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ramive/Desktop/"/>
    </mc:Choice>
  </mc:AlternateContent>
  <xr:revisionPtr revIDLastSave="0" documentId="13_ncr:1_{DA8E49DB-D7F4-6249-8D18-AE6CCDA25DEE}" xr6:coauthVersionLast="45" xr6:coauthVersionMax="45" xr10:uidLastSave="{00000000-0000-0000-0000-000000000000}"/>
  <bookViews>
    <workbookView xWindow="820" yWindow="460" windowWidth="24780" windowHeight="15540" activeTab="3" xr2:uid="{00000000-000D-0000-FFFF-FFFF00000000}"/>
  </bookViews>
  <sheets>
    <sheet name="Concejo Soacha" sheetId="1" r:id="rId1"/>
    <sheet name="Jal comuna1" sheetId="2" r:id="rId2"/>
    <sheet name="Hoja3" sheetId="11" r:id="rId3"/>
    <sheet name="Jal comuna 4" sheetId="10" r:id="rId4"/>
    <sheet name="Jal comuna 5" sheetId="9" r:id="rId5"/>
    <sheet name="Asamblea" sheetId="3" r:id="rId6"/>
    <sheet name="General Concejo" sheetId="4" r:id="rId7"/>
    <sheet name="Avance Digitación" sheetId="5" r:id="rId8"/>
    <sheet name="General Alcaldia" sheetId="6" r:id="rId9"/>
    <sheet name="Digitadores" sheetId="7" r:id="rId10"/>
    <sheet name="Distribución" sheetId="8" r:id="rId11"/>
  </sheets>
  <definedNames>
    <definedName name="_xlnm._FilterDatabase" localSheetId="9" hidden="1">Digitadores!$B$1:$AA$25</definedName>
    <definedName name="Protegido1" localSheetId="5">Asamblea!$C$7:$E$26</definedName>
    <definedName name="Protegido1" localSheetId="1">'Jal comuna1'!$C$7:$E$26</definedName>
    <definedName name="Protegido1">'Concejo Soacha'!$C$7:$E$26</definedName>
    <definedName name="Protegido2" localSheetId="5">Asamblea!$I$7</definedName>
    <definedName name="Protegido2" localSheetId="1">'Jal comuna1'!$I$7</definedName>
    <definedName name="Protegido2">'Concejo Soacha'!$I$7</definedName>
  </definedNames>
  <calcPr calcId="191029"/>
  <pivotCaches>
    <pivotCache cacheId="5" r:id="rId1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19" i="11" l="1"/>
  <c r="I7" i="10"/>
  <c r="C22" i="10" s="1"/>
  <c r="I6" i="10"/>
  <c r="I5" i="10"/>
  <c r="I4" i="10" s="1"/>
  <c r="E21" i="10" s="1"/>
  <c r="AE1" i="10"/>
  <c r="AD1" i="10"/>
  <c r="AC1" i="10"/>
  <c r="AB1" i="10"/>
  <c r="AA1" i="10"/>
  <c r="Z1" i="10"/>
  <c r="Y1" i="10"/>
  <c r="X1" i="10"/>
  <c r="W1" i="10"/>
  <c r="V1" i="10"/>
  <c r="U1" i="10"/>
  <c r="T1" i="10"/>
  <c r="S1" i="10"/>
  <c r="R1" i="10"/>
  <c r="Q1" i="10"/>
  <c r="P1" i="10"/>
  <c r="O1" i="10"/>
  <c r="N1" i="10"/>
  <c r="M1" i="10"/>
  <c r="L1" i="10"/>
  <c r="I7" i="9"/>
  <c r="C25" i="9" s="1"/>
  <c r="I6" i="9"/>
  <c r="I5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M706" i="6"/>
  <c r="L706" i="6"/>
  <c r="K706" i="6"/>
  <c r="J706" i="6"/>
  <c r="I706" i="6"/>
  <c r="H706" i="6"/>
  <c r="G706" i="6"/>
  <c r="F706" i="6"/>
  <c r="E706" i="6"/>
  <c r="D706" i="6"/>
  <c r="C706" i="6"/>
  <c r="B706" i="6"/>
  <c r="A706" i="6"/>
  <c r="M705" i="6"/>
  <c r="L705" i="6"/>
  <c r="K705" i="6"/>
  <c r="J705" i="6"/>
  <c r="I705" i="6"/>
  <c r="H705" i="6"/>
  <c r="G705" i="6"/>
  <c r="F705" i="6"/>
  <c r="E705" i="6"/>
  <c r="D705" i="6"/>
  <c r="C705" i="6"/>
  <c r="B705" i="6"/>
  <c r="A705" i="6"/>
  <c r="M704" i="6"/>
  <c r="L704" i="6"/>
  <c r="K704" i="6"/>
  <c r="J704" i="6"/>
  <c r="I704" i="6"/>
  <c r="H704" i="6"/>
  <c r="G704" i="6"/>
  <c r="F704" i="6"/>
  <c r="E704" i="6"/>
  <c r="D704" i="6"/>
  <c r="C704" i="6"/>
  <c r="B704" i="6"/>
  <c r="A704" i="6"/>
  <c r="M703" i="6"/>
  <c r="L703" i="6"/>
  <c r="K703" i="6"/>
  <c r="J703" i="6"/>
  <c r="I703" i="6"/>
  <c r="H703" i="6"/>
  <c r="G703" i="6"/>
  <c r="F703" i="6"/>
  <c r="E703" i="6"/>
  <c r="D703" i="6"/>
  <c r="C703" i="6"/>
  <c r="B703" i="6"/>
  <c r="A703" i="6"/>
  <c r="M702" i="6"/>
  <c r="L702" i="6"/>
  <c r="K702" i="6"/>
  <c r="J702" i="6"/>
  <c r="I702" i="6"/>
  <c r="H702" i="6"/>
  <c r="G702" i="6"/>
  <c r="F702" i="6"/>
  <c r="E702" i="6"/>
  <c r="D702" i="6"/>
  <c r="C702" i="6"/>
  <c r="B702" i="6"/>
  <c r="A702" i="6"/>
  <c r="M701" i="6"/>
  <c r="L701" i="6"/>
  <c r="K701" i="6"/>
  <c r="J701" i="6"/>
  <c r="I701" i="6"/>
  <c r="H701" i="6"/>
  <c r="G701" i="6"/>
  <c r="F701" i="6"/>
  <c r="E701" i="6"/>
  <c r="D701" i="6"/>
  <c r="C701" i="6"/>
  <c r="B701" i="6"/>
  <c r="A701" i="6"/>
  <c r="M700" i="6"/>
  <c r="L700" i="6"/>
  <c r="K700" i="6"/>
  <c r="J700" i="6"/>
  <c r="I700" i="6"/>
  <c r="H700" i="6"/>
  <c r="G700" i="6"/>
  <c r="F700" i="6"/>
  <c r="E700" i="6"/>
  <c r="D700" i="6"/>
  <c r="C700" i="6"/>
  <c r="B700" i="6"/>
  <c r="A700" i="6"/>
  <c r="M699" i="6"/>
  <c r="L699" i="6"/>
  <c r="K699" i="6"/>
  <c r="J699" i="6"/>
  <c r="I699" i="6"/>
  <c r="H699" i="6"/>
  <c r="G699" i="6"/>
  <c r="F699" i="6"/>
  <c r="E699" i="6"/>
  <c r="D699" i="6"/>
  <c r="C699" i="6"/>
  <c r="B699" i="6"/>
  <c r="A699" i="6"/>
  <c r="M698" i="6"/>
  <c r="L698" i="6"/>
  <c r="K698" i="6"/>
  <c r="J698" i="6"/>
  <c r="I698" i="6"/>
  <c r="H698" i="6"/>
  <c r="G698" i="6"/>
  <c r="F698" i="6"/>
  <c r="E698" i="6"/>
  <c r="D698" i="6"/>
  <c r="C698" i="6"/>
  <c r="B698" i="6"/>
  <c r="A698" i="6"/>
  <c r="M697" i="6"/>
  <c r="L697" i="6"/>
  <c r="K697" i="6"/>
  <c r="J697" i="6"/>
  <c r="I697" i="6"/>
  <c r="H697" i="6"/>
  <c r="G697" i="6"/>
  <c r="F697" i="6"/>
  <c r="E697" i="6"/>
  <c r="D697" i="6"/>
  <c r="C697" i="6"/>
  <c r="B697" i="6"/>
  <c r="A697" i="6"/>
  <c r="M696" i="6"/>
  <c r="L696" i="6"/>
  <c r="K696" i="6"/>
  <c r="J696" i="6"/>
  <c r="I696" i="6"/>
  <c r="H696" i="6"/>
  <c r="G696" i="6"/>
  <c r="F696" i="6"/>
  <c r="E696" i="6"/>
  <c r="D696" i="6"/>
  <c r="C696" i="6"/>
  <c r="B696" i="6"/>
  <c r="A696" i="6"/>
  <c r="M695" i="6"/>
  <c r="L695" i="6"/>
  <c r="K695" i="6"/>
  <c r="J695" i="6"/>
  <c r="I695" i="6"/>
  <c r="H695" i="6"/>
  <c r="G695" i="6"/>
  <c r="F695" i="6"/>
  <c r="E695" i="6"/>
  <c r="D695" i="6"/>
  <c r="C695" i="6"/>
  <c r="B695" i="6"/>
  <c r="A695" i="6"/>
  <c r="M694" i="6"/>
  <c r="L694" i="6"/>
  <c r="K694" i="6"/>
  <c r="J694" i="6"/>
  <c r="I694" i="6"/>
  <c r="H694" i="6"/>
  <c r="G694" i="6"/>
  <c r="F694" i="6"/>
  <c r="E694" i="6"/>
  <c r="D694" i="6"/>
  <c r="C694" i="6"/>
  <c r="B694" i="6"/>
  <c r="A694" i="6"/>
  <c r="M693" i="6"/>
  <c r="L693" i="6"/>
  <c r="K693" i="6"/>
  <c r="J693" i="6"/>
  <c r="I693" i="6"/>
  <c r="H693" i="6"/>
  <c r="G693" i="6"/>
  <c r="F693" i="6"/>
  <c r="E693" i="6"/>
  <c r="D693" i="6"/>
  <c r="C693" i="6"/>
  <c r="B693" i="6"/>
  <c r="A693" i="6"/>
  <c r="M692" i="6"/>
  <c r="L692" i="6"/>
  <c r="K692" i="6"/>
  <c r="J692" i="6"/>
  <c r="I692" i="6"/>
  <c r="H692" i="6"/>
  <c r="G692" i="6"/>
  <c r="F692" i="6"/>
  <c r="E692" i="6"/>
  <c r="D692" i="6"/>
  <c r="C692" i="6"/>
  <c r="B692" i="6"/>
  <c r="A692" i="6"/>
  <c r="M691" i="6"/>
  <c r="L691" i="6"/>
  <c r="K691" i="6"/>
  <c r="J691" i="6"/>
  <c r="I691" i="6"/>
  <c r="H691" i="6"/>
  <c r="G691" i="6"/>
  <c r="F691" i="6"/>
  <c r="E691" i="6"/>
  <c r="D691" i="6"/>
  <c r="C691" i="6"/>
  <c r="B691" i="6"/>
  <c r="A691" i="6"/>
  <c r="M690" i="6"/>
  <c r="L690" i="6"/>
  <c r="K690" i="6"/>
  <c r="J690" i="6"/>
  <c r="I690" i="6"/>
  <c r="H690" i="6"/>
  <c r="G690" i="6"/>
  <c r="F690" i="6"/>
  <c r="E690" i="6"/>
  <c r="D690" i="6"/>
  <c r="C690" i="6"/>
  <c r="B690" i="6"/>
  <c r="A690" i="6"/>
  <c r="M689" i="6"/>
  <c r="L689" i="6"/>
  <c r="K689" i="6"/>
  <c r="J689" i="6"/>
  <c r="I689" i="6"/>
  <c r="H689" i="6"/>
  <c r="G689" i="6"/>
  <c r="F689" i="6"/>
  <c r="E689" i="6"/>
  <c r="D689" i="6"/>
  <c r="C689" i="6"/>
  <c r="B689" i="6"/>
  <c r="A689" i="6"/>
  <c r="M688" i="6"/>
  <c r="L688" i="6"/>
  <c r="K688" i="6"/>
  <c r="J688" i="6"/>
  <c r="I688" i="6"/>
  <c r="H688" i="6"/>
  <c r="G688" i="6"/>
  <c r="F688" i="6"/>
  <c r="E688" i="6"/>
  <c r="D688" i="6"/>
  <c r="C688" i="6"/>
  <c r="B688" i="6"/>
  <c r="A688" i="6"/>
  <c r="M687" i="6"/>
  <c r="L687" i="6"/>
  <c r="K687" i="6"/>
  <c r="J687" i="6"/>
  <c r="I687" i="6"/>
  <c r="H687" i="6"/>
  <c r="G687" i="6"/>
  <c r="F687" i="6"/>
  <c r="E687" i="6"/>
  <c r="D687" i="6"/>
  <c r="C687" i="6"/>
  <c r="B687" i="6"/>
  <c r="A687" i="6"/>
  <c r="M686" i="6"/>
  <c r="L686" i="6"/>
  <c r="K686" i="6"/>
  <c r="J686" i="6"/>
  <c r="I686" i="6"/>
  <c r="H686" i="6"/>
  <c r="G686" i="6"/>
  <c r="F686" i="6"/>
  <c r="E686" i="6"/>
  <c r="D686" i="6"/>
  <c r="C686" i="6"/>
  <c r="B686" i="6"/>
  <c r="A686" i="6"/>
  <c r="M685" i="6"/>
  <c r="L685" i="6"/>
  <c r="K685" i="6"/>
  <c r="J685" i="6"/>
  <c r="I685" i="6"/>
  <c r="H685" i="6"/>
  <c r="G685" i="6"/>
  <c r="F685" i="6"/>
  <c r="E685" i="6"/>
  <c r="D685" i="6"/>
  <c r="C685" i="6"/>
  <c r="B685" i="6"/>
  <c r="A685" i="6"/>
  <c r="M684" i="6"/>
  <c r="L684" i="6"/>
  <c r="K684" i="6"/>
  <c r="J684" i="6"/>
  <c r="I684" i="6"/>
  <c r="H684" i="6"/>
  <c r="G684" i="6"/>
  <c r="F684" i="6"/>
  <c r="E684" i="6"/>
  <c r="D684" i="6"/>
  <c r="C684" i="6"/>
  <c r="B684" i="6"/>
  <c r="A684" i="6"/>
  <c r="M683" i="6"/>
  <c r="L683" i="6"/>
  <c r="K683" i="6"/>
  <c r="J683" i="6"/>
  <c r="I683" i="6"/>
  <c r="H683" i="6"/>
  <c r="G683" i="6"/>
  <c r="F683" i="6"/>
  <c r="E683" i="6"/>
  <c r="D683" i="6"/>
  <c r="C683" i="6"/>
  <c r="B683" i="6"/>
  <c r="A683" i="6"/>
  <c r="M682" i="6"/>
  <c r="L682" i="6"/>
  <c r="K682" i="6"/>
  <c r="J682" i="6"/>
  <c r="I682" i="6"/>
  <c r="H682" i="6"/>
  <c r="G682" i="6"/>
  <c r="F682" i="6"/>
  <c r="E682" i="6"/>
  <c r="D682" i="6"/>
  <c r="C682" i="6"/>
  <c r="B682" i="6"/>
  <c r="A682" i="6"/>
  <c r="M681" i="6"/>
  <c r="L681" i="6"/>
  <c r="K681" i="6"/>
  <c r="J681" i="6"/>
  <c r="I681" i="6"/>
  <c r="H681" i="6"/>
  <c r="G681" i="6"/>
  <c r="F681" i="6"/>
  <c r="E681" i="6"/>
  <c r="D681" i="6"/>
  <c r="C681" i="6"/>
  <c r="B681" i="6"/>
  <c r="A681" i="6"/>
  <c r="M680" i="6"/>
  <c r="L680" i="6"/>
  <c r="K680" i="6"/>
  <c r="J680" i="6"/>
  <c r="I680" i="6"/>
  <c r="H680" i="6"/>
  <c r="G680" i="6"/>
  <c r="F680" i="6"/>
  <c r="E680" i="6"/>
  <c r="D680" i="6"/>
  <c r="C680" i="6"/>
  <c r="B680" i="6"/>
  <c r="A680" i="6"/>
  <c r="M679" i="6"/>
  <c r="L679" i="6"/>
  <c r="K679" i="6"/>
  <c r="J679" i="6"/>
  <c r="I679" i="6"/>
  <c r="H679" i="6"/>
  <c r="G679" i="6"/>
  <c r="F679" i="6"/>
  <c r="E679" i="6"/>
  <c r="D679" i="6"/>
  <c r="C679" i="6"/>
  <c r="B679" i="6"/>
  <c r="A679" i="6"/>
  <c r="M678" i="6"/>
  <c r="L678" i="6"/>
  <c r="K678" i="6"/>
  <c r="J678" i="6"/>
  <c r="I678" i="6"/>
  <c r="H678" i="6"/>
  <c r="G678" i="6"/>
  <c r="F678" i="6"/>
  <c r="E678" i="6"/>
  <c r="D678" i="6"/>
  <c r="C678" i="6"/>
  <c r="B678" i="6"/>
  <c r="A678" i="6"/>
  <c r="M677" i="6"/>
  <c r="L677" i="6"/>
  <c r="K677" i="6"/>
  <c r="J677" i="6"/>
  <c r="I677" i="6"/>
  <c r="H677" i="6"/>
  <c r="G677" i="6"/>
  <c r="F677" i="6"/>
  <c r="E677" i="6"/>
  <c r="D677" i="6"/>
  <c r="C677" i="6"/>
  <c r="B677" i="6"/>
  <c r="A677" i="6"/>
  <c r="M676" i="6"/>
  <c r="L676" i="6"/>
  <c r="K676" i="6"/>
  <c r="J676" i="6"/>
  <c r="I676" i="6"/>
  <c r="H676" i="6"/>
  <c r="G676" i="6"/>
  <c r="F676" i="6"/>
  <c r="E676" i="6"/>
  <c r="D676" i="6"/>
  <c r="C676" i="6"/>
  <c r="B676" i="6"/>
  <c r="A676" i="6"/>
  <c r="M675" i="6"/>
  <c r="L675" i="6"/>
  <c r="K675" i="6"/>
  <c r="J675" i="6"/>
  <c r="I675" i="6"/>
  <c r="H675" i="6"/>
  <c r="G675" i="6"/>
  <c r="F675" i="6"/>
  <c r="E675" i="6"/>
  <c r="D675" i="6"/>
  <c r="C675" i="6"/>
  <c r="B675" i="6"/>
  <c r="A675" i="6"/>
  <c r="M674" i="6"/>
  <c r="L674" i="6"/>
  <c r="K674" i="6"/>
  <c r="J674" i="6"/>
  <c r="I674" i="6"/>
  <c r="H674" i="6"/>
  <c r="G674" i="6"/>
  <c r="F674" i="6"/>
  <c r="E674" i="6"/>
  <c r="D674" i="6"/>
  <c r="C674" i="6"/>
  <c r="B674" i="6"/>
  <c r="A674" i="6"/>
  <c r="M673" i="6"/>
  <c r="L673" i="6"/>
  <c r="K673" i="6"/>
  <c r="J673" i="6"/>
  <c r="I673" i="6"/>
  <c r="H673" i="6"/>
  <c r="G673" i="6"/>
  <c r="F673" i="6"/>
  <c r="E673" i="6"/>
  <c r="D673" i="6"/>
  <c r="C673" i="6"/>
  <c r="B673" i="6"/>
  <c r="A673" i="6"/>
  <c r="M672" i="6"/>
  <c r="L672" i="6"/>
  <c r="K672" i="6"/>
  <c r="J672" i="6"/>
  <c r="I672" i="6"/>
  <c r="H672" i="6"/>
  <c r="G672" i="6"/>
  <c r="F672" i="6"/>
  <c r="E672" i="6"/>
  <c r="D672" i="6"/>
  <c r="C672" i="6"/>
  <c r="B672" i="6"/>
  <c r="A672" i="6"/>
  <c r="M671" i="6"/>
  <c r="L671" i="6"/>
  <c r="K671" i="6"/>
  <c r="J671" i="6"/>
  <c r="I671" i="6"/>
  <c r="H671" i="6"/>
  <c r="G671" i="6"/>
  <c r="F671" i="6"/>
  <c r="E671" i="6"/>
  <c r="D671" i="6"/>
  <c r="C671" i="6"/>
  <c r="B671" i="6"/>
  <c r="A671" i="6"/>
  <c r="M670" i="6"/>
  <c r="L670" i="6"/>
  <c r="K670" i="6"/>
  <c r="J670" i="6"/>
  <c r="I670" i="6"/>
  <c r="H670" i="6"/>
  <c r="G670" i="6"/>
  <c r="F670" i="6"/>
  <c r="E670" i="6"/>
  <c r="D670" i="6"/>
  <c r="C670" i="6"/>
  <c r="B670" i="6"/>
  <c r="A670" i="6"/>
  <c r="M669" i="6"/>
  <c r="L669" i="6"/>
  <c r="K669" i="6"/>
  <c r="J669" i="6"/>
  <c r="I669" i="6"/>
  <c r="H669" i="6"/>
  <c r="G669" i="6"/>
  <c r="F669" i="6"/>
  <c r="E669" i="6"/>
  <c r="D669" i="6"/>
  <c r="C669" i="6"/>
  <c r="B669" i="6"/>
  <c r="A669" i="6"/>
  <c r="M668" i="6"/>
  <c r="L668" i="6"/>
  <c r="K668" i="6"/>
  <c r="J668" i="6"/>
  <c r="I668" i="6"/>
  <c r="H668" i="6"/>
  <c r="G668" i="6"/>
  <c r="F668" i="6"/>
  <c r="E668" i="6"/>
  <c r="D668" i="6"/>
  <c r="C668" i="6"/>
  <c r="B668" i="6"/>
  <c r="A668" i="6"/>
  <c r="M667" i="6"/>
  <c r="L667" i="6"/>
  <c r="K667" i="6"/>
  <c r="J667" i="6"/>
  <c r="I667" i="6"/>
  <c r="H667" i="6"/>
  <c r="G667" i="6"/>
  <c r="F667" i="6"/>
  <c r="E667" i="6"/>
  <c r="D667" i="6"/>
  <c r="C667" i="6"/>
  <c r="B667" i="6"/>
  <c r="A667" i="6"/>
  <c r="M666" i="6"/>
  <c r="L666" i="6"/>
  <c r="K666" i="6"/>
  <c r="J666" i="6"/>
  <c r="I666" i="6"/>
  <c r="H666" i="6"/>
  <c r="G666" i="6"/>
  <c r="F666" i="6"/>
  <c r="E666" i="6"/>
  <c r="D666" i="6"/>
  <c r="C666" i="6"/>
  <c r="B666" i="6"/>
  <c r="A666" i="6"/>
  <c r="M665" i="6"/>
  <c r="L665" i="6"/>
  <c r="K665" i="6"/>
  <c r="J665" i="6"/>
  <c r="I665" i="6"/>
  <c r="H665" i="6"/>
  <c r="G665" i="6"/>
  <c r="F665" i="6"/>
  <c r="E665" i="6"/>
  <c r="D665" i="6"/>
  <c r="C665" i="6"/>
  <c r="B665" i="6"/>
  <c r="A665" i="6"/>
  <c r="M664" i="6"/>
  <c r="L664" i="6"/>
  <c r="K664" i="6"/>
  <c r="J664" i="6"/>
  <c r="I664" i="6"/>
  <c r="H664" i="6"/>
  <c r="G664" i="6"/>
  <c r="F664" i="6"/>
  <c r="E664" i="6"/>
  <c r="D664" i="6"/>
  <c r="C664" i="6"/>
  <c r="B664" i="6"/>
  <c r="A664" i="6"/>
  <c r="M663" i="6"/>
  <c r="L663" i="6"/>
  <c r="K663" i="6"/>
  <c r="J663" i="6"/>
  <c r="I663" i="6"/>
  <c r="H663" i="6"/>
  <c r="G663" i="6"/>
  <c r="F663" i="6"/>
  <c r="E663" i="6"/>
  <c r="D663" i="6"/>
  <c r="C663" i="6"/>
  <c r="B663" i="6"/>
  <c r="A663" i="6"/>
  <c r="M662" i="6"/>
  <c r="L662" i="6"/>
  <c r="K662" i="6"/>
  <c r="J662" i="6"/>
  <c r="I662" i="6"/>
  <c r="H662" i="6"/>
  <c r="G662" i="6"/>
  <c r="F662" i="6"/>
  <c r="E662" i="6"/>
  <c r="D662" i="6"/>
  <c r="C662" i="6"/>
  <c r="B662" i="6"/>
  <c r="A662" i="6"/>
  <c r="M661" i="6"/>
  <c r="L661" i="6"/>
  <c r="K661" i="6"/>
  <c r="J661" i="6"/>
  <c r="I661" i="6"/>
  <c r="H661" i="6"/>
  <c r="G661" i="6"/>
  <c r="F661" i="6"/>
  <c r="E661" i="6"/>
  <c r="D661" i="6"/>
  <c r="C661" i="6"/>
  <c r="B661" i="6"/>
  <c r="A661" i="6"/>
  <c r="M660" i="6"/>
  <c r="L660" i="6"/>
  <c r="K660" i="6"/>
  <c r="J660" i="6"/>
  <c r="I660" i="6"/>
  <c r="H660" i="6"/>
  <c r="G660" i="6"/>
  <c r="F660" i="6"/>
  <c r="E660" i="6"/>
  <c r="D660" i="6"/>
  <c r="C660" i="6"/>
  <c r="B660" i="6"/>
  <c r="A660" i="6"/>
  <c r="M659" i="6"/>
  <c r="L659" i="6"/>
  <c r="K659" i="6"/>
  <c r="J659" i="6"/>
  <c r="I659" i="6"/>
  <c r="H659" i="6"/>
  <c r="G659" i="6"/>
  <c r="F659" i="6"/>
  <c r="E659" i="6"/>
  <c r="D659" i="6"/>
  <c r="C659" i="6"/>
  <c r="B659" i="6"/>
  <c r="A659" i="6"/>
  <c r="M658" i="6"/>
  <c r="L658" i="6"/>
  <c r="K658" i="6"/>
  <c r="J658" i="6"/>
  <c r="I658" i="6"/>
  <c r="H658" i="6"/>
  <c r="G658" i="6"/>
  <c r="F658" i="6"/>
  <c r="E658" i="6"/>
  <c r="D658" i="6"/>
  <c r="C658" i="6"/>
  <c r="B658" i="6"/>
  <c r="A658" i="6"/>
  <c r="M657" i="6"/>
  <c r="L657" i="6"/>
  <c r="K657" i="6"/>
  <c r="J657" i="6"/>
  <c r="I657" i="6"/>
  <c r="H657" i="6"/>
  <c r="G657" i="6"/>
  <c r="F657" i="6"/>
  <c r="E657" i="6"/>
  <c r="D657" i="6"/>
  <c r="C657" i="6"/>
  <c r="B657" i="6"/>
  <c r="A657" i="6"/>
  <c r="M656" i="6"/>
  <c r="L656" i="6"/>
  <c r="K656" i="6"/>
  <c r="J656" i="6"/>
  <c r="I656" i="6"/>
  <c r="H656" i="6"/>
  <c r="G656" i="6"/>
  <c r="F656" i="6"/>
  <c r="E656" i="6"/>
  <c r="D656" i="6"/>
  <c r="C656" i="6"/>
  <c r="B656" i="6"/>
  <c r="A656" i="6"/>
  <c r="M655" i="6"/>
  <c r="L655" i="6"/>
  <c r="K655" i="6"/>
  <c r="J655" i="6"/>
  <c r="I655" i="6"/>
  <c r="H655" i="6"/>
  <c r="G655" i="6"/>
  <c r="F655" i="6"/>
  <c r="E655" i="6"/>
  <c r="D655" i="6"/>
  <c r="C655" i="6"/>
  <c r="B655" i="6"/>
  <c r="A655" i="6"/>
  <c r="M654" i="6"/>
  <c r="L654" i="6"/>
  <c r="K654" i="6"/>
  <c r="J654" i="6"/>
  <c r="I654" i="6"/>
  <c r="H654" i="6"/>
  <c r="G654" i="6"/>
  <c r="F654" i="6"/>
  <c r="E654" i="6"/>
  <c r="D654" i="6"/>
  <c r="C654" i="6"/>
  <c r="B654" i="6"/>
  <c r="A654" i="6"/>
  <c r="M653" i="6"/>
  <c r="L653" i="6"/>
  <c r="K653" i="6"/>
  <c r="J653" i="6"/>
  <c r="I653" i="6"/>
  <c r="H653" i="6"/>
  <c r="G653" i="6"/>
  <c r="F653" i="6"/>
  <c r="E653" i="6"/>
  <c r="D653" i="6"/>
  <c r="C653" i="6"/>
  <c r="B653" i="6"/>
  <c r="A653" i="6"/>
  <c r="M652" i="6"/>
  <c r="L652" i="6"/>
  <c r="K652" i="6"/>
  <c r="J652" i="6"/>
  <c r="I652" i="6"/>
  <c r="H652" i="6"/>
  <c r="G652" i="6"/>
  <c r="F652" i="6"/>
  <c r="E652" i="6"/>
  <c r="D652" i="6"/>
  <c r="C652" i="6"/>
  <c r="B652" i="6"/>
  <c r="A652" i="6"/>
  <c r="M651" i="6"/>
  <c r="L651" i="6"/>
  <c r="K651" i="6"/>
  <c r="J651" i="6"/>
  <c r="I651" i="6"/>
  <c r="H651" i="6"/>
  <c r="G651" i="6"/>
  <c r="F651" i="6"/>
  <c r="E651" i="6"/>
  <c r="D651" i="6"/>
  <c r="C651" i="6"/>
  <c r="B651" i="6"/>
  <c r="A651" i="6"/>
  <c r="M650" i="6"/>
  <c r="L650" i="6"/>
  <c r="K650" i="6"/>
  <c r="J650" i="6"/>
  <c r="I650" i="6"/>
  <c r="H650" i="6"/>
  <c r="G650" i="6"/>
  <c r="F650" i="6"/>
  <c r="E650" i="6"/>
  <c r="D650" i="6"/>
  <c r="C650" i="6"/>
  <c r="B650" i="6"/>
  <c r="A650" i="6"/>
  <c r="M649" i="6"/>
  <c r="L649" i="6"/>
  <c r="K649" i="6"/>
  <c r="J649" i="6"/>
  <c r="I649" i="6"/>
  <c r="H649" i="6"/>
  <c r="G649" i="6"/>
  <c r="F649" i="6"/>
  <c r="E649" i="6"/>
  <c r="D649" i="6"/>
  <c r="C649" i="6"/>
  <c r="B649" i="6"/>
  <c r="A649" i="6"/>
  <c r="M648" i="6"/>
  <c r="L648" i="6"/>
  <c r="K648" i="6"/>
  <c r="J648" i="6"/>
  <c r="I648" i="6"/>
  <c r="H648" i="6"/>
  <c r="G648" i="6"/>
  <c r="F648" i="6"/>
  <c r="E648" i="6"/>
  <c r="D648" i="6"/>
  <c r="C648" i="6"/>
  <c r="B648" i="6"/>
  <c r="A648" i="6"/>
  <c r="M647" i="6"/>
  <c r="L647" i="6"/>
  <c r="K647" i="6"/>
  <c r="J647" i="6"/>
  <c r="I647" i="6"/>
  <c r="H647" i="6"/>
  <c r="G647" i="6"/>
  <c r="F647" i="6"/>
  <c r="E647" i="6"/>
  <c r="D647" i="6"/>
  <c r="C647" i="6"/>
  <c r="B647" i="6"/>
  <c r="A647" i="6"/>
  <c r="M646" i="6"/>
  <c r="L646" i="6"/>
  <c r="K646" i="6"/>
  <c r="J646" i="6"/>
  <c r="I646" i="6"/>
  <c r="H646" i="6"/>
  <c r="G646" i="6"/>
  <c r="F646" i="6"/>
  <c r="E646" i="6"/>
  <c r="D646" i="6"/>
  <c r="C646" i="6"/>
  <c r="B646" i="6"/>
  <c r="A646" i="6"/>
  <c r="M645" i="6"/>
  <c r="L645" i="6"/>
  <c r="K645" i="6"/>
  <c r="J645" i="6"/>
  <c r="I645" i="6"/>
  <c r="H645" i="6"/>
  <c r="G645" i="6"/>
  <c r="F645" i="6"/>
  <c r="E645" i="6"/>
  <c r="D645" i="6"/>
  <c r="C645" i="6"/>
  <c r="B645" i="6"/>
  <c r="A645" i="6"/>
  <c r="M644" i="6"/>
  <c r="L644" i="6"/>
  <c r="K644" i="6"/>
  <c r="J644" i="6"/>
  <c r="I644" i="6"/>
  <c r="H644" i="6"/>
  <c r="G644" i="6"/>
  <c r="F644" i="6"/>
  <c r="E644" i="6"/>
  <c r="D644" i="6"/>
  <c r="C644" i="6"/>
  <c r="B644" i="6"/>
  <c r="A644" i="6"/>
  <c r="M643" i="6"/>
  <c r="L643" i="6"/>
  <c r="K643" i="6"/>
  <c r="J643" i="6"/>
  <c r="I643" i="6"/>
  <c r="H643" i="6"/>
  <c r="G643" i="6"/>
  <c r="F643" i="6"/>
  <c r="E643" i="6"/>
  <c r="D643" i="6"/>
  <c r="C643" i="6"/>
  <c r="B643" i="6"/>
  <c r="A643" i="6"/>
  <c r="M642" i="6"/>
  <c r="L642" i="6"/>
  <c r="K642" i="6"/>
  <c r="J642" i="6"/>
  <c r="I642" i="6"/>
  <c r="H642" i="6"/>
  <c r="G642" i="6"/>
  <c r="F642" i="6"/>
  <c r="E642" i="6"/>
  <c r="D642" i="6"/>
  <c r="C642" i="6"/>
  <c r="B642" i="6"/>
  <c r="A642" i="6"/>
  <c r="M641" i="6"/>
  <c r="L641" i="6"/>
  <c r="K641" i="6"/>
  <c r="J641" i="6"/>
  <c r="I641" i="6"/>
  <c r="H641" i="6"/>
  <c r="G641" i="6"/>
  <c r="F641" i="6"/>
  <c r="E641" i="6"/>
  <c r="D641" i="6"/>
  <c r="C641" i="6"/>
  <c r="B641" i="6"/>
  <c r="A641" i="6"/>
  <c r="M640" i="6"/>
  <c r="L640" i="6"/>
  <c r="K640" i="6"/>
  <c r="J640" i="6"/>
  <c r="I640" i="6"/>
  <c r="H640" i="6"/>
  <c r="G640" i="6"/>
  <c r="F640" i="6"/>
  <c r="E640" i="6"/>
  <c r="D640" i="6"/>
  <c r="C640" i="6"/>
  <c r="B640" i="6"/>
  <c r="A640" i="6"/>
  <c r="M639" i="6"/>
  <c r="L639" i="6"/>
  <c r="K639" i="6"/>
  <c r="J639" i="6"/>
  <c r="I639" i="6"/>
  <c r="H639" i="6"/>
  <c r="G639" i="6"/>
  <c r="F639" i="6"/>
  <c r="E639" i="6"/>
  <c r="D639" i="6"/>
  <c r="C639" i="6"/>
  <c r="B639" i="6"/>
  <c r="A639" i="6"/>
  <c r="M638" i="6"/>
  <c r="L638" i="6"/>
  <c r="K638" i="6"/>
  <c r="J638" i="6"/>
  <c r="I638" i="6"/>
  <c r="H638" i="6"/>
  <c r="G638" i="6"/>
  <c r="F638" i="6"/>
  <c r="E638" i="6"/>
  <c r="D638" i="6"/>
  <c r="C638" i="6"/>
  <c r="B638" i="6"/>
  <c r="A638" i="6"/>
  <c r="M637" i="6"/>
  <c r="L637" i="6"/>
  <c r="K637" i="6"/>
  <c r="J637" i="6"/>
  <c r="I637" i="6"/>
  <c r="H637" i="6"/>
  <c r="G637" i="6"/>
  <c r="F637" i="6"/>
  <c r="E637" i="6"/>
  <c r="D637" i="6"/>
  <c r="C637" i="6"/>
  <c r="B637" i="6"/>
  <c r="A637" i="6"/>
  <c r="M636" i="6"/>
  <c r="L636" i="6"/>
  <c r="K636" i="6"/>
  <c r="J636" i="6"/>
  <c r="I636" i="6"/>
  <c r="H636" i="6"/>
  <c r="G636" i="6"/>
  <c r="F636" i="6"/>
  <c r="E636" i="6"/>
  <c r="D636" i="6"/>
  <c r="C636" i="6"/>
  <c r="B636" i="6"/>
  <c r="A636" i="6"/>
  <c r="M635" i="6"/>
  <c r="L635" i="6"/>
  <c r="K635" i="6"/>
  <c r="J635" i="6"/>
  <c r="I635" i="6"/>
  <c r="H635" i="6"/>
  <c r="G635" i="6"/>
  <c r="F635" i="6"/>
  <c r="E635" i="6"/>
  <c r="D635" i="6"/>
  <c r="C635" i="6"/>
  <c r="B635" i="6"/>
  <c r="A635" i="6"/>
  <c r="M634" i="6"/>
  <c r="L634" i="6"/>
  <c r="K634" i="6"/>
  <c r="J634" i="6"/>
  <c r="I634" i="6"/>
  <c r="H634" i="6"/>
  <c r="G634" i="6"/>
  <c r="F634" i="6"/>
  <c r="E634" i="6"/>
  <c r="D634" i="6"/>
  <c r="C634" i="6"/>
  <c r="B634" i="6"/>
  <c r="A634" i="6"/>
  <c r="M633" i="6"/>
  <c r="L633" i="6"/>
  <c r="K633" i="6"/>
  <c r="J633" i="6"/>
  <c r="I633" i="6"/>
  <c r="H633" i="6"/>
  <c r="G633" i="6"/>
  <c r="F633" i="6"/>
  <c r="E633" i="6"/>
  <c r="D633" i="6"/>
  <c r="C633" i="6"/>
  <c r="B633" i="6"/>
  <c r="A633" i="6"/>
  <c r="M632" i="6"/>
  <c r="L632" i="6"/>
  <c r="K632" i="6"/>
  <c r="J632" i="6"/>
  <c r="I632" i="6"/>
  <c r="H632" i="6"/>
  <c r="G632" i="6"/>
  <c r="F632" i="6"/>
  <c r="E632" i="6"/>
  <c r="D632" i="6"/>
  <c r="C632" i="6"/>
  <c r="B632" i="6"/>
  <c r="A632" i="6"/>
  <c r="M631" i="6"/>
  <c r="L631" i="6"/>
  <c r="K631" i="6"/>
  <c r="J631" i="6"/>
  <c r="I631" i="6"/>
  <c r="H631" i="6"/>
  <c r="G631" i="6"/>
  <c r="F631" i="6"/>
  <c r="E631" i="6"/>
  <c r="D631" i="6"/>
  <c r="C631" i="6"/>
  <c r="B631" i="6"/>
  <c r="A631" i="6"/>
  <c r="M630" i="6"/>
  <c r="L630" i="6"/>
  <c r="K630" i="6"/>
  <c r="J630" i="6"/>
  <c r="I630" i="6"/>
  <c r="H630" i="6"/>
  <c r="G630" i="6"/>
  <c r="F630" i="6"/>
  <c r="E630" i="6"/>
  <c r="D630" i="6"/>
  <c r="C630" i="6"/>
  <c r="B630" i="6"/>
  <c r="A630" i="6"/>
  <c r="M629" i="6"/>
  <c r="L629" i="6"/>
  <c r="K629" i="6"/>
  <c r="J629" i="6"/>
  <c r="I629" i="6"/>
  <c r="H629" i="6"/>
  <c r="G629" i="6"/>
  <c r="F629" i="6"/>
  <c r="E629" i="6"/>
  <c r="D629" i="6"/>
  <c r="C629" i="6"/>
  <c r="B629" i="6"/>
  <c r="A629" i="6"/>
  <c r="M628" i="6"/>
  <c r="L628" i="6"/>
  <c r="K628" i="6"/>
  <c r="J628" i="6"/>
  <c r="I628" i="6"/>
  <c r="H628" i="6"/>
  <c r="G628" i="6"/>
  <c r="F628" i="6"/>
  <c r="E628" i="6"/>
  <c r="D628" i="6"/>
  <c r="C628" i="6"/>
  <c r="B628" i="6"/>
  <c r="A628" i="6"/>
  <c r="M627" i="6"/>
  <c r="L627" i="6"/>
  <c r="K627" i="6"/>
  <c r="J627" i="6"/>
  <c r="I627" i="6"/>
  <c r="H627" i="6"/>
  <c r="G627" i="6"/>
  <c r="F627" i="6"/>
  <c r="E627" i="6"/>
  <c r="D627" i="6"/>
  <c r="C627" i="6"/>
  <c r="B627" i="6"/>
  <c r="A627" i="6"/>
  <c r="M626" i="6"/>
  <c r="L626" i="6"/>
  <c r="K626" i="6"/>
  <c r="J626" i="6"/>
  <c r="I626" i="6"/>
  <c r="H626" i="6"/>
  <c r="G626" i="6"/>
  <c r="F626" i="6"/>
  <c r="E626" i="6"/>
  <c r="D626" i="6"/>
  <c r="C626" i="6"/>
  <c r="B626" i="6"/>
  <c r="A626" i="6"/>
  <c r="M625" i="6"/>
  <c r="L625" i="6"/>
  <c r="K625" i="6"/>
  <c r="J625" i="6"/>
  <c r="I625" i="6"/>
  <c r="H625" i="6"/>
  <c r="G625" i="6"/>
  <c r="F625" i="6"/>
  <c r="E625" i="6"/>
  <c r="D625" i="6"/>
  <c r="C625" i="6"/>
  <c r="B625" i="6"/>
  <c r="A625" i="6"/>
  <c r="M624" i="6"/>
  <c r="L624" i="6"/>
  <c r="K624" i="6"/>
  <c r="J624" i="6"/>
  <c r="I624" i="6"/>
  <c r="H624" i="6"/>
  <c r="G624" i="6"/>
  <c r="F624" i="6"/>
  <c r="E624" i="6"/>
  <c r="D624" i="6"/>
  <c r="C624" i="6"/>
  <c r="B624" i="6"/>
  <c r="A624" i="6"/>
  <c r="M623" i="6"/>
  <c r="L623" i="6"/>
  <c r="K623" i="6"/>
  <c r="J623" i="6"/>
  <c r="I623" i="6"/>
  <c r="H623" i="6"/>
  <c r="G623" i="6"/>
  <c r="F623" i="6"/>
  <c r="E623" i="6"/>
  <c r="D623" i="6"/>
  <c r="C623" i="6"/>
  <c r="B623" i="6"/>
  <c r="A623" i="6"/>
  <c r="M622" i="6"/>
  <c r="L622" i="6"/>
  <c r="K622" i="6"/>
  <c r="J622" i="6"/>
  <c r="I622" i="6"/>
  <c r="H622" i="6"/>
  <c r="G622" i="6"/>
  <c r="F622" i="6"/>
  <c r="E622" i="6"/>
  <c r="D622" i="6"/>
  <c r="C622" i="6"/>
  <c r="B622" i="6"/>
  <c r="A622" i="6"/>
  <c r="M621" i="6"/>
  <c r="L621" i="6"/>
  <c r="K621" i="6"/>
  <c r="J621" i="6"/>
  <c r="I621" i="6"/>
  <c r="H621" i="6"/>
  <c r="G621" i="6"/>
  <c r="F621" i="6"/>
  <c r="E621" i="6"/>
  <c r="D621" i="6"/>
  <c r="C621" i="6"/>
  <c r="B621" i="6"/>
  <c r="A621" i="6"/>
  <c r="M620" i="6"/>
  <c r="L620" i="6"/>
  <c r="K620" i="6"/>
  <c r="J620" i="6"/>
  <c r="I620" i="6"/>
  <c r="H620" i="6"/>
  <c r="G620" i="6"/>
  <c r="F620" i="6"/>
  <c r="E620" i="6"/>
  <c r="D620" i="6"/>
  <c r="C620" i="6"/>
  <c r="B620" i="6"/>
  <c r="A620" i="6"/>
  <c r="M619" i="6"/>
  <c r="L619" i="6"/>
  <c r="K619" i="6"/>
  <c r="J619" i="6"/>
  <c r="I619" i="6"/>
  <c r="H619" i="6"/>
  <c r="G619" i="6"/>
  <c r="F619" i="6"/>
  <c r="E619" i="6"/>
  <c r="D619" i="6"/>
  <c r="C619" i="6"/>
  <c r="B619" i="6"/>
  <c r="A619" i="6"/>
  <c r="M618" i="6"/>
  <c r="L618" i="6"/>
  <c r="K618" i="6"/>
  <c r="J618" i="6"/>
  <c r="I618" i="6"/>
  <c r="H618" i="6"/>
  <c r="G618" i="6"/>
  <c r="F618" i="6"/>
  <c r="E618" i="6"/>
  <c r="D618" i="6"/>
  <c r="C618" i="6"/>
  <c r="B618" i="6"/>
  <c r="A618" i="6"/>
  <c r="M617" i="6"/>
  <c r="L617" i="6"/>
  <c r="K617" i="6"/>
  <c r="J617" i="6"/>
  <c r="I617" i="6"/>
  <c r="H617" i="6"/>
  <c r="G617" i="6"/>
  <c r="F617" i="6"/>
  <c r="E617" i="6"/>
  <c r="D617" i="6"/>
  <c r="C617" i="6"/>
  <c r="B617" i="6"/>
  <c r="A617" i="6"/>
  <c r="M616" i="6"/>
  <c r="L616" i="6"/>
  <c r="K616" i="6"/>
  <c r="J616" i="6"/>
  <c r="I616" i="6"/>
  <c r="H616" i="6"/>
  <c r="G616" i="6"/>
  <c r="F616" i="6"/>
  <c r="E616" i="6"/>
  <c r="D616" i="6"/>
  <c r="C616" i="6"/>
  <c r="B616" i="6"/>
  <c r="A616" i="6"/>
  <c r="M615" i="6"/>
  <c r="L615" i="6"/>
  <c r="K615" i="6"/>
  <c r="J615" i="6"/>
  <c r="I615" i="6"/>
  <c r="H615" i="6"/>
  <c r="G615" i="6"/>
  <c r="F615" i="6"/>
  <c r="E615" i="6"/>
  <c r="D615" i="6"/>
  <c r="C615" i="6"/>
  <c r="B615" i="6"/>
  <c r="A615" i="6"/>
  <c r="M614" i="6"/>
  <c r="L614" i="6"/>
  <c r="K614" i="6"/>
  <c r="J614" i="6"/>
  <c r="I614" i="6"/>
  <c r="H614" i="6"/>
  <c r="G614" i="6"/>
  <c r="F614" i="6"/>
  <c r="E614" i="6"/>
  <c r="D614" i="6"/>
  <c r="C614" i="6"/>
  <c r="B614" i="6"/>
  <c r="A614" i="6"/>
  <c r="M613" i="6"/>
  <c r="L613" i="6"/>
  <c r="K613" i="6"/>
  <c r="J613" i="6"/>
  <c r="I613" i="6"/>
  <c r="H613" i="6"/>
  <c r="G613" i="6"/>
  <c r="F613" i="6"/>
  <c r="E613" i="6"/>
  <c r="D613" i="6"/>
  <c r="C613" i="6"/>
  <c r="B613" i="6"/>
  <c r="A613" i="6"/>
  <c r="M612" i="6"/>
  <c r="L612" i="6"/>
  <c r="K612" i="6"/>
  <c r="J612" i="6"/>
  <c r="I612" i="6"/>
  <c r="H612" i="6"/>
  <c r="G612" i="6"/>
  <c r="F612" i="6"/>
  <c r="E612" i="6"/>
  <c r="D612" i="6"/>
  <c r="C612" i="6"/>
  <c r="B612" i="6"/>
  <c r="A612" i="6"/>
  <c r="M611" i="6"/>
  <c r="L611" i="6"/>
  <c r="K611" i="6"/>
  <c r="J611" i="6"/>
  <c r="I611" i="6"/>
  <c r="H611" i="6"/>
  <c r="G611" i="6"/>
  <c r="F611" i="6"/>
  <c r="E611" i="6"/>
  <c r="D611" i="6"/>
  <c r="C611" i="6"/>
  <c r="B611" i="6"/>
  <c r="A611" i="6"/>
  <c r="M610" i="6"/>
  <c r="L610" i="6"/>
  <c r="K610" i="6"/>
  <c r="J610" i="6"/>
  <c r="I610" i="6"/>
  <c r="H610" i="6"/>
  <c r="G610" i="6"/>
  <c r="F610" i="6"/>
  <c r="E610" i="6"/>
  <c r="D610" i="6"/>
  <c r="C610" i="6"/>
  <c r="B610" i="6"/>
  <c r="A610" i="6"/>
  <c r="M609" i="6"/>
  <c r="L609" i="6"/>
  <c r="K609" i="6"/>
  <c r="J609" i="6"/>
  <c r="I609" i="6"/>
  <c r="H609" i="6"/>
  <c r="G609" i="6"/>
  <c r="F609" i="6"/>
  <c r="E609" i="6"/>
  <c r="D609" i="6"/>
  <c r="C609" i="6"/>
  <c r="B609" i="6"/>
  <c r="A609" i="6"/>
  <c r="M608" i="6"/>
  <c r="L608" i="6"/>
  <c r="K608" i="6"/>
  <c r="J608" i="6"/>
  <c r="I608" i="6"/>
  <c r="H608" i="6"/>
  <c r="G608" i="6"/>
  <c r="F608" i="6"/>
  <c r="E608" i="6"/>
  <c r="D608" i="6"/>
  <c r="C608" i="6"/>
  <c r="B608" i="6"/>
  <c r="A608" i="6"/>
  <c r="M607" i="6"/>
  <c r="L607" i="6"/>
  <c r="K607" i="6"/>
  <c r="J607" i="6"/>
  <c r="I607" i="6"/>
  <c r="H607" i="6"/>
  <c r="G607" i="6"/>
  <c r="F607" i="6"/>
  <c r="E607" i="6"/>
  <c r="D607" i="6"/>
  <c r="C607" i="6"/>
  <c r="B607" i="6"/>
  <c r="A607" i="6"/>
  <c r="M606" i="6"/>
  <c r="L606" i="6"/>
  <c r="K606" i="6"/>
  <c r="J606" i="6"/>
  <c r="I606" i="6"/>
  <c r="H606" i="6"/>
  <c r="G606" i="6"/>
  <c r="F606" i="6"/>
  <c r="E606" i="6"/>
  <c r="D606" i="6"/>
  <c r="C606" i="6"/>
  <c r="B606" i="6"/>
  <c r="A606" i="6"/>
  <c r="M605" i="6"/>
  <c r="L605" i="6"/>
  <c r="K605" i="6"/>
  <c r="J605" i="6"/>
  <c r="I605" i="6"/>
  <c r="H605" i="6"/>
  <c r="G605" i="6"/>
  <c r="F605" i="6"/>
  <c r="E605" i="6"/>
  <c r="D605" i="6"/>
  <c r="C605" i="6"/>
  <c r="B605" i="6"/>
  <c r="A605" i="6"/>
  <c r="M604" i="6"/>
  <c r="L604" i="6"/>
  <c r="K604" i="6"/>
  <c r="J604" i="6"/>
  <c r="I604" i="6"/>
  <c r="H604" i="6"/>
  <c r="G604" i="6"/>
  <c r="F604" i="6"/>
  <c r="E604" i="6"/>
  <c r="D604" i="6"/>
  <c r="C604" i="6"/>
  <c r="B604" i="6"/>
  <c r="A604" i="6"/>
  <c r="M603" i="6"/>
  <c r="L603" i="6"/>
  <c r="K603" i="6"/>
  <c r="J603" i="6"/>
  <c r="I603" i="6"/>
  <c r="H603" i="6"/>
  <c r="G603" i="6"/>
  <c r="F603" i="6"/>
  <c r="E603" i="6"/>
  <c r="D603" i="6"/>
  <c r="C603" i="6"/>
  <c r="B603" i="6"/>
  <c r="A603" i="6"/>
  <c r="M602" i="6"/>
  <c r="L602" i="6"/>
  <c r="K602" i="6"/>
  <c r="J602" i="6"/>
  <c r="I602" i="6"/>
  <c r="H602" i="6"/>
  <c r="G602" i="6"/>
  <c r="F602" i="6"/>
  <c r="E602" i="6"/>
  <c r="D602" i="6"/>
  <c r="C602" i="6"/>
  <c r="B602" i="6"/>
  <c r="A602" i="6"/>
  <c r="M601" i="6"/>
  <c r="L601" i="6"/>
  <c r="K601" i="6"/>
  <c r="J601" i="6"/>
  <c r="I601" i="6"/>
  <c r="H601" i="6"/>
  <c r="G601" i="6"/>
  <c r="F601" i="6"/>
  <c r="E601" i="6"/>
  <c r="D601" i="6"/>
  <c r="C601" i="6"/>
  <c r="B601" i="6"/>
  <c r="A601" i="6"/>
  <c r="M600" i="6"/>
  <c r="L600" i="6"/>
  <c r="K600" i="6"/>
  <c r="J600" i="6"/>
  <c r="I600" i="6"/>
  <c r="H600" i="6"/>
  <c r="G600" i="6"/>
  <c r="F600" i="6"/>
  <c r="E600" i="6"/>
  <c r="D600" i="6"/>
  <c r="C600" i="6"/>
  <c r="B600" i="6"/>
  <c r="A600" i="6"/>
  <c r="M599" i="6"/>
  <c r="L599" i="6"/>
  <c r="K599" i="6"/>
  <c r="J599" i="6"/>
  <c r="I599" i="6"/>
  <c r="H599" i="6"/>
  <c r="G599" i="6"/>
  <c r="F599" i="6"/>
  <c r="E599" i="6"/>
  <c r="D599" i="6"/>
  <c r="C599" i="6"/>
  <c r="B599" i="6"/>
  <c r="A599" i="6"/>
  <c r="M598" i="6"/>
  <c r="L598" i="6"/>
  <c r="K598" i="6"/>
  <c r="J598" i="6"/>
  <c r="I598" i="6"/>
  <c r="H598" i="6"/>
  <c r="G598" i="6"/>
  <c r="F598" i="6"/>
  <c r="E598" i="6"/>
  <c r="D598" i="6"/>
  <c r="C598" i="6"/>
  <c r="B598" i="6"/>
  <c r="A598" i="6"/>
  <c r="M597" i="6"/>
  <c r="L597" i="6"/>
  <c r="K597" i="6"/>
  <c r="J597" i="6"/>
  <c r="I597" i="6"/>
  <c r="H597" i="6"/>
  <c r="G597" i="6"/>
  <c r="F597" i="6"/>
  <c r="E597" i="6"/>
  <c r="D597" i="6"/>
  <c r="C597" i="6"/>
  <c r="B597" i="6"/>
  <c r="A597" i="6"/>
  <c r="M596" i="6"/>
  <c r="L596" i="6"/>
  <c r="K596" i="6"/>
  <c r="J596" i="6"/>
  <c r="I596" i="6"/>
  <c r="H596" i="6"/>
  <c r="G596" i="6"/>
  <c r="F596" i="6"/>
  <c r="E596" i="6"/>
  <c r="D596" i="6"/>
  <c r="C596" i="6"/>
  <c r="B596" i="6"/>
  <c r="A596" i="6"/>
  <c r="M595" i="6"/>
  <c r="L595" i="6"/>
  <c r="K595" i="6"/>
  <c r="J595" i="6"/>
  <c r="I595" i="6"/>
  <c r="H595" i="6"/>
  <c r="G595" i="6"/>
  <c r="F595" i="6"/>
  <c r="E595" i="6"/>
  <c r="D595" i="6"/>
  <c r="C595" i="6"/>
  <c r="B595" i="6"/>
  <c r="A595" i="6"/>
  <c r="M594" i="6"/>
  <c r="L594" i="6"/>
  <c r="K594" i="6"/>
  <c r="J594" i="6"/>
  <c r="I594" i="6"/>
  <c r="H594" i="6"/>
  <c r="G594" i="6"/>
  <c r="F594" i="6"/>
  <c r="E594" i="6"/>
  <c r="D594" i="6"/>
  <c r="C594" i="6"/>
  <c r="B594" i="6"/>
  <c r="A594" i="6"/>
  <c r="M593" i="6"/>
  <c r="L593" i="6"/>
  <c r="K593" i="6"/>
  <c r="J593" i="6"/>
  <c r="I593" i="6"/>
  <c r="H593" i="6"/>
  <c r="G593" i="6"/>
  <c r="F593" i="6"/>
  <c r="E593" i="6"/>
  <c r="D593" i="6"/>
  <c r="C593" i="6"/>
  <c r="B593" i="6"/>
  <c r="A593" i="6"/>
  <c r="M592" i="6"/>
  <c r="L592" i="6"/>
  <c r="K592" i="6"/>
  <c r="J592" i="6"/>
  <c r="I592" i="6"/>
  <c r="H592" i="6"/>
  <c r="G592" i="6"/>
  <c r="F592" i="6"/>
  <c r="E592" i="6"/>
  <c r="D592" i="6"/>
  <c r="C592" i="6"/>
  <c r="B592" i="6"/>
  <c r="A592" i="6"/>
  <c r="M591" i="6"/>
  <c r="L591" i="6"/>
  <c r="K591" i="6"/>
  <c r="J591" i="6"/>
  <c r="I591" i="6"/>
  <c r="H591" i="6"/>
  <c r="G591" i="6"/>
  <c r="F591" i="6"/>
  <c r="E591" i="6"/>
  <c r="D591" i="6"/>
  <c r="C591" i="6"/>
  <c r="B591" i="6"/>
  <c r="A591" i="6"/>
  <c r="M590" i="6"/>
  <c r="L590" i="6"/>
  <c r="K590" i="6"/>
  <c r="J590" i="6"/>
  <c r="I590" i="6"/>
  <c r="H590" i="6"/>
  <c r="G590" i="6"/>
  <c r="F590" i="6"/>
  <c r="E590" i="6"/>
  <c r="D590" i="6"/>
  <c r="C590" i="6"/>
  <c r="B590" i="6"/>
  <c r="A590" i="6"/>
  <c r="M589" i="6"/>
  <c r="L589" i="6"/>
  <c r="K589" i="6"/>
  <c r="J589" i="6"/>
  <c r="I589" i="6"/>
  <c r="H589" i="6"/>
  <c r="G589" i="6"/>
  <c r="F589" i="6"/>
  <c r="E589" i="6"/>
  <c r="D589" i="6"/>
  <c r="C589" i="6"/>
  <c r="B589" i="6"/>
  <c r="A589" i="6"/>
  <c r="M588" i="6"/>
  <c r="L588" i="6"/>
  <c r="K588" i="6"/>
  <c r="J588" i="6"/>
  <c r="I588" i="6"/>
  <c r="H588" i="6"/>
  <c r="G588" i="6"/>
  <c r="F588" i="6"/>
  <c r="E588" i="6"/>
  <c r="D588" i="6"/>
  <c r="C588" i="6"/>
  <c r="B588" i="6"/>
  <c r="A588" i="6"/>
  <c r="M587" i="6"/>
  <c r="L587" i="6"/>
  <c r="K587" i="6"/>
  <c r="J587" i="6"/>
  <c r="I587" i="6"/>
  <c r="H587" i="6"/>
  <c r="G587" i="6"/>
  <c r="F587" i="6"/>
  <c r="E587" i="6"/>
  <c r="D587" i="6"/>
  <c r="C587" i="6"/>
  <c r="B587" i="6"/>
  <c r="A587" i="6"/>
  <c r="M586" i="6"/>
  <c r="L586" i="6"/>
  <c r="K586" i="6"/>
  <c r="J586" i="6"/>
  <c r="I586" i="6"/>
  <c r="H586" i="6"/>
  <c r="G586" i="6"/>
  <c r="F586" i="6"/>
  <c r="E586" i="6"/>
  <c r="D586" i="6"/>
  <c r="C586" i="6"/>
  <c r="B586" i="6"/>
  <c r="A586" i="6"/>
  <c r="M585" i="6"/>
  <c r="L585" i="6"/>
  <c r="K585" i="6"/>
  <c r="J585" i="6"/>
  <c r="I585" i="6"/>
  <c r="H585" i="6"/>
  <c r="G585" i="6"/>
  <c r="F585" i="6"/>
  <c r="E585" i="6"/>
  <c r="D585" i="6"/>
  <c r="C585" i="6"/>
  <c r="B585" i="6"/>
  <c r="A585" i="6"/>
  <c r="M584" i="6"/>
  <c r="L584" i="6"/>
  <c r="K584" i="6"/>
  <c r="J584" i="6"/>
  <c r="I584" i="6"/>
  <c r="H584" i="6"/>
  <c r="G584" i="6"/>
  <c r="F584" i="6"/>
  <c r="E584" i="6"/>
  <c r="D584" i="6"/>
  <c r="C584" i="6"/>
  <c r="B584" i="6"/>
  <c r="A584" i="6"/>
  <c r="M583" i="6"/>
  <c r="L583" i="6"/>
  <c r="K583" i="6"/>
  <c r="J583" i="6"/>
  <c r="I583" i="6"/>
  <c r="H583" i="6"/>
  <c r="G583" i="6"/>
  <c r="F583" i="6"/>
  <c r="E583" i="6"/>
  <c r="D583" i="6"/>
  <c r="C583" i="6"/>
  <c r="B583" i="6"/>
  <c r="A583" i="6"/>
  <c r="M582" i="6"/>
  <c r="L582" i="6"/>
  <c r="K582" i="6"/>
  <c r="J582" i="6"/>
  <c r="I582" i="6"/>
  <c r="H582" i="6"/>
  <c r="G582" i="6"/>
  <c r="F582" i="6"/>
  <c r="E582" i="6"/>
  <c r="D582" i="6"/>
  <c r="C582" i="6"/>
  <c r="B582" i="6"/>
  <c r="A582" i="6"/>
  <c r="M581" i="6"/>
  <c r="L581" i="6"/>
  <c r="K581" i="6"/>
  <c r="J581" i="6"/>
  <c r="I581" i="6"/>
  <c r="H581" i="6"/>
  <c r="G581" i="6"/>
  <c r="F581" i="6"/>
  <c r="E581" i="6"/>
  <c r="D581" i="6"/>
  <c r="C581" i="6"/>
  <c r="B581" i="6"/>
  <c r="A581" i="6"/>
  <c r="M580" i="6"/>
  <c r="L580" i="6"/>
  <c r="K580" i="6"/>
  <c r="J580" i="6"/>
  <c r="I580" i="6"/>
  <c r="H580" i="6"/>
  <c r="G580" i="6"/>
  <c r="F580" i="6"/>
  <c r="E580" i="6"/>
  <c r="D580" i="6"/>
  <c r="C580" i="6"/>
  <c r="B580" i="6"/>
  <c r="A580" i="6"/>
  <c r="M579" i="6"/>
  <c r="L579" i="6"/>
  <c r="K579" i="6"/>
  <c r="J579" i="6"/>
  <c r="I579" i="6"/>
  <c r="H579" i="6"/>
  <c r="G579" i="6"/>
  <c r="F579" i="6"/>
  <c r="E579" i="6"/>
  <c r="D579" i="6"/>
  <c r="C579" i="6"/>
  <c r="B579" i="6"/>
  <c r="A579" i="6"/>
  <c r="M578" i="6"/>
  <c r="L578" i="6"/>
  <c r="K578" i="6"/>
  <c r="J578" i="6"/>
  <c r="I578" i="6"/>
  <c r="H578" i="6"/>
  <c r="G578" i="6"/>
  <c r="F578" i="6"/>
  <c r="E578" i="6"/>
  <c r="D578" i="6"/>
  <c r="C578" i="6"/>
  <c r="B578" i="6"/>
  <c r="A578" i="6"/>
  <c r="M577" i="6"/>
  <c r="L577" i="6"/>
  <c r="K577" i="6"/>
  <c r="J577" i="6"/>
  <c r="I577" i="6"/>
  <c r="H577" i="6"/>
  <c r="G577" i="6"/>
  <c r="F577" i="6"/>
  <c r="E577" i="6"/>
  <c r="D577" i="6"/>
  <c r="C577" i="6"/>
  <c r="B577" i="6"/>
  <c r="A577" i="6"/>
  <c r="M576" i="6"/>
  <c r="L576" i="6"/>
  <c r="K576" i="6"/>
  <c r="J576" i="6"/>
  <c r="I576" i="6"/>
  <c r="H576" i="6"/>
  <c r="G576" i="6"/>
  <c r="F576" i="6"/>
  <c r="E576" i="6"/>
  <c r="D576" i="6"/>
  <c r="C576" i="6"/>
  <c r="B576" i="6"/>
  <c r="A576" i="6"/>
  <c r="M575" i="6"/>
  <c r="L575" i="6"/>
  <c r="K575" i="6"/>
  <c r="J575" i="6"/>
  <c r="I575" i="6"/>
  <c r="H575" i="6"/>
  <c r="G575" i="6"/>
  <c r="F575" i="6"/>
  <c r="E575" i="6"/>
  <c r="D575" i="6"/>
  <c r="C575" i="6"/>
  <c r="B575" i="6"/>
  <c r="A575" i="6"/>
  <c r="M574" i="6"/>
  <c r="L574" i="6"/>
  <c r="K574" i="6"/>
  <c r="J574" i="6"/>
  <c r="I574" i="6"/>
  <c r="H574" i="6"/>
  <c r="G574" i="6"/>
  <c r="F574" i="6"/>
  <c r="E574" i="6"/>
  <c r="D574" i="6"/>
  <c r="C574" i="6"/>
  <c r="B574" i="6"/>
  <c r="A574" i="6"/>
  <c r="M573" i="6"/>
  <c r="L573" i="6"/>
  <c r="K573" i="6"/>
  <c r="J573" i="6"/>
  <c r="I573" i="6"/>
  <c r="H573" i="6"/>
  <c r="G573" i="6"/>
  <c r="F573" i="6"/>
  <c r="E573" i="6"/>
  <c r="D573" i="6"/>
  <c r="C573" i="6"/>
  <c r="B573" i="6"/>
  <c r="A573" i="6"/>
  <c r="M572" i="6"/>
  <c r="L572" i="6"/>
  <c r="K572" i="6"/>
  <c r="J572" i="6"/>
  <c r="I572" i="6"/>
  <c r="H572" i="6"/>
  <c r="G572" i="6"/>
  <c r="F572" i="6"/>
  <c r="E572" i="6"/>
  <c r="D572" i="6"/>
  <c r="C572" i="6"/>
  <c r="B572" i="6"/>
  <c r="A572" i="6"/>
  <c r="M571" i="6"/>
  <c r="L571" i="6"/>
  <c r="K571" i="6"/>
  <c r="J571" i="6"/>
  <c r="I571" i="6"/>
  <c r="H571" i="6"/>
  <c r="G571" i="6"/>
  <c r="F571" i="6"/>
  <c r="E571" i="6"/>
  <c r="D571" i="6"/>
  <c r="C571" i="6"/>
  <c r="B571" i="6"/>
  <c r="A571" i="6"/>
  <c r="M570" i="6"/>
  <c r="L570" i="6"/>
  <c r="K570" i="6"/>
  <c r="J570" i="6"/>
  <c r="I570" i="6"/>
  <c r="H570" i="6"/>
  <c r="G570" i="6"/>
  <c r="F570" i="6"/>
  <c r="E570" i="6"/>
  <c r="D570" i="6"/>
  <c r="C570" i="6"/>
  <c r="B570" i="6"/>
  <c r="A570" i="6"/>
  <c r="M569" i="6"/>
  <c r="L569" i="6"/>
  <c r="K569" i="6"/>
  <c r="J569" i="6"/>
  <c r="I569" i="6"/>
  <c r="H569" i="6"/>
  <c r="G569" i="6"/>
  <c r="F569" i="6"/>
  <c r="E569" i="6"/>
  <c r="D569" i="6"/>
  <c r="C569" i="6"/>
  <c r="B569" i="6"/>
  <c r="A569" i="6"/>
  <c r="M568" i="6"/>
  <c r="L568" i="6"/>
  <c r="K568" i="6"/>
  <c r="J568" i="6"/>
  <c r="I568" i="6"/>
  <c r="H568" i="6"/>
  <c r="G568" i="6"/>
  <c r="F568" i="6"/>
  <c r="E568" i="6"/>
  <c r="D568" i="6"/>
  <c r="C568" i="6"/>
  <c r="B568" i="6"/>
  <c r="A568" i="6"/>
  <c r="M567" i="6"/>
  <c r="L567" i="6"/>
  <c r="K567" i="6"/>
  <c r="J567" i="6"/>
  <c r="I567" i="6"/>
  <c r="H567" i="6"/>
  <c r="G567" i="6"/>
  <c r="F567" i="6"/>
  <c r="E567" i="6"/>
  <c r="D567" i="6"/>
  <c r="C567" i="6"/>
  <c r="B567" i="6"/>
  <c r="A567" i="6"/>
  <c r="M566" i="6"/>
  <c r="L566" i="6"/>
  <c r="K566" i="6"/>
  <c r="J566" i="6"/>
  <c r="I566" i="6"/>
  <c r="H566" i="6"/>
  <c r="G566" i="6"/>
  <c r="F566" i="6"/>
  <c r="E566" i="6"/>
  <c r="D566" i="6"/>
  <c r="C566" i="6"/>
  <c r="B566" i="6"/>
  <c r="A566" i="6"/>
  <c r="M565" i="6"/>
  <c r="L565" i="6"/>
  <c r="K565" i="6"/>
  <c r="J565" i="6"/>
  <c r="I565" i="6"/>
  <c r="H565" i="6"/>
  <c r="G565" i="6"/>
  <c r="F565" i="6"/>
  <c r="E565" i="6"/>
  <c r="D565" i="6"/>
  <c r="C565" i="6"/>
  <c r="B565" i="6"/>
  <c r="A565" i="6"/>
  <c r="M564" i="6"/>
  <c r="L564" i="6"/>
  <c r="K564" i="6"/>
  <c r="J564" i="6"/>
  <c r="I564" i="6"/>
  <c r="H564" i="6"/>
  <c r="G564" i="6"/>
  <c r="F564" i="6"/>
  <c r="E564" i="6"/>
  <c r="D564" i="6"/>
  <c r="C564" i="6"/>
  <c r="B564" i="6"/>
  <c r="A564" i="6"/>
  <c r="M563" i="6"/>
  <c r="L563" i="6"/>
  <c r="K563" i="6"/>
  <c r="J563" i="6"/>
  <c r="I563" i="6"/>
  <c r="H563" i="6"/>
  <c r="G563" i="6"/>
  <c r="F563" i="6"/>
  <c r="E563" i="6"/>
  <c r="D563" i="6"/>
  <c r="C563" i="6"/>
  <c r="B563" i="6"/>
  <c r="A563" i="6"/>
  <c r="M562" i="6"/>
  <c r="L562" i="6"/>
  <c r="K562" i="6"/>
  <c r="J562" i="6"/>
  <c r="I562" i="6"/>
  <c r="H562" i="6"/>
  <c r="G562" i="6"/>
  <c r="F562" i="6"/>
  <c r="E562" i="6"/>
  <c r="D562" i="6"/>
  <c r="C562" i="6"/>
  <c r="B562" i="6"/>
  <c r="A562" i="6"/>
  <c r="M561" i="6"/>
  <c r="L561" i="6"/>
  <c r="K561" i="6"/>
  <c r="J561" i="6"/>
  <c r="I561" i="6"/>
  <c r="H561" i="6"/>
  <c r="G561" i="6"/>
  <c r="F561" i="6"/>
  <c r="E561" i="6"/>
  <c r="D561" i="6"/>
  <c r="C561" i="6"/>
  <c r="B561" i="6"/>
  <c r="A561" i="6"/>
  <c r="M560" i="6"/>
  <c r="L560" i="6"/>
  <c r="K560" i="6"/>
  <c r="J560" i="6"/>
  <c r="I560" i="6"/>
  <c r="H560" i="6"/>
  <c r="G560" i="6"/>
  <c r="F560" i="6"/>
  <c r="E560" i="6"/>
  <c r="D560" i="6"/>
  <c r="C560" i="6"/>
  <c r="B560" i="6"/>
  <c r="A560" i="6"/>
  <c r="M559" i="6"/>
  <c r="L559" i="6"/>
  <c r="K559" i="6"/>
  <c r="J559" i="6"/>
  <c r="I559" i="6"/>
  <c r="H559" i="6"/>
  <c r="G559" i="6"/>
  <c r="F559" i="6"/>
  <c r="E559" i="6"/>
  <c r="D559" i="6"/>
  <c r="C559" i="6"/>
  <c r="B559" i="6"/>
  <c r="A559" i="6"/>
  <c r="M558" i="6"/>
  <c r="L558" i="6"/>
  <c r="K558" i="6"/>
  <c r="J558" i="6"/>
  <c r="I558" i="6"/>
  <c r="H558" i="6"/>
  <c r="G558" i="6"/>
  <c r="F558" i="6"/>
  <c r="E558" i="6"/>
  <c r="D558" i="6"/>
  <c r="C558" i="6"/>
  <c r="B558" i="6"/>
  <c r="A558" i="6"/>
  <c r="M557" i="6"/>
  <c r="L557" i="6"/>
  <c r="K557" i="6"/>
  <c r="J557" i="6"/>
  <c r="I557" i="6"/>
  <c r="H557" i="6"/>
  <c r="G557" i="6"/>
  <c r="F557" i="6"/>
  <c r="E557" i="6"/>
  <c r="D557" i="6"/>
  <c r="C557" i="6"/>
  <c r="B557" i="6"/>
  <c r="A557" i="6"/>
  <c r="M556" i="6"/>
  <c r="L556" i="6"/>
  <c r="K556" i="6"/>
  <c r="J556" i="6"/>
  <c r="I556" i="6"/>
  <c r="H556" i="6"/>
  <c r="G556" i="6"/>
  <c r="F556" i="6"/>
  <c r="E556" i="6"/>
  <c r="D556" i="6"/>
  <c r="C556" i="6"/>
  <c r="B556" i="6"/>
  <c r="A556" i="6"/>
  <c r="M555" i="6"/>
  <c r="L555" i="6"/>
  <c r="K555" i="6"/>
  <c r="J555" i="6"/>
  <c r="I555" i="6"/>
  <c r="H555" i="6"/>
  <c r="G555" i="6"/>
  <c r="F555" i="6"/>
  <c r="E555" i="6"/>
  <c r="D555" i="6"/>
  <c r="C555" i="6"/>
  <c r="B555" i="6"/>
  <c r="A555" i="6"/>
  <c r="M554" i="6"/>
  <c r="L554" i="6"/>
  <c r="K554" i="6"/>
  <c r="J554" i="6"/>
  <c r="I554" i="6"/>
  <c r="H554" i="6"/>
  <c r="G554" i="6"/>
  <c r="F554" i="6"/>
  <c r="E554" i="6"/>
  <c r="D554" i="6"/>
  <c r="C554" i="6"/>
  <c r="B554" i="6"/>
  <c r="A554" i="6"/>
  <c r="M553" i="6"/>
  <c r="L553" i="6"/>
  <c r="K553" i="6"/>
  <c r="J553" i="6"/>
  <c r="I553" i="6"/>
  <c r="H553" i="6"/>
  <c r="G553" i="6"/>
  <c r="F553" i="6"/>
  <c r="E553" i="6"/>
  <c r="D553" i="6"/>
  <c r="C553" i="6"/>
  <c r="B553" i="6"/>
  <c r="A553" i="6"/>
  <c r="M552" i="6"/>
  <c r="L552" i="6"/>
  <c r="K552" i="6"/>
  <c r="J552" i="6"/>
  <c r="I552" i="6"/>
  <c r="H552" i="6"/>
  <c r="G552" i="6"/>
  <c r="F552" i="6"/>
  <c r="E552" i="6"/>
  <c r="D552" i="6"/>
  <c r="C552" i="6"/>
  <c r="B552" i="6"/>
  <c r="A552" i="6"/>
  <c r="M551" i="6"/>
  <c r="L551" i="6"/>
  <c r="K551" i="6"/>
  <c r="J551" i="6"/>
  <c r="I551" i="6"/>
  <c r="H551" i="6"/>
  <c r="G551" i="6"/>
  <c r="F551" i="6"/>
  <c r="E551" i="6"/>
  <c r="D551" i="6"/>
  <c r="C551" i="6"/>
  <c r="B551" i="6"/>
  <c r="A551" i="6"/>
  <c r="M550" i="6"/>
  <c r="L550" i="6"/>
  <c r="K550" i="6"/>
  <c r="J550" i="6"/>
  <c r="I550" i="6"/>
  <c r="H550" i="6"/>
  <c r="G550" i="6"/>
  <c r="F550" i="6"/>
  <c r="E550" i="6"/>
  <c r="D550" i="6"/>
  <c r="C550" i="6"/>
  <c r="B550" i="6"/>
  <c r="A550" i="6"/>
  <c r="M549" i="6"/>
  <c r="L549" i="6"/>
  <c r="K549" i="6"/>
  <c r="J549" i="6"/>
  <c r="I549" i="6"/>
  <c r="H549" i="6"/>
  <c r="G549" i="6"/>
  <c r="F549" i="6"/>
  <c r="E549" i="6"/>
  <c r="D549" i="6"/>
  <c r="C549" i="6"/>
  <c r="B549" i="6"/>
  <c r="A549" i="6"/>
  <c r="M548" i="6"/>
  <c r="L548" i="6"/>
  <c r="K548" i="6"/>
  <c r="J548" i="6"/>
  <c r="I548" i="6"/>
  <c r="H548" i="6"/>
  <c r="G548" i="6"/>
  <c r="F548" i="6"/>
  <c r="E548" i="6"/>
  <c r="D548" i="6"/>
  <c r="C548" i="6"/>
  <c r="B548" i="6"/>
  <c r="A548" i="6"/>
  <c r="M547" i="6"/>
  <c r="L547" i="6"/>
  <c r="K547" i="6"/>
  <c r="J547" i="6"/>
  <c r="I547" i="6"/>
  <c r="H547" i="6"/>
  <c r="G547" i="6"/>
  <c r="F547" i="6"/>
  <c r="E547" i="6"/>
  <c r="D547" i="6"/>
  <c r="C547" i="6"/>
  <c r="B547" i="6"/>
  <c r="A547" i="6"/>
  <c r="M546" i="6"/>
  <c r="L546" i="6"/>
  <c r="K546" i="6"/>
  <c r="J546" i="6"/>
  <c r="I546" i="6"/>
  <c r="H546" i="6"/>
  <c r="G546" i="6"/>
  <c r="F546" i="6"/>
  <c r="E546" i="6"/>
  <c r="D546" i="6"/>
  <c r="C546" i="6"/>
  <c r="B546" i="6"/>
  <c r="A546" i="6"/>
  <c r="M545" i="6"/>
  <c r="L545" i="6"/>
  <c r="K545" i="6"/>
  <c r="J545" i="6"/>
  <c r="I545" i="6"/>
  <c r="H545" i="6"/>
  <c r="G545" i="6"/>
  <c r="F545" i="6"/>
  <c r="E545" i="6"/>
  <c r="D545" i="6"/>
  <c r="C545" i="6"/>
  <c r="B545" i="6"/>
  <c r="A545" i="6"/>
  <c r="M544" i="6"/>
  <c r="L544" i="6"/>
  <c r="K544" i="6"/>
  <c r="J544" i="6"/>
  <c r="I544" i="6"/>
  <c r="H544" i="6"/>
  <c r="G544" i="6"/>
  <c r="F544" i="6"/>
  <c r="E544" i="6"/>
  <c r="D544" i="6"/>
  <c r="C544" i="6"/>
  <c r="B544" i="6"/>
  <c r="A544" i="6"/>
  <c r="M543" i="6"/>
  <c r="L543" i="6"/>
  <c r="K543" i="6"/>
  <c r="J543" i="6"/>
  <c r="I543" i="6"/>
  <c r="H543" i="6"/>
  <c r="G543" i="6"/>
  <c r="F543" i="6"/>
  <c r="E543" i="6"/>
  <c r="D543" i="6"/>
  <c r="C543" i="6"/>
  <c r="B543" i="6"/>
  <c r="A543" i="6"/>
  <c r="M542" i="6"/>
  <c r="L542" i="6"/>
  <c r="K542" i="6"/>
  <c r="J542" i="6"/>
  <c r="I542" i="6"/>
  <c r="H542" i="6"/>
  <c r="G542" i="6"/>
  <c r="F542" i="6"/>
  <c r="E542" i="6"/>
  <c r="D542" i="6"/>
  <c r="C542" i="6"/>
  <c r="B542" i="6"/>
  <c r="A542" i="6"/>
  <c r="M541" i="6"/>
  <c r="L541" i="6"/>
  <c r="K541" i="6"/>
  <c r="J541" i="6"/>
  <c r="I541" i="6"/>
  <c r="H541" i="6"/>
  <c r="G541" i="6"/>
  <c r="F541" i="6"/>
  <c r="E541" i="6"/>
  <c r="D541" i="6"/>
  <c r="C541" i="6"/>
  <c r="B541" i="6"/>
  <c r="A541" i="6"/>
  <c r="M540" i="6"/>
  <c r="L540" i="6"/>
  <c r="K540" i="6"/>
  <c r="J540" i="6"/>
  <c r="I540" i="6"/>
  <c r="H540" i="6"/>
  <c r="G540" i="6"/>
  <c r="F540" i="6"/>
  <c r="E540" i="6"/>
  <c r="D540" i="6"/>
  <c r="C540" i="6"/>
  <c r="B540" i="6"/>
  <c r="A540" i="6"/>
  <c r="M539" i="6"/>
  <c r="L539" i="6"/>
  <c r="K539" i="6"/>
  <c r="J539" i="6"/>
  <c r="I539" i="6"/>
  <c r="H539" i="6"/>
  <c r="G539" i="6"/>
  <c r="F539" i="6"/>
  <c r="E539" i="6"/>
  <c r="D539" i="6"/>
  <c r="C539" i="6"/>
  <c r="B539" i="6"/>
  <c r="A539" i="6"/>
  <c r="M538" i="6"/>
  <c r="L538" i="6"/>
  <c r="K538" i="6"/>
  <c r="J538" i="6"/>
  <c r="I538" i="6"/>
  <c r="H538" i="6"/>
  <c r="G538" i="6"/>
  <c r="F538" i="6"/>
  <c r="E538" i="6"/>
  <c r="D538" i="6"/>
  <c r="C538" i="6"/>
  <c r="B538" i="6"/>
  <c r="A538" i="6"/>
  <c r="M537" i="6"/>
  <c r="L537" i="6"/>
  <c r="K537" i="6"/>
  <c r="J537" i="6"/>
  <c r="I537" i="6"/>
  <c r="H537" i="6"/>
  <c r="G537" i="6"/>
  <c r="F537" i="6"/>
  <c r="E537" i="6"/>
  <c r="D537" i="6"/>
  <c r="C537" i="6"/>
  <c r="B537" i="6"/>
  <c r="A537" i="6"/>
  <c r="M536" i="6"/>
  <c r="L536" i="6"/>
  <c r="K536" i="6"/>
  <c r="J536" i="6"/>
  <c r="I536" i="6"/>
  <c r="H536" i="6"/>
  <c r="G536" i="6"/>
  <c r="F536" i="6"/>
  <c r="E536" i="6"/>
  <c r="D536" i="6"/>
  <c r="C536" i="6"/>
  <c r="B536" i="6"/>
  <c r="A536" i="6"/>
  <c r="M535" i="6"/>
  <c r="L535" i="6"/>
  <c r="K535" i="6"/>
  <c r="J535" i="6"/>
  <c r="I535" i="6"/>
  <c r="H535" i="6"/>
  <c r="G535" i="6"/>
  <c r="F535" i="6"/>
  <c r="E535" i="6"/>
  <c r="D535" i="6"/>
  <c r="C535" i="6"/>
  <c r="B535" i="6"/>
  <c r="A535" i="6"/>
  <c r="M534" i="6"/>
  <c r="L534" i="6"/>
  <c r="K534" i="6"/>
  <c r="J534" i="6"/>
  <c r="I534" i="6"/>
  <c r="H534" i="6"/>
  <c r="G534" i="6"/>
  <c r="F534" i="6"/>
  <c r="E534" i="6"/>
  <c r="D534" i="6"/>
  <c r="C534" i="6"/>
  <c r="B534" i="6"/>
  <c r="A534" i="6"/>
  <c r="M533" i="6"/>
  <c r="L533" i="6"/>
  <c r="K533" i="6"/>
  <c r="J533" i="6"/>
  <c r="I533" i="6"/>
  <c r="H533" i="6"/>
  <c r="G533" i="6"/>
  <c r="F533" i="6"/>
  <c r="E533" i="6"/>
  <c r="D533" i="6"/>
  <c r="C533" i="6"/>
  <c r="B533" i="6"/>
  <c r="A533" i="6"/>
  <c r="M532" i="6"/>
  <c r="L532" i="6"/>
  <c r="K532" i="6"/>
  <c r="J532" i="6"/>
  <c r="I532" i="6"/>
  <c r="H532" i="6"/>
  <c r="G532" i="6"/>
  <c r="F532" i="6"/>
  <c r="E532" i="6"/>
  <c r="D532" i="6"/>
  <c r="C532" i="6"/>
  <c r="B532" i="6"/>
  <c r="A532" i="6"/>
  <c r="M531" i="6"/>
  <c r="L531" i="6"/>
  <c r="K531" i="6"/>
  <c r="J531" i="6"/>
  <c r="I531" i="6"/>
  <c r="H531" i="6"/>
  <c r="G531" i="6"/>
  <c r="F531" i="6"/>
  <c r="E531" i="6"/>
  <c r="D531" i="6"/>
  <c r="C531" i="6"/>
  <c r="B531" i="6"/>
  <c r="A531" i="6"/>
  <c r="M530" i="6"/>
  <c r="L530" i="6"/>
  <c r="K530" i="6"/>
  <c r="J530" i="6"/>
  <c r="I530" i="6"/>
  <c r="H530" i="6"/>
  <c r="G530" i="6"/>
  <c r="F530" i="6"/>
  <c r="E530" i="6"/>
  <c r="D530" i="6"/>
  <c r="C530" i="6"/>
  <c r="B530" i="6"/>
  <c r="A530" i="6"/>
  <c r="M529" i="6"/>
  <c r="L529" i="6"/>
  <c r="K529" i="6"/>
  <c r="J529" i="6"/>
  <c r="I529" i="6"/>
  <c r="H529" i="6"/>
  <c r="G529" i="6"/>
  <c r="F529" i="6"/>
  <c r="E529" i="6"/>
  <c r="D529" i="6"/>
  <c r="C529" i="6"/>
  <c r="B529" i="6"/>
  <c r="A529" i="6"/>
  <c r="M528" i="6"/>
  <c r="L528" i="6"/>
  <c r="K528" i="6"/>
  <c r="J528" i="6"/>
  <c r="I528" i="6"/>
  <c r="H528" i="6"/>
  <c r="G528" i="6"/>
  <c r="F528" i="6"/>
  <c r="E528" i="6"/>
  <c r="D528" i="6"/>
  <c r="C528" i="6"/>
  <c r="B528" i="6"/>
  <c r="A528" i="6"/>
  <c r="M527" i="6"/>
  <c r="L527" i="6"/>
  <c r="K527" i="6"/>
  <c r="J527" i="6"/>
  <c r="I527" i="6"/>
  <c r="H527" i="6"/>
  <c r="G527" i="6"/>
  <c r="F527" i="6"/>
  <c r="E527" i="6"/>
  <c r="D527" i="6"/>
  <c r="C527" i="6"/>
  <c r="B527" i="6"/>
  <c r="A527" i="6"/>
  <c r="M526" i="6"/>
  <c r="L526" i="6"/>
  <c r="K526" i="6"/>
  <c r="J526" i="6"/>
  <c r="I526" i="6"/>
  <c r="H526" i="6"/>
  <c r="G526" i="6"/>
  <c r="F526" i="6"/>
  <c r="E526" i="6"/>
  <c r="D526" i="6"/>
  <c r="C526" i="6"/>
  <c r="B526" i="6"/>
  <c r="A526" i="6"/>
  <c r="M525" i="6"/>
  <c r="L525" i="6"/>
  <c r="K525" i="6"/>
  <c r="J525" i="6"/>
  <c r="I525" i="6"/>
  <c r="H525" i="6"/>
  <c r="G525" i="6"/>
  <c r="F525" i="6"/>
  <c r="E525" i="6"/>
  <c r="D525" i="6"/>
  <c r="C525" i="6"/>
  <c r="B525" i="6"/>
  <c r="A525" i="6"/>
  <c r="M524" i="6"/>
  <c r="L524" i="6"/>
  <c r="K524" i="6"/>
  <c r="J524" i="6"/>
  <c r="I524" i="6"/>
  <c r="H524" i="6"/>
  <c r="G524" i="6"/>
  <c r="F524" i="6"/>
  <c r="E524" i="6"/>
  <c r="D524" i="6"/>
  <c r="C524" i="6"/>
  <c r="B524" i="6"/>
  <c r="A524" i="6"/>
  <c r="M523" i="6"/>
  <c r="L523" i="6"/>
  <c r="K523" i="6"/>
  <c r="J523" i="6"/>
  <c r="I523" i="6"/>
  <c r="H523" i="6"/>
  <c r="G523" i="6"/>
  <c r="F523" i="6"/>
  <c r="E523" i="6"/>
  <c r="D523" i="6"/>
  <c r="C523" i="6"/>
  <c r="B523" i="6"/>
  <c r="A523" i="6"/>
  <c r="M522" i="6"/>
  <c r="L522" i="6"/>
  <c r="K522" i="6"/>
  <c r="J522" i="6"/>
  <c r="I522" i="6"/>
  <c r="H522" i="6"/>
  <c r="G522" i="6"/>
  <c r="F522" i="6"/>
  <c r="E522" i="6"/>
  <c r="D522" i="6"/>
  <c r="C522" i="6"/>
  <c r="B522" i="6"/>
  <c r="A522" i="6"/>
  <c r="M521" i="6"/>
  <c r="L521" i="6"/>
  <c r="K521" i="6"/>
  <c r="J521" i="6"/>
  <c r="I521" i="6"/>
  <c r="H521" i="6"/>
  <c r="G521" i="6"/>
  <c r="F521" i="6"/>
  <c r="E521" i="6"/>
  <c r="D521" i="6"/>
  <c r="C521" i="6"/>
  <c r="B521" i="6"/>
  <c r="A521" i="6"/>
  <c r="M520" i="6"/>
  <c r="L520" i="6"/>
  <c r="K520" i="6"/>
  <c r="J520" i="6"/>
  <c r="I520" i="6"/>
  <c r="H520" i="6"/>
  <c r="G520" i="6"/>
  <c r="F520" i="6"/>
  <c r="E520" i="6"/>
  <c r="D520" i="6"/>
  <c r="C520" i="6"/>
  <c r="B520" i="6"/>
  <c r="A520" i="6"/>
  <c r="M519" i="6"/>
  <c r="L519" i="6"/>
  <c r="K519" i="6"/>
  <c r="J519" i="6"/>
  <c r="I519" i="6"/>
  <c r="H519" i="6"/>
  <c r="G519" i="6"/>
  <c r="F519" i="6"/>
  <c r="E519" i="6"/>
  <c r="D519" i="6"/>
  <c r="C519" i="6"/>
  <c r="B519" i="6"/>
  <c r="A519" i="6"/>
  <c r="M518" i="6"/>
  <c r="L518" i="6"/>
  <c r="K518" i="6"/>
  <c r="J518" i="6"/>
  <c r="I518" i="6"/>
  <c r="H518" i="6"/>
  <c r="G518" i="6"/>
  <c r="F518" i="6"/>
  <c r="E518" i="6"/>
  <c r="D518" i="6"/>
  <c r="C518" i="6"/>
  <c r="B518" i="6"/>
  <c r="A518" i="6"/>
  <c r="M517" i="6"/>
  <c r="L517" i="6"/>
  <c r="K517" i="6"/>
  <c r="J517" i="6"/>
  <c r="I517" i="6"/>
  <c r="H517" i="6"/>
  <c r="G517" i="6"/>
  <c r="F517" i="6"/>
  <c r="E517" i="6"/>
  <c r="D517" i="6"/>
  <c r="C517" i="6"/>
  <c r="B517" i="6"/>
  <c r="A517" i="6"/>
  <c r="M516" i="6"/>
  <c r="L516" i="6"/>
  <c r="K516" i="6"/>
  <c r="J516" i="6"/>
  <c r="I516" i="6"/>
  <c r="H516" i="6"/>
  <c r="G516" i="6"/>
  <c r="F516" i="6"/>
  <c r="E516" i="6"/>
  <c r="D516" i="6"/>
  <c r="C516" i="6"/>
  <c r="B516" i="6"/>
  <c r="A516" i="6"/>
  <c r="M515" i="6"/>
  <c r="L515" i="6"/>
  <c r="K515" i="6"/>
  <c r="J515" i="6"/>
  <c r="I515" i="6"/>
  <c r="H515" i="6"/>
  <c r="G515" i="6"/>
  <c r="F515" i="6"/>
  <c r="E515" i="6"/>
  <c r="D515" i="6"/>
  <c r="C515" i="6"/>
  <c r="B515" i="6"/>
  <c r="A515" i="6"/>
  <c r="M514" i="6"/>
  <c r="L514" i="6"/>
  <c r="K514" i="6"/>
  <c r="J514" i="6"/>
  <c r="I514" i="6"/>
  <c r="H514" i="6"/>
  <c r="G514" i="6"/>
  <c r="F514" i="6"/>
  <c r="E514" i="6"/>
  <c r="D514" i="6"/>
  <c r="C514" i="6"/>
  <c r="B514" i="6"/>
  <c r="A514" i="6"/>
  <c r="M513" i="6"/>
  <c r="L513" i="6"/>
  <c r="K513" i="6"/>
  <c r="J513" i="6"/>
  <c r="I513" i="6"/>
  <c r="H513" i="6"/>
  <c r="G513" i="6"/>
  <c r="F513" i="6"/>
  <c r="E513" i="6"/>
  <c r="D513" i="6"/>
  <c r="C513" i="6"/>
  <c r="B513" i="6"/>
  <c r="A513" i="6"/>
  <c r="M512" i="6"/>
  <c r="L512" i="6"/>
  <c r="K512" i="6"/>
  <c r="J512" i="6"/>
  <c r="I512" i="6"/>
  <c r="H512" i="6"/>
  <c r="G512" i="6"/>
  <c r="F512" i="6"/>
  <c r="E512" i="6"/>
  <c r="D512" i="6"/>
  <c r="C512" i="6"/>
  <c r="B512" i="6"/>
  <c r="A512" i="6"/>
  <c r="M511" i="6"/>
  <c r="L511" i="6"/>
  <c r="K511" i="6"/>
  <c r="J511" i="6"/>
  <c r="I511" i="6"/>
  <c r="H511" i="6"/>
  <c r="G511" i="6"/>
  <c r="F511" i="6"/>
  <c r="E511" i="6"/>
  <c r="D511" i="6"/>
  <c r="C511" i="6"/>
  <c r="B511" i="6"/>
  <c r="A511" i="6"/>
  <c r="M510" i="6"/>
  <c r="L510" i="6"/>
  <c r="K510" i="6"/>
  <c r="J510" i="6"/>
  <c r="I510" i="6"/>
  <c r="H510" i="6"/>
  <c r="G510" i="6"/>
  <c r="F510" i="6"/>
  <c r="E510" i="6"/>
  <c r="D510" i="6"/>
  <c r="C510" i="6"/>
  <c r="B510" i="6"/>
  <c r="A510" i="6"/>
  <c r="M509" i="6"/>
  <c r="L509" i="6"/>
  <c r="K509" i="6"/>
  <c r="J509" i="6"/>
  <c r="I509" i="6"/>
  <c r="H509" i="6"/>
  <c r="G509" i="6"/>
  <c r="F509" i="6"/>
  <c r="E509" i="6"/>
  <c r="D509" i="6"/>
  <c r="C509" i="6"/>
  <c r="B509" i="6"/>
  <c r="A509" i="6"/>
  <c r="M508" i="6"/>
  <c r="L508" i="6"/>
  <c r="K508" i="6"/>
  <c r="J508" i="6"/>
  <c r="I508" i="6"/>
  <c r="H508" i="6"/>
  <c r="G508" i="6"/>
  <c r="F508" i="6"/>
  <c r="E508" i="6"/>
  <c r="D508" i="6"/>
  <c r="C508" i="6"/>
  <c r="B508" i="6"/>
  <c r="A508" i="6"/>
  <c r="M507" i="6"/>
  <c r="L507" i="6"/>
  <c r="K507" i="6"/>
  <c r="J507" i="6"/>
  <c r="I507" i="6"/>
  <c r="H507" i="6"/>
  <c r="G507" i="6"/>
  <c r="F507" i="6"/>
  <c r="E507" i="6"/>
  <c r="D507" i="6"/>
  <c r="C507" i="6"/>
  <c r="B507" i="6"/>
  <c r="A507" i="6"/>
  <c r="M506" i="6"/>
  <c r="L506" i="6"/>
  <c r="K506" i="6"/>
  <c r="J506" i="6"/>
  <c r="I506" i="6"/>
  <c r="H506" i="6"/>
  <c r="G506" i="6"/>
  <c r="F506" i="6"/>
  <c r="E506" i="6"/>
  <c r="D506" i="6"/>
  <c r="C506" i="6"/>
  <c r="B506" i="6"/>
  <c r="A506" i="6"/>
  <c r="M505" i="6"/>
  <c r="L505" i="6"/>
  <c r="K505" i="6"/>
  <c r="J505" i="6"/>
  <c r="I505" i="6"/>
  <c r="H505" i="6"/>
  <c r="G505" i="6"/>
  <c r="F505" i="6"/>
  <c r="E505" i="6"/>
  <c r="D505" i="6"/>
  <c r="C505" i="6"/>
  <c r="B505" i="6"/>
  <c r="A505" i="6"/>
  <c r="M504" i="6"/>
  <c r="L504" i="6"/>
  <c r="K504" i="6"/>
  <c r="J504" i="6"/>
  <c r="I504" i="6"/>
  <c r="H504" i="6"/>
  <c r="G504" i="6"/>
  <c r="F504" i="6"/>
  <c r="E504" i="6"/>
  <c r="D504" i="6"/>
  <c r="C504" i="6"/>
  <c r="B504" i="6"/>
  <c r="A504" i="6"/>
  <c r="M503" i="6"/>
  <c r="L503" i="6"/>
  <c r="K503" i="6"/>
  <c r="J503" i="6"/>
  <c r="I503" i="6"/>
  <c r="H503" i="6"/>
  <c r="G503" i="6"/>
  <c r="F503" i="6"/>
  <c r="E503" i="6"/>
  <c r="D503" i="6"/>
  <c r="C503" i="6"/>
  <c r="B503" i="6"/>
  <c r="A503" i="6"/>
  <c r="M502" i="6"/>
  <c r="L502" i="6"/>
  <c r="K502" i="6"/>
  <c r="J502" i="6"/>
  <c r="I502" i="6"/>
  <c r="H502" i="6"/>
  <c r="G502" i="6"/>
  <c r="F502" i="6"/>
  <c r="E502" i="6"/>
  <c r="D502" i="6"/>
  <c r="C502" i="6"/>
  <c r="B502" i="6"/>
  <c r="A502" i="6"/>
  <c r="M501" i="6"/>
  <c r="L501" i="6"/>
  <c r="K501" i="6"/>
  <c r="J501" i="6"/>
  <c r="I501" i="6"/>
  <c r="H501" i="6"/>
  <c r="G501" i="6"/>
  <c r="F501" i="6"/>
  <c r="E501" i="6"/>
  <c r="D501" i="6"/>
  <c r="C501" i="6"/>
  <c r="B501" i="6"/>
  <c r="A501" i="6"/>
  <c r="M500" i="6"/>
  <c r="L500" i="6"/>
  <c r="K500" i="6"/>
  <c r="J500" i="6"/>
  <c r="I500" i="6"/>
  <c r="H500" i="6"/>
  <c r="G500" i="6"/>
  <c r="F500" i="6"/>
  <c r="E500" i="6"/>
  <c r="D500" i="6"/>
  <c r="C500" i="6"/>
  <c r="B500" i="6"/>
  <c r="A500" i="6"/>
  <c r="M499" i="6"/>
  <c r="L499" i="6"/>
  <c r="K499" i="6"/>
  <c r="J499" i="6"/>
  <c r="I499" i="6"/>
  <c r="H499" i="6"/>
  <c r="G499" i="6"/>
  <c r="F499" i="6"/>
  <c r="E499" i="6"/>
  <c r="D499" i="6"/>
  <c r="C499" i="6"/>
  <c r="B499" i="6"/>
  <c r="A499" i="6"/>
  <c r="M498" i="6"/>
  <c r="L498" i="6"/>
  <c r="K498" i="6"/>
  <c r="J498" i="6"/>
  <c r="I498" i="6"/>
  <c r="H498" i="6"/>
  <c r="G498" i="6"/>
  <c r="F498" i="6"/>
  <c r="E498" i="6"/>
  <c r="D498" i="6"/>
  <c r="C498" i="6"/>
  <c r="B498" i="6"/>
  <c r="A498" i="6"/>
  <c r="M497" i="6"/>
  <c r="L497" i="6"/>
  <c r="K497" i="6"/>
  <c r="J497" i="6"/>
  <c r="I497" i="6"/>
  <c r="H497" i="6"/>
  <c r="G497" i="6"/>
  <c r="F497" i="6"/>
  <c r="E497" i="6"/>
  <c r="D497" i="6"/>
  <c r="C497" i="6"/>
  <c r="B497" i="6"/>
  <c r="A497" i="6"/>
  <c r="M496" i="6"/>
  <c r="L496" i="6"/>
  <c r="K496" i="6"/>
  <c r="J496" i="6"/>
  <c r="I496" i="6"/>
  <c r="H496" i="6"/>
  <c r="G496" i="6"/>
  <c r="F496" i="6"/>
  <c r="E496" i="6"/>
  <c r="D496" i="6"/>
  <c r="C496" i="6"/>
  <c r="B496" i="6"/>
  <c r="A496" i="6"/>
  <c r="M495" i="6"/>
  <c r="L495" i="6"/>
  <c r="K495" i="6"/>
  <c r="J495" i="6"/>
  <c r="I495" i="6"/>
  <c r="H495" i="6"/>
  <c r="G495" i="6"/>
  <c r="F495" i="6"/>
  <c r="E495" i="6"/>
  <c r="D495" i="6"/>
  <c r="C495" i="6"/>
  <c r="B495" i="6"/>
  <c r="A495" i="6"/>
  <c r="M494" i="6"/>
  <c r="L494" i="6"/>
  <c r="K494" i="6"/>
  <c r="J494" i="6"/>
  <c r="I494" i="6"/>
  <c r="H494" i="6"/>
  <c r="G494" i="6"/>
  <c r="F494" i="6"/>
  <c r="E494" i="6"/>
  <c r="D494" i="6"/>
  <c r="C494" i="6"/>
  <c r="B494" i="6"/>
  <c r="A494" i="6"/>
  <c r="M493" i="6"/>
  <c r="L493" i="6"/>
  <c r="K493" i="6"/>
  <c r="J493" i="6"/>
  <c r="I493" i="6"/>
  <c r="H493" i="6"/>
  <c r="G493" i="6"/>
  <c r="F493" i="6"/>
  <c r="E493" i="6"/>
  <c r="D493" i="6"/>
  <c r="C493" i="6"/>
  <c r="B493" i="6"/>
  <c r="A493" i="6"/>
  <c r="M492" i="6"/>
  <c r="L492" i="6"/>
  <c r="K492" i="6"/>
  <c r="J492" i="6"/>
  <c r="I492" i="6"/>
  <c r="H492" i="6"/>
  <c r="G492" i="6"/>
  <c r="F492" i="6"/>
  <c r="E492" i="6"/>
  <c r="D492" i="6"/>
  <c r="C492" i="6"/>
  <c r="B492" i="6"/>
  <c r="A492" i="6"/>
  <c r="M491" i="6"/>
  <c r="L491" i="6"/>
  <c r="K491" i="6"/>
  <c r="J491" i="6"/>
  <c r="I491" i="6"/>
  <c r="H491" i="6"/>
  <c r="G491" i="6"/>
  <c r="F491" i="6"/>
  <c r="E491" i="6"/>
  <c r="D491" i="6"/>
  <c r="C491" i="6"/>
  <c r="B491" i="6"/>
  <c r="A491" i="6"/>
  <c r="M490" i="6"/>
  <c r="L490" i="6"/>
  <c r="K490" i="6"/>
  <c r="J490" i="6"/>
  <c r="I490" i="6"/>
  <c r="H490" i="6"/>
  <c r="G490" i="6"/>
  <c r="F490" i="6"/>
  <c r="E490" i="6"/>
  <c r="D490" i="6"/>
  <c r="C490" i="6"/>
  <c r="B490" i="6"/>
  <c r="A490" i="6"/>
  <c r="M489" i="6"/>
  <c r="L489" i="6"/>
  <c r="K489" i="6"/>
  <c r="J489" i="6"/>
  <c r="I489" i="6"/>
  <c r="H489" i="6"/>
  <c r="G489" i="6"/>
  <c r="F489" i="6"/>
  <c r="E489" i="6"/>
  <c r="D489" i="6"/>
  <c r="C489" i="6"/>
  <c r="B489" i="6"/>
  <c r="A489" i="6"/>
  <c r="M488" i="6"/>
  <c r="L488" i="6"/>
  <c r="K488" i="6"/>
  <c r="J488" i="6"/>
  <c r="I488" i="6"/>
  <c r="H488" i="6"/>
  <c r="G488" i="6"/>
  <c r="F488" i="6"/>
  <c r="E488" i="6"/>
  <c r="D488" i="6"/>
  <c r="C488" i="6"/>
  <c r="B488" i="6"/>
  <c r="A488" i="6"/>
  <c r="M487" i="6"/>
  <c r="L487" i="6"/>
  <c r="K487" i="6"/>
  <c r="J487" i="6"/>
  <c r="I487" i="6"/>
  <c r="H487" i="6"/>
  <c r="G487" i="6"/>
  <c r="F487" i="6"/>
  <c r="E487" i="6"/>
  <c r="D487" i="6"/>
  <c r="C487" i="6"/>
  <c r="B487" i="6"/>
  <c r="A487" i="6"/>
  <c r="M486" i="6"/>
  <c r="L486" i="6"/>
  <c r="K486" i="6"/>
  <c r="J486" i="6"/>
  <c r="I486" i="6"/>
  <c r="H486" i="6"/>
  <c r="G486" i="6"/>
  <c r="F486" i="6"/>
  <c r="E486" i="6"/>
  <c r="D486" i="6"/>
  <c r="C486" i="6"/>
  <c r="B486" i="6"/>
  <c r="A486" i="6"/>
  <c r="M485" i="6"/>
  <c r="L485" i="6"/>
  <c r="K485" i="6"/>
  <c r="J485" i="6"/>
  <c r="I485" i="6"/>
  <c r="H485" i="6"/>
  <c r="G485" i="6"/>
  <c r="F485" i="6"/>
  <c r="E485" i="6"/>
  <c r="D485" i="6"/>
  <c r="C485" i="6"/>
  <c r="B485" i="6"/>
  <c r="A485" i="6"/>
  <c r="M484" i="6"/>
  <c r="L484" i="6"/>
  <c r="K484" i="6"/>
  <c r="J484" i="6"/>
  <c r="I484" i="6"/>
  <c r="H484" i="6"/>
  <c r="G484" i="6"/>
  <c r="F484" i="6"/>
  <c r="E484" i="6"/>
  <c r="D484" i="6"/>
  <c r="C484" i="6"/>
  <c r="B484" i="6"/>
  <c r="A484" i="6"/>
  <c r="M483" i="6"/>
  <c r="L483" i="6"/>
  <c r="K483" i="6"/>
  <c r="J483" i="6"/>
  <c r="I483" i="6"/>
  <c r="H483" i="6"/>
  <c r="G483" i="6"/>
  <c r="F483" i="6"/>
  <c r="E483" i="6"/>
  <c r="D483" i="6"/>
  <c r="C483" i="6"/>
  <c r="B483" i="6"/>
  <c r="A483" i="6"/>
  <c r="M482" i="6"/>
  <c r="L482" i="6"/>
  <c r="K482" i="6"/>
  <c r="J482" i="6"/>
  <c r="I482" i="6"/>
  <c r="H482" i="6"/>
  <c r="G482" i="6"/>
  <c r="F482" i="6"/>
  <c r="E482" i="6"/>
  <c r="D482" i="6"/>
  <c r="C482" i="6"/>
  <c r="B482" i="6"/>
  <c r="A482" i="6"/>
  <c r="M481" i="6"/>
  <c r="L481" i="6"/>
  <c r="K481" i="6"/>
  <c r="J481" i="6"/>
  <c r="I481" i="6"/>
  <c r="H481" i="6"/>
  <c r="G481" i="6"/>
  <c r="F481" i="6"/>
  <c r="E481" i="6"/>
  <c r="D481" i="6"/>
  <c r="C481" i="6"/>
  <c r="B481" i="6"/>
  <c r="A481" i="6"/>
  <c r="M480" i="6"/>
  <c r="L480" i="6"/>
  <c r="K480" i="6"/>
  <c r="J480" i="6"/>
  <c r="I480" i="6"/>
  <c r="H480" i="6"/>
  <c r="G480" i="6"/>
  <c r="F480" i="6"/>
  <c r="E480" i="6"/>
  <c r="D480" i="6"/>
  <c r="C480" i="6"/>
  <c r="B480" i="6"/>
  <c r="A480" i="6"/>
  <c r="M479" i="6"/>
  <c r="L479" i="6"/>
  <c r="K479" i="6"/>
  <c r="J479" i="6"/>
  <c r="I479" i="6"/>
  <c r="H479" i="6"/>
  <c r="G479" i="6"/>
  <c r="F479" i="6"/>
  <c r="E479" i="6"/>
  <c r="D479" i="6"/>
  <c r="C479" i="6"/>
  <c r="B479" i="6"/>
  <c r="A479" i="6"/>
  <c r="M478" i="6"/>
  <c r="L478" i="6"/>
  <c r="K478" i="6"/>
  <c r="J478" i="6"/>
  <c r="I478" i="6"/>
  <c r="H478" i="6"/>
  <c r="G478" i="6"/>
  <c r="F478" i="6"/>
  <c r="E478" i="6"/>
  <c r="D478" i="6"/>
  <c r="C478" i="6"/>
  <c r="B478" i="6"/>
  <c r="A478" i="6"/>
  <c r="M477" i="6"/>
  <c r="L477" i="6"/>
  <c r="K477" i="6"/>
  <c r="J477" i="6"/>
  <c r="I477" i="6"/>
  <c r="H477" i="6"/>
  <c r="G477" i="6"/>
  <c r="F477" i="6"/>
  <c r="E477" i="6"/>
  <c r="D477" i="6"/>
  <c r="C477" i="6"/>
  <c r="B477" i="6"/>
  <c r="A477" i="6"/>
  <c r="M476" i="6"/>
  <c r="L476" i="6"/>
  <c r="K476" i="6"/>
  <c r="J476" i="6"/>
  <c r="I476" i="6"/>
  <c r="H476" i="6"/>
  <c r="G476" i="6"/>
  <c r="F476" i="6"/>
  <c r="E476" i="6"/>
  <c r="D476" i="6"/>
  <c r="C476" i="6"/>
  <c r="B476" i="6"/>
  <c r="A476" i="6"/>
  <c r="M475" i="6"/>
  <c r="L475" i="6"/>
  <c r="K475" i="6"/>
  <c r="J475" i="6"/>
  <c r="I475" i="6"/>
  <c r="H475" i="6"/>
  <c r="G475" i="6"/>
  <c r="F475" i="6"/>
  <c r="E475" i="6"/>
  <c r="D475" i="6"/>
  <c r="C475" i="6"/>
  <c r="B475" i="6"/>
  <c r="A475" i="6"/>
  <c r="M474" i="6"/>
  <c r="L474" i="6"/>
  <c r="K474" i="6"/>
  <c r="J474" i="6"/>
  <c r="I474" i="6"/>
  <c r="H474" i="6"/>
  <c r="G474" i="6"/>
  <c r="F474" i="6"/>
  <c r="E474" i="6"/>
  <c r="D474" i="6"/>
  <c r="C474" i="6"/>
  <c r="B474" i="6"/>
  <c r="A474" i="6"/>
  <c r="M473" i="6"/>
  <c r="L473" i="6"/>
  <c r="K473" i="6"/>
  <c r="J473" i="6"/>
  <c r="I473" i="6"/>
  <c r="H473" i="6"/>
  <c r="G473" i="6"/>
  <c r="F473" i="6"/>
  <c r="E473" i="6"/>
  <c r="D473" i="6"/>
  <c r="C473" i="6"/>
  <c r="B473" i="6"/>
  <c r="A473" i="6"/>
  <c r="M472" i="6"/>
  <c r="L472" i="6"/>
  <c r="K472" i="6"/>
  <c r="J472" i="6"/>
  <c r="I472" i="6"/>
  <c r="H472" i="6"/>
  <c r="G472" i="6"/>
  <c r="F472" i="6"/>
  <c r="E472" i="6"/>
  <c r="D472" i="6"/>
  <c r="C472" i="6"/>
  <c r="B472" i="6"/>
  <c r="A472" i="6"/>
  <c r="M471" i="6"/>
  <c r="L471" i="6"/>
  <c r="K471" i="6"/>
  <c r="J471" i="6"/>
  <c r="I471" i="6"/>
  <c r="H471" i="6"/>
  <c r="G471" i="6"/>
  <c r="F471" i="6"/>
  <c r="E471" i="6"/>
  <c r="D471" i="6"/>
  <c r="C471" i="6"/>
  <c r="B471" i="6"/>
  <c r="A471" i="6"/>
  <c r="M470" i="6"/>
  <c r="L470" i="6"/>
  <c r="K470" i="6"/>
  <c r="J470" i="6"/>
  <c r="I470" i="6"/>
  <c r="H470" i="6"/>
  <c r="G470" i="6"/>
  <c r="F470" i="6"/>
  <c r="E470" i="6"/>
  <c r="D470" i="6"/>
  <c r="C470" i="6"/>
  <c r="B470" i="6"/>
  <c r="A470" i="6"/>
  <c r="M469" i="6"/>
  <c r="L469" i="6"/>
  <c r="K469" i="6"/>
  <c r="J469" i="6"/>
  <c r="I469" i="6"/>
  <c r="H469" i="6"/>
  <c r="G469" i="6"/>
  <c r="F469" i="6"/>
  <c r="E469" i="6"/>
  <c r="D469" i="6"/>
  <c r="C469" i="6"/>
  <c r="B469" i="6"/>
  <c r="A469" i="6"/>
  <c r="M468" i="6"/>
  <c r="L468" i="6"/>
  <c r="K468" i="6"/>
  <c r="J468" i="6"/>
  <c r="I468" i="6"/>
  <c r="H468" i="6"/>
  <c r="G468" i="6"/>
  <c r="F468" i="6"/>
  <c r="E468" i="6"/>
  <c r="D468" i="6"/>
  <c r="C468" i="6"/>
  <c r="B468" i="6"/>
  <c r="A468" i="6"/>
  <c r="M467" i="6"/>
  <c r="L467" i="6"/>
  <c r="K467" i="6"/>
  <c r="J467" i="6"/>
  <c r="I467" i="6"/>
  <c r="H467" i="6"/>
  <c r="G467" i="6"/>
  <c r="F467" i="6"/>
  <c r="E467" i="6"/>
  <c r="D467" i="6"/>
  <c r="C467" i="6"/>
  <c r="B467" i="6"/>
  <c r="A467" i="6"/>
  <c r="M466" i="6"/>
  <c r="L466" i="6"/>
  <c r="K466" i="6"/>
  <c r="J466" i="6"/>
  <c r="I466" i="6"/>
  <c r="H466" i="6"/>
  <c r="G466" i="6"/>
  <c r="F466" i="6"/>
  <c r="E466" i="6"/>
  <c r="D466" i="6"/>
  <c r="C466" i="6"/>
  <c r="B466" i="6"/>
  <c r="A466" i="6"/>
  <c r="M465" i="6"/>
  <c r="L465" i="6"/>
  <c r="K465" i="6"/>
  <c r="J465" i="6"/>
  <c r="I465" i="6"/>
  <c r="H465" i="6"/>
  <c r="G465" i="6"/>
  <c r="F465" i="6"/>
  <c r="E465" i="6"/>
  <c r="D465" i="6"/>
  <c r="C465" i="6"/>
  <c r="B465" i="6"/>
  <c r="A465" i="6"/>
  <c r="M464" i="6"/>
  <c r="L464" i="6"/>
  <c r="K464" i="6"/>
  <c r="J464" i="6"/>
  <c r="I464" i="6"/>
  <c r="H464" i="6"/>
  <c r="G464" i="6"/>
  <c r="F464" i="6"/>
  <c r="E464" i="6"/>
  <c r="D464" i="6"/>
  <c r="C464" i="6"/>
  <c r="B464" i="6"/>
  <c r="A464" i="6"/>
  <c r="M463" i="6"/>
  <c r="L463" i="6"/>
  <c r="K463" i="6"/>
  <c r="J463" i="6"/>
  <c r="I463" i="6"/>
  <c r="H463" i="6"/>
  <c r="G463" i="6"/>
  <c r="F463" i="6"/>
  <c r="E463" i="6"/>
  <c r="D463" i="6"/>
  <c r="C463" i="6"/>
  <c r="B463" i="6"/>
  <c r="A463" i="6"/>
  <c r="M462" i="6"/>
  <c r="L462" i="6"/>
  <c r="K462" i="6"/>
  <c r="J462" i="6"/>
  <c r="I462" i="6"/>
  <c r="H462" i="6"/>
  <c r="G462" i="6"/>
  <c r="F462" i="6"/>
  <c r="E462" i="6"/>
  <c r="D462" i="6"/>
  <c r="C462" i="6"/>
  <c r="B462" i="6"/>
  <c r="A462" i="6"/>
  <c r="M461" i="6"/>
  <c r="L461" i="6"/>
  <c r="K461" i="6"/>
  <c r="J461" i="6"/>
  <c r="I461" i="6"/>
  <c r="H461" i="6"/>
  <c r="G461" i="6"/>
  <c r="F461" i="6"/>
  <c r="E461" i="6"/>
  <c r="D461" i="6"/>
  <c r="C461" i="6"/>
  <c r="B461" i="6"/>
  <c r="A461" i="6"/>
  <c r="M460" i="6"/>
  <c r="L460" i="6"/>
  <c r="K460" i="6"/>
  <c r="J460" i="6"/>
  <c r="I460" i="6"/>
  <c r="H460" i="6"/>
  <c r="G460" i="6"/>
  <c r="F460" i="6"/>
  <c r="E460" i="6"/>
  <c r="D460" i="6"/>
  <c r="C460" i="6"/>
  <c r="B460" i="6"/>
  <c r="A460" i="6"/>
  <c r="M459" i="6"/>
  <c r="L459" i="6"/>
  <c r="K459" i="6"/>
  <c r="J459" i="6"/>
  <c r="I459" i="6"/>
  <c r="H459" i="6"/>
  <c r="G459" i="6"/>
  <c r="F459" i="6"/>
  <c r="E459" i="6"/>
  <c r="D459" i="6"/>
  <c r="C459" i="6"/>
  <c r="B459" i="6"/>
  <c r="A459" i="6"/>
  <c r="M458" i="6"/>
  <c r="L458" i="6"/>
  <c r="K458" i="6"/>
  <c r="J458" i="6"/>
  <c r="I458" i="6"/>
  <c r="H458" i="6"/>
  <c r="G458" i="6"/>
  <c r="F458" i="6"/>
  <c r="E458" i="6"/>
  <c r="D458" i="6"/>
  <c r="C458" i="6"/>
  <c r="B458" i="6"/>
  <c r="A458" i="6"/>
  <c r="M457" i="6"/>
  <c r="L457" i="6"/>
  <c r="K457" i="6"/>
  <c r="J457" i="6"/>
  <c r="I457" i="6"/>
  <c r="H457" i="6"/>
  <c r="G457" i="6"/>
  <c r="F457" i="6"/>
  <c r="E457" i="6"/>
  <c r="D457" i="6"/>
  <c r="C457" i="6"/>
  <c r="B457" i="6"/>
  <c r="A457" i="6"/>
  <c r="M456" i="6"/>
  <c r="L456" i="6"/>
  <c r="K456" i="6"/>
  <c r="J456" i="6"/>
  <c r="I456" i="6"/>
  <c r="H456" i="6"/>
  <c r="G456" i="6"/>
  <c r="F456" i="6"/>
  <c r="E456" i="6"/>
  <c r="D456" i="6"/>
  <c r="C456" i="6"/>
  <c r="B456" i="6"/>
  <c r="A456" i="6"/>
  <c r="M455" i="6"/>
  <c r="L455" i="6"/>
  <c r="K455" i="6"/>
  <c r="J455" i="6"/>
  <c r="I455" i="6"/>
  <c r="H455" i="6"/>
  <c r="G455" i="6"/>
  <c r="F455" i="6"/>
  <c r="E455" i="6"/>
  <c r="D455" i="6"/>
  <c r="C455" i="6"/>
  <c r="B455" i="6"/>
  <c r="A455" i="6"/>
  <c r="M454" i="6"/>
  <c r="L454" i="6"/>
  <c r="K454" i="6"/>
  <c r="J454" i="6"/>
  <c r="I454" i="6"/>
  <c r="H454" i="6"/>
  <c r="G454" i="6"/>
  <c r="F454" i="6"/>
  <c r="E454" i="6"/>
  <c r="D454" i="6"/>
  <c r="C454" i="6"/>
  <c r="B454" i="6"/>
  <c r="A454" i="6"/>
  <c r="M453" i="6"/>
  <c r="L453" i="6"/>
  <c r="K453" i="6"/>
  <c r="J453" i="6"/>
  <c r="I453" i="6"/>
  <c r="H453" i="6"/>
  <c r="G453" i="6"/>
  <c r="F453" i="6"/>
  <c r="E453" i="6"/>
  <c r="D453" i="6"/>
  <c r="C453" i="6"/>
  <c r="B453" i="6"/>
  <c r="A453" i="6"/>
  <c r="M452" i="6"/>
  <c r="L452" i="6"/>
  <c r="K452" i="6"/>
  <c r="J452" i="6"/>
  <c r="I452" i="6"/>
  <c r="H452" i="6"/>
  <c r="G452" i="6"/>
  <c r="F452" i="6"/>
  <c r="E452" i="6"/>
  <c r="D452" i="6"/>
  <c r="C452" i="6"/>
  <c r="B452" i="6"/>
  <c r="A452" i="6"/>
  <c r="M451" i="6"/>
  <c r="L451" i="6"/>
  <c r="K451" i="6"/>
  <c r="J451" i="6"/>
  <c r="I451" i="6"/>
  <c r="H451" i="6"/>
  <c r="G451" i="6"/>
  <c r="F451" i="6"/>
  <c r="E451" i="6"/>
  <c r="D451" i="6"/>
  <c r="C451" i="6"/>
  <c r="B451" i="6"/>
  <c r="A451" i="6"/>
  <c r="M450" i="6"/>
  <c r="L450" i="6"/>
  <c r="K450" i="6"/>
  <c r="J450" i="6"/>
  <c r="I450" i="6"/>
  <c r="H450" i="6"/>
  <c r="G450" i="6"/>
  <c r="F450" i="6"/>
  <c r="E450" i="6"/>
  <c r="D450" i="6"/>
  <c r="C450" i="6"/>
  <c r="B450" i="6"/>
  <c r="A450" i="6"/>
  <c r="M449" i="6"/>
  <c r="L449" i="6"/>
  <c r="K449" i="6"/>
  <c r="J449" i="6"/>
  <c r="I449" i="6"/>
  <c r="H449" i="6"/>
  <c r="G449" i="6"/>
  <c r="F449" i="6"/>
  <c r="E449" i="6"/>
  <c r="D449" i="6"/>
  <c r="C449" i="6"/>
  <c r="B449" i="6"/>
  <c r="A449" i="6"/>
  <c r="M448" i="6"/>
  <c r="L448" i="6"/>
  <c r="K448" i="6"/>
  <c r="J448" i="6"/>
  <c r="I448" i="6"/>
  <c r="H448" i="6"/>
  <c r="G448" i="6"/>
  <c r="F448" i="6"/>
  <c r="E448" i="6"/>
  <c r="D448" i="6"/>
  <c r="C448" i="6"/>
  <c r="B448" i="6"/>
  <c r="A448" i="6"/>
  <c r="M447" i="6"/>
  <c r="L447" i="6"/>
  <c r="K447" i="6"/>
  <c r="J447" i="6"/>
  <c r="I447" i="6"/>
  <c r="H447" i="6"/>
  <c r="G447" i="6"/>
  <c r="F447" i="6"/>
  <c r="E447" i="6"/>
  <c r="D447" i="6"/>
  <c r="C447" i="6"/>
  <c r="B447" i="6"/>
  <c r="A447" i="6"/>
  <c r="M446" i="6"/>
  <c r="L446" i="6"/>
  <c r="K446" i="6"/>
  <c r="J446" i="6"/>
  <c r="I446" i="6"/>
  <c r="H446" i="6"/>
  <c r="G446" i="6"/>
  <c r="F446" i="6"/>
  <c r="E446" i="6"/>
  <c r="D446" i="6"/>
  <c r="C446" i="6"/>
  <c r="B446" i="6"/>
  <c r="A446" i="6"/>
  <c r="M445" i="6"/>
  <c r="L445" i="6"/>
  <c r="K445" i="6"/>
  <c r="J445" i="6"/>
  <c r="I445" i="6"/>
  <c r="H445" i="6"/>
  <c r="G445" i="6"/>
  <c r="F445" i="6"/>
  <c r="E445" i="6"/>
  <c r="D445" i="6"/>
  <c r="C445" i="6"/>
  <c r="B445" i="6"/>
  <c r="A445" i="6"/>
  <c r="M444" i="6"/>
  <c r="L444" i="6"/>
  <c r="K444" i="6"/>
  <c r="J444" i="6"/>
  <c r="I444" i="6"/>
  <c r="H444" i="6"/>
  <c r="G444" i="6"/>
  <c r="F444" i="6"/>
  <c r="E444" i="6"/>
  <c r="D444" i="6"/>
  <c r="C444" i="6"/>
  <c r="B444" i="6"/>
  <c r="A444" i="6"/>
  <c r="M443" i="6"/>
  <c r="L443" i="6"/>
  <c r="K443" i="6"/>
  <c r="J443" i="6"/>
  <c r="I443" i="6"/>
  <c r="H443" i="6"/>
  <c r="G443" i="6"/>
  <c r="F443" i="6"/>
  <c r="E443" i="6"/>
  <c r="D443" i="6"/>
  <c r="C443" i="6"/>
  <c r="B443" i="6"/>
  <c r="A443" i="6"/>
  <c r="M442" i="6"/>
  <c r="L442" i="6"/>
  <c r="K442" i="6"/>
  <c r="J442" i="6"/>
  <c r="I442" i="6"/>
  <c r="H442" i="6"/>
  <c r="G442" i="6"/>
  <c r="F442" i="6"/>
  <c r="E442" i="6"/>
  <c r="D442" i="6"/>
  <c r="C442" i="6"/>
  <c r="B442" i="6"/>
  <c r="A442" i="6"/>
  <c r="M441" i="6"/>
  <c r="L441" i="6"/>
  <c r="K441" i="6"/>
  <c r="J441" i="6"/>
  <c r="I441" i="6"/>
  <c r="H441" i="6"/>
  <c r="G441" i="6"/>
  <c r="F441" i="6"/>
  <c r="E441" i="6"/>
  <c r="D441" i="6"/>
  <c r="C441" i="6"/>
  <c r="B441" i="6"/>
  <c r="A441" i="6"/>
  <c r="M440" i="6"/>
  <c r="L440" i="6"/>
  <c r="K440" i="6"/>
  <c r="J440" i="6"/>
  <c r="I440" i="6"/>
  <c r="H440" i="6"/>
  <c r="G440" i="6"/>
  <c r="F440" i="6"/>
  <c r="E440" i="6"/>
  <c r="D440" i="6"/>
  <c r="C440" i="6"/>
  <c r="B440" i="6"/>
  <c r="A440" i="6"/>
  <c r="M439" i="6"/>
  <c r="L439" i="6"/>
  <c r="K439" i="6"/>
  <c r="J439" i="6"/>
  <c r="I439" i="6"/>
  <c r="H439" i="6"/>
  <c r="G439" i="6"/>
  <c r="F439" i="6"/>
  <c r="E439" i="6"/>
  <c r="D439" i="6"/>
  <c r="C439" i="6"/>
  <c r="B439" i="6"/>
  <c r="A439" i="6"/>
  <c r="M438" i="6"/>
  <c r="L438" i="6"/>
  <c r="K438" i="6"/>
  <c r="J438" i="6"/>
  <c r="I438" i="6"/>
  <c r="H438" i="6"/>
  <c r="G438" i="6"/>
  <c r="F438" i="6"/>
  <c r="E438" i="6"/>
  <c r="D438" i="6"/>
  <c r="C438" i="6"/>
  <c r="B438" i="6"/>
  <c r="A438" i="6"/>
  <c r="M437" i="6"/>
  <c r="L437" i="6"/>
  <c r="K437" i="6"/>
  <c r="J437" i="6"/>
  <c r="I437" i="6"/>
  <c r="H437" i="6"/>
  <c r="G437" i="6"/>
  <c r="F437" i="6"/>
  <c r="E437" i="6"/>
  <c r="D437" i="6"/>
  <c r="C437" i="6"/>
  <c r="B437" i="6"/>
  <c r="A437" i="6"/>
  <c r="M436" i="6"/>
  <c r="L436" i="6"/>
  <c r="K436" i="6"/>
  <c r="J436" i="6"/>
  <c r="I436" i="6"/>
  <c r="H436" i="6"/>
  <c r="G436" i="6"/>
  <c r="F436" i="6"/>
  <c r="E436" i="6"/>
  <c r="D436" i="6"/>
  <c r="C436" i="6"/>
  <c r="B436" i="6"/>
  <c r="A436" i="6"/>
  <c r="M435" i="6"/>
  <c r="L435" i="6"/>
  <c r="K435" i="6"/>
  <c r="J435" i="6"/>
  <c r="I435" i="6"/>
  <c r="H435" i="6"/>
  <c r="G435" i="6"/>
  <c r="F435" i="6"/>
  <c r="E435" i="6"/>
  <c r="D435" i="6"/>
  <c r="C435" i="6"/>
  <c r="B435" i="6"/>
  <c r="A435" i="6"/>
  <c r="M434" i="6"/>
  <c r="L434" i="6"/>
  <c r="K434" i="6"/>
  <c r="J434" i="6"/>
  <c r="I434" i="6"/>
  <c r="H434" i="6"/>
  <c r="G434" i="6"/>
  <c r="F434" i="6"/>
  <c r="E434" i="6"/>
  <c r="D434" i="6"/>
  <c r="C434" i="6"/>
  <c r="B434" i="6"/>
  <c r="A434" i="6"/>
  <c r="M433" i="6"/>
  <c r="L433" i="6"/>
  <c r="K433" i="6"/>
  <c r="J433" i="6"/>
  <c r="I433" i="6"/>
  <c r="H433" i="6"/>
  <c r="G433" i="6"/>
  <c r="F433" i="6"/>
  <c r="E433" i="6"/>
  <c r="D433" i="6"/>
  <c r="C433" i="6"/>
  <c r="B433" i="6"/>
  <c r="A433" i="6"/>
  <c r="M432" i="6"/>
  <c r="L432" i="6"/>
  <c r="K432" i="6"/>
  <c r="J432" i="6"/>
  <c r="I432" i="6"/>
  <c r="H432" i="6"/>
  <c r="G432" i="6"/>
  <c r="F432" i="6"/>
  <c r="E432" i="6"/>
  <c r="D432" i="6"/>
  <c r="C432" i="6"/>
  <c r="B432" i="6"/>
  <c r="A432" i="6"/>
  <c r="M431" i="6"/>
  <c r="L431" i="6"/>
  <c r="K431" i="6"/>
  <c r="J431" i="6"/>
  <c r="I431" i="6"/>
  <c r="H431" i="6"/>
  <c r="G431" i="6"/>
  <c r="F431" i="6"/>
  <c r="E431" i="6"/>
  <c r="D431" i="6"/>
  <c r="C431" i="6"/>
  <c r="B431" i="6"/>
  <c r="A431" i="6"/>
  <c r="M430" i="6"/>
  <c r="L430" i="6"/>
  <c r="K430" i="6"/>
  <c r="J430" i="6"/>
  <c r="I430" i="6"/>
  <c r="H430" i="6"/>
  <c r="G430" i="6"/>
  <c r="F430" i="6"/>
  <c r="E430" i="6"/>
  <c r="D430" i="6"/>
  <c r="C430" i="6"/>
  <c r="B430" i="6"/>
  <c r="A430" i="6"/>
  <c r="M429" i="6"/>
  <c r="L429" i="6"/>
  <c r="K429" i="6"/>
  <c r="J429" i="6"/>
  <c r="I429" i="6"/>
  <c r="H429" i="6"/>
  <c r="G429" i="6"/>
  <c r="F429" i="6"/>
  <c r="E429" i="6"/>
  <c r="D429" i="6"/>
  <c r="C429" i="6"/>
  <c r="B429" i="6"/>
  <c r="A429" i="6"/>
  <c r="M428" i="6"/>
  <c r="L428" i="6"/>
  <c r="K428" i="6"/>
  <c r="J428" i="6"/>
  <c r="I428" i="6"/>
  <c r="H428" i="6"/>
  <c r="G428" i="6"/>
  <c r="F428" i="6"/>
  <c r="E428" i="6"/>
  <c r="D428" i="6"/>
  <c r="C428" i="6"/>
  <c r="B428" i="6"/>
  <c r="A428" i="6"/>
  <c r="M427" i="6"/>
  <c r="L427" i="6"/>
  <c r="K427" i="6"/>
  <c r="J427" i="6"/>
  <c r="I427" i="6"/>
  <c r="H427" i="6"/>
  <c r="G427" i="6"/>
  <c r="F427" i="6"/>
  <c r="E427" i="6"/>
  <c r="D427" i="6"/>
  <c r="C427" i="6"/>
  <c r="B427" i="6"/>
  <c r="A427" i="6"/>
  <c r="M426" i="6"/>
  <c r="L426" i="6"/>
  <c r="K426" i="6"/>
  <c r="J426" i="6"/>
  <c r="I426" i="6"/>
  <c r="H426" i="6"/>
  <c r="G426" i="6"/>
  <c r="F426" i="6"/>
  <c r="E426" i="6"/>
  <c r="D426" i="6"/>
  <c r="C426" i="6"/>
  <c r="B426" i="6"/>
  <c r="A426" i="6"/>
  <c r="M425" i="6"/>
  <c r="L425" i="6"/>
  <c r="K425" i="6"/>
  <c r="J425" i="6"/>
  <c r="I425" i="6"/>
  <c r="H425" i="6"/>
  <c r="G425" i="6"/>
  <c r="F425" i="6"/>
  <c r="E425" i="6"/>
  <c r="D425" i="6"/>
  <c r="C425" i="6"/>
  <c r="B425" i="6"/>
  <c r="A425" i="6"/>
  <c r="M424" i="6"/>
  <c r="L424" i="6"/>
  <c r="K424" i="6"/>
  <c r="J424" i="6"/>
  <c r="I424" i="6"/>
  <c r="H424" i="6"/>
  <c r="G424" i="6"/>
  <c r="F424" i="6"/>
  <c r="E424" i="6"/>
  <c r="D424" i="6"/>
  <c r="C424" i="6"/>
  <c r="B424" i="6"/>
  <c r="A424" i="6"/>
  <c r="M423" i="6"/>
  <c r="L423" i="6"/>
  <c r="K423" i="6"/>
  <c r="J423" i="6"/>
  <c r="I423" i="6"/>
  <c r="H423" i="6"/>
  <c r="G423" i="6"/>
  <c r="F423" i="6"/>
  <c r="E423" i="6"/>
  <c r="D423" i="6"/>
  <c r="C423" i="6"/>
  <c r="B423" i="6"/>
  <c r="A423" i="6"/>
  <c r="M422" i="6"/>
  <c r="L422" i="6"/>
  <c r="K422" i="6"/>
  <c r="J422" i="6"/>
  <c r="I422" i="6"/>
  <c r="H422" i="6"/>
  <c r="G422" i="6"/>
  <c r="F422" i="6"/>
  <c r="E422" i="6"/>
  <c r="D422" i="6"/>
  <c r="C422" i="6"/>
  <c r="B422" i="6"/>
  <c r="A422" i="6"/>
  <c r="M421" i="6"/>
  <c r="L421" i="6"/>
  <c r="K421" i="6"/>
  <c r="J421" i="6"/>
  <c r="I421" i="6"/>
  <c r="H421" i="6"/>
  <c r="G421" i="6"/>
  <c r="F421" i="6"/>
  <c r="E421" i="6"/>
  <c r="D421" i="6"/>
  <c r="C421" i="6"/>
  <c r="B421" i="6"/>
  <c r="A421" i="6"/>
  <c r="M420" i="6"/>
  <c r="L420" i="6"/>
  <c r="K420" i="6"/>
  <c r="J420" i="6"/>
  <c r="I420" i="6"/>
  <c r="H420" i="6"/>
  <c r="G420" i="6"/>
  <c r="F420" i="6"/>
  <c r="E420" i="6"/>
  <c r="D420" i="6"/>
  <c r="C420" i="6"/>
  <c r="B420" i="6"/>
  <c r="A420" i="6"/>
  <c r="M419" i="6"/>
  <c r="L419" i="6"/>
  <c r="K419" i="6"/>
  <c r="J419" i="6"/>
  <c r="I419" i="6"/>
  <c r="H419" i="6"/>
  <c r="G419" i="6"/>
  <c r="F419" i="6"/>
  <c r="E419" i="6"/>
  <c r="D419" i="6"/>
  <c r="C419" i="6"/>
  <c r="B419" i="6"/>
  <c r="A419" i="6"/>
  <c r="M418" i="6"/>
  <c r="L418" i="6"/>
  <c r="K418" i="6"/>
  <c r="J418" i="6"/>
  <c r="I418" i="6"/>
  <c r="H418" i="6"/>
  <c r="G418" i="6"/>
  <c r="F418" i="6"/>
  <c r="E418" i="6"/>
  <c r="D418" i="6"/>
  <c r="C418" i="6"/>
  <c r="B418" i="6"/>
  <c r="A418" i="6"/>
  <c r="M417" i="6"/>
  <c r="L417" i="6"/>
  <c r="K417" i="6"/>
  <c r="J417" i="6"/>
  <c r="I417" i="6"/>
  <c r="H417" i="6"/>
  <c r="G417" i="6"/>
  <c r="F417" i="6"/>
  <c r="E417" i="6"/>
  <c r="D417" i="6"/>
  <c r="C417" i="6"/>
  <c r="B417" i="6"/>
  <c r="A417" i="6"/>
  <c r="M416" i="6"/>
  <c r="L416" i="6"/>
  <c r="K416" i="6"/>
  <c r="J416" i="6"/>
  <c r="I416" i="6"/>
  <c r="H416" i="6"/>
  <c r="G416" i="6"/>
  <c r="F416" i="6"/>
  <c r="E416" i="6"/>
  <c r="D416" i="6"/>
  <c r="C416" i="6"/>
  <c r="B416" i="6"/>
  <c r="A416" i="6"/>
  <c r="M415" i="6"/>
  <c r="L415" i="6"/>
  <c r="K415" i="6"/>
  <c r="J415" i="6"/>
  <c r="I415" i="6"/>
  <c r="H415" i="6"/>
  <c r="G415" i="6"/>
  <c r="F415" i="6"/>
  <c r="E415" i="6"/>
  <c r="D415" i="6"/>
  <c r="C415" i="6"/>
  <c r="B415" i="6"/>
  <c r="A415" i="6"/>
  <c r="M414" i="6"/>
  <c r="L414" i="6"/>
  <c r="K414" i="6"/>
  <c r="J414" i="6"/>
  <c r="I414" i="6"/>
  <c r="H414" i="6"/>
  <c r="G414" i="6"/>
  <c r="F414" i="6"/>
  <c r="E414" i="6"/>
  <c r="D414" i="6"/>
  <c r="C414" i="6"/>
  <c r="B414" i="6"/>
  <c r="A414" i="6"/>
  <c r="M413" i="6"/>
  <c r="L413" i="6"/>
  <c r="K413" i="6"/>
  <c r="J413" i="6"/>
  <c r="I413" i="6"/>
  <c r="H413" i="6"/>
  <c r="G413" i="6"/>
  <c r="F413" i="6"/>
  <c r="E413" i="6"/>
  <c r="D413" i="6"/>
  <c r="C413" i="6"/>
  <c r="B413" i="6"/>
  <c r="A413" i="6"/>
  <c r="M412" i="6"/>
  <c r="L412" i="6"/>
  <c r="K412" i="6"/>
  <c r="J412" i="6"/>
  <c r="I412" i="6"/>
  <c r="H412" i="6"/>
  <c r="G412" i="6"/>
  <c r="F412" i="6"/>
  <c r="E412" i="6"/>
  <c r="D412" i="6"/>
  <c r="C412" i="6"/>
  <c r="B412" i="6"/>
  <c r="A412" i="6"/>
  <c r="M411" i="6"/>
  <c r="L411" i="6"/>
  <c r="K411" i="6"/>
  <c r="J411" i="6"/>
  <c r="I411" i="6"/>
  <c r="H411" i="6"/>
  <c r="G411" i="6"/>
  <c r="F411" i="6"/>
  <c r="E411" i="6"/>
  <c r="D411" i="6"/>
  <c r="C411" i="6"/>
  <c r="B411" i="6"/>
  <c r="A411" i="6"/>
  <c r="M410" i="6"/>
  <c r="L410" i="6"/>
  <c r="K410" i="6"/>
  <c r="J410" i="6"/>
  <c r="I410" i="6"/>
  <c r="H410" i="6"/>
  <c r="G410" i="6"/>
  <c r="F410" i="6"/>
  <c r="E410" i="6"/>
  <c r="D410" i="6"/>
  <c r="C410" i="6"/>
  <c r="B410" i="6"/>
  <c r="A410" i="6"/>
  <c r="M409" i="6"/>
  <c r="L409" i="6"/>
  <c r="K409" i="6"/>
  <c r="J409" i="6"/>
  <c r="I409" i="6"/>
  <c r="H409" i="6"/>
  <c r="G409" i="6"/>
  <c r="F409" i="6"/>
  <c r="E409" i="6"/>
  <c r="D409" i="6"/>
  <c r="C409" i="6"/>
  <c r="B409" i="6"/>
  <c r="A409" i="6"/>
  <c r="M408" i="6"/>
  <c r="L408" i="6"/>
  <c r="K408" i="6"/>
  <c r="J408" i="6"/>
  <c r="I408" i="6"/>
  <c r="H408" i="6"/>
  <c r="G408" i="6"/>
  <c r="F408" i="6"/>
  <c r="E408" i="6"/>
  <c r="D408" i="6"/>
  <c r="C408" i="6"/>
  <c r="B408" i="6"/>
  <c r="A408" i="6"/>
  <c r="M407" i="6"/>
  <c r="L407" i="6"/>
  <c r="K407" i="6"/>
  <c r="J407" i="6"/>
  <c r="I407" i="6"/>
  <c r="H407" i="6"/>
  <c r="G407" i="6"/>
  <c r="F407" i="6"/>
  <c r="E407" i="6"/>
  <c r="D407" i="6"/>
  <c r="C407" i="6"/>
  <c r="B407" i="6"/>
  <c r="A407" i="6"/>
  <c r="M406" i="6"/>
  <c r="L406" i="6"/>
  <c r="K406" i="6"/>
  <c r="J406" i="6"/>
  <c r="I406" i="6"/>
  <c r="H406" i="6"/>
  <c r="G406" i="6"/>
  <c r="F406" i="6"/>
  <c r="E406" i="6"/>
  <c r="D406" i="6"/>
  <c r="C406" i="6"/>
  <c r="B406" i="6"/>
  <c r="A406" i="6"/>
  <c r="M405" i="6"/>
  <c r="L405" i="6"/>
  <c r="K405" i="6"/>
  <c r="J405" i="6"/>
  <c r="I405" i="6"/>
  <c r="H405" i="6"/>
  <c r="G405" i="6"/>
  <c r="F405" i="6"/>
  <c r="E405" i="6"/>
  <c r="D405" i="6"/>
  <c r="C405" i="6"/>
  <c r="B405" i="6"/>
  <c r="A405" i="6"/>
  <c r="M404" i="6"/>
  <c r="L404" i="6"/>
  <c r="K404" i="6"/>
  <c r="J404" i="6"/>
  <c r="I404" i="6"/>
  <c r="H404" i="6"/>
  <c r="G404" i="6"/>
  <c r="F404" i="6"/>
  <c r="E404" i="6"/>
  <c r="D404" i="6"/>
  <c r="C404" i="6"/>
  <c r="B404" i="6"/>
  <c r="A404" i="6"/>
  <c r="M403" i="6"/>
  <c r="L403" i="6"/>
  <c r="K403" i="6"/>
  <c r="J403" i="6"/>
  <c r="I403" i="6"/>
  <c r="H403" i="6"/>
  <c r="G403" i="6"/>
  <c r="F403" i="6"/>
  <c r="E403" i="6"/>
  <c r="D403" i="6"/>
  <c r="C403" i="6"/>
  <c r="B403" i="6"/>
  <c r="A403" i="6"/>
  <c r="M402" i="6"/>
  <c r="L402" i="6"/>
  <c r="K402" i="6"/>
  <c r="J402" i="6"/>
  <c r="I402" i="6"/>
  <c r="H402" i="6"/>
  <c r="G402" i="6"/>
  <c r="F402" i="6"/>
  <c r="E402" i="6"/>
  <c r="D402" i="6"/>
  <c r="C402" i="6"/>
  <c r="B402" i="6"/>
  <c r="A402" i="6"/>
  <c r="M401" i="6"/>
  <c r="L401" i="6"/>
  <c r="K401" i="6"/>
  <c r="J401" i="6"/>
  <c r="I401" i="6"/>
  <c r="H401" i="6"/>
  <c r="G401" i="6"/>
  <c r="F401" i="6"/>
  <c r="E401" i="6"/>
  <c r="D401" i="6"/>
  <c r="C401" i="6"/>
  <c r="B401" i="6"/>
  <c r="A401" i="6"/>
  <c r="M400" i="6"/>
  <c r="L400" i="6"/>
  <c r="K400" i="6"/>
  <c r="J400" i="6"/>
  <c r="I400" i="6"/>
  <c r="H400" i="6"/>
  <c r="G400" i="6"/>
  <c r="F400" i="6"/>
  <c r="E400" i="6"/>
  <c r="D400" i="6"/>
  <c r="C400" i="6"/>
  <c r="B400" i="6"/>
  <c r="A400" i="6"/>
  <c r="M399" i="6"/>
  <c r="L399" i="6"/>
  <c r="K399" i="6"/>
  <c r="J399" i="6"/>
  <c r="I399" i="6"/>
  <c r="H399" i="6"/>
  <c r="G399" i="6"/>
  <c r="F399" i="6"/>
  <c r="E399" i="6"/>
  <c r="D399" i="6"/>
  <c r="C399" i="6"/>
  <c r="B399" i="6"/>
  <c r="A399" i="6"/>
  <c r="M398" i="6"/>
  <c r="L398" i="6"/>
  <c r="K398" i="6"/>
  <c r="J398" i="6"/>
  <c r="I398" i="6"/>
  <c r="H398" i="6"/>
  <c r="G398" i="6"/>
  <c r="F398" i="6"/>
  <c r="E398" i="6"/>
  <c r="D398" i="6"/>
  <c r="C398" i="6"/>
  <c r="B398" i="6"/>
  <c r="A398" i="6"/>
  <c r="M397" i="6"/>
  <c r="L397" i="6"/>
  <c r="K397" i="6"/>
  <c r="J397" i="6"/>
  <c r="I397" i="6"/>
  <c r="H397" i="6"/>
  <c r="G397" i="6"/>
  <c r="F397" i="6"/>
  <c r="E397" i="6"/>
  <c r="D397" i="6"/>
  <c r="C397" i="6"/>
  <c r="B397" i="6"/>
  <c r="A397" i="6"/>
  <c r="M396" i="6"/>
  <c r="L396" i="6"/>
  <c r="K396" i="6"/>
  <c r="J396" i="6"/>
  <c r="I396" i="6"/>
  <c r="H396" i="6"/>
  <c r="G396" i="6"/>
  <c r="F396" i="6"/>
  <c r="E396" i="6"/>
  <c r="D396" i="6"/>
  <c r="C396" i="6"/>
  <c r="B396" i="6"/>
  <c r="A396" i="6"/>
  <c r="M395" i="6"/>
  <c r="L395" i="6"/>
  <c r="K395" i="6"/>
  <c r="J395" i="6"/>
  <c r="I395" i="6"/>
  <c r="H395" i="6"/>
  <c r="G395" i="6"/>
  <c r="F395" i="6"/>
  <c r="E395" i="6"/>
  <c r="D395" i="6"/>
  <c r="C395" i="6"/>
  <c r="B395" i="6"/>
  <c r="A395" i="6"/>
  <c r="M394" i="6"/>
  <c r="L394" i="6"/>
  <c r="K394" i="6"/>
  <c r="J394" i="6"/>
  <c r="I394" i="6"/>
  <c r="H394" i="6"/>
  <c r="G394" i="6"/>
  <c r="F394" i="6"/>
  <c r="E394" i="6"/>
  <c r="D394" i="6"/>
  <c r="C394" i="6"/>
  <c r="B394" i="6"/>
  <c r="A394" i="6"/>
  <c r="M393" i="6"/>
  <c r="L393" i="6"/>
  <c r="K393" i="6"/>
  <c r="J393" i="6"/>
  <c r="I393" i="6"/>
  <c r="H393" i="6"/>
  <c r="G393" i="6"/>
  <c r="F393" i="6"/>
  <c r="E393" i="6"/>
  <c r="D393" i="6"/>
  <c r="C393" i="6"/>
  <c r="B393" i="6"/>
  <c r="A393" i="6"/>
  <c r="M392" i="6"/>
  <c r="L392" i="6"/>
  <c r="K392" i="6"/>
  <c r="J392" i="6"/>
  <c r="I392" i="6"/>
  <c r="H392" i="6"/>
  <c r="G392" i="6"/>
  <c r="F392" i="6"/>
  <c r="E392" i="6"/>
  <c r="D392" i="6"/>
  <c r="C392" i="6"/>
  <c r="B392" i="6"/>
  <c r="A392" i="6"/>
  <c r="M391" i="6"/>
  <c r="L391" i="6"/>
  <c r="K391" i="6"/>
  <c r="J391" i="6"/>
  <c r="I391" i="6"/>
  <c r="H391" i="6"/>
  <c r="G391" i="6"/>
  <c r="F391" i="6"/>
  <c r="E391" i="6"/>
  <c r="D391" i="6"/>
  <c r="C391" i="6"/>
  <c r="B391" i="6"/>
  <c r="A391" i="6"/>
  <c r="M390" i="6"/>
  <c r="L390" i="6"/>
  <c r="K390" i="6"/>
  <c r="J390" i="6"/>
  <c r="I390" i="6"/>
  <c r="H390" i="6"/>
  <c r="G390" i="6"/>
  <c r="F390" i="6"/>
  <c r="E390" i="6"/>
  <c r="D390" i="6"/>
  <c r="C390" i="6"/>
  <c r="B390" i="6"/>
  <c r="A390" i="6"/>
  <c r="M389" i="6"/>
  <c r="L389" i="6"/>
  <c r="K389" i="6"/>
  <c r="J389" i="6"/>
  <c r="I389" i="6"/>
  <c r="H389" i="6"/>
  <c r="G389" i="6"/>
  <c r="F389" i="6"/>
  <c r="E389" i="6"/>
  <c r="D389" i="6"/>
  <c r="C389" i="6"/>
  <c r="B389" i="6"/>
  <c r="A389" i="6"/>
  <c r="M388" i="6"/>
  <c r="L388" i="6"/>
  <c r="K388" i="6"/>
  <c r="J388" i="6"/>
  <c r="I388" i="6"/>
  <c r="H388" i="6"/>
  <c r="G388" i="6"/>
  <c r="F388" i="6"/>
  <c r="E388" i="6"/>
  <c r="D388" i="6"/>
  <c r="C388" i="6"/>
  <c r="B388" i="6"/>
  <c r="A388" i="6"/>
  <c r="M387" i="6"/>
  <c r="L387" i="6"/>
  <c r="K387" i="6"/>
  <c r="J387" i="6"/>
  <c r="I387" i="6"/>
  <c r="H387" i="6"/>
  <c r="G387" i="6"/>
  <c r="F387" i="6"/>
  <c r="E387" i="6"/>
  <c r="D387" i="6"/>
  <c r="C387" i="6"/>
  <c r="B387" i="6"/>
  <c r="A387" i="6"/>
  <c r="M386" i="6"/>
  <c r="L386" i="6"/>
  <c r="K386" i="6"/>
  <c r="J386" i="6"/>
  <c r="I386" i="6"/>
  <c r="H386" i="6"/>
  <c r="G386" i="6"/>
  <c r="F386" i="6"/>
  <c r="E386" i="6"/>
  <c r="D386" i="6"/>
  <c r="C386" i="6"/>
  <c r="B386" i="6"/>
  <c r="A386" i="6"/>
  <c r="M385" i="6"/>
  <c r="L385" i="6"/>
  <c r="K385" i="6"/>
  <c r="J385" i="6"/>
  <c r="I385" i="6"/>
  <c r="H385" i="6"/>
  <c r="G385" i="6"/>
  <c r="F385" i="6"/>
  <c r="E385" i="6"/>
  <c r="D385" i="6"/>
  <c r="C385" i="6"/>
  <c r="B385" i="6"/>
  <c r="A385" i="6"/>
  <c r="M384" i="6"/>
  <c r="L384" i="6"/>
  <c r="K384" i="6"/>
  <c r="J384" i="6"/>
  <c r="I384" i="6"/>
  <c r="H384" i="6"/>
  <c r="G384" i="6"/>
  <c r="F384" i="6"/>
  <c r="E384" i="6"/>
  <c r="D384" i="6"/>
  <c r="C384" i="6"/>
  <c r="B384" i="6"/>
  <c r="A384" i="6"/>
  <c r="M383" i="6"/>
  <c r="L383" i="6"/>
  <c r="K383" i="6"/>
  <c r="J383" i="6"/>
  <c r="I383" i="6"/>
  <c r="H383" i="6"/>
  <c r="G383" i="6"/>
  <c r="F383" i="6"/>
  <c r="E383" i="6"/>
  <c r="D383" i="6"/>
  <c r="C383" i="6"/>
  <c r="B383" i="6"/>
  <c r="A383" i="6"/>
  <c r="M382" i="6"/>
  <c r="L382" i="6"/>
  <c r="K382" i="6"/>
  <c r="J382" i="6"/>
  <c r="I382" i="6"/>
  <c r="H382" i="6"/>
  <c r="G382" i="6"/>
  <c r="F382" i="6"/>
  <c r="E382" i="6"/>
  <c r="D382" i="6"/>
  <c r="C382" i="6"/>
  <c r="B382" i="6"/>
  <c r="A382" i="6"/>
  <c r="M381" i="6"/>
  <c r="L381" i="6"/>
  <c r="K381" i="6"/>
  <c r="J381" i="6"/>
  <c r="I381" i="6"/>
  <c r="H381" i="6"/>
  <c r="G381" i="6"/>
  <c r="F381" i="6"/>
  <c r="E381" i="6"/>
  <c r="D381" i="6"/>
  <c r="C381" i="6"/>
  <c r="B381" i="6"/>
  <c r="A381" i="6"/>
  <c r="M380" i="6"/>
  <c r="L380" i="6"/>
  <c r="K380" i="6"/>
  <c r="J380" i="6"/>
  <c r="I380" i="6"/>
  <c r="H380" i="6"/>
  <c r="G380" i="6"/>
  <c r="F380" i="6"/>
  <c r="E380" i="6"/>
  <c r="D380" i="6"/>
  <c r="C380" i="6"/>
  <c r="B380" i="6"/>
  <c r="A380" i="6"/>
  <c r="M379" i="6"/>
  <c r="L379" i="6"/>
  <c r="K379" i="6"/>
  <c r="J379" i="6"/>
  <c r="I379" i="6"/>
  <c r="H379" i="6"/>
  <c r="G379" i="6"/>
  <c r="F379" i="6"/>
  <c r="E379" i="6"/>
  <c r="D379" i="6"/>
  <c r="C379" i="6"/>
  <c r="B379" i="6"/>
  <c r="A379" i="6"/>
  <c r="M378" i="6"/>
  <c r="L378" i="6"/>
  <c r="K378" i="6"/>
  <c r="J378" i="6"/>
  <c r="I378" i="6"/>
  <c r="H378" i="6"/>
  <c r="G378" i="6"/>
  <c r="F378" i="6"/>
  <c r="E378" i="6"/>
  <c r="D378" i="6"/>
  <c r="C378" i="6"/>
  <c r="B378" i="6"/>
  <c r="A378" i="6"/>
  <c r="M377" i="6"/>
  <c r="L377" i="6"/>
  <c r="K377" i="6"/>
  <c r="J377" i="6"/>
  <c r="I377" i="6"/>
  <c r="H377" i="6"/>
  <c r="G377" i="6"/>
  <c r="F377" i="6"/>
  <c r="E377" i="6"/>
  <c r="D377" i="6"/>
  <c r="C377" i="6"/>
  <c r="B377" i="6"/>
  <c r="A377" i="6"/>
  <c r="M376" i="6"/>
  <c r="L376" i="6"/>
  <c r="K376" i="6"/>
  <c r="J376" i="6"/>
  <c r="I376" i="6"/>
  <c r="H376" i="6"/>
  <c r="G376" i="6"/>
  <c r="F376" i="6"/>
  <c r="E376" i="6"/>
  <c r="D376" i="6"/>
  <c r="C376" i="6"/>
  <c r="B376" i="6"/>
  <c r="A376" i="6"/>
  <c r="M375" i="6"/>
  <c r="L375" i="6"/>
  <c r="K375" i="6"/>
  <c r="J375" i="6"/>
  <c r="I375" i="6"/>
  <c r="H375" i="6"/>
  <c r="G375" i="6"/>
  <c r="F375" i="6"/>
  <c r="E375" i="6"/>
  <c r="D375" i="6"/>
  <c r="C375" i="6"/>
  <c r="B375" i="6"/>
  <c r="A375" i="6"/>
  <c r="M374" i="6"/>
  <c r="L374" i="6"/>
  <c r="K374" i="6"/>
  <c r="J374" i="6"/>
  <c r="I374" i="6"/>
  <c r="H374" i="6"/>
  <c r="G374" i="6"/>
  <c r="F374" i="6"/>
  <c r="E374" i="6"/>
  <c r="D374" i="6"/>
  <c r="C374" i="6"/>
  <c r="B374" i="6"/>
  <c r="A374" i="6"/>
  <c r="M373" i="6"/>
  <c r="L373" i="6"/>
  <c r="K373" i="6"/>
  <c r="J373" i="6"/>
  <c r="I373" i="6"/>
  <c r="H373" i="6"/>
  <c r="G373" i="6"/>
  <c r="F373" i="6"/>
  <c r="E373" i="6"/>
  <c r="D373" i="6"/>
  <c r="C373" i="6"/>
  <c r="B373" i="6"/>
  <c r="A373" i="6"/>
  <c r="M372" i="6"/>
  <c r="L372" i="6"/>
  <c r="K372" i="6"/>
  <c r="J372" i="6"/>
  <c r="I372" i="6"/>
  <c r="H372" i="6"/>
  <c r="G372" i="6"/>
  <c r="F372" i="6"/>
  <c r="E372" i="6"/>
  <c r="D372" i="6"/>
  <c r="C372" i="6"/>
  <c r="B372" i="6"/>
  <c r="A372" i="6"/>
  <c r="M371" i="6"/>
  <c r="L371" i="6"/>
  <c r="K371" i="6"/>
  <c r="J371" i="6"/>
  <c r="I371" i="6"/>
  <c r="H371" i="6"/>
  <c r="G371" i="6"/>
  <c r="F371" i="6"/>
  <c r="E371" i="6"/>
  <c r="D371" i="6"/>
  <c r="C371" i="6"/>
  <c r="B371" i="6"/>
  <c r="A371" i="6"/>
  <c r="M370" i="6"/>
  <c r="L370" i="6"/>
  <c r="K370" i="6"/>
  <c r="J370" i="6"/>
  <c r="I370" i="6"/>
  <c r="H370" i="6"/>
  <c r="G370" i="6"/>
  <c r="F370" i="6"/>
  <c r="E370" i="6"/>
  <c r="D370" i="6"/>
  <c r="C370" i="6"/>
  <c r="B370" i="6"/>
  <c r="A370" i="6"/>
  <c r="M369" i="6"/>
  <c r="L369" i="6"/>
  <c r="K369" i="6"/>
  <c r="J369" i="6"/>
  <c r="I369" i="6"/>
  <c r="H369" i="6"/>
  <c r="G369" i="6"/>
  <c r="F369" i="6"/>
  <c r="E369" i="6"/>
  <c r="D369" i="6"/>
  <c r="C369" i="6"/>
  <c r="B369" i="6"/>
  <c r="A369" i="6"/>
  <c r="M368" i="6"/>
  <c r="L368" i="6"/>
  <c r="K368" i="6"/>
  <c r="J368" i="6"/>
  <c r="I368" i="6"/>
  <c r="H368" i="6"/>
  <c r="G368" i="6"/>
  <c r="F368" i="6"/>
  <c r="E368" i="6"/>
  <c r="D368" i="6"/>
  <c r="C368" i="6"/>
  <c r="B368" i="6"/>
  <c r="A368" i="6"/>
  <c r="M367" i="6"/>
  <c r="L367" i="6"/>
  <c r="K367" i="6"/>
  <c r="J367" i="6"/>
  <c r="I367" i="6"/>
  <c r="H367" i="6"/>
  <c r="G367" i="6"/>
  <c r="F367" i="6"/>
  <c r="E367" i="6"/>
  <c r="D367" i="6"/>
  <c r="C367" i="6"/>
  <c r="B367" i="6"/>
  <c r="A367" i="6"/>
  <c r="M366" i="6"/>
  <c r="L366" i="6"/>
  <c r="K366" i="6"/>
  <c r="J366" i="6"/>
  <c r="I366" i="6"/>
  <c r="H366" i="6"/>
  <c r="G366" i="6"/>
  <c r="F366" i="6"/>
  <c r="E366" i="6"/>
  <c r="D366" i="6"/>
  <c r="C366" i="6"/>
  <c r="B366" i="6"/>
  <c r="A366" i="6"/>
  <c r="M365" i="6"/>
  <c r="L365" i="6"/>
  <c r="K365" i="6"/>
  <c r="J365" i="6"/>
  <c r="I365" i="6"/>
  <c r="H365" i="6"/>
  <c r="G365" i="6"/>
  <c r="F365" i="6"/>
  <c r="E365" i="6"/>
  <c r="D365" i="6"/>
  <c r="C365" i="6"/>
  <c r="B365" i="6"/>
  <c r="A365" i="6"/>
  <c r="M364" i="6"/>
  <c r="L364" i="6"/>
  <c r="K364" i="6"/>
  <c r="J364" i="6"/>
  <c r="I364" i="6"/>
  <c r="H364" i="6"/>
  <c r="G364" i="6"/>
  <c r="F364" i="6"/>
  <c r="E364" i="6"/>
  <c r="D364" i="6"/>
  <c r="C364" i="6"/>
  <c r="B364" i="6"/>
  <c r="A364" i="6"/>
  <c r="M363" i="6"/>
  <c r="L363" i="6"/>
  <c r="K363" i="6"/>
  <c r="J363" i="6"/>
  <c r="I363" i="6"/>
  <c r="H363" i="6"/>
  <c r="G363" i="6"/>
  <c r="F363" i="6"/>
  <c r="E363" i="6"/>
  <c r="D363" i="6"/>
  <c r="C363" i="6"/>
  <c r="B363" i="6"/>
  <c r="A363" i="6"/>
  <c r="M362" i="6"/>
  <c r="L362" i="6"/>
  <c r="K362" i="6"/>
  <c r="J362" i="6"/>
  <c r="I362" i="6"/>
  <c r="H362" i="6"/>
  <c r="G362" i="6"/>
  <c r="F362" i="6"/>
  <c r="E362" i="6"/>
  <c r="D362" i="6"/>
  <c r="C362" i="6"/>
  <c r="B362" i="6"/>
  <c r="A362" i="6"/>
  <c r="M361" i="6"/>
  <c r="L361" i="6"/>
  <c r="K361" i="6"/>
  <c r="J361" i="6"/>
  <c r="I361" i="6"/>
  <c r="H361" i="6"/>
  <c r="G361" i="6"/>
  <c r="F361" i="6"/>
  <c r="E361" i="6"/>
  <c r="D361" i="6"/>
  <c r="C361" i="6"/>
  <c r="B361" i="6"/>
  <c r="A361" i="6"/>
  <c r="M360" i="6"/>
  <c r="L360" i="6"/>
  <c r="K360" i="6"/>
  <c r="J360" i="6"/>
  <c r="I360" i="6"/>
  <c r="H360" i="6"/>
  <c r="G360" i="6"/>
  <c r="F360" i="6"/>
  <c r="E360" i="6"/>
  <c r="D360" i="6"/>
  <c r="C360" i="6"/>
  <c r="B360" i="6"/>
  <c r="A360" i="6"/>
  <c r="M359" i="6"/>
  <c r="L359" i="6"/>
  <c r="K359" i="6"/>
  <c r="J359" i="6"/>
  <c r="I359" i="6"/>
  <c r="H359" i="6"/>
  <c r="G359" i="6"/>
  <c r="F359" i="6"/>
  <c r="E359" i="6"/>
  <c r="D359" i="6"/>
  <c r="C359" i="6"/>
  <c r="B359" i="6"/>
  <c r="A359" i="6"/>
  <c r="M358" i="6"/>
  <c r="L358" i="6"/>
  <c r="K358" i="6"/>
  <c r="J358" i="6"/>
  <c r="I358" i="6"/>
  <c r="H358" i="6"/>
  <c r="G358" i="6"/>
  <c r="F358" i="6"/>
  <c r="E358" i="6"/>
  <c r="D358" i="6"/>
  <c r="C358" i="6"/>
  <c r="B358" i="6"/>
  <c r="A358" i="6"/>
  <c r="M357" i="6"/>
  <c r="L357" i="6"/>
  <c r="K357" i="6"/>
  <c r="J357" i="6"/>
  <c r="I357" i="6"/>
  <c r="H357" i="6"/>
  <c r="G357" i="6"/>
  <c r="F357" i="6"/>
  <c r="E357" i="6"/>
  <c r="D357" i="6"/>
  <c r="C357" i="6"/>
  <c r="B357" i="6"/>
  <c r="A357" i="6"/>
  <c r="M356" i="6"/>
  <c r="L356" i="6"/>
  <c r="K356" i="6"/>
  <c r="J356" i="6"/>
  <c r="I356" i="6"/>
  <c r="H356" i="6"/>
  <c r="G356" i="6"/>
  <c r="F356" i="6"/>
  <c r="E356" i="6"/>
  <c r="D356" i="6"/>
  <c r="C356" i="6"/>
  <c r="B356" i="6"/>
  <c r="A356" i="6"/>
  <c r="M355" i="6"/>
  <c r="L355" i="6"/>
  <c r="K355" i="6"/>
  <c r="J355" i="6"/>
  <c r="I355" i="6"/>
  <c r="H355" i="6"/>
  <c r="G355" i="6"/>
  <c r="F355" i="6"/>
  <c r="E355" i="6"/>
  <c r="D355" i="6"/>
  <c r="C355" i="6"/>
  <c r="B355" i="6"/>
  <c r="A355" i="6"/>
  <c r="M354" i="6"/>
  <c r="L354" i="6"/>
  <c r="K354" i="6"/>
  <c r="J354" i="6"/>
  <c r="I354" i="6"/>
  <c r="H354" i="6"/>
  <c r="G354" i="6"/>
  <c r="F354" i="6"/>
  <c r="E354" i="6"/>
  <c r="D354" i="6"/>
  <c r="C354" i="6"/>
  <c r="B354" i="6"/>
  <c r="A354" i="6"/>
  <c r="M353" i="6"/>
  <c r="L353" i="6"/>
  <c r="K353" i="6"/>
  <c r="J353" i="6"/>
  <c r="I353" i="6"/>
  <c r="H353" i="6"/>
  <c r="G353" i="6"/>
  <c r="F353" i="6"/>
  <c r="E353" i="6"/>
  <c r="D353" i="6"/>
  <c r="C353" i="6"/>
  <c r="B353" i="6"/>
  <c r="A353" i="6"/>
  <c r="M352" i="6"/>
  <c r="L352" i="6"/>
  <c r="K352" i="6"/>
  <c r="J352" i="6"/>
  <c r="I352" i="6"/>
  <c r="H352" i="6"/>
  <c r="G352" i="6"/>
  <c r="F352" i="6"/>
  <c r="E352" i="6"/>
  <c r="D352" i="6"/>
  <c r="C352" i="6"/>
  <c r="B352" i="6"/>
  <c r="A352" i="6"/>
  <c r="M351" i="6"/>
  <c r="L351" i="6"/>
  <c r="K351" i="6"/>
  <c r="J351" i="6"/>
  <c r="I351" i="6"/>
  <c r="H351" i="6"/>
  <c r="G351" i="6"/>
  <c r="F351" i="6"/>
  <c r="E351" i="6"/>
  <c r="D351" i="6"/>
  <c r="C351" i="6"/>
  <c r="B351" i="6"/>
  <c r="A351" i="6"/>
  <c r="M350" i="6"/>
  <c r="L350" i="6"/>
  <c r="K350" i="6"/>
  <c r="J350" i="6"/>
  <c r="I350" i="6"/>
  <c r="H350" i="6"/>
  <c r="G350" i="6"/>
  <c r="F350" i="6"/>
  <c r="E350" i="6"/>
  <c r="D350" i="6"/>
  <c r="C350" i="6"/>
  <c r="B350" i="6"/>
  <c r="A350" i="6"/>
  <c r="M349" i="6"/>
  <c r="L349" i="6"/>
  <c r="K349" i="6"/>
  <c r="J349" i="6"/>
  <c r="I349" i="6"/>
  <c r="H349" i="6"/>
  <c r="G349" i="6"/>
  <c r="F349" i="6"/>
  <c r="E349" i="6"/>
  <c r="D349" i="6"/>
  <c r="C349" i="6"/>
  <c r="B349" i="6"/>
  <c r="A349" i="6"/>
  <c r="M348" i="6"/>
  <c r="L348" i="6"/>
  <c r="K348" i="6"/>
  <c r="J348" i="6"/>
  <c r="I348" i="6"/>
  <c r="H348" i="6"/>
  <c r="G348" i="6"/>
  <c r="F348" i="6"/>
  <c r="E348" i="6"/>
  <c r="D348" i="6"/>
  <c r="C348" i="6"/>
  <c r="B348" i="6"/>
  <c r="A348" i="6"/>
  <c r="M347" i="6"/>
  <c r="L347" i="6"/>
  <c r="K347" i="6"/>
  <c r="J347" i="6"/>
  <c r="I347" i="6"/>
  <c r="H347" i="6"/>
  <c r="G347" i="6"/>
  <c r="F347" i="6"/>
  <c r="E347" i="6"/>
  <c r="D347" i="6"/>
  <c r="C347" i="6"/>
  <c r="B347" i="6"/>
  <c r="A347" i="6"/>
  <c r="M346" i="6"/>
  <c r="L346" i="6"/>
  <c r="K346" i="6"/>
  <c r="J346" i="6"/>
  <c r="I346" i="6"/>
  <c r="H346" i="6"/>
  <c r="G346" i="6"/>
  <c r="F346" i="6"/>
  <c r="E346" i="6"/>
  <c r="D346" i="6"/>
  <c r="C346" i="6"/>
  <c r="B346" i="6"/>
  <c r="A346" i="6"/>
  <c r="M345" i="6"/>
  <c r="L345" i="6"/>
  <c r="K345" i="6"/>
  <c r="J345" i="6"/>
  <c r="I345" i="6"/>
  <c r="H345" i="6"/>
  <c r="G345" i="6"/>
  <c r="F345" i="6"/>
  <c r="E345" i="6"/>
  <c r="D345" i="6"/>
  <c r="C345" i="6"/>
  <c r="B345" i="6"/>
  <c r="A345" i="6"/>
  <c r="M344" i="6"/>
  <c r="L344" i="6"/>
  <c r="K344" i="6"/>
  <c r="J344" i="6"/>
  <c r="I344" i="6"/>
  <c r="H344" i="6"/>
  <c r="G344" i="6"/>
  <c r="F344" i="6"/>
  <c r="E344" i="6"/>
  <c r="D344" i="6"/>
  <c r="C344" i="6"/>
  <c r="B344" i="6"/>
  <c r="A344" i="6"/>
  <c r="M343" i="6"/>
  <c r="L343" i="6"/>
  <c r="K343" i="6"/>
  <c r="J343" i="6"/>
  <c r="I343" i="6"/>
  <c r="H343" i="6"/>
  <c r="G343" i="6"/>
  <c r="F343" i="6"/>
  <c r="E343" i="6"/>
  <c r="D343" i="6"/>
  <c r="C343" i="6"/>
  <c r="B343" i="6"/>
  <c r="A343" i="6"/>
  <c r="M342" i="6"/>
  <c r="L342" i="6"/>
  <c r="K342" i="6"/>
  <c r="J342" i="6"/>
  <c r="I342" i="6"/>
  <c r="H342" i="6"/>
  <c r="G342" i="6"/>
  <c r="F342" i="6"/>
  <c r="E342" i="6"/>
  <c r="D342" i="6"/>
  <c r="C342" i="6"/>
  <c r="B342" i="6"/>
  <c r="A342" i="6"/>
  <c r="M341" i="6"/>
  <c r="L341" i="6"/>
  <c r="K341" i="6"/>
  <c r="J341" i="6"/>
  <c r="I341" i="6"/>
  <c r="H341" i="6"/>
  <c r="G341" i="6"/>
  <c r="F341" i="6"/>
  <c r="E341" i="6"/>
  <c r="D341" i="6"/>
  <c r="C341" i="6"/>
  <c r="B341" i="6"/>
  <c r="A341" i="6"/>
  <c r="M340" i="6"/>
  <c r="L340" i="6"/>
  <c r="K340" i="6"/>
  <c r="J340" i="6"/>
  <c r="I340" i="6"/>
  <c r="H340" i="6"/>
  <c r="G340" i="6"/>
  <c r="F340" i="6"/>
  <c r="E340" i="6"/>
  <c r="D340" i="6"/>
  <c r="C340" i="6"/>
  <c r="B340" i="6"/>
  <c r="A340" i="6"/>
  <c r="M339" i="6"/>
  <c r="L339" i="6"/>
  <c r="K339" i="6"/>
  <c r="J339" i="6"/>
  <c r="I339" i="6"/>
  <c r="H339" i="6"/>
  <c r="G339" i="6"/>
  <c r="F339" i="6"/>
  <c r="E339" i="6"/>
  <c r="D339" i="6"/>
  <c r="C339" i="6"/>
  <c r="B339" i="6"/>
  <c r="A339" i="6"/>
  <c r="M338" i="6"/>
  <c r="L338" i="6"/>
  <c r="K338" i="6"/>
  <c r="J338" i="6"/>
  <c r="I338" i="6"/>
  <c r="H338" i="6"/>
  <c r="G338" i="6"/>
  <c r="F338" i="6"/>
  <c r="E338" i="6"/>
  <c r="D338" i="6"/>
  <c r="C338" i="6"/>
  <c r="B338" i="6"/>
  <c r="A338" i="6"/>
  <c r="M337" i="6"/>
  <c r="L337" i="6"/>
  <c r="K337" i="6"/>
  <c r="J337" i="6"/>
  <c r="I337" i="6"/>
  <c r="H337" i="6"/>
  <c r="G337" i="6"/>
  <c r="F337" i="6"/>
  <c r="E337" i="6"/>
  <c r="D337" i="6"/>
  <c r="C337" i="6"/>
  <c r="B337" i="6"/>
  <c r="A337" i="6"/>
  <c r="M336" i="6"/>
  <c r="L336" i="6"/>
  <c r="K336" i="6"/>
  <c r="J336" i="6"/>
  <c r="I336" i="6"/>
  <c r="H336" i="6"/>
  <c r="G336" i="6"/>
  <c r="F336" i="6"/>
  <c r="E336" i="6"/>
  <c r="D336" i="6"/>
  <c r="C336" i="6"/>
  <c r="B336" i="6"/>
  <c r="A336" i="6"/>
  <c r="M335" i="6"/>
  <c r="L335" i="6"/>
  <c r="K335" i="6"/>
  <c r="J335" i="6"/>
  <c r="I335" i="6"/>
  <c r="H335" i="6"/>
  <c r="G335" i="6"/>
  <c r="F335" i="6"/>
  <c r="E335" i="6"/>
  <c r="D335" i="6"/>
  <c r="C335" i="6"/>
  <c r="B335" i="6"/>
  <c r="A335" i="6"/>
  <c r="M334" i="6"/>
  <c r="L334" i="6"/>
  <c r="K334" i="6"/>
  <c r="J334" i="6"/>
  <c r="I334" i="6"/>
  <c r="H334" i="6"/>
  <c r="G334" i="6"/>
  <c r="F334" i="6"/>
  <c r="E334" i="6"/>
  <c r="D334" i="6"/>
  <c r="C334" i="6"/>
  <c r="B334" i="6"/>
  <c r="A334" i="6"/>
  <c r="M333" i="6"/>
  <c r="L333" i="6"/>
  <c r="K333" i="6"/>
  <c r="J333" i="6"/>
  <c r="I333" i="6"/>
  <c r="H333" i="6"/>
  <c r="G333" i="6"/>
  <c r="F333" i="6"/>
  <c r="E333" i="6"/>
  <c r="D333" i="6"/>
  <c r="C333" i="6"/>
  <c r="B333" i="6"/>
  <c r="A333" i="6"/>
  <c r="M332" i="6"/>
  <c r="L332" i="6"/>
  <c r="K332" i="6"/>
  <c r="J332" i="6"/>
  <c r="I332" i="6"/>
  <c r="H332" i="6"/>
  <c r="G332" i="6"/>
  <c r="F332" i="6"/>
  <c r="E332" i="6"/>
  <c r="D332" i="6"/>
  <c r="C332" i="6"/>
  <c r="B332" i="6"/>
  <c r="A332" i="6"/>
  <c r="M331" i="6"/>
  <c r="L331" i="6"/>
  <c r="K331" i="6"/>
  <c r="J331" i="6"/>
  <c r="I331" i="6"/>
  <c r="H331" i="6"/>
  <c r="G331" i="6"/>
  <c r="F331" i="6"/>
  <c r="E331" i="6"/>
  <c r="D331" i="6"/>
  <c r="C331" i="6"/>
  <c r="B331" i="6"/>
  <c r="A331" i="6"/>
  <c r="M330" i="6"/>
  <c r="L330" i="6"/>
  <c r="K330" i="6"/>
  <c r="J330" i="6"/>
  <c r="I330" i="6"/>
  <c r="H330" i="6"/>
  <c r="G330" i="6"/>
  <c r="F330" i="6"/>
  <c r="E330" i="6"/>
  <c r="D330" i="6"/>
  <c r="C330" i="6"/>
  <c r="B330" i="6"/>
  <c r="A330" i="6"/>
  <c r="M329" i="6"/>
  <c r="L329" i="6"/>
  <c r="K329" i="6"/>
  <c r="J329" i="6"/>
  <c r="I329" i="6"/>
  <c r="H329" i="6"/>
  <c r="G329" i="6"/>
  <c r="F329" i="6"/>
  <c r="E329" i="6"/>
  <c r="D329" i="6"/>
  <c r="C329" i="6"/>
  <c r="B329" i="6"/>
  <c r="A329" i="6"/>
  <c r="M328" i="6"/>
  <c r="L328" i="6"/>
  <c r="K328" i="6"/>
  <c r="J328" i="6"/>
  <c r="I328" i="6"/>
  <c r="H328" i="6"/>
  <c r="G328" i="6"/>
  <c r="F328" i="6"/>
  <c r="E328" i="6"/>
  <c r="D328" i="6"/>
  <c r="C328" i="6"/>
  <c r="B328" i="6"/>
  <c r="A328" i="6"/>
  <c r="M327" i="6"/>
  <c r="L327" i="6"/>
  <c r="K327" i="6"/>
  <c r="J327" i="6"/>
  <c r="I327" i="6"/>
  <c r="H327" i="6"/>
  <c r="G327" i="6"/>
  <c r="F327" i="6"/>
  <c r="E327" i="6"/>
  <c r="D327" i="6"/>
  <c r="C327" i="6"/>
  <c r="B327" i="6"/>
  <c r="A327" i="6"/>
  <c r="M326" i="6"/>
  <c r="L326" i="6"/>
  <c r="K326" i="6"/>
  <c r="J326" i="6"/>
  <c r="I326" i="6"/>
  <c r="H326" i="6"/>
  <c r="G326" i="6"/>
  <c r="F326" i="6"/>
  <c r="E326" i="6"/>
  <c r="D326" i="6"/>
  <c r="C326" i="6"/>
  <c r="B326" i="6"/>
  <c r="A326" i="6"/>
  <c r="M325" i="6"/>
  <c r="L325" i="6"/>
  <c r="K325" i="6"/>
  <c r="J325" i="6"/>
  <c r="I325" i="6"/>
  <c r="H325" i="6"/>
  <c r="G325" i="6"/>
  <c r="F325" i="6"/>
  <c r="E325" i="6"/>
  <c r="D325" i="6"/>
  <c r="C325" i="6"/>
  <c r="B325" i="6"/>
  <c r="A325" i="6"/>
  <c r="M324" i="6"/>
  <c r="L324" i="6"/>
  <c r="K324" i="6"/>
  <c r="J324" i="6"/>
  <c r="I324" i="6"/>
  <c r="H324" i="6"/>
  <c r="G324" i="6"/>
  <c r="F324" i="6"/>
  <c r="E324" i="6"/>
  <c r="D324" i="6"/>
  <c r="C324" i="6"/>
  <c r="B324" i="6"/>
  <c r="A324" i="6"/>
  <c r="M323" i="6"/>
  <c r="L323" i="6"/>
  <c r="K323" i="6"/>
  <c r="J323" i="6"/>
  <c r="I323" i="6"/>
  <c r="H323" i="6"/>
  <c r="G323" i="6"/>
  <c r="F323" i="6"/>
  <c r="E323" i="6"/>
  <c r="D323" i="6"/>
  <c r="C323" i="6"/>
  <c r="B323" i="6"/>
  <c r="A323" i="6"/>
  <c r="M322" i="6"/>
  <c r="L322" i="6"/>
  <c r="K322" i="6"/>
  <c r="J322" i="6"/>
  <c r="I322" i="6"/>
  <c r="H322" i="6"/>
  <c r="G322" i="6"/>
  <c r="F322" i="6"/>
  <c r="E322" i="6"/>
  <c r="D322" i="6"/>
  <c r="C322" i="6"/>
  <c r="B322" i="6"/>
  <c r="A322" i="6"/>
  <c r="M321" i="6"/>
  <c r="L321" i="6"/>
  <c r="K321" i="6"/>
  <c r="J321" i="6"/>
  <c r="I321" i="6"/>
  <c r="H321" i="6"/>
  <c r="G321" i="6"/>
  <c r="F321" i="6"/>
  <c r="E321" i="6"/>
  <c r="D321" i="6"/>
  <c r="C321" i="6"/>
  <c r="B321" i="6"/>
  <c r="A321" i="6"/>
  <c r="M320" i="6"/>
  <c r="L320" i="6"/>
  <c r="K320" i="6"/>
  <c r="J320" i="6"/>
  <c r="I320" i="6"/>
  <c r="H320" i="6"/>
  <c r="G320" i="6"/>
  <c r="F320" i="6"/>
  <c r="E320" i="6"/>
  <c r="D320" i="6"/>
  <c r="C320" i="6"/>
  <c r="B320" i="6"/>
  <c r="A320" i="6"/>
  <c r="M319" i="6"/>
  <c r="L319" i="6"/>
  <c r="K319" i="6"/>
  <c r="J319" i="6"/>
  <c r="I319" i="6"/>
  <c r="H319" i="6"/>
  <c r="G319" i="6"/>
  <c r="F319" i="6"/>
  <c r="E319" i="6"/>
  <c r="D319" i="6"/>
  <c r="C319" i="6"/>
  <c r="B319" i="6"/>
  <c r="A319" i="6"/>
  <c r="M318" i="6"/>
  <c r="L318" i="6"/>
  <c r="K318" i="6"/>
  <c r="J318" i="6"/>
  <c r="I318" i="6"/>
  <c r="H318" i="6"/>
  <c r="G318" i="6"/>
  <c r="F318" i="6"/>
  <c r="E318" i="6"/>
  <c r="D318" i="6"/>
  <c r="C318" i="6"/>
  <c r="B318" i="6"/>
  <c r="A318" i="6"/>
  <c r="M317" i="6"/>
  <c r="L317" i="6"/>
  <c r="K317" i="6"/>
  <c r="J317" i="6"/>
  <c r="I317" i="6"/>
  <c r="H317" i="6"/>
  <c r="G317" i="6"/>
  <c r="F317" i="6"/>
  <c r="E317" i="6"/>
  <c r="D317" i="6"/>
  <c r="C317" i="6"/>
  <c r="B317" i="6"/>
  <c r="A317" i="6"/>
  <c r="M316" i="6"/>
  <c r="L316" i="6"/>
  <c r="K316" i="6"/>
  <c r="J316" i="6"/>
  <c r="I316" i="6"/>
  <c r="H316" i="6"/>
  <c r="G316" i="6"/>
  <c r="F316" i="6"/>
  <c r="E316" i="6"/>
  <c r="D316" i="6"/>
  <c r="C316" i="6"/>
  <c r="B316" i="6"/>
  <c r="A316" i="6"/>
  <c r="M315" i="6"/>
  <c r="L315" i="6"/>
  <c r="K315" i="6"/>
  <c r="J315" i="6"/>
  <c r="I315" i="6"/>
  <c r="H315" i="6"/>
  <c r="G315" i="6"/>
  <c r="F315" i="6"/>
  <c r="E315" i="6"/>
  <c r="D315" i="6"/>
  <c r="C315" i="6"/>
  <c r="B315" i="6"/>
  <c r="A315" i="6"/>
  <c r="M314" i="6"/>
  <c r="L314" i="6"/>
  <c r="K314" i="6"/>
  <c r="J314" i="6"/>
  <c r="I314" i="6"/>
  <c r="H314" i="6"/>
  <c r="G314" i="6"/>
  <c r="F314" i="6"/>
  <c r="E314" i="6"/>
  <c r="D314" i="6"/>
  <c r="C314" i="6"/>
  <c r="B314" i="6"/>
  <c r="A314" i="6"/>
  <c r="M313" i="6"/>
  <c r="L313" i="6"/>
  <c r="K313" i="6"/>
  <c r="J313" i="6"/>
  <c r="I313" i="6"/>
  <c r="H313" i="6"/>
  <c r="G313" i="6"/>
  <c r="F313" i="6"/>
  <c r="E313" i="6"/>
  <c r="D313" i="6"/>
  <c r="C313" i="6"/>
  <c r="B313" i="6"/>
  <c r="A313" i="6"/>
  <c r="M312" i="6"/>
  <c r="L312" i="6"/>
  <c r="K312" i="6"/>
  <c r="J312" i="6"/>
  <c r="I312" i="6"/>
  <c r="H312" i="6"/>
  <c r="G312" i="6"/>
  <c r="F312" i="6"/>
  <c r="E312" i="6"/>
  <c r="D312" i="6"/>
  <c r="C312" i="6"/>
  <c r="B312" i="6"/>
  <c r="A312" i="6"/>
  <c r="M311" i="6"/>
  <c r="L311" i="6"/>
  <c r="K311" i="6"/>
  <c r="J311" i="6"/>
  <c r="I311" i="6"/>
  <c r="H311" i="6"/>
  <c r="G311" i="6"/>
  <c r="F311" i="6"/>
  <c r="E311" i="6"/>
  <c r="D311" i="6"/>
  <c r="C311" i="6"/>
  <c r="B311" i="6"/>
  <c r="A311" i="6"/>
  <c r="M310" i="6"/>
  <c r="L310" i="6"/>
  <c r="K310" i="6"/>
  <c r="J310" i="6"/>
  <c r="I310" i="6"/>
  <c r="H310" i="6"/>
  <c r="G310" i="6"/>
  <c r="F310" i="6"/>
  <c r="E310" i="6"/>
  <c r="D310" i="6"/>
  <c r="C310" i="6"/>
  <c r="B310" i="6"/>
  <c r="A310" i="6"/>
  <c r="M309" i="6"/>
  <c r="L309" i="6"/>
  <c r="K309" i="6"/>
  <c r="J309" i="6"/>
  <c r="I309" i="6"/>
  <c r="H309" i="6"/>
  <c r="G309" i="6"/>
  <c r="F309" i="6"/>
  <c r="E309" i="6"/>
  <c r="D309" i="6"/>
  <c r="C309" i="6"/>
  <c r="B309" i="6"/>
  <c r="A309" i="6"/>
  <c r="M308" i="6"/>
  <c r="L308" i="6"/>
  <c r="K308" i="6"/>
  <c r="J308" i="6"/>
  <c r="I308" i="6"/>
  <c r="H308" i="6"/>
  <c r="G308" i="6"/>
  <c r="F308" i="6"/>
  <c r="E308" i="6"/>
  <c r="D308" i="6"/>
  <c r="C308" i="6"/>
  <c r="B308" i="6"/>
  <c r="A308" i="6"/>
  <c r="M307" i="6"/>
  <c r="L307" i="6"/>
  <c r="K307" i="6"/>
  <c r="J307" i="6"/>
  <c r="I307" i="6"/>
  <c r="H307" i="6"/>
  <c r="G307" i="6"/>
  <c r="F307" i="6"/>
  <c r="E307" i="6"/>
  <c r="D307" i="6"/>
  <c r="C307" i="6"/>
  <c r="B307" i="6"/>
  <c r="A307" i="6"/>
  <c r="M306" i="6"/>
  <c r="L306" i="6"/>
  <c r="K306" i="6"/>
  <c r="J306" i="6"/>
  <c r="I306" i="6"/>
  <c r="H306" i="6"/>
  <c r="G306" i="6"/>
  <c r="F306" i="6"/>
  <c r="E306" i="6"/>
  <c r="D306" i="6"/>
  <c r="C306" i="6"/>
  <c r="B306" i="6"/>
  <c r="A306" i="6"/>
  <c r="M305" i="6"/>
  <c r="L305" i="6"/>
  <c r="K305" i="6"/>
  <c r="J305" i="6"/>
  <c r="I305" i="6"/>
  <c r="H305" i="6"/>
  <c r="G305" i="6"/>
  <c r="F305" i="6"/>
  <c r="E305" i="6"/>
  <c r="D305" i="6"/>
  <c r="C305" i="6"/>
  <c r="B305" i="6"/>
  <c r="A305" i="6"/>
  <c r="M304" i="6"/>
  <c r="L304" i="6"/>
  <c r="K304" i="6"/>
  <c r="J304" i="6"/>
  <c r="I304" i="6"/>
  <c r="H304" i="6"/>
  <c r="G304" i="6"/>
  <c r="F304" i="6"/>
  <c r="E304" i="6"/>
  <c r="D304" i="6"/>
  <c r="C304" i="6"/>
  <c r="B304" i="6"/>
  <c r="A304" i="6"/>
  <c r="M303" i="6"/>
  <c r="L303" i="6"/>
  <c r="K303" i="6"/>
  <c r="J303" i="6"/>
  <c r="I303" i="6"/>
  <c r="H303" i="6"/>
  <c r="G303" i="6"/>
  <c r="F303" i="6"/>
  <c r="E303" i="6"/>
  <c r="D303" i="6"/>
  <c r="C303" i="6"/>
  <c r="B303" i="6"/>
  <c r="A303" i="6"/>
  <c r="M302" i="6"/>
  <c r="L302" i="6"/>
  <c r="K302" i="6"/>
  <c r="J302" i="6"/>
  <c r="I302" i="6"/>
  <c r="H302" i="6"/>
  <c r="G302" i="6"/>
  <c r="F302" i="6"/>
  <c r="E302" i="6"/>
  <c r="D302" i="6"/>
  <c r="C302" i="6"/>
  <c r="B302" i="6"/>
  <c r="A302" i="6"/>
  <c r="M301" i="6"/>
  <c r="L301" i="6"/>
  <c r="K301" i="6"/>
  <c r="J301" i="6"/>
  <c r="I301" i="6"/>
  <c r="H301" i="6"/>
  <c r="G301" i="6"/>
  <c r="F301" i="6"/>
  <c r="E301" i="6"/>
  <c r="D301" i="6"/>
  <c r="C301" i="6"/>
  <c r="B301" i="6"/>
  <c r="A301" i="6"/>
  <c r="M300" i="6"/>
  <c r="L300" i="6"/>
  <c r="K300" i="6"/>
  <c r="J300" i="6"/>
  <c r="I300" i="6"/>
  <c r="H300" i="6"/>
  <c r="G300" i="6"/>
  <c r="F300" i="6"/>
  <c r="E300" i="6"/>
  <c r="D300" i="6"/>
  <c r="C300" i="6"/>
  <c r="B300" i="6"/>
  <c r="A300" i="6"/>
  <c r="M299" i="6"/>
  <c r="L299" i="6"/>
  <c r="K299" i="6"/>
  <c r="J299" i="6"/>
  <c r="I299" i="6"/>
  <c r="H299" i="6"/>
  <c r="G299" i="6"/>
  <c r="F299" i="6"/>
  <c r="E299" i="6"/>
  <c r="D299" i="6"/>
  <c r="C299" i="6"/>
  <c r="B299" i="6"/>
  <c r="A299" i="6"/>
  <c r="M298" i="6"/>
  <c r="L298" i="6"/>
  <c r="K298" i="6"/>
  <c r="J298" i="6"/>
  <c r="I298" i="6"/>
  <c r="H298" i="6"/>
  <c r="G298" i="6"/>
  <c r="F298" i="6"/>
  <c r="E298" i="6"/>
  <c r="D298" i="6"/>
  <c r="C298" i="6"/>
  <c r="B298" i="6"/>
  <c r="A298" i="6"/>
  <c r="M297" i="6"/>
  <c r="L297" i="6"/>
  <c r="K297" i="6"/>
  <c r="J297" i="6"/>
  <c r="I297" i="6"/>
  <c r="H297" i="6"/>
  <c r="G297" i="6"/>
  <c r="F297" i="6"/>
  <c r="E297" i="6"/>
  <c r="D297" i="6"/>
  <c r="C297" i="6"/>
  <c r="B297" i="6"/>
  <c r="A297" i="6"/>
  <c r="M296" i="6"/>
  <c r="L296" i="6"/>
  <c r="K296" i="6"/>
  <c r="J296" i="6"/>
  <c r="I296" i="6"/>
  <c r="H296" i="6"/>
  <c r="G296" i="6"/>
  <c r="F296" i="6"/>
  <c r="E296" i="6"/>
  <c r="D296" i="6"/>
  <c r="C296" i="6"/>
  <c r="B296" i="6"/>
  <c r="A296" i="6"/>
  <c r="M295" i="6"/>
  <c r="L295" i="6"/>
  <c r="K295" i="6"/>
  <c r="J295" i="6"/>
  <c r="I295" i="6"/>
  <c r="H295" i="6"/>
  <c r="G295" i="6"/>
  <c r="F295" i="6"/>
  <c r="E295" i="6"/>
  <c r="D295" i="6"/>
  <c r="C295" i="6"/>
  <c r="B295" i="6"/>
  <c r="A295" i="6"/>
  <c r="M294" i="6"/>
  <c r="L294" i="6"/>
  <c r="K294" i="6"/>
  <c r="J294" i="6"/>
  <c r="I294" i="6"/>
  <c r="H294" i="6"/>
  <c r="G294" i="6"/>
  <c r="F294" i="6"/>
  <c r="E294" i="6"/>
  <c r="D294" i="6"/>
  <c r="C294" i="6"/>
  <c r="B294" i="6"/>
  <c r="A294" i="6"/>
  <c r="M293" i="6"/>
  <c r="L293" i="6"/>
  <c r="K293" i="6"/>
  <c r="J293" i="6"/>
  <c r="I293" i="6"/>
  <c r="H293" i="6"/>
  <c r="G293" i="6"/>
  <c r="F293" i="6"/>
  <c r="E293" i="6"/>
  <c r="D293" i="6"/>
  <c r="C293" i="6"/>
  <c r="B293" i="6"/>
  <c r="A293" i="6"/>
  <c r="M292" i="6"/>
  <c r="L292" i="6"/>
  <c r="K292" i="6"/>
  <c r="J292" i="6"/>
  <c r="I292" i="6"/>
  <c r="H292" i="6"/>
  <c r="G292" i="6"/>
  <c r="F292" i="6"/>
  <c r="E292" i="6"/>
  <c r="D292" i="6"/>
  <c r="C292" i="6"/>
  <c r="B292" i="6"/>
  <c r="A292" i="6"/>
  <c r="M291" i="6"/>
  <c r="L291" i="6"/>
  <c r="K291" i="6"/>
  <c r="J291" i="6"/>
  <c r="I291" i="6"/>
  <c r="H291" i="6"/>
  <c r="G291" i="6"/>
  <c r="F291" i="6"/>
  <c r="E291" i="6"/>
  <c r="D291" i="6"/>
  <c r="C291" i="6"/>
  <c r="B291" i="6"/>
  <c r="A291" i="6"/>
  <c r="M290" i="6"/>
  <c r="L290" i="6"/>
  <c r="K290" i="6"/>
  <c r="J290" i="6"/>
  <c r="I290" i="6"/>
  <c r="H290" i="6"/>
  <c r="G290" i="6"/>
  <c r="F290" i="6"/>
  <c r="E290" i="6"/>
  <c r="D290" i="6"/>
  <c r="C290" i="6"/>
  <c r="B290" i="6"/>
  <c r="A290" i="6"/>
  <c r="M289" i="6"/>
  <c r="L289" i="6"/>
  <c r="K289" i="6"/>
  <c r="J289" i="6"/>
  <c r="I289" i="6"/>
  <c r="H289" i="6"/>
  <c r="G289" i="6"/>
  <c r="F289" i="6"/>
  <c r="E289" i="6"/>
  <c r="D289" i="6"/>
  <c r="C289" i="6"/>
  <c r="B289" i="6"/>
  <c r="A289" i="6"/>
  <c r="M288" i="6"/>
  <c r="L288" i="6"/>
  <c r="K288" i="6"/>
  <c r="J288" i="6"/>
  <c r="I288" i="6"/>
  <c r="H288" i="6"/>
  <c r="G288" i="6"/>
  <c r="F288" i="6"/>
  <c r="E288" i="6"/>
  <c r="D288" i="6"/>
  <c r="C288" i="6"/>
  <c r="B288" i="6"/>
  <c r="A288" i="6"/>
  <c r="M287" i="6"/>
  <c r="L287" i="6"/>
  <c r="K287" i="6"/>
  <c r="J287" i="6"/>
  <c r="I287" i="6"/>
  <c r="H287" i="6"/>
  <c r="G287" i="6"/>
  <c r="F287" i="6"/>
  <c r="E287" i="6"/>
  <c r="D287" i="6"/>
  <c r="C287" i="6"/>
  <c r="B287" i="6"/>
  <c r="A287" i="6"/>
  <c r="M286" i="6"/>
  <c r="L286" i="6"/>
  <c r="K286" i="6"/>
  <c r="J286" i="6"/>
  <c r="I286" i="6"/>
  <c r="H286" i="6"/>
  <c r="G286" i="6"/>
  <c r="F286" i="6"/>
  <c r="E286" i="6"/>
  <c r="D286" i="6"/>
  <c r="C286" i="6"/>
  <c r="B286" i="6"/>
  <c r="A286" i="6"/>
  <c r="M285" i="6"/>
  <c r="L285" i="6"/>
  <c r="K285" i="6"/>
  <c r="J285" i="6"/>
  <c r="I285" i="6"/>
  <c r="H285" i="6"/>
  <c r="G285" i="6"/>
  <c r="F285" i="6"/>
  <c r="E285" i="6"/>
  <c r="D285" i="6"/>
  <c r="C285" i="6"/>
  <c r="B285" i="6"/>
  <c r="A285" i="6"/>
  <c r="M284" i="6"/>
  <c r="L284" i="6"/>
  <c r="K284" i="6"/>
  <c r="J284" i="6"/>
  <c r="I284" i="6"/>
  <c r="H284" i="6"/>
  <c r="G284" i="6"/>
  <c r="F284" i="6"/>
  <c r="E284" i="6"/>
  <c r="D284" i="6"/>
  <c r="C284" i="6"/>
  <c r="B284" i="6"/>
  <c r="A284" i="6"/>
  <c r="M283" i="6"/>
  <c r="L283" i="6"/>
  <c r="K283" i="6"/>
  <c r="J283" i="6"/>
  <c r="I283" i="6"/>
  <c r="H283" i="6"/>
  <c r="G283" i="6"/>
  <c r="F283" i="6"/>
  <c r="E283" i="6"/>
  <c r="D283" i="6"/>
  <c r="C283" i="6"/>
  <c r="B283" i="6"/>
  <c r="A283" i="6"/>
  <c r="M282" i="6"/>
  <c r="L282" i="6"/>
  <c r="K282" i="6"/>
  <c r="J282" i="6"/>
  <c r="I282" i="6"/>
  <c r="H282" i="6"/>
  <c r="G282" i="6"/>
  <c r="F282" i="6"/>
  <c r="E282" i="6"/>
  <c r="D282" i="6"/>
  <c r="C282" i="6"/>
  <c r="B282" i="6"/>
  <c r="A282" i="6"/>
  <c r="M281" i="6"/>
  <c r="L281" i="6"/>
  <c r="K281" i="6"/>
  <c r="J281" i="6"/>
  <c r="I281" i="6"/>
  <c r="H281" i="6"/>
  <c r="G281" i="6"/>
  <c r="F281" i="6"/>
  <c r="E281" i="6"/>
  <c r="D281" i="6"/>
  <c r="C281" i="6"/>
  <c r="B281" i="6"/>
  <c r="A281" i="6"/>
  <c r="M280" i="6"/>
  <c r="L280" i="6"/>
  <c r="K280" i="6"/>
  <c r="J280" i="6"/>
  <c r="I280" i="6"/>
  <c r="H280" i="6"/>
  <c r="G280" i="6"/>
  <c r="F280" i="6"/>
  <c r="E280" i="6"/>
  <c r="D280" i="6"/>
  <c r="C280" i="6"/>
  <c r="B280" i="6"/>
  <c r="A280" i="6"/>
  <c r="M279" i="6"/>
  <c r="L279" i="6"/>
  <c r="K279" i="6"/>
  <c r="J279" i="6"/>
  <c r="I279" i="6"/>
  <c r="H279" i="6"/>
  <c r="G279" i="6"/>
  <c r="F279" i="6"/>
  <c r="E279" i="6"/>
  <c r="D279" i="6"/>
  <c r="C279" i="6"/>
  <c r="B279" i="6"/>
  <c r="A279" i="6"/>
  <c r="M278" i="6"/>
  <c r="L278" i="6"/>
  <c r="K278" i="6"/>
  <c r="J278" i="6"/>
  <c r="I278" i="6"/>
  <c r="H278" i="6"/>
  <c r="G278" i="6"/>
  <c r="F278" i="6"/>
  <c r="E278" i="6"/>
  <c r="D278" i="6"/>
  <c r="C278" i="6"/>
  <c r="B278" i="6"/>
  <c r="A278" i="6"/>
  <c r="M277" i="6"/>
  <c r="L277" i="6"/>
  <c r="K277" i="6"/>
  <c r="J277" i="6"/>
  <c r="I277" i="6"/>
  <c r="H277" i="6"/>
  <c r="G277" i="6"/>
  <c r="F277" i="6"/>
  <c r="E277" i="6"/>
  <c r="D277" i="6"/>
  <c r="C277" i="6"/>
  <c r="B277" i="6"/>
  <c r="A277" i="6"/>
  <c r="M276" i="6"/>
  <c r="L276" i="6"/>
  <c r="K276" i="6"/>
  <c r="J276" i="6"/>
  <c r="I276" i="6"/>
  <c r="H276" i="6"/>
  <c r="G276" i="6"/>
  <c r="F276" i="6"/>
  <c r="E276" i="6"/>
  <c r="D276" i="6"/>
  <c r="C276" i="6"/>
  <c r="B276" i="6"/>
  <c r="A276" i="6"/>
  <c r="M275" i="6"/>
  <c r="L275" i="6"/>
  <c r="K275" i="6"/>
  <c r="J275" i="6"/>
  <c r="I275" i="6"/>
  <c r="H275" i="6"/>
  <c r="G275" i="6"/>
  <c r="F275" i="6"/>
  <c r="E275" i="6"/>
  <c r="D275" i="6"/>
  <c r="C275" i="6"/>
  <c r="B275" i="6"/>
  <c r="A275" i="6"/>
  <c r="M274" i="6"/>
  <c r="L274" i="6"/>
  <c r="K274" i="6"/>
  <c r="J274" i="6"/>
  <c r="I274" i="6"/>
  <c r="H274" i="6"/>
  <c r="G274" i="6"/>
  <c r="F274" i="6"/>
  <c r="E274" i="6"/>
  <c r="D274" i="6"/>
  <c r="C274" i="6"/>
  <c r="B274" i="6"/>
  <c r="A274" i="6"/>
  <c r="M273" i="6"/>
  <c r="L273" i="6"/>
  <c r="K273" i="6"/>
  <c r="J273" i="6"/>
  <c r="I273" i="6"/>
  <c r="H273" i="6"/>
  <c r="G273" i="6"/>
  <c r="F273" i="6"/>
  <c r="E273" i="6"/>
  <c r="D273" i="6"/>
  <c r="C273" i="6"/>
  <c r="B273" i="6"/>
  <c r="A273" i="6"/>
  <c r="M272" i="6"/>
  <c r="L272" i="6"/>
  <c r="K272" i="6"/>
  <c r="J272" i="6"/>
  <c r="I272" i="6"/>
  <c r="H272" i="6"/>
  <c r="G272" i="6"/>
  <c r="F272" i="6"/>
  <c r="E272" i="6"/>
  <c r="D272" i="6"/>
  <c r="C272" i="6"/>
  <c r="B272" i="6"/>
  <c r="A272" i="6"/>
  <c r="M271" i="6"/>
  <c r="L271" i="6"/>
  <c r="K271" i="6"/>
  <c r="J271" i="6"/>
  <c r="I271" i="6"/>
  <c r="H271" i="6"/>
  <c r="G271" i="6"/>
  <c r="F271" i="6"/>
  <c r="E271" i="6"/>
  <c r="D271" i="6"/>
  <c r="C271" i="6"/>
  <c r="B271" i="6"/>
  <c r="A271" i="6"/>
  <c r="M270" i="6"/>
  <c r="L270" i="6"/>
  <c r="K270" i="6"/>
  <c r="J270" i="6"/>
  <c r="I270" i="6"/>
  <c r="H270" i="6"/>
  <c r="G270" i="6"/>
  <c r="F270" i="6"/>
  <c r="E270" i="6"/>
  <c r="D270" i="6"/>
  <c r="C270" i="6"/>
  <c r="B270" i="6"/>
  <c r="A270" i="6"/>
  <c r="M269" i="6"/>
  <c r="L269" i="6"/>
  <c r="K269" i="6"/>
  <c r="J269" i="6"/>
  <c r="I269" i="6"/>
  <c r="H269" i="6"/>
  <c r="G269" i="6"/>
  <c r="F269" i="6"/>
  <c r="E269" i="6"/>
  <c r="D269" i="6"/>
  <c r="C269" i="6"/>
  <c r="B269" i="6"/>
  <c r="A269" i="6"/>
  <c r="M268" i="6"/>
  <c r="L268" i="6"/>
  <c r="K268" i="6"/>
  <c r="J268" i="6"/>
  <c r="I268" i="6"/>
  <c r="H268" i="6"/>
  <c r="G268" i="6"/>
  <c r="F268" i="6"/>
  <c r="E268" i="6"/>
  <c r="D268" i="6"/>
  <c r="C268" i="6"/>
  <c r="B268" i="6"/>
  <c r="A268" i="6"/>
  <c r="M267" i="6"/>
  <c r="L267" i="6"/>
  <c r="K267" i="6"/>
  <c r="J267" i="6"/>
  <c r="I267" i="6"/>
  <c r="H267" i="6"/>
  <c r="G267" i="6"/>
  <c r="F267" i="6"/>
  <c r="E267" i="6"/>
  <c r="D267" i="6"/>
  <c r="C267" i="6"/>
  <c r="B267" i="6"/>
  <c r="A267" i="6"/>
  <c r="M266" i="6"/>
  <c r="L266" i="6"/>
  <c r="K266" i="6"/>
  <c r="J266" i="6"/>
  <c r="I266" i="6"/>
  <c r="H266" i="6"/>
  <c r="G266" i="6"/>
  <c r="F266" i="6"/>
  <c r="E266" i="6"/>
  <c r="D266" i="6"/>
  <c r="C266" i="6"/>
  <c r="B266" i="6"/>
  <c r="A266" i="6"/>
  <c r="M265" i="6"/>
  <c r="L265" i="6"/>
  <c r="K265" i="6"/>
  <c r="J265" i="6"/>
  <c r="I265" i="6"/>
  <c r="H265" i="6"/>
  <c r="G265" i="6"/>
  <c r="F265" i="6"/>
  <c r="E265" i="6"/>
  <c r="D265" i="6"/>
  <c r="C265" i="6"/>
  <c r="B265" i="6"/>
  <c r="A265" i="6"/>
  <c r="M264" i="6"/>
  <c r="L264" i="6"/>
  <c r="K264" i="6"/>
  <c r="J264" i="6"/>
  <c r="I264" i="6"/>
  <c r="H264" i="6"/>
  <c r="G264" i="6"/>
  <c r="F264" i="6"/>
  <c r="E264" i="6"/>
  <c r="D264" i="6"/>
  <c r="C264" i="6"/>
  <c r="B264" i="6"/>
  <c r="A264" i="6"/>
  <c r="M263" i="6"/>
  <c r="L263" i="6"/>
  <c r="K263" i="6"/>
  <c r="J263" i="6"/>
  <c r="I263" i="6"/>
  <c r="H263" i="6"/>
  <c r="G263" i="6"/>
  <c r="F263" i="6"/>
  <c r="E263" i="6"/>
  <c r="D263" i="6"/>
  <c r="C263" i="6"/>
  <c r="B263" i="6"/>
  <c r="A263" i="6"/>
  <c r="M262" i="6"/>
  <c r="L262" i="6"/>
  <c r="K262" i="6"/>
  <c r="J262" i="6"/>
  <c r="I262" i="6"/>
  <c r="H262" i="6"/>
  <c r="G262" i="6"/>
  <c r="F262" i="6"/>
  <c r="E262" i="6"/>
  <c r="D262" i="6"/>
  <c r="C262" i="6"/>
  <c r="B262" i="6"/>
  <c r="A262" i="6"/>
  <c r="M261" i="6"/>
  <c r="L261" i="6"/>
  <c r="K261" i="6"/>
  <c r="J261" i="6"/>
  <c r="I261" i="6"/>
  <c r="H261" i="6"/>
  <c r="G261" i="6"/>
  <c r="F261" i="6"/>
  <c r="E261" i="6"/>
  <c r="D261" i="6"/>
  <c r="C261" i="6"/>
  <c r="B261" i="6"/>
  <c r="A261" i="6"/>
  <c r="M260" i="6"/>
  <c r="L260" i="6"/>
  <c r="K260" i="6"/>
  <c r="J260" i="6"/>
  <c r="I260" i="6"/>
  <c r="H260" i="6"/>
  <c r="G260" i="6"/>
  <c r="F260" i="6"/>
  <c r="E260" i="6"/>
  <c r="D260" i="6"/>
  <c r="C260" i="6"/>
  <c r="B260" i="6"/>
  <c r="A260" i="6"/>
  <c r="M259" i="6"/>
  <c r="L259" i="6"/>
  <c r="K259" i="6"/>
  <c r="J259" i="6"/>
  <c r="I259" i="6"/>
  <c r="H259" i="6"/>
  <c r="G259" i="6"/>
  <c r="F259" i="6"/>
  <c r="E259" i="6"/>
  <c r="D259" i="6"/>
  <c r="C259" i="6"/>
  <c r="B259" i="6"/>
  <c r="A259" i="6"/>
  <c r="M258" i="6"/>
  <c r="L258" i="6"/>
  <c r="K258" i="6"/>
  <c r="J258" i="6"/>
  <c r="I258" i="6"/>
  <c r="H258" i="6"/>
  <c r="G258" i="6"/>
  <c r="F258" i="6"/>
  <c r="E258" i="6"/>
  <c r="D258" i="6"/>
  <c r="C258" i="6"/>
  <c r="B258" i="6"/>
  <c r="A258" i="6"/>
  <c r="M257" i="6"/>
  <c r="L257" i="6"/>
  <c r="K257" i="6"/>
  <c r="J257" i="6"/>
  <c r="I257" i="6"/>
  <c r="H257" i="6"/>
  <c r="G257" i="6"/>
  <c r="F257" i="6"/>
  <c r="E257" i="6"/>
  <c r="D257" i="6"/>
  <c r="C257" i="6"/>
  <c r="B257" i="6"/>
  <c r="A257" i="6"/>
  <c r="M256" i="6"/>
  <c r="L256" i="6"/>
  <c r="K256" i="6"/>
  <c r="J256" i="6"/>
  <c r="I256" i="6"/>
  <c r="H256" i="6"/>
  <c r="G256" i="6"/>
  <c r="F256" i="6"/>
  <c r="E256" i="6"/>
  <c r="D256" i="6"/>
  <c r="C256" i="6"/>
  <c r="B256" i="6"/>
  <c r="A256" i="6"/>
  <c r="M255" i="6"/>
  <c r="L255" i="6"/>
  <c r="K255" i="6"/>
  <c r="J255" i="6"/>
  <c r="I255" i="6"/>
  <c r="H255" i="6"/>
  <c r="G255" i="6"/>
  <c r="F255" i="6"/>
  <c r="E255" i="6"/>
  <c r="D255" i="6"/>
  <c r="C255" i="6"/>
  <c r="B255" i="6"/>
  <c r="A255" i="6"/>
  <c r="M254" i="6"/>
  <c r="L254" i="6"/>
  <c r="K254" i="6"/>
  <c r="J254" i="6"/>
  <c r="I254" i="6"/>
  <c r="H254" i="6"/>
  <c r="G254" i="6"/>
  <c r="F254" i="6"/>
  <c r="E254" i="6"/>
  <c r="D254" i="6"/>
  <c r="C254" i="6"/>
  <c r="B254" i="6"/>
  <c r="A254" i="6"/>
  <c r="M253" i="6"/>
  <c r="L253" i="6"/>
  <c r="K253" i="6"/>
  <c r="J253" i="6"/>
  <c r="I253" i="6"/>
  <c r="H253" i="6"/>
  <c r="G253" i="6"/>
  <c r="F253" i="6"/>
  <c r="E253" i="6"/>
  <c r="D253" i="6"/>
  <c r="C253" i="6"/>
  <c r="B253" i="6"/>
  <c r="A253" i="6"/>
  <c r="M252" i="6"/>
  <c r="L252" i="6"/>
  <c r="K252" i="6"/>
  <c r="J252" i="6"/>
  <c r="I252" i="6"/>
  <c r="H252" i="6"/>
  <c r="G252" i="6"/>
  <c r="F252" i="6"/>
  <c r="E252" i="6"/>
  <c r="D252" i="6"/>
  <c r="C252" i="6"/>
  <c r="B252" i="6"/>
  <c r="A252" i="6"/>
  <c r="M251" i="6"/>
  <c r="L251" i="6"/>
  <c r="K251" i="6"/>
  <c r="J251" i="6"/>
  <c r="I251" i="6"/>
  <c r="H251" i="6"/>
  <c r="G251" i="6"/>
  <c r="F251" i="6"/>
  <c r="E251" i="6"/>
  <c r="D251" i="6"/>
  <c r="C251" i="6"/>
  <c r="B251" i="6"/>
  <c r="A251" i="6"/>
  <c r="M250" i="6"/>
  <c r="L250" i="6"/>
  <c r="K250" i="6"/>
  <c r="J250" i="6"/>
  <c r="I250" i="6"/>
  <c r="H250" i="6"/>
  <c r="G250" i="6"/>
  <c r="F250" i="6"/>
  <c r="E250" i="6"/>
  <c r="D250" i="6"/>
  <c r="C250" i="6"/>
  <c r="B250" i="6"/>
  <c r="A250" i="6"/>
  <c r="M249" i="6"/>
  <c r="L249" i="6"/>
  <c r="K249" i="6"/>
  <c r="J249" i="6"/>
  <c r="I249" i="6"/>
  <c r="H249" i="6"/>
  <c r="G249" i="6"/>
  <c r="F249" i="6"/>
  <c r="E249" i="6"/>
  <c r="D249" i="6"/>
  <c r="C249" i="6"/>
  <c r="B249" i="6"/>
  <c r="A249" i="6"/>
  <c r="M248" i="6"/>
  <c r="L248" i="6"/>
  <c r="K248" i="6"/>
  <c r="J248" i="6"/>
  <c r="I248" i="6"/>
  <c r="H248" i="6"/>
  <c r="G248" i="6"/>
  <c r="F248" i="6"/>
  <c r="E248" i="6"/>
  <c r="D248" i="6"/>
  <c r="C248" i="6"/>
  <c r="B248" i="6"/>
  <c r="A248" i="6"/>
  <c r="M247" i="6"/>
  <c r="L247" i="6"/>
  <c r="K247" i="6"/>
  <c r="J247" i="6"/>
  <c r="I247" i="6"/>
  <c r="H247" i="6"/>
  <c r="G247" i="6"/>
  <c r="F247" i="6"/>
  <c r="E247" i="6"/>
  <c r="D247" i="6"/>
  <c r="C247" i="6"/>
  <c r="B247" i="6"/>
  <c r="A247" i="6"/>
  <c r="M246" i="6"/>
  <c r="L246" i="6"/>
  <c r="K246" i="6"/>
  <c r="J246" i="6"/>
  <c r="I246" i="6"/>
  <c r="H246" i="6"/>
  <c r="G246" i="6"/>
  <c r="F246" i="6"/>
  <c r="E246" i="6"/>
  <c r="D246" i="6"/>
  <c r="C246" i="6"/>
  <c r="B246" i="6"/>
  <c r="A246" i="6"/>
  <c r="M245" i="6"/>
  <c r="L245" i="6"/>
  <c r="K245" i="6"/>
  <c r="J245" i="6"/>
  <c r="I245" i="6"/>
  <c r="H245" i="6"/>
  <c r="G245" i="6"/>
  <c r="F245" i="6"/>
  <c r="E245" i="6"/>
  <c r="D245" i="6"/>
  <c r="C245" i="6"/>
  <c r="B245" i="6"/>
  <c r="A245" i="6"/>
  <c r="M244" i="6"/>
  <c r="L244" i="6"/>
  <c r="K244" i="6"/>
  <c r="J244" i="6"/>
  <c r="I244" i="6"/>
  <c r="H244" i="6"/>
  <c r="G244" i="6"/>
  <c r="F244" i="6"/>
  <c r="E244" i="6"/>
  <c r="D244" i="6"/>
  <c r="C244" i="6"/>
  <c r="B244" i="6"/>
  <c r="A244" i="6"/>
  <c r="M243" i="6"/>
  <c r="L243" i="6"/>
  <c r="K243" i="6"/>
  <c r="J243" i="6"/>
  <c r="I243" i="6"/>
  <c r="H243" i="6"/>
  <c r="G243" i="6"/>
  <c r="F243" i="6"/>
  <c r="E243" i="6"/>
  <c r="D243" i="6"/>
  <c r="C243" i="6"/>
  <c r="B243" i="6"/>
  <c r="A243" i="6"/>
  <c r="M242" i="6"/>
  <c r="L242" i="6"/>
  <c r="K242" i="6"/>
  <c r="J242" i="6"/>
  <c r="I242" i="6"/>
  <c r="H242" i="6"/>
  <c r="G242" i="6"/>
  <c r="F242" i="6"/>
  <c r="E242" i="6"/>
  <c r="D242" i="6"/>
  <c r="C242" i="6"/>
  <c r="B242" i="6"/>
  <c r="A242" i="6"/>
  <c r="M241" i="6"/>
  <c r="L241" i="6"/>
  <c r="K241" i="6"/>
  <c r="J241" i="6"/>
  <c r="I241" i="6"/>
  <c r="H241" i="6"/>
  <c r="G241" i="6"/>
  <c r="F241" i="6"/>
  <c r="E241" i="6"/>
  <c r="D241" i="6"/>
  <c r="C241" i="6"/>
  <c r="B241" i="6"/>
  <c r="A241" i="6"/>
  <c r="M240" i="6"/>
  <c r="L240" i="6"/>
  <c r="K240" i="6"/>
  <c r="J240" i="6"/>
  <c r="I240" i="6"/>
  <c r="H240" i="6"/>
  <c r="G240" i="6"/>
  <c r="F240" i="6"/>
  <c r="E240" i="6"/>
  <c r="D240" i="6"/>
  <c r="C240" i="6"/>
  <c r="B240" i="6"/>
  <c r="A240" i="6"/>
  <c r="M239" i="6"/>
  <c r="L239" i="6"/>
  <c r="K239" i="6"/>
  <c r="J239" i="6"/>
  <c r="I239" i="6"/>
  <c r="H239" i="6"/>
  <c r="G239" i="6"/>
  <c r="F239" i="6"/>
  <c r="E239" i="6"/>
  <c r="D239" i="6"/>
  <c r="C239" i="6"/>
  <c r="B239" i="6"/>
  <c r="A239" i="6"/>
  <c r="M238" i="6"/>
  <c r="L238" i="6"/>
  <c r="K238" i="6"/>
  <c r="J238" i="6"/>
  <c r="I238" i="6"/>
  <c r="H238" i="6"/>
  <c r="G238" i="6"/>
  <c r="F238" i="6"/>
  <c r="E238" i="6"/>
  <c r="D238" i="6"/>
  <c r="C238" i="6"/>
  <c r="B238" i="6"/>
  <c r="A238" i="6"/>
  <c r="M237" i="6"/>
  <c r="L237" i="6"/>
  <c r="K237" i="6"/>
  <c r="J237" i="6"/>
  <c r="I237" i="6"/>
  <c r="H237" i="6"/>
  <c r="G237" i="6"/>
  <c r="F237" i="6"/>
  <c r="E237" i="6"/>
  <c r="D237" i="6"/>
  <c r="C237" i="6"/>
  <c r="B237" i="6"/>
  <c r="A237" i="6"/>
  <c r="M236" i="6"/>
  <c r="L236" i="6"/>
  <c r="K236" i="6"/>
  <c r="J236" i="6"/>
  <c r="I236" i="6"/>
  <c r="H236" i="6"/>
  <c r="G236" i="6"/>
  <c r="F236" i="6"/>
  <c r="E236" i="6"/>
  <c r="D236" i="6"/>
  <c r="C236" i="6"/>
  <c r="B236" i="6"/>
  <c r="A236" i="6"/>
  <c r="M235" i="6"/>
  <c r="L235" i="6"/>
  <c r="K235" i="6"/>
  <c r="J235" i="6"/>
  <c r="I235" i="6"/>
  <c r="H235" i="6"/>
  <c r="G235" i="6"/>
  <c r="F235" i="6"/>
  <c r="E235" i="6"/>
  <c r="D235" i="6"/>
  <c r="C235" i="6"/>
  <c r="B235" i="6"/>
  <c r="A235" i="6"/>
  <c r="M234" i="6"/>
  <c r="L234" i="6"/>
  <c r="K234" i="6"/>
  <c r="J234" i="6"/>
  <c r="I234" i="6"/>
  <c r="H234" i="6"/>
  <c r="G234" i="6"/>
  <c r="F234" i="6"/>
  <c r="E234" i="6"/>
  <c r="D234" i="6"/>
  <c r="C234" i="6"/>
  <c r="B234" i="6"/>
  <c r="A234" i="6"/>
  <c r="M233" i="6"/>
  <c r="L233" i="6"/>
  <c r="K233" i="6"/>
  <c r="J233" i="6"/>
  <c r="I233" i="6"/>
  <c r="H233" i="6"/>
  <c r="G233" i="6"/>
  <c r="F233" i="6"/>
  <c r="E233" i="6"/>
  <c r="D233" i="6"/>
  <c r="C233" i="6"/>
  <c r="B233" i="6"/>
  <c r="A233" i="6"/>
  <c r="M232" i="6"/>
  <c r="L232" i="6"/>
  <c r="K232" i="6"/>
  <c r="J232" i="6"/>
  <c r="I232" i="6"/>
  <c r="H232" i="6"/>
  <c r="G232" i="6"/>
  <c r="F232" i="6"/>
  <c r="E232" i="6"/>
  <c r="D232" i="6"/>
  <c r="C232" i="6"/>
  <c r="B232" i="6"/>
  <c r="A232" i="6"/>
  <c r="M231" i="6"/>
  <c r="L231" i="6"/>
  <c r="K231" i="6"/>
  <c r="J231" i="6"/>
  <c r="I231" i="6"/>
  <c r="H231" i="6"/>
  <c r="G231" i="6"/>
  <c r="F231" i="6"/>
  <c r="E231" i="6"/>
  <c r="D231" i="6"/>
  <c r="C231" i="6"/>
  <c r="B231" i="6"/>
  <c r="A231" i="6"/>
  <c r="M230" i="6"/>
  <c r="L230" i="6"/>
  <c r="K230" i="6"/>
  <c r="J230" i="6"/>
  <c r="I230" i="6"/>
  <c r="H230" i="6"/>
  <c r="G230" i="6"/>
  <c r="F230" i="6"/>
  <c r="E230" i="6"/>
  <c r="D230" i="6"/>
  <c r="C230" i="6"/>
  <c r="B230" i="6"/>
  <c r="A230" i="6"/>
  <c r="M229" i="6"/>
  <c r="L229" i="6"/>
  <c r="K229" i="6"/>
  <c r="J229" i="6"/>
  <c r="I229" i="6"/>
  <c r="H229" i="6"/>
  <c r="G229" i="6"/>
  <c r="F229" i="6"/>
  <c r="E229" i="6"/>
  <c r="D229" i="6"/>
  <c r="C229" i="6"/>
  <c r="B229" i="6"/>
  <c r="A229" i="6"/>
  <c r="M228" i="6"/>
  <c r="L228" i="6"/>
  <c r="K228" i="6"/>
  <c r="J228" i="6"/>
  <c r="I228" i="6"/>
  <c r="H228" i="6"/>
  <c r="G228" i="6"/>
  <c r="F228" i="6"/>
  <c r="E228" i="6"/>
  <c r="D228" i="6"/>
  <c r="C228" i="6"/>
  <c r="B228" i="6"/>
  <c r="A228" i="6"/>
  <c r="M227" i="6"/>
  <c r="L227" i="6"/>
  <c r="K227" i="6"/>
  <c r="J227" i="6"/>
  <c r="I227" i="6"/>
  <c r="H227" i="6"/>
  <c r="G227" i="6"/>
  <c r="F227" i="6"/>
  <c r="E227" i="6"/>
  <c r="D227" i="6"/>
  <c r="C227" i="6"/>
  <c r="B227" i="6"/>
  <c r="A227" i="6"/>
  <c r="M226" i="6"/>
  <c r="L226" i="6"/>
  <c r="K226" i="6"/>
  <c r="J226" i="6"/>
  <c r="I226" i="6"/>
  <c r="H226" i="6"/>
  <c r="G226" i="6"/>
  <c r="F226" i="6"/>
  <c r="E226" i="6"/>
  <c r="D226" i="6"/>
  <c r="C226" i="6"/>
  <c r="B226" i="6"/>
  <c r="A226" i="6"/>
  <c r="M225" i="6"/>
  <c r="L225" i="6"/>
  <c r="K225" i="6"/>
  <c r="J225" i="6"/>
  <c r="I225" i="6"/>
  <c r="H225" i="6"/>
  <c r="G225" i="6"/>
  <c r="F225" i="6"/>
  <c r="E225" i="6"/>
  <c r="D225" i="6"/>
  <c r="C225" i="6"/>
  <c r="B225" i="6"/>
  <c r="A225" i="6"/>
  <c r="M224" i="6"/>
  <c r="L224" i="6"/>
  <c r="K224" i="6"/>
  <c r="J224" i="6"/>
  <c r="I224" i="6"/>
  <c r="H224" i="6"/>
  <c r="G224" i="6"/>
  <c r="F224" i="6"/>
  <c r="E224" i="6"/>
  <c r="D224" i="6"/>
  <c r="C224" i="6"/>
  <c r="B224" i="6"/>
  <c r="A224" i="6"/>
  <c r="M223" i="6"/>
  <c r="L223" i="6"/>
  <c r="K223" i="6"/>
  <c r="J223" i="6"/>
  <c r="I223" i="6"/>
  <c r="H223" i="6"/>
  <c r="G223" i="6"/>
  <c r="F223" i="6"/>
  <c r="E223" i="6"/>
  <c r="D223" i="6"/>
  <c r="C223" i="6"/>
  <c r="B223" i="6"/>
  <c r="A223" i="6"/>
  <c r="M222" i="6"/>
  <c r="L222" i="6"/>
  <c r="K222" i="6"/>
  <c r="J222" i="6"/>
  <c r="I222" i="6"/>
  <c r="H222" i="6"/>
  <c r="G222" i="6"/>
  <c r="F222" i="6"/>
  <c r="E222" i="6"/>
  <c r="D222" i="6"/>
  <c r="C222" i="6"/>
  <c r="B222" i="6"/>
  <c r="A222" i="6"/>
  <c r="M221" i="6"/>
  <c r="L221" i="6"/>
  <c r="K221" i="6"/>
  <c r="J221" i="6"/>
  <c r="I221" i="6"/>
  <c r="H221" i="6"/>
  <c r="G221" i="6"/>
  <c r="F221" i="6"/>
  <c r="E221" i="6"/>
  <c r="D221" i="6"/>
  <c r="C221" i="6"/>
  <c r="B221" i="6"/>
  <c r="A221" i="6"/>
  <c r="M220" i="6"/>
  <c r="L220" i="6"/>
  <c r="K220" i="6"/>
  <c r="J220" i="6"/>
  <c r="I220" i="6"/>
  <c r="H220" i="6"/>
  <c r="G220" i="6"/>
  <c r="F220" i="6"/>
  <c r="E220" i="6"/>
  <c r="D220" i="6"/>
  <c r="C220" i="6"/>
  <c r="B220" i="6"/>
  <c r="A220" i="6"/>
  <c r="M219" i="6"/>
  <c r="L219" i="6"/>
  <c r="K219" i="6"/>
  <c r="J219" i="6"/>
  <c r="I219" i="6"/>
  <c r="H219" i="6"/>
  <c r="G219" i="6"/>
  <c r="F219" i="6"/>
  <c r="E219" i="6"/>
  <c r="D219" i="6"/>
  <c r="C219" i="6"/>
  <c r="B219" i="6"/>
  <c r="A219" i="6"/>
  <c r="M218" i="6"/>
  <c r="L218" i="6"/>
  <c r="K218" i="6"/>
  <c r="J218" i="6"/>
  <c r="I218" i="6"/>
  <c r="H218" i="6"/>
  <c r="G218" i="6"/>
  <c r="F218" i="6"/>
  <c r="E218" i="6"/>
  <c r="D218" i="6"/>
  <c r="C218" i="6"/>
  <c r="B218" i="6"/>
  <c r="A218" i="6"/>
  <c r="M217" i="6"/>
  <c r="L217" i="6"/>
  <c r="K217" i="6"/>
  <c r="J217" i="6"/>
  <c r="I217" i="6"/>
  <c r="H217" i="6"/>
  <c r="G217" i="6"/>
  <c r="F217" i="6"/>
  <c r="E217" i="6"/>
  <c r="D217" i="6"/>
  <c r="C217" i="6"/>
  <c r="B217" i="6"/>
  <c r="A217" i="6"/>
  <c r="M216" i="6"/>
  <c r="L216" i="6"/>
  <c r="K216" i="6"/>
  <c r="J216" i="6"/>
  <c r="I216" i="6"/>
  <c r="H216" i="6"/>
  <c r="G216" i="6"/>
  <c r="F216" i="6"/>
  <c r="E216" i="6"/>
  <c r="D216" i="6"/>
  <c r="C216" i="6"/>
  <c r="B216" i="6"/>
  <c r="A216" i="6"/>
  <c r="M215" i="6"/>
  <c r="L215" i="6"/>
  <c r="K215" i="6"/>
  <c r="J215" i="6"/>
  <c r="I215" i="6"/>
  <c r="H215" i="6"/>
  <c r="G215" i="6"/>
  <c r="F215" i="6"/>
  <c r="E215" i="6"/>
  <c r="D215" i="6"/>
  <c r="C215" i="6"/>
  <c r="B215" i="6"/>
  <c r="A215" i="6"/>
  <c r="M214" i="6"/>
  <c r="L214" i="6"/>
  <c r="K214" i="6"/>
  <c r="J214" i="6"/>
  <c r="I214" i="6"/>
  <c r="H214" i="6"/>
  <c r="G214" i="6"/>
  <c r="F214" i="6"/>
  <c r="E214" i="6"/>
  <c r="D214" i="6"/>
  <c r="C214" i="6"/>
  <c r="B214" i="6"/>
  <c r="A214" i="6"/>
  <c r="M213" i="6"/>
  <c r="L213" i="6"/>
  <c r="K213" i="6"/>
  <c r="J213" i="6"/>
  <c r="I213" i="6"/>
  <c r="H213" i="6"/>
  <c r="G213" i="6"/>
  <c r="F213" i="6"/>
  <c r="E213" i="6"/>
  <c r="D213" i="6"/>
  <c r="C213" i="6"/>
  <c r="B213" i="6"/>
  <c r="A213" i="6"/>
  <c r="M212" i="6"/>
  <c r="L212" i="6"/>
  <c r="K212" i="6"/>
  <c r="J212" i="6"/>
  <c r="I212" i="6"/>
  <c r="H212" i="6"/>
  <c r="G212" i="6"/>
  <c r="F212" i="6"/>
  <c r="E212" i="6"/>
  <c r="D212" i="6"/>
  <c r="C212" i="6"/>
  <c r="B212" i="6"/>
  <c r="A212" i="6"/>
  <c r="M211" i="6"/>
  <c r="L211" i="6"/>
  <c r="K211" i="6"/>
  <c r="J211" i="6"/>
  <c r="I211" i="6"/>
  <c r="H211" i="6"/>
  <c r="G211" i="6"/>
  <c r="F211" i="6"/>
  <c r="E211" i="6"/>
  <c r="D211" i="6"/>
  <c r="C211" i="6"/>
  <c r="B211" i="6"/>
  <c r="A211" i="6"/>
  <c r="M210" i="6"/>
  <c r="L210" i="6"/>
  <c r="K210" i="6"/>
  <c r="J210" i="6"/>
  <c r="I210" i="6"/>
  <c r="H210" i="6"/>
  <c r="G210" i="6"/>
  <c r="F210" i="6"/>
  <c r="E210" i="6"/>
  <c r="D210" i="6"/>
  <c r="C210" i="6"/>
  <c r="B210" i="6"/>
  <c r="A210" i="6"/>
  <c r="M209" i="6"/>
  <c r="L209" i="6"/>
  <c r="K209" i="6"/>
  <c r="J209" i="6"/>
  <c r="I209" i="6"/>
  <c r="H209" i="6"/>
  <c r="G209" i="6"/>
  <c r="F209" i="6"/>
  <c r="E209" i="6"/>
  <c r="D209" i="6"/>
  <c r="C209" i="6"/>
  <c r="B209" i="6"/>
  <c r="A209" i="6"/>
  <c r="M208" i="6"/>
  <c r="L208" i="6"/>
  <c r="K208" i="6"/>
  <c r="J208" i="6"/>
  <c r="I208" i="6"/>
  <c r="H208" i="6"/>
  <c r="G208" i="6"/>
  <c r="F208" i="6"/>
  <c r="E208" i="6"/>
  <c r="D208" i="6"/>
  <c r="C208" i="6"/>
  <c r="B208" i="6"/>
  <c r="A208" i="6"/>
  <c r="M207" i="6"/>
  <c r="L207" i="6"/>
  <c r="K207" i="6"/>
  <c r="J207" i="6"/>
  <c r="I207" i="6"/>
  <c r="H207" i="6"/>
  <c r="G207" i="6"/>
  <c r="F207" i="6"/>
  <c r="E207" i="6"/>
  <c r="D207" i="6"/>
  <c r="C207" i="6"/>
  <c r="B207" i="6"/>
  <c r="A207" i="6"/>
  <c r="M206" i="6"/>
  <c r="L206" i="6"/>
  <c r="K206" i="6"/>
  <c r="J206" i="6"/>
  <c r="I206" i="6"/>
  <c r="H206" i="6"/>
  <c r="G206" i="6"/>
  <c r="F206" i="6"/>
  <c r="E206" i="6"/>
  <c r="D206" i="6"/>
  <c r="C206" i="6"/>
  <c r="B206" i="6"/>
  <c r="A206" i="6"/>
  <c r="M205" i="6"/>
  <c r="L205" i="6"/>
  <c r="K205" i="6"/>
  <c r="J205" i="6"/>
  <c r="I205" i="6"/>
  <c r="H205" i="6"/>
  <c r="G205" i="6"/>
  <c r="F205" i="6"/>
  <c r="E205" i="6"/>
  <c r="D205" i="6"/>
  <c r="C205" i="6"/>
  <c r="B205" i="6"/>
  <c r="A205" i="6"/>
  <c r="M204" i="6"/>
  <c r="L204" i="6"/>
  <c r="K204" i="6"/>
  <c r="J204" i="6"/>
  <c r="I204" i="6"/>
  <c r="H204" i="6"/>
  <c r="G204" i="6"/>
  <c r="F204" i="6"/>
  <c r="E204" i="6"/>
  <c r="D204" i="6"/>
  <c r="C204" i="6"/>
  <c r="B204" i="6"/>
  <c r="A204" i="6"/>
  <c r="M203" i="6"/>
  <c r="L203" i="6"/>
  <c r="K203" i="6"/>
  <c r="J203" i="6"/>
  <c r="I203" i="6"/>
  <c r="H203" i="6"/>
  <c r="G203" i="6"/>
  <c r="F203" i="6"/>
  <c r="E203" i="6"/>
  <c r="D203" i="6"/>
  <c r="C203" i="6"/>
  <c r="B203" i="6"/>
  <c r="A203" i="6"/>
  <c r="M202" i="6"/>
  <c r="L202" i="6"/>
  <c r="K202" i="6"/>
  <c r="J202" i="6"/>
  <c r="I202" i="6"/>
  <c r="H202" i="6"/>
  <c r="G202" i="6"/>
  <c r="F202" i="6"/>
  <c r="E202" i="6"/>
  <c r="D202" i="6"/>
  <c r="C202" i="6"/>
  <c r="B202" i="6"/>
  <c r="A202" i="6"/>
  <c r="M201" i="6"/>
  <c r="L201" i="6"/>
  <c r="K201" i="6"/>
  <c r="J201" i="6"/>
  <c r="I201" i="6"/>
  <c r="H201" i="6"/>
  <c r="G201" i="6"/>
  <c r="F201" i="6"/>
  <c r="E201" i="6"/>
  <c r="D201" i="6"/>
  <c r="C201" i="6"/>
  <c r="B201" i="6"/>
  <c r="A201" i="6"/>
  <c r="M200" i="6"/>
  <c r="L200" i="6"/>
  <c r="K200" i="6"/>
  <c r="J200" i="6"/>
  <c r="I200" i="6"/>
  <c r="H200" i="6"/>
  <c r="G200" i="6"/>
  <c r="F200" i="6"/>
  <c r="E200" i="6"/>
  <c r="D200" i="6"/>
  <c r="C200" i="6"/>
  <c r="B200" i="6"/>
  <c r="A200" i="6"/>
  <c r="M199" i="6"/>
  <c r="L199" i="6"/>
  <c r="K199" i="6"/>
  <c r="J199" i="6"/>
  <c r="I199" i="6"/>
  <c r="H199" i="6"/>
  <c r="G199" i="6"/>
  <c r="F199" i="6"/>
  <c r="E199" i="6"/>
  <c r="D199" i="6"/>
  <c r="C199" i="6"/>
  <c r="B199" i="6"/>
  <c r="A199" i="6"/>
  <c r="M198" i="6"/>
  <c r="L198" i="6"/>
  <c r="K198" i="6"/>
  <c r="J198" i="6"/>
  <c r="I198" i="6"/>
  <c r="H198" i="6"/>
  <c r="G198" i="6"/>
  <c r="F198" i="6"/>
  <c r="E198" i="6"/>
  <c r="D198" i="6"/>
  <c r="C198" i="6"/>
  <c r="B198" i="6"/>
  <c r="A198" i="6"/>
  <c r="M197" i="6"/>
  <c r="L197" i="6"/>
  <c r="K197" i="6"/>
  <c r="J197" i="6"/>
  <c r="I197" i="6"/>
  <c r="H197" i="6"/>
  <c r="G197" i="6"/>
  <c r="F197" i="6"/>
  <c r="E197" i="6"/>
  <c r="D197" i="6"/>
  <c r="C197" i="6"/>
  <c r="B197" i="6"/>
  <c r="A197" i="6"/>
  <c r="M196" i="6"/>
  <c r="L196" i="6"/>
  <c r="K196" i="6"/>
  <c r="J196" i="6"/>
  <c r="I196" i="6"/>
  <c r="H196" i="6"/>
  <c r="G196" i="6"/>
  <c r="F196" i="6"/>
  <c r="E196" i="6"/>
  <c r="D196" i="6"/>
  <c r="C196" i="6"/>
  <c r="B196" i="6"/>
  <c r="A196" i="6"/>
  <c r="M195" i="6"/>
  <c r="L195" i="6"/>
  <c r="K195" i="6"/>
  <c r="J195" i="6"/>
  <c r="I195" i="6"/>
  <c r="H195" i="6"/>
  <c r="G195" i="6"/>
  <c r="F195" i="6"/>
  <c r="E195" i="6"/>
  <c r="D195" i="6"/>
  <c r="C195" i="6"/>
  <c r="B195" i="6"/>
  <c r="A195" i="6"/>
  <c r="M194" i="6"/>
  <c r="L194" i="6"/>
  <c r="K194" i="6"/>
  <c r="J194" i="6"/>
  <c r="I194" i="6"/>
  <c r="H194" i="6"/>
  <c r="G194" i="6"/>
  <c r="F194" i="6"/>
  <c r="E194" i="6"/>
  <c r="D194" i="6"/>
  <c r="C194" i="6"/>
  <c r="B194" i="6"/>
  <c r="A194" i="6"/>
  <c r="M193" i="6"/>
  <c r="L193" i="6"/>
  <c r="K193" i="6"/>
  <c r="J193" i="6"/>
  <c r="I193" i="6"/>
  <c r="H193" i="6"/>
  <c r="G193" i="6"/>
  <c r="F193" i="6"/>
  <c r="E193" i="6"/>
  <c r="D193" i="6"/>
  <c r="C193" i="6"/>
  <c r="B193" i="6"/>
  <c r="A193" i="6"/>
  <c r="M192" i="6"/>
  <c r="L192" i="6"/>
  <c r="K192" i="6"/>
  <c r="J192" i="6"/>
  <c r="I192" i="6"/>
  <c r="H192" i="6"/>
  <c r="G192" i="6"/>
  <c r="F192" i="6"/>
  <c r="E192" i="6"/>
  <c r="D192" i="6"/>
  <c r="C192" i="6"/>
  <c r="B192" i="6"/>
  <c r="A192" i="6"/>
  <c r="M191" i="6"/>
  <c r="L191" i="6"/>
  <c r="K191" i="6"/>
  <c r="J191" i="6"/>
  <c r="I191" i="6"/>
  <c r="H191" i="6"/>
  <c r="G191" i="6"/>
  <c r="F191" i="6"/>
  <c r="E191" i="6"/>
  <c r="D191" i="6"/>
  <c r="C191" i="6"/>
  <c r="B191" i="6"/>
  <c r="A191" i="6"/>
  <c r="M190" i="6"/>
  <c r="L190" i="6"/>
  <c r="K190" i="6"/>
  <c r="J190" i="6"/>
  <c r="I190" i="6"/>
  <c r="H190" i="6"/>
  <c r="G190" i="6"/>
  <c r="F190" i="6"/>
  <c r="E190" i="6"/>
  <c r="D190" i="6"/>
  <c r="C190" i="6"/>
  <c r="B190" i="6"/>
  <c r="A190" i="6"/>
  <c r="M189" i="6"/>
  <c r="L189" i="6"/>
  <c r="K189" i="6"/>
  <c r="J189" i="6"/>
  <c r="I189" i="6"/>
  <c r="H189" i="6"/>
  <c r="G189" i="6"/>
  <c r="F189" i="6"/>
  <c r="E189" i="6"/>
  <c r="D189" i="6"/>
  <c r="C189" i="6"/>
  <c r="B189" i="6"/>
  <c r="A189" i="6"/>
  <c r="M188" i="6"/>
  <c r="L188" i="6"/>
  <c r="K188" i="6"/>
  <c r="J188" i="6"/>
  <c r="I188" i="6"/>
  <c r="H188" i="6"/>
  <c r="G188" i="6"/>
  <c r="F188" i="6"/>
  <c r="E188" i="6"/>
  <c r="D188" i="6"/>
  <c r="C188" i="6"/>
  <c r="B188" i="6"/>
  <c r="A188" i="6"/>
  <c r="M187" i="6"/>
  <c r="L187" i="6"/>
  <c r="K187" i="6"/>
  <c r="J187" i="6"/>
  <c r="I187" i="6"/>
  <c r="H187" i="6"/>
  <c r="G187" i="6"/>
  <c r="F187" i="6"/>
  <c r="E187" i="6"/>
  <c r="D187" i="6"/>
  <c r="C187" i="6"/>
  <c r="B187" i="6"/>
  <c r="A187" i="6"/>
  <c r="M186" i="6"/>
  <c r="L186" i="6"/>
  <c r="K186" i="6"/>
  <c r="J186" i="6"/>
  <c r="I186" i="6"/>
  <c r="H186" i="6"/>
  <c r="G186" i="6"/>
  <c r="F186" i="6"/>
  <c r="E186" i="6"/>
  <c r="D186" i="6"/>
  <c r="C186" i="6"/>
  <c r="B186" i="6"/>
  <c r="A186" i="6"/>
  <c r="M185" i="6"/>
  <c r="L185" i="6"/>
  <c r="K185" i="6"/>
  <c r="J185" i="6"/>
  <c r="I185" i="6"/>
  <c r="H185" i="6"/>
  <c r="G185" i="6"/>
  <c r="F185" i="6"/>
  <c r="E185" i="6"/>
  <c r="D185" i="6"/>
  <c r="C185" i="6"/>
  <c r="B185" i="6"/>
  <c r="A185" i="6"/>
  <c r="M184" i="6"/>
  <c r="L184" i="6"/>
  <c r="K184" i="6"/>
  <c r="J184" i="6"/>
  <c r="I184" i="6"/>
  <c r="H184" i="6"/>
  <c r="G184" i="6"/>
  <c r="F184" i="6"/>
  <c r="E184" i="6"/>
  <c r="D184" i="6"/>
  <c r="C184" i="6"/>
  <c r="B184" i="6"/>
  <c r="A184" i="6"/>
  <c r="M183" i="6"/>
  <c r="L183" i="6"/>
  <c r="K183" i="6"/>
  <c r="J183" i="6"/>
  <c r="I183" i="6"/>
  <c r="H183" i="6"/>
  <c r="G183" i="6"/>
  <c r="F183" i="6"/>
  <c r="E183" i="6"/>
  <c r="D183" i="6"/>
  <c r="C183" i="6"/>
  <c r="B183" i="6"/>
  <c r="A183" i="6"/>
  <c r="M182" i="6"/>
  <c r="L182" i="6"/>
  <c r="K182" i="6"/>
  <c r="J182" i="6"/>
  <c r="I182" i="6"/>
  <c r="H182" i="6"/>
  <c r="G182" i="6"/>
  <c r="F182" i="6"/>
  <c r="E182" i="6"/>
  <c r="D182" i="6"/>
  <c r="C182" i="6"/>
  <c r="B182" i="6"/>
  <c r="A182" i="6"/>
  <c r="M181" i="6"/>
  <c r="L181" i="6"/>
  <c r="K181" i="6"/>
  <c r="J181" i="6"/>
  <c r="I181" i="6"/>
  <c r="H181" i="6"/>
  <c r="G181" i="6"/>
  <c r="F181" i="6"/>
  <c r="E181" i="6"/>
  <c r="D181" i="6"/>
  <c r="C181" i="6"/>
  <c r="B181" i="6"/>
  <c r="A181" i="6"/>
  <c r="M180" i="6"/>
  <c r="L180" i="6"/>
  <c r="K180" i="6"/>
  <c r="J180" i="6"/>
  <c r="I180" i="6"/>
  <c r="H180" i="6"/>
  <c r="G180" i="6"/>
  <c r="F180" i="6"/>
  <c r="E180" i="6"/>
  <c r="D180" i="6"/>
  <c r="C180" i="6"/>
  <c r="B180" i="6"/>
  <c r="A180" i="6"/>
  <c r="M179" i="6"/>
  <c r="L179" i="6"/>
  <c r="K179" i="6"/>
  <c r="J179" i="6"/>
  <c r="I179" i="6"/>
  <c r="H179" i="6"/>
  <c r="G179" i="6"/>
  <c r="F179" i="6"/>
  <c r="E179" i="6"/>
  <c r="D179" i="6"/>
  <c r="C179" i="6"/>
  <c r="B179" i="6"/>
  <c r="A179" i="6"/>
  <c r="M178" i="6"/>
  <c r="L178" i="6"/>
  <c r="K178" i="6"/>
  <c r="J178" i="6"/>
  <c r="I178" i="6"/>
  <c r="H178" i="6"/>
  <c r="G178" i="6"/>
  <c r="F178" i="6"/>
  <c r="E178" i="6"/>
  <c r="D178" i="6"/>
  <c r="C178" i="6"/>
  <c r="B178" i="6"/>
  <c r="A178" i="6"/>
  <c r="M177" i="6"/>
  <c r="L177" i="6"/>
  <c r="K177" i="6"/>
  <c r="J177" i="6"/>
  <c r="I177" i="6"/>
  <c r="H177" i="6"/>
  <c r="G177" i="6"/>
  <c r="F177" i="6"/>
  <c r="E177" i="6"/>
  <c r="D177" i="6"/>
  <c r="C177" i="6"/>
  <c r="B177" i="6"/>
  <c r="A177" i="6"/>
  <c r="M176" i="6"/>
  <c r="L176" i="6"/>
  <c r="K176" i="6"/>
  <c r="J176" i="6"/>
  <c r="I176" i="6"/>
  <c r="H176" i="6"/>
  <c r="G176" i="6"/>
  <c r="F176" i="6"/>
  <c r="E176" i="6"/>
  <c r="D176" i="6"/>
  <c r="C176" i="6"/>
  <c r="B176" i="6"/>
  <c r="A176" i="6"/>
  <c r="M175" i="6"/>
  <c r="L175" i="6"/>
  <c r="K175" i="6"/>
  <c r="J175" i="6"/>
  <c r="I175" i="6"/>
  <c r="H175" i="6"/>
  <c r="G175" i="6"/>
  <c r="F175" i="6"/>
  <c r="E175" i="6"/>
  <c r="D175" i="6"/>
  <c r="C175" i="6"/>
  <c r="B175" i="6"/>
  <c r="A175" i="6"/>
  <c r="M174" i="6"/>
  <c r="L174" i="6"/>
  <c r="K174" i="6"/>
  <c r="J174" i="6"/>
  <c r="I174" i="6"/>
  <c r="H174" i="6"/>
  <c r="G174" i="6"/>
  <c r="F174" i="6"/>
  <c r="E174" i="6"/>
  <c r="D174" i="6"/>
  <c r="C174" i="6"/>
  <c r="B174" i="6"/>
  <c r="A174" i="6"/>
  <c r="M173" i="6"/>
  <c r="L173" i="6"/>
  <c r="K173" i="6"/>
  <c r="J173" i="6"/>
  <c r="I173" i="6"/>
  <c r="H173" i="6"/>
  <c r="G173" i="6"/>
  <c r="F173" i="6"/>
  <c r="E173" i="6"/>
  <c r="D173" i="6"/>
  <c r="C173" i="6"/>
  <c r="B173" i="6"/>
  <c r="A173" i="6"/>
  <c r="M172" i="6"/>
  <c r="L172" i="6"/>
  <c r="K172" i="6"/>
  <c r="J172" i="6"/>
  <c r="I172" i="6"/>
  <c r="H172" i="6"/>
  <c r="G172" i="6"/>
  <c r="F172" i="6"/>
  <c r="E172" i="6"/>
  <c r="D172" i="6"/>
  <c r="C172" i="6"/>
  <c r="B172" i="6"/>
  <c r="A172" i="6"/>
  <c r="M171" i="6"/>
  <c r="L171" i="6"/>
  <c r="K171" i="6"/>
  <c r="J171" i="6"/>
  <c r="I171" i="6"/>
  <c r="H171" i="6"/>
  <c r="G171" i="6"/>
  <c r="F171" i="6"/>
  <c r="E171" i="6"/>
  <c r="D171" i="6"/>
  <c r="C171" i="6"/>
  <c r="B171" i="6"/>
  <c r="A171" i="6"/>
  <c r="M170" i="6"/>
  <c r="L170" i="6"/>
  <c r="K170" i="6"/>
  <c r="J170" i="6"/>
  <c r="I170" i="6"/>
  <c r="H170" i="6"/>
  <c r="G170" i="6"/>
  <c r="F170" i="6"/>
  <c r="E170" i="6"/>
  <c r="D170" i="6"/>
  <c r="C170" i="6"/>
  <c r="B170" i="6"/>
  <c r="A170" i="6"/>
  <c r="M169" i="6"/>
  <c r="L169" i="6"/>
  <c r="K169" i="6"/>
  <c r="J169" i="6"/>
  <c r="I169" i="6"/>
  <c r="H169" i="6"/>
  <c r="G169" i="6"/>
  <c r="F169" i="6"/>
  <c r="E169" i="6"/>
  <c r="D169" i="6"/>
  <c r="C169" i="6"/>
  <c r="B169" i="6"/>
  <c r="A169" i="6"/>
  <c r="M168" i="6"/>
  <c r="L168" i="6"/>
  <c r="K168" i="6"/>
  <c r="J168" i="6"/>
  <c r="I168" i="6"/>
  <c r="H168" i="6"/>
  <c r="G168" i="6"/>
  <c r="F168" i="6"/>
  <c r="E168" i="6"/>
  <c r="D168" i="6"/>
  <c r="C168" i="6"/>
  <c r="B168" i="6"/>
  <c r="A168" i="6"/>
  <c r="M167" i="6"/>
  <c r="L167" i="6"/>
  <c r="K167" i="6"/>
  <c r="J167" i="6"/>
  <c r="I167" i="6"/>
  <c r="H167" i="6"/>
  <c r="G167" i="6"/>
  <c r="F167" i="6"/>
  <c r="E167" i="6"/>
  <c r="D167" i="6"/>
  <c r="C167" i="6"/>
  <c r="B167" i="6"/>
  <c r="A167" i="6"/>
  <c r="M166" i="6"/>
  <c r="L166" i="6"/>
  <c r="K166" i="6"/>
  <c r="J166" i="6"/>
  <c r="I166" i="6"/>
  <c r="H166" i="6"/>
  <c r="G166" i="6"/>
  <c r="F166" i="6"/>
  <c r="E166" i="6"/>
  <c r="D166" i="6"/>
  <c r="C166" i="6"/>
  <c r="B166" i="6"/>
  <c r="A166" i="6"/>
  <c r="M165" i="6"/>
  <c r="L165" i="6"/>
  <c r="K165" i="6"/>
  <c r="J165" i="6"/>
  <c r="I165" i="6"/>
  <c r="H165" i="6"/>
  <c r="G165" i="6"/>
  <c r="F165" i="6"/>
  <c r="E165" i="6"/>
  <c r="D165" i="6"/>
  <c r="C165" i="6"/>
  <c r="B165" i="6"/>
  <c r="A165" i="6"/>
  <c r="M164" i="6"/>
  <c r="L164" i="6"/>
  <c r="K164" i="6"/>
  <c r="J164" i="6"/>
  <c r="I164" i="6"/>
  <c r="H164" i="6"/>
  <c r="G164" i="6"/>
  <c r="F164" i="6"/>
  <c r="E164" i="6"/>
  <c r="D164" i="6"/>
  <c r="C164" i="6"/>
  <c r="B164" i="6"/>
  <c r="A164" i="6"/>
  <c r="M163" i="6"/>
  <c r="L163" i="6"/>
  <c r="K163" i="6"/>
  <c r="J163" i="6"/>
  <c r="I163" i="6"/>
  <c r="H163" i="6"/>
  <c r="G163" i="6"/>
  <c r="F163" i="6"/>
  <c r="E163" i="6"/>
  <c r="D163" i="6"/>
  <c r="C163" i="6"/>
  <c r="B163" i="6"/>
  <c r="A163" i="6"/>
  <c r="M162" i="6"/>
  <c r="L162" i="6"/>
  <c r="K162" i="6"/>
  <c r="J162" i="6"/>
  <c r="I162" i="6"/>
  <c r="H162" i="6"/>
  <c r="G162" i="6"/>
  <c r="F162" i="6"/>
  <c r="E162" i="6"/>
  <c r="D162" i="6"/>
  <c r="C162" i="6"/>
  <c r="B162" i="6"/>
  <c r="A162" i="6"/>
  <c r="M161" i="6"/>
  <c r="L161" i="6"/>
  <c r="K161" i="6"/>
  <c r="J161" i="6"/>
  <c r="I161" i="6"/>
  <c r="H161" i="6"/>
  <c r="G161" i="6"/>
  <c r="F161" i="6"/>
  <c r="E161" i="6"/>
  <c r="D161" i="6"/>
  <c r="C161" i="6"/>
  <c r="B161" i="6"/>
  <c r="A161" i="6"/>
  <c r="M160" i="6"/>
  <c r="L160" i="6"/>
  <c r="K160" i="6"/>
  <c r="J160" i="6"/>
  <c r="I160" i="6"/>
  <c r="H160" i="6"/>
  <c r="G160" i="6"/>
  <c r="F160" i="6"/>
  <c r="E160" i="6"/>
  <c r="D160" i="6"/>
  <c r="C160" i="6"/>
  <c r="B160" i="6"/>
  <c r="A160" i="6"/>
  <c r="M159" i="6"/>
  <c r="L159" i="6"/>
  <c r="K159" i="6"/>
  <c r="J159" i="6"/>
  <c r="I159" i="6"/>
  <c r="H159" i="6"/>
  <c r="G159" i="6"/>
  <c r="F159" i="6"/>
  <c r="E159" i="6"/>
  <c r="D159" i="6"/>
  <c r="C159" i="6"/>
  <c r="B159" i="6"/>
  <c r="A159" i="6"/>
  <c r="M158" i="6"/>
  <c r="L158" i="6"/>
  <c r="K158" i="6"/>
  <c r="J158" i="6"/>
  <c r="I158" i="6"/>
  <c r="H158" i="6"/>
  <c r="G158" i="6"/>
  <c r="F158" i="6"/>
  <c r="E158" i="6"/>
  <c r="D158" i="6"/>
  <c r="C158" i="6"/>
  <c r="B158" i="6"/>
  <c r="A158" i="6"/>
  <c r="M157" i="6"/>
  <c r="L157" i="6"/>
  <c r="K157" i="6"/>
  <c r="J157" i="6"/>
  <c r="I157" i="6"/>
  <c r="H157" i="6"/>
  <c r="G157" i="6"/>
  <c r="F157" i="6"/>
  <c r="E157" i="6"/>
  <c r="D157" i="6"/>
  <c r="C157" i="6"/>
  <c r="B157" i="6"/>
  <c r="A157" i="6"/>
  <c r="M156" i="6"/>
  <c r="L156" i="6"/>
  <c r="K156" i="6"/>
  <c r="J156" i="6"/>
  <c r="I156" i="6"/>
  <c r="H156" i="6"/>
  <c r="G156" i="6"/>
  <c r="F156" i="6"/>
  <c r="E156" i="6"/>
  <c r="D156" i="6"/>
  <c r="C156" i="6"/>
  <c r="B156" i="6"/>
  <c r="A156" i="6"/>
  <c r="M155" i="6"/>
  <c r="L155" i="6"/>
  <c r="K155" i="6"/>
  <c r="J155" i="6"/>
  <c r="I155" i="6"/>
  <c r="H155" i="6"/>
  <c r="G155" i="6"/>
  <c r="F155" i="6"/>
  <c r="E155" i="6"/>
  <c r="D155" i="6"/>
  <c r="C155" i="6"/>
  <c r="B155" i="6"/>
  <c r="A155" i="6"/>
  <c r="M154" i="6"/>
  <c r="L154" i="6"/>
  <c r="K154" i="6"/>
  <c r="J154" i="6"/>
  <c r="I154" i="6"/>
  <c r="H154" i="6"/>
  <c r="G154" i="6"/>
  <c r="F154" i="6"/>
  <c r="E154" i="6"/>
  <c r="D154" i="6"/>
  <c r="C154" i="6"/>
  <c r="B154" i="6"/>
  <c r="A154" i="6"/>
  <c r="M153" i="6"/>
  <c r="L153" i="6"/>
  <c r="K153" i="6"/>
  <c r="J153" i="6"/>
  <c r="I153" i="6"/>
  <c r="H153" i="6"/>
  <c r="G153" i="6"/>
  <c r="F153" i="6"/>
  <c r="E153" i="6"/>
  <c r="D153" i="6"/>
  <c r="C153" i="6"/>
  <c r="B153" i="6"/>
  <c r="A153" i="6"/>
  <c r="M152" i="6"/>
  <c r="L152" i="6"/>
  <c r="K152" i="6"/>
  <c r="J152" i="6"/>
  <c r="I152" i="6"/>
  <c r="H152" i="6"/>
  <c r="G152" i="6"/>
  <c r="F152" i="6"/>
  <c r="E152" i="6"/>
  <c r="D152" i="6"/>
  <c r="C152" i="6"/>
  <c r="B152" i="6"/>
  <c r="A152" i="6"/>
  <c r="M151" i="6"/>
  <c r="L151" i="6"/>
  <c r="K151" i="6"/>
  <c r="J151" i="6"/>
  <c r="I151" i="6"/>
  <c r="H151" i="6"/>
  <c r="G151" i="6"/>
  <c r="F151" i="6"/>
  <c r="E151" i="6"/>
  <c r="D151" i="6"/>
  <c r="C151" i="6"/>
  <c r="B151" i="6"/>
  <c r="A151" i="6"/>
  <c r="M150" i="6"/>
  <c r="L150" i="6"/>
  <c r="K150" i="6"/>
  <c r="J150" i="6"/>
  <c r="I150" i="6"/>
  <c r="H150" i="6"/>
  <c r="G150" i="6"/>
  <c r="F150" i="6"/>
  <c r="E150" i="6"/>
  <c r="D150" i="6"/>
  <c r="C150" i="6"/>
  <c r="B150" i="6"/>
  <c r="A150" i="6"/>
  <c r="M149" i="6"/>
  <c r="L149" i="6"/>
  <c r="K149" i="6"/>
  <c r="J149" i="6"/>
  <c r="I149" i="6"/>
  <c r="H149" i="6"/>
  <c r="G149" i="6"/>
  <c r="F149" i="6"/>
  <c r="E149" i="6"/>
  <c r="D149" i="6"/>
  <c r="C149" i="6"/>
  <c r="B149" i="6"/>
  <c r="A149" i="6"/>
  <c r="M148" i="6"/>
  <c r="L148" i="6"/>
  <c r="K148" i="6"/>
  <c r="J148" i="6"/>
  <c r="I148" i="6"/>
  <c r="H148" i="6"/>
  <c r="G148" i="6"/>
  <c r="F148" i="6"/>
  <c r="E148" i="6"/>
  <c r="D148" i="6"/>
  <c r="C148" i="6"/>
  <c r="B148" i="6"/>
  <c r="A148" i="6"/>
  <c r="M147" i="6"/>
  <c r="L147" i="6"/>
  <c r="K147" i="6"/>
  <c r="J147" i="6"/>
  <c r="I147" i="6"/>
  <c r="H147" i="6"/>
  <c r="G147" i="6"/>
  <c r="F147" i="6"/>
  <c r="E147" i="6"/>
  <c r="D147" i="6"/>
  <c r="C147" i="6"/>
  <c r="B147" i="6"/>
  <c r="A147" i="6"/>
  <c r="M146" i="6"/>
  <c r="L146" i="6"/>
  <c r="K146" i="6"/>
  <c r="J146" i="6"/>
  <c r="I146" i="6"/>
  <c r="H146" i="6"/>
  <c r="G146" i="6"/>
  <c r="F146" i="6"/>
  <c r="E146" i="6"/>
  <c r="D146" i="6"/>
  <c r="C146" i="6"/>
  <c r="B146" i="6"/>
  <c r="A146" i="6"/>
  <c r="M145" i="6"/>
  <c r="L145" i="6"/>
  <c r="K145" i="6"/>
  <c r="J145" i="6"/>
  <c r="I145" i="6"/>
  <c r="H145" i="6"/>
  <c r="G145" i="6"/>
  <c r="F145" i="6"/>
  <c r="E145" i="6"/>
  <c r="D145" i="6"/>
  <c r="C145" i="6"/>
  <c r="B145" i="6"/>
  <c r="A145" i="6"/>
  <c r="M144" i="6"/>
  <c r="L144" i="6"/>
  <c r="K144" i="6"/>
  <c r="J144" i="6"/>
  <c r="I144" i="6"/>
  <c r="H144" i="6"/>
  <c r="G144" i="6"/>
  <c r="F144" i="6"/>
  <c r="E144" i="6"/>
  <c r="D144" i="6"/>
  <c r="C144" i="6"/>
  <c r="B144" i="6"/>
  <c r="A144" i="6"/>
  <c r="M143" i="6"/>
  <c r="L143" i="6"/>
  <c r="K143" i="6"/>
  <c r="J143" i="6"/>
  <c r="I143" i="6"/>
  <c r="H143" i="6"/>
  <c r="G143" i="6"/>
  <c r="F143" i="6"/>
  <c r="E143" i="6"/>
  <c r="D143" i="6"/>
  <c r="C143" i="6"/>
  <c r="B143" i="6"/>
  <c r="A143" i="6"/>
  <c r="M142" i="6"/>
  <c r="L142" i="6"/>
  <c r="K142" i="6"/>
  <c r="J142" i="6"/>
  <c r="I142" i="6"/>
  <c r="H142" i="6"/>
  <c r="G142" i="6"/>
  <c r="F142" i="6"/>
  <c r="E142" i="6"/>
  <c r="D142" i="6"/>
  <c r="C142" i="6"/>
  <c r="B142" i="6"/>
  <c r="A142" i="6"/>
  <c r="M141" i="6"/>
  <c r="L141" i="6"/>
  <c r="K141" i="6"/>
  <c r="J141" i="6"/>
  <c r="I141" i="6"/>
  <c r="H141" i="6"/>
  <c r="G141" i="6"/>
  <c r="F141" i="6"/>
  <c r="E141" i="6"/>
  <c r="D141" i="6"/>
  <c r="C141" i="6"/>
  <c r="B141" i="6"/>
  <c r="A141" i="6"/>
  <c r="M140" i="6"/>
  <c r="L140" i="6"/>
  <c r="K140" i="6"/>
  <c r="J140" i="6"/>
  <c r="I140" i="6"/>
  <c r="H140" i="6"/>
  <c r="G140" i="6"/>
  <c r="F140" i="6"/>
  <c r="E140" i="6"/>
  <c r="D140" i="6"/>
  <c r="C140" i="6"/>
  <c r="B140" i="6"/>
  <c r="A140" i="6"/>
  <c r="M139" i="6"/>
  <c r="L139" i="6"/>
  <c r="K139" i="6"/>
  <c r="J139" i="6"/>
  <c r="I139" i="6"/>
  <c r="H139" i="6"/>
  <c r="G139" i="6"/>
  <c r="F139" i="6"/>
  <c r="E139" i="6"/>
  <c r="D139" i="6"/>
  <c r="C139" i="6"/>
  <c r="B139" i="6"/>
  <c r="A139" i="6"/>
  <c r="M138" i="6"/>
  <c r="L138" i="6"/>
  <c r="K138" i="6"/>
  <c r="J138" i="6"/>
  <c r="I138" i="6"/>
  <c r="H138" i="6"/>
  <c r="G138" i="6"/>
  <c r="F138" i="6"/>
  <c r="E138" i="6"/>
  <c r="D138" i="6"/>
  <c r="C138" i="6"/>
  <c r="B138" i="6"/>
  <c r="A138" i="6"/>
  <c r="M137" i="6"/>
  <c r="L137" i="6"/>
  <c r="K137" i="6"/>
  <c r="J137" i="6"/>
  <c r="I137" i="6"/>
  <c r="H137" i="6"/>
  <c r="G137" i="6"/>
  <c r="F137" i="6"/>
  <c r="E137" i="6"/>
  <c r="D137" i="6"/>
  <c r="C137" i="6"/>
  <c r="B137" i="6"/>
  <c r="A137" i="6"/>
  <c r="M136" i="6"/>
  <c r="L136" i="6"/>
  <c r="K136" i="6"/>
  <c r="J136" i="6"/>
  <c r="I136" i="6"/>
  <c r="H136" i="6"/>
  <c r="G136" i="6"/>
  <c r="F136" i="6"/>
  <c r="E136" i="6"/>
  <c r="D136" i="6"/>
  <c r="C136" i="6"/>
  <c r="B136" i="6"/>
  <c r="A136" i="6"/>
  <c r="M135" i="6"/>
  <c r="L135" i="6"/>
  <c r="K135" i="6"/>
  <c r="J135" i="6"/>
  <c r="I135" i="6"/>
  <c r="H135" i="6"/>
  <c r="G135" i="6"/>
  <c r="F135" i="6"/>
  <c r="E135" i="6"/>
  <c r="D135" i="6"/>
  <c r="C135" i="6"/>
  <c r="B135" i="6"/>
  <c r="A135" i="6"/>
  <c r="M134" i="6"/>
  <c r="L134" i="6"/>
  <c r="K134" i="6"/>
  <c r="J134" i="6"/>
  <c r="I134" i="6"/>
  <c r="H134" i="6"/>
  <c r="G134" i="6"/>
  <c r="F134" i="6"/>
  <c r="E134" i="6"/>
  <c r="D134" i="6"/>
  <c r="C134" i="6"/>
  <c r="B134" i="6"/>
  <c r="A134" i="6"/>
  <c r="M133" i="6"/>
  <c r="L133" i="6"/>
  <c r="K133" i="6"/>
  <c r="J133" i="6"/>
  <c r="I133" i="6"/>
  <c r="H133" i="6"/>
  <c r="G133" i="6"/>
  <c r="F133" i="6"/>
  <c r="E133" i="6"/>
  <c r="D133" i="6"/>
  <c r="C133" i="6"/>
  <c r="B133" i="6"/>
  <c r="A133" i="6"/>
  <c r="M132" i="6"/>
  <c r="L132" i="6"/>
  <c r="K132" i="6"/>
  <c r="J132" i="6"/>
  <c r="I132" i="6"/>
  <c r="H132" i="6"/>
  <c r="G132" i="6"/>
  <c r="F132" i="6"/>
  <c r="E132" i="6"/>
  <c r="D132" i="6"/>
  <c r="C132" i="6"/>
  <c r="B132" i="6"/>
  <c r="A132" i="6"/>
  <c r="M131" i="6"/>
  <c r="L131" i="6"/>
  <c r="K131" i="6"/>
  <c r="J131" i="6"/>
  <c r="I131" i="6"/>
  <c r="H131" i="6"/>
  <c r="G131" i="6"/>
  <c r="F131" i="6"/>
  <c r="E131" i="6"/>
  <c r="D131" i="6"/>
  <c r="C131" i="6"/>
  <c r="B131" i="6"/>
  <c r="A131" i="6"/>
  <c r="M130" i="6"/>
  <c r="L130" i="6"/>
  <c r="K130" i="6"/>
  <c r="J130" i="6"/>
  <c r="I130" i="6"/>
  <c r="H130" i="6"/>
  <c r="G130" i="6"/>
  <c r="F130" i="6"/>
  <c r="E130" i="6"/>
  <c r="D130" i="6"/>
  <c r="C130" i="6"/>
  <c r="B130" i="6"/>
  <c r="A130" i="6"/>
  <c r="M129" i="6"/>
  <c r="L129" i="6"/>
  <c r="K129" i="6"/>
  <c r="J129" i="6"/>
  <c r="I129" i="6"/>
  <c r="H129" i="6"/>
  <c r="G129" i="6"/>
  <c r="F129" i="6"/>
  <c r="E129" i="6"/>
  <c r="D129" i="6"/>
  <c r="C129" i="6"/>
  <c r="B129" i="6"/>
  <c r="A129" i="6"/>
  <c r="M128" i="6"/>
  <c r="L128" i="6"/>
  <c r="K128" i="6"/>
  <c r="J128" i="6"/>
  <c r="I128" i="6"/>
  <c r="H128" i="6"/>
  <c r="G128" i="6"/>
  <c r="F128" i="6"/>
  <c r="E128" i="6"/>
  <c r="D128" i="6"/>
  <c r="C128" i="6"/>
  <c r="B128" i="6"/>
  <c r="A128" i="6"/>
  <c r="M127" i="6"/>
  <c r="L127" i="6"/>
  <c r="K127" i="6"/>
  <c r="J127" i="6"/>
  <c r="I127" i="6"/>
  <c r="H127" i="6"/>
  <c r="G127" i="6"/>
  <c r="F127" i="6"/>
  <c r="E127" i="6"/>
  <c r="D127" i="6"/>
  <c r="C127" i="6"/>
  <c r="B127" i="6"/>
  <c r="A127" i="6"/>
  <c r="M126" i="6"/>
  <c r="L126" i="6"/>
  <c r="K126" i="6"/>
  <c r="J126" i="6"/>
  <c r="I126" i="6"/>
  <c r="H126" i="6"/>
  <c r="G126" i="6"/>
  <c r="F126" i="6"/>
  <c r="E126" i="6"/>
  <c r="D126" i="6"/>
  <c r="C126" i="6"/>
  <c r="B126" i="6"/>
  <c r="A126" i="6"/>
  <c r="M125" i="6"/>
  <c r="L125" i="6"/>
  <c r="K125" i="6"/>
  <c r="J125" i="6"/>
  <c r="I125" i="6"/>
  <c r="H125" i="6"/>
  <c r="G125" i="6"/>
  <c r="F125" i="6"/>
  <c r="E125" i="6"/>
  <c r="D125" i="6"/>
  <c r="C125" i="6"/>
  <c r="B125" i="6"/>
  <c r="A125" i="6"/>
  <c r="M124" i="6"/>
  <c r="L124" i="6"/>
  <c r="K124" i="6"/>
  <c r="J124" i="6"/>
  <c r="I124" i="6"/>
  <c r="H124" i="6"/>
  <c r="G124" i="6"/>
  <c r="F124" i="6"/>
  <c r="E124" i="6"/>
  <c r="D124" i="6"/>
  <c r="C124" i="6"/>
  <c r="B124" i="6"/>
  <c r="A124" i="6"/>
  <c r="M123" i="6"/>
  <c r="L123" i="6"/>
  <c r="K123" i="6"/>
  <c r="J123" i="6"/>
  <c r="I123" i="6"/>
  <c r="H123" i="6"/>
  <c r="G123" i="6"/>
  <c r="F123" i="6"/>
  <c r="E123" i="6"/>
  <c r="D123" i="6"/>
  <c r="C123" i="6"/>
  <c r="B123" i="6"/>
  <c r="A123" i="6"/>
  <c r="M122" i="6"/>
  <c r="L122" i="6"/>
  <c r="K122" i="6"/>
  <c r="J122" i="6"/>
  <c r="I122" i="6"/>
  <c r="H122" i="6"/>
  <c r="G122" i="6"/>
  <c r="F122" i="6"/>
  <c r="E122" i="6"/>
  <c r="D122" i="6"/>
  <c r="C122" i="6"/>
  <c r="B122" i="6"/>
  <c r="A122" i="6"/>
  <c r="M121" i="6"/>
  <c r="L121" i="6"/>
  <c r="K121" i="6"/>
  <c r="J121" i="6"/>
  <c r="I121" i="6"/>
  <c r="H121" i="6"/>
  <c r="G121" i="6"/>
  <c r="F121" i="6"/>
  <c r="E121" i="6"/>
  <c r="D121" i="6"/>
  <c r="C121" i="6"/>
  <c r="B121" i="6"/>
  <c r="A121" i="6"/>
  <c r="M120" i="6"/>
  <c r="L120" i="6"/>
  <c r="K120" i="6"/>
  <c r="J120" i="6"/>
  <c r="I120" i="6"/>
  <c r="H120" i="6"/>
  <c r="G120" i="6"/>
  <c r="F120" i="6"/>
  <c r="E120" i="6"/>
  <c r="D120" i="6"/>
  <c r="C120" i="6"/>
  <c r="B120" i="6"/>
  <c r="A120" i="6"/>
  <c r="M119" i="6"/>
  <c r="L119" i="6"/>
  <c r="K119" i="6"/>
  <c r="J119" i="6"/>
  <c r="I119" i="6"/>
  <c r="H119" i="6"/>
  <c r="G119" i="6"/>
  <c r="F119" i="6"/>
  <c r="E119" i="6"/>
  <c r="D119" i="6"/>
  <c r="C119" i="6"/>
  <c r="B119" i="6"/>
  <c r="A119" i="6"/>
  <c r="M118" i="6"/>
  <c r="L118" i="6"/>
  <c r="K118" i="6"/>
  <c r="J118" i="6"/>
  <c r="I118" i="6"/>
  <c r="H118" i="6"/>
  <c r="G118" i="6"/>
  <c r="F118" i="6"/>
  <c r="E118" i="6"/>
  <c r="D118" i="6"/>
  <c r="C118" i="6"/>
  <c r="B118" i="6"/>
  <c r="A118" i="6"/>
  <c r="M117" i="6"/>
  <c r="L117" i="6"/>
  <c r="K117" i="6"/>
  <c r="J117" i="6"/>
  <c r="I117" i="6"/>
  <c r="H117" i="6"/>
  <c r="G117" i="6"/>
  <c r="F117" i="6"/>
  <c r="E117" i="6"/>
  <c r="D117" i="6"/>
  <c r="C117" i="6"/>
  <c r="B117" i="6"/>
  <c r="A117" i="6"/>
  <c r="M116" i="6"/>
  <c r="L116" i="6"/>
  <c r="K116" i="6"/>
  <c r="J116" i="6"/>
  <c r="I116" i="6"/>
  <c r="H116" i="6"/>
  <c r="G116" i="6"/>
  <c r="F116" i="6"/>
  <c r="E116" i="6"/>
  <c r="D116" i="6"/>
  <c r="C116" i="6"/>
  <c r="B116" i="6"/>
  <c r="A116" i="6"/>
  <c r="M115" i="6"/>
  <c r="L115" i="6"/>
  <c r="K115" i="6"/>
  <c r="J115" i="6"/>
  <c r="I115" i="6"/>
  <c r="H115" i="6"/>
  <c r="G115" i="6"/>
  <c r="F115" i="6"/>
  <c r="E115" i="6"/>
  <c r="D115" i="6"/>
  <c r="C115" i="6"/>
  <c r="B115" i="6"/>
  <c r="A115" i="6"/>
  <c r="M114" i="6"/>
  <c r="L114" i="6"/>
  <c r="K114" i="6"/>
  <c r="J114" i="6"/>
  <c r="I114" i="6"/>
  <c r="H114" i="6"/>
  <c r="G114" i="6"/>
  <c r="F114" i="6"/>
  <c r="E114" i="6"/>
  <c r="D114" i="6"/>
  <c r="C114" i="6"/>
  <c r="B114" i="6"/>
  <c r="A114" i="6"/>
  <c r="M113" i="6"/>
  <c r="L113" i="6"/>
  <c r="K113" i="6"/>
  <c r="J113" i="6"/>
  <c r="I113" i="6"/>
  <c r="H113" i="6"/>
  <c r="G113" i="6"/>
  <c r="F113" i="6"/>
  <c r="E113" i="6"/>
  <c r="D113" i="6"/>
  <c r="C113" i="6"/>
  <c r="B113" i="6"/>
  <c r="A113" i="6"/>
  <c r="M112" i="6"/>
  <c r="L112" i="6"/>
  <c r="K112" i="6"/>
  <c r="J112" i="6"/>
  <c r="I112" i="6"/>
  <c r="H112" i="6"/>
  <c r="G112" i="6"/>
  <c r="F112" i="6"/>
  <c r="E112" i="6"/>
  <c r="D112" i="6"/>
  <c r="C112" i="6"/>
  <c r="B112" i="6"/>
  <c r="A112" i="6"/>
  <c r="M111" i="6"/>
  <c r="L111" i="6"/>
  <c r="K111" i="6"/>
  <c r="J111" i="6"/>
  <c r="I111" i="6"/>
  <c r="H111" i="6"/>
  <c r="G111" i="6"/>
  <c r="F111" i="6"/>
  <c r="E111" i="6"/>
  <c r="D111" i="6"/>
  <c r="C111" i="6"/>
  <c r="B111" i="6"/>
  <c r="A111" i="6"/>
  <c r="M110" i="6"/>
  <c r="L110" i="6"/>
  <c r="K110" i="6"/>
  <c r="J110" i="6"/>
  <c r="I110" i="6"/>
  <c r="H110" i="6"/>
  <c r="G110" i="6"/>
  <c r="F110" i="6"/>
  <c r="E110" i="6"/>
  <c r="D110" i="6"/>
  <c r="C110" i="6"/>
  <c r="B110" i="6"/>
  <c r="A110" i="6"/>
  <c r="M109" i="6"/>
  <c r="L109" i="6"/>
  <c r="K109" i="6"/>
  <c r="J109" i="6"/>
  <c r="I109" i="6"/>
  <c r="H109" i="6"/>
  <c r="G109" i="6"/>
  <c r="F109" i="6"/>
  <c r="E109" i="6"/>
  <c r="D109" i="6"/>
  <c r="C109" i="6"/>
  <c r="B109" i="6"/>
  <c r="A109" i="6"/>
  <c r="M108" i="6"/>
  <c r="L108" i="6"/>
  <c r="K108" i="6"/>
  <c r="J108" i="6"/>
  <c r="I108" i="6"/>
  <c r="H108" i="6"/>
  <c r="G108" i="6"/>
  <c r="F108" i="6"/>
  <c r="E108" i="6"/>
  <c r="D108" i="6"/>
  <c r="C108" i="6"/>
  <c r="B108" i="6"/>
  <c r="A108" i="6"/>
  <c r="M107" i="6"/>
  <c r="L107" i="6"/>
  <c r="K107" i="6"/>
  <c r="J107" i="6"/>
  <c r="I107" i="6"/>
  <c r="H107" i="6"/>
  <c r="G107" i="6"/>
  <c r="F107" i="6"/>
  <c r="E107" i="6"/>
  <c r="D107" i="6"/>
  <c r="C107" i="6"/>
  <c r="B107" i="6"/>
  <c r="A107" i="6"/>
  <c r="M106" i="6"/>
  <c r="L106" i="6"/>
  <c r="K106" i="6"/>
  <c r="J106" i="6"/>
  <c r="I106" i="6"/>
  <c r="H106" i="6"/>
  <c r="G106" i="6"/>
  <c r="F106" i="6"/>
  <c r="E106" i="6"/>
  <c r="D106" i="6"/>
  <c r="C106" i="6"/>
  <c r="B106" i="6"/>
  <c r="A106" i="6"/>
  <c r="M105" i="6"/>
  <c r="L105" i="6"/>
  <c r="K105" i="6"/>
  <c r="J105" i="6"/>
  <c r="I105" i="6"/>
  <c r="H105" i="6"/>
  <c r="G105" i="6"/>
  <c r="F105" i="6"/>
  <c r="E105" i="6"/>
  <c r="D105" i="6"/>
  <c r="C105" i="6"/>
  <c r="B105" i="6"/>
  <c r="A105" i="6"/>
  <c r="M104" i="6"/>
  <c r="L104" i="6"/>
  <c r="K104" i="6"/>
  <c r="J104" i="6"/>
  <c r="I104" i="6"/>
  <c r="H104" i="6"/>
  <c r="G104" i="6"/>
  <c r="F104" i="6"/>
  <c r="E104" i="6"/>
  <c r="D104" i="6"/>
  <c r="C104" i="6"/>
  <c r="B104" i="6"/>
  <c r="A104" i="6"/>
  <c r="M103" i="6"/>
  <c r="L103" i="6"/>
  <c r="K103" i="6"/>
  <c r="J103" i="6"/>
  <c r="I103" i="6"/>
  <c r="H103" i="6"/>
  <c r="G103" i="6"/>
  <c r="F103" i="6"/>
  <c r="E103" i="6"/>
  <c r="D103" i="6"/>
  <c r="C103" i="6"/>
  <c r="B103" i="6"/>
  <c r="A103" i="6"/>
  <c r="M102" i="6"/>
  <c r="L102" i="6"/>
  <c r="K102" i="6"/>
  <c r="J102" i="6"/>
  <c r="I102" i="6"/>
  <c r="H102" i="6"/>
  <c r="G102" i="6"/>
  <c r="F102" i="6"/>
  <c r="E102" i="6"/>
  <c r="D102" i="6"/>
  <c r="C102" i="6"/>
  <c r="B102" i="6"/>
  <c r="A102" i="6"/>
  <c r="M101" i="6"/>
  <c r="L101" i="6"/>
  <c r="K101" i="6"/>
  <c r="J101" i="6"/>
  <c r="I101" i="6"/>
  <c r="H101" i="6"/>
  <c r="G101" i="6"/>
  <c r="F101" i="6"/>
  <c r="E101" i="6"/>
  <c r="D101" i="6"/>
  <c r="C101" i="6"/>
  <c r="B101" i="6"/>
  <c r="A101" i="6"/>
  <c r="M100" i="6"/>
  <c r="L100" i="6"/>
  <c r="K100" i="6"/>
  <c r="J100" i="6"/>
  <c r="I100" i="6"/>
  <c r="H100" i="6"/>
  <c r="G100" i="6"/>
  <c r="F100" i="6"/>
  <c r="E100" i="6"/>
  <c r="D100" i="6"/>
  <c r="C100" i="6"/>
  <c r="B100" i="6"/>
  <c r="A100" i="6"/>
  <c r="M99" i="6"/>
  <c r="L99" i="6"/>
  <c r="K99" i="6"/>
  <c r="J99" i="6"/>
  <c r="I99" i="6"/>
  <c r="H99" i="6"/>
  <c r="G99" i="6"/>
  <c r="F99" i="6"/>
  <c r="E99" i="6"/>
  <c r="D99" i="6"/>
  <c r="C99" i="6"/>
  <c r="B99" i="6"/>
  <c r="A99" i="6"/>
  <c r="M98" i="6"/>
  <c r="L98" i="6"/>
  <c r="K98" i="6"/>
  <c r="J98" i="6"/>
  <c r="I98" i="6"/>
  <c r="H98" i="6"/>
  <c r="G98" i="6"/>
  <c r="F98" i="6"/>
  <c r="E98" i="6"/>
  <c r="D98" i="6"/>
  <c r="C98" i="6"/>
  <c r="B98" i="6"/>
  <c r="A98" i="6"/>
  <c r="M97" i="6"/>
  <c r="L97" i="6"/>
  <c r="K97" i="6"/>
  <c r="J97" i="6"/>
  <c r="I97" i="6"/>
  <c r="H97" i="6"/>
  <c r="G97" i="6"/>
  <c r="F97" i="6"/>
  <c r="E97" i="6"/>
  <c r="D97" i="6"/>
  <c r="C97" i="6"/>
  <c r="B97" i="6"/>
  <c r="A97" i="6"/>
  <c r="M96" i="6"/>
  <c r="L96" i="6"/>
  <c r="K96" i="6"/>
  <c r="J96" i="6"/>
  <c r="I96" i="6"/>
  <c r="H96" i="6"/>
  <c r="G96" i="6"/>
  <c r="F96" i="6"/>
  <c r="E96" i="6"/>
  <c r="D96" i="6"/>
  <c r="C96" i="6"/>
  <c r="B96" i="6"/>
  <c r="A96" i="6"/>
  <c r="M95" i="6"/>
  <c r="L95" i="6"/>
  <c r="K95" i="6"/>
  <c r="J95" i="6"/>
  <c r="I95" i="6"/>
  <c r="H95" i="6"/>
  <c r="G95" i="6"/>
  <c r="F95" i="6"/>
  <c r="E95" i="6"/>
  <c r="D95" i="6"/>
  <c r="C95" i="6"/>
  <c r="B95" i="6"/>
  <c r="A95" i="6"/>
  <c r="M94" i="6"/>
  <c r="L94" i="6"/>
  <c r="K94" i="6"/>
  <c r="J94" i="6"/>
  <c r="I94" i="6"/>
  <c r="H94" i="6"/>
  <c r="G94" i="6"/>
  <c r="F94" i="6"/>
  <c r="E94" i="6"/>
  <c r="D94" i="6"/>
  <c r="C94" i="6"/>
  <c r="B94" i="6"/>
  <c r="A94" i="6"/>
  <c r="M93" i="6"/>
  <c r="L93" i="6"/>
  <c r="K93" i="6"/>
  <c r="J93" i="6"/>
  <c r="I93" i="6"/>
  <c r="H93" i="6"/>
  <c r="G93" i="6"/>
  <c r="F93" i="6"/>
  <c r="E93" i="6"/>
  <c r="D93" i="6"/>
  <c r="C93" i="6"/>
  <c r="B93" i="6"/>
  <c r="A93" i="6"/>
  <c r="M92" i="6"/>
  <c r="L92" i="6"/>
  <c r="K92" i="6"/>
  <c r="J92" i="6"/>
  <c r="I92" i="6"/>
  <c r="H92" i="6"/>
  <c r="G92" i="6"/>
  <c r="F92" i="6"/>
  <c r="E92" i="6"/>
  <c r="D92" i="6"/>
  <c r="C92" i="6"/>
  <c r="B92" i="6"/>
  <c r="A92" i="6"/>
  <c r="M91" i="6"/>
  <c r="L91" i="6"/>
  <c r="K91" i="6"/>
  <c r="J91" i="6"/>
  <c r="I91" i="6"/>
  <c r="H91" i="6"/>
  <c r="G91" i="6"/>
  <c r="F91" i="6"/>
  <c r="E91" i="6"/>
  <c r="D91" i="6"/>
  <c r="C91" i="6"/>
  <c r="B91" i="6"/>
  <c r="A91" i="6"/>
  <c r="M90" i="6"/>
  <c r="L90" i="6"/>
  <c r="K90" i="6"/>
  <c r="J90" i="6"/>
  <c r="I90" i="6"/>
  <c r="H90" i="6"/>
  <c r="G90" i="6"/>
  <c r="F90" i="6"/>
  <c r="E90" i="6"/>
  <c r="D90" i="6"/>
  <c r="C90" i="6"/>
  <c r="B90" i="6"/>
  <c r="A90" i="6"/>
  <c r="M89" i="6"/>
  <c r="L89" i="6"/>
  <c r="K89" i="6"/>
  <c r="J89" i="6"/>
  <c r="I89" i="6"/>
  <c r="H89" i="6"/>
  <c r="G89" i="6"/>
  <c r="F89" i="6"/>
  <c r="E89" i="6"/>
  <c r="D89" i="6"/>
  <c r="C89" i="6"/>
  <c r="B89" i="6"/>
  <c r="A89" i="6"/>
  <c r="M88" i="6"/>
  <c r="L88" i="6"/>
  <c r="K88" i="6"/>
  <c r="J88" i="6"/>
  <c r="I88" i="6"/>
  <c r="H88" i="6"/>
  <c r="G88" i="6"/>
  <c r="F88" i="6"/>
  <c r="E88" i="6"/>
  <c r="D88" i="6"/>
  <c r="C88" i="6"/>
  <c r="B88" i="6"/>
  <c r="A88" i="6"/>
  <c r="M87" i="6"/>
  <c r="L87" i="6"/>
  <c r="K87" i="6"/>
  <c r="J87" i="6"/>
  <c r="I87" i="6"/>
  <c r="H87" i="6"/>
  <c r="G87" i="6"/>
  <c r="F87" i="6"/>
  <c r="E87" i="6"/>
  <c r="D87" i="6"/>
  <c r="C87" i="6"/>
  <c r="B87" i="6"/>
  <c r="A87" i="6"/>
  <c r="M86" i="6"/>
  <c r="L86" i="6"/>
  <c r="K86" i="6"/>
  <c r="J86" i="6"/>
  <c r="I86" i="6"/>
  <c r="H86" i="6"/>
  <c r="G86" i="6"/>
  <c r="F86" i="6"/>
  <c r="E86" i="6"/>
  <c r="D86" i="6"/>
  <c r="C86" i="6"/>
  <c r="B86" i="6"/>
  <c r="A86" i="6"/>
  <c r="M85" i="6"/>
  <c r="L85" i="6"/>
  <c r="K85" i="6"/>
  <c r="J85" i="6"/>
  <c r="I85" i="6"/>
  <c r="H85" i="6"/>
  <c r="G85" i="6"/>
  <c r="F85" i="6"/>
  <c r="E85" i="6"/>
  <c r="D85" i="6"/>
  <c r="C85" i="6"/>
  <c r="B85" i="6"/>
  <c r="A85" i="6"/>
  <c r="M84" i="6"/>
  <c r="L84" i="6"/>
  <c r="K84" i="6"/>
  <c r="J84" i="6"/>
  <c r="I84" i="6"/>
  <c r="H84" i="6"/>
  <c r="G84" i="6"/>
  <c r="F84" i="6"/>
  <c r="E84" i="6"/>
  <c r="D84" i="6"/>
  <c r="C84" i="6"/>
  <c r="B84" i="6"/>
  <c r="A84" i="6"/>
  <c r="M83" i="6"/>
  <c r="L83" i="6"/>
  <c r="K83" i="6"/>
  <c r="J83" i="6"/>
  <c r="I83" i="6"/>
  <c r="H83" i="6"/>
  <c r="G83" i="6"/>
  <c r="F83" i="6"/>
  <c r="E83" i="6"/>
  <c r="D83" i="6"/>
  <c r="C83" i="6"/>
  <c r="B83" i="6"/>
  <c r="A83" i="6"/>
  <c r="M82" i="6"/>
  <c r="L82" i="6"/>
  <c r="K82" i="6"/>
  <c r="J82" i="6"/>
  <c r="I82" i="6"/>
  <c r="H82" i="6"/>
  <c r="G82" i="6"/>
  <c r="F82" i="6"/>
  <c r="E82" i="6"/>
  <c r="D82" i="6"/>
  <c r="C82" i="6"/>
  <c r="B82" i="6"/>
  <c r="A82" i="6"/>
  <c r="M81" i="6"/>
  <c r="L81" i="6"/>
  <c r="K81" i="6"/>
  <c r="J81" i="6"/>
  <c r="I81" i="6"/>
  <c r="H81" i="6"/>
  <c r="G81" i="6"/>
  <c r="F81" i="6"/>
  <c r="E81" i="6"/>
  <c r="D81" i="6"/>
  <c r="C81" i="6"/>
  <c r="B81" i="6"/>
  <c r="A81" i="6"/>
  <c r="M80" i="6"/>
  <c r="L80" i="6"/>
  <c r="K80" i="6"/>
  <c r="J80" i="6"/>
  <c r="I80" i="6"/>
  <c r="H80" i="6"/>
  <c r="G80" i="6"/>
  <c r="F80" i="6"/>
  <c r="E80" i="6"/>
  <c r="D80" i="6"/>
  <c r="C80" i="6"/>
  <c r="B80" i="6"/>
  <c r="A80" i="6"/>
  <c r="M79" i="6"/>
  <c r="L79" i="6"/>
  <c r="K79" i="6"/>
  <c r="J79" i="6"/>
  <c r="I79" i="6"/>
  <c r="H79" i="6"/>
  <c r="G79" i="6"/>
  <c r="F79" i="6"/>
  <c r="E79" i="6"/>
  <c r="D79" i="6"/>
  <c r="C79" i="6"/>
  <c r="B79" i="6"/>
  <c r="A79" i="6"/>
  <c r="M78" i="6"/>
  <c r="L78" i="6"/>
  <c r="K78" i="6"/>
  <c r="J78" i="6"/>
  <c r="I78" i="6"/>
  <c r="H78" i="6"/>
  <c r="G78" i="6"/>
  <c r="F78" i="6"/>
  <c r="E78" i="6"/>
  <c r="D78" i="6"/>
  <c r="C78" i="6"/>
  <c r="B78" i="6"/>
  <c r="A78" i="6"/>
  <c r="M77" i="6"/>
  <c r="L77" i="6"/>
  <c r="K77" i="6"/>
  <c r="J77" i="6"/>
  <c r="I77" i="6"/>
  <c r="H77" i="6"/>
  <c r="G77" i="6"/>
  <c r="F77" i="6"/>
  <c r="E77" i="6"/>
  <c r="D77" i="6"/>
  <c r="C77" i="6"/>
  <c r="B77" i="6"/>
  <c r="A77" i="6"/>
  <c r="M76" i="6"/>
  <c r="L76" i="6"/>
  <c r="K76" i="6"/>
  <c r="J76" i="6"/>
  <c r="I76" i="6"/>
  <c r="H76" i="6"/>
  <c r="G76" i="6"/>
  <c r="F76" i="6"/>
  <c r="E76" i="6"/>
  <c r="D76" i="6"/>
  <c r="C76" i="6"/>
  <c r="B76" i="6"/>
  <c r="A76" i="6"/>
  <c r="M75" i="6"/>
  <c r="L75" i="6"/>
  <c r="K75" i="6"/>
  <c r="J75" i="6"/>
  <c r="I75" i="6"/>
  <c r="H75" i="6"/>
  <c r="G75" i="6"/>
  <c r="F75" i="6"/>
  <c r="E75" i="6"/>
  <c r="D75" i="6"/>
  <c r="C75" i="6"/>
  <c r="B75" i="6"/>
  <c r="A75" i="6"/>
  <c r="M74" i="6"/>
  <c r="L74" i="6"/>
  <c r="K74" i="6"/>
  <c r="J74" i="6"/>
  <c r="I74" i="6"/>
  <c r="H74" i="6"/>
  <c r="G74" i="6"/>
  <c r="F74" i="6"/>
  <c r="E74" i="6"/>
  <c r="D74" i="6"/>
  <c r="C74" i="6"/>
  <c r="B74" i="6"/>
  <c r="A74" i="6"/>
  <c r="M73" i="6"/>
  <c r="L73" i="6"/>
  <c r="K73" i="6"/>
  <c r="J73" i="6"/>
  <c r="I73" i="6"/>
  <c r="H73" i="6"/>
  <c r="G73" i="6"/>
  <c r="F73" i="6"/>
  <c r="E73" i="6"/>
  <c r="D73" i="6"/>
  <c r="C73" i="6"/>
  <c r="B73" i="6"/>
  <c r="A73" i="6"/>
  <c r="M72" i="6"/>
  <c r="L72" i="6"/>
  <c r="K72" i="6"/>
  <c r="J72" i="6"/>
  <c r="I72" i="6"/>
  <c r="H72" i="6"/>
  <c r="G72" i="6"/>
  <c r="F72" i="6"/>
  <c r="E72" i="6"/>
  <c r="D72" i="6"/>
  <c r="C72" i="6"/>
  <c r="B72" i="6"/>
  <c r="A72" i="6"/>
  <c r="M71" i="6"/>
  <c r="L71" i="6"/>
  <c r="K71" i="6"/>
  <c r="J71" i="6"/>
  <c r="I71" i="6"/>
  <c r="H71" i="6"/>
  <c r="G71" i="6"/>
  <c r="F71" i="6"/>
  <c r="E71" i="6"/>
  <c r="D71" i="6"/>
  <c r="C71" i="6"/>
  <c r="B71" i="6"/>
  <c r="A71" i="6"/>
  <c r="M70" i="6"/>
  <c r="L70" i="6"/>
  <c r="K70" i="6"/>
  <c r="J70" i="6"/>
  <c r="I70" i="6"/>
  <c r="H70" i="6"/>
  <c r="G70" i="6"/>
  <c r="F70" i="6"/>
  <c r="E70" i="6"/>
  <c r="D70" i="6"/>
  <c r="C70" i="6"/>
  <c r="B70" i="6"/>
  <c r="A70" i="6"/>
  <c r="M69" i="6"/>
  <c r="L69" i="6"/>
  <c r="K69" i="6"/>
  <c r="J69" i="6"/>
  <c r="I69" i="6"/>
  <c r="H69" i="6"/>
  <c r="G69" i="6"/>
  <c r="F69" i="6"/>
  <c r="E69" i="6"/>
  <c r="D69" i="6"/>
  <c r="C69" i="6"/>
  <c r="B69" i="6"/>
  <c r="A69" i="6"/>
  <c r="M68" i="6"/>
  <c r="L68" i="6"/>
  <c r="K68" i="6"/>
  <c r="J68" i="6"/>
  <c r="I68" i="6"/>
  <c r="H68" i="6"/>
  <c r="G68" i="6"/>
  <c r="F68" i="6"/>
  <c r="E68" i="6"/>
  <c r="D68" i="6"/>
  <c r="C68" i="6"/>
  <c r="B68" i="6"/>
  <c r="A68" i="6"/>
  <c r="M67" i="6"/>
  <c r="L67" i="6"/>
  <c r="K67" i="6"/>
  <c r="J67" i="6"/>
  <c r="I67" i="6"/>
  <c r="H67" i="6"/>
  <c r="G67" i="6"/>
  <c r="F67" i="6"/>
  <c r="E67" i="6"/>
  <c r="D67" i="6"/>
  <c r="C67" i="6"/>
  <c r="B67" i="6"/>
  <c r="A67" i="6"/>
  <c r="M66" i="6"/>
  <c r="L66" i="6"/>
  <c r="K66" i="6"/>
  <c r="J66" i="6"/>
  <c r="I66" i="6"/>
  <c r="H66" i="6"/>
  <c r="G66" i="6"/>
  <c r="F66" i="6"/>
  <c r="E66" i="6"/>
  <c r="D66" i="6"/>
  <c r="C66" i="6"/>
  <c r="B66" i="6"/>
  <c r="A66" i="6"/>
  <c r="M65" i="6"/>
  <c r="L65" i="6"/>
  <c r="K65" i="6"/>
  <c r="J65" i="6"/>
  <c r="I65" i="6"/>
  <c r="H65" i="6"/>
  <c r="G65" i="6"/>
  <c r="F65" i="6"/>
  <c r="E65" i="6"/>
  <c r="D65" i="6"/>
  <c r="C65" i="6"/>
  <c r="B65" i="6"/>
  <c r="A65" i="6"/>
  <c r="M64" i="6"/>
  <c r="L64" i="6"/>
  <c r="K64" i="6"/>
  <c r="J64" i="6"/>
  <c r="I64" i="6"/>
  <c r="H64" i="6"/>
  <c r="G64" i="6"/>
  <c r="F64" i="6"/>
  <c r="E64" i="6"/>
  <c r="D64" i="6"/>
  <c r="C64" i="6"/>
  <c r="B64" i="6"/>
  <c r="A64" i="6"/>
  <c r="M63" i="6"/>
  <c r="L63" i="6"/>
  <c r="K63" i="6"/>
  <c r="J63" i="6"/>
  <c r="I63" i="6"/>
  <c r="H63" i="6"/>
  <c r="G63" i="6"/>
  <c r="F63" i="6"/>
  <c r="E63" i="6"/>
  <c r="D63" i="6"/>
  <c r="C63" i="6"/>
  <c r="B63" i="6"/>
  <c r="A63" i="6"/>
  <c r="M62" i="6"/>
  <c r="L62" i="6"/>
  <c r="K62" i="6"/>
  <c r="J62" i="6"/>
  <c r="I62" i="6"/>
  <c r="H62" i="6"/>
  <c r="G62" i="6"/>
  <c r="F62" i="6"/>
  <c r="E62" i="6"/>
  <c r="D62" i="6"/>
  <c r="C62" i="6"/>
  <c r="B62" i="6"/>
  <c r="A62" i="6"/>
  <c r="M61" i="6"/>
  <c r="L61" i="6"/>
  <c r="K61" i="6"/>
  <c r="J61" i="6"/>
  <c r="I61" i="6"/>
  <c r="H61" i="6"/>
  <c r="G61" i="6"/>
  <c r="F61" i="6"/>
  <c r="E61" i="6"/>
  <c r="D61" i="6"/>
  <c r="C61" i="6"/>
  <c r="B61" i="6"/>
  <c r="A61" i="6"/>
  <c r="M60" i="6"/>
  <c r="L60" i="6"/>
  <c r="K60" i="6"/>
  <c r="J60" i="6"/>
  <c r="I60" i="6"/>
  <c r="H60" i="6"/>
  <c r="G60" i="6"/>
  <c r="F60" i="6"/>
  <c r="E60" i="6"/>
  <c r="D60" i="6"/>
  <c r="C60" i="6"/>
  <c r="B60" i="6"/>
  <c r="A60" i="6"/>
  <c r="M59" i="6"/>
  <c r="L59" i="6"/>
  <c r="K59" i="6"/>
  <c r="J59" i="6"/>
  <c r="I59" i="6"/>
  <c r="H59" i="6"/>
  <c r="G59" i="6"/>
  <c r="F59" i="6"/>
  <c r="E59" i="6"/>
  <c r="D59" i="6"/>
  <c r="C59" i="6"/>
  <c r="B59" i="6"/>
  <c r="A59" i="6"/>
  <c r="M58" i="6"/>
  <c r="L58" i="6"/>
  <c r="K58" i="6"/>
  <c r="J58" i="6"/>
  <c r="I58" i="6"/>
  <c r="H58" i="6"/>
  <c r="G58" i="6"/>
  <c r="F58" i="6"/>
  <c r="E58" i="6"/>
  <c r="D58" i="6"/>
  <c r="C58" i="6"/>
  <c r="B58" i="6"/>
  <c r="A58" i="6"/>
  <c r="M57" i="6"/>
  <c r="L57" i="6"/>
  <c r="K57" i="6"/>
  <c r="J57" i="6"/>
  <c r="I57" i="6"/>
  <c r="H57" i="6"/>
  <c r="G57" i="6"/>
  <c r="F57" i="6"/>
  <c r="E57" i="6"/>
  <c r="D57" i="6"/>
  <c r="C57" i="6"/>
  <c r="B57" i="6"/>
  <c r="A57" i="6"/>
  <c r="M56" i="6"/>
  <c r="L56" i="6"/>
  <c r="K56" i="6"/>
  <c r="J56" i="6"/>
  <c r="I56" i="6"/>
  <c r="H56" i="6"/>
  <c r="G56" i="6"/>
  <c r="F56" i="6"/>
  <c r="E56" i="6"/>
  <c r="D56" i="6"/>
  <c r="C56" i="6"/>
  <c r="B56" i="6"/>
  <c r="A56" i="6"/>
  <c r="M55" i="6"/>
  <c r="L55" i="6"/>
  <c r="K55" i="6"/>
  <c r="J55" i="6"/>
  <c r="I55" i="6"/>
  <c r="H55" i="6"/>
  <c r="G55" i="6"/>
  <c r="F55" i="6"/>
  <c r="E55" i="6"/>
  <c r="D55" i="6"/>
  <c r="C55" i="6"/>
  <c r="B55" i="6"/>
  <c r="A55" i="6"/>
  <c r="M54" i="6"/>
  <c r="L54" i="6"/>
  <c r="K54" i="6"/>
  <c r="J54" i="6"/>
  <c r="I54" i="6"/>
  <c r="H54" i="6"/>
  <c r="G54" i="6"/>
  <c r="F54" i="6"/>
  <c r="E54" i="6"/>
  <c r="D54" i="6"/>
  <c r="C54" i="6"/>
  <c r="B54" i="6"/>
  <c r="A54" i="6"/>
  <c r="M53" i="6"/>
  <c r="L53" i="6"/>
  <c r="K53" i="6"/>
  <c r="J53" i="6"/>
  <c r="I53" i="6"/>
  <c r="H53" i="6"/>
  <c r="G53" i="6"/>
  <c r="F53" i="6"/>
  <c r="E53" i="6"/>
  <c r="D53" i="6"/>
  <c r="C53" i="6"/>
  <c r="B53" i="6"/>
  <c r="A53" i="6"/>
  <c r="M52" i="6"/>
  <c r="L52" i="6"/>
  <c r="K52" i="6"/>
  <c r="J52" i="6"/>
  <c r="I52" i="6"/>
  <c r="H52" i="6"/>
  <c r="G52" i="6"/>
  <c r="F52" i="6"/>
  <c r="E52" i="6"/>
  <c r="D52" i="6"/>
  <c r="C52" i="6"/>
  <c r="B52" i="6"/>
  <c r="A52" i="6"/>
  <c r="M51" i="6"/>
  <c r="L51" i="6"/>
  <c r="K51" i="6"/>
  <c r="J51" i="6"/>
  <c r="I51" i="6"/>
  <c r="H51" i="6"/>
  <c r="G51" i="6"/>
  <c r="F51" i="6"/>
  <c r="E51" i="6"/>
  <c r="D51" i="6"/>
  <c r="C51" i="6"/>
  <c r="B51" i="6"/>
  <c r="A51" i="6"/>
  <c r="M50" i="6"/>
  <c r="L50" i="6"/>
  <c r="K50" i="6"/>
  <c r="J50" i="6"/>
  <c r="I50" i="6"/>
  <c r="H50" i="6"/>
  <c r="G50" i="6"/>
  <c r="F50" i="6"/>
  <c r="E50" i="6"/>
  <c r="D50" i="6"/>
  <c r="C50" i="6"/>
  <c r="B50" i="6"/>
  <c r="A50" i="6"/>
  <c r="M49" i="6"/>
  <c r="L49" i="6"/>
  <c r="K49" i="6"/>
  <c r="J49" i="6"/>
  <c r="I49" i="6"/>
  <c r="H49" i="6"/>
  <c r="G49" i="6"/>
  <c r="F49" i="6"/>
  <c r="E49" i="6"/>
  <c r="D49" i="6"/>
  <c r="C49" i="6"/>
  <c r="B49" i="6"/>
  <c r="A49" i="6"/>
  <c r="M48" i="6"/>
  <c r="L48" i="6"/>
  <c r="K48" i="6"/>
  <c r="J48" i="6"/>
  <c r="I48" i="6"/>
  <c r="H48" i="6"/>
  <c r="G48" i="6"/>
  <c r="F48" i="6"/>
  <c r="E48" i="6"/>
  <c r="D48" i="6"/>
  <c r="C48" i="6"/>
  <c r="B48" i="6"/>
  <c r="A48" i="6"/>
  <c r="M47" i="6"/>
  <c r="L47" i="6"/>
  <c r="K47" i="6"/>
  <c r="J47" i="6"/>
  <c r="I47" i="6"/>
  <c r="H47" i="6"/>
  <c r="G47" i="6"/>
  <c r="F47" i="6"/>
  <c r="E47" i="6"/>
  <c r="D47" i="6"/>
  <c r="C47" i="6"/>
  <c r="B47" i="6"/>
  <c r="A47" i="6"/>
  <c r="M46" i="6"/>
  <c r="L46" i="6"/>
  <c r="K46" i="6"/>
  <c r="J46" i="6"/>
  <c r="I46" i="6"/>
  <c r="H46" i="6"/>
  <c r="G46" i="6"/>
  <c r="F46" i="6"/>
  <c r="E46" i="6"/>
  <c r="D46" i="6"/>
  <c r="C46" i="6"/>
  <c r="B46" i="6"/>
  <c r="A46" i="6"/>
  <c r="M45" i="6"/>
  <c r="L45" i="6"/>
  <c r="K45" i="6"/>
  <c r="J45" i="6"/>
  <c r="I45" i="6"/>
  <c r="H45" i="6"/>
  <c r="G45" i="6"/>
  <c r="F45" i="6"/>
  <c r="E45" i="6"/>
  <c r="D45" i="6"/>
  <c r="C45" i="6"/>
  <c r="B45" i="6"/>
  <c r="A45" i="6"/>
  <c r="M44" i="6"/>
  <c r="L44" i="6"/>
  <c r="K44" i="6"/>
  <c r="J44" i="6"/>
  <c r="I44" i="6"/>
  <c r="H44" i="6"/>
  <c r="G44" i="6"/>
  <c r="F44" i="6"/>
  <c r="E44" i="6"/>
  <c r="D44" i="6"/>
  <c r="C44" i="6"/>
  <c r="B44" i="6"/>
  <c r="A44" i="6"/>
  <c r="M43" i="6"/>
  <c r="L43" i="6"/>
  <c r="K43" i="6"/>
  <c r="J43" i="6"/>
  <c r="I43" i="6"/>
  <c r="H43" i="6"/>
  <c r="G43" i="6"/>
  <c r="F43" i="6"/>
  <c r="E43" i="6"/>
  <c r="D43" i="6"/>
  <c r="C43" i="6"/>
  <c r="B43" i="6"/>
  <c r="A43" i="6"/>
  <c r="M42" i="6"/>
  <c r="L42" i="6"/>
  <c r="K42" i="6"/>
  <c r="J42" i="6"/>
  <c r="I42" i="6"/>
  <c r="H42" i="6"/>
  <c r="G42" i="6"/>
  <c r="F42" i="6"/>
  <c r="E42" i="6"/>
  <c r="D42" i="6"/>
  <c r="C42" i="6"/>
  <c r="B42" i="6"/>
  <c r="A42" i="6"/>
  <c r="M41" i="6"/>
  <c r="L41" i="6"/>
  <c r="K41" i="6"/>
  <c r="J41" i="6"/>
  <c r="I41" i="6"/>
  <c r="H41" i="6"/>
  <c r="G41" i="6"/>
  <c r="F41" i="6"/>
  <c r="E41" i="6"/>
  <c r="D41" i="6"/>
  <c r="C41" i="6"/>
  <c r="B41" i="6"/>
  <c r="A41" i="6"/>
  <c r="M40" i="6"/>
  <c r="L40" i="6"/>
  <c r="K40" i="6"/>
  <c r="J40" i="6"/>
  <c r="I40" i="6"/>
  <c r="H40" i="6"/>
  <c r="G40" i="6"/>
  <c r="F40" i="6"/>
  <c r="E40" i="6"/>
  <c r="D40" i="6"/>
  <c r="C40" i="6"/>
  <c r="B40" i="6"/>
  <c r="A40" i="6"/>
  <c r="M39" i="6"/>
  <c r="L39" i="6"/>
  <c r="K39" i="6"/>
  <c r="J39" i="6"/>
  <c r="I39" i="6"/>
  <c r="H39" i="6"/>
  <c r="G39" i="6"/>
  <c r="F39" i="6"/>
  <c r="E39" i="6"/>
  <c r="D39" i="6"/>
  <c r="C39" i="6"/>
  <c r="B39" i="6"/>
  <c r="A39" i="6"/>
  <c r="M38" i="6"/>
  <c r="L38" i="6"/>
  <c r="K38" i="6"/>
  <c r="J38" i="6"/>
  <c r="I38" i="6"/>
  <c r="H38" i="6"/>
  <c r="G38" i="6"/>
  <c r="F38" i="6"/>
  <c r="E38" i="6"/>
  <c r="D38" i="6"/>
  <c r="C38" i="6"/>
  <c r="B38" i="6"/>
  <c r="A38" i="6"/>
  <c r="M37" i="6"/>
  <c r="L37" i="6"/>
  <c r="K37" i="6"/>
  <c r="J37" i="6"/>
  <c r="I37" i="6"/>
  <c r="H37" i="6"/>
  <c r="G37" i="6"/>
  <c r="F37" i="6"/>
  <c r="E37" i="6"/>
  <c r="D37" i="6"/>
  <c r="C37" i="6"/>
  <c r="B37" i="6"/>
  <c r="A37" i="6"/>
  <c r="M36" i="6"/>
  <c r="L36" i="6"/>
  <c r="K36" i="6"/>
  <c r="J36" i="6"/>
  <c r="I36" i="6"/>
  <c r="H36" i="6"/>
  <c r="G36" i="6"/>
  <c r="F36" i="6"/>
  <c r="E36" i="6"/>
  <c r="D36" i="6"/>
  <c r="C36" i="6"/>
  <c r="B36" i="6"/>
  <c r="A36" i="6"/>
  <c r="M35" i="6"/>
  <c r="L35" i="6"/>
  <c r="K35" i="6"/>
  <c r="J35" i="6"/>
  <c r="I35" i="6"/>
  <c r="H35" i="6"/>
  <c r="G35" i="6"/>
  <c r="F35" i="6"/>
  <c r="E35" i="6"/>
  <c r="D35" i="6"/>
  <c r="C35" i="6"/>
  <c r="B35" i="6"/>
  <c r="A35" i="6"/>
  <c r="M34" i="6"/>
  <c r="L34" i="6"/>
  <c r="K34" i="6"/>
  <c r="J34" i="6"/>
  <c r="I34" i="6"/>
  <c r="H34" i="6"/>
  <c r="G34" i="6"/>
  <c r="F34" i="6"/>
  <c r="E34" i="6"/>
  <c r="D34" i="6"/>
  <c r="C34" i="6"/>
  <c r="B34" i="6"/>
  <c r="A34" i="6"/>
  <c r="M33" i="6"/>
  <c r="L33" i="6"/>
  <c r="K33" i="6"/>
  <c r="J33" i="6"/>
  <c r="I33" i="6"/>
  <c r="H33" i="6"/>
  <c r="G33" i="6"/>
  <c r="F33" i="6"/>
  <c r="E33" i="6"/>
  <c r="D33" i="6"/>
  <c r="C33" i="6"/>
  <c r="B33" i="6"/>
  <c r="A33" i="6"/>
  <c r="M32" i="6"/>
  <c r="L32" i="6"/>
  <c r="K32" i="6"/>
  <c r="J32" i="6"/>
  <c r="I32" i="6"/>
  <c r="H32" i="6"/>
  <c r="G32" i="6"/>
  <c r="F32" i="6"/>
  <c r="E32" i="6"/>
  <c r="D32" i="6"/>
  <c r="C32" i="6"/>
  <c r="B32" i="6"/>
  <c r="A32" i="6"/>
  <c r="M31" i="6"/>
  <c r="L31" i="6"/>
  <c r="K31" i="6"/>
  <c r="J31" i="6"/>
  <c r="I31" i="6"/>
  <c r="H31" i="6"/>
  <c r="G31" i="6"/>
  <c r="F31" i="6"/>
  <c r="E31" i="6"/>
  <c r="D31" i="6"/>
  <c r="C31" i="6"/>
  <c r="B31" i="6"/>
  <c r="A31" i="6"/>
  <c r="M30" i="6"/>
  <c r="L30" i="6"/>
  <c r="K30" i="6"/>
  <c r="J30" i="6"/>
  <c r="I30" i="6"/>
  <c r="H30" i="6"/>
  <c r="G30" i="6"/>
  <c r="F30" i="6"/>
  <c r="E30" i="6"/>
  <c r="D30" i="6"/>
  <c r="C30" i="6"/>
  <c r="B30" i="6"/>
  <c r="A30" i="6"/>
  <c r="M29" i="6"/>
  <c r="L29" i="6"/>
  <c r="K29" i="6"/>
  <c r="J29" i="6"/>
  <c r="I29" i="6"/>
  <c r="H29" i="6"/>
  <c r="G29" i="6"/>
  <c r="F29" i="6"/>
  <c r="E29" i="6"/>
  <c r="D29" i="6"/>
  <c r="C29" i="6"/>
  <c r="B29" i="6"/>
  <c r="A29" i="6"/>
  <c r="M28" i="6"/>
  <c r="L28" i="6"/>
  <c r="K28" i="6"/>
  <c r="J28" i="6"/>
  <c r="I28" i="6"/>
  <c r="H28" i="6"/>
  <c r="G28" i="6"/>
  <c r="F28" i="6"/>
  <c r="E28" i="6"/>
  <c r="D28" i="6"/>
  <c r="C28" i="6"/>
  <c r="B28" i="6"/>
  <c r="A28" i="6"/>
  <c r="M27" i="6"/>
  <c r="L27" i="6"/>
  <c r="K27" i="6"/>
  <c r="J27" i="6"/>
  <c r="I27" i="6"/>
  <c r="H27" i="6"/>
  <c r="G27" i="6"/>
  <c r="F27" i="6"/>
  <c r="E27" i="6"/>
  <c r="D27" i="6"/>
  <c r="C27" i="6"/>
  <c r="B27" i="6"/>
  <c r="A27" i="6"/>
  <c r="M26" i="6"/>
  <c r="L26" i="6"/>
  <c r="K26" i="6"/>
  <c r="J26" i="6"/>
  <c r="I26" i="6"/>
  <c r="H26" i="6"/>
  <c r="G26" i="6"/>
  <c r="F26" i="6"/>
  <c r="E26" i="6"/>
  <c r="D26" i="6"/>
  <c r="C26" i="6"/>
  <c r="B26" i="6"/>
  <c r="A26" i="6"/>
  <c r="M25" i="6"/>
  <c r="L25" i="6"/>
  <c r="K25" i="6"/>
  <c r="J25" i="6"/>
  <c r="I25" i="6"/>
  <c r="H25" i="6"/>
  <c r="G25" i="6"/>
  <c r="F25" i="6"/>
  <c r="E25" i="6"/>
  <c r="D25" i="6"/>
  <c r="C25" i="6"/>
  <c r="B25" i="6"/>
  <c r="A25" i="6"/>
  <c r="M24" i="6"/>
  <c r="L24" i="6"/>
  <c r="K24" i="6"/>
  <c r="J24" i="6"/>
  <c r="I24" i="6"/>
  <c r="H24" i="6"/>
  <c r="G24" i="6"/>
  <c r="F24" i="6"/>
  <c r="E24" i="6"/>
  <c r="D24" i="6"/>
  <c r="C24" i="6"/>
  <c r="B24" i="6"/>
  <c r="A24" i="6"/>
  <c r="M23" i="6"/>
  <c r="L23" i="6"/>
  <c r="K23" i="6"/>
  <c r="J23" i="6"/>
  <c r="I23" i="6"/>
  <c r="H23" i="6"/>
  <c r="G23" i="6"/>
  <c r="F23" i="6"/>
  <c r="E23" i="6"/>
  <c r="D23" i="6"/>
  <c r="C23" i="6"/>
  <c r="B23" i="6"/>
  <c r="A23" i="6"/>
  <c r="M22" i="6"/>
  <c r="L22" i="6"/>
  <c r="K22" i="6"/>
  <c r="J22" i="6"/>
  <c r="I22" i="6"/>
  <c r="H22" i="6"/>
  <c r="G22" i="6"/>
  <c r="F22" i="6"/>
  <c r="E22" i="6"/>
  <c r="D22" i="6"/>
  <c r="C22" i="6"/>
  <c r="B22" i="6"/>
  <c r="A22" i="6"/>
  <c r="M21" i="6"/>
  <c r="L21" i="6"/>
  <c r="K21" i="6"/>
  <c r="J21" i="6"/>
  <c r="I21" i="6"/>
  <c r="H21" i="6"/>
  <c r="G21" i="6"/>
  <c r="F21" i="6"/>
  <c r="E21" i="6"/>
  <c r="D21" i="6"/>
  <c r="C21" i="6"/>
  <c r="B21" i="6"/>
  <c r="A21" i="6"/>
  <c r="M20" i="6"/>
  <c r="L20" i="6"/>
  <c r="K20" i="6"/>
  <c r="J20" i="6"/>
  <c r="I20" i="6"/>
  <c r="H20" i="6"/>
  <c r="G20" i="6"/>
  <c r="F20" i="6"/>
  <c r="E20" i="6"/>
  <c r="D20" i="6"/>
  <c r="C20" i="6"/>
  <c r="B20" i="6"/>
  <c r="A20" i="6"/>
  <c r="M19" i="6"/>
  <c r="L19" i="6"/>
  <c r="K19" i="6"/>
  <c r="J19" i="6"/>
  <c r="I19" i="6"/>
  <c r="H19" i="6"/>
  <c r="G19" i="6"/>
  <c r="F19" i="6"/>
  <c r="E19" i="6"/>
  <c r="D19" i="6"/>
  <c r="C19" i="6"/>
  <c r="B19" i="6"/>
  <c r="A19" i="6"/>
  <c r="M18" i="6"/>
  <c r="L18" i="6"/>
  <c r="K18" i="6"/>
  <c r="J18" i="6"/>
  <c r="I18" i="6"/>
  <c r="H18" i="6"/>
  <c r="G18" i="6"/>
  <c r="F18" i="6"/>
  <c r="E18" i="6"/>
  <c r="D18" i="6"/>
  <c r="C18" i="6"/>
  <c r="B18" i="6"/>
  <c r="A18" i="6"/>
  <c r="M17" i="6"/>
  <c r="L17" i="6"/>
  <c r="K17" i="6"/>
  <c r="J17" i="6"/>
  <c r="I17" i="6"/>
  <c r="H17" i="6"/>
  <c r="G17" i="6"/>
  <c r="F17" i="6"/>
  <c r="E17" i="6"/>
  <c r="D17" i="6"/>
  <c r="C17" i="6"/>
  <c r="B17" i="6"/>
  <c r="A17" i="6"/>
  <c r="M16" i="6"/>
  <c r="L16" i="6"/>
  <c r="K16" i="6"/>
  <c r="J16" i="6"/>
  <c r="I16" i="6"/>
  <c r="H16" i="6"/>
  <c r="G16" i="6"/>
  <c r="F16" i="6"/>
  <c r="E16" i="6"/>
  <c r="D16" i="6"/>
  <c r="C16" i="6"/>
  <c r="B16" i="6"/>
  <c r="A16" i="6"/>
  <c r="M15" i="6"/>
  <c r="L15" i="6"/>
  <c r="K15" i="6"/>
  <c r="J15" i="6"/>
  <c r="I15" i="6"/>
  <c r="H15" i="6"/>
  <c r="G15" i="6"/>
  <c r="F15" i="6"/>
  <c r="E15" i="6"/>
  <c r="D15" i="6"/>
  <c r="C15" i="6"/>
  <c r="B15" i="6"/>
  <c r="A15" i="6"/>
  <c r="M14" i="6"/>
  <c r="L14" i="6"/>
  <c r="K14" i="6"/>
  <c r="J14" i="6"/>
  <c r="I14" i="6"/>
  <c r="H14" i="6"/>
  <c r="G14" i="6"/>
  <c r="F14" i="6"/>
  <c r="E14" i="6"/>
  <c r="D14" i="6"/>
  <c r="C14" i="6"/>
  <c r="B14" i="6"/>
  <c r="A14" i="6"/>
  <c r="M13" i="6"/>
  <c r="L13" i="6"/>
  <c r="K13" i="6"/>
  <c r="J13" i="6"/>
  <c r="I13" i="6"/>
  <c r="H13" i="6"/>
  <c r="G13" i="6"/>
  <c r="F13" i="6"/>
  <c r="E13" i="6"/>
  <c r="D13" i="6"/>
  <c r="C13" i="6"/>
  <c r="B13" i="6"/>
  <c r="A13" i="6"/>
  <c r="M12" i="6"/>
  <c r="L12" i="6"/>
  <c r="K12" i="6"/>
  <c r="J12" i="6"/>
  <c r="I12" i="6"/>
  <c r="H12" i="6"/>
  <c r="G12" i="6"/>
  <c r="F12" i="6"/>
  <c r="E12" i="6"/>
  <c r="D12" i="6"/>
  <c r="C12" i="6"/>
  <c r="B12" i="6"/>
  <c r="A12" i="6"/>
  <c r="M11" i="6"/>
  <c r="L11" i="6"/>
  <c r="K11" i="6"/>
  <c r="J11" i="6"/>
  <c r="I11" i="6"/>
  <c r="H11" i="6"/>
  <c r="G11" i="6"/>
  <c r="F11" i="6"/>
  <c r="E11" i="6"/>
  <c r="D11" i="6"/>
  <c r="C11" i="6"/>
  <c r="B11" i="6"/>
  <c r="A11" i="6"/>
  <c r="M10" i="6"/>
  <c r="L10" i="6"/>
  <c r="K10" i="6"/>
  <c r="J10" i="6"/>
  <c r="I10" i="6"/>
  <c r="H10" i="6"/>
  <c r="G10" i="6"/>
  <c r="F10" i="6"/>
  <c r="E10" i="6"/>
  <c r="D10" i="6"/>
  <c r="C10" i="6"/>
  <c r="B10" i="6"/>
  <c r="A10" i="6"/>
  <c r="M9" i="6"/>
  <c r="L9" i="6"/>
  <c r="K9" i="6"/>
  <c r="J9" i="6"/>
  <c r="I9" i="6"/>
  <c r="H9" i="6"/>
  <c r="G9" i="6"/>
  <c r="F9" i="6"/>
  <c r="E9" i="6"/>
  <c r="D9" i="6"/>
  <c r="C9" i="6"/>
  <c r="B9" i="6"/>
  <c r="A9" i="6"/>
  <c r="M8" i="6"/>
  <c r="L8" i="6"/>
  <c r="K8" i="6"/>
  <c r="J8" i="6"/>
  <c r="I8" i="6"/>
  <c r="H8" i="6"/>
  <c r="G8" i="6"/>
  <c r="F8" i="6"/>
  <c r="E8" i="6"/>
  <c r="D8" i="6"/>
  <c r="C8" i="6"/>
  <c r="B8" i="6"/>
  <c r="A8" i="6"/>
  <c r="M7" i="6"/>
  <c r="L7" i="6"/>
  <c r="K7" i="6"/>
  <c r="J7" i="6"/>
  <c r="I7" i="6"/>
  <c r="H7" i="6"/>
  <c r="G7" i="6"/>
  <c r="F7" i="6"/>
  <c r="E7" i="6"/>
  <c r="D7" i="6"/>
  <c r="C7" i="6"/>
  <c r="B7" i="6"/>
  <c r="A7" i="6"/>
  <c r="M6" i="6"/>
  <c r="L6" i="6"/>
  <c r="K6" i="6"/>
  <c r="J6" i="6"/>
  <c r="I6" i="6"/>
  <c r="H6" i="6"/>
  <c r="G6" i="6"/>
  <c r="F6" i="6"/>
  <c r="E6" i="6"/>
  <c r="D6" i="6"/>
  <c r="C6" i="6"/>
  <c r="B6" i="6"/>
  <c r="A6" i="6"/>
  <c r="M5" i="6"/>
  <c r="L5" i="6"/>
  <c r="K5" i="6"/>
  <c r="J5" i="6"/>
  <c r="I5" i="6"/>
  <c r="H5" i="6"/>
  <c r="G5" i="6"/>
  <c r="F5" i="6"/>
  <c r="E5" i="6"/>
  <c r="D5" i="6"/>
  <c r="C5" i="6"/>
  <c r="B5" i="6"/>
  <c r="A5" i="6"/>
  <c r="M4" i="6"/>
  <c r="L4" i="6"/>
  <c r="K4" i="6"/>
  <c r="J4" i="6"/>
  <c r="I4" i="6"/>
  <c r="H4" i="6"/>
  <c r="G4" i="6"/>
  <c r="F4" i="6"/>
  <c r="E4" i="6"/>
  <c r="D4" i="6"/>
  <c r="C4" i="6"/>
  <c r="B4" i="6"/>
  <c r="A4" i="6"/>
  <c r="M3" i="6"/>
  <c r="L3" i="6"/>
  <c r="K3" i="6"/>
  <c r="J3" i="6"/>
  <c r="I3" i="6"/>
  <c r="H3" i="6"/>
  <c r="G3" i="6"/>
  <c r="F3" i="6"/>
  <c r="E3" i="6"/>
  <c r="D3" i="6"/>
  <c r="C3" i="6"/>
  <c r="B3" i="6"/>
  <c r="A3" i="6"/>
  <c r="M2" i="6"/>
  <c r="L2" i="6"/>
  <c r="K2" i="6"/>
  <c r="J2" i="6"/>
  <c r="I2" i="6"/>
  <c r="H2" i="6"/>
  <c r="G2" i="6"/>
  <c r="F2" i="6"/>
  <c r="E2" i="6"/>
  <c r="D2" i="6"/>
  <c r="C2" i="6"/>
  <c r="B2" i="6"/>
  <c r="A2" i="6"/>
  <c r="M1" i="6"/>
  <c r="L1" i="6"/>
  <c r="K1" i="6"/>
  <c r="J1" i="6"/>
  <c r="I1" i="6"/>
  <c r="H1" i="6"/>
  <c r="G1" i="6"/>
  <c r="F1" i="6"/>
  <c r="E1" i="6"/>
  <c r="D1" i="6"/>
  <c r="C1" i="6"/>
  <c r="B1" i="6"/>
  <c r="A1" i="6"/>
  <c r="AG706" i="4"/>
  <c r="AF706" i="4"/>
  <c r="AE706" i="4"/>
  <c r="AD706" i="4"/>
  <c r="AC706" i="4"/>
  <c r="AB706" i="4"/>
  <c r="AA706" i="4"/>
  <c r="Z706" i="4"/>
  <c r="Y706" i="4"/>
  <c r="X706" i="4"/>
  <c r="W706" i="4"/>
  <c r="V706" i="4"/>
  <c r="U706" i="4"/>
  <c r="T706" i="4"/>
  <c r="S706" i="4"/>
  <c r="R706" i="4"/>
  <c r="Q706" i="4"/>
  <c r="P706" i="4"/>
  <c r="O706" i="4"/>
  <c r="N706" i="4"/>
  <c r="M706" i="4"/>
  <c r="L706" i="4"/>
  <c r="K706" i="4"/>
  <c r="J706" i="4"/>
  <c r="I706" i="4"/>
  <c r="H706" i="4"/>
  <c r="G706" i="4"/>
  <c r="F706" i="4"/>
  <c r="E706" i="4"/>
  <c r="D706" i="4"/>
  <c r="C706" i="4"/>
  <c r="B706" i="4"/>
  <c r="AG705" i="4"/>
  <c r="AF705" i="4"/>
  <c r="AE705" i="4"/>
  <c r="AD705" i="4"/>
  <c r="AC705" i="4"/>
  <c r="AB705" i="4"/>
  <c r="AA705" i="4"/>
  <c r="Z705" i="4"/>
  <c r="Y705" i="4"/>
  <c r="X705" i="4"/>
  <c r="W705" i="4"/>
  <c r="V705" i="4"/>
  <c r="U705" i="4"/>
  <c r="T705" i="4"/>
  <c r="S705" i="4"/>
  <c r="R705" i="4"/>
  <c r="Q705" i="4"/>
  <c r="P705" i="4"/>
  <c r="O705" i="4"/>
  <c r="N705" i="4"/>
  <c r="M705" i="4"/>
  <c r="L705" i="4"/>
  <c r="K705" i="4"/>
  <c r="J705" i="4"/>
  <c r="I705" i="4"/>
  <c r="H705" i="4"/>
  <c r="G705" i="4"/>
  <c r="F705" i="4"/>
  <c r="E705" i="4"/>
  <c r="D705" i="4"/>
  <c r="C705" i="4"/>
  <c r="B705" i="4"/>
  <c r="AG704" i="4"/>
  <c r="AF704" i="4"/>
  <c r="AE704" i="4"/>
  <c r="AD704" i="4"/>
  <c r="AC704" i="4"/>
  <c r="AB704" i="4"/>
  <c r="AA704" i="4"/>
  <c r="Z704" i="4"/>
  <c r="Y704" i="4"/>
  <c r="X704" i="4"/>
  <c r="W704" i="4"/>
  <c r="V704" i="4"/>
  <c r="U704" i="4"/>
  <c r="T704" i="4"/>
  <c r="S704" i="4"/>
  <c r="R704" i="4"/>
  <c r="Q704" i="4"/>
  <c r="P704" i="4"/>
  <c r="O704" i="4"/>
  <c r="N704" i="4"/>
  <c r="M704" i="4"/>
  <c r="L704" i="4"/>
  <c r="K704" i="4"/>
  <c r="J704" i="4"/>
  <c r="I704" i="4"/>
  <c r="H704" i="4"/>
  <c r="G704" i="4"/>
  <c r="F704" i="4"/>
  <c r="E704" i="4"/>
  <c r="D704" i="4"/>
  <c r="C704" i="4"/>
  <c r="B704" i="4"/>
  <c r="AG703" i="4"/>
  <c r="AF703" i="4"/>
  <c r="AE703" i="4"/>
  <c r="AD703" i="4"/>
  <c r="AC703" i="4"/>
  <c r="AB703" i="4"/>
  <c r="AA703" i="4"/>
  <c r="Z703" i="4"/>
  <c r="Y703" i="4"/>
  <c r="X703" i="4"/>
  <c r="W703" i="4"/>
  <c r="V703" i="4"/>
  <c r="U703" i="4"/>
  <c r="T703" i="4"/>
  <c r="S703" i="4"/>
  <c r="R703" i="4"/>
  <c r="Q703" i="4"/>
  <c r="P703" i="4"/>
  <c r="O703" i="4"/>
  <c r="N703" i="4"/>
  <c r="M703" i="4"/>
  <c r="L703" i="4"/>
  <c r="K703" i="4"/>
  <c r="J703" i="4"/>
  <c r="I703" i="4"/>
  <c r="H703" i="4"/>
  <c r="G703" i="4"/>
  <c r="F703" i="4"/>
  <c r="E703" i="4"/>
  <c r="D703" i="4"/>
  <c r="C703" i="4"/>
  <c r="B703" i="4"/>
  <c r="AG702" i="4"/>
  <c r="AF702" i="4"/>
  <c r="AE702" i="4"/>
  <c r="AD702" i="4"/>
  <c r="AC702" i="4"/>
  <c r="AB702" i="4"/>
  <c r="AA702" i="4"/>
  <c r="Z702" i="4"/>
  <c r="Y702" i="4"/>
  <c r="X702" i="4"/>
  <c r="W702" i="4"/>
  <c r="V702" i="4"/>
  <c r="U702" i="4"/>
  <c r="T702" i="4"/>
  <c r="S702" i="4"/>
  <c r="R702" i="4"/>
  <c r="Q702" i="4"/>
  <c r="P702" i="4"/>
  <c r="O702" i="4"/>
  <c r="N702" i="4"/>
  <c r="M702" i="4"/>
  <c r="L702" i="4"/>
  <c r="K702" i="4"/>
  <c r="J702" i="4"/>
  <c r="I702" i="4"/>
  <c r="H702" i="4"/>
  <c r="G702" i="4"/>
  <c r="F702" i="4"/>
  <c r="E702" i="4"/>
  <c r="D702" i="4"/>
  <c r="C702" i="4"/>
  <c r="B702" i="4"/>
  <c r="AG701" i="4"/>
  <c r="AF701" i="4"/>
  <c r="AE701" i="4"/>
  <c r="AD701" i="4"/>
  <c r="AC701" i="4"/>
  <c r="AB701" i="4"/>
  <c r="AA701" i="4"/>
  <c r="Z701" i="4"/>
  <c r="Y701" i="4"/>
  <c r="X701" i="4"/>
  <c r="W701" i="4"/>
  <c r="V701" i="4"/>
  <c r="U701" i="4"/>
  <c r="T701" i="4"/>
  <c r="S701" i="4"/>
  <c r="R701" i="4"/>
  <c r="Q701" i="4"/>
  <c r="P701" i="4"/>
  <c r="O701" i="4"/>
  <c r="N701" i="4"/>
  <c r="M701" i="4"/>
  <c r="L701" i="4"/>
  <c r="K701" i="4"/>
  <c r="J701" i="4"/>
  <c r="I701" i="4"/>
  <c r="H701" i="4"/>
  <c r="G701" i="4"/>
  <c r="F701" i="4"/>
  <c r="E701" i="4"/>
  <c r="D701" i="4"/>
  <c r="C701" i="4"/>
  <c r="B701" i="4"/>
  <c r="AG700" i="4"/>
  <c r="AF700" i="4"/>
  <c r="AE700" i="4"/>
  <c r="AD700" i="4"/>
  <c r="AC700" i="4"/>
  <c r="AB700" i="4"/>
  <c r="AA700" i="4"/>
  <c r="Z700" i="4"/>
  <c r="Y700" i="4"/>
  <c r="X700" i="4"/>
  <c r="W700" i="4"/>
  <c r="V700" i="4"/>
  <c r="U700" i="4"/>
  <c r="T700" i="4"/>
  <c r="S700" i="4"/>
  <c r="R700" i="4"/>
  <c r="Q700" i="4"/>
  <c r="P700" i="4"/>
  <c r="O700" i="4"/>
  <c r="N700" i="4"/>
  <c r="M700" i="4"/>
  <c r="L700" i="4"/>
  <c r="K700" i="4"/>
  <c r="J700" i="4"/>
  <c r="I700" i="4"/>
  <c r="H700" i="4"/>
  <c r="G700" i="4"/>
  <c r="F700" i="4"/>
  <c r="E700" i="4"/>
  <c r="D700" i="4"/>
  <c r="C700" i="4"/>
  <c r="B700" i="4"/>
  <c r="AG699" i="4"/>
  <c r="AF699" i="4"/>
  <c r="AE699" i="4"/>
  <c r="AD699" i="4"/>
  <c r="AC699" i="4"/>
  <c r="AB699" i="4"/>
  <c r="AA699" i="4"/>
  <c r="Z699" i="4"/>
  <c r="Y699" i="4"/>
  <c r="X699" i="4"/>
  <c r="W699" i="4"/>
  <c r="V699" i="4"/>
  <c r="U699" i="4"/>
  <c r="T699" i="4"/>
  <c r="S699" i="4"/>
  <c r="R699" i="4"/>
  <c r="Q699" i="4"/>
  <c r="P699" i="4"/>
  <c r="O699" i="4"/>
  <c r="N699" i="4"/>
  <c r="M699" i="4"/>
  <c r="L699" i="4"/>
  <c r="K699" i="4"/>
  <c r="J699" i="4"/>
  <c r="I699" i="4"/>
  <c r="H699" i="4"/>
  <c r="G699" i="4"/>
  <c r="F699" i="4"/>
  <c r="E699" i="4"/>
  <c r="D699" i="4"/>
  <c r="C699" i="4"/>
  <c r="B699" i="4"/>
  <c r="AG698" i="4"/>
  <c r="AF698" i="4"/>
  <c r="AE698" i="4"/>
  <c r="AD698" i="4"/>
  <c r="AC698" i="4"/>
  <c r="AB698" i="4"/>
  <c r="AA698" i="4"/>
  <c r="Z698" i="4"/>
  <c r="Y698" i="4"/>
  <c r="X698" i="4"/>
  <c r="W698" i="4"/>
  <c r="V698" i="4"/>
  <c r="U698" i="4"/>
  <c r="T698" i="4"/>
  <c r="S698" i="4"/>
  <c r="R698" i="4"/>
  <c r="Q698" i="4"/>
  <c r="P698" i="4"/>
  <c r="O698" i="4"/>
  <c r="N698" i="4"/>
  <c r="M698" i="4"/>
  <c r="L698" i="4"/>
  <c r="K698" i="4"/>
  <c r="J698" i="4"/>
  <c r="I698" i="4"/>
  <c r="H698" i="4"/>
  <c r="G698" i="4"/>
  <c r="F698" i="4"/>
  <c r="E698" i="4"/>
  <c r="D698" i="4"/>
  <c r="C698" i="4"/>
  <c r="B698" i="4"/>
  <c r="AG697" i="4"/>
  <c r="AF697" i="4"/>
  <c r="AE697" i="4"/>
  <c r="AD697" i="4"/>
  <c r="AC697" i="4"/>
  <c r="AB697" i="4"/>
  <c r="AA697" i="4"/>
  <c r="Z697" i="4"/>
  <c r="Y697" i="4"/>
  <c r="X697" i="4"/>
  <c r="W697" i="4"/>
  <c r="V697" i="4"/>
  <c r="U697" i="4"/>
  <c r="T697" i="4"/>
  <c r="S697" i="4"/>
  <c r="R697" i="4"/>
  <c r="Q697" i="4"/>
  <c r="P697" i="4"/>
  <c r="O697" i="4"/>
  <c r="N697" i="4"/>
  <c r="M697" i="4"/>
  <c r="L697" i="4"/>
  <c r="K697" i="4"/>
  <c r="J697" i="4"/>
  <c r="I697" i="4"/>
  <c r="H697" i="4"/>
  <c r="G697" i="4"/>
  <c r="F697" i="4"/>
  <c r="E697" i="4"/>
  <c r="D697" i="4"/>
  <c r="C697" i="4"/>
  <c r="B697" i="4"/>
  <c r="AG696" i="4"/>
  <c r="AF696" i="4"/>
  <c r="AE696" i="4"/>
  <c r="AD696" i="4"/>
  <c r="AC696" i="4"/>
  <c r="AB696" i="4"/>
  <c r="AA696" i="4"/>
  <c r="Z696" i="4"/>
  <c r="Y696" i="4"/>
  <c r="X696" i="4"/>
  <c r="W696" i="4"/>
  <c r="V696" i="4"/>
  <c r="U696" i="4"/>
  <c r="T696" i="4"/>
  <c r="S696" i="4"/>
  <c r="R696" i="4"/>
  <c r="Q696" i="4"/>
  <c r="P696" i="4"/>
  <c r="O696" i="4"/>
  <c r="N696" i="4"/>
  <c r="M696" i="4"/>
  <c r="L696" i="4"/>
  <c r="K696" i="4"/>
  <c r="J696" i="4"/>
  <c r="I696" i="4"/>
  <c r="H696" i="4"/>
  <c r="G696" i="4"/>
  <c r="F696" i="4"/>
  <c r="E696" i="4"/>
  <c r="D696" i="4"/>
  <c r="C696" i="4"/>
  <c r="B696" i="4"/>
  <c r="AG695" i="4"/>
  <c r="AF695" i="4"/>
  <c r="AE695" i="4"/>
  <c r="AD695" i="4"/>
  <c r="AC695" i="4"/>
  <c r="AB695" i="4"/>
  <c r="AA695" i="4"/>
  <c r="Z695" i="4"/>
  <c r="Y695" i="4"/>
  <c r="X695" i="4"/>
  <c r="W695" i="4"/>
  <c r="V695" i="4"/>
  <c r="U695" i="4"/>
  <c r="T695" i="4"/>
  <c r="S695" i="4"/>
  <c r="R695" i="4"/>
  <c r="Q695" i="4"/>
  <c r="P695" i="4"/>
  <c r="O695" i="4"/>
  <c r="N695" i="4"/>
  <c r="M695" i="4"/>
  <c r="L695" i="4"/>
  <c r="K695" i="4"/>
  <c r="J695" i="4"/>
  <c r="I695" i="4"/>
  <c r="H695" i="4"/>
  <c r="G695" i="4"/>
  <c r="F695" i="4"/>
  <c r="E695" i="4"/>
  <c r="D695" i="4"/>
  <c r="C695" i="4"/>
  <c r="B695" i="4"/>
  <c r="AG694" i="4"/>
  <c r="AF694" i="4"/>
  <c r="AE694" i="4"/>
  <c r="AD694" i="4"/>
  <c r="AC694" i="4"/>
  <c r="AB694" i="4"/>
  <c r="AA694" i="4"/>
  <c r="Z694" i="4"/>
  <c r="Y694" i="4"/>
  <c r="X694" i="4"/>
  <c r="W694" i="4"/>
  <c r="V694" i="4"/>
  <c r="U694" i="4"/>
  <c r="T694" i="4"/>
  <c r="S694" i="4"/>
  <c r="R694" i="4"/>
  <c r="Q694" i="4"/>
  <c r="P694" i="4"/>
  <c r="O694" i="4"/>
  <c r="N694" i="4"/>
  <c r="M694" i="4"/>
  <c r="L694" i="4"/>
  <c r="K694" i="4"/>
  <c r="J694" i="4"/>
  <c r="I694" i="4"/>
  <c r="H694" i="4"/>
  <c r="G694" i="4"/>
  <c r="F694" i="4"/>
  <c r="E694" i="4"/>
  <c r="D694" i="4"/>
  <c r="C694" i="4"/>
  <c r="B694" i="4"/>
  <c r="AG693" i="4"/>
  <c r="AF693" i="4"/>
  <c r="AE693" i="4"/>
  <c r="AD693" i="4"/>
  <c r="AC693" i="4"/>
  <c r="AB693" i="4"/>
  <c r="AA693" i="4"/>
  <c r="Z693" i="4"/>
  <c r="Y693" i="4"/>
  <c r="X693" i="4"/>
  <c r="W693" i="4"/>
  <c r="V693" i="4"/>
  <c r="U693" i="4"/>
  <c r="T693" i="4"/>
  <c r="S693" i="4"/>
  <c r="R693" i="4"/>
  <c r="Q693" i="4"/>
  <c r="P693" i="4"/>
  <c r="O693" i="4"/>
  <c r="N693" i="4"/>
  <c r="M693" i="4"/>
  <c r="L693" i="4"/>
  <c r="K693" i="4"/>
  <c r="J693" i="4"/>
  <c r="I693" i="4"/>
  <c r="H693" i="4"/>
  <c r="G693" i="4"/>
  <c r="F693" i="4"/>
  <c r="E693" i="4"/>
  <c r="D693" i="4"/>
  <c r="C693" i="4"/>
  <c r="B693" i="4"/>
  <c r="AG692" i="4"/>
  <c r="AF692" i="4"/>
  <c r="AE692" i="4"/>
  <c r="AD692" i="4"/>
  <c r="AC692" i="4"/>
  <c r="AB692" i="4"/>
  <c r="AA692" i="4"/>
  <c r="Z692" i="4"/>
  <c r="Y692" i="4"/>
  <c r="X692" i="4"/>
  <c r="W692" i="4"/>
  <c r="V692" i="4"/>
  <c r="U692" i="4"/>
  <c r="T692" i="4"/>
  <c r="S692" i="4"/>
  <c r="R692" i="4"/>
  <c r="Q692" i="4"/>
  <c r="P692" i="4"/>
  <c r="O692" i="4"/>
  <c r="N692" i="4"/>
  <c r="M692" i="4"/>
  <c r="L692" i="4"/>
  <c r="K692" i="4"/>
  <c r="J692" i="4"/>
  <c r="I692" i="4"/>
  <c r="H692" i="4"/>
  <c r="G692" i="4"/>
  <c r="F692" i="4"/>
  <c r="E692" i="4"/>
  <c r="D692" i="4"/>
  <c r="C692" i="4"/>
  <c r="B692" i="4"/>
  <c r="AG691" i="4"/>
  <c r="AF691" i="4"/>
  <c r="AE691" i="4"/>
  <c r="AD691" i="4"/>
  <c r="AC691" i="4"/>
  <c r="AB691" i="4"/>
  <c r="AA691" i="4"/>
  <c r="Z691" i="4"/>
  <c r="Y691" i="4"/>
  <c r="X691" i="4"/>
  <c r="W691" i="4"/>
  <c r="V691" i="4"/>
  <c r="U691" i="4"/>
  <c r="T691" i="4"/>
  <c r="S691" i="4"/>
  <c r="R691" i="4"/>
  <c r="Q691" i="4"/>
  <c r="P691" i="4"/>
  <c r="O691" i="4"/>
  <c r="N691" i="4"/>
  <c r="M691" i="4"/>
  <c r="L691" i="4"/>
  <c r="K691" i="4"/>
  <c r="J691" i="4"/>
  <c r="I691" i="4"/>
  <c r="H691" i="4"/>
  <c r="G691" i="4"/>
  <c r="F691" i="4"/>
  <c r="E691" i="4"/>
  <c r="D691" i="4"/>
  <c r="C691" i="4"/>
  <c r="B691" i="4"/>
  <c r="AG690" i="4"/>
  <c r="AF690" i="4"/>
  <c r="AE690" i="4"/>
  <c r="AD690" i="4"/>
  <c r="AC690" i="4"/>
  <c r="AB690" i="4"/>
  <c r="AA690" i="4"/>
  <c r="Z690" i="4"/>
  <c r="Y690" i="4"/>
  <c r="X690" i="4"/>
  <c r="W690" i="4"/>
  <c r="V690" i="4"/>
  <c r="U690" i="4"/>
  <c r="T690" i="4"/>
  <c r="S690" i="4"/>
  <c r="R690" i="4"/>
  <c r="Q690" i="4"/>
  <c r="P690" i="4"/>
  <c r="O690" i="4"/>
  <c r="N690" i="4"/>
  <c r="M690" i="4"/>
  <c r="L690" i="4"/>
  <c r="K690" i="4"/>
  <c r="J690" i="4"/>
  <c r="I690" i="4"/>
  <c r="H690" i="4"/>
  <c r="G690" i="4"/>
  <c r="F690" i="4"/>
  <c r="E690" i="4"/>
  <c r="D690" i="4"/>
  <c r="C690" i="4"/>
  <c r="B690" i="4"/>
  <c r="AG689" i="4"/>
  <c r="AF689" i="4"/>
  <c r="AE689" i="4"/>
  <c r="AD689" i="4"/>
  <c r="AC689" i="4"/>
  <c r="AB689" i="4"/>
  <c r="AA689" i="4"/>
  <c r="Z689" i="4"/>
  <c r="Y689" i="4"/>
  <c r="X689" i="4"/>
  <c r="W689" i="4"/>
  <c r="V689" i="4"/>
  <c r="U689" i="4"/>
  <c r="T689" i="4"/>
  <c r="S689" i="4"/>
  <c r="R689" i="4"/>
  <c r="Q689" i="4"/>
  <c r="P689" i="4"/>
  <c r="O689" i="4"/>
  <c r="N689" i="4"/>
  <c r="M689" i="4"/>
  <c r="L689" i="4"/>
  <c r="K689" i="4"/>
  <c r="J689" i="4"/>
  <c r="I689" i="4"/>
  <c r="H689" i="4"/>
  <c r="G689" i="4"/>
  <c r="F689" i="4"/>
  <c r="E689" i="4"/>
  <c r="D689" i="4"/>
  <c r="C689" i="4"/>
  <c r="B689" i="4"/>
  <c r="AG688" i="4"/>
  <c r="AF688" i="4"/>
  <c r="AE688" i="4"/>
  <c r="AD688" i="4"/>
  <c r="AC688" i="4"/>
  <c r="AB688" i="4"/>
  <c r="AA688" i="4"/>
  <c r="Z688" i="4"/>
  <c r="Y688" i="4"/>
  <c r="X688" i="4"/>
  <c r="W688" i="4"/>
  <c r="V688" i="4"/>
  <c r="U688" i="4"/>
  <c r="T688" i="4"/>
  <c r="S688" i="4"/>
  <c r="R688" i="4"/>
  <c r="Q688" i="4"/>
  <c r="P688" i="4"/>
  <c r="O688" i="4"/>
  <c r="N688" i="4"/>
  <c r="M688" i="4"/>
  <c r="L688" i="4"/>
  <c r="K688" i="4"/>
  <c r="J688" i="4"/>
  <c r="I688" i="4"/>
  <c r="H688" i="4"/>
  <c r="G688" i="4"/>
  <c r="F688" i="4"/>
  <c r="E688" i="4"/>
  <c r="D688" i="4"/>
  <c r="C688" i="4"/>
  <c r="B688" i="4"/>
  <c r="AG687" i="4"/>
  <c r="AF687" i="4"/>
  <c r="AE687" i="4"/>
  <c r="AD687" i="4"/>
  <c r="AC687" i="4"/>
  <c r="AB687" i="4"/>
  <c r="AA687" i="4"/>
  <c r="Z687" i="4"/>
  <c r="Y687" i="4"/>
  <c r="X687" i="4"/>
  <c r="W687" i="4"/>
  <c r="V687" i="4"/>
  <c r="U687" i="4"/>
  <c r="T687" i="4"/>
  <c r="S687" i="4"/>
  <c r="R687" i="4"/>
  <c r="Q687" i="4"/>
  <c r="P687" i="4"/>
  <c r="O687" i="4"/>
  <c r="N687" i="4"/>
  <c r="M687" i="4"/>
  <c r="L687" i="4"/>
  <c r="K687" i="4"/>
  <c r="J687" i="4"/>
  <c r="I687" i="4"/>
  <c r="H687" i="4"/>
  <c r="G687" i="4"/>
  <c r="F687" i="4"/>
  <c r="E687" i="4"/>
  <c r="D687" i="4"/>
  <c r="C687" i="4"/>
  <c r="B687" i="4"/>
  <c r="AG686" i="4"/>
  <c r="AF686" i="4"/>
  <c r="AE686" i="4"/>
  <c r="AD686" i="4"/>
  <c r="AC686" i="4"/>
  <c r="AB686" i="4"/>
  <c r="AA686" i="4"/>
  <c r="Z686" i="4"/>
  <c r="Y686" i="4"/>
  <c r="X686" i="4"/>
  <c r="W686" i="4"/>
  <c r="V686" i="4"/>
  <c r="U686" i="4"/>
  <c r="T686" i="4"/>
  <c r="S686" i="4"/>
  <c r="R686" i="4"/>
  <c r="Q686" i="4"/>
  <c r="P686" i="4"/>
  <c r="O686" i="4"/>
  <c r="N686" i="4"/>
  <c r="M686" i="4"/>
  <c r="L686" i="4"/>
  <c r="K686" i="4"/>
  <c r="J686" i="4"/>
  <c r="I686" i="4"/>
  <c r="H686" i="4"/>
  <c r="G686" i="4"/>
  <c r="F686" i="4"/>
  <c r="E686" i="4"/>
  <c r="D686" i="4"/>
  <c r="C686" i="4"/>
  <c r="B686" i="4"/>
  <c r="AG685" i="4"/>
  <c r="AF685" i="4"/>
  <c r="AE685" i="4"/>
  <c r="AD685" i="4"/>
  <c r="AC685" i="4"/>
  <c r="AB685" i="4"/>
  <c r="AA685" i="4"/>
  <c r="Z685" i="4"/>
  <c r="Y685" i="4"/>
  <c r="X685" i="4"/>
  <c r="W685" i="4"/>
  <c r="V685" i="4"/>
  <c r="U685" i="4"/>
  <c r="T685" i="4"/>
  <c r="S685" i="4"/>
  <c r="R685" i="4"/>
  <c r="Q685" i="4"/>
  <c r="P685" i="4"/>
  <c r="O685" i="4"/>
  <c r="N685" i="4"/>
  <c r="M685" i="4"/>
  <c r="L685" i="4"/>
  <c r="K685" i="4"/>
  <c r="J685" i="4"/>
  <c r="I685" i="4"/>
  <c r="H685" i="4"/>
  <c r="G685" i="4"/>
  <c r="F685" i="4"/>
  <c r="E685" i="4"/>
  <c r="D685" i="4"/>
  <c r="C685" i="4"/>
  <c r="B685" i="4"/>
  <c r="AG684" i="4"/>
  <c r="AF684" i="4"/>
  <c r="AE684" i="4"/>
  <c r="AD684" i="4"/>
  <c r="AC684" i="4"/>
  <c r="AB684" i="4"/>
  <c r="AA684" i="4"/>
  <c r="Z684" i="4"/>
  <c r="Y684" i="4"/>
  <c r="X684" i="4"/>
  <c r="W684" i="4"/>
  <c r="V684" i="4"/>
  <c r="U684" i="4"/>
  <c r="T684" i="4"/>
  <c r="S684" i="4"/>
  <c r="R684" i="4"/>
  <c r="Q684" i="4"/>
  <c r="P684" i="4"/>
  <c r="O684" i="4"/>
  <c r="N684" i="4"/>
  <c r="M684" i="4"/>
  <c r="L684" i="4"/>
  <c r="K684" i="4"/>
  <c r="J684" i="4"/>
  <c r="I684" i="4"/>
  <c r="H684" i="4"/>
  <c r="G684" i="4"/>
  <c r="F684" i="4"/>
  <c r="E684" i="4"/>
  <c r="D684" i="4"/>
  <c r="C684" i="4"/>
  <c r="B684" i="4"/>
  <c r="AG683" i="4"/>
  <c r="AF683" i="4"/>
  <c r="AE683" i="4"/>
  <c r="AD683" i="4"/>
  <c r="AC683" i="4"/>
  <c r="AB683" i="4"/>
  <c r="AA683" i="4"/>
  <c r="Z683" i="4"/>
  <c r="Y683" i="4"/>
  <c r="X683" i="4"/>
  <c r="W683" i="4"/>
  <c r="V683" i="4"/>
  <c r="U683" i="4"/>
  <c r="T683" i="4"/>
  <c r="S683" i="4"/>
  <c r="R683" i="4"/>
  <c r="Q683" i="4"/>
  <c r="P683" i="4"/>
  <c r="O683" i="4"/>
  <c r="N683" i="4"/>
  <c r="M683" i="4"/>
  <c r="L683" i="4"/>
  <c r="K683" i="4"/>
  <c r="J683" i="4"/>
  <c r="I683" i="4"/>
  <c r="H683" i="4"/>
  <c r="G683" i="4"/>
  <c r="F683" i="4"/>
  <c r="E683" i="4"/>
  <c r="D683" i="4"/>
  <c r="C683" i="4"/>
  <c r="B683" i="4"/>
  <c r="AG682" i="4"/>
  <c r="AF682" i="4"/>
  <c r="AE682" i="4"/>
  <c r="AD682" i="4"/>
  <c r="AC682" i="4"/>
  <c r="AB682" i="4"/>
  <c r="AA682" i="4"/>
  <c r="Z682" i="4"/>
  <c r="Y682" i="4"/>
  <c r="X682" i="4"/>
  <c r="W682" i="4"/>
  <c r="V682" i="4"/>
  <c r="U682" i="4"/>
  <c r="T682" i="4"/>
  <c r="S682" i="4"/>
  <c r="R682" i="4"/>
  <c r="Q682" i="4"/>
  <c r="P682" i="4"/>
  <c r="O682" i="4"/>
  <c r="N682" i="4"/>
  <c r="M682" i="4"/>
  <c r="L682" i="4"/>
  <c r="K682" i="4"/>
  <c r="J682" i="4"/>
  <c r="I682" i="4"/>
  <c r="H682" i="4"/>
  <c r="G682" i="4"/>
  <c r="F682" i="4"/>
  <c r="E682" i="4"/>
  <c r="D682" i="4"/>
  <c r="C682" i="4"/>
  <c r="B682" i="4"/>
  <c r="AG681" i="4"/>
  <c r="AF681" i="4"/>
  <c r="AE681" i="4"/>
  <c r="AD681" i="4"/>
  <c r="AC681" i="4"/>
  <c r="AB681" i="4"/>
  <c r="AA681" i="4"/>
  <c r="Z681" i="4"/>
  <c r="Y681" i="4"/>
  <c r="X681" i="4"/>
  <c r="W681" i="4"/>
  <c r="V681" i="4"/>
  <c r="U681" i="4"/>
  <c r="T681" i="4"/>
  <c r="S681" i="4"/>
  <c r="R681" i="4"/>
  <c r="Q681" i="4"/>
  <c r="P681" i="4"/>
  <c r="O681" i="4"/>
  <c r="N681" i="4"/>
  <c r="M681" i="4"/>
  <c r="L681" i="4"/>
  <c r="K681" i="4"/>
  <c r="J681" i="4"/>
  <c r="I681" i="4"/>
  <c r="H681" i="4"/>
  <c r="G681" i="4"/>
  <c r="F681" i="4"/>
  <c r="E681" i="4"/>
  <c r="D681" i="4"/>
  <c r="C681" i="4"/>
  <c r="B681" i="4"/>
  <c r="AG680" i="4"/>
  <c r="AF680" i="4"/>
  <c r="AE680" i="4"/>
  <c r="AD680" i="4"/>
  <c r="AC680" i="4"/>
  <c r="AB680" i="4"/>
  <c r="AA680" i="4"/>
  <c r="Z680" i="4"/>
  <c r="Y680" i="4"/>
  <c r="X680" i="4"/>
  <c r="W680" i="4"/>
  <c r="V680" i="4"/>
  <c r="U680" i="4"/>
  <c r="T680" i="4"/>
  <c r="S680" i="4"/>
  <c r="R680" i="4"/>
  <c r="Q680" i="4"/>
  <c r="P680" i="4"/>
  <c r="O680" i="4"/>
  <c r="N680" i="4"/>
  <c r="M680" i="4"/>
  <c r="L680" i="4"/>
  <c r="K680" i="4"/>
  <c r="J680" i="4"/>
  <c r="I680" i="4"/>
  <c r="H680" i="4"/>
  <c r="G680" i="4"/>
  <c r="F680" i="4"/>
  <c r="E680" i="4"/>
  <c r="D680" i="4"/>
  <c r="C680" i="4"/>
  <c r="B680" i="4"/>
  <c r="AG679" i="4"/>
  <c r="AF679" i="4"/>
  <c r="AE679" i="4"/>
  <c r="AD679" i="4"/>
  <c r="AC679" i="4"/>
  <c r="AB679" i="4"/>
  <c r="AA679" i="4"/>
  <c r="Z679" i="4"/>
  <c r="Y679" i="4"/>
  <c r="X679" i="4"/>
  <c r="W679" i="4"/>
  <c r="V679" i="4"/>
  <c r="U679" i="4"/>
  <c r="T679" i="4"/>
  <c r="S679" i="4"/>
  <c r="R679" i="4"/>
  <c r="Q679" i="4"/>
  <c r="P679" i="4"/>
  <c r="O679" i="4"/>
  <c r="N679" i="4"/>
  <c r="M679" i="4"/>
  <c r="L679" i="4"/>
  <c r="K679" i="4"/>
  <c r="J679" i="4"/>
  <c r="I679" i="4"/>
  <c r="H679" i="4"/>
  <c r="G679" i="4"/>
  <c r="F679" i="4"/>
  <c r="E679" i="4"/>
  <c r="D679" i="4"/>
  <c r="C679" i="4"/>
  <c r="B679" i="4"/>
  <c r="AG678" i="4"/>
  <c r="AF678" i="4"/>
  <c r="AE678" i="4"/>
  <c r="AD678" i="4"/>
  <c r="AC678" i="4"/>
  <c r="AB678" i="4"/>
  <c r="AA678" i="4"/>
  <c r="Z678" i="4"/>
  <c r="Y678" i="4"/>
  <c r="X678" i="4"/>
  <c r="W678" i="4"/>
  <c r="V678" i="4"/>
  <c r="U678" i="4"/>
  <c r="T678" i="4"/>
  <c r="S678" i="4"/>
  <c r="R678" i="4"/>
  <c r="Q678" i="4"/>
  <c r="P678" i="4"/>
  <c r="O678" i="4"/>
  <c r="N678" i="4"/>
  <c r="M678" i="4"/>
  <c r="L678" i="4"/>
  <c r="K678" i="4"/>
  <c r="J678" i="4"/>
  <c r="I678" i="4"/>
  <c r="H678" i="4"/>
  <c r="G678" i="4"/>
  <c r="F678" i="4"/>
  <c r="E678" i="4"/>
  <c r="D678" i="4"/>
  <c r="C678" i="4"/>
  <c r="B678" i="4"/>
  <c r="AG677" i="4"/>
  <c r="AF677" i="4"/>
  <c r="AE677" i="4"/>
  <c r="AD677" i="4"/>
  <c r="AC677" i="4"/>
  <c r="AB677" i="4"/>
  <c r="AA677" i="4"/>
  <c r="Z677" i="4"/>
  <c r="Y677" i="4"/>
  <c r="X677" i="4"/>
  <c r="W677" i="4"/>
  <c r="V677" i="4"/>
  <c r="U677" i="4"/>
  <c r="T677" i="4"/>
  <c r="S677" i="4"/>
  <c r="R677" i="4"/>
  <c r="Q677" i="4"/>
  <c r="P677" i="4"/>
  <c r="O677" i="4"/>
  <c r="N677" i="4"/>
  <c r="M677" i="4"/>
  <c r="L677" i="4"/>
  <c r="K677" i="4"/>
  <c r="J677" i="4"/>
  <c r="I677" i="4"/>
  <c r="H677" i="4"/>
  <c r="G677" i="4"/>
  <c r="F677" i="4"/>
  <c r="E677" i="4"/>
  <c r="D677" i="4"/>
  <c r="C677" i="4"/>
  <c r="B677" i="4"/>
  <c r="AG676" i="4"/>
  <c r="AF676" i="4"/>
  <c r="AE676" i="4"/>
  <c r="AD676" i="4"/>
  <c r="AC676" i="4"/>
  <c r="AB676" i="4"/>
  <c r="AA676" i="4"/>
  <c r="Z676" i="4"/>
  <c r="Y676" i="4"/>
  <c r="X676" i="4"/>
  <c r="W676" i="4"/>
  <c r="V676" i="4"/>
  <c r="U676" i="4"/>
  <c r="T676" i="4"/>
  <c r="S676" i="4"/>
  <c r="R676" i="4"/>
  <c r="Q676" i="4"/>
  <c r="P676" i="4"/>
  <c r="O676" i="4"/>
  <c r="N676" i="4"/>
  <c r="M676" i="4"/>
  <c r="L676" i="4"/>
  <c r="K676" i="4"/>
  <c r="J676" i="4"/>
  <c r="I676" i="4"/>
  <c r="H676" i="4"/>
  <c r="G676" i="4"/>
  <c r="F676" i="4"/>
  <c r="E676" i="4"/>
  <c r="D676" i="4"/>
  <c r="C676" i="4"/>
  <c r="B676" i="4"/>
  <c r="AG675" i="4"/>
  <c r="AF675" i="4"/>
  <c r="AE675" i="4"/>
  <c r="AD675" i="4"/>
  <c r="AC675" i="4"/>
  <c r="AB675" i="4"/>
  <c r="AA675" i="4"/>
  <c r="Z675" i="4"/>
  <c r="Y675" i="4"/>
  <c r="X675" i="4"/>
  <c r="W675" i="4"/>
  <c r="V675" i="4"/>
  <c r="U675" i="4"/>
  <c r="T675" i="4"/>
  <c r="S675" i="4"/>
  <c r="R675" i="4"/>
  <c r="Q675" i="4"/>
  <c r="P675" i="4"/>
  <c r="O675" i="4"/>
  <c r="N675" i="4"/>
  <c r="M675" i="4"/>
  <c r="L675" i="4"/>
  <c r="K675" i="4"/>
  <c r="J675" i="4"/>
  <c r="I675" i="4"/>
  <c r="H675" i="4"/>
  <c r="G675" i="4"/>
  <c r="F675" i="4"/>
  <c r="E675" i="4"/>
  <c r="D675" i="4"/>
  <c r="C675" i="4"/>
  <c r="B675" i="4"/>
  <c r="AG674" i="4"/>
  <c r="AF674" i="4"/>
  <c r="AE674" i="4"/>
  <c r="AD674" i="4"/>
  <c r="AC674" i="4"/>
  <c r="AB674" i="4"/>
  <c r="AA674" i="4"/>
  <c r="Z674" i="4"/>
  <c r="Y674" i="4"/>
  <c r="X674" i="4"/>
  <c r="W674" i="4"/>
  <c r="V674" i="4"/>
  <c r="U674" i="4"/>
  <c r="T674" i="4"/>
  <c r="S674" i="4"/>
  <c r="R674" i="4"/>
  <c r="Q674" i="4"/>
  <c r="P674" i="4"/>
  <c r="O674" i="4"/>
  <c r="N674" i="4"/>
  <c r="M674" i="4"/>
  <c r="L674" i="4"/>
  <c r="K674" i="4"/>
  <c r="J674" i="4"/>
  <c r="I674" i="4"/>
  <c r="H674" i="4"/>
  <c r="G674" i="4"/>
  <c r="F674" i="4"/>
  <c r="E674" i="4"/>
  <c r="D674" i="4"/>
  <c r="C674" i="4"/>
  <c r="B674" i="4"/>
  <c r="AG673" i="4"/>
  <c r="AF673" i="4"/>
  <c r="AE673" i="4"/>
  <c r="AD673" i="4"/>
  <c r="AC673" i="4"/>
  <c r="AB673" i="4"/>
  <c r="AA673" i="4"/>
  <c r="Z673" i="4"/>
  <c r="Y673" i="4"/>
  <c r="X673" i="4"/>
  <c r="W673" i="4"/>
  <c r="V673" i="4"/>
  <c r="U673" i="4"/>
  <c r="T673" i="4"/>
  <c r="S673" i="4"/>
  <c r="R673" i="4"/>
  <c r="Q673" i="4"/>
  <c r="P673" i="4"/>
  <c r="O673" i="4"/>
  <c r="N673" i="4"/>
  <c r="M673" i="4"/>
  <c r="L673" i="4"/>
  <c r="K673" i="4"/>
  <c r="J673" i="4"/>
  <c r="I673" i="4"/>
  <c r="H673" i="4"/>
  <c r="G673" i="4"/>
  <c r="F673" i="4"/>
  <c r="E673" i="4"/>
  <c r="D673" i="4"/>
  <c r="C673" i="4"/>
  <c r="B673" i="4"/>
  <c r="AG672" i="4"/>
  <c r="AF672" i="4"/>
  <c r="AE672" i="4"/>
  <c r="AD672" i="4"/>
  <c r="AC672" i="4"/>
  <c r="AB672" i="4"/>
  <c r="AA672" i="4"/>
  <c r="Z672" i="4"/>
  <c r="Y672" i="4"/>
  <c r="X672" i="4"/>
  <c r="W672" i="4"/>
  <c r="V672" i="4"/>
  <c r="U672" i="4"/>
  <c r="T672" i="4"/>
  <c r="S672" i="4"/>
  <c r="R672" i="4"/>
  <c r="Q672" i="4"/>
  <c r="P672" i="4"/>
  <c r="O672" i="4"/>
  <c r="N672" i="4"/>
  <c r="M672" i="4"/>
  <c r="L672" i="4"/>
  <c r="K672" i="4"/>
  <c r="J672" i="4"/>
  <c r="I672" i="4"/>
  <c r="H672" i="4"/>
  <c r="G672" i="4"/>
  <c r="F672" i="4"/>
  <c r="E672" i="4"/>
  <c r="D672" i="4"/>
  <c r="C672" i="4"/>
  <c r="B672" i="4"/>
  <c r="AG671" i="4"/>
  <c r="AF671" i="4"/>
  <c r="AE671" i="4"/>
  <c r="AD671" i="4"/>
  <c r="AC671" i="4"/>
  <c r="AB671" i="4"/>
  <c r="AA671" i="4"/>
  <c r="Z671" i="4"/>
  <c r="Y671" i="4"/>
  <c r="X671" i="4"/>
  <c r="W671" i="4"/>
  <c r="V671" i="4"/>
  <c r="U671" i="4"/>
  <c r="T671" i="4"/>
  <c r="S671" i="4"/>
  <c r="R671" i="4"/>
  <c r="Q671" i="4"/>
  <c r="P671" i="4"/>
  <c r="O671" i="4"/>
  <c r="N671" i="4"/>
  <c r="M671" i="4"/>
  <c r="L671" i="4"/>
  <c r="K671" i="4"/>
  <c r="J671" i="4"/>
  <c r="I671" i="4"/>
  <c r="H671" i="4"/>
  <c r="G671" i="4"/>
  <c r="F671" i="4"/>
  <c r="E671" i="4"/>
  <c r="D671" i="4"/>
  <c r="C671" i="4"/>
  <c r="B671" i="4"/>
  <c r="AG670" i="4"/>
  <c r="AF670" i="4"/>
  <c r="AE670" i="4"/>
  <c r="AD670" i="4"/>
  <c r="AC670" i="4"/>
  <c r="AB670" i="4"/>
  <c r="AA670" i="4"/>
  <c r="Z670" i="4"/>
  <c r="Y670" i="4"/>
  <c r="X670" i="4"/>
  <c r="W670" i="4"/>
  <c r="V670" i="4"/>
  <c r="U670" i="4"/>
  <c r="T670" i="4"/>
  <c r="S670" i="4"/>
  <c r="R670" i="4"/>
  <c r="Q670" i="4"/>
  <c r="P670" i="4"/>
  <c r="O670" i="4"/>
  <c r="N670" i="4"/>
  <c r="M670" i="4"/>
  <c r="L670" i="4"/>
  <c r="K670" i="4"/>
  <c r="J670" i="4"/>
  <c r="I670" i="4"/>
  <c r="H670" i="4"/>
  <c r="G670" i="4"/>
  <c r="F670" i="4"/>
  <c r="E670" i="4"/>
  <c r="D670" i="4"/>
  <c r="C670" i="4"/>
  <c r="B670" i="4"/>
  <c r="AG669" i="4"/>
  <c r="AF669" i="4"/>
  <c r="AE669" i="4"/>
  <c r="AD669" i="4"/>
  <c r="AC669" i="4"/>
  <c r="AB669" i="4"/>
  <c r="AA669" i="4"/>
  <c r="Z669" i="4"/>
  <c r="Y669" i="4"/>
  <c r="X669" i="4"/>
  <c r="W669" i="4"/>
  <c r="V669" i="4"/>
  <c r="U669" i="4"/>
  <c r="T669" i="4"/>
  <c r="S669" i="4"/>
  <c r="R669" i="4"/>
  <c r="Q669" i="4"/>
  <c r="P669" i="4"/>
  <c r="O669" i="4"/>
  <c r="N669" i="4"/>
  <c r="M669" i="4"/>
  <c r="L669" i="4"/>
  <c r="K669" i="4"/>
  <c r="J669" i="4"/>
  <c r="I669" i="4"/>
  <c r="H669" i="4"/>
  <c r="G669" i="4"/>
  <c r="F669" i="4"/>
  <c r="E669" i="4"/>
  <c r="D669" i="4"/>
  <c r="C669" i="4"/>
  <c r="B669" i="4"/>
  <c r="AG668" i="4"/>
  <c r="AF668" i="4"/>
  <c r="AE668" i="4"/>
  <c r="AD668" i="4"/>
  <c r="AC668" i="4"/>
  <c r="AB668" i="4"/>
  <c r="AA668" i="4"/>
  <c r="Z668" i="4"/>
  <c r="Y668" i="4"/>
  <c r="X668" i="4"/>
  <c r="W668" i="4"/>
  <c r="V668" i="4"/>
  <c r="U668" i="4"/>
  <c r="T668" i="4"/>
  <c r="S668" i="4"/>
  <c r="R668" i="4"/>
  <c r="Q668" i="4"/>
  <c r="P668" i="4"/>
  <c r="O668" i="4"/>
  <c r="N668" i="4"/>
  <c r="M668" i="4"/>
  <c r="L668" i="4"/>
  <c r="K668" i="4"/>
  <c r="J668" i="4"/>
  <c r="I668" i="4"/>
  <c r="H668" i="4"/>
  <c r="G668" i="4"/>
  <c r="F668" i="4"/>
  <c r="E668" i="4"/>
  <c r="D668" i="4"/>
  <c r="C668" i="4"/>
  <c r="B668" i="4"/>
  <c r="AG667" i="4"/>
  <c r="AF667" i="4"/>
  <c r="AE667" i="4"/>
  <c r="AD667" i="4"/>
  <c r="AC667" i="4"/>
  <c r="AB667" i="4"/>
  <c r="AA667" i="4"/>
  <c r="Z667" i="4"/>
  <c r="Y667" i="4"/>
  <c r="X667" i="4"/>
  <c r="W667" i="4"/>
  <c r="V667" i="4"/>
  <c r="U667" i="4"/>
  <c r="T667" i="4"/>
  <c r="S667" i="4"/>
  <c r="R667" i="4"/>
  <c r="Q667" i="4"/>
  <c r="P667" i="4"/>
  <c r="O667" i="4"/>
  <c r="N667" i="4"/>
  <c r="M667" i="4"/>
  <c r="L667" i="4"/>
  <c r="K667" i="4"/>
  <c r="J667" i="4"/>
  <c r="I667" i="4"/>
  <c r="H667" i="4"/>
  <c r="G667" i="4"/>
  <c r="F667" i="4"/>
  <c r="E667" i="4"/>
  <c r="D667" i="4"/>
  <c r="C667" i="4"/>
  <c r="B667" i="4"/>
  <c r="AG666" i="4"/>
  <c r="AF666" i="4"/>
  <c r="AE666" i="4"/>
  <c r="AD666" i="4"/>
  <c r="AC666" i="4"/>
  <c r="AB666" i="4"/>
  <c r="AA666" i="4"/>
  <c r="Z666" i="4"/>
  <c r="Y666" i="4"/>
  <c r="X666" i="4"/>
  <c r="W666" i="4"/>
  <c r="V666" i="4"/>
  <c r="U666" i="4"/>
  <c r="T666" i="4"/>
  <c r="S666" i="4"/>
  <c r="R666" i="4"/>
  <c r="Q666" i="4"/>
  <c r="P666" i="4"/>
  <c r="O666" i="4"/>
  <c r="N666" i="4"/>
  <c r="M666" i="4"/>
  <c r="L666" i="4"/>
  <c r="K666" i="4"/>
  <c r="J666" i="4"/>
  <c r="I666" i="4"/>
  <c r="H666" i="4"/>
  <c r="G666" i="4"/>
  <c r="F666" i="4"/>
  <c r="E666" i="4"/>
  <c r="D666" i="4"/>
  <c r="C666" i="4"/>
  <c r="B666" i="4"/>
  <c r="AG665" i="4"/>
  <c r="AF665" i="4"/>
  <c r="AE665" i="4"/>
  <c r="AD665" i="4"/>
  <c r="AC665" i="4"/>
  <c r="AB665" i="4"/>
  <c r="AA665" i="4"/>
  <c r="Z665" i="4"/>
  <c r="Y665" i="4"/>
  <c r="X665" i="4"/>
  <c r="W665" i="4"/>
  <c r="V665" i="4"/>
  <c r="U665" i="4"/>
  <c r="T665" i="4"/>
  <c r="S665" i="4"/>
  <c r="R665" i="4"/>
  <c r="Q665" i="4"/>
  <c r="P665" i="4"/>
  <c r="O665" i="4"/>
  <c r="N665" i="4"/>
  <c r="M665" i="4"/>
  <c r="L665" i="4"/>
  <c r="K665" i="4"/>
  <c r="J665" i="4"/>
  <c r="I665" i="4"/>
  <c r="H665" i="4"/>
  <c r="G665" i="4"/>
  <c r="F665" i="4"/>
  <c r="E665" i="4"/>
  <c r="D665" i="4"/>
  <c r="C665" i="4"/>
  <c r="B665" i="4"/>
  <c r="AG664" i="4"/>
  <c r="AF664" i="4"/>
  <c r="AE664" i="4"/>
  <c r="AD664" i="4"/>
  <c r="AC664" i="4"/>
  <c r="AB664" i="4"/>
  <c r="AA664" i="4"/>
  <c r="Z664" i="4"/>
  <c r="Y664" i="4"/>
  <c r="X664" i="4"/>
  <c r="W664" i="4"/>
  <c r="V664" i="4"/>
  <c r="U664" i="4"/>
  <c r="T664" i="4"/>
  <c r="S664" i="4"/>
  <c r="R664" i="4"/>
  <c r="Q664" i="4"/>
  <c r="P664" i="4"/>
  <c r="O664" i="4"/>
  <c r="N664" i="4"/>
  <c r="M664" i="4"/>
  <c r="L664" i="4"/>
  <c r="K664" i="4"/>
  <c r="J664" i="4"/>
  <c r="I664" i="4"/>
  <c r="H664" i="4"/>
  <c r="G664" i="4"/>
  <c r="F664" i="4"/>
  <c r="E664" i="4"/>
  <c r="D664" i="4"/>
  <c r="C664" i="4"/>
  <c r="B664" i="4"/>
  <c r="AG663" i="4"/>
  <c r="AF663" i="4"/>
  <c r="AE663" i="4"/>
  <c r="AD663" i="4"/>
  <c r="AC663" i="4"/>
  <c r="AB663" i="4"/>
  <c r="AA663" i="4"/>
  <c r="Z663" i="4"/>
  <c r="Y663" i="4"/>
  <c r="X663" i="4"/>
  <c r="W663" i="4"/>
  <c r="V663" i="4"/>
  <c r="U663" i="4"/>
  <c r="T663" i="4"/>
  <c r="S663" i="4"/>
  <c r="R663" i="4"/>
  <c r="Q663" i="4"/>
  <c r="P663" i="4"/>
  <c r="O663" i="4"/>
  <c r="N663" i="4"/>
  <c r="M663" i="4"/>
  <c r="L663" i="4"/>
  <c r="K663" i="4"/>
  <c r="J663" i="4"/>
  <c r="I663" i="4"/>
  <c r="H663" i="4"/>
  <c r="G663" i="4"/>
  <c r="F663" i="4"/>
  <c r="E663" i="4"/>
  <c r="D663" i="4"/>
  <c r="C663" i="4"/>
  <c r="B663" i="4"/>
  <c r="AG662" i="4"/>
  <c r="AF662" i="4"/>
  <c r="AE662" i="4"/>
  <c r="AD662" i="4"/>
  <c r="AC662" i="4"/>
  <c r="AB662" i="4"/>
  <c r="AA662" i="4"/>
  <c r="Z662" i="4"/>
  <c r="Y662" i="4"/>
  <c r="X662" i="4"/>
  <c r="W662" i="4"/>
  <c r="V662" i="4"/>
  <c r="U662" i="4"/>
  <c r="T662" i="4"/>
  <c r="S662" i="4"/>
  <c r="R662" i="4"/>
  <c r="Q662" i="4"/>
  <c r="P662" i="4"/>
  <c r="O662" i="4"/>
  <c r="N662" i="4"/>
  <c r="M662" i="4"/>
  <c r="L662" i="4"/>
  <c r="K662" i="4"/>
  <c r="J662" i="4"/>
  <c r="I662" i="4"/>
  <c r="H662" i="4"/>
  <c r="G662" i="4"/>
  <c r="F662" i="4"/>
  <c r="E662" i="4"/>
  <c r="D662" i="4"/>
  <c r="C662" i="4"/>
  <c r="B662" i="4"/>
  <c r="AG661" i="4"/>
  <c r="AF661" i="4"/>
  <c r="AE661" i="4"/>
  <c r="AD661" i="4"/>
  <c r="AC661" i="4"/>
  <c r="AB661" i="4"/>
  <c r="AA661" i="4"/>
  <c r="Z661" i="4"/>
  <c r="Y661" i="4"/>
  <c r="X661" i="4"/>
  <c r="W661" i="4"/>
  <c r="V661" i="4"/>
  <c r="U661" i="4"/>
  <c r="T661" i="4"/>
  <c r="S661" i="4"/>
  <c r="R661" i="4"/>
  <c r="Q661" i="4"/>
  <c r="P661" i="4"/>
  <c r="O661" i="4"/>
  <c r="N661" i="4"/>
  <c r="M661" i="4"/>
  <c r="L661" i="4"/>
  <c r="K661" i="4"/>
  <c r="J661" i="4"/>
  <c r="I661" i="4"/>
  <c r="H661" i="4"/>
  <c r="G661" i="4"/>
  <c r="F661" i="4"/>
  <c r="E661" i="4"/>
  <c r="D661" i="4"/>
  <c r="C661" i="4"/>
  <c r="B661" i="4"/>
  <c r="AG660" i="4"/>
  <c r="AF660" i="4"/>
  <c r="AE660" i="4"/>
  <c r="AD660" i="4"/>
  <c r="AC660" i="4"/>
  <c r="AB660" i="4"/>
  <c r="AA660" i="4"/>
  <c r="Z660" i="4"/>
  <c r="Y660" i="4"/>
  <c r="X660" i="4"/>
  <c r="W660" i="4"/>
  <c r="V660" i="4"/>
  <c r="U660" i="4"/>
  <c r="T660" i="4"/>
  <c r="S660" i="4"/>
  <c r="R660" i="4"/>
  <c r="Q660" i="4"/>
  <c r="P660" i="4"/>
  <c r="O660" i="4"/>
  <c r="N660" i="4"/>
  <c r="M660" i="4"/>
  <c r="L660" i="4"/>
  <c r="K660" i="4"/>
  <c r="J660" i="4"/>
  <c r="I660" i="4"/>
  <c r="H660" i="4"/>
  <c r="G660" i="4"/>
  <c r="F660" i="4"/>
  <c r="E660" i="4"/>
  <c r="D660" i="4"/>
  <c r="C660" i="4"/>
  <c r="B660" i="4"/>
  <c r="AG659" i="4"/>
  <c r="AF659" i="4"/>
  <c r="AE659" i="4"/>
  <c r="AD659" i="4"/>
  <c r="AC659" i="4"/>
  <c r="AB659" i="4"/>
  <c r="AA659" i="4"/>
  <c r="Z659" i="4"/>
  <c r="Y659" i="4"/>
  <c r="X659" i="4"/>
  <c r="W659" i="4"/>
  <c r="V659" i="4"/>
  <c r="U659" i="4"/>
  <c r="T659" i="4"/>
  <c r="S659" i="4"/>
  <c r="R659" i="4"/>
  <c r="Q659" i="4"/>
  <c r="P659" i="4"/>
  <c r="O659" i="4"/>
  <c r="N659" i="4"/>
  <c r="M659" i="4"/>
  <c r="L659" i="4"/>
  <c r="K659" i="4"/>
  <c r="J659" i="4"/>
  <c r="I659" i="4"/>
  <c r="H659" i="4"/>
  <c r="G659" i="4"/>
  <c r="F659" i="4"/>
  <c r="E659" i="4"/>
  <c r="D659" i="4"/>
  <c r="C659" i="4"/>
  <c r="B659" i="4"/>
  <c r="AG658" i="4"/>
  <c r="AF658" i="4"/>
  <c r="AE658" i="4"/>
  <c r="AD658" i="4"/>
  <c r="AC658" i="4"/>
  <c r="AB658" i="4"/>
  <c r="AA658" i="4"/>
  <c r="Z658" i="4"/>
  <c r="Y658" i="4"/>
  <c r="X658" i="4"/>
  <c r="W658" i="4"/>
  <c r="V658" i="4"/>
  <c r="U658" i="4"/>
  <c r="T658" i="4"/>
  <c r="S658" i="4"/>
  <c r="R658" i="4"/>
  <c r="Q658" i="4"/>
  <c r="P658" i="4"/>
  <c r="O658" i="4"/>
  <c r="N658" i="4"/>
  <c r="M658" i="4"/>
  <c r="L658" i="4"/>
  <c r="K658" i="4"/>
  <c r="J658" i="4"/>
  <c r="I658" i="4"/>
  <c r="H658" i="4"/>
  <c r="G658" i="4"/>
  <c r="F658" i="4"/>
  <c r="E658" i="4"/>
  <c r="D658" i="4"/>
  <c r="C658" i="4"/>
  <c r="B658" i="4"/>
  <c r="AG657" i="4"/>
  <c r="AF657" i="4"/>
  <c r="AE657" i="4"/>
  <c r="AD657" i="4"/>
  <c r="AC657" i="4"/>
  <c r="AB657" i="4"/>
  <c r="AA657" i="4"/>
  <c r="Z657" i="4"/>
  <c r="Y657" i="4"/>
  <c r="X657" i="4"/>
  <c r="W657" i="4"/>
  <c r="V657" i="4"/>
  <c r="U657" i="4"/>
  <c r="T657" i="4"/>
  <c r="S657" i="4"/>
  <c r="R657" i="4"/>
  <c r="Q657" i="4"/>
  <c r="P657" i="4"/>
  <c r="O657" i="4"/>
  <c r="N657" i="4"/>
  <c r="M657" i="4"/>
  <c r="L657" i="4"/>
  <c r="K657" i="4"/>
  <c r="J657" i="4"/>
  <c r="I657" i="4"/>
  <c r="H657" i="4"/>
  <c r="G657" i="4"/>
  <c r="F657" i="4"/>
  <c r="E657" i="4"/>
  <c r="D657" i="4"/>
  <c r="C657" i="4"/>
  <c r="B657" i="4"/>
  <c r="AG656" i="4"/>
  <c r="AF656" i="4"/>
  <c r="AE656" i="4"/>
  <c r="AD656" i="4"/>
  <c r="AC656" i="4"/>
  <c r="AB656" i="4"/>
  <c r="AA656" i="4"/>
  <c r="Z656" i="4"/>
  <c r="Y656" i="4"/>
  <c r="X656" i="4"/>
  <c r="W656" i="4"/>
  <c r="V656" i="4"/>
  <c r="U656" i="4"/>
  <c r="T656" i="4"/>
  <c r="S656" i="4"/>
  <c r="R656" i="4"/>
  <c r="Q656" i="4"/>
  <c r="P656" i="4"/>
  <c r="O656" i="4"/>
  <c r="N656" i="4"/>
  <c r="M656" i="4"/>
  <c r="L656" i="4"/>
  <c r="K656" i="4"/>
  <c r="J656" i="4"/>
  <c r="I656" i="4"/>
  <c r="H656" i="4"/>
  <c r="G656" i="4"/>
  <c r="F656" i="4"/>
  <c r="E656" i="4"/>
  <c r="D656" i="4"/>
  <c r="C656" i="4"/>
  <c r="B656" i="4"/>
  <c r="AG655" i="4"/>
  <c r="AF655" i="4"/>
  <c r="AE655" i="4"/>
  <c r="AD655" i="4"/>
  <c r="AC655" i="4"/>
  <c r="AB655" i="4"/>
  <c r="AA655" i="4"/>
  <c r="Z655" i="4"/>
  <c r="Y655" i="4"/>
  <c r="X655" i="4"/>
  <c r="W655" i="4"/>
  <c r="V655" i="4"/>
  <c r="U655" i="4"/>
  <c r="T655" i="4"/>
  <c r="S655" i="4"/>
  <c r="R655" i="4"/>
  <c r="Q655" i="4"/>
  <c r="P655" i="4"/>
  <c r="O655" i="4"/>
  <c r="N655" i="4"/>
  <c r="M655" i="4"/>
  <c r="L655" i="4"/>
  <c r="K655" i="4"/>
  <c r="J655" i="4"/>
  <c r="I655" i="4"/>
  <c r="H655" i="4"/>
  <c r="G655" i="4"/>
  <c r="F655" i="4"/>
  <c r="E655" i="4"/>
  <c r="D655" i="4"/>
  <c r="C655" i="4"/>
  <c r="B655" i="4"/>
  <c r="AG654" i="4"/>
  <c r="AF654" i="4"/>
  <c r="AE654" i="4"/>
  <c r="AD654" i="4"/>
  <c r="AC654" i="4"/>
  <c r="AB654" i="4"/>
  <c r="AA654" i="4"/>
  <c r="Z654" i="4"/>
  <c r="Y654" i="4"/>
  <c r="X654" i="4"/>
  <c r="W654" i="4"/>
  <c r="V654" i="4"/>
  <c r="U654" i="4"/>
  <c r="T654" i="4"/>
  <c r="S654" i="4"/>
  <c r="R654" i="4"/>
  <c r="Q654" i="4"/>
  <c r="P654" i="4"/>
  <c r="O654" i="4"/>
  <c r="N654" i="4"/>
  <c r="M654" i="4"/>
  <c r="L654" i="4"/>
  <c r="K654" i="4"/>
  <c r="J654" i="4"/>
  <c r="I654" i="4"/>
  <c r="H654" i="4"/>
  <c r="G654" i="4"/>
  <c r="F654" i="4"/>
  <c r="E654" i="4"/>
  <c r="D654" i="4"/>
  <c r="C654" i="4"/>
  <c r="B654" i="4"/>
  <c r="AG653" i="4"/>
  <c r="AF653" i="4"/>
  <c r="AE653" i="4"/>
  <c r="AD653" i="4"/>
  <c r="AC653" i="4"/>
  <c r="AB653" i="4"/>
  <c r="AA653" i="4"/>
  <c r="Z653" i="4"/>
  <c r="Y653" i="4"/>
  <c r="X653" i="4"/>
  <c r="W653" i="4"/>
  <c r="V653" i="4"/>
  <c r="U653" i="4"/>
  <c r="T653" i="4"/>
  <c r="S653" i="4"/>
  <c r="R653" i="4"/>
  <c r="Q653" i="4"/>
  <c r="P653" i="4"/>
  <c r="O653" i="4"/>
  <c r="N653" i="4"/>
  <c r="M653" i="4"/>
  <c r="L653" i="4"/>
  <c r="K653" i="4"/>
  <c r="J653" i="4"/>
  <c r="I653" i="4"/>
  <c r="H653" i="4"/>
  <c r="G653" i="4"/>
  <c r="F653" i="4"/>
  <c r="E653" i="4"/>
  <c r="D653" i="4"/>
  <c r="C653" i="4"/>
  <c r="B653" i="4"/>
  <c r="AG652" i="4"/>
  <c r="AF652" i="4"/>
  <c r="AE652" i="4"/>
  <c r="AD652" i="4"/>
  <c r="AC652" i="4"/>
  <c r="AB652" i="4"/>
  <c r="AA652" i="4"/>
  <c r="Z652" i="4"/>
  <c r="Y652" i="4"/>
  <c r="X652" i="4"/>
  <c r="W652" i="4"/>
  <c r="V652" i="4"/>
  <c r="U652" i="4"/>
  <c r="T652" i="4"/>
  <c r="S652" i="4"/>
  <c r="R652" i="4"/>
  <c r="Q652" i="4"/>
  <c r="P652" i="4"/>
  <c r="O652" i="4"/>
  <c r="N652" i="4"/>
  <c r="M652" i="4"/>
  <c r="L652" i="4"/>
  <c r="K652" i="4"/>
  <c r="J652" i="4"/>
  <c r="I652" i="4"/>
  <c r="H652" i="4"/>
  <c r="G652" i="4"/>
  <c r="F652" i="4"/>
  <c r="E652" i="4"/>
  <c r="D652" i="4"/>
  <c r="C652" i="4"/>
  <c r="B652" i="4"/>
  <c r="AG651" i="4"/>
  <c r="AF651" i="4"/>
  <c r="AE651" i="4"/>
  <c r="AD651" i="4"/>
  <c r="AC651" i="4"/>
  <c r="AB651" i="4"/>
  <c r="AA651" i="4"/>
  <c r="Z651" i="4"/>
  <c r="Y651" i="4"/>
  <c r="X651" i="4"/>
  <c r="W651" i="4"/>
  <c r="V651" i="4"/>
  <c r="U651" i="4"/>
  <c r="T651" i="4"/>
  <c r="S651" i="4"/>
  <c r="R651" i="4"/>
  <c r="Q651" i="4"/>
  <c r="P651" i="4"/>
  <c r="O651" i="4"/>
  <c r="N651" i="4"/>
  <c r="M651" i="4"/>
  <c r="L651" i="4"/>
  <c r="K651" i="4"/>
  <c r="J651" i="4"/>
  <c r="I651" i="4"/>
  <c r="H651" i="4"/>
  <c r="G651" i="4"/>
  <c r="F651" i="4"/>
  <c r="E651" i="4"/>
  <c r="D651" i="4"/>
  <c r="C651" i="4"/>
  <c r="B651" i="4"/>
  <c r="AG650" i="4"/>
  <c r="AF650" i="4"/>
  <c r="AE650" i="4"/>
  <c r="AD650" i="4"/>
  <c r="AC650" i="4"/>
  <c r="AB650" i="4"/>
  <c r="AA650" i="4"/>
  <c r="Z650" i="4"/>
  <c r="Y650" i="4"/>
  <c r="X650" i="4"/>
  <c r="W650" i="4"/>
  <c r="V650" i="4"/>
  <c r="U650" i="4"/>
  <c r="T650" i="4"/>
  <c r="S650" i="4"/>
  <c r="R650" i="4"/>
  <c r="Q650" i="4"/>
  <c r="P650" i="4"/>
  <c r="O650" i="4"/>
  <c r="N650" i="4"/>
  <c r="M650" i="4"/>
  <c r="L650" i="4"/>
  <c r="K650" i="4"/>
  <c r="J650" i="4"/>
  <c r="I650" i="4"/>
  <c r="H650" i="4"/>
  <c r="G650" i="4"/>
  <c r="F650" i="4"/>
  <c r="E650" i="4"/>
  <c r="D650" i="4"/>
  <c r="C650" i="4"/>
  <c r="B650" i="4"/>
  <c r="AG649" i="4"/>
  <c r="AF649" i="4"/>
  <c r="AE649" i="4"/>
  <c r="AD649" i="4"/>
  <c r="AC649" i="4"/>
  <c r="AB649" i="4"/>
  <c r="AA649" i="4"/>
  <c r="Z649" i="4"/>
  <c r="Y649" i="4"/>
  <c r="X649" i="4"/>
  <c r="W649" i="4"/>
  <c r="V649" i="4"/>
  <c r="U649" i="4"/>
  <c r="T649" i="4"/>
  <c r="S649" i="4"/>
  <c r="R649" i="4"/>
  <c r="Q649" i="4"/>
  <c r="P649" i="4"/>
  <c r="O649" i="4"/>
  <c r="N649" i="4"/>
  <c r="M649" i="4"/>
  <c r="L649" i="4"/>
  <c r="K649" i="4"/>
  <c r="J649" i="4"/>
  <c r="I649" i="4"/>
  <c r="H649" i="4"/>
  <c r="G649" i="4"/>
  <c r="F649" i="4"/>
  <c r="E649" i="4"/>
  <c r="D649" i="4"/>
  <c r="C649" i="4"/>
  <c r="B649" i="4"/>
  <c r="AG648" i="4"/>
  <c r="AF648" i="4"/>
  <c r="AE648" i="4"/>
  <c r="AD648" i="4"/>
  <c r="AC648" i="4"/>
  <c r="AB648" i="4"/>
  <c r="AA648" i="4"/>
  <c r="Z648" i="4"/>
  <c r="Y648" i="4"/>
  <c r="X648" i="4"/>
  <c r="W648" i="4"/>
  <c r="V648" i="4"/>
  <c r="U648" i="4"/>
  <c r="T648" i="4"/>
  <c r="S648" i="4"/>
  <c r="R648" i="4"/>
  <c r="Q648" i="4"/>
  <c r="P648" i="4"/>
  <c r="O648" i="4"/>
  <c r="N648" i="4"/>
  <c r="M648" i="4"/>
  <c r="L648" i="4"/>
  <c r="K648" i="4"/>
  <c r="J648" i="4"/>
  <c r="I648" i="4"/>
  <c r="H648" i="4"/>
  <c r="G648" i="4"/>
  <c r="F648" i="4"/>
  <c r="E648" i="4"/>
  <c r="D648" i="4"/>
  <c r="C648" i="4"/>
  <c r="B648" i="4"/>
  <c r="AG647" i="4"/>
  <c r="AF647" i="4"/>
  <c r="AE647" i="4"/>
  <c r="AD647" i="4"/>
  <c r="AC647" i="4"/>
  <c r="AB647" i="4"/>
  <c r="AA647" i="4"/>
  <c r="Z647" i="4"/>
  <c r="Y647" i="4"/>
  <c r="X647" i="4"/>
  <c r="W647" i="4"/>
  <c r="V647" i="4"/>
  <c r="U647" i="4"/>
  <c r="T647" i="4"/>
  <c r="S647" i="4"/>
  <c r="R647" i="4"/>
  <c r="Q647" i="4"/>
  <c r="P647" i="4"/>
  <c r="O647" i="4"/>
  <c r="N647" i="4"/>
  <c r="M647" i="4"/>
  <c r="L647" i="4"/>
  <c r="K647" i="4"/>
  <c r="J647" i="4"/>
  <c r="I647" i="4"/>
  <c r="H647" i="4"/>
  <c r="G647" i="4"/>
  <c r="F647" i="4"/>
  <c r="E647" i="4"/>
  <c r="D647" i="4"/>
  <c r="C647" i="4"/>
  <c r="B647" i="4"/>
  <c r="AG646" i="4"/>
  <c r="AF646" i="4"/>
  <c r="AE646" i="4"/>
  <c r="AD646" i="4"/>
  <c r="AC646" i="4"/>
  <c r="AB646" i="4"/>
  <c r="AA646" i="4"/>
  <c r="Z646" i="4"/>
  <c r="Y646" i="4"/>
  <c r="X646" i="4"/>
  <c r="W646" i="4"/>
  <c r="V646" i="4"/>
  <c r="U646" i="4"/>
  <c r="T646" i="4"/>
  <c r="S646" i="4"/>
  <c r="R646" i="4"/>
  <c r="Q646" i="4"/>
  <c r="P646" i="4"/>
  <c r="O646" i="4"/>
  <c r="N646" i="4"/>
  <c r="M646" i="4"/>
  <c r="L646" i="4"/>
  <c r="K646" i="4"/>
  <c r="J646" i="4"/>
  <c r="I646" i="4"/>
  <c r="H646" i="4"/>
  <c r="G646" i="4"/>
  <c r="F646" i="4"/>
  <c r="E646" i="4"/>
  <c r="D646" i="4"/>
  <c r="C646" i="4"/>
  <c r="B646" i="4"/>
  <c r="AG645" i="4"/>
  <c r="AF645" i="4"/>
  <c r="AE645" i="4"/>
  <c r="AD645" i="4"/>
  <c r="AC645" i="4"/>
  <c r="AB645" i="4"/>
  <c r="AA645" i="4"/>
  <c r="Z645" i="4"/>
  <c r="Y645" i="4"/>
  <c r="X645" i="4"/>
  <c r="W645" i="4"/>
  <c r="V645" i="4"/>
  <c r="U645" i="4"/>
  <c r="T645" i="4"/>
  <c r="S645" i="4"/>
  <c r="R645" i="4"/>
  <c r="Q645" i="4"/>
  <c r="P645" i="4"/>
  <c r="O645" i="4"/>
  <c r="N645" i="4"/>
  <c r="M645" i="4"/>
  <c r="L645" i="4"/>
  <c r="K645" i="4"/>
  <c r="J645" i="4"/>
  <c r="I645" i="4"/>
  <c r="H645" i="4"/>
  <c r="G645" i="4"/>
  <c r="F645" i="4"/>
  <c r="E645" i="4"/>
  <c r="D645" i="4"/>
  <c r="C645" i="4"/>
  <c r="B645" i="4"/>
  <c r="AG644" i="4"/>
  <c r="AF644" i="4"/>
  <c r="AE644" i="4"/>
  <c r="AD644" i="4"/>
  <c r="AC644" i="4"/>
  <c r="AB644" i="4"/>
  <c r="AA644" i="4"/>
  <c r="Z644" i="4"/>
  <c r="Y644" i="4"/>
  <c r="X644" i="4"/>
  <c r="W644" i="4"/>
  <c r="V644" i="4"/>
  <c r="U644" i="4"/>
  <c r="T644" i="4"/>
  <c r="S644" i="4"/>
  <c r="R644" i="4"/>
  <c r="Q644" i="4"/>
  <c r="P644" i="4"/>
  <c r="O644" i="4"/>
  <c r="N644" i="4"/>
  <c r="M644" i="4"/>
  <c r="L644" i="4"/>
  <c r="K644" i="4"/>
  <c r="J644" i="4"/>
  <c r="I644" i="4"/>
  <c r="H644" i="4"/>
  <c r="G644" i="4"/>
  <c r="F644" i="4"/>
  <c r="E644" i="4"/>
  <c r="D644" i="4"/>
  <c r="C644" i="4"/>
  <c r="B644" i="4"/>
  <c r="AG643" i="4"/>
  <c r="AF643" i="4"/>
  <c r="AE643" i="4"/>
  <c r="AD643" i="4"/>
  <c r="AC643" i="4"/>
  <c r="AB643" i="4"/>
  <c r="AA643" i="4"/>
  <c r="Z643" i="4"/>
  <c r="Y643" i="4"/>
  <c r="X643" i="4"/>
  <c r="W643" i="4"/>
  <c r="V643" i="4"/>
  <c r="U643" i="4"/>
  <c r="T643" i="4"/>
  <c r="S643" i="4"/>
  <c r="R643" i="4"/>
  <c r="Q643" i="4"/>
  <c r="P643" i="4"/>
  <c r="O643" i="4"/>
  <c r="N643" i="4"/>
  <c r="M643" i="4"/>
  <c r="L643" i="4"/>
  <c r="K643" i="4"/>
  <c r="J643" i="4"/>
  <c r="I643" i="4"/>
  <c r="H643" i="4"/>
  <c r="G643" i="4"/>
  <c r="F643" i="4"/>
  <c r="E643" i="4"/>
  <c r="D643" i="4"/>
  <c r="C643" i="4"/>
  <c r="B643" i="4"/>
  <c r="AG642" i="4"/>
  <c r="AF642" i="4"/>
  <c r="AE642" i="4"/>
  <c r="AD642" i="4"/>
  <c r="AC642" i="4"/>
  <c r="AB642" i="4"/>
  <c r="AA642" i="4"/>
  <c r="Z642" i="4"/>
  <c r="Y642" i="4"/>
  <c r="X642" i="4"/>
  <c r="W642" i="4"/>
  <c r="V642" i="4"/>
  <c r="U642" i="4"/>
  <c r="T642" i="4"/>
  <c r="S642" i="4"/>
  <c r="R642" i="4"/>
  <c r="Q642" i="4"/>
  <c r="P642" i="4"/>
  <c r="O642" i="4"/>
  <c r="N642" i="4"/>
  <c r="M642" i="4"/>
  <c r="L642" i="4"/>
  <c r="K642" i="4"/>
  <c r="J642" i="4"/>
  <c r="I642" i="4"/>
  <c r="H642" i="4"/>
  <c r="G642" i="4"/>
  <c r="F642" i="4"/>
  <c r="E642" i="4"/>
  <c r="D642" i="4"/>
  <c r="C642" i="4"/>
  <c r="B642" i="4"/>
  <c r="AG641" i="4"/>
  <c r="AF641" i="4"/>
  <c r="AE641" i="4"/>
  <c r="AD641" i="4"/>
  <c r="AC641" i="4"/>
  <c r="AB641" i="4"/>
  <c r="AA641" i="4"/>
  <c r="Z641" i="4"/>
  <c r="Y641" i="4"/>
  <c r="X641" i="4"/>
  <c r="W641" i="4"/>
  <c r="V641" i="4"/>
  <c r="U641" i="4"/>
  <c r="T641" i="4"/>
  <c r="S641" i="4"/>
  <c r="R641" i="4"/>
  <c r="Q641" i="4"/>
  <c r="P641" i="4"/>
  <c r="O641" i="4"/>
  <c r="N641" i="4"/>
  <c r="M641" i="4"/>
  <c r="L641" i="4"/>
  <c r="K641" i="4"/>
  <c r="J641" i="4"/>
  <c r="I641" i="4"/>
  <c r="H641" i="4"/>
  <c r="G641" i="4"/>
  <c r="F641" i="4"/>
  <c r="E641" i="4"/>
  <c r="D641" i="4"/>
  <c r="C641" i="4"/>
  <c r="B641" i="4"/>
  <c r="AG640" i="4"/>
  <c r="AF640" i="4"/>
  <c r="AE640" i="4"/>
  <c r="AD640" i="4"/>
  <c r="AC640" i="4"/>
  <c r="AB640" i="4"/>
  <c r="AA640" i="4"/>
  <c r="Z640" i="4"/>
  <c r="Y640" i="4"/>
  <c r="X640" i="4"/>
  <c r="W640" i="4"/>
  <c r="V640" i="4"/>
  <c r="U640" i="4"/>
  <c r="T640" i="4"/>
  <c r="S640" i="4"/>
  <c r="R640" i="4"/>
  <c r="Q640" i="4"/>
  <c r="P640" i="4"/>
  <c r="O640" i="4"/>
  <c r="N640" i="4"/>
  <c r="M640" i="4"/>
  <c r="L640" i="4"/>
  <c r="K640" i="4"/>
  <c r="J640" i="4"/>
  <c r="I640" i="4"/>
  <c r="H640" i="4"/>
  <c r="G640" i="4"/>
  <c r="F640" i="4"/>
  <c r="E640" i="4"/>
  <c r="D640" i="4"/>
  <c r="C640" i="4"/>
  <c r="B640" i="4"/>
  <c r="AG639" i="4"/>
  <c r="AF639" i="4"/>
  <c r="AE639" i="4"/>
  <c r="AD639" i="4"/>
  <c r="AC639" i="4"/>
  <c r="AB639" i="4"/>
  <c r="AA639" i="4"/>
  <c r="Z639" i="4"/>
  <c r="Y639" i="4"/>
  <c r="X639" i="4"/>
  <c r="W639" i="4"/>
  <c r="V639" i="4"/>
  <c r="U639" i="4"/>
  <c r="T639" i="4"/>
  <c r="S639" i="4"/>
  <c r="R639" i="4"/>
  <c r="Q639" i="4"/>
  <c r="P639" i="4"/>
  <c r="O639" i="4"/>
  <c r="N639" i="4"/>
  <c r="M639" i="4"/>
  <c r="L639" i="4"/>
  <c r="K639" i="4"/>
  <c r="J639" i="4"/>
  <c r="I639" i="4"/>
  <c r="H639" i="4"/>
  <c r="G639" i="4"/>
  <c r="F639" i="4"/>
  <c r="E639" i="4"/>
  <c r="D639" i="4"/>
  <c r="C639" i="4"/>
  <c r="B639" i="4"/>
  <c r="AG638" i="4"/>
  <c r="AF638" i="4"/>
  <c r="AE638" i="4"/>
  <c r="AD638" i="4"/>
  <c r="AC638" i="4"/>
  <c r="AB638" i="4"/>
  <c r="AA638" i="4"/>
  <c r="Z638" i="4"/>
  <c r="Y638" i="4"/>
  <c r="X638" i="4"/>
  <c r="W638" i="4"/>
  <c r="V638" i="4"/>
  <c r="U638" i="4"/>
  <c r="T638" i="4"/>
  <c r="S638" i="4"/>
  <c r="R638" i="4"/>
  <c r="Q638" i="4"/>
  <c r="P638" i="4"/>
  <c r="O638" i="4"/>
  <c r="N638" i="4"/>
  <c r="M638" i="4"/>
  <c r="L638" i="4"/>
  <c r="K638" i="4"/>
  <c r="J638" i="4"/>
  <c r="I638" i="4"/>
  <c r="H638" i="4"/>
  <c r="G638" i="4"/>
  <c r="F638" i="4"/>
  <c r="E638" i="4"/>
  <c r="D638" i="4"/>
  <c r="C638" i="4"/>
  <c r="B638" i="4"/>
  <c r="AG637" i="4"/>
  <c r="AF637" i="4"/>
  <c r="AE637" i="4"/>
  <c r="AD637" i="4"/>
  <c r="AC637" i="4"/>
  <c r="AB637" i="4"/>
  <c r="AA637" i="4"/>
  <c r="Z637" i="4"/>
  <c r="Y637" i="4"/>
  <c r="X637" i="4"/>
  <c r="W637" i="4"/>
  <c r="V637" i="4"/>
  <c r="U637" i="4"/>
  <c r="T637" i="4"/>
  <c r="S637" i="4"/>
  <c r="R637" i="4"/>
  <c r="Q637" i="4"/>
  <c r="P637" i="4"/>
  <c r="O637" i="4"/>
  <c r="N637" i="4"/>
  <c r="M637" i="4"/>
  <c r="L637" i="4"/>
  <c r="K637" i="4"/>
  <c r="J637" i="4"/>
  <c r="I637" i="4"/>
  <c r="H637" i="4"/>
  <c r="G637" i="4"/>
  <c r="F637" i="4"/>
  <c r="E637" i="4"/>
  <c r="D637" i="4"/>
  <c r="C637" i="4"/>
  <c r="B637" i="4"/>
  <c r="AG636" i="4"/>
  <c r="AF636" i="4"/>
  <c r="AE636" i="4"/>
  <c r="AD636" i="4"/>
  <c r="AC636" i="4"/>
  <c r="AB636" i="4"/>
  <c r="AA636" i="4"/>
  <c r="Z636" i="4"/>
  <c r="Y636" i="4"/>
  <c r="X636" i="4"/>
  <c r="W636" i="4"/>
  <c r="V636" i="4"/>
  <c r="U636" i="4"/>
  <c r="T636" i="4"/>
  <c r="S636" i="4"/>
  <c r="R636" i="4"/>
  <c r="Q636" i="4"/>
  <c r="P636" i="4"/>
  <c r="O636" i="4"/>
  <c r="N636" i="4"/>
  <c r="M636" i="4"/>
  <c r="L636" i="4"/>
  <c r="K636" i="4"/>
  <c r="J636" i="4"/>
  <c r="I636" i="4"/>
  <c r="H636" i="4"/>
  <c r="G636" i="4"/>
  <c r="F636" i="4"/>
  <c r="E636" i="4"/>
  <c r="D636" i="4"/>
  <c r="C636" i="4"/>
  <c r="B636" i="4"/>
  <c r="AG635" i="4"/>
  <c r="AF635" i="4"/>
  <c r="AE635" i="4"/>
  <c r="AD635" i="4"/>
  <c r="AC635" i="4"/>
  <c r="AB635" i="4"/>
  <c r="AA635" i="4"/>
  <c r="Z635" i="4"/>
  <c r="Y635" i="4"/>
  <c r="X635" i="4"/>
  <c r="W635" i="4"/>
  <c r="V635" i="4"/>
  <c r="U635" i="4"/>
  <c r="T635" i="4"/>
  <c r="S635" i="4"/>
  <c r="R635" i="4"/>
  <c r="Q635" i="4"/>
  <c r="P635" i="4"/>
  <c r="O635" i="4"/>
  <c r="N635" i="4"/>
  <c r="M635" i="4"/>
  <c r="L635" i="4"/>
  <c r="K635" i="4"/>
  <c r="J635" i="4"/>
  <c r="I635" i="4"/>
  <c r="H635" i="4"/>
  <c r="G635" i="4"/>
  <c r="F635" i="4"/>
  <c r="E635" i="4"/>
  <c r="D635" i="4"/>
  <c r="C635" i="4"/>
  <c r="B635" i="4"/>
  <c r="AG634" i="4"/>
  <c r="AF634" i="4"/>
  <c r="AE634" i="4"/>
  <c r="AD634" i="4"/>
  <c r="AC634" i="4"/>
  <c r="AB634" i="4"/>
  <c r="AA634" i="4"/>
  <c r="Z634" i="4"/>
  <c r="Y634" i="4"/>
  <c r="X634" i="4"/>
  <c r="W634" i="4"/>
  <c r="V634" i="4"/>
  <c r="U634" i="4"/>
  <c r="T634" i="4"/>
  <c r="S634" i="4"/>
  <c r="R634" i="4"/>
  <c r="Q634" i="4"/>
  <c r="P634" i="4"/>
  <c r="O634" i="4"/>
  <c r="N634" i="4"/>
  <c r="M634" i="4"/>
  <c r="L634" i="4"/>
  <c r="K634" i="4"/>
  <c r="J634" i="4"/>
  <c r="I634" i="4"/>
  <c r="H634" i="4"/>
  <c r="G634" i="4"/>
  <c r="F634" i="4"/>
  <c r="E634" i="4"/>
  <c r="D634" i="4"/>
  <c r="C634" i="4"/>
  <c r="B634" i="4"/>
  <c r="AG633" i="4"/>
  <c r="AF633" i="4"/>
  <c r="AE633" i="4"/>
  <c r="AD633" i="4"/>
  <c r="AC633" i="4"/>
  <c r="AB633" i="4"/>
  <c r="AA633" i="4"/>
  <c r="Z633" i="4"/>
  <c r="Y633" i="4"/>
  <c r="X633" i="4"/>
  <c r="W633" i="4"/>
  <c r="V633" i="4"/>
  <c r="U633" i="4"/>
  <c r="T633" i="4"/>
  <c r="S633" i="4"/>
  <c r="R633" i="4"/>
  <c r="Q633" i="4"/>
  <c r="P633" i="4"/>
  <c r="O633" i="4"/>
  <c r="N633" i="4"/>
  <c r="M633" i="4"/>
  <c r="L633" i="4"/>
  <c r="K633" i="4"/>
  <c r="J633" i="4"/>
  <c r="I633" i="4"/>
  <c r="H633" i="4"/>
  <c r="G633" i="4"/>
  <c r="F633" i="4"/>
  <c r="E633" i="4"/>
  <c r="D633" i="4"/>
  <c r="C633" i="4"/>
  <c r="B633" i="4"/>
  <c r="AG632" i="4"/>
  <c r="AF632" i="4"/>
  <c r="AE632" i="4"/>
  <c r="AD632" i="4"/>
  <c r="AC632" i="4"/>
  <c r="AB632" i="4"/>
  <c r="AA632" i="4"/>
  <c r="Z632" i="4"/>
  <c r="Y632" i="4"/>
  <c r="X632" i="4"/>
  <c r="W632" i="4"/>
  <c r="V632" i="4"/>
  <c r="U632" i="4"/>
  <c r="T632" i="4"/>
  <c r="S632" i="4"/>
  <c r="R632" i="4"/>
  <c r="Q632" i="4"/>
  <c r="P632" i="4"/>
  <c r="O632" i="4"/>
  <c r="N632" i="4"/>
  <c r="M632" i="4"/>
  <c r="L632" i="4"/>
  <c r="K632" i="4"/>
  <c r="J632" i="4"/>
  <c r="I632" i="4"/>
  <c r="H632" i="4"/>
  <c r="G632" i="4"/>
  <c r="F632" i="4"/>
  <c r="E632" i="4"/>
  <c r="D632" i="4"/>
  <c r="C632" i="4"/>
  <c r="B632" i="4"/>
  <c r="AG631" i="4"/>
  <c r="AF631" i="4"/>
  <c r="AE631" i="4"/>
  <c r="AD631" i="4"/>
  <c r="AC631" i="4"/>
  <c r="AB631" i="4"/>
  <c r="AA631" i="4"/>
  <c r="Z631" i="4"/>
  <c r="Y631" i="4"/>
  <c r="X631" i="4"/>
  <c r="W631" i="4"/>
  <c r="V631" i="4"/>
  <c r="U631" i="4"/>
  <c r="T631" i="4"/>
  <c r="S631" i="4"/>
  <c r="R631" i="4"/>
  <c r="Q631" i="4"/>
  <c r="P631" i="4"/>
  <c r="O631" i="4"/>
  <c r="N631" i="4"/>
  <c r="M631" i="4"/>
  <c r="L631" i="4"/>
  <c r="K631" i="4"/>
  <c r="J631" i="4"/>
  <c r="I631" i="4"/>
  <c r="H631" i="4"/>
  <c r="G631" i="4"/>
  <c r="F631" i="4"/>
  <c r="E631" i="4"/>
  <c r="D631" i="4"/>
  <c r="C631" i="4"/>
  <c r="B631" i="4"/>
  <c r="AG630" i="4"/>
  <c r="AF630" i="4"/>
  <c r="AE630" i="4"/>
  <c r="AD630" i="4"/>
  <c r="AC630" i="4"/>
  <c r="AB630" i="4"/>
  <c r="AA630" i="4"/>
  <c r="Z630" i="4"/>
  <c r="Y630" i="4"/>
  <c r="X630" i="4"/>
  <c r="W630" i="4"/>
  <c r="V630" i="4"/>
  <c r="U630" i="4"/>
  <c r="T630" i="4"/>
  <c r="S630" i="4"/>
  <c r="R630" i="4"/>
  <c r="Q630" i="4"/>
  <c r="P630" i="4"/>
  <c r="O630" i="4"/>
  <c r="N630" i="4"/>
  <c r="M630" i="4"/>
  <c r="L630" i="4"/>
  <c r="K630" i="4"/>
  <c r="J630" i="4"/>
  <c r="I630" i="4"/>
  <c r="H630" i="4"/>
  <c r="G630" i="4"/>
  <c r="F630" i="4"/>
  <c r="E630" i="4"/>
  <c r="D630" i="4"/>
  <c r="C630" i="4"/>
  <c r="B630" i="4"/>
  <c r="AG629" i="4"/>
  <c r="AF629" i="4"/>
  <c r="AE629" i="4"/>
  <c r="AD629" i="4"/>
  <c r="AC629" i="4"/>
  <c r="AB629" i="4"/>
  <c r="AA629" i="4"/>
  <c r="Z629" i="4"/>
  <c r="Y629" i="4"/>
  <c r="X629" i="4"/>
  <c r="W629" i="4"/>
  <c r="V629" i="4"/>
  <c r="U629" i="4"/>
  <c r="T629" i="4"/>
  <c r="S629" i="4"/>
  <c r="R629" i="4"/>
  <c r="Q629" i="4"/>
  <c r="P629" i="4"/>
  <c r="O629" i="4"/>
  <c r="N629" i="4"/>
  <c r="M629" i="4"/>
  <c r="L629" i="4"/>
  <c r="K629" i="4"/>
  <c r="J629" i="4"/>
  <c r="I629" i="4"/>
  <c r="H629" i="4"/>
  <c r="G629" i="4"/>
  <c r="F629" i="4"/>
  <c r="E629" i="4"/>
  <c r="D629" i="4"/>
  <c r="C629" i="4"/>
  <c r="B629" i="4"/>
  <c r="AG628" i="4"/>
  <c r="AF628" i="4"/>
  <c r="AE628" i="4"/>
  <c r="AD628" i="4"/>
  <c r="AC628" i="4"/>
  <c r="AB628" i="4"/>
  <c r="AA628" i="4"/>
  <c r="Z628" i="4"/>
  <c r="Y628" i="4"/>
  <c r="X628" i="4"/>
  <c r="W628" i="4"/>
  <c r="V628" i="4"/>
  <c r="U628" i="4"/>
  <c r="T628" i="4"/>
  <c r="S628" i="4"/>
  <c r="R628" i="4"/>
  <c r="Q628" i="4"/>
  <c r="P628" i="4"/>
  <c r="O628" i="4"/>
  <c r="N628" i="4"/>
  <c r="M628" i="4"/>
  <c r="L628" i="4"/>
  <c r="K628" i="4"/>
  <c r="J628" i="4"/>
  <c r="I628" i="4"/>
  <c r="H628" i="4"/>
  <c r="G628" i="4"/>
  <c r="F628" i="4"/>
  <c r="E628" i="4"/>
  <c r="D628" i="4"/>
  <c r="C628" i="4"/>
  <c r="B628" i="4"/>
  <c r="AG627" i="4"/>
  <c r="AF627" i="4"/>
  <c r="AE627" i="4"/>
  <c r="AD627" i="4"/>
  <c r="AC627" i="4"/>
  <c r="AB627" i="4"/>
  <c r="AA627" i="4"/>
  <c r="Z627" i="4"/>
  <c r="Y627" i="4"/>
  <c r="X627" i="4"/>
  <c r="W627" i="4"/>
  <c r="V627" i="4"/>
  <c r="U627" i="4"/>
  <c r="T627" i="4"/>
  <c r="S627" i="4"/>
  <c r="R627" i="4"/>
  <c r="Q627" i="4"/>
  <c r="P627" i="4"/>
  <c r="O627" i="4"/>
  <c r="N627" i="4"/>
  <c r="M627" i="4"/>
  <c r="L627" i="4"/>
  <c r="K627" i="4"/>
  <c r="J627" i="4"/>
  <c r="I627" i="4"/>
  <c r="H627" i="4"/>
  <c r="G627" i="4"/>
  <c r="F627" i="4"/>
  <c r="E627" i="4"/>
  <c r="D627" i="4"/>
  <c r="C627" i="4"/>
  <c r="B627" i="4"/>
  <c r="AG626" i="4"/>
  <c r="AF626" i="4"/>
  <c r="AE626" i="4"/>
  <c r="AD626" i="4"/>
  <c r="AC626" i="4"/>
  <c r="AB626" i="4"/>
  <c r="AA626" i="4"/>
  <c r="Z626" i="4"/>
  <c r="Y626" i="4"/>
  <c r="X626" i="4"/>
  <c r="W626" i="4"/>
  <c r="V626" i="4"/>
  <c r="U626" i="4"/>
  <c r="T626" i="4"/>
  <c r="S626" i="4"/>
  <c r="R626" i="4"/>
  <c r="Q626" i="4"/>
  <c r="P626" i="4"/>
  <c r="O626" i="4"/>
  <c r="N626" i="4"/>
  <c r="M626" i="4"/>
  <c r="L626" i="4"/>
  <c r="K626" i="4"/>
  <c r="J626" i="4"/>
  <c r="I626" i="4"/>
  <c r="H626" i="4"/>
  <c r="G626" i="4"/>
  <c r="F626" i="4"/>
  <c r="E626" i="4"/>
  <c r="D626" i="4"/>
  <c r="C626" i="4"/>
  <c r="B626" i="4"/>
  <c r="AG625" i="4"/>
  <c r="AF625" i="4"/>
  <c r="AE625" i="4"/>
  <c r="AD625" i="4"/>
  <c r="AC625" i="4"/>
  <c r="AB625" i="4"/>
  <c r="AA625" i="4"/>
  <c r="Z625" i="4"/>
  <c r="Y625" i="4"/>
  <c r="X625" i="4"/>
  <c r="W625" i="4"/>
  <c r="V625" i="4"/>
  <c r="U625" i="4"/>
  <c r="T625" i="4"/>
  <c r="S625" i="4"/>
  <c r="R625" i="4"/>
  <c r="Q625" i="4"/>
  <c r="P625" i="4"/>
  <c r="O625" i="4"/>
  <c r="N625" i="4"/>
  <c r="M625" i="4"/>
  <c r="L625" i="4"/>
  <c r="K625" i="4"/>
  <c r="J625" i="4"/>
  <c r="I625" i="4"/>
  <c r="H625" i="4"/>
  <c r="G625" i="4"/>
  <c r="F625" i="4"/>
  <c r="E625" i="4"/>
  <c r="D625" i="4"/>
  <c r="C625" i="4"/>
  <c r="B625" i="4"/>
  <c r="AG624" i="4"/>
  <c r="AF624" i="4"/>
  <c r="AE624" i="4"/>
  <c r="AD624" i="4"/>
  <c r="AC624" i="4"/>
  <c r="AB624" i="4"/>
  <c r="AA624" i="4"/>
  <c r="Z624" i="4"/>
  <c r="Y624" i="4"/>
  <c r="X624" i="4"/>
  <c r="W624" i="4"/>
  <c r="V624" i="4"/>
  <c r="U624" i="4"/>
  <c r="T624" i="4"/>
  <c r="S624" i="4"/>
  <c r="R624" i="4"/>
  <c r="Q624" i="4"/>
  <c r="P624" i="4"/>
  <c r="O624" i="4"/>
  <c r="N624" i="4"/>
  <c r="M624" i="4"/>
  <c r="L624" i="4"/>
  <c r="K624" i="4"/>
  <c r="J624" i="4"/>
  <c r="I624" i="4"/>
  <c r="H624" i="4"/>
  <c r="G624" i="4"/>
  <c r="F624" i="4"/>
  <c r="E624" i="4"/>
  <c r="D624" i="4"/>
  <c r="C624" i="4"/>
  <c r="B624" i="4"/>
  <c r="AG623" i="4"/>
  <c r="AF623" i="4"/>
  <c r="AE623" i="4"/>
  <c r="AD623" i="4"/>
  <c r="AC623" i="4"/>
  <c r="AB623" i="4"/>
  <c r="AA623" i="4"/>
  <c r="Z623" i="4"/>
  <c r="Y623" i="4"/>
  <c r="X623" i="4"/>
  <c r="W623" i="4"/>
  <c r="V623" i="4"/>
  <c r="U623" i="4"/>
  <c r="T623" i="4"/>
  <c r="S623" i="4"/>
  <c r="R623" i="4"/>
  <c r="Q623" i="4"/>
  <c r="P623" i="4"/>
  <c r="O623" i="4"/>
  <c r="N623" i="4"/>
  <c r="M623" i="4"/>
  <c r="L623" i="4"/>
  <c r="K623" i="4"/>
  <c r="J623" i="4"/>
  <c r="I623" i="4"/>
  <c r="H623" i="4"/>
  <c r="G623" i="4"/>
  <c r="F623" i="4"/>
  <c r="E623" i="4"/>
  <c r="D623" i="4"/>
  <c r="C623" i="4"/>
  <c r="B623" i="4"/>
  <c r="AG622" i="4"/>
  <c r="AF622" i="4"/>
  <c r="AE622" i="4"/>
  <c r="AD622" i="4"/>
  <c r="AC622" i="4"/>
  <c r="AB622" i="4"/>
  <c r="AA622" i="4"/>
  <c r="Z622" i="4"/>
  <c r="Y622" i="4"/>
  <c r="X622" i="4"/>
  <c r="W622" i="4"/>
  <c r="V622" i="4"/>
  <c r="U622" i="4"/>
  <c r="T622" i="4"/>
  <c r="S622" i="4"/>
  <c r="R622" i="4"/>
  <c r="Q622" i="4"/>
  <c r="P622" i="4"/>
  <c r="O622" i="4"/>
  <c r="N622" i="4"/>
  <c r="M622" i="4"/>
  <c r="L622" i="4"/>
  <c r="K622" i="4"/>
  <c r="J622" i="4"/>
  <c r="I622" i="4"/>
  <c r="H622" i="4"/>
  <c r="G622" i="4"/>
  <c r="F622" i="4"/>
  <c r="E622" i="4"/>
  <c r="D622" i="4"/>
  <c r="C622" i="4"/>
  <c r="B622" i="4"/>
  <c r="AG621" i="4"/>
  <c r="AF621" i="4"/>
  <c r="AE621" i="4"/>
  <c r="AD621" i="4"/>
  <c r="AC621" i="4"/>
  <c r="AB621" i="4"/>
  <c r="AA621" i="4"/>
  <c r="Z621" i="4"/>
  <c r="Y621" i="4"/>
  <c r="X621" i="4"/>
  <c r="W621" i="4"/>
  <c r="V621" i="4"/>
  <c r="U621" i="4"/>
  <c r="T621" i="4"/>
  <c r="S621" i="4"/>
  <c r="R621" i="4"/>
  <c r="Q621" i="4"/>
  <c r="P621" i="4"/>
  <c r="O621" i="4"/>
  <c r="N621" i="4"/>
  <c r="M621" i="4"/>
  <c r="L621" i="4"/>
  <c r="K621" i="4"/>
  <c r="J621" i="4"/>
  <c r="I621" i="4"/>
  <c r="H621" i="4"/>
  <c r="G621" i="4"/>
  <c r="F621" i="4"/>
  <c r="E621" i="4"/>
  <c r="D621" i="4"/>
  <c r="C621" i="4"/>
  <c r="B621" i="4"/>
  <c r="AG620" i="4"/>
  <c r="AF620" i="4"/>
  <c r="AE620" i="4"/>
  <c r="AD620" i="4"/>
  <c r="AC620" i="4"/>
  <c r="AB620" i="4"/>
  <c r="AA620" i="4"/>
  <c r="Z620" i="4"/>
  <c r="Y620" i="4"/>
  <c r="X620" i="4"/>
  <c r="W620" i="4"/>
  <c r="V620" i="4"/>
  <c r="U620" i="4"/>
  <c r="T620" i="4"/>
  <c r="S620" i="4"/>
  <c r="R620" i="4"/>
  <c r="Q620" i="4"/>
  <c r="P620" i="4"/>
  <c r="O620" i="4"/>
  <c r="N620" i="4"/>
  <c r="M620" i="4"/>
  <c r="L620" i="4"/>
  <c r="K620" i="4"/>
  <c r="J620" i="4"/>
  <c r="I620" i="4"/>
  <c r="H620" i="4"/>
  <c r="G620" i="4"/>
  <c r="F620" i="4"/>
  <c r="E620" i="4"/>
  <c r="D620" i="4"/>
  <c r="C620" i="4"/>
  <c r="B620" i="4"/>
  <c r="AG619" i="4"/>
  <c r="AF619" i="4"/>
  <c r="AE619" i="4"/>
  <c r="AD619" i="4"/>
  <c r="AC619" i="4"/>
  <c r="AB619" i="4"/>
  <c r="AA619" i="4"/>
  <c r="Z619" i="4"/>
  <c r="Y619" i="4"/>
  <c r="X619" i="4"/>
  <c r="W619" i="4"/>
  <c r="V619" i="4"/>
  <c r="U619" i="4"/>
  <c r="T619" i="4"/>
  <c r="S619" i="4"/>
  <c r="R619" i="4"/>
  <c r="Q619" i="4"/>
  <c r="P619" i="4"/>
  <c r="O619" i="4"/>
  <c r="N619" i="4"/>
  <c r="M619" i="4"/>
  <c r="L619" i="4"/>
  <c r="K619" i="4"/>
  <c r="J619" i="4"/>
  <c r="I619" i="4"/>
  <c r="H619" i="4"/>
  <c r="G619" i="4"/>
  <c r="F619" i="4"/>
  <c r="E619" i="4"/>
  <c r="D619" i="4"/>
  <c r="C619" i="4"/>
  <c r="B619" i="4"/>
  <c r="AG618" i="4"/>
  <c r="AF618" i="4"/>
  <c r="AE618" i="4"/>
  <c r="AD618" i="4"/>
  <c r="AC618" i="4"/>
  <c r="AB618" i="4"/>
  <c r="AA618" i="4"/>
  <c r="Z618" i="4"/>
  <c r="Y618" i="4"/>
  <c r="X618" i="4"/>
  <c r="W618" i="4"/>
  <c r="V618" i="4"/>
  <c r="U618" i="4"/>
  <c r="T618" i="4"/>
  <c r="S618" i="4"/>
  <c r="R618" i="4"/>
  <c r="Q618" i="4"/>
  <c r="P618" i="4"/>
  <c r="O618" i="4"/>
  <c r="N618" i="4"/>
  <c r="M618" i="4"/>
  <c r="L618" i="4"/>
  <c r="K618" i="4"/>
  <c r="J618" i="4"/>
  <c r="I618" i="4"/>
  <c r="H618" i="4"/>
  <c r="G618" i="4"/>
  <c r="F618" i="4"/>
  <c r="E618" i="4"/>
  <c r="D618" i="4"/>
  <c r="C618" i="4"/>
  <c r="B618" i="4"/>
  <c r="AG617" i="4"/>
  <c r="AF617" i="4"/>
  <c r="AE617" i="4"/>
  <c r="AD617" i="4"/>
  <c r="AC617" i="4"/>
  <c r="AB617" i="4"/>
  <c r="AA617" i="4"/>
  <c r="Z617" i="4"/>
  <c r="Y617" i="4"/>
  <c r="X617" i="4"/>
  <c r="W617" i="4"/>
  <c r="V617" i="4"/>
  <c r="U617" i="4"/>
  <c r="T617" i="4"/>
  <c r="S617" i="4"/>
  <c r="R617" i="4"/>
  <c r="Q617" i="4"/>
  <c r="P617" i="4"/>
  <c r="O617" i="4"/>
  <c r="N617" i="4"/>
  <c r="M617" i="4"/>
  <c r="L617" i="4"/>
  <c r="K617" i="4"/>
  <c r="J617" i="4"/>
  <c r="I617" i="4"/>
  <c r="H617" i="4"/>
  <c r="G617" i="4"/>
  <c r="F617" i="4"/>
  <c r="E617" i="4"/>
  <c r="D617" i="4"/>
  <c r="C617" i="4"/>
  <c r="B617" i="4"/>
  <c r="AG616" i="4"/>
  <c r="AF616" i="4"/>
  <c r="AE616" i="4"/>
  <c r="AD616" i="4"/>
  <c r="AC616" i="4"/>
  <c r="AB616" i="4"/>
  <c r="AA616" i="4"/>
  <c r="Z616" i="4"/>
  <c r="Y616" i="4"/>
  <c r="X616" i="4"/>
  <c r="W616" i="4"/>
  <c r="V616" i="4"/>
  <c r="U616" i="4"/>
  <c r="T616" i="4"/>
  <c r="S616" i="4"/>
  <c r="R616" i="4"/>
  <c r="Q616" i="4"/>
  <c r="P616" i="4"/>
  <c r="O616" i="4"/>
  <c r="N616" i="4"/>
  <c r="M616" i="4"/>
  <c r="L616" i="4"/>
  <c r="K616" i="4"/>
  <c r="J616" i="4"/>
  <c r="I616" i="4"/>
  <c r="H616" i="4"/>
  <c r="G616" i="4"/>
  <c r="F616" i="4"/>
  <c r="E616" i="4"/>
  <c r="D616" i="4"/>
  <c r="C616" i="4"/>
  <c r="B616" i="4"/>
  <c r="AG615" i="4"/>
  <c r="AF615" i="4"/>
  <c r="AE615" i="4"/>
  <c r="AD615" i="4"/>
  <c r="AC615" i="4"/>
  <c r="AB615" i="4"/>
  <c r="AA615" i="4"/>
  <c r="Z615" i="4"/>
  <c r="Y615" i="4"/>
  <c r="X615" i="4"/>
  <c r="W615" i="4"/>
  <c r="V615" i="4"/>
  <c r="U615" i="4"/>
  <c r="T615" i="4"/>
  <c r="S615" i="4"/>
  <c r="R615" i="4"/>
  <c r="Q615" i="4"/>
  <c r="P615" i="4"/>
  <c r="O615" i="4"/>
  <c r="N615" i="4"/>
  <c r="M615" i="4"/>
  <c r="L615" i="4"/>
  <c r="K615" i="4"/>
  <c r="J615" i="4"/>
  <c r="I615" i="4"/>
  <c r="H615" i="4"/>
  <c r="G615" i="4"/>
  <c r="F615" i="4"/>
  <c r="E615" i="4"/>
  <c r="D615" i="4"/>
  <c r="C615" i="4"/>
  <c r="B615" i="4"/>
  <c r="AG614" i="4"/>
  <c r="AF614" i="4"/>
  <c r="AE614" i="4"/>
  <c r="AD614" i="4"/>
  <c r="AC614" i="4"/>
  <c r="AB614" i="4"/>
  <c r="AA614" i="4"/>
  <c r="Z614" i="4"/>
  <c r="Y614" i="4"/>
  <c r="X614" i="4"/>
  <c r="W614" i="4"/>
  <c r="V614" i="4"/>
  <c r="U614" i="4"/>
  <c r="T614" i="4"/>
  <c r="S614" i="4"/>
  <c r="R614" i="4"/>
  <c r="Q614" i="4"/>
  <c r="P614" i="4"/>
  <c r="O614" i="4"/>
  <c r="N614" i="4"/>
  <c r="M614" i="4"/>
  <c r="L614" i="4"/>
  <c r="K614" i="4"/>
  <c r="J614" i="4"/>
  <c r="I614" i="4"/>
  <c r="H614" i="4"/>
  <c r="G614" i="4"/>
  <c r="F614" i="4"/>
  <c r="E614" i="4"/>
  <c r="D614" i="4"/>
  <c r="C614" i="4"/>
  <c r="B614" i="4"/>
  <c r="AG613" i="4"/>
  <c r="AF613" i="4"/>
  <c r="AE613" i="4"/>
  <c r="AD613" i="4"/>
  <c r="AC613" i="4"/>
  <c r="AB613" i="4"/>
  <c r="AA613" i="4"/>
  <c r="Z613" i="4"/>
  <c r="Y613" i="4"/>
  <c r="X613" i="4"/>
  <c r="W613" i="4"/>
  <c r="V613" i="4"/>
  <c r="U613" i="4"/>
  <c r="T613" i="4"/>
  <c r="S613" i="4"/>
  <c r="R613" i="4"/>
  <c r="Q613" i="4"/>
  <c r="P613" i="4"/>
  <c r="O613" i="4"/>
  <c r="N613" i="4"/>
  <c r="M613" i="4"/>
  <c r="L613" i="4"/>
  <c r="K613" i="4"/>
  <c r="J613" i="4"/>
  <c r="I613" i="4"/>
  <c r="H613" i="4"/>
  <c r="G613" i="4"/>
  <c r="F613" i="4"/>
  <c r="E613" i="4"/>
  <c r="D613" i="4"/>
  <c r="C613" i="4"/>
  <c r="B613" i="4"/>
  <c r="AG612" i="4"/>
  <c r="AF612" i="4"/>
  <c r="AE612" i="4"/>
  <c r="AD612" i="4"/>
  <c r="AC612" i="4"/>
  <c r="AB612" i="4"/>
  <c r="AA612" i="4"/>
  <c r="Z612" i="4"/>
  <c r="Y612" i="4"/>
  <c r="X612" i="4"/>
  <c r="W612" i="4"/>
  <c r="V612" i="4"/>
  <c r="U612" i="4"/>
  <c r="T612" i="4"/>
  <c r="S612" i="4"/>
  <c r="R612" i="4"/>
  <c r="Q612" i="4"/>
  <c r="P612" i="4"/>
  <c r="O612" i="4"/>
  <c r="N612" i="4"/>
  <c r="M612" i="4"/>
  <c r="L612" i="4"/>
  <c r="K612" i="4"/>
  <c r="J612" i="4"/>
  <c r="I612" i="4"/>
  <c r="H612" i="4"/>
  <c r="G612" i="4"/>
  <c r="F612" i="4"/>
  <c r="E612" i="4"/>
  <c r="D612" i="4"/>
  <c r="C612" i="4"/>
  <c r="B612" i="4"/>
  <c r="AG611" i="4"/>
  <c r="AF611" i="4"/>
  <c r="AE611" i="4"/>
  <c r="AD611" i="4"/>
  <c r="AC611" i="4"/>
  <c r="AB611" i="4"/>
  <c r="AA611" i="4"/>
  <c r="Z611" i="4"/>
  <c r="Y611" i="4"/>
  <c r="X611" i="4"/>
  <c r="W611" i="4"/>
  <c r="V611" i="4"/>
  <c r="U611" i="4"/>
  <c r="T611" i="4"/>
  <c r="S611" i="4"/>
  <c r="R611" i="4"/>
  <c r="Q611" i="4"/>
  <c r="P611" i="4"/>
  <c r="O611" i="4"/>
  <c r="N611" i="4"/>
  <c r="M611" i="4"/>
  <c r="L611" i="4"/>
  <c r="K611" i="4"/>
  <c r="J611" i="4"/>
  <c r="I611" i="4"/>
  <c r="H611" i="4"/>
  <c r="G611" i="4"/>
  <c r="F611" i="4"/>
  <c r="E611" i="4"/>
  <c r="D611" i="4"/>
  <c r="C611" i="4"/>
  <c r="B611" i="4"/>
  <c r="AG610" i="4"/>
  <c r="AF610" i="4"/>
  <c r="AE610" i="4"/>
  <c r="AD610" i="4"/>
  <c r="AC610" i="4"/>
  <c r="AB610" i="4"/>
  <c r="AA610" i="4"/>
  <c r="Z610" i="4"/>
  <c r="Y610" i="4"/>
  <c r="X610" i="4"/>
  <c r="W610" i="4"/>
  <c r="V610" i="4"/>
  <c r="U610" i="4"/>
  <c r="T610" i="4"/>
  <c r="S610" i="4"/>
  <c r="R610" i="4"/>
  <c r="Q610" i="4"/>
  <c r="P610" i="4"/>
  <c r="O610" i="4"/>
  <c r="N610" i="4"/>
  <c r="M610" i="4"/>
  <c r="L610" i="4"/>
  <c r="K610" i="4"/>
  <c r="J610" i="4"/>
  <c r="I610" i="4"/>
  <c r="H610" i="4"/>
  <c r="G610" i="4"/>
  <c r="F610" i="4"/>
  <c r="E610" i="4"/>
  <c r="D610" i="4"/>
  <c r="C610" i="4"/>
  <c r="B610" i="4"/>
  <c r="AG609" i="4"/>
  <c r="AF609" i="4"/>
  <c r="AE609" i="4"/>
  <c r="AD609" i="4"/>
  <c r="AC609" i="4"/>
  <c r="AB609" i="4"/>
  <c r="AA609" i="4"/>
  <c r="Z609" i="4"/>
  <c r="Y609" i="4"/>
  <c r="X609" i="4"/>
  <c r="W609" i="4"/>
  <c r="V609" i="4"/>
  <c r="U609" i="4"/>
  <c r="T609" i="4"/>
  <c r="S609" i="4"/>
  <c r="R609" i="4"/>
  <c r="Q609" i="4"/>
  <c r="P609" i="4"/>
  <c r="O609" i="4"/>
  <c r="N609" i="4"/>
  <c r="M609" i="4"/>
  <c r="L609" i="4"/>
  <c r="K609" i="4"/>
  <c r="J609" i="4"/>
  <c r="I609" i="4"/>
  <c r="H609" i="4"/>
  <c r="G609" i="4"/>
  <c r="F609" i="4"/>
  <c r="E609" i="4"/>
  <c r="D609" i="4"/>
  <c r="C609" i="4"/>
  <c r="B609" i="4"/>
  <c r="AG608" i="4"/>
  <c r="AF608" i="4"/>
  <c r="AE608" i="4"/>
  <c r="AD608" i="4"/>
  <c r="AC608" i="4"/>
  <c r="AB608" i="4"/>
  <c r="AA608" i="4"/>
  <c r="Z608" i="4"/>
  <c r="Y608" i="4"/>
  <c r="X608" i="4"/>
  <c r="W608" i="4"/>
  <c r="V608" i="4"/>
  <c r="U608" i="4"/>
  <c r="T608" i="4"/>
  <c r="S608" i="4"/>
  <c r="R608" i="4"/>
  <c r="Q608" i="4"/>
  <c r="P608" i="4"/>
  <c r="O608" i="4"/>
  <c r="N608" i="4"/>
  <c r="M608" i="4"/>
  <c r="L608" i="4"/>
  <c r="K608" i="4"/>
  <c r="J608" i="4"/>
  <c r="I608" i="4"/>
  <c r="H608" i="4"/>
  <c r="G608" i="4"/>
  <c r="F608" i="4"/>
  <c r="E608" i="4"/>
  <c r="D608" i="4"/>
  <c r="C608" i="4"/>
  <c r="B608" i="4"/>
  <c r="AG607" i="4"/>
  <c r="AF607" i="4"/>
  <c r="AE607" i="4"/>
  <c r="AD607" i="4"/>
  <c r="AC607" i="4"/>
  <c r="AB607" i="4"/>
  <c r="AA607" i="4"/>
  <c r="Z607" i="4"/>
  <c r="Y607" i="4"/>
  <c r="X607" i="4"/>
  <c r="W607" i="4"/>
  <c r="V607" i="4"/>
  <c r="U607" i="4"/>
  <c r="T607" i="4"/>
  <c r="S607" i="4"/>
  <c r="R607" i="4"/>
  <c r="Q607" i="4"/>
  <c r="P607" i="4"/>
  <c r="O607" i="4"/>
  <c r="N607" i="4"/>
  <c r="M607" i="4"/>
  <c r="L607" i="4"/>
  <c r="K607" i="4"/>
  <c r="J607" i="4"/>
  <c r="I607" i="4"/>
  <c r="H607" i="4"/>
  <c r="G607" i="4"/>
  <c r="F607" i="4"/>
  <c r="E607" i="4"/>
  <c r="D607" i="4"/>
  <c r="C607" i="4"/>
  <c r="B607" i="4"/>
  <c r="AG606" i="4"/>
  <c r="AF606" i="4"/>
  <c r="AE606" i="4"/>
  <c r="AD606" i="4"/>
  <c r="AC606" i="4"/>
  <c r="AB606" i="4"/>
  <c r="AA606" i="4"/>
  <c r="Z606" i="4"/>
  <c r="Y606" i="4"/>
  <c r="X606" i="4"/>
  <c r="W606" i="4"/>
  <c r="V606" i="4"/>
  <c r="U606" i="4"/>
  <c r="T606" i="4"/>
  <c r="S606" i="4"/>
  <c r="R606" i="4"/>
  <c r="Q606" i="4"/>
  <c r="P606" i="4"/>
  <c r="O606" i="4"/>
  <c r="N606" i="4"/>
  <c r="M606" i="4"/>
  <c r="L606" i="4"/>
  <c r="K606" i="4"/>
  <c r="J606" i="4"/>
  <c r="I606" i="4"/>
  <c r="H606" i="4"/>
  <c r="G606" i="4"/>
  <c r="F606" i="4"/>
  <c r="E606" i="4"/>
  <c r="D606" i="4"/>
  <c r="C606" i="4"/>
  <c r="B606" i="4"/>
  <c r="AG605" i="4"/>
  <c r="AF605" i="4"/>
  <c r="AE605" i="4"/>
  <c r="AD605" i="4"/>
  <c r="AC605" i="4"/>
  <c r="AB605" i="4"/>
  <c r="AA605" i="4"/>
  <c r="Z605" i="4"/>
  <c r="Y605" i="4"/>
  <c r="X605" i="4"/>
  <c r="W605" i="4"/>
  <c r="V605" i="4"/>
  <c r="U605" i="4"/>
  <c r="T605" i="4"/>
  <c r="S605" i="4"/>
  <c r="R605" i="4"/>
  <c r="Q605" i="4"/>
  <c r="P605" i="4"/>
  <c r="O605" i="4"/>
  <c r="N605" i="4"/>
  <c r="M605" i="4"/>
  <c r="L605" i="4"/>
  <c r="K605" i="4"/>
  <c r="J605" i="4"/>
  <c r="I605" i="4"/>
  <c r="H605" i="4"/>
  <c r="G605" i="4"/>
  <c r="F605" i="4"/>
  <c r="E605" i="4"/>
  <c r="D605" i="4"/>
  <c r="C605" i="4"/>
  <c r="B605" i="4"/>
  <c r="AG604" i="4"/>
  <c r="AF604" i="4"/>
  <c r="AE604" i="4"/>
  <c r="AD604" i="4"/>
  <c r="AC604" i="4"/>
  <c r="AB604" i="4"/>
  <c r="AA604" i="4"/>
  <c r="Z604" i="4"/>
  <c r="Y604" i="4"/>
  <c r="X604" i="4"/>
  <c r="W604" i="4"/>
  <c r="V604" i="4"/>
  <c r="U604" i="4"/>
  <c r="T604" i="4"/>
  <c r="S604" i="4"/>
  <c r="R604" i="4"/>
  <c r="Q604" i="4"/>
  <c r="P604" i="4"/>
  <c r="O604" i="4"/>
  <c r="N604" i="4"/>
  <c r="M604" i="4"/>
  <c r="L604" i="4"/>
  <c r="K604" i="4"/>
  <c r="J604" i="4"/>
  <c r="I604" i="4"/>
  <c r="H604" i="4"/>
  <c r="G604" i="4"/>
  <c r="F604" i="4"/>
  <c r="E604" i="4"/>
  <c r="D604" i="4"/>
  <c r="C604" i="4"/>
  <c r="B604" i="4"/>
  <c r="AG603" i="4"/>
  <c r="AF603" i="4"/>
  <c r="AE603" i="4"/>
  <c r="AD603" i="4"/>
  <c r="AC603" i="4"/>
  <c r="AB603" i="4"/>
  <c r="AA603" i="4"/>
  <c r="Z603" i="4"/>
  <c r="Y603" i="4"/>
  <c r="X603" i="4"/>
  <c r="W603" i="4"/>
  <c r="V603" i="4"/>
  <c r="U603" i="4"/>
  <c r="T603" i="4"/>
  <c r="S603" i="4"/>
  <c r="R603" i="4"/>
  <c r="Q603" i="4"/>
  <c r="P603" i="4"/>
  <c r="O603" i="4"/>
  <c r="N603" i="4"/>
  <c r="M603" i="4"/>
  <c r="L603" i="4"/>
  <c r="K603" i="4"/>
  <c r="J603" i="4"/>
  <c r="I603" i="4"/>
  <c r="H603" i="4"/>
  <c r="G603" i="4"/>
  <c r="F603" i="4"/>
  <c r="E603" i="4"/>
  <c r="D603" i="4"/>
  <c r="C603" i="4"/>
  <c r="B603" i="4"/>
  <c r="AG602" i="4"/>
  <c r="AF602" i="4"/>
  <c r="AE602" i="4"/>
  <c r="AD602" i="4"/>
  <c r="AC602" i="4"/>
  <c r="AB602" i="4"/>
  <c r="AA602" i="4"/>
  <c r="Z602" i="4"/>
  <c r="Y602" i="4"/>
  <c r="X602" i="4"/>
  <c r="W602" i="4"/>
  <c r="V602" i="4"/>
  <c r="U602" i="4"/>
  <c r="T602" i="4"/>
  <c r="S602" i="4"/>
  <c r="R602" i="4"/>
  <c r="Q602" i="4"/>
  <c r="P602" i="4"/>
  <c r="O602" i="4"/>
  <c r="N602" i="4"/>
  <c r="M602" i="4"/>
  <c r="L602" i="4"/>
  <c r="K602" i="4"/>
  <c r="J602" i="4"/>
  <c r="I602" i="4"/>
  <c r="H602" i="4"/>
  <c r="G602" i="4"/>
  <c r="F602" i="4"/>
  <c r="E602" i="4"/>
  <c r="D602" i="4"/>
  <c r="C602" i="4"/>
  <c r="B602" i="4"/>
  <c r="AG601" i="4"/>
  <c r="AF601" i="4"/>
  <c r="AE601" i="4"/>
  <c r="AD601" i="4"/>
  <c r="AC601" i="4"/>
  <c r="AB601" i="4"/>
  <c r="AA601" i="4"/>
  <c r="Z601" i="4"/>
  <c r="Y601" i="4"/>
  <c r="X601" i="4"/>
  <c r="W601" i="4"/>
  <c r="V601" i="4"/>
  <c r="U601" i="4"/>
  <c r="T601" i="4"/>
  <c r="S601" i="4"/>
  <c r="R601" i="4"/>
  <c r="Q601" i="4"/>
  <c r="P601" i="4"/>
  <c r="O601" i="4"/>
  <c r="N601" i="4"/>
  <c r="M601" i="4"/>
  <c r="L601" i="4"/>
  <c r="K601" i="4"/>
  <c r="J601" i="4"/>
  <c r="I601" i="4"/>
  <c r="H601" i="4"/>
  <c r="G601" i="4"/>
  <c r="F601" i="4"/>
  <c r="E601" i="4"/>
  <c r="D601" i="4"/>
  <c r="C601" i="4"/>
  <c r="B601" i="4"/>
  <c r="AG600" i="4"/>
  <c r="AF600" i="4"/>
  <c r="AE600" i="4"/>
  <c r="AD600" i="4"/>
  <c r="AC600" i="4"/>
  <c r="AB600" i="4"/>
  <c r="AA600" i="4"/>
  <c r="Z600" i="4"/>
  <c r="Y600" i="4"/>
  <c r="X600" i="4"/>
  <c r="W600" i="4"/>
  <c r="V600" i="4"/>
  <c r="U600" i="4"/>
  <c r="T600" i="4"/>
  <c r="S600" i="4"/>
  <c r="R600" i="4"/>
  <c r="Q600" i="4"/>
  <c r="P600" i="4"/>
  <c r="O600" i="4"/>
  <c r="N600" i="4"/>
  <c r="M600" i="4"/>
  <c r="L600" i="4"/>
  <c r="K600" i="4"/>
  <c r="J600" i="4"/>
  <c r="I600" i="4"/>
  <c r="H600" i="4"/>
  <c r="G600" i="4"/>
  <c r="F600" i="4"/>
  <c r="E600" i="4"/>
  <c r="D600" i="4"/>
  <c r="C600" i="4"/>
  <c r="B600" i="4"/>
  <c r="AG599" i="4"/>
  <c r="AF599" i="4"/>
  <c r="AE599" i="4"/>
  <c r="AD599" i="4"/>
  <c r="AC599" i="4"/>
  <c r="AB599" i="4"/>
  <c r="AA599" i="4"/>
  <c r="Z599" i="4"/>
  <c r="Y599" i="4"/>
  <c r="X599" i="4"/>
  <c r="W599" i="4"/>
  <c r="V599" i="4"/>
  <c r="U599" i="4"/>
  <c r="T599" i="4"/>
  <c r="S599" i="4"/>
  <c r="R599" i="4"/>
  <c r="Q599" i="4"/>
  <c r="P599" i="4"/>
  <c r="O599" i="4"/>
  <c r="N599" i="4"/>
  <c r="M599" i="4"/>
  <c r="L599" i="4"/>
  <c r="K599" i="4"/>
  <c r="J599" i="4"/>
  <c r="I599" i="4"/>
  <c r="H599" i="4"/>
  <c r="G599" i="4"/>
  <c r="F599" i="4"/>
  <c r="E599" i="4"/>
  <c r="D599" i="4"/>
  <c r="C599" i="4"/>
  <c r="B599" i="4"/>
  <c r="AG598" i="4"/>
  <c r="AF598" i="4"/>
  <c r="AE598" i="4"/>
  <c r="AD598" i="4"/>
  <c r="AC598" i="4"/>
  <c r="AB598" i="4"/>
  <c r="AA598" i="4"/>
  <c r="Z598" i="4"/>
  <c r="Y598" i="4"/>
  <c r="X598" i="4"/>
  <c r="W598" i="4"/>
  <c r="V598" i="4"/>
  <c r="U598" i="4"/>
  <c r="T598" i="4"/>
  <c r="S598" i="4"/>
  <c r="R598" i="4"/>
  <c r="Q598" i="4"/>
  <c r="P598" i="4"/>
  <c r="O598" i="4"/>
  <c r="N598" i="4"/>
  <c r="M598" i="4"/>
  <c r="L598" i="4"/>
  <c r="K598" i="4"/>
  <c r="J598" i="4"/>
  <c r="I598" i="4"/>
  <c r="H598" i="4"/>
  <c r="G598" i="4"/>
  <c r="F598" i="4"/>
  <c r="E598" i="4"/>
  <c r="D598" i="4"/>
  <c r="C598" i="4"/>
  <c r="B598" i="4"/>
  <c r="AG597" i="4"/>
  <c r="AF597" i="4"/>
  <c r="AE597" i="4"/>
  <c r="AD597" i="4"/>
  <c r="AC597" i="4"/>
  <c r="AB597" i="4"/>
  <c r="AA597" i="4"/>
  <c r="Z597" i="4"/>
  <c r="Y597" i="4"/>
  <c r="X597" i="4"/>
  <c r="W597" i="4"/>
  <c r="V597" i="4"/>
  <c r="U597" i="4"/>
  <c r="T597" i="4"/>
  <c r="S597" i="4"/>
  <c r="R597" i="4"/>
  <c r="Q597" i="4"/>
  <c r="P597" i="4"/>
  <c r="O597" i="4"/>
  <c r="N597" i="4"/>
  <c r="M597" i="4"/>
  <c r="L597" i="4"/>
  <c r="K597" i="4"/>
  <c r="J597" i="4"/>
  <c r="I597" i="4"/>
  <c r="H597" i="4"/>
  <c r="G597" i="4"/>
  <c r="F597" i="4"/>
  <c r="E597" i="4"/>
  <c r="D597" i="4"/>
  <c r="C597" i="4"/>
  <c r="B597" i="4"/>
  <c r="AG596" i="4"/>
  <c r="AF596" i="4"/>
  <c r="AE596" i="4"/>
  <c r="AD596" i="4"/>
  <c r="AC596" i="4"/>
  <c r="AB596" i="4"/>
  <c r="AA596" i="4"/>
  <c r="Z596" i="4"/>
  <c r="Y596" i="4"/>
  <c r="X596" i="4"/>
  <c r="W596" i="4"/>
  <c r="V596" i="4"/>
  <c r="U596" i="4"/>
  <c r="T596" i="4"/>
  <c r="S596" i="4"/>
  <c r="R596" i="4"/>
  <c r="Q596" i="4"/>
  <c r="P596" i="4"/>
  <c r="O596" i="4"/>
  <c r="N596" i="4"/>
  <c r="M596" i="4"/>
  <c r="L596" i="4"/>
  <c r="K596" i="4"/>
  <c r="J596" i="4"/>
  <c r="I596" i="4"/>
  <c r="H596" i="4"/>
  <c r="G596" i="4"/>
  <c r="F596" i="4"/>
  <c r="E596" i="4"/>
  <c r="D596" i="4"/>
  <c r="C596" i="4"/>
  <c r="B596" i="4"/>
  <c r="AG595" i="4"/>
  <c r="AF595" i="4"/>
  <c r="AE595" i="4"/>
  <c r="AD595" i="4"/>
  <c r="AC595" i="4"/>
  <c r="AB595" i="4"/>
  <c r="AA595" i="4"/>
  <c r="Z595" i="4"/>
  <c r="Y595" i="4"/>
  <c r="X595" i="4"/>
  <c r="W595" i="4"/>
  <c r="V595" i="4"/>
  <c r="U595" i="4"/>
  <c r="T595" i="4"/>
  <c r="S595" i="4"/>
  <c r="R595" i="4"/>
  <c r="Q595" i="4"/>
  <c r="P595" i="4"/>
  <c r="O595" i="4"/>
  <c r="N595" i="4"/>
  <c r="M595" i="4"/>
  <c r="L595" i="4"/>
  <c r="K595" i="4"/>
  <c r="J595" i="4"/>
  <c r="I595" i="4"/>
  <c r="H595" i="4"/>
  <c r="G595" i="4"/>
  <c r="F595" i="4"/>
  <c r="E595" i="4"/>
  <c r="D595" i="4"/>
  <c r="C595" i="4"/>
  <c r="B595" i="4"/>
  <c r="AG594" i="4"/>
  <c r="AF594" i="4"/>
  <c r="AE594" i="4"/>
  <c r="AD594" i="4"/>
  <c r="AC594" i="4"/>
  <c r="AB594" i="4"/>
  <c r="AA594" i="4"/>
  <c r="Z594" i="4"/>
  <c r="Y594" i="4"/>
  <c r="X594" i="4"/>
  <c r="W594" i="4"/>
  <c r="V594" i="4"/>
  <c r="U594" i="4"/>
  <c r="T594" i="4"/>
  <c r="S594" i="4"/>
  <c r="R594" i="4"/>
  <c r="Q594" i="4"/>
  <c r="P594" i="4"/>
  <c r="O594" i="4"/>
  <c r="N594" i="4"/>
  <c r="M594" i="4"/>
  <c r="L594" i="4"/>
  <c r="K594" i="4"/>
  <c r="J594" i="4"/>
  <c r="I594" i="4"/>
  <c r="H594" i="4"/>
  <c r="G594" i="4"/>
  <c r="F594" i="4"/>
  <c r="E594" i="4"/>
  <c r="D594" i="4"/>
  <c r="C594" i="4"/>
  <c r="B594" i="4"/>
  <c r="AG593" i="4"/>
  <c r="AF593" i="4"/>
  <c r="AE593" i="4"/>
  <c r="AD593" i="4"/>
  <c r="AC593" i="4"/>
  <c r="AB593" i="4"/>
  <c r="AA593" i="4"/>
  <c r="Z593" i="4"/>
  <c r="Y593" i="4"/>
  <c r="X593" i="4"/>
  <c r="W593" i="4"/>
  <c r="V593" i="4"/>
  <c r="U593" i="4"/>
  <c r="T593" i="4"/>
  <c r="S593" i="4"/>
  <c r="R593" i="4"/>
  <c r="Q593" i="4"/>
  <c r="P593" i="4"/>
  <c r="O593" i="4"/>
  <c r="N593" i="4"/>
  <c r="M593" i="4"/>
  <c r="L593" i="4"/>
  <c r="K593" i="4"/>
  <c r="J593" i="4"/>
  <c r="I593" i="4"/>
  <c r="H593" i="4"/>
  <c r="G593" i="4"/>
  <c r="F593" i="4"/>
  <c r="E593" i="4"/>
  <c r="D593" i="4"/>
  <c r="C593" i="4"/>
  <c r="B593" i="4"/>
  <c r="AG592" i="4"/>
  <c r="AF592" i="4"/>
  <c r="AE592" i="4"/>
  <c r="AD592" i="4"/>
  <c r="AC592" i="4"/>
  <c r="AB592" i="4"/>
  <c r="AA592" i="4"/>
  <c r="Z592" i="4"/>
  <c r="Y592" i="4"/>
  <c r="X592" i="4"/>
  <c r="W592" i="4"/>
  <c r="V592" i="4"/>
  <c r="U592" i="4"/>
  <c r="T592" i="4"/>
  <c r="S592" i="4"/>
  <c r="R592" i="4"/>
  <c r="Q592" i="4"/>
  <c r="P592" i="4"/>
  <c r="O592" i="4"/>
  <c r="N592" i="4"/>
  <c r="M592" i="4"/>
  <c r="L592" i="4"/>
  <c r="K592" i="4"/>
  <c r="J592" i="4"/>
  <c r="I592" i="4"/>
  <c r="H592" i="4"/>
  <c r="G592" i="4"/>
  <c r="F592" i="4"/>
  <c r="E592" i="4"/>
  <c r="D592" i="4"/>
  <c r="C592" i="4"/>
  <c r="B592" i="4"/>
  <c r="AG591" i="4"/>
  <c r="AF591" i="4"/>
  <c r="AE591" i="4"/>
  <c r="AD591" i="4"/>
  <c r="AC591" i="4"/>
  <c r="AB591" i="4"/>
  <c r="AA591" i="4"/>
  <c r="Z591" i="4"/>
  <c r="Y591" i="4"/>
  <c r="X591" i="4"/>
  <c r="W591" i="4"/>
  <c r="V591" i="4"/>
  <c r="U591" i="4"/>
  <c r="T591" i="4"/>
  <c r="S591" i="4"/>
  <c r="R591" i="4"/>
  <c r="Q591" i="4"/>
  <c r="P591" i="4"/>
  <c r="O591" i="4"/>
  <c r="N591" i="4"/>
  <c r="M591" i="4"/>
  <c r="L591" i="4"/>
  <c r="K591" i="4"/>
  <c r="J591" i="4"/>
  <c r="I591" i="4"/>
  <c r="H591" i="4"/>
  <c r="G591" i="4"/>
  <c r="F591" i="4"/>
  <c r="E591" i="4"/>
  <c r="D591" i="4"/>
  <c r="C591" i="4"/>
  <c r="B591" i="4"/>
  <c r="AG590" i="4"/>
  <c r="AF590" i="4"/>
  <c r="AE590" i="4"/>
  <c r="AD590" i="4"/>
  <c r="AC590" i="4"/>
  <c r="AB590" i="4"/>
  <c r="AA590" i="4"/>
  <c r="Z590" i="4"/>
  <c r="Y590" i="4"/>
  <c r="X590" i="4"/>
  <c r="W590" i="4"/>
  <c r="V590" i="4"/>
  <c r="U590" i="4"/>
  <c r="T590" i="4"/>
  <c r="S590" i="4"/>
  <c r="R590" i="4"/>
  <c r="Q590" i="4"/>
  <c r="P590" i="4"/>
  <c r="O590" i="4"/>
  <c r="N590" i="4"/>
  <c r="M590" i="4"/>
  <c r="L590" i="4"/>
  <c r="K590" i="4"/>
  <c r="J590" i="4"/>
  <c r="I590" i="4"/>
  <c r="H590" i="4"/>
  <c r="G590" i="4"/>
  <c r="F590" i="4"/>
  <c r="E590" i="4"/>
  <c r="D590" i="4"/>
  <c r="C590" i="4"/>
  <c r="B590" i="4"/>
  <c r="AG589" i="4"/>
  <c r="AF589" i="4"/>
  <c r="AE589" i="4"/>
  <c r="AD589" i="4"/>
  <c r="AC589" i="4"/>
  <c r="AB589" i="4"/>
  <c r="AA589" i="4"/>
  <c r="Z589" i="4"/>
  <c r="Y589" i="4"/>
  <c r="X589" i="4"/>
  <c r="W589" i="4"/>
  <c r="V589" i="4"/>
  <c r="U589" i="4"/>
  <c r="T589" i="4"/>
  <c r="S589" i="4"/>
  <c r="R589" i="4"/>
  <c r="Q589" i="4"/>
  <c r="P589" i="4"/>
  <c r="O589" i="4"/>
  <c r="N589" i="4"/>
  <c r="M589" i="4"/>
  <c r="L589" i="4"/>
  <c r="K589" i="4"/>
  <c r="J589" i="4"/>
  <c r="I589" i="4"/>
  <c r="H589" i="4"/>
  <c r="G589" i="4"/>
  <c r="F589" i="4"/>
  <c r="E589" i="4"/>
  <c r="D589" i="4"/>
  <c r="C589" i="4"/>
  <c r="B589" i="4"/>
  <c r="AG588" i="4"/>
  <c r="AF588" i="4"/>
  <c r="AE588" i="4"/>
  <c r="AD588" i="4"/>
  <c r="AC588" i="4"/>
  <c r="AB588" i="4"/>
  <c r="AA588" i="4"/>
  <c r="Z588" i="4"/>
  <c r="Y588" i="4"/>
  <c r="X588" i="4"/>
  <c r="W588" i="4"/>
  <c r="V588" i="4"/>
  <c r="U588" i="4"/>
  <c r="T588" i="4"/>
  <c r="S588" i="4"/>
  <c r="R588" i="4"/>
  <c r="Q588" i="4"/>
  <c r="P588" i="4"/>
  <c r="O588" i="4"/>
  <c r="N588" i="4"/>
  <c r="M588" i="4"/>
  <c r="L588" i="4"/>
  <c r="K588" i="4"/>
  <c r="J588" i="4"/>
  <c r="I588" i="4"/>
  <c r="H588" i="4"/>
  <c r="G588" i="4"/>
  <c r="F588" i="4"/>
  <c r="E588" i="4"/>
  <c r="D588" i="4"/>
  <c r="C588" i="4"/>
  <c r="B588" i="4"/>
  <c r="AG587" i="4"/>
  <c r="AF587" i="4"/>
  <c r="AE587" i="4"/>
  <c r="AD587" i="4"/>
  <c r="AC587" i="4"/>
  <c r="AB587" i="4"/>
  <c r="AA587" i="4"/>
  <c r="Z587" i="4"/>
  <c r="Y587" i="4"/>
  <c r="X587" i="4"/>
  <c r="W587" i="4"/>
  <c r="V587" i="4"/>
  <c r="U587" i="4"/>
  <c r="T587" i="4"/>
  <c r="S587" i="4"/>
  <c r="R587" i="4"/>
  <c r="Q587" i="4"/>
  <c r="P587" i="4"/>
  <c r="O587" i="4"/>
  <c r="N587" i="4"/>
  <c r="M587" i="4"/>
  <c r="L587" i="4"/>
  <c r="K587" i="4"/>
  <c r="J587" i="4"/>
  <c r="I587" i="4"/>
  <c r="H587" i="4"/>
  <c r="G587" i="4"/>
  <c r="F587" i="4"/>
  <c r="E587" i="4"/>
  <c r="D587" i="4"/>
  <c r="C587" i="4"/>
  <c r="B587" i="4"/>
  <c r="AG586" i="4"/>
  <c r="AF586" i="4"/>
  <c r="AE586" i="4"/>
  <c r="AD586" i="4"/>
  <c r="AC586" i="4"/>
  <c r="AB586" i="4"/>
  <c r="AA586" i="4"/>
  <c r="Z586" i="4"/>
  <c r="Y586" i="4"/>
  <c r="X586" i="4"/>
  <c r="W586" i="4"/>
  <c r="V586" i="4"/>
  <c r="U586" i="4"/>
  <c r="T586" i="4"/>
  <c r="S586" i="4"/>
  <c r="R586" i="4"/>
  <c r="Q586" i="4"/>
  <c r="P586" i="4"/>
  <c r="O586" i="4"/>
  <c r="N586" i="4"/>
  <c r="M586" i="4"/>
  <c r="L586" i="4"/>
  <c r="K586" i="4"/>
  <c r="J586" i="4"/>
  <c r="I586" i="4"/>
  <c r="H586" i="4"/>
  <c r="G586" i="4"/>
  <c r="F586" i="4"/>
  <c r="E586" i="4"/>
  <c r="D586" i="4"/>
  <c r="C586" i="4"/>
  <c r="B586" i="4"/>
  <c r="AG585" i="4"/>
  <c r="AF585" i="4"/>
  <c r="AE585" i="4"/>
  <c r="AD585" i="4"/>
  <c r="AC585" i="4"/>
  <c r="AB585" i="4"/>
  <c r="AA585" i="4"/>
  <c r="Z585" i="4"/>
  <c r="Y585" i="4"/>
  <c r="X585" i="4"/>
  <c r="W585" i="4"/>
  <c r="V585" i="4"/>
  <c r="U585" i="4"/>
  <c r="T585" i="4"/>
  <c r="S585" i="4"/>
  <c r="R585" i="4"/>
  <c r="Q585" i="4"/>
  <c r="P585" i="4"/>
  <c r="O585" i="4"/>
  <c r="N585" i="4"/>
  <c r="M585" i="4"/>
  <c r="L585" i="4"/>
  <c r="K585" i="4"/>
  <c r="J585" i="4"/>
  <c r="I585" i="4"/>
  <c r="H585" i="4"/>
  <c r="G585" i="4"/>
  <c r="F585" i="4"/>
  <c r="E585" i="4"/>
  <c r="D585" i="4"/>
  <c r="C585" i="4"/>
  <c r="B585" i="4"/>
  <c r="AG584" i="4"/>
  <c r="AF584" i="4"/>
  <c r="AE584" i="4"/>
  <c r="AD584" i="4"/>
  <c r="AC584" i="4"/>
  <c r="AB584" i="4"/>
  <c r="AA584" i="4"/>
  <c r="Z584" i="4"/>
  <c r="Y584" i="4"/>
  <c r="X584" i="4"/>
  <c r="W584" i="4"/>
  <c r="V584" i="4"/>
  <c r="U584" i="4"/>
  <c r="T584" i="4"/>
  <c r="S584" i="4"/>
  <c r="R584" i="4"/>
  <c r="Q584" i="4"/>
  <c r="P584" i="4"/>
  <c r="O584" i="4"/>
  <c r="N584" i="4"/>
  <c r="M584" i="4"/>
  <c r="L584" i="4"/>
  <c r="K584" i="4"/>
  <c r="J584" i="4"/>
  <c r="I584" i="4"/>
  <c r="H584" i="4"/>
  <c r="G584" i="4"/>
  <c r="F584" i="4"/>
  <c r="E584" i="4"/>
  <c r="D584" i="4"/>
  <c r="C584" i="4"/>
  <c r="B584" i="4"/>
  <c r="AG583" i="4"/>
  <c r="AF583" i="4"/>
  <c r="AE583" i="4"/>
  <c r="AD583" i="4"/>
  <c r="AC583" i="4"/>
  <c r="AB583" i="4"/>
  <c r="AA583" i="4"/>
  <c r="Z583" i="4"/>
  <c r="Y583" i="4"/>
  <c r="X583" i="4"/>
  <c r="W583" i="4"/>
  <c r="V583" i="4"/>
  <c r="U583" i="4"/>
  <c r="T583" i="4"/>
  <c r="S583" i="4"/>
  <c r="R583" i="4"/>
  <c r="Q583" i="4"/>
  <c r="P583" i="4"/>
  <c r="O583" i="4"/>
  <c r="N583" i="4"/>
  <c r="M583" i="4"/>
  <c r="L583" i="4"/>
  <c r="K583" i="4"/>
  <c r="J583" i="4"/>
  <c r="I583" i="4"/>
  <c r="H583" i="4"/>
  <c r="G583" i="4"/>
  <c r="F583" i="4"/>
  <c r="E583" i="4"/>
  <c r="D583" i="4"/>
  <c r="C583" i="4"/>
  <c r="B583" i="4"/>
  <c r="AG582" i="4"/>
  <c r="AF582" i="4"/>
  <c r="AE582" i="4"/>
  <c r="AD582" i="4"/>
  <c r="AC582" i="4"/>
  <c r="AB582" i="4"/>
  <c r="AA582" i="4"/>
  <c r="Z582" i="4"/>
  <c r="Y582" i="4"/>
  <c r="X582" i="4"/>
  <c r="W582" i="4"/>
  <c r="V582" i="4"/>
  <c r="U582" i="4"/>
  <c r="T582" i="4"/>
  <c r="S582" i="4"/>
  <c r="R582" i="4"/>
  <c r="Q582" i="4"/>
  <c r="P582" i="4"/>
  <c r="O582" i="4"/>
  <c r="N582" i="4"/>
  <c r="M582" i="4"/>
  <c r="L582" i="4"/>
  <c r="K582" i="4"/>
  <c r="J582" i="4"/>
  <c r="I582" i="4"/>
  <c r="H582" i="4"/>
  <c r="G582" i="4"/>
  <c r="F582" i="4"/>
  <c r="E582" i="4"/>
  <c r="D582" i="4"/>
  <c r="C582" i="4"/>
  <c r="B582" i="4"/>
  <c r="AG581" i="4"/>
  <c r="AF581" i="4"/>
  <c r="AE581" i="4"/>
  <c r="AD581" i="4"/>
  <c r="AC581" i="4"/>
  <c r="AB581" i="4"/>
  <c r="AA581" i="4"/>
  <c r="Z581" i="4"/>
  <c r="Y581" i="4"/>
  <c r="X581" i="4"/>
  <c r="W581" i="4"/>
  <c r="V581" i="4"/>
  <c r="U581" i="4"/>
  <c r="T581" i="4"/>
  <c r="S581" i="4"/>
  <c r="R581" i="4"/>
  <c r="Q581" i="4"/>
  <c r="P581" i="4"/>
  <c r="O581" i="4"/>
  <c r="N581" i="4"/>
  <c r="M581" i="4"/>
  <c r="L581" i="4"/>
  <c r="K581" i="4"/>
  <c r="J581" i="4"/>
  <c r="I581" i="4"/>
  <c r="H581" i="4"/>
  <c r="G581" i="4"/>
  <c r="F581" i="4"/>
  <c r="E581" i="4"/>
  <c r="D581" i="4"/>
  <c r="C581" i="4"/>
  <c r="B581" i="4"/>
  <c r="AG580" i="4"/>
  <c r="AF580" i="4"/>
  <c r="AE580" i="4"/>
  <c r="AD580" i="4"/>
  <c r="AC580" i="4"/>
  <c r="AB580" i="4"/>
  <c r="AA580" i="4"/>
  <c r="Z580" i="4"/>
  <c r="Y580" i="4"/>
  <c r="X580" i="4"/>
  <c r="W580" i="4"/>
  <c r="V580" i="4"/>
  <c r="U580" i="4"/>
  <c r="T580" i="4"/>
  <c r="S580" i="4"/>
  <c r="R580" i="4"/>
  <c r="Q580" i="4"/>
  <c r="P580" i="4"/>
  <c r="O580" i="4"/>
  <c r="N580" i="4"/>
  <c r="M580" i="4"/>
  <c r="L580" i="4"/>
  <c r="K580" i="4"/>
  <c r="J580" i="4"/>
  <c r="I580" i="4"/>
  <c r="H580" i="4"/>
  <c r="G580" i="4"/>
  <c r="F580" i="4"/>
  <c r="E580" i="4"/>
  <c r="D580" i="4"/>
  <c r="C580" i="4"/>
  <c r="B580" i="4"/>
  <c r="AG579" i="4"/>
  <c r="AF579" i="4"/>
  <c r="AE579" i="4"/>
  <c r="AD579" i="4"/>
  <c r="AC579" i="4"/>
  <c r="AB579" i="4"/>
  <c r="AA579" i="4"/>
  <c r="Z579" i="4"/>
  <c r="Y579" i="4"/>
  <c r="X579" i="4"/>
  <c r="W579" i="4"/>
  <c r="V579" i="4"/>
  <c r="U579" i="4"/>
  <c r="T579" i="4"/>
  <c r="S579" i="4"/>
  <c r="R579" i="4"/>
  <c r="Q579" i="4"/>
  <c r="P579" i="4"/>
  <c r="O579" i="4"/>
  <c r="N579" i="4"/>
  <c r="M579" i="4"/>
  <c r="L579" i="4"/>
  <c r="K579" i="4"/>
  <c r="J579" i="4"/>
  <c r="I579" i="4"/>
  <c r="H579" i="4"/>
  <c r="G579" i="4"/>
  <c r="F579" i="4"/>
  <c r="E579" i="4"/>
  <c r="D579" i="4"/>
  <c r="C579" i="4"/>
  <c r="B579" i="4"/>
  <c r="AG578" i="4"/>
  <c r="AF578" i="4"/>
  <c r="AE578" i="4"/>
  <c r="AD578" i="4"/>
  <c r="AC578" i="4"/>
  <c r="AB578" i="4"/>
  <c r="AA578" i="4"/>
  <c r="Z578" i="4"/>
  <c r="Y578" i="4"/>
  <c r="X578" i="4"/>
  <c r="W578" i="4"/>
  <c r="V578" i="4"/>
  <c r="U578" i="4"/>
  <c r="T578" i="4"/>
  <c r="S578" i="4"/>
  <c r="R578" i="4"/>
  <c r="Q578" i="4"/>
  <c r="P578" i="4"/>
  <c r="O578" i="4"/>
  <c r="N578" i="4"/>
  <c r="M578" i="4"/>
  <c r="L578" i="4"/>
  <c r="K578" i="4"/>
  <c r="J578" i="4"/>
  <c r="I578" i="4"/>
  <c r="H578" i="4"/>
  <c r="G578" i="4"/>
  <c r="F578" i="4"/>
  <c r="E578" i="4"/>
  <c r="D578" i="4"/>
  <c r="C578" i="4"/>
  <c r="B578" i="4"/>
  <c r="AG577" i="4"/>
  <c r="AF577" i="4"/>
  <c r="AE577" i="4"/>
  <c r="AD577" i="4"/>
  <c r="AC577" i="4"/>
  <c r="AB577" i="4"/>
  <c r="AA577" i="4"/>
  <c r="Z577" i="4"/>
  <c r="Y577" i="4"/>
  <c r="X577" i="4"/>
  <c r="W577" i="4"/>
  <c r="V577" i="4"/>
  <c r="U577" i="4"/>
  <c r="T577" i="4"/>
  <c r="S577" i="4"/>
  <c r="R577" i="4"/>
  <c r="Q577" i="4"/>
  <c r="P577" i="4"/>
  <c r="O577" i="4"/>
  <c r="N577" i="4"/>
  <c r="M577" i="4"/>
  <c r="L577" i="4"/>
  <c r="K577" i="4"/>
  <c r="J577" i="4"/>
  <c r="I577" i="4"/>
  <c r="H577" i="4"/>
  <c r="G577" i="4"/>
  <c r="F577" i="4"/>
  <c r="E577" i="4"/>
  <c r="D577" i="4"/>
  <c r="C577" i="4"/>
  <c r="B577" i="4"/>
  <c r="AG576" i="4"/>
  <c r="AF576" i="4"/>
  <c r="AE576" i="4"/>
  <c r="AD576" i="4"/>
  <c r="AC576" i="4"/>
  <c r="AB576" i="4"/>
  <c r="AA576" i="4"/>
  <c r="Z576" i="4"/>
  <c r="Y576" i="4"/>
  <c r="X576" i="4"/>
  <c r="W576" i="4"/>
  <c r="V576" i="4"/>
  <c r="U576" i="4"/>
  <c r="T576" i="4"/>
  <c r="S576" i="4"/>
  <c r="R576" i="4"/>
  <c r="Q576" i="4"/>
  <c r="P576" i="4"/>
  <c r="O576" i="4"/>
  <c r="N576" i="4"/>
  <c r="M576" i="4"/>
  <c r="L576" i="4"/>
  <c r="K576" i="4"/>
  <c r="J576" i="4"/>
  <c r="I576" i="4"/>
  <c r="H576" i="4"/>
  <c r="G576" i="4"/>
  <c r="F576" i="4"/>
  <c r="E576" i="4"/>
  <c r="D576" i="4"/>
  <c r="C576" i="4"/>
  <c r="B576" i="4"/>
  <c r="AG575" i="4"/>
  <c r="AF575" i="4"/>
  <c r="AE575" i="4"/>
  <c r="AD575" i="4"/>
  <c r="AC575" i="4"/>
  <c r="AB575" i="4"/>
  <c r="AA575" i="4"/>
  <c r="Z575" i="4"/>
  <c r="Y575" i="4"/>
  <c r="X575" i="4"/>
  <c r="W575" i="4"/>
  <c r="V575" i="4"/>
  <c r="U575" i="4"/>
  <c r="T575" i="4"/>
  <c r="S575" i="4"/>
  <c r="R575" i="4"/>
  <c r="Q575" i="4"/>
  <c r="P575" i="4"/>
  <c r="O575" i="4"/>
  <c r="N575" i="4"/>
  <c r="M575" i="4"/>
  <c r="L575" i="4"/>
  <c r="K575" i="4"/>
  <c r="J575" i="4"/>
  <c r="I575" i="4"/>
  <c r="H575" i="4"/>
  <c r="G575" i="4"/>
  <c r="F575" i="4"/>
  <c r="E575" i="4"/>
  <c r="D575" i="4"/>
  <c r="C575" i="4"/>
  <c r="B575" i="4"/>
  <c r="AG574" i="4"/>
  <c r="AF574" i="4"/>
  <c r="AE574" i="4"/>
  <c r="AD574" i="4"/>
  <c r="AC574" i="4"/>
  <c r="AB574" i="4"/>
  <c r="AA574" i="4"/>
  <c r="Z574" i="4"/>
  <c r="Y574" i="4"/>
  <c r="X574" i="4"/>
  <c r="W574" i="4"/>
  <c r="V574" i="4"/>
  <c r="U574" i="4"/>
  <c r="T574" i="4"/>
  <c r="S574" i="4"/>
  <c r="R574" i="4"/>
  <c r="Q574" i="4"/>
  <c r="P574" i="4"/>
  <c r="O574" i="4"/>
  <c r="N574" i="4"/>
  <c r="M574" i="4"/>
  <c r="L574" i="4"/>
  <c r="K574" i="4"/>
  <c r="J574" i="4"/>
  <c r="I574" i="4"/>
  <c r="H574" i="4"/>
  <c r="G574" i="4"/>
  <c r="F574" i="4"/>
  <c r="E574" i="4"/>
  <c r="D574" i="4"/>
  <c r="C574" i="4"/>
  <c r="B574" i="4"/>
  <c r="AG573" i="4"/>
  <c r="AF573" i="4"/>
  <c r="AE573" i="4"/>
  <c r="AD573" i="4"/>
  <c r="AC573" i="4"/>
  <c r="AB573" i="4"/>
  <c r="AA573" i="4"/>
  <c r="Z573" i="4"/>
  <c r="Y573" i="4"/>
  <c r="X573" i="4"/>
  <c r="W573" i="4"/>
  <c r="V573" i="4"/>
  <c r="U573" i="4"/>
  <c r="T573" i="4"/>
  <c r="S573" i="4"/>
  <c r="R573" i="4"/>
  <c r="Q573" i="4"/>
  <c r="P573" i="4"/>
  <c r="O573" i="4"/>
  <c r="N573" i="4"/>
  <c r="M573" i="4"/>
  <c r="L573" i="4"/>
  <c r="K573" i="4"/>
  <c r="J573" i="4"/>
  <c r="I573" i="4"/>
  <c r="H573" i="4"/>
  <c r="G573" i="4"/>
  <c r="F573" i="4"/>
  <c r="E573" i="4"/>
  <c r="D573" i="4"/>
  <c r="C573" i="4"/>
  <c r="B573" i="4"/>
  <c r="AG572" i="4"/>
  <c r="AF572" i="4"/>
  <c r="AE572" i="4"/>
  <c r="AD572" i="4"/>
  <c r="AC572" i="4"/>
  <c r="AB572" i="4"/>
  <c r="AA572" i="4"/>
  <c r="Z572" i="4"/>
  <c r="Y572" i="4"/>
  <c r="X572" i="4"/>
  <c r="W572" i="4"/>
  <c r="V572" i="4"/>
  <c r="U572" i="4"/>
  <c r="T572" i="4"/>
  <c r="S572" i="4"/>
  <c r="R572" i="4"/>
  <c r="Q572" i="4"/>
  <c r="P572" i="4"/>
  <c r="O572" i="4"/>
  <c r="N572" i="4"/>
  <c r="M572" i="4"/>
  <c r="L572" i="4"/>
  <c r="K572" i="4"/>
  <c r="J572" i="4"/>
  <c r="I572" i="4"/>
  <c r="H572" i="4"/>
  <c r="G572" i="4"/>
  <c r="F572" i="4"/>
  <c r="E572" i="4"/>
  <c r="D572" i="4"/>
  <c r="C572" i="4"/>
  <c r="B572" i="4"/>
  <c r="AG571" i="4"/>
  <c r="AF571" i="4"/>
  <c r="AE571" i="4"/>
  <c r="AD571" i="4"/>
  <c r="AC571" i="4"/>
  <c r="AB571" i="4"/>
  <c r="AA571" i="4"/>
  <c r="Z571" i="4"/>
  <c r="Y571" i="4"/>
  <c r="X571" i="4"/>
  <c r="W571" i="4"/>
  <c r="V571" i="4"/>
  <c r="U571" i="4"/>
  <c r="T571" i="4"/>
  <c r="S571" i="4"/>
  <c r="R571" i="4"/>
  <c r="Q571" i="4"/>
  <c r="P571" i="4"/>
  <c r="O571" i="4"/>
  <c r="N571" i="4"/>
  <c r="M571" i="4"/>
  <c r="L571" i="4"/>
  <c r="K571" i="4"/>
  <c r="J571" i="4"/>
  <c r="I571" i="4"/>
  <c r="H571" i="4"/>
  <c r="G571" i="4"/>
  <c r="F571" i="4"/>
  <c r="E571" i="4"/>
  <c r="D571" i="4"/>
  <c r="C571" i="4"/>
  <c r="B571" i="4"/>
  <c r="AG570" i="4"/>
  <c r="AF570" i="4"/>
  <c r="AE570" i="4"/>
  <c r="AD570" i="4"/>
  <c r="AC570" i="4"/>
  <c r="AB570" i="4"/>
  <c r="AA570" i="4"/>
  <c r="Z570" i="4"/>
  <c r="Y570" i="4"/>
  <c r="X570" i="4"/>
  <c r="W570" i="4"/>
  <c r="V570" i="4"/>
  <c r="U570" i="4"/>
  <c r="T570" i="4"/>
  <c r="S570" i="4"/>
  <c r="R570" i="4"/>
  <c r="Q570" i="4"/>
  <c r="P570" i="4"/>
  <c r="O570" i="4"/>
  <c r="N570" i="4"/>
  <c r="M570" i="4"/>
  <c r="L570" i="4"/>
  <c r="K570" i="4"/>
  <c r="J570" i="4"/>
  <c r="I570" i="4"/>
  <c r="H570" i="4"/>
  <c r="G570" i="4"/>
  <c r="F570" i="4"/>
  <c r="E570" i="4"/>
  <c r="D570" i="4"/>
  <c r="C570" i="4"/>
  <c r="B570" i="4"/>
  <c r="AG569" i="4"/>
  <c r="AF569" i="4"/>
  <c r="AE569" i="4"/>
  <c r="AD569" i="4"/>
  <c r="AC569" i="4"/>
  <c r="AB569" i="4"/>
  <c r="AA569" i="4"/>
  <c r="Z569" i="4"/>
  <c r="Y569" i="4"/>
  <c r="X569" i="4"/>
  <c r="W569" i="4"/>
  <c r="V569" i="4"/>
  <c r="U569" i="4"/>
  <c r="T569" i="4"/>
  <c r="S569" i="4"/>
  <c r="R569" i="4"/>
  <c r="Q569" i="4"/>
  <c r="P569" i="4"/>
  <c r="O569" i="4"/>
  <c r="N569" i="4"/>
  <c r="M569" i="4"/>
  <c r="L569" i="4"/>
  <c r="K569" i="4"/>
  <c r="J569" i="4"/>
  <c r="I569" i="4"/>
  <c r="H569" i="4"/>
  <c r="G569" i="4"/>
  <c r="F569" i="4"/>
  <c r="E569" i="4"/>
  <c r="D569" i="4"/>
  <c r="C569" i="4"/>
  <c r="B569" i="4"/>
  <c r="AG568" i="4"/>
  <c r="AF568" i="4"/>
  <c r="AE568" i="4"/>
  <c r="AD568" i="4"/>
  <c r="AC568" i="4"/>
  <c r="AB568" i="4"/>
  <c r="AA568" i="4"/>
  <c r="Z568" i="4"/>
  <c r="Y568" i="4"/>
  <c r="X568" i="4"/>
  <c r="W568" i="4"/>
  <c r="V568" i="4"/>
  <c r="U568" i="4"/>
  <c r="T568" i="4"/>
  <c r="S568" i="4"/>
  <c r="R568" i="4"/>
  <c r="Q568" i="4"/>
  <c r="P568" i="4"/>
  <c r="O568" i="4"/>
  <c r="N568" i="4"/>
  <c r="M568" i="4"/>
  <c r="L568" i="4"/>
  <c r="K568" i="4"/>
  <c r="J568" i="4"/>
  <c r="I568" i="4"/>
  <c r="H568" i="4"/>
  <c r="G568" i="4"/>
  <c r="F568" i="4"/>
  <c r="E568" i="4"/>
  <c r="D568" i="4"/>
  <c r="C568" i="4"/>
  <c r="B568" i="4"/>
  <c r="AG567" i="4"/>
  <c r="AF567" i="4"/>
  <c r="AE567" i="4"/>
  <c r="AD567" i="4"/>
  <c r="AC567" i="4"/>
  <c r="AB567" i="4"/>
  <c r="AA567" i="4"/>
  <c r="Z567" i="4"/>
  <c r="Y567" i="4"/>
  <c r="X567" i="4"/>
  <c r="W567" i="4"/>
  <c r="V567" i="4"/>
  <c r="U567" i="4"/>
  <c r="T567" i="4"/>
  <c r="S567" i="4"/>
  <c r="R567" i="4"/>
  <c r="Q567" i="4"/>
  <c r="P567" i="4"/>
  <c r="O567" i="4"/>
  <c r="N567" i="4"/>
  <c r="M567" i="4"/>
  <c r="L567" i="4"/>
  <c r="K567" i="4"/>
  <c r="J567" i="4"/>
  <c r="I567" i="4"/>
  <c r="H567" i="4"/>
  <c r="G567" i="4"/>
  <c r="F567" i="4"/>
  <c r="E567" i="4"/>
  <c r="D567" i="4"/>
  <c r="C567" i="4"/>
  <c r="B567" i="4"/>
  <c r="AG566" i="4"/>
  <c r="AF566" i="4"/>
  <c r="AE566" i="4"/>
  <c r="AD566" i="4"/>
  <c r="AC566" i="4"/>
  <c r="AB566" i="4"/>
  <c r="AA566" i="4"/>
  <c r="Z566" i="4"/>
  <c r="Y566" i="4"/>
  <c r="X566" i="4"/>
  <c r="W566" i="4"/>
  <c r="V566" i="4"/>
  <c r="U566" i="4"/>
  <c r="T566" i="4"/>
  <c r="S566" i="4"/>
  <c r="R566" i="4"/>
  <c r="Q566" i="4"/>
  <c r="P566" i="4"/>
  <c r="O566" i="4"/>
  <c r="N566" i="4"/>
  <c r="M566" i="4"/>
  <c r="L566" i="4"/>
  <c r="K566" i="4"/>
  <c r="J566" i="4"/>
  <c r="I566" i="4"/>
  <c r="H566" i="4"/>
  <c r="G566" i="4"/>
  <c r="F566" i="4"/>
  <c r="E566" i="4"/>
  <c r="D566" i="4"/>
  <c r="C566" i="4"/>
  <c r="B566" i="4"/>
  <c r="AG565" i="4"/>
  <c r="AF565" i="4"/>
  <c r="AE565" i="4"/>
  <c r="AD565" i="4"/>
  <c r="AC565" i="4"/>
  <c r="AB565" i="4"/>
  <c r="AA565" i="4"/>
  <c r="Z565" i="4"/>
  <c r="Y565" i="4"/>
  <c r="X565" i="4"/>
  <c r="W565" i="4"/>
  <c r="V565" i="4"/>
  <c r="U565" i="4"/>
  <c r="T565" i="4"/>
  <c r="S565" i="4"/>
  <c r="R565" i="4"/>
  <c r="Q565" i="4"/>
  <c r="P565" i="4"/>
  <c r="O565" i="4"/>
  <c r="N565" i="4"/>
  <c r="M565" i="4"/>
  <c r="L565" i="4"/>
  <c r="K565" i="4"/>
  <c r="J565" i="4"/>
  <c r="I565" i="4"/>
  <c r="H565" i="4"/>
  <c r="G565" i="4"/>
  <c r="F565" i="4"/>
  <c r="E565" i="4"/>
  <c r="D565" i="4"/>
  <c r="C565" i="4"/>
  <c r="B565" i="4"/>
  <c r="AG564" i="4"/>
  <c r="AF564" i="4"/>
  <c r="AE564" i="4"/>
  <c r="AD564" i="4"/>
  <c r="AC564" i="4"/>
  <c r="AB564" i="4"/>
  <c r="AA564" i="4"/>
  <c r="Z564" i="4"/>
  <c r="Y564" i="4"/>
  <c r="X564" i="4"/>
  <c r="W564" i="4"/>
  <c r="V564" i="4"/>
  <c r="U564" i="4"/>
  <c r="T564" i="4"/>
  <c r="S564" i="4"/>
  <c r="R564" i="4"/>
  <c r="Q564" i="4"/>
  <c r="P564" i="4"/>
  <c r="O564" i="4"/>
  <c r="N564" i="4"/>
  <c r="M564" i="4"/>
  <c r="L564" i="4"/>
  <c r="K564" i="4"/>
  <c r="J564" i="4"/>
  <c r="I564" i="4"/>
  <c r="H564" i="4"/>
  <c r="G564" i="4"/>
  <c r="F564" i="4"/>
  <c r="E564" i="4"/>
  <c r="D564" i="4"/>
  <c r="C564" i="4"/>
  <c r="B564" i="4"/>
  <c r="AG563" i="4"/>
  <c r="AF563" i="4"/>
  <c r="AE563" i="4"/>
  <c r="AD563" i="4"/>
  <c r="AC563" i="4"/>
  <c r="AB563" i="4"/>
  <c r="AA563" i="4"/>
  <c r="Z563" i="4"/>
  <c r="Y563" i="4"/>
  <c r="X563" i="4"/>
  <c r="W563" i="4"/>
  <c r="V563" i="4"/>
  <c r="U563" i="4"/>
  <c r="T563" i="4"/>
  <c r="S563" i="4"/>
  <c r="R563" i="4"/>
  <c r="Q563" i="4"/>
  <c r="P563" i="4"/>
  <c r="O563" i="4"/>
  <c r="N563" i="4"/>
  <c r="M563" i="4"/>
  <c r="L563" i="4"/>
  <c r="K563" i="4"/>
  <c r="J563" i="4"/>
  <c r="I563" i="4"/>
  <c r="H563" i="4"/>
  <c r="G563" i="4"/>
  <c r="F563" i="4"/>
  <c r="E563" i="4"/>
  <c r="D563" i="4"/>
  <c r="C563" i="4"/>
  <c r="B563" i="4"/>
  <c r="AG562" i="4"/>
  <c r="AF562" i="4"/>
  <c r="AE562" i="4"/>
  <c r="AD562" i="4"/>
  <c r="AC562" i="4"/>
  <c r="AB562" i="4"/>
  <c r="AA562" i="4"/>
  <c r="Z562" i="4"/>
  <c r="Y562" i="4"/>
  <c r="X562" i="4"/>
  <c r="W562" i="4"/>
  <c r="V562" i="4"/>
  <c r="U562" i="4"/>
  <c r="T562" i="4"/>
  <c r="S562" i="4"/>
  <c r="R562" i="4"/>
  <c r="Q562" i="4"/>
  <c r="P562" i="4"/>
  <c r="O562" i="4"/>
  <c r="N562" i="4"/>
  <c r="M562" i="4"/>
  <c r="L562" i="4"/>
  <c r="K562" i="4"/>
  <c r="J562" i="4"/>
  <c r="I562" i="4"/>
  <c r="H562" i="4"/>
  <c r="G562" i="4"/>
  <c r="F562" i="4"/>
  <c r="E562" i="4"/>
  <c r="D562" i="4"/>
  <c r="C562" i="4"/>
  <c r="B562" i="4"/>
  <c r="AG561" i="4"/>
  <c r="AF561" i="4"/>
  <c r="AE561" i="4"/>
  <c r="AD561" i="4"/>
  <c r="AC561" i="4"/>
  <c r="AB561" i="4"/>
  <c r="AA561" i="4"/>
  <c r="Z561" i="4"/>
  <c r="Y561" i="4"/>
  <c r="X561" i="4"/>
  <c r="W561" i="4"/>
  <c r="V561" i="4"/>
  <c r="U561" i="4"/>
  <c r="T561" i="4"/>
  <c r="S561" i="4"/>
  <c r="R561" i="4"/>
  <c r="Q561" i="4"/>
  <c r="P561" i="4"/>
  <c r="O561" i="4"/>
  <c r="N561" i="4"/>
  <c r="M561" i="4"/>
  <c r="L561" i="4"/>
  <c r="K561" i="4"/>
  <c r="J561" i="4"/>
  <c r="I561" i="4"/>
  <c r="H561" i="4"/>
  <c r="G561" i="4"/>
  <c r="F561" i="4"/>
  <c r="E561" i="4"/>
  <c r="D561" i="4"/>
  <c r="C561" i="4"/>
  <c r="B561" i="4"/>
  <c r="AG560" i="4"/>
  <c r="AF560" i="4"/>
  <c r="AE560" i="4"/>
  <c r="AD560" i="4"/>
  <c r="AC560" i="4"/>
  <c r="AB560" i="4"/>
  <c r="AA560" i="4"/>
  <c r="Z560" i="4"/>
  <c r="Y560" i="4"/>
  <c r="X560" i="4"/>
  <c r="W560" i="4"/>
  <c r="V560" i="4"/>
  <c r="U560" i="4"/>
  <c r="T560" i="4"/>
  <c r="S560" i="4"/>
  <c r="R560" i="4"/>
  <c r="Q560" i="4"/>
  <c r="P560" i="4"/>
  <c r="O560" i="4"/>
  <c r="N560" i="4"/>
  <c r="M560" i="4"/>
  <c r="L560" i="4"/>
  <c r="K560" i="4"/>
  <c r="J560" i="4"/>
  <c r="I560" i="4"/>
  <c r="H560" i="4"/>
  <c r="G560" i="4"/>
  <c r="F560" i="4"/>
  <c r="E560" i="4"/>
  <c r="D560" i="4"/>
  <c r="C560" i="4"/>
  <c r="B560" i="4"/>
  <c r="AG559" i="4"/>
  <c r="AF559" i="4"/>
  <c r="AE559" i="4"/>
  <c r="AD559" i="4"/>
  <c r="AC559" i="4"/>
  <c r="AB559" i="4"/>
  <c r="AA559" i="4"/>
  <c r="Z559" i="4"/>
  <c r="Y559" i="4"/>
  <c r="X559" i="4"/>
  <c r="W559" i="4"/>
  <c r="V559" i="4"/>
  <c r="U559" i="4"/>
  <c r="T559" i="4"/>
  <c r="S559" i="4"/>
  <c r="R559" i="4"/>
  <c r="Q559" i="4"/>
  <c r="P559" i="4"/>
  <c r="O559" i="4"/>
  <c r="N559" i="4"/>
  <c r="M559" i="4"/>
  <c r="L559" i="4"/>
  <c r="K559" i="4"/>
  <c r="J559" i="4"/>
  <c r="I559" i="4"/>
  <c r="H559" i="4"/>
  <c r="G559" i="4"/>
  <c r="F559" i="4"/>
  <c r="E559" i="4"/>
  <c r="D559" i="4"/>
  <c r="C559" i="4"/>
  <c r="B559" i="4"/>
  <c r="AG558" i="4"/>
  <c r="AF558" i="4"/>
  <c r="AE558" i="4"/>
  <c r="AD558" i="4"/>
  <c r="AC558" i="4"/>
  <c r="AB558" i="4"/>
  <c r="AA558" i="4"/>
  <c r="Z558" i="4"/>
  <c r="Y558" i="4"/>
  <c r="X558" i="4"/>
  <c r="W558" i="4"/>
  <c r="V558" i="4"/>
  <c r="U558" i="4"/>
  <c r="T558" i="4"/>
  <c r="S558" i="4"/>
  <c r="R558" i="4"/>
  <c r="Q558" i="4"/>
  <c r="P558" i="4"/>
  <c r="O558" i="4"/>
  <c r="N558" i="4"/>
  <c r="M558" i="4"/>
  <c r="L558" i="4"/>
  <c r="K558" i="4"/>
  <c r="J558" i="4"/>
  <c r="I558" i="4"/>
  <c r="H558" i="4"/>
  <c r="G558" i="4"/>
  <c r="F558" i="4"/>
  <c r="E558" i="4"/>
  <c r="D558" i="4"/>
  <c r="C558" i="4"/>
  <c r="B558" i="4"/>
  <c r="AG557" i="4"/>
  <c r="AF557" i="4"/>
  <c r="AE557" i="4"/>
  <c r="AD557" i="4"/>
  <c r="AC557" i="4"/>
  <c r="AB557" i="4"/>
  <c r="AA557" i="4"/>
  <c r="Z557" i="4"/>
  <c r="Y557" i="4"/>
  <c r="X557" i="4"/>
  <c r="W557" i="4"/>
  <c r="V557" i="4"/>
  <c r="U557" i="4"/>
  <c r="T557" i="4"/>
  <c r="S557" i="4"/>
  <c r="R557" i="4"/>
  <c r="Q557" i="4"/>
  <c r="P557" i="4"/>
  <c r="O557" i="4"/>
  <c r="N557" i="4"/>
  <c r="M557" i="4"/>
  <c r="L557" i="4"/>
  <c r="K557" i="4"/>
  <c r="J557" i="4"/>
  <c r="I557" i="4"/>
  <c r="H557" i="4"/>
  <c r="G557" i="4"/>
  <c r="F557" i="4"/>
  <c r="E557" i="4"/>
  <c r="D557" i="4"/>
  <c r="C557" i="4"/>
  <c r="B557" i="4"/>
  <c r="AG556" i="4"/>
  <c r="AF556" i="4"/>
  <c r="AE556" i="4"/>
  <c r="AD556" i="4"/>
  <c r="AC556" i="4"/>
  <c r="AB556" i="4"/>
  <c r="AA556" i="4"/>
  <c r="Z556" i="4"/>
  <c r="Y556" i="4"/>
  <c r="X556" i="4"/>
  <c r="W556" i="4"/>
  <c r="V556" i="4"/>
  <c r="U556" i="4"/>
  <c r="T556" i="4"/>
  <c r="S556" i="4"/>
  <c r="R556" i="4"/>
  <c r="Q556" i="4"/>
  <c r="P556" i="4"/>
  <c r="O556" i="4"/>
  <c r="N556" i="4"/>
  <c r="M556" i="4"/>
  <c r="L556" i="4"/>
  <c r="K556" i="4"/>
  <c r="J556" i="4"/>
  <c r="I556" i="4"/>
  <c r="H556" i="4"/>
  <c r="G556" i="4"/>
  <c r="F556" i="4"/>
  <c r="E556" i="4"/>
  <c r="D556" i="4"/>
  <c r="C556" i="4"/>
  <c r="B556" i="4"/>
  <c r="AG555" i="4"/>
  <c r="AF555" i="4"/>
  <c r="AE555" i="4"/>
  <c r="AD555" i="4"/>
  <c r="AC555" i="4"/>
  <c r="AB555" i="4"/>
  <c r="AA555" i="4"/>
  <c r="Z555" i="4"/>
  <c r="Y555" i="4"/>
  <c r="X555" i="4"/>
  <c r="W555" i="4"/>
  <c r="V555" i="4"/>
  <c r="U555" i="4"/>
  <c r="T555" i="4"/>
  <c r="S555" i="4"/>
  <c r="R555" i="4"/>
  <c r="Q555" i="4"/>
  <c r="P555" i="4"/>
  <c r="O555" i="4"/>
  <c r="N555" i="4"/>
  <c r="M555" i="4"/>
  <c r="L555" i="4"/>
  <c r="K555" i="4"/>
  <c r="J555" i="4"/>
  <c r="I555" i="4"/>
  <c r="H555" i="4"/>
  <c r="G555" i="4"/>
  <c r="F555" i="4"/>
  <c r="E555" i="4"/>
  <c r="D555" i="4"/>
  <c r="C555" i="4"/>
  <c r="B555" i="4"/>
  <c r="AG554" i="4"/>
  <c r="AF554" i="4"/>
  <c r="AE554" i="4"/>
  <c r="AD554" i="4"/>
  <c r="AC554" i="4"/>
  <c r="AB554" i="4"/>
  <c r="AA554" i="4"/>
  <c r="Z554" i="4"/>
  <c r="Y554" i="4"/>
  <c r="X554" i="4"/>
  <c r="W554" i="4"/>
  <c r="V554" i="4"/>
  <c r="U554" i="4"/>
  <c r="T554" i="4"/>
  <c r="S554" i="4"/>
  <c r="R554" i="4"/>
  <c r="Q554" i="4"/>
  <c r="P554" i="4"/>
  <c r="O554" i="4"/>
  <c r="N554" i="4"/>
  <c r="M554" i="4"/>
  <c r="L554" i="4"/>
  <c r="K554" i="4"/>
  <c r="J554" i="4"/>
  <c r="I554" i="4"/>
  <c r="H554" i="4"/>
  <c r="G554" i="4"/>
  <c r="F554" i="4"/>
  <c r="E554" i="4"/>
  <c r="D554" i="4"/>
  <c r="C554" i="4"/>
  <c r="B554" i="4"/>
  <c r="AG553" i="4"/>
  <c r="AF553" i="4"/>
  <c r="AE553" i="4"/>
  <c r="AD553" i="4"/>
  <c r="AC553" i="4"/>
  <c r="AB553" i="4"/>
  <c r="AA553" i="4"/>
  <c r="Z553" i="4"/>
  <c r="Y553" i="4"/>
  <c r="X553" i="4"/>
  <c r="W553" i="4"/>
  <c r="V553" i="4"/>
  <c r="U553" i="4"/>
  <c r="T553" i="4"/>
  <c r="S553" i="4"/>
  <c r="R553" i="4"/>
  <c r="Q553" i="4"/>
  <c r="P553" i="4"/>
  <c r="O553" i="4"/>
  <c r="N553" i="4"/>
  <c r="M553" i="4"/>
  <c r="L553" i="4"/>
  <c r="K553" i="4"/>
  <c r="J553" i="4"/>
  <c r="I553" i="4"/>
  <c r="H553" i="4"/>
  <c r="G553" i="4"/>
  <c r="F553" i="4"/>
  <c r="E553" i="4"/>
  <c r="D553" i="4"/>
  <c r="C553" i="4"/>
  <c r="B553" i="4"/>
  <c r="AG552" i="4"/>
  <c r="AF552" i="4"/>
  <c r="AE552" i="4"/>
  <c r="AD552" i="4"/>
  <c r="AC552" i="4"/>
  <c r="AB552" i="4"/>
  <c r="AA552" i="4"/>
  <c r="Z552" i="4"/>
  <c r="Y552" i="4"/>
  <c r="X552" i="4"/>
  <c r="W552" i="4"/>
  <c r="V552" i="4"/>
  <c r="U552" i="4"/>
  <c r="T552" i="4"/>
  <c r="S552" i="4"/>
  <c r="R552" i="4"/>
  <c r="Q552" i="4"/>
  <c r="P552" i="4"/>
  <c r="O552" i="4"/>
  <c r="N552" i="4"/>
  <c r="M552" i="4"/>
  <c r="L552" i="4"/>
  <c r="K552" i="4"/>
  <c r="J552" i="4"/>
  <c r="I552" i="4"/>
  <c r="H552" i="4"/>
  <c r="G552" i="4"/>
  <c r="F552" i="4"/>
  <c r="E552" i="4"/>
  <c r="D552" i="4"/>
  <c r="C552" i="4"/>
  <c r="B552" i="4"/>
  <c r="AG551" i="4"/>
  <c r="AF551" i="4"/>
  <c r="AE551" i="4"/>
  <c r="AD551" i="4"/>
  <c r="AC551" i="4"/>
  <c r="AB551" i="4"/>
  <c r="AA551" i="4"/>
  <c r="Z551" i="4"/>
  <c r="Y551" i="4"/>
  <c r="X551" i="4"/>
  <c r="W551" i="4"/>
  <c r="V551" i="4"/>
  <c r="U551" i="4"/>
  <c r="T551" i="4"/>
  <c r="S551" i="4"/>
  <c r="R551" i="4"/>
  <c r="Q551" i="4"/>
  <c r="P551" i="4"/>
  <c r="O551" i="4"/>
  <c r="N551" i="4"/>
  <c r="M551" i="4"/>
  <c r="L551" i="4"/>
  <c r="K551" i="4"/>
  <c r="J551" i="4"/>
  <c r="I551" i="4"/>
  <c r="H551" i="4"/>
  <c r="G551" i="4"/>
  <c r="F551" i="4"/>
  <c r="E551" i="4"/>
  <c r="D551" i="4"/>
  <c r="C551" i="4"/>
  <c r="B551" i="4"/>
  <c r="AG550" i="4"/>
  <c r="AF550" i="4"/>
  <c r="AE550" i="4"/>
  <c r="AD550" i="4"/>
  <c r="AC550" i="4"/>
  <c r="AB550" i="4"/>
  <c r="AA550" i="4"/>
  <c r="Z550" i="4"/>
  <c r="Y550" i="4"/>
  <c r="X550" i="4"/>
  <c r="W550" i="4"/>
  <c r="V550" i="4"/>
  <c r="U550" i="4"/>
  <c r="T550" i="4"/>
  <c r="S550" i="4"/>
  <c r="R550" i="4"/>
  <c r="Q550" i="4"/>
  <c r="P550" i="4"/>
  <c r="O550" i="4"/>
  <c r="N550" i="4"/>
  <c r="M550" i="4"/>
  <c r="L550" i="4"/>
  <c r="K550" i="4"/>
  <c r="J550" i="4"/>
  <c r="I550" i="4"/>
  <c r="H550" i="4"/>
  <c r="G550" i="4"/>
  <c r="F550" i="4"/>
  <c r="E550" i="4"/>
  <c r="D550" i="4"/>
  <c r="C550" i="4"/>
  <c r="B550" i="4"/>
  <c r="AG549" i="4"/>
  <c r="AF549" i="4"/>
  <c r="AE549" i="4"/>
  <c r="AD549" i="4"/>
  <c r="AC549" i="4"/>
  <c r="AB549" i="4"/>
  <c r="AA549" i="4"/>
  <c r="Z549" i="4"/>
  <c r="Y549" i="4"/>
  <c r="X549" i="4"/>
  <c r="W549" i="4"/>
  <c r="V549" i="4"/>
  <c r="U549" i="4"/>
  <c r="T549" i="4"/>
  <c r="S549" i="4"/>
  <c r="R549" i="4"/>
  <c r="Q549" i="4"/>
  <c r="P549" i="4"/>
  <c r="O549" i="4"/>
  <c r="N549" i="4"/>
  <c r="M549" i="4"/>
  <c r="L549" i="4"/>
  <c r="K549" i="4"/>
  <c r="J549" i="4"/>
  <c r="I549" i="4"/>
  <c r="H549" i="4"/>
  <c r="G549" i="4"/>
  <c r="F549" i="4"/>
  <c r="E549" i="4"/>
  <c r="D549" i="4"/>
  <c r="C549" i="4"/>
  <c r="B549" i="4"/>
  <c r="AG548" i="4"/>
  <c r="AF548" i="4"/>
  <c r="AE548" i="4"/>
  <c r="AD548" i="4"/>
  <c r="AC548" i="4"/>
  <c r="AB548" i="4"/>
  <c r="AA548" i="4"/>
  <c r="Z548" i="4"/>
  <c r="Y548" i="4"/>
  <c r="X548" i="4"/>
  <c r="W548" i="4"/>
  <c r="V548" i="4"/>
  <c r="U548" i="4"/>
  <c r="T548" i="4"/>
  <c r="S548" i="4"/>
  <c r="R548" i="4"/>
  <c r="Q548" i="4"/>
  <c r="P548" i="4"/>
  <c r="O548" i="4"/>
  <c r="N548" i="4"/>
  <c r="M548" i="4"/>
  <c r="L548" i="4"/>
  <c r="K548" i="4"/>
  <c r="J548" i="4"/>
  <c r="I548" i="4"/>
  <c r="H548" i="4"/>
  <c r="G548" i="4"/>
  <c r="F548" i="4"/>
  <c r="E548" i="4"/>
  <c r="D548" i="4"/>
  <c r="C548" i="4"/>
  <c r="B548" i="4"/>
  <c r="AG547" i="4"/>
  <c r="AF547" i="4"/>
  <c r="AE547" i="4"/>
  <c r="AD547" i="4"/>
  <c r="AC547" i="4"/>
  <c r="AB547" i="4"/>
  <c r="AA547" i="4"/>
  <c r="Z547" i="4"/>
  <c r="Y547" i="4"/>
  <c r="X547" i="4"/>
  <c r="W547" i="4"/>
  <c r="V547" i="4"/>
  <c r="U547" i="4"/>
  <c r="T547" i="4"/>
  <c r="S547" i="4"/>
  <c r="R547" i="4"/>
  <c r="Q547" i="4"/>
  <c r="P547" i="4"/>
  <c r="O547" i="4"/>
  <c r="N547" i="4"/>
  <c r="M547" i="4"/>
  <c r="L547" i="4"/>
  <c r="K547" i="4"/>
  <c r="J547" i="4"/>
  <c r="I547" i="4"/>
  <c r="H547" i="4"/>
  <c r="G547" i="4"/>
  <c r="F547" i="4"/>
  <c r="E547" i="4"/>
  <c r="D547" i="4"/>
  <c r="C547" i="4"/>
  <c r="B547" i="4"/>
  <c r="AG546" i="4"/>
  <c r="AF546" i="4"/>
  <c r="AE546" i="4"/>
  <c r="AD546" i="4"/>
  <c r="AC546" i="4"/>
  <c r="AB546" i="4"/>
  <c r="AA546" i="4"/>
  <c r="Z546" i="4"/>
  <c r="Y546" i="4"/>
  <c r="X546" i="4"/>
  <c r="W546" i="4"/>
  <c r="V546" i="4"/>
  <c r="U546" i="4"/>
  <c r="T546" i="4"/>
  <c r="S546" i="4"/>
  <c r="R546" i="4"/>
  <c r="Q546" i="4"/>
  <c r="P546" i="4"/>
  <c r="O546" i="4"/>
  <c r="N546" i="4"/>
  <c r="M546" i="4"/>
  <c r="L546" i="4"/>
  <c r="K546" i="4"/>
  <c r="J546" i="4"/>
  <c r="I546" i="4"/>
  <c r="H546" i="4"/>
  <c r="G546" i="4"/>
  <c r="F546" i="4"/>
  <c r="E546" i="4"/>
  <c r="D546" i="4"/>
  <c r="C546" i="4"/>
  <c r="B546" i="4"/>
  <c r="AG545" i="4"/>
  <c r="AF545" i="4"/>
  <c r="AE545" i="4"/>
  <c r="AD545" i="4"/>
  <c r="AC545" i="4"/>
  <c r="AB545" i="4"/>
  <c r="AA545" i="4"/>
  <c r="Z545" i="4"/>
  <c r="Y545" i="4"/>
  <c r="X545" i="4"/>
  <c r="W545" i="4"/>
  <c r="V545" i="4"/>
  <c r="U545" i="4"/>
  <c r="T545" i="4"/>
  <c r="S545" i="4"/>
  <c r="R545" i="4"/>
  <c r="Q545" i="4"/>
  <c r="P545" i="4"/>
  <c r="O545" i="4"/>
  <c r="N545" i="4"/>
  <c r="M545" i="4"/>
  <c r="L545" i="4"/>
  <c r="K545" i="4"/>
  <c r="J545" i="4"/>
  <c r="I545" i="4"/>
  <c r="H545" i="4"/>
  <c r="G545" i="4"/>
  <c r="F545" i="4"/>
  <c r="E545" i="4"/>
  <c r="D545" i="4"/>
  <c r="C545" i="4"/>
  <c r="B545" i="4"/>
  <c r="AG544" i="4"/>
  <c r="AF544" i="4"/>
  <c r="AE544" i="4"/>
  <c r="AD544" i="4"/>
  <c r="AC544" i="4"/>
  <c r="AB544" i="4"/>
  <c r="AA544" i="4"/>
  <c r="Z544" i="4"/>
  <c r="Y544" i="4"/>
  <c r="X544" i="4"/>
  <c r="W544" i="4"/>
  <c r="V544" i="4"/>
  <c r="U544" i="4"/>
  <c r="T544" i="4"/>
  <c r="S544" i="4"/>
  <c r="R544" i="4"/>
  <c r="Q544" i="4"/>
  <c r="P544" i="4"/>
  <c r="O544" i="4"/>
  <c r="N544" i="4"/>
  <c r="M544" i="4"/>
  <c r="L544" i="4"/>
  <c r="K544" i="4"/>
  <c r="J544" i="4"/>
  <c r="I544" i="4"/>
  <c r="H544" i="4"/>
  <c r="G544" i="4"/>
  <c r="F544" i="4"/>
  <c r="E544" i="4"/>
  <c r="D544" i="4"/>
  <c r="C544" i="4"/>
  <c r="B544" i="4"/>
  <c r="AG543" i="4"/>
  <c r="AF543" i="4"/>
  <c r="AE543" i="4"/>
  <c r="AD543" i="4"/>
  <c r="AC543" i="4"/>
  <c r="AB543" i="4"/>
  <c r="AA543" i="4"/>
  <c r="Z543" i="4"/>
  <c r="Y543" i="4"/>
  <c r="X543" i="4"/>
  <c r="W543" i="4"/>
  <c r="V543" i="4"/>
  <c r="U543" i="4"/>
  <c r="T543" i="4"/>
  <c r="S543" i="4"/>
  <c r="R543" i="4"/>
  <c r="Q543" i="4"/>
  <c r="P543" i="4"/>
  <c r="O543" i="4"/>
  <c r="N543" i="4"/>
  <c r="M543" i="4"/>
  <c r="L543" i="4"/>
  <c r="K543" i="4"/>
  <c r="J543" i="4"/>
  <c r="I543" i="4"/>
  <c r="H543" i="4"/>
  <c r="G543" i="4"/>
  <c r="F543" i="4"/>
  <c r="E543" i="4"/>
  <c r="D543" i="4"/>
  <c r="C543" i="4"/>
  <c r="B543" i="4"/>
  <c r="AG542" i="4"/>
  <c r="AF542" i="4"/>
  <c r="AE542" i="4"/>
  <c r="AD542" i="4"/>
  <c r="AC542" i="4"/>
  <c r="AB542" i="4"/>
  <c r="AA542" i="4"/>
  <c r="Z542" i="4"/>
  <c r="Y542" i="4"/>
  <c r="X542" i="4"/>
  <c r="W542" i="4"/>
  <c r="V542" i="4"/>
  <c r="U542" i="4"/>
  <c r="T542" i="4"/>
  <c r="S542" i="4"/>
  <c r="R542" i="4"/>
  <c r="Q542" i="4"/>
  <c r="P542" i="4"/>
  <c r="O542" i="4"/>
  <c r="N542" i="4"/>
  <c r="M542" i="4"/>
  <c r="L542" i="4"/>
  <c r="K542" i="4"/>
  <c r="J542" i="4"/>
  <c r="I542" i="4"/>
  <c r="H542" i="4"/>
  <c r="G542" i="4"/>
  <c r="F542" i="4"/>
  <c r="E542" i="4"/>
  <c r="D542" i="4"/>
  <c r="C542" i="4"/>
  <c r="B542" i="4"/>
  <c r="AG541" i="4"/>
  <c r="AF541" i="4"/>
  <c r="AE541" i="4"/>
  <c r="AD541" i="4"/>
  <c r="AC541" i="4"/>
  <c r="AB541" i="4"/>
  <c r="AA541" i="4"/>
  <c r="Z541" i="4"/>
  <c r="Y541" i="4"/>
  <c r="X541" i="4"/>
  <c r="W541" i="4"/>
  <c r="V541" i="4"/>
  <c r="U541" i="4"/>
  <c r="T541" i="4"/>
  <c r="S541" i="4"/>
  <c r="R541" i="4"/>
  <c r="Q541" i="4"/>
  <c r="P541" i="4"/>
  <c r="O541" i="4"/>
  <c r="N541" i="4"/>
  <c r="M541" i="4"/>
  <c r="L541" i="4"/>
  <c r="K541" i="4"/>
  <c r="J541" i="4"/>
  <c r="I541" i="4"/>
  <c r="H541" i="4"/>
  <c r="G541" i="4"/>
  <c r="F541" i="4"/>
  <c r="E541" i="4"/>
  <c r="D541" i="4"/>
  <c r="C541" i="4"/>
  <c r="B541" i="4"/>
  <c r="AG540" i="4"/>
  <c r="AF540" i="4"/>
  <c r="AE540" i="4"/>
  <c r="AD540" i="4"/>
  <c r="AC540" i="4"/>
  <c r="AB540" i="4"/>
  <c r="AA540" i="4"/>
  <c r="Z540" i="4"/>
  <c r="Y540" i="4"/>
  <c r="X540" i="4"/>
  <c r="W540" i="4"/>
  <c r="V540" i="4"/>
  <c r="U540" i="4"/>
  <c r="T540" i="4"/>
  <c r="S540" i="4"/>
  <c r="R540" i="4"/>
  <c r="Q540" i="4"/>
  <c r="P540" i="4"/>
  <c r="O540" i="4"/>
  <c r="N540" i="4"/>
  <c r="M540" i="4"/>
  <c r="L540" i="4"/>
  <c r="K540" i="4"/>
  <c r="J540" i="4"/>
  <c r="I540" i="4"/>
  <c r="H540" i="4"/>
  <c r="G540" i="4"/>
  <c r="F540" i="4"/>
  <c r="E540" i="4"/>
  <c r="D540" i="4"/>
  <c r="C540" i="4"/>
  <c r="B540" i="4"/>
  <c r="AG539" i="4"/>
  <c r="AF539" i="4"/>
  <c r="AE539" i="4"/>
  <c r="AD539" i="4"/>
  <c r="AC539" i="4"/>
  <c r="AB539" i="4"/>
  <c r="AA539" i="4"/>
  <c r="Z539" i="4"/>
  <c r="Y539" i="4"/>
  <c r="X539" i="4"/>
  <c r="W539" i="4"/>
  <c r="V539" i="4"/>
  <c r="U539" i="4"/>
  <c r="T539" i="4"/>
  <c r="S539" i="4"/>
  <c r="R539" i="4"/>
  <c r="Q539" i="4"/>
  <c r="P539" i="4"/>
  <c r="O539" i="4"/>
  <c r="N539" i="4"/>
  <c r="M539" i="4"/>
  <c r="L539" i="4"/>
  <c r="K539" i="4"/>
  <c r="J539" i="4"/>
  <c r="I539" i="4"/>
  <c r="H539" i="4"/>
  <c r="G539" i="4"/>
  <c r="F539" i="4"/>
  <c r="E539" i="4"/>
  <c r="D539" i="4"/>
  <c r="C539" i="4"/>
  <c r="B539" i="4"/>
  <c r="AG538" i="4"/>
  <c r="AF538" i="4"/>
  <c r="AE538" i="4"/>
  <c r="AD538" i="4"/>
  <c r="AC538" i="4"/>
  <c r="AB538" i="4"/>
  <c r="AA538" i="4"/>
  <c r="Z538" i="4"/>
  <c r="Y538" i="4"/>
  <c r="X538" i="4"/>
  <c r="W538" i="4"/>
  <c r="V538" i="4"/>
  <c r="U538" i="4"/>
  <c r="T538" i="4"/>
  <c r="S538" i="4"/>
  <c r="R538" i="4"/>
  <c r="Q538" i="4"/>
  <c r="P538" i="4"/>
  <c r="O538" i="4"/>
  <c r="N538" i="4"/>
  <c r="M538" i="4"/>
  <c r="L538" i="4"/>
  <c r="K538" i="4"/>
  <c r="J538" i="4"/>
  <c r="I538" i="4"/>
  <c r="H538" i="4"/>
  <c r="G538" i="4"/>
  <c r="F538" i="4"/>
  <c r="E538" i="4"/>
  <c r="D538" i="4"/>
  <c r="C538" i="4"/>
  <c r="B538" i="4"/>
  <c r="AG537" i="4"/>
  <c r="AF537" i="4"/>
  <c r="AE537" i="4"/>
  <c r="AD537" i="4"/>
  <c r="AC537" i="4"/>
  <c r="AB537" i="4"/>
  <c r="AA537" i="4"/>
  <c r="Z537" i="4"/>
  <c r="Y537" i="4"/>
  <c r="X537" i="4"/>
  <c r="W537" i="4"/>
  <c r="V537" i="4"/>
  <c r="U537" i="4"/>
  <c r="T537" i="4"/>
  <c r="S537" i="4"/>
  <c r="R537" i="4"/>
  <c r="Q537" i="4"/>
  <c r="P537" i="4"/>
  <c r="O537" i="4"/>
  <c r="N537" i="4"/>
  <c r="M537" i="4"/>
  <c r="L537" i="4"/>
  <c r="K537" i="4"/>
  <c r="J537" i="4"/>
  <c r="I537" i="4"/>
  <c r="H537" i="4"/>
  <c r="G537" i="4"/>
  <c r="F537" i="4"/>
  <c r="E537" i="4"/>
  <c r="D537" i="4"/>
  <c r="C537" i="4"/>
  <c r="B537" i="4"/>
  <c r="AG536" i="4"/>
  <c r="AF536" i="4"/>
  <c r="AE536" i="4"/>
  <c r="AD536" i="4"/>
  <c r="AC536" i="4"/>
  <c r="AB536" i="4"/>
  <c r="AA536" i="4"/>
  <c r="Z536" i="4"/>
  <c r="Y536" i="4"/>
  <c r="X536" i="4"/>
  <c r="W536" i="4"/>
  <c r="V536" i="4"/>
  <c r="U536" i="4"/>
  <c r="T536" i="4"/>
  <c r="S536" i="4"/>
  <c r="R536" i="4"/>
  <c r="Q536" i="4"/>
  <c r="P536" i="4"/>
  <c r="O536" i="4"/>
  <c r="N536" i="4"/>
  <c r="M536" i="4"/>
  <c r="L536" i="4"/>
  <c r="K536" i="4"/>
  <c r="J536" i="4"/>
  <c r="I536" i="4"/>
  <c r="H536" i="4"/>
  <c r="G536" i="4"/>
  <c r="F536" i="4"/>
  <c r="E536" i="4"/>
  <c r="D536" i="4"/>
  <c r="C536" i="4"/>
  <c r="B536" i="4"/>
  <c r="AG535" i="4"/>
  <c r="AF535" i="4"/>
  <c r="AE535" i="4"/>
  <c r="AD535" i="4"/>
  <c r="AC535" i="4"/>
  <c r="AB535" i="4"/>
  <c r="AA535" i="4"/>
  <c r="Z535" i="4"/>
  <c r="Y535" i="4"/>
  <c r="X535" i="4"/>
  <c r="W535" i="4"/>
  <c r="V535" i="4"/>
  <c r="U535" i="4"/>
  <c r="T535" i="4"/>
  <c r="S535" i="4"/>
  <c r="R535" i="4"/>
  <c r="Q535" i="4"/>
  <c r="P535" i="4"/>
  <c r="O535" i="4"/>
  <c r="N535" i="4"/>
  <c r="M535" i="4"/>
  <c r="L535" i="4"/>
  <c r="K535" i="4"/>
  <c r="J535" i="4"/>
  <c r="I535" i="4"/>
  <c r="H535" i="4"/>
  <c r="G535" i="4"/>
  <c r="F535" i="4"/>
  <c r="E535" i="4"/>
  <c r="D535" i="4"/>
  <c r="C535" i="4"/>
  <c r="B535" i="4"/>
  <c r="AG534" i="4"/>
  <c r="AF534" i="4"/>
  <c r="AE534" i="4"/>
  <c r="AD534" i="4"/>
  <c r="AC534" i="4"/>
  <c r="AB534" i="4"/>
  <c r="AA534" i="4"/>
  <c r="Z534" i="4"/>
  <c r="Y534" i="4"/>
  <c r="X534" i="4"/>
  <c r="W534" i="4"/>
  <c r="V534" i="4"/>
  <c r="U534" i="4"/>
  <c r="T534" i="4"/>
  <c r="S534" i="4"/>
  <c r="R534" i="4"/>
  <c r="Q534" i="4"/>
  <c r="P534" i="4"/>
  <c r="O534" i="4"/>
  <c r="N534" i="4"/>
  <c r="M534" i="4"/>
  <c r="L534" i="4"/>
  <c r="K534" i="4"/>
  <c r="J534" i="4"/>
  <c r="I534" i="4"/>
  <c r="H534" i="4"/>
  <c r="G534" i="4"/>
  <c r="F534" i="4"/>
  <c r="E534" i="4"/>
  <c r="D534" i="4"/>
  <c r="C534" i="4"/>
  <c r="B534" i="4"/>
  <c r="AG533" i="4"/>
  <c r="AF533" i="4"/>
  <c r="AE533" i="4"/>
  <c r="AD533" i="4"/>
  <c r="AC533" i="4"/>
  <c r="AB533" i="4"/>
  <c r="AA533" i="4"/>
  <c r="Z533" i="4"/>
  <c r="Y533" i="4"/>
  <c r="X533" i="4"/>
  <c r="W533" i="4"/>
  <c r="V533" i="4"/>
  <c r="U533" i="4"/>
  <c r="T533" i="4"/>
  <c r="S533" i="4"/>
  <c r="R533" i="4"/>
  <c r="Q533" i="4"/>
  <c r="P533" i="4"/>
  <c r="O533" i="4"/>
  <c r="N533" i="4"/>
  <c r="M533" i="4"/>
  <c r="L533" i="4"/>
  <c r="K533" i="4"/>
  <c r="J533" i="4"/>
  <c r="I533" i="4"/>
  <c r="H533" i="4"/>
  <c r="G533" i="4"/>
  <c r="F533" i="4"/>
  <c r="E533" i="4"/>
  <c r="D533" i="4"/>
  <c r="C533" i="4"/>
  <c r="B533" i="4"/>
  <c r="AG532" i="4"/>
  <c r="AF532" i="4"/>
  <c r="AE532" i="4"/>
  <c r="AD532" i="4"/>
  <c r="AC532" i="4"/>
  <c r="AB532" i="4"/>
  <c r="AA532" i="4"/>
  <c r="Z532" i="4"/>
  <c r="Y532" i="4"/>
  <c r="X532" i="4"/>
  <c r="W532" i="4"/>
  <c r="V532" i="4"/>
  <c r="U532" i="4"/>
  <c r="T532" i="4"/>
  <c r="S532" i="4"/>
  <c r="R532" i="4"/>
  <c r="Q532" i="4"/>
  <c r="P532" i="4"/>
  <c r="O532" i="4"/>
  <c r="N532" i="4"/>
  <c r="M532" i="4"/>
  <c r="L532" i="4"/>
  <c r="K532" i="4"/>
  <c r="J532" i="4"/>
  <c r="I532" i="4"/>
  <c r="H532" i="4"/>
  <c r="G532" i="4"/>
  <c r="F532" i="4"/>
  <c r="E532" i="4"/>
  <c r="D532" i="4"/>
  <c r="C532" i="4"/>
  <c r="B532" i="4"/>
  <c r="AG531" i="4"/>
  <c r="AF531" i="4"/>
  <c r="AE531" i="4"/>
  <c r="AD531" i="4"/>
  <c r="AC531" i="4"/>
  <c r="AB531" i="4"/>
  <c r="AA531" i="4"/>
  <c r="Z531" i="4"/>
  <c r="Y531" i="4"/>
  <c r="X531" i="4"/>
  <c r="W531" i="4"/>
  <c r="V531" i="4"/>
  <c r="U531" i="4"/>
  <c r="T531" i="4"/>
  <c r="S531" i="4"/>
  <c r="R531" i="4"/>
  <c r="Q531" i="4"/>
  <c r="P531" i="4"/>
  <c r="O531" i="4"/>
  <c r="N531" i="4"/>
  <c r="M531" i="4"/>
  <c r="L531" i="4"/>
  <c r="K531" i="4"/>
  <c r="J531" i="4"/>
  <c r="I531" i="4"/>
  <c r="H531" i="4"/>
  <c r="G531" i="4"/>
  <c r="F531" i="4"/>
  <c r="E531" i="4"/>
  <c r="D531" i="4"/>
  <c r="C531" i="4"/>
  <c r="B531" i="4"/>
  <c r="AG530" i="4"/>
  <c r="AF530" i="4"/>
  <c r="AE530" i="4"/>
  <c r="AD530" i="4"/>
  <c r="AC530" i="4"/>
  <c r="AB530" i="4"/>
  <c r="AA530" i="4"/>
  <c r="Z530" i="4"/>
  <c r="Y530" i="4"/>
  <c r="X530" i="4"/>
  <c r="W530" i="4"/>
  <c r="V530" i="4"/>
  <c r="U530" i="4"/>
  <c r="T530" i="4"/>
  <c r="S530" i="4"/>
  <c r="R530" i="4"/>
  <c r="Q530" i="4"/>
  <c r="P530" i="4"/>
  <c r="O530" i="4"/>
  <c r="N530" i="4"/>
  <c r="M530" i="4"/>
  <c r="L530" i="4"/>
  <c r="K530" i="4"/>
  <c r="J530" i="4"/>
  <c r="I530" i="4"/>
  <c r="H530" i="4"/>
  <c r="G530" i="4"/>
  <c r="F530" i="4"/>
  <c r="E530" i="4"/>
  <c r="D530" i="4"/>
  <c r="C530" i="4"/>
  <c r="B530" i="4"/>
  <c r="AG529" i="4"/>
  <c r="AF529" i="4"/>
  <c r="AE529" i="4"/>
  <c r="AD529" i="4"/>
  <c r="AC529" i="4"/>
  <c r="AB529" i="4"/>
  <c r="AA529" i="4"/>
  <c r="Z529" i="4"/>
  <c r="Y529" i="4"/>
  <c r="X529" i="4"/>
  <c r="W529" i="4"/>
  <c r="V529" i="4"/>
  <c r="U529" i="4"/>
  <c r="T529" i="4"/>
  <c r="S529" i="4"/>
  <c r="R529" i="4"/>
  <c r="Q529" i="4"/>
  <c r="P529" i="4"/>
  <c r="O529" i="4"/>
  <c r="N529" i="4"/>
  <c r="M529" i="4"/>
  <c r="L529" i="4"/>
  <c r="K529" i="4"/>
  <c r="J529" i="4"/>
  <c r="I529" i="4"/>
  <c r="H529" i="4"/>
  <c r="G529" i="4"/>
  <c r="F529" i="4"/>
  <c r="E529" i="4"/>
  <c r="D529" i="4"/>
  <c r="C529" i="4"/>
  <c r="B529" i="4"/>
  <c r="AG528" i="4"/>
  <c r="AF528" i="4"/>
  <c r="AE528" i="4"/>
  <c r="AD528" i="4"/>
  <c r="AC528" i="4"/>
  <c r="AB528" i="4"/>
  <c r="AA528" i="4"/>
  <c r="Z528" i="4"/>
  <c r="Y528" i="4"/>
  <c r="X528" i="4"/>
  <c r="W528" i="4"/>
  <c r="V528" i="4"/>
  <c r="U528" i="4"/>
  <c r="T528" i="4"/>
  <c r="S528" i="4"/>
  <c r="R528" i="4"/>
  <c r="Q528" i="4"/>
  <c r="P528" i="4"/>
  <c r="O528" i="4"/>
  <c r="N528" i="4"/>
  <c r="M528" i="4"/>
  <c r="L528" i="4"/>
  <c r="K528" i="4"/>
  <c r="J528" i="4"/>
  <c r="I528" i="4"/>
  <c r="H528" i="4"/>
  <c r="G528" i="4"/>
  <c r="F528" i="4"/>
  <c r="E528" i="4"/>
  <c r="D528" i="4"/>
  <c r="C528" i="4"/>
  <c r="B528" i="4"/>
  <c r="AG527" i="4"/>
  <c r="AF527" i="4"/>
  <c r="AE527" i="4"/>
  <c r="AD527" i="4"/>
  <c r="AC527" i="4"/>
  <c r="AB527" i="4"/>
  <c r="AA527" i="4"/>
  <c r="Z527" i="4"/>
  <c r="Y527" i="4"/>
  <c r="X527" i="4"/>
  <c r="W527" i="4"/>
  <c r="V527" i="4"/>
  <c r="U527" i="4"/>
  <c r="T527" i="4"/>
  <c r="S527" i="4"/>
  <c r="R527" i="4"/>
  <c r="Q527" i="4"/>
  <c r="P527" i="4"/>
  <c r="O527" i="4"/>
  <c r="N527" i="4"/>
  <c r="M527" i="4"/>
  <c r="L527" i="4"/>
  <c r="K527" i="4"/>
  <c r="J527" i="4"/>
  <c r="I527" i="4"/>
  <c r="H527" i="4"/>
  <c r="G527" i="4"/>
  <c r="F527" i="4"/>
  <c r="E527" i="4"/>
  <c r="D527" i="4"/>
  <c r="C527" i="4"/>
  <c r="B527" i="4"/>
  <c r="AG526" i="4"/>
  <c r="AF526" i="4"/>
  <c r="AE526" i="4"/>
  <c r="AD526" i="4"/>
  <c r="AC526" i="4"/>
  <c r="AB526" i="4"/>
  <c r="AA526" i="4"/>
  <c r="Z526" i="4"/>
  <c r="Y526" i="4"/>
  <c r="X526" i="4"/>
  <c r="W526" i="4"/>
  <c r="V526" i="4"/>
  <c r="U526" i="4"/>
  <c r="T526" i="4"/>
  <c r="S526" i="4"/>
  <c r="R526" i="4"/>
  <c r="Q526" i="4"/>
  <c r="P526" i="4"/>
  <c r="O526" i="4"/>
  <c r="N526" i="4"/>
  <c r="M526" i="4"/>
  <c r="L526" i="4"/>
  <c r="K526" i="4"/>
  <c r="J526" i="4"/>
  <c r="I526" i="4"/>
  <c r="H526" i="4"/>
  <c r="G526" i="4"/>
  <c r="F526" i="4"/>
  <c r="E526" i="4"/>
  <c r="D526" i="4"/>
  <c r="C526" i="4"/>
  <c r="B526" i="4"/>
  <c r="AG525" i="4"/>
  <c r="AF525" i="4"/>
  <c r="AE525" i="4"/>
  <c r="AD525" i="4"/>
  <c r="AC525" i="4"/>
  <c r="AB525" i="4"/>
  <c r="AA525" i="4"/>
  <c r="Z525" i="4"/>
  <c r="Y525" i="4"/>
  <c r="X525" i="4"/>
  <c r="W525" i="4"/>
  <c r="V525" i="4"/>
  <c r="U525" i="4"/>
  <c r="T525" i="4"/>
  <c r="S525" i="4"/>
  <c r="R525" i="4"/>
  <c r="Q525" i="4"/>
  <c r="P525" i="4"/>
  <c r="O525" i="4"/>
  <c r="N525" i="4"/>
  <c r="M525" i="4"/>
  <c r="L525" i="4"/>
  <c r="K525" i="4"/>
  <c r="J525" i="4"/>
  <c r="I525" i="4"/>
  <c r="H525" i="4"/>
  <c r="G525" i="4"/>
  <c r="F525" i="4"/>
  <c r="E525" i="4"/>
  <c r="D525" i="4"/>
  <c r="C525" i="4"/>
  <c r="B525" i="4"/>
  <c r="AG524" i="4"/>
  <c r="AF524" i="4"/>
  <c r="AE524" i="4"/>
  <c r="AD524" i="4"/>
  <c r="AC524" i="4"/>
  <c r="AB524" i="4"/>
  <c r="AA524" i="4"/>
  <c r="Z524" i="4"/>
  <c r="Y524" i="4"/>
  <c r="X524" i="4"/>
  <c r="W524" i="4"/>
  <c r="V524" i="4"/>
  <c r="U524" i="4"/>
  <c r="T524" i="4"/>
  <c r="S524" i="4"/>
  <c r="R524" i="4"/>
  <c r="Q524" i="4"/>
  <c r="P524" i="4"/>
  <c r="O524" i="4"/>
  <c r="N524" i="4"/>
  <c r="M524" i="4"/>
  <c r="L524" i="4"/>
  <c r="K524" i="4"/>
  <c r="J524" i="4"/>
  <c r="I524" i="4"/>
  <c r="H524" i="4"/>
  <c r="G524" i="4"/>
  <c r="F524" i="4"/>
  <c r="E524" i="4"/>
  <c r="D524" i="4"/>
  <c r="C524" i="4"/>
  <c r="B524" i="4"/>
  <c r="AG523" i="4"/>
  <c r="AF523" i="4"/>
  <c r="AE523" i="4"/>
  <c r="AD523" i="4"/>
  <c r="AC523" i="4"/>
  <c r="AB523" i="4"/>
  <c r="AA523" i="4"/>
  <c r="Z523" i="4"/>
  <c r="Y523" i="4"/>
  <c r="X523" i="4"/>
  <c r="W523" i="4"/>
  <c r="V523" i="4"/>
  <c r="U523" i="4"/>
  <c r="T523" i="4"/>
  <c r="S523" i="4"/>
  <c r="R523" i="4"/>
  <c r="Q523" i="4"/>
  <c r="P523" i="4"/>
  <c r="O523" i="4"/>
  <c r="N523" i="4"/>
  <c r="M523" i="4"/>
  <c r="L523" i="4"/>
  <c r="K523" i="4"/>
  <c r="J523" i="4"/>
  <c r="I523" i="4"/>
  <c r="H523" i="4"/>
  <c r="G523" i="4"/>
  <c r="F523" i="4"/>
  <c r="E523" i="4"/>
  <c r="D523" i="4"/>
  <c r="C523" i="4"/>
  <c r="B523" i="4"/>
  <c r="AG522" i="4"/>
  <c r="AF522" i="4"/>
  <c r="AE522" i="4"/>
  <c r="AD522" i="4"/>
  <c r="AC522" i="4"/>
  <c r="AB522" i="4"/>
  <c r="AA522" i="4"/>
  <c r="Z522" i="4"/>
  <c r="Y522" i="4"/>
  <c r="X522" i="4"/>
  <c r="W522" i="4"/>
  <c r="V522" i="4"/>
  <c r="U522" i="4"/>
  <c r="T522" i="4"/>
  <c r="S522" i="4"/>
  <c r="R522" i="4"/>
  <c r="Q522" i="4"/>
  <c r="P522" i="4"/>
  <c r="O522" i="4"/>
  <c r="N522" i="4"/>
  <c r="M522" i="4"/>
  <c r="L522" i="4"/>
  <c r="K522" i="4"/>
  <c r="J522" i="4"/>
  <c r="I522" i="4"/>
  <c r="H522" i="4"/>
  <c r="G522" i="4"/>
  <c r="F522" i="4"/>
  <c r="E522" i="4"/>
  <c r="D522" i="4"/>
  <c r="C522" i="4"/>
  <c r="B522" i="4"/>
  <c r="AG521" i="4"/>
  <c r="AF521" i="4"/>
  <c r="AE521" i="4"/>
  <c r="AD521" i="4"/>
  <c r="AC521" i="4"/>
  <c r="AB521" i="4"/>
  <c r="AA521" i="4"/>
  <c r="Z521" i="4"/>
  <c r="Y521" i="4"/>
  <c r="X521" i="4"/>
  <c r="W521" i="4"/>
  <c r="V521" i="4"/>
  <c r="U521" i="4"/>
  <c r="T521" i="4"/>
  <c r="S521" i="4"/>
  <c r="R521" i="4"/>
  <c r="Q521" i="4"/>
  <c r="P521" i="4"/>
  <c r="O521" i="4"/>
  <c r="N521" i="4"/>
  <c r="M521" i="4"/>
  <c r="L521" i="4"/>
  <c r="K521" i="4"/>
  <c r="J521" i="4"/>
  <c r="I521" i="4"/>
  <c r="H521" i="4"/>
  <c r="G521" i="4"/>
  <c r="F521" i="4"/>
  <c r="E521" i="4"/>
  <c r="D521" i="4"/>
  <c r="C521" i="4"/>
  <c r="B521" i="4"/>
  <c r="AG520" i="4"/>
  <c r="AF520" i="4"/>
  <c r="AE520" i="4"/>
  <c r="AD520" i="4"/>
  <c r="AC520" i="4"/>
  <c r="AB520" i="4"/>
  <c r="AA520" i="4"/>
  <c r="Z520" i="4"/>
  <c r="Y520" i="4"/>
  <c r="X520" i="4"/>
  <c r="W520" i="4"/>
  <c r="V520" i="4"/>
  <c r="U520" i="4"/>
  <c r="T520" i="4"/>
  <c r="S520" i="4"/>
  <c r="R520" i="4"/>
  <c r="Q520" i="4"/>
  <c r="P520" i="4"/>
  <c r="O520" i="4"/>
  <c r="N520" i="4"/>
  <c r="M520" i="4"/>
  <c r="L520" i="4"/>
  <c r="K520" i="4"/>
  <c r="J520" i="4"/>
  <c r="I520" i="4"/>
  <c r="H520" i="4"/>
  <c r="G520" i="4"/>
  <c r="F520" i="4"/>
  <c r="E520" i="4"/>
  <c r="D520" i="4"/>
  <c r="C520" i="4"/>
  <c r="B520" i="4"/>
  <c r="AG519" i="4"/>
  <c r="AF519" i="4"/>
  <c r="AE519" i="4"/>
  <c r="AD519" i="4"/>
  <c r="AC519" i="4"/>
  <c r="AB519" i="4"/>
  <c r="AA519" i="4"/>
  <c r="Z519" i="4"/>
  <c r="Y519" i="4"/>
  <c r="X519" i="4"/>
  <c r="W519" i="4"/>
  <c r="V519" i="4"/>
  <c r="U519" i="4"/>
  <c r="T519" i="4"/>
  <c r="S519" i="4"/>
  <c r="R519" i="4"/>
  <c r="Q519" i="4"/>
  <c r="P519" i="4"/>
  <c r="O519" i="4"/>
  <c r="N519" i="4"/>
  <c r="M519" i="4"/>
  <c r="L519" i="4"/>
  <c r="K519" i="4"/>
  <c r="J519" i="4"/>
  <c r="I519" i="4"/>
  <c r="H519" i="4"/>
  <c r="G519" i="4"/>
  <c r="F519" i="4"/>
  <c r="E519" i="4"/>
  <c r="D519" i="4"/>
  <c r="C519" i="4"/>
  <c r="B519" i="4"/>
  <c r="AG518" i="4"/>
  <c r="AF518" i="4"/>
  <c r="AE518" i="4"/>
  <c r="AD518" i="4"/>
  <c r="AC518" i="4"/>
  <c r="AB518" i="4"/>
  <c r="AA518" i="4"/>
  <c r="Z518" i="4"/>
  <c r="Y518" i="4"/>
  <c r="X518" i="4"/>
  <c r="W518" i="4"/>
  <c r="V518" i="4"/>
  <c r="U518" i="4"/>
  <c r="T518" i="4"/>
  <c r="S518" i="4"/>
  <c r="R518" i="4"/>
  <c r="Q518" i="4"/>
  <c r="P518" i="4"/>
  <c r="O518" i="4"/>
  <c r="N518" i="4"/>
  <c r="M518" i="4"/>
  <c r="L518" i="4"/>
  <c r="K518" i="4"/>
  <c r="J518" i="4"/>
  <c r="I518" i="4"/>
  <c r="H518" i="4"/>
  <c r="G518" i="4"/>
  <c r="F518" i="4"/>
  <c r="E518" i="4"/>
  <c r="D518" i="4"/>
  <c r="C518" i="4"/>
  <c r="B518" i="4"/>
  <c r="AG517" i="4"/>
  <c r="AF517" i="4"/>
  <c r="AE517" i="4"/>
  <c r="AD517" i="4"/>
  <c r="AC517" i="4"/>
  <c r="AB517" i="4"/>
  <c r="AA517" i="4"/>
  <c r="Z517" i="4"/>
  <c r="Y517" i="4"/>
  <c r="X517" i="4"/>
  <c r="W517" i="4"/>
  <c r="V517" i="4"/>
  <c r="U517" i="4"/>
  <c r="T517" i="4"/>
  <c r="S517" i="4"/>
  <c r="R517" i="4"/>
  <c r="Q517" i="4"/>
  <c r="P517" i="4"/>
  <c r="O517" i="4"/>
  <c r="N517" i="4"/>
  <c r="M517" i="4"/>
  <c r="L517" i="4"/>
  <c r="K517" i="4"/>
  <c r="J517" i="4"/>
  <c r="I517" i="4"/>
  <c r="H517" i="4"/>
  <c r="G517" i="4"/>
  <c r="F517" i="4"/>
  <c r="E517" i="4"/>
  <c r="D517" i="4"/>
  <c r="C517" i="4"/>
  <c r="B517" i="4"/>
  <c r="AG516" i="4"/>
  <c r="AF516" i="4"/>
  <c r="AE516" i="4"/>
  <c r="AD516" i="4"/>
  <c r="AC516" i="4"/>
  <c r="AB516" i="4"/>
  <c r="AA516" i="4"/>
  <c r="Z516" i="4"/>
  <c r="Y516" i="4"/>
  <c r="X516" i="4"/>
  <c r="W516" i="4"/>
  <c r="V516" i="4"/>
  <c r="U516" i="4"/>
  <c r="T516" i="4"/>
  <c r="S516" i="4"/>
  <c r="R516" i="4"/>
  <c r="Q516" i="4"/>
  <c r="P516" i="4"/>
  <c r="O516" i="4"/>
  <c r="N516" i="4"/>
  <c r="M516" i="4"/>
  <c r="L516" i="4"/>
  <c r="K516" i="4"/>
  <c r="J516" i="4"/>
  <c r="I516" i="4"/>
  <c r="H516" i="4"/>
  <c r="G516" i="4"/>
  <c r="F516" i="4"/>
  <c r="E516" i="4"/>
  <c r="D516" i="4"/>
  <c r="C516" i="4"/>
  <c r="B516" i="4"/>
  <c r="AG515" i="4"/>
  <c r="AF515" i="4"/>
  <c r="AE515" i="4"/>
  <c r="AD515" i="4"/>
  <c r="AC515" i="4"/>
  <c r="AB515" i="4"/>
  <c r="AA515" i="4"/>
  <c r="Z515" i="4"/>
  <c r="Y515" i="4"/>
  <c r="X515" i="4"/>
  <c r="W515" i="4"/>
  <c r="V515" i="4"/>
  <c r="U515" i="4"/>
  <c r="T515" i="4"/>
  <c r="S515" i="4"/>
  <c r="R515" i="4"/>
  <c r="Q515" i="4"/>
  <c r="P515" i="4"/>
  <c r="O515" i="4"/>
  <c r="N515" i="4"/>
  <c r="M515" i="4"/>
  <c r="L515" i="4"/>
  <c r="K515" i="4"/>
  <c r="J515" i="4"/>
  <c r="I515" i="4"/>
  <c r="H515" i="4"/>
  <c r="G515" i="4"/>
  <c r="F515" i="4"/>
  <c r="E515" i="4"/>
  <c r="D515" i="4"/>
  <c r="C515" i="4"/>
  <c r="B515" i="4"/>
  <c r="AG514" i="4"/>
  <c r="AF514" i="4"/>
  <c r="AE514" i="4"/>
  <c r="AD514" i="4"/>
  <c r="AC514" i="4"/>
  <c r="AB514" i="4"/>
  <c r="AA514" i="4"/>
  <c r="Z514" i="4"/>
  <c r="Y514" i="4"/>
  <c r="X514" i="4"/>
  <c r="W514" i="4"/>
  <c r="V514" i="4"/>
  <c r="U514" i="4"/>
  <c r="T514" i="4"/>
  <c r="S514" i="4"/>
  <c r="R514" i="4"/>
  <c r="Q514" i="4"/>
  <c r="P514" i="4"/>
  <c r="O514" i="4"/>
  <c r="N514" i="4"/>
  <c r="M514" i="4"/>
  <c r="L514" i="4"/>
  <c r="K514" i="4"/>
  <c r="J514" i="4"/>
  <c r="I514" i="4"/>
  <c r="H514" i="4"/>
  <c r="G514" i="4"/>
  <c r="F514" i="4"/>
  <c r="E514" i="4"/>
  <c r="D514" i="4"/>
  <c r="C514" i="4"/>
  <c r="B514" i="4"/>
  <c r="AG513" i="4"/>
  <c r="AF513" i="4"/>
  <c r="AE513" i="4"/>
  <c r="AD513" i="4"/>
  <c r="AC513" i="4"/>
  <c r="AB513" i="4"/>
  <c r="AA513" i="4"/>
  <c r="Z513" i="4"/>
  <c r="Y513" i="4"/>
  <c r="X513" i="4"/>
  <c r="W513" i="4"/>
  <c r="V513" i="4"/>
  <c r="U513" i="4"/>
  <c r="T513" i="4"/>
  <c r="S513" i="4"/>
  <c r="R513" i="4"/>
  <c r="Q513" i="4"/>
  <c r="P513" i="4"/>
  <c r="O513" i="4"/>
  <c r="N513" i="4"/>
  <c r="M513" i="4"/>
  <c r="L513" i="4"/>
  <c r="K513" i="4"/>
  <c r="J513" i="4"/>
  <c r="I513" i="4"/>
  <c r="H513" i="4"/>
  <c r="G513" i="4"/>
  <c r="F513" i="4"/>
  <c r="E513" i="4"/>
  <c r="D513" i="4"/>
  <c r="C513" i="4"/>
  <c r="B513" i="4"/>
  <c r="AG512" i="4"/>
  <c r="AF512" i="4"/>
  <c r="AE512" i="4"/>
  <c r="AD512" i="4"/>
  <c r="AC512" i="4"/>
  <c r="AB512" i="4"/>
  <c r="AA512" i="4"/>
  <c r="Z512" i="4"/>
  <c r="Y512" i="4"/>
  <c r="X512" i="4"/>
  <c r="W512" i="4"/>
  <c r="V512" i="4"/>
  <c r="U512" i="4"/>
  <c r="T512" i="4"/>
  <c r="S512" i="4"/>
  <c r="R512" i="4"/>
  <c r="Q512" i="4"/>
  <c r="P512" i="4"/>
  <c r="O512" i="4"/>
  <c r="N512" i="4"/>
  <c r="M512" i="4"/>
  <c r="L512" i="4"/>
  <c r="K512" i="4"/>
  <c r="J512" i="4"/>
  <c r="I512" i="4"/>
  <c r="H512" i="4"/>
  <c r="G512" i="4"/>
  <c r="F512" i="4"/>
  <c r="E512" i="4"/>
  <c r="D512" i="4"/>
  <c r="C512" i="4"/>
  <c r="B512" i="4"/>
  <c r="AG511" i="4"/>
  <c r="AF511" i="4"/>
  <c r="AE511" i="4"/>
  <c r="AD511" i="4"/>
  <c r="AC511" i="4"/>
  <c r="AB511" i="4"/>
  <c r="AA511" i="4"/>
  <c r="Z511" i="4"/>
  <c r="Y511" i="4"/>
  <c r="X511" i="4"/>
  <c r="W511" i="4"/>
  <c r="V511" i="4"/>
  <c r="U511" i="4"/>
  <c r="T511" i="4"/>
  <c r="S511" i="4"/>
  <c r="R511" i="4"/>
  <c r="Q511" i="4"/>
  <c r="P511" i="4"/>
  <c r="O511" i="4"/>
  <c r="N511" i="4"/>
  <c r="M511" i="4"/>
  <c r="L511" i="4"/>
  <c r="K511" i="4"/>
  <c r="J511" i="4"/>
  <c r="I511" i="4"/>
  <c r="H511" i="4"/>
  <c r="G511" i="4"/>
  <c r="F511" i="4"/>
  <c r="E511" i="4"/>
  <c r="D511" i="4"/>
  <c r="C511" i="4"/>
  <c r="B511" i="4"/>
  <c r="AG510" i="4"/>
  <c r="AF510" i="4"/>
  <c r="AE510" i="4"/>
  <c r="AD510" i="4"/>
  <c r="AC510" i="4"/>
  <c r="AB510" i="4"/>
  <c r="AA510" i="4"/>
  <c r="Z510" i="4"/>
  <c r="Y510" i="4"/>
  <c r="X510" i="4"/>
  <c r="W510" i="4"/>
  <c r="V510" i="4"/>
  <c r="U510" i="4"/>
  <c r="T510" i="4"/>
  <c r="S510" i="4"/>
  <c r="R510" i="4"/>
  <c r="Q510" i="4"/>
  <c r="P510" i="4"/>
  <c r="O510" i="4"/>
  <c r="N510" i="4"/>
  <c r="M510" i="4"/>
  <c r="L510" i="4"/>
  <c r="K510" i="4"/>
  <c r="J510" i="4"/>
  <c r="I510" i="4"/>
  <c r="H510" i="4"/>
  <c r="G510" i="4"/>
  <c r="F510" i="4"/>
  <c r="E510" i="4"/>
  <c r="D510" i="4"/>
  <c r="C510" i="4"/>
  <c r="B510" i="4"/>
  <c r="AG509" i="4"/>
  <c r="AF509" i="4"/>
  <c r="AE509" i="4"/>
  <c r="AD509" i="4"/>
  <c r="AC509" i="4"/>
  <c r="AB509" i="4"/>
  <c r="AA509" i="4"/>
  <c r="Z509" i="4"/>
  <c r="Y509" i="4"/>
  <c r="X509" i="4"/>
  <c r="W509" i="4"/>
  <c r="V509" i="4"/>
  <c r="U509" i="4"/>
  <c r="T509" i="4"/>
  <c r="S509" i="4"/>
  <c r="R509" i="4"/>
  <c r="Q509" i="4"/>
  <c r="P509" i="4"/>
  <c r="O509" i="4"/>
  <c r="N509" i="4"/>
  <c r="M509" i="4"/>
  <c r="L509" i="4"/>
  <c r="K509" i="4"/>
  <c r="J509" i="4"/>
  <c r="I509" i="4"/>
  <c r="H509" i="4"/>
  <c r="G509" i="4"/>
  <c r="F509" i="4"/>
  <c r="E509" i="4"/>
  <c r="D509" i="4"/>
  <c r="C509" i="4"/>
  <c r="B509" i="4"/>
  <c r="AG508" i="4"/>
  <c r="AF508" i="4"/>
  <c r="AE508" i="4"/>
  <c r="AD508" i="4"/>
  <c r="AC508" i="4"/>
  <c r="AB508" i="4"/>
  <c r="AA508" i="4"/>
  <c r="Z508" i="4"/>
  <c r="Y508" i="4"/>
  <c r="X508" i="4"/>
  <c r="W508" i="4"/>
  <c r="V508" i="4"/>
  <c r="U508" i="4"/>
  <c r="T508" i="4"/>
  <c r="S508" i="4"/>
  <c r="R508" i="4"/>
  <c r="Q508" i="4"/>
  <c r="P508" i="4"/>
  <c r="O508" i="4"/>
  <c r="N508" i="4"/>
  <c r="M508" i="4"/>
  <c r="L508" i="4"/>
  <c r="K508" i="4"/>
  <c r="J508" i="4"/>
  <c r="I508" i="4"/>
  <c r="H508" i="4"/>
  <c r="G508" i="4"/>
  <c r="F508" i="4"/>
  <c r="E508" i="4"/>
  <c r="D508" i="4"/>
  <c r="C508" i="4"/>
  <c r="B508" i="4"/>
  <c r="AG507" i="4"/>
  <c r="AF507" i="4"/>
  <c r="AE507" i="4"/>
  <c r="AD507" i="4"/>
  <c r="AC507" i="4"/>
  <c r="AB507" i="4"/>
  <c r="AA507" i="4"/>
  <c r="Z507" i="4"/>
  <c r="Y507" i="4"/>
  <c r="X507" i="4"/>
  <c r="W507" i="4"/>
  <c r="V507" i="4"/>
  <c r="U507" i="4"/>
  <c r="T507" i="4"/>
  <c r="S507" i="4"/>
  <c r="R507" i="4"/>
  <c r="Q507" i="4"/>
  <c r="P507" i="4"/>
  <c r="O507" i="4"/>
  <c r="N507" i="4"/>
  <c r="M507" i="4"/>
  <c r="L507" i="4"/>
  <c r="K507" i="4"/>
  <c r="J507" i="4"/>
  <c r="I507" i="4"/>
  <c r="H507" i="4"/>
  <c r="G507" i="4"/>
  <c r="F507" i="4"/>
  <c r="E507" i="4"/>
  <c r="D507" i="4"/>
  <c r="C507" i="4"/>
  <c r="B507" i="4"/>
  <c r="AG506" i="4"/>
  <c r="AF506" i="4"/>
  <c r="AE506" i="4"/>
  <c r="AD506" i="4"/>
  <c r="AC506" i="4"/>
  <c r="AB506" i="4"/>
  <c r="AA506" i="4"/>
  <c r="Z506" i="4"/>
  <c r="Y506" i="4"/>
  <c r="X506" i="4"/>
  <c r="W506" i="4"/>
  <c r="V506" i="4"/>
  <c r="U506" i="4"/>
  <c r="T506" i="4"/>
  <c r="S506" i="4"/>
  <c r="R506" i="4"/>
  <c r="Q506" i="4"/>
  <c r="P506" i="4"/>
  <c r="O506" i="4"/>
  <c r="N506" i="4"/>
  <c r="M506" i="4"/>
  <c r="L506" i="4"/>
  <c r="K506" i="4"/>
  <c r="J506" i="4"/>
  <c r="I506" i="4"/>
  <c r="H506" i="4"/>
  <c r="G506" i="4"/>
  <c r="F506" i="4"/>
  <c r="E506" i="4"/>
  <c r="D506" i="4"/>
  <c r="C506" i="4"/>
  <c r="B506" i="4"/>
  <c r="AG505" i="4"/>
  <c r="AF505" i="4"/>
  <c r="AE505" i="4"/>
  <c r="AD505" i="4"/>
  <c r="AC505" i="4"/>
  <c r="AB505" i="4"/>
  <c r="AA505" i="4"/>
  <c r="Z505" i="4"/>
  <c r="Y505" i="4"/>
  <c r="X505" i="4"/>
  <c r="W505" i="4"/>
  <c r="V505" i="4"/>
  <c r="U505" i="4"/>
  <c r="T505" i="4"/>
  <c r="S505" i="4"/>
  <c r="R505" i="4"/>
  <c r="Q505" i="4"/>
  <c r="P505" i="4"/>
  <c r="O505" i="4"/>
  <c r="N505" i="4"/>
  <c r="M505" i="4"/>
  <c r="L505" i="4"/>
  <c r="K505" i="4"/>
  <c r="J505" i="4"/>
  <c r="I505" i="4"/>
  <c r="H505" i="4"/>
  <c r="G505" i="4"/>
  <c r="F505" i="4"/>
  <c r="E505" i="4"/>
  <c r="D505" i="4"/>
  <c r="C505" i="4"/>
  <c r="B505" i="4"/>
  <c r="AG504" i="4"/>
  <c r="AF504" i="4"/>
  <c r="AE504" i="4"/>
  <c r="AD504" i="4"/>
  <c r="AC504" i="4"/>
  <c r="AB504" i="4"/>
  <c r="AA504" i="4"/>
  <c r="Z504" i="4"/>
  <c r="Y504" i="4"/>
  <c r="X504" i="4"/>
  <c r="W504" i="4"/>
  <c r="V504" i="4"/>
  <c r="U504" i="4"/>
  <c r="T504" i="4"/>
  <c r="S504" i="4"/>
  <c r="R504" i="4"/>
  <c r="Q504" i="4"/>
  <c r="P504" i="4"/>
  <c r="O504" i="4"/>
  <c r="N504" i="4"/>
  <c r="M504" i="4"/>
  <c r="L504" i="4"/>
  <c r="K504" i="4"/>
  <c r="J504" i="4"/>
  <c r="I504" i="4"/>
  <c r="H504" i="4"/>
  <c r="G504" i="4"/>
  <c r="F504" i="4"/>
  <c r="E504" i="4"/>
  <c r="D504" i="4"/>
  <c r="C504" i="4"/>
  <c r="B504" i="4"/>
  <c r="AG503" i="4"/>
  <c r="AF503" i="4"/>
  <c r="AE503" i="4"/>
  <c r="AD503" i="4"/>
  <c r="AC503" i="4"/>
  <c r="AB503" i="4"/>
  <c r="AA503" i="4"/>
  <c r="Z503" i="4"/>
  <c r="Y503" i="4"/>
  <c r="X503" i="4"/>
  <c r="W503" i="4"/>
  <c r="V503" i="4"/>
  <c r="U503" i="4"/>
  <c r="T503" i="4"/>
  <c r="S503" i="4"/>
  <c r="R503" i="4"/>
  <c r="Q503" i="4"/>
  <c r="P503" i="4"/>
  <c r="O503" i="4"/>
  <c r="N503" i="4"/>
  <c r="M503" i="4"/>
  <c r="L503" i="4"/>
  <c r="K503" i="4"/>
  <c r="J503" i="4"/>
  <c r="I503" i="4"/>
  <c r="H503" i="4"/>
  <c r="G503" i="4"/>
  <c r="F503" i="4"/>
  <c r="E503" i="4"/>
  <c r="D503" i="4"/>
  <c r="C503" i="4"/>
  <c r="B503" i="4"/>
  <c r="AG502" i="4"/>
  <c r="AF502" i="4"/>
  <c r="AE502" i="4"/>
  <c r="AD502" i="4"/>
  <c r="AC502" i="4"/>
  <c r="AB502" i="4"/>
  <c r="AA502" i="4"/>
  <c r="Z502" i="4"/>
  <c r="Y502" i="4"/>
  <c r="X502" i="4"/>
  <c r="W502" i="4"/>
  <c r="V502" i="4"/>
  <c r="U502" i="4"/>
  <c r="T502" i="4"/>
  <c r="S502" i="4"/>
  <c r="R502" i="4"/>
  <c r="Q502" i="4"/>
  <c r="P502" i="4"/>
  <c r="O502" i="4"/>
  <c r="N502" i="4"/>
  <c r="M502" i="4"/>
  <c r="L502" i="4"/>
  <c r="K502" i="4"/>
  <c r="J502" i="4"/>
  <c r="I502" i="4"/>
  <c r="H502" i="4"/>
  <c r="G502" i="4"/>
  <c r="F502" i="4"/>
  <c r="E502" i="4"/>
  <c r="D502" i="4"/>
  <c r="C502" i="4"/>
  <c r="B502" i="4"/>
  <c r="AG501" i="4"/>
  <c r="AF501" i="4"/>
  <c r="AE501" i="4"/>
  <c r="AD501" i="4"/>
  <c r="AC501" i="4"/>
  <c r="AB501" i="4"/>
  <c r="AA501" i="4"/>
  <c r="Z501" i="4"/>
  <c r="Y501" i="4"/>
  <c r="X501" i="4"/>
  <c r="W501" i="4"/>
  <c r="V501" i="4"/>
  <c r="U501" i="4"/>
  <c r="T501" i="4"/>
  <c r="S501" i="4"/>
  <c r="R501" i="4"/>
  <c r="Q501" i="4"/>
  <c r="P501" i="4"/>
  <c r="O501" i="4"/>
  <c r="N501" i="4"/>
  <c r="M501" i="4"/>
  <c r="L501" i="4"/>
  <c r="K501" i="4"/>
  <c r="J501" i="4"/>
  <c r="I501" i="4"/>
  <c r="H501" i="4"/>
  <c r="G501" i="4"/>
  <c r="F501" i="4"/>
  <c r="E501" i="4"/>
  <c r="D501" i="4"/>
  <c r="C501" i="4"/>
  <c r="B501" i="4"/>
  <c r="AG500" i="4"/>
  <c r="AF500" i="4"/>
  <c r="AE500" i="4"/>
  <c r="AD500" i="4"/>
  <c r="AC500" i="4"/>
  <c r="AB500" i="4"/>
  <c r="AA500" i="4"/>
  <c r="Z500" i="4"/>
  <c r="Y500" i="4"/>
  <c r="X500" i="4"/>
  <c r="W500" i="4"/>
  <c r="V500" i="4"/>
  <c r="U500" i="4"/>
  <c r="T500" i="4"/>
  <c r="S500" i="4"/>
  <c r="R500" i="4"/>
  <c r="Q500" i="4"/>
  <c r="P500" i="4"/>
  <c r="O500" i="4"/>
  <c r="N500" i="4"/>
  <c r="M500" i="4"/>
  <c r="L500" i="4"/>
  <c r="K500" i="4"/>
  <c r="J500" i="4"/>
  <c r="I500" i="4"/>
  <c r="H500" i="4"/>
  <c r="G500" i="4"/>
  <c r="F500" i="4"/>
  <c r="E500" i="4"/>
  <c r="D500" i="4"/>
  <c r="C500" i="4"/>
  <c r="B500" i="4"/>
  <c r="AG499" i="4"/>
  <c r="AF499" i="4"/>
  <c r="AE499" i="4"/>
  <c r="AD499" i="4"/>
  <c r="AC499" i="4"/>
  <c r="AB499" i="4"/>
  <c r="AA499" i="4"/>
  <c r="Z499" i="4"/>
  <c r="Y499" i="4"/>
  <c r="X499" i="4"/>
  <c r="W499" i="4"/>
  <c r="V499" i="4"/>
  <c r="U499" i="4"/>
  <c r="T499" i="4"/>
  <c r="S499" i="4"/>
  <c r="R499" i="4"/>
  <c r="Q499" i="4"/>
  <c r="P499" i="4"/>
  <c r="O499" i="4"/>
  <c r="N499" i="4"/>
  <c r="M499" i="4"/>
  <c r="L499" i="4"/>
  <c r="K499" i="4"/>
  <c r="J499" i="4"/>
  <c r="I499" i="4"/>
  <c r="H499" i="4"/>
  <c r="G499" i="4"/>
  <c r="F499" i="4"/>
  <c r="E499" i="4"/>
  <c r="D499" i="4"/>
  <c r="C499" i="4"/>
  <c r="B499" i="4"/>
  <c r="AG498" i="4"/>
  <c r="AF498" i="4"/>
  <c r="AE498" i="4"/>
  <c r="AD498" i="4"/>
  <c r="AC498" i="4"/>
  <c r="AB498" i="4"/>
  <c r="AA498" i="4"/>
  <c r="Z498" i="4"/>
  <c r="Y498" i="4"/>
  <c r="X498" i="4"/>
  <c r="W498" i="4"/>
  <c r="V498" i="4"/>
  <c r="U498" i="4"/>
  <c r="T498" i="4"/>
  <c r="S498" i="4"/>
  <c r="R498" i="4"/>
  <c r="Q498" i="4"/>
  <c r="P498" i="4"/>
  <c r="O498" i="4"/>
  <c r="N498" i="4"/>
  <c r="M498" i="4"/>
  <c r="L498" i="4"/>
  <c r="K498" i="4"/>
  <c r="J498" i="4"/>
  <c r="I498" i="4"/>
  <c r="H498" i="4"/>
  <c r="G498" i="4"/>
  <c r="F498" i="4"/>
  <c r="E498" i="4"/>
  <c r="D498" i="4"/>
  <c r="C498" i="4"/>
  <c r="B498" i="4"/>
  <c r="AG497" i="4"/>
  <c r="AF497" i="4"/>
  <c r="AE497" i="4"/>
  <c r="AD497" i="4"/>
  <c r="AC497" i="4"/>
  <c r="AB497" i="4"/>
  <c r="AA497" i="4"/>
  <c r="Z497" i="4"/>
  <c r="Y497" i="4"/>
  <c r="X497" i="4"/>
  <c r="W497" i="4"/>
  <c r="V497" i="4"/>
  <c r="U497" i="4"/>
  <c r="T497" i="4"/>
  <c r="S497" i="4"/>
  <c r="R497" i="4"/>
  <c r="Q497" i="4"/>
  <c r="P497" i="4"/>
  <c r="O497" i="4"/>
  <c r="N497" i="4"/>
  <c r="M497" i="4"/>
  <c r="L497" i="4"/>
  <c r="K497" i="4"/>
  <c r="J497" i="4"/>
  <c r="I497" i="4"/>
  <c r="H497" i="4"/>
  <c r="G497" i="4"/>
  <c r="F497" i="4"/>
  <c r="E497" i="4"/>
  <c r="D497" i="4"/>
  <c r="C497" i="4"/>
  <c r="B497" i="4"/>
  <c r="AG496" i="4"/>
  <c r="AF496" i="4"/>
  <c r="AE496" i="4"/>
  <c r="AD496" i="4"/>
  <c r="AC496" i="4"/>
  <c r="AB496" i="4"/>
  <c r="AA496" i="4"/>
  <c r="Z496" i="4"/>
  <c r="Y496" i="4"/>
  <c r="X496" i="4"/>
  <c r="W496" i="4"/>
  <c r="V496" i="4"/>
  <c r="U496" i="4"/>
  <c r="T496" i="4"/>
  <c r="S496" i="4"/>
  <c r="R496" i="4"/>
  <c r="Q496" i="4"/>
  <c r="P496" i="4"/>
  <c r="O496" i="4"/>
  <c r="N496" i="4"/>
  <c r="M496" i="4"/>
  <c r="L496" i="4"/>
  <c r="K496" i="4"/>
  <c r="J496" i="4"/>
  <c r="I496" i="4"/>
  <c r="H496" i="4"/>
  <c r="G496" i="4"/>
  <c r="F496" i="4"/>
  <c r="E496" i="4"/>
  <c r="D496" i="4"/>
  <c r="C496" i="4"/>
  <c r="B496" i="4"/>
  <c r="AG495" i="4"/>
  <c r="AF495" i="4"/>
  <c r="AE495" i="4"/>
  <c r="AD495" i="4"/>
  <c r="AC495" i="4"/>
  <c r="AB495" i="4"/>
  <c r="AA495" i="4"/>
  <c r="Z495" i="4"/>
  <c r="Y495" i="4"/>
  <c r="X495" i="4"/>
  <c r="W495" i="4"/>
  <c r="V495" i="4"/>
  <c r="U495" i="4"/>
  <c r="T495" i="4"/>
  <c r="S495" i="4"/>
  <c r="R495" i="4"/>
  <c r="Q495" i="4"/>
  <c r="P495" i="4"/>
  <c r="O495" i="4"/>
  <c r="N495" i="4"/>
  <c r="M495" i="4"/>
  <c r="L495" i="4"/>
  <c r="K495" i="4"/>
  <c r="J495" i="4"/>
  <c r="I495" i="4"/>
  <c r="H495" i="4"/>
  <c r="G495" i="4"/>
  <c r="F495" i="4"/>
  <c r="E495" i="4"/>
  <c r="D495" i="4"/>
  <c r="C495" i="4"/>
  <c r="B495" i="4"/>
  <c r="AG494" i="4"/>
  <c r="AF494" i="4"/>
  <c r="AE494" i="4"/>
  <c r="AD494" i="4"/>
  <c r="AC494" i="4"/>
  <c r="AB494" i="4"/>
  <c r="AA494" i="4"/>
  <c r="Z494" i="4"/>
  <c r="Y494" i="4"/>
  <c r="X494" i="4"/>
  <c r="W494" i="4"/>
  <c r="V494" i="4"/>
  <c r="U494" i="4"/>
  <c r="T494" i="4"/>
  <c r="S494" i="4"/>
  <c r="R494" i="4"/>
  <c r="Q494" i="4"/>
  <c r="P494" i="4"/>
  <c r="O494" i="4"/>
  <c r="N494" i="4"/>
  <c r="M494" i="4"/>
  <c r="L494" i="4"/>
  <c r="K494" i="4"/>
  <c r="J494" i="4"/>
  <c r="I494" i="4"/>
  <c r="H494" i="4"/>
  <c r="G494" i="4"/>
  <c r="F494" i="4"/>
  <c r="E494" i="4"/>
  <c r="D494" i="4"/>
  <c r="C494" i="4"/>
  <c r="B494" i="4"/>
  <c r="AG493" i="4"/>
  <c r="AF493" i="4"/>
  <c r="AE493" i="4"/>
  <c r="AD493" i="4"/>
  <c r="AC493" i="4"/>
  <c r="AB493" i="4"/>
  <c r="AA493" i="4"/>
  <c r="Z493" i="4"/>
  <c r="Y493" i="4"/>
  <c r="X493" i="4"/>
  <c r="W493" i="4"/>
  <c r="V493" i="4"/>
  <c r="U493" i="4"/>
  <c r="T493" i="4"/>
  <c r="S493" i="4"/>
  <c r="R493" i="4"/>
  <c r="Q493" i="4"/>
  <c r="P493" i="4"/>
  <c r="O493" i="4"/>
  <c r="N493" i="4"/>
  <c r="M493" i="4"/>
  <c r="L493" i="4"/>
  <c r="K493" i="4"/>
  <c r="J493" i="4"/>
  <c r="I493" i="4"/>
  <c r="H493" i="4"/>
  <c r="G493" i="4"/>
  <c r="F493" i="4"/>
  <c r="E493" i="4"/>
  <c r="D493" i="4"/>
  <c r="C493" i="4"/>
  <c r="B493" i="4"/>
  <c r="AG492" i="4"/>
  <c r="AF492" i="4"/>
  <c r="AE492" i="4"/>
  <c r="AD492" i="4"/>
  <c r="AC492" i="4"/>
  <c r="AB492" i="4"/>
  <c r="AA492" i="4"/>
  <c r="Z492" i="4"/>
  <c r="Y492" i="4"/>
  <c r="X492" i="4"/>
  <c r="W492" i="4"/>
  <c r="V492" i="4"/>
  <c r="U492" i="4"/>
  <c r="T492" i="4"/>
  <c r="S492" i="4"/>
  <c r="R492" i="4"/>
  <c r="Q492" i="4"/>
  <c r="P492" i="4"/>
  <c r="O492" i="4"/>
  <c r="N492" i="4"/>
  <c r="M492" i="4"/>
  <c r="L492" i="4"/>
  <c r="K492" i="4"/>
  <c r="J492" i="4"/>
  <c r="I492" i="4"/>
  <c r="H492" i="4"/>
  <c r="G492" i="4"/>
  <c r="F492" i="4"/>
  <c r="E492" i="4"/>
  <c r="D492" i="4"/>
  <c r="C492" i="4"/>
  <c r="B492" i="4"/>
  <c r="AG491" i="4"/>
  <c r="AF491" i="4"/>
  <c r="AE491" i="4"/>
  <c r="AD491" i="4"/>
  <c r="AC491" i="4"/>
  <c r="AB491" i="4"/>
  <c r="AA491" i="4"/>
  <c r="Z491" i="4"/>
  <c r="Y491" i="4"/>
  <c r="X491" i="4"/>
  <c r="W491" i="4"/>
  <c r="V491" i="4"/>
  <c r="U491" i="4"/>
  <c r="T491" i="4"/>
  <c r="S491" i="4"/>
  <c r="R491" i="4"/>
  <c r="Q491" i="4"/>
  <c r="P491" i="4"/>
  <c r="O491" i="4"/>
  <c r="N491" i="4"/>
  <c r="M491" i="4"/>
  <c r="L491" i="4"/>
  <c r="K491" i="4"/>
  <c r="J491" i="4"/>
  <c r="I491" i="4"/>
  <c r="H491" i="4"/>
  <c r="G491" i="4"/>
  <c r="F491" i="4"/>
  <c r="E491" i="4"/>
  <c r="D491" i="4"/>
  <c r="C491" i="4"/>
  <c r="B491" i="4"/>
  <c r="AG490" i="4"/>
  <c r="AF490" i="4"/>
  <c r="AE490" i="4"/>
  <c r="AD490" i="4"/>
  <c r="AC490" i="4"/>
  <c r="AB490" i="4"/>
  <c r="AA490" i="4"/>
  <c r="Z490" i="4"/>
  <c r="Y490" i="4"/>
  <c r="X490" i="4"/>
  <c r="W490" i="4"/>
  <c r="V490" i="4"/>
  <c r="U490" i="4"/>
  <c r="T490" i="4"/>
  <c r="S490" i="4"/>
  <c r="R490" i="4"/>
  <c r="Q490" i="4"/>
  <c r="P490" i="4"/>
  <c r="O490" i="4"/>
  <c r="N490" i="4"/>
  <c r="M490" i="4"/>
  <c r="L490" i="4"/>
  <c r="K490" i="4"/>
  <c r="J490" i="4"/>
  <c r="I490" i="4"/>
  <c r="H490" i="4"/>
  <c r="G490" i="4"/>
  <c r="F490" i="4"/>
  <c r="E490" i="4"/>
  <c r="D490" i="4"/>
  <c r="C490" i="4"/>
  <c r="B490" i="4"/>
  <c r="AG489" i="4"/>
  <c r="AF489" i="4"/>
  <c r="AE489" i="4"/>
  <c r="AD489" i="4"/>
  <c r="AC489" i="4"/>
  <c r="AB489" i="4"/>
  <c r="AA489" i="4"/>
  <c r="Z489" i="4"/>
  <c r="Y489" i="4"/>
  <c r="X489" i="4"/>
  <c r="W489" i="4"/>
  <c r="V489" i="4"/>
  <c r="U489" i="4"/>
  <c r="T489" i="4"/>
  <c r="S489" i="4"/>
  <c r="R489" i="4"/>
  <c r="Q489" i="4"/>
  <c r="P489" i="4"/>
  <c r="O489" i="4"/>
  <c r="N489" i="4"/>
  <c r="M489" i="4"/>
  <c r="L489" i="4"/>
  <c r="K489" i="4"/>
  <c r="J489" i="4"/>
  <c r="I489" i="4"/>
  <c r="H489" i="4"/>
  <c r="G489" i="4"/>
  <c r="F489" i="4"/>
  <c r="E489" i="4"/>
  <c r="D489" i="4"/>
  <c r="C489" i="4"/>
  <c r="B489" i="4"/>
  <c r="AG488" i="4"/>
  <c r="AF488" i="4"/>
  <c r="AE488" i="4"/>
  <c r="AD488" i="4"/>
  <c r="AC488" i="4"/>
  <c r="AB488" i="4"/>
  <c r="AA488" i="4"/>
  <c r="Z488" i="4"/>
  <c r="Y488" i="4"/>
  <c r="X488" i="4"/>
  <c r="W488" i="4"/>
  <c r="V488" i="4"/>
  <c r="U488" i="4"/>
  <c r="T488" i="4"/>
  <c r="S488" i="4"/>
  <c r="R488" i="4"/>
  <c r="Q488" i="4"/>
  <c r="P488" i="4"/>
  <c r="O488" i="4"/>
  <c r="N488" i="4"/>
  <c r="M488" i="4"/>
  <c r="L488" i="4"/>
  <c r="K488" i="4"/>
  <c r="J488" i="4"/>
  <c r="I488" i="4"/>
  <c r="H488" i="4"/>
  <c r="G488" i="4"/>
  <c r="F488" i="4"/>
  <c r="E488" i="4"/>
  <c r="D488" i="4"/>
  <c r="C488" i="4"/>
  <c r="B488" i="4"/>
  <c r="AG487" i="4"/>
  <c r="AF487" i="4"/>
  <c r="AE487" i="4"/>
  <c r="AD487" i="4"/>
  <c r="AC487" i="4"/>
  <c r="AB487" i="4"/>
  <c r="AA487" i="4"/>
  <c r="Z487" i="4"/>
  <c r="Y487" i="4"/>
  <c r="X487" i="4"/>
  <c r="W487" i="4"/>
  <c r="V487" i="4"/>
  <c r="U487" i="4"/>
  <c r="T487" i="4"/>
  <c r="S487" i="4"/>
  <c r="R487" i="4"/>
  <c r="Q487" i="4"/>
  <c r="P487" i="4"/>
  <c r="O487" i="4"/>
  <c r="N487" i="4"/>
  <c r="M487" i="4"/>
  <c r="L487" i="4"/>
  <c r="K487" i="4"/>
  <c r="J487" i="4"/>
  <c r="I487" i="4"/>
  <c r="H487" i="4"/>
  <c r="G487" i="4"/>
  <c r="F487" i="4"/>
  <c r="E487" i="4"/>
  <c r="D487" i="4"/>
  <c r="C487" i="4"/>
  <c r="B487" i="4"/>
  <c r="AG486" i="4"/>
  <c r="AF486" i="4"/>
  <c r="AE486" i="4"/>
  <c r="AD486" i="4"/>
  <c r="AC486" i="4"/>
  <c r="AB486" i="4"/>
  <c r="AA486" i="4"/>
  <c r="Z486" i="4"/>
  <c r="Y486" i="4"/>
  <c r="X486" i="4"/>
  <c r="W486" i="4"/>
  <c r="V486" i="4"/>
  <c r="U486" i="4"/>
  <c r="T486" i="4"/>
  <c r="S486" i="4"/>
  <c r="R486" i="4"/>
  <c r="Q486" i="4"/>
  <c r="P486" i="4"/>
  <c r="O486" i="4"/>
  <c r="N486" i="4"/>
  <c r="M486" i="4"/>
  <c r="L486" i="4"/>
  <c r="K486" i="4"/>
  <c r="J486" i="4"/>
  <c r="I486" i="4"/>
  <c r="H486" i="4"/>
  <c r="G486" i="4"/>
  <c r="F486" i="4"/>
  <c r="E486" i="4"/>
  <c r="D486" i="4"/>
  <c r="C486" i="4"/>
  <c r="B486" i="4"/>
  <c r="AG485" i="4"/>
  <c r="AF485" i="4"/>
  <c r="AE485" i="4"/>
  <c r="AD485" i="4"/>
  <c r="AC485" i="4"/>
  <c r="AB485" i="4"/>
  <c r="AA485" i="4"/>
  <c r="Z485" i="4"/>
  <c r="Y485" i="4"/>
  <c r="X485" i="4"/>
  <c r="W485" i="4"/>
  <c r="V485" i="4"/>
  <c r="U485" i="4"/>
  <c r="T485" i="4"/>
  <c r="S485" i="4"/>
  <c r="R485" i="4"/>
  <c r="Q485" i="4"/>
  <c r="P485" i="4"/>
  <c r="O485" i="4"/>
  <c r="N485" i="4"/>
  <c r="M485" i="4"/>
  <c r="L485" i="4"/>
  <c r="K485" i="4"/>
  <c r="J485" i="4"/>
  <c r="I485" i="4"/>
  <c r="H485" i="4"/>
  <c r="G485" i="4"/>
  <c r="F485" i="4"/>
  <c r="E485" i="4"/>
  <c r="D485" i="4"/>
  <c r="C485" i="4"/>
  <c r="B485" i="4"/>
  <c r="AG484" i="4"/>
  <c r="AF484" i="4"/>
  <c r="AE484" i="4"/>
  <c r="AD484" i="4"/>
  <c r="AC484" i="4"/>
  <c r="AB484" i="4"/>
  <c r="AA484" i="4"/>
  <c r="Z484" i="4"/>
  <c r="Y484" i="4"/>
  <c r="X484" i="4"/>
  <c r="W484" i="4"/>
  <c r="V484" i="4"/>
  <c r="U484" i="4"/>
  <c r="T484" i="4"/>
  <c r="S484" i="4"/>
  <c r="R484" i="4"/>
  <c r="Q484" i="4"/>
  <c r="P484" i="4"/>
  <c r="O484" i="4"/>
  <c r="N484" i="4"/>
  <c r="M484" i="4"/>
  <c r="L484" i="4"/>
  <c r="K484" i="4"/>
  <c r="J484" i="4"/>
  <c r="I484" i="4"/>
  <c r="H484" i="4"/>
  <c r="G484" i="4"/>
  <c r="F484" i="4"/>
  <c r="E484" i="4"/>
  <c r="D484" i="4"/>
  <c r="C484" i="4"/>
  <c r="B484" i="4"/>
  <c r="AG483" i="4"/>
  <c r="AF483" i="4"/>
  <c r="AE483" i="4"/>
  <c r="AD483" i="4"/>
  <c r="AC483" i="4"/>
  <c r="AB483" i="4"/>
  <c r="AA483" i="4"/>
  <c r="Z483" i="4"/>
  <c r="Y483" i="4"/>
  <c r="X483" i="4"/>
  <c r="W483" i="4"/>
  <c r="V483" i="4"/>
  <c r="U483" i="4"/>
  <c r="T483" i="4"/>
  <c r="S483" i="4"/>
  <c r="R483" i="4"/>
  <c r="Q483" i="4"/>
  <c r="P483" i="4"/>
  <c r="O483" i="4"/>
  <c r="N483" i="4"/>
  <c r="M483" i="4"/>
  <c r="L483" i="4"/>
  <c r="K483" i="4"/>
  <c r="J483" i="4"/>
  <c r="I483" i="4"/>
  <c r="H483" i="4"/>
  <c r="G483" i="4"/>
  <c r="F483" i="4"/>
  <c r="E483" i="4"/>
  <c r="D483" i="4"/>
  <c r="C483" i="4"/>
  <c r="B483" i="4"/>
  <c r="AG482" i="4"/>
  <c r="AF482" i="4"/>
  <c r="AE482" i="4"/>
  <c r="AD482" i="4"/>
  <c r="AC482" i="4"/>
  <c r="AB482" i="4"/>
  <c r="AA482" i="4"/>
  <c r="Z482" i="4"/>
  <c r="Y482" i="4"/>
  <c r="X482" i="4"/>
  <c r="W482" i="4"/>
  <c r="V482" i="4"/>
  <c r="U482" i="4"/>
  <c r="T482" i="4"/>
  <c r="S482" i="4"/>
  <c r="R482" i="4"/>
  <c r="Q482" i="4"/>
  <c r="P482" i="4"/>
  <c r="O482" i="4"/>
  <c r="N482" i="4"/>
  <c r="M482" i="4"/>
  <c r="L482" i="4"/>
  <c r="K482" i="4"/>
  <c r="J482" i="4"/>
  <c r="I482" i="4"/>
  <c r="H482" i="4"/>
  <c r="G482" i="4"/>
  <c r="F482" i="4"/>
  <c r="E482" i="4"/>
  <c r="D482" i="4"/>
  <c r="C482" i="4"/>
  <c r="B482" i="4"/>
  <c r="AG481" i="4"/>
  <c r="AF481" i="4"/>
  <c r="AE481" i="4"/>
  <c r="AD481" i="4"/>
  <c r="AC481" i="4"/>
  <c r="AB481" i="4"/>
  <c r="AA481" i="4"/>
  <c r="Z481" i="4"/>
  <c r="Y481" i="4"/>
  <c r="X481" i="4"/>
  <c r="W481" i="4"/>
  <c r="V481" i="4"/>
  <c r="U481" i="4"/>
  <c r="T481" i="4"/>
  <c r="S481" i="4"/>
  <c r="R481" i="4"/>
  <c r="Q481" i="4"/>
  <c r="P481" i="4"/>
  <c r="O481" i="4"/>
  <c r="N481" i="4"/>
  <c r="M481" i="4"/>
  <c r="L481" i="4"/>
  <c r="K481" i="4"/>
  <c r="J481" i="4"/>
  <c r="I481" i="4"/>
  <c r="H481" i="4"/>
  <c r="G481" i="4"/>
  <c r="F481" i="4"/>
  <c r="E481" i="4"/>
  <c r="D481" i="4"/>
  <c r="C481" i="4"/>
  <c r="B481" i="4"/>
  <c r="AG480" i="4"/>
  <c r="AF480" i="4"/>
  <c r="AE480" i="4"/>
  <c r="AD480" i="4"/>
  <c r="AC480" i="4"/>
  <c r="AB480" i="4"/>
  <c r="AA480" i="4"/>
  <c r="Z480" i="4"/>
  <c r="Y480" i="4"/>
  <c r="X480" i="4"/>
  <c r="W480" i="4"/>
  <c r="V480" i="4"/>
  <c r="U480" i="4"/>
  <c r="T480" i="4"/>
  <c r="S480" i="4"/>
  <c r="R480" i="4"/>
  <c r="Q480" i="4"/>
  <c r="P480" i="4"/>
  <c r="O480" i="4"/>
  <c r="N480" i="4"/>
  <c r="M480" i="4"/>
  <c r="L480" i="4"/>
  <c r="K480" i="4"/>
  <c r="J480" i="4"/>
  <c r="I480" i="4"/>
  <c r="H480" i="4"/>
  <c r="G480" i="4"/>
  <c r="F480" i="4"/>
  <c r="E480" i="4"/>
  <c r="D480" i="4"/>
  <c r="C480" i="4"/>
  <c r="B480" i="4"/>
  <c r="AG479" i="4"/>
  <c r="AF479" i="4"/>
  <c r="AE479" i="4"/>
  <c r="AD479" i="4"/>
  <c r="AC479" i="4"/>
  <c r="AB479" i="4"/>
  <c r="AA479" i="4"/>
  <c r="Z479" i="4"/>
  <c r="Y479" i="4"/>
  <c r="X479" i="4"/>
  <c r="W479" i="4"/>
  <c r="V479" i="4"/>
  <c r="U479" i="4"/>
  <c r="T479" i="4"/>
  <c r="S479" i="4"/>
  <c r="R479" i="4"/>
  <c r="Q479" i="4"/>
  <c r="P479" i="4"/>
  <c r="O479" i="4"/>
  <c r="N479" i="4"/>
  <c r="M479" i="4"/>
  <c r="L479" i="4"/>
  <c r="K479" i="4"/>
  <c r="J479" i="4"/>
  <c r="I479" i="4"/>
  <c r="H479" i="4"/>
  <c r="G479" i="4"/>
  <c r="F479" i="4"/>
  <c r="E479" i="4"/>
  <c r="D479" i="4"/>
  <c r="C479" i="4"/>
  <c r="B479" i="4"/>
  <c r="AG478" i="4"/>
  <c r="AF478" i="4"/>
  <c r="AE478" i="4"/>
  <c r="AD478" i="4"/>
  <c r="AC478" i="4"/>
  <c r="AB478" i="4"/>
  <c r="AA478" i="4"/>
  <c r="Z478" i="4"/>
  <c r="Y478" i="4"/>
  <c r="X478" i="4"/>
  <c r="W478" i="4"/>
  <c r="V478" i="4"/>
  <c r="U478" i="4"/>
  <c r="T478" i="4"/>
  <c r="S478" i="4"/>
  <c r="R478" i="4"/>
  <c r="Q478" i="4"/>
  <c r="P478" i="4"/>
  <c r="O478" i="4"/>
  <c r="N478" i="4"/>
  <c r="M478" i="4"/>
  <c r="L478" i="4"/>
  <c r="K478" i="4"/>
  <c r="J478" i="4"/>
  <c r="I478" i="4"/>
  <c r="H478" i="4"/>
  <c r="G478" i="4"/>
  <c r="F478" i="4"/>
  <c r="E478" i="4"/>
  <c r="D478" i="4"/>
  <c r="C478" i="4"/>
  <c r="B478" i="4"/>
  <c r="AG477" i="4"/>
  <c r="AF477" i="4"/>
  <c r="AE477" i="4"/>
  <c r="AD477" i="4"/>
  <c r="AC477" i="4"/>
  <c r="AB477" i="4"/>
  <c r="AA477" i="4"/>
  <c r="Z477" i="4"/>
  <c r="Y477" i="4"/>
  <c r="X477" i="4"/>
  <c r="W477" i="4"/>
  <c r="V477" i="4"/>
  <c r="U477" i="4"/>
  <c r="T477" i="4"/>
  <c r="S477" i="4"/>
  <c r="R477" i="4"/>
  <c r="Q477" i="4"/>
  <c r="P477" i="4"/>
  <c r="O477" i="4"/>
  <c r="N477" i="4"/>
  <c r="M477" i="4"/>
  <c r="L477" i="4"/>
  <c r="K477" i="4"/>
  <c r="J477" i="4"/>
  <c r="I477" i="4"/>
  <c r="H477" i="4"/>
  <c r="G477" i="4"/>
  <c r="F477" i="4"/>
  <c r="E477" i="4"/>
  <c r="D477" i="4"/>
  <c r="C477" i="4"/>
  <c r="B477" i="4"/>
  <c r="AG476" i="4"/>
  <c r="AF476" i="4"/>
  <c r="AE476" i="4"/>
  <c r="AD476" i="4"/>
  <c r="AC476" i="4"/>
  <c r="AB476" i="4"/>
  <c r="AA476" i="4"/>
  <c r="Z476" i="4"/>
  <c r="Y476" i="4"/>
  <c r="X476" i="4"/>
  <c r="W476" i="4"/>
  <c r="V476" i="4"/>
  <c r="U476" i="4"/>
  <c r="T476" i="4"/>
  <c r="S476" i="4"/>
  <c r="R476" i="4"/>
  <c r="Q476" i="4"/>
  <c r="P476" i="4"/>
  <c r="O476" i="4"/>
  <c r="N476" i="4"/>
  <c r="M476" i="4"/>
  <c r="L476" i="4"/>
  <c r="K476" i="4"/>
  <c r="J476" i="4"/>
  <c r="I476" i="4"/>
  <c r="H476" i="4"/>
  <c r="G476" i="4"/>
  <c r="F476" i="4"/>
  <c r="E476" i="4"/>
  <c r="D476" i="4"/>
  <c r="C476" i="4"/>
  <c r="B476" i="4"/>
  <c r="AG475" i="4"/>
  <c r="AF475" i="4"/>
  <c r="AE475" i="4"/>
  <c r="AD475" i="4"/>
  <c r="AC475" i="4"/>
  <c r="AB475" i="4"/>
  <c r="AA475" i="4"/>
  <c r="Z475" i="4"/>
  <c r="Y475" i="4"/>
  <c r="X475" i="4"/>
  <c r="W475" i="4"/>
  <c r="V475" i="4"/>
  <c r="U475" i="4"/>
  <c r="T475" i="4"/>
  <c r="S475" i="4"/>
  <c r="R475" i="4"/>
  <c r="Q475" i="4"/>
  <c r="P475" i="4"/>
  <c r="O475" i="4"/>
  <c r="N475" i="4"/>
  <c r="M475" i="4"/>
  <c r="L475" i="4"/>
  <c r="K475" i="4"/>
  <c r="J475" i="4"/>
  <c r="I475" i="4"/>
  <c r="H475" i="4"/>
  <c r="G475" i="4"/>
  <c r="F475" i="4"/>
  <c r="E475" i="4"/>
  <c r="D475" i="4"/>
  <c r="C475" i="4"/>
  <c r="B475" i="4"/>
  <c r="AG474" i="4"/>
  <c r="AF474" i="4"/>
  <c r="AE474" i="4"/>
  <c r="AD474" i="4"/>
  <c r="AC474" i="4"/>
  <c r="AB474" i="4"/>
  <c r="AA474" i="4"/>
  <c r="Z474" i="4"/>
  <c r="Y474" i="4"/>
  <c r="X474" i="4"/>
  <c r="W474" i="4"/>
  <c r="V474" i="4"/>
  <c r="U474" i="4"/>
  <c r="T474" i="4"/>
  <c r="S474" i="4"/>
  <c r="R474" i="4"/>
  <c r="Q474" i="4"/>
  <c r="P474" i="4"/>
  <c r="O474" i="4"/>
  <c r="N474" i="4"/>
  <c r="M474" i="4"/>
  <c r="L474" i="4"/>
  <c r="K474" i="4"/>
  <c r="J474" i="4"/>
  <c r="I474" i="4"/>
  <c r="H474" i="4"/>
  <c r="G474" i="4"/>
  <c r="F474" i="4"/>
  <c r="E474" i="4"/>
  <c r="D474" i="4"/>
  <c r="C474" i="4"/>
  <c r="B474" i="4"/>
  <c r="AG473" i="4"/>
  <c r="AF473" i="4"/>
  <c r="AE473" i="4"/>
  <c r="AD473" i="4"/>
  <c r="AC473" i="4"/>
  <c r="AB473" i="4"/>
  <c r="AA473" i="4"/>
  <c r="Z473" i="4"/>
  <c r="Y473" i="4"/>
  <c r="X473" i="4"/>
  <c r="W473" i="4"/>
  <c r="V473" i="4"/>
  <c r="U473" i="4"/>
  <c r="T473" i="4"/>
  <c r="S473" i="4"/>
  <c r="R473" i="4"/>
  <c r="Q473" i="4"/>
  <c r="P473" i="4"/>
  <c r="O473" i="4"/>
  <c r="N473" i="4"/>
  <c r="M473" i="4"/>
  <c r="L473" i="4"/>
  <c r="K473" i="4"/>
  <c r="J473" i="4"/>
  <c r="I473" i="4"/>
  <c r="H473" i="4"/>
  <c r="G473" i="4"/>
  <c r="F473" i="4"/>
  <c r="E473" i="4"/>
  <c r="D473" i="4"/>
  <c r="C473" i="4"/>
  <c r="B473" i="4"/>
  <c r="AG472" i="4"/>
  <c r="AF472" i="4"/>
  <c r="AE472" i="4"/>
  <c r="AD472" i="4"/>
  <c r="AC472" i="4"/>
  <c r="AB472" i="4"/>
  <c r="AA472" i="4"/>
  <c r="Z472" i="4"/>
  <c r="Y472" i="4"/>
  <c r="X472" i="4"/>
  <c r="W472" i="4"/>
  <c r="V472" i="4"/>
  <c r="U472" i="4"/>
  <c r="T472" i="4"/>
  <c r="S472" i="4"/>
  <c r="R472" i="4"/>
  <c r="Q472" i="4"/>
  <c r="P472" i="4"/>
  <c r="O472" i="4"/>
  <c r="N472" i="4"/>
  <c r="M472" i="4"/>
  <c r="L472" i="4"/>
  <c r="K472" i="4"/>
  <c r="J472" i="4"/>
  <c r="I472" i="4"/>
  <c r="H472" i="4"/>
  <c r="G472" i="4"/>
  <c r="F472" i="4"/>
  <c r="E472" i="4"/>
  <c r="D472" i="4"/>
  <c r="C472" i="4"/>
  <c r="B472" i="4"/>
  <c r="AG471" i="4"/>
  <c r="AF471" i="4"/>
  <c r="AE471" i="4"/>
  <c r="AD471" i="4"/>
  <c r="AC471" i="4"/>
  <c r="AB471" i="4"/>
  <c r="AA471" i="4"/>
  <c r="Z471" i="4"/>
  <c r="Y471" i="4"/>
  <c r="X471" i="4"/>
  <c r="W471" i="4"/>
  <c r="V471" i="4"/>
  <c r="U471" i="4"/>
  <c r="T471" i="4"/>
  <c r="S471" i="4"/>
  <c r="R471" i="4"/>
  <c r="Q471" i="4"/>
  <c r="P471" i="4"/>
  <c r="O471" i="4"/>
  <c r="N471" i="4"/>
  <c r="M471" i="4"/>
  <c r="L471" i="4"/>
  <c r="K471" i="4"/>
  <c r="J471" i="4"/>
  <c r="I471" i="4"/>
  <c r="H471" i="4"/>
  <c r="G471" i="4"/>
  <c r="F471" i="4"/>
  <c r="E471" i="4"/>
  <c r="D471" i="4"/>
  <c r="C471" i="4"/>
  <c r="B471" i="4"/>
  <c r="AG470" i="4"/>
  <c r="AF470" i="4"/>
  <c r="AE470" i="4"/>
  <c r="AD470" i="4"/>
  <c r="AC470" i="4"/>
  <c r="AB470" i="4"/>
  <c r="AA470" i="4"/>
  <c r="Z470" i="4"/>
  <c r="Y470" i="4"/>
  <c r="X470" i="4"/>
  <c r="W470" i="4"/>
  <c r="V470" i="4"/>
  <c r="U470" i="4"/>
  <c r="T470" i="4"/>
  <c r="S470" i="4"/>
  <c r="R470" i="4"/>
  <c r="Q470" i="4"/>
  <c r="P470" i="4"/>
  <c r="O470" i="4"/>
  <c r="N470" i="4"/>
  <c r="M470" i="4"/>
  <c r="L470" i="4"/>
  <c r="K470" i="4"/>
  <c r="J470" i="4"/>
  <c r="I470" i="4"/>
  <c r="H470" i="4"/>
  <c r="G470" i="4"/>
  <c r="F470" i="4"/>
  <c r="E470" i="4"/>
  <c r="D470" i="4"/>
  <c r="C470" i="4"/>
  <c r="B470" i="4"/>
  <c r="AG469" i="4"/>
  <c r="AF469" i="4"/>
  <c r="AE469" i="4"/>
  <c r="AD469" i="4"/>
  <c r="AC469" i="4"/>
  <c r="AB469" i="4"/>
  <c r="AA469" i="4"/>
  <c r="Z469" i="4"/>
  <c r="Y469" i="4"/>
  <c r="X469" i="4"/>
  <c r="W469" i="4"/>
  <c r="V469" i="4"/>
  <c r="U469" i="4"/>
  <c r="T469" i="4"/>
  <c r="S469" i="4"/>
  <c r="R469" i="4"/>
  <c r="Q469" i="4"/>
  <c r="P469" i="4"/>
  <c r="O469" i="4"/>
  <c r="N469" i="4"/>
  <c r="M469" i="4"/>
  <c r="L469" i="4"/>
  <c r="K469" i="4"/>
  <c r="J469" i="4"/>
  <c r="I469" i="4"/>
  <c r="H469" i="4"/>
  <c r="G469" i="4"/>
  <c r="F469" i="4"/>
  <c r="E469" i="4"/>
  <c r="D469" i="4"/>
  <c r="C469" i="4"/>
  <c r="B469" i="4"/>
  <c r="AG468" i="4"/>
  <c r="AF468" i="4"/>
  <c r="AE468" i="4"/>
  <c r="AD468" i="4"/>
  <c r="AC468" i="4"/>
  <c r="AB468" i="4"/>
  <c r="AA468" i="4"/>
  <c r="Z468" i="4"/>
  <c r="Y468" i="4"/>
  <c r="X468" i="4"/>
  <c r="W468" i="4"/>
  <c r="V468" i="4"/>
  <c r="U468" i="4"/>
  <c r="T468" i="4"/>
  <c r="S468" i="4"/>
  <c r="R468" i="4"/>
  <c r="Q468" i="4"/>
  <c r="P468" i="4"/>
  <c r="O468" i="4"/>
  <c r="N468" i="4"/>
  <c r="M468" i="4"/>
  <c r="L468" i="4"/>
  <c r="K468" i="4"/>
  <c r="J468" i="4"/>
  <c r="I468" i="4"/>
  <c r="H468" i="4"/>
  <c r="G468" i="4"/>
  <c r="F468" i="4"/>
  <c r="E468" i="4"/>
  <c r="D468" i="4"/>
  <c r="C468" i="4"/>
  <c r="B468" i="4"/>
  <c r="AG467" i="4"/>
  <c r="AF467" i="4"/>
  <c r="AE467" i="4"/>
  <c r="AD467" i="4"/>
  <c r="AC467" i="4"/>
  <c r="AB467" i="4"/>
  <c r="AA467" i="4"/>
  <c r="Z467" i="4"/>
  <c r="Y467" i="4"/>
  <c r="X467" i="4"/>
  <c r="W467" i="4"/>
  <c r="V467" i="4"/>
  <c r="U467" i="4"/>
  <c r="T467" i="4"/>
  <c r="S467" i="4"/>
  <c r="R467" i="4"/>
  <c r="Q467" i="4"/>
  <c r="P467" i="4"/>
  <c r="O467" i="4"/>
  <c r="N467" i="4"/>
  <c r="M467" i="4"/>
  <c r="L467" i="4"/>
  <c r="K467" i="4"/>
  <c r="J467" i="4"/>
  <c r="I467" i="4"/>
  <c r="H467" i="4"/>
  <c r="G467" i="4"/>
  <c r="F467" i="4"/>
  <c r="E467" i="4"/>
  <c r="D467" i="4"/>
  <c r="C467" i="4"/>
  <c r="B467" i="4"/>
  <c r="AG466" i="4"/>
  <c r="AF466" i="4"/>
  <c r="AE466" i="4"/>
  <c r="AD466" i="4"/>
  <c r="AC466" i="4"/>
  <c r="AB466" i="4"/>
  <c r="AA466" i="4"/>
  <c r="Z466" i="4"/>
  <c r="Y466" i="4"/>
  <c r="X466" i="4"/>
  <c r="W466" i="4"/>
  <c r="V466" i="4"/>
  <c r="U466" i="4"/>
  <c r="T466" i="4"/>
  <c r="S466" i="4"/>
  <c r="R466" i="4"/>
  <c r="Q466" i="4"/>
  <c r="P466" i="4"/>
  <c r="O466" i="4"/>
  <c r="N466" i="4"/>
  <c r="M466" i="4"/>
  <c r="L466" i="4"/>
  <c r="K466" i="4"/>
  <c r="J466" i="4"/>
  <c r="I466" i="4"/>
  <c r="H466" i="4"/>
  <c r="G466" i="4"/>
  <c r="F466" i="4"/>
  <c r="E466" i="4"/>
  <c r="D466" i="4"/>
  <c r="C466" i="4"/>
  <c r="B466" i="4"/>
  <c r="AG465" i="4"/>
  <c r="AF465" i="4"/>
  <c r="AE465" i="4"/>
  <c r="AD465" i="4"/>
  <c r="AC465" i="4"/>
  <c r="AB465" i="4"/>
  <c r="AA465" i="4"/>
  <c r="Z465" i="4"/>
  <c r="Y465" i="4"/>
  <c r="X465" i="4"/>
  <c r="W465" i="4"/>
  <c r="V465" i="4"/>
  <c r="U465" i="4"/>
  <c r="T465" i="4"/>
  <c r="S465" i="4"/>
  <c r="R465" i="4"/>
  <c r="Q465" i="4"/>
  <c r="P465" i="4"/>
  <c r="O465" i="4"/>
  <c r="N465" i="4"/>
  <c r="M465" i="4"/>
  <c r="L465" i="4"/>
  <c r="K465" i="4"/>
  <c r="J465" i="4"/>
  <c r="I465" i="4"/>
  <c r="H465" i="4"/>
  <c r="G465" i="4"/>
  <c r="F465" i="4"/>
  <c r="E465" i="4"/>
  <c r="D465" i="4"/>
  <c r="C465" i="4"/>
  <c r="B465" i="4"/>
  <c r="AG464" i="4"/>
  <c r="AF464" i="4"/>
  <c r="AE464" i="4"/>
  <c r="AD464" i="4"/>
  <c r="AC464" i="4"/>
  <c r="AB464" i="4"/>
  <c r="AA464" i="4"/>
  <c r="Z464" i="4"/>
  <c r="Y464" i="4"/>
  <c r="X464" i="4"/>
  <c r="W464" i="4"/>
  <c r="V464" i="4"/>
  <c r="U464" i="4"/>
  <c r="T464" i="4"/>
  <c r="S464" i="4"/>
  <c r="R464" i="4"/>
  <c r="Q464" i="4"/>
  <c r="P464" i="4"/>
  <c r="O464" i="4"/>
  <c r="N464" i="4"/>
  <c r="M464" i="4"/>
  <c r="L464" i="4"/>
  <c r="K464" i="4"/>
  <c r="J464" i="4"/>
  <c r="I464" i="4"/>
  <c r="H464" i="4"/>
  <c r="G464" i="4"/>
  <c r="F464" i="4"/>
  <c r="E464" i="4"/>
  <c r="D464" i="4"/>
  <c r="C464" i="4"/>
  <c r="B464" i="4"/>
  <c r="AG463" i="4"/>
  <c r="AF463" i="4"/>
  <c r="AE463" i="4"/>
  <c r="AD463" i="4"/>
  <c r="AC463" i="4"/>
  <c r="AB463" i="4"/>
  <c r="AA463" i="4"/>
  <c r="Z463" i="4"/>
  <c r="Y463" i="4"/>
  <c r="X463" i="4"/>
  <c r="W463" i="4"/>
  <c r="V463" i="4"/>
  <c r="U463" i="4"/>
  <c r="T463" i="4"/>
  <c r="S463" i="4"/>
  <c r="R463" i="4"/>
  <c r="Q463" i="4"/>
  <c r="P463" i="4"/>
  <c r="O463" i="4"/>
  <c r="N463" i="4"/>
  <c r="M463" i="4"/>
  <c r="L463" i="4"/>
  <c r="K463" i="4"/>
  <c r="J463" i="4"/>
  <c r="I463" i="4"/>
  <c r="H463" i="4"/>
  <c r="G463" i="4"/>
  <c r="F463" i="4"/>
  <c r="E463" i="4"/>
  <c r="D463" i="4"/>
  <c r="C463" i="4"/>
  <c r="B463" i="4"/>
  <c r="AG462" i="4"/>
  <c r="AF462" i="4"/>
  <c r="AE462" i="4"/>
  <c r="AD462" i="4"/>
  <c r="AC462" i="4"/>
  <c r="AB462" i="4"/>
  <c r="AA462" i="4"/>
  <c r="Z462" i="4"/>
  <c r="Y462" i="4"/>
  <c r="X462" i="4"/>
  <c r="W462" i="4"/>
  <c r="V462" i="4"/>
  <c r="U462" i="4"/>
  <c r="T462" i="4"/>
  <c r="S462" i="4"/>
  <c r="R462" i="4"/>
  <c r="Q462" i="4"/>
  <c r="P462" i="4"/>
  <c r="O462" i="4"/>
  <c r="N462" i="4"/>
  <c r="M462" i="4"/>
  <c r="L462" i="4"/>
  <c r="K462" i="4"/>
  <c r="J462" i="4"/>
  <c r="I462" i="4"/>
  <c r="H462" i="4"/>
  <c r="G462" i="4"/>
  <c r="F462" i="4"/>
  <c r="E462" i="4"/>
  <c r="D462" i="4"/>
  <c r="C462" i="4"/>
  <c r="B462" i="4"/>
  <c r="AG461" i="4"/>
  <c r="AF461" i="4"/>
  <c r="AE461" i="4"/>
  <c r="AD461" i="4"/>
  <c r="AC461" i="4"/>
  <c r="AB461" i="4"/>
  <c r="AA461" i="4"/>
  <c r="Z461" i="4"/>
  <c r="Y461" i="4"/>
  <c r="X461" i="4"/>
  <c r="W461" i="4"/>
  <c r="V461" i="4"/>
  <c r="U461" i="4"/>
  <c r="T461" i="4"/>
  <c r="S461" i="4"/>
  <c r="R461" i="4"/>
  <c r="Q461" i="4"/>
  <c r="P461" i="4"/>
  <c r="O461" i="4"/>
  <c r="N461" i="4"/>
  <c r="M461" i="4"/>
  <c r="L461" i="4"/>
  <c r="K461" i="4"/>
  <c r="J461" i="4"/>
  <c r="I461" i="4"/>
  <c r="H461" i="4"/>
  <c r="G461" i="4"/>
  <c r="F461" i="4"/>
  <c r="E461" i="4"/>
  <c r="D461" i="4"/>
  <c r="C461" i="4"/>
  <c r="B461" i="4"/>
  <c r="AG460" i="4"/>
  <c r="AF460" i="4"/>
  <c r="AE460" i="4"/>
  <c r="AD460" i="4"/>
  <c r="AC460" i="4"/>
  <c r="AB460" i="4"/>
  <c r="AA460" i="4"/>
  <c r="Z460" i="4"/>
  <c r="Y460" i="4"/>
  <c r="X460" i="4"/>
  <c r="W460" i="4"/>
  <c r="V460" i="4"/>
  <c r="U460" i="4"/>
  <c r="T460" i="4"/>
  <c r="S460" i="4"/>
  <c r="R460" i="4"/>
  <c r="Q460" i="4"/>
  <c r="P460" i="4"/>
  <c r="O460" i="4"/>
  <c r="N460" i="4"/>
  <c r="M460" i="4"/>
  <c r="L460" i="4"/>
  <c r="K460" i="4"/>
  <c r="J460" i="4"/>
  <c r="I460" i="4"/>
  <c r="H460" i="4"/>
  <c r="G460" i="4"/>
  <c r="F460" i="4"/>
  <c r="E460" i="4"/>
  <c r="D460" i="4"/>
  <c r="C460" i="4"/>
  <c r="B460" i="4"/>
  <c r="AG459" i="4"/>
  <c r="AF459" i="4"/>
  <c r="AE459" i="4"/>
  <c r="AD459" i="4"/>
  <c r="AC459" i="4"/>
  <c r="AB459" i="4"/>
  <c r="AA459" i="4"/>
  <c r="Z459" i="4"/>
  <c r="Y459" i="4"/>
  <c r="X459" i="4"/>
  <c r="W459" i="4"/>
  <c r="V459" i="4"/>
  <c r="U459" i="4"/>
  <c r="T459" i="4"/>
  <c r="S459" i="4"/>
  <c r="R459" i="4"/>
  <c r="Q459" i="4"/>
  <c r="P459" i="4"/>
  <c r="O459" i="4"/>
  <c r="N459" i="4"/>
  <c r="M459" i="4"/>
  <c r="L459" i="4"/>
  <c r="K459" i="4"/>
  <c r="J459" i="4"/>
  <c r="I459" i="4"/>
  <c r="H459" i="4"/>
  <c r="G459" i="4"/>
  <c r="F459" i="4"/>
  <c r="E459" i="4"/>
  <c r="D459" i="4"/>
  <c r="C459" i="4"/>
  <c r="B459" i="4"/>
  <c r="AG458" i="4"/>
  <c r="AF458" i="4"/>
  <c r="AE458" i="4"/>
  <c r="AD458" i="4"/>
  <c r="AC458" i="4"/>
  <c r="AB458" i="4"/>
  <c r="AA458" i="4"/>
  <c r="Z458" i="4"/>
  <c r="Y458" i="4"/>
  <c r="X458" i="4"/>
  <c r="W458" i="4"/>
  <c r="V458" i="4"/>
  <c r="U458" i="4"/>
  <c r="T458" i="4"/>
  <c r="S458" i="4"/>
  <c r="R458" i="4"/>
  <c r="Q458" i="4"/>
  <c r="P458" i="4"/>
  <c r="O458" i="4"/>
  <c r="N458" i="4"/>
  <c r="M458" i="4"/>
  <c r="L458" i="4"/>
  <c r="K458" i="4"/>
  <c r="J458" i="4"/>
  <c r="I458" i="4"/>
  <c r="H458" i="4"/>
  <c r="G458" i="4"/>
  <c r="F458" i="4"/>
  <c r="E458" i="4"/>
  <c r="D458" i="4"/>
  <c r="C458" i="4"/>
  <c r="B458" i="4"/>
  <c r="AG457" i="4"/>
  <c r="AF457" i="4"/>
  <c r="AE457" i="4"/>
  <c r="AD457" i="4"/>
  <c r="AC457" i="4"/>
  <c r="AB457" i="4"/>
  <c r="AA457" i="4"/>
  <c r="Z457" i="4"/>
  <c r="Y457" i="4"/>
  <c r="X457" i="4"/>
  <c r="W457" i="4"/>
  <c r="V457" i="4"/>
  <c r="U457" i="4"/>
  <c r="T457" i="4"/>
  <c r="S457" i="4"/>
  <c r="R457" i="4"/>
  <c r="Q457" i="4"/>
  <c r="P457" i="4"/>
  <c r="O457" i="4"/>
  <c r="N457" i="4"/>
  <c r="M457" i="4"/>
  <c r="L457" i="4"/>
  <c r="K457" i="4"/>
  <c r="J457" i="4"/>
  <c r="I457" i="4"/>
  <c r="H457" i="4"/>
  <c r="G457" i="4"/>
  <c r="F457" i="4"/>
  <c r="E457" i="4"/>
  <c r="D457" i="4"/>
  <c r="C457" i="4"/>
  <c r="B457" i="4"/>
  <c r="AG456" i="4"/>
  <c r="AF456" i="4"/>
  <c r="AE456" i="4"/>
  <c r="AD456" i="4"/>
  <c r="AC456" i="4"/>
  <c r="AB456" i="4"/>
  <c r="AA456" i="4"/>
  <c r="Z456" i="4"/>
  <c r="Y456" i="4"/>
  <c r="X456" i="4"/>
  <c r="W456" i="4"/>
  <c r="V456" i="4"/>
  <c r="U456" i="4"/>
  <c r="T456" i="4"/>
  <c r="S456" i="4"/>
  <c r="R456" i="4"/>
  <c r="Q456" i="4"/>
  <c r="P456" i="4"/>
  <c r="O456" i="4"/>
  <c r="N456" i="4"/>
  <c r="M456" i="4"/>
  <c r="L456" i="4"/>
  <c r="K456" i="4"/>
  <c r="J456" i="4"/>
  <c r="I456" i="4"/>
  <c r="H456" i="4"/>
  <c r="G456" i="4"/>
  <c r="F456" i="4"/>
  <c r="E456" i="4"/>
  <c r="D456" i="4"/>
  <c r="C456" i="4"/>
  <c r="B456" i="4"/>
  <c r="AG455" i="4"/>
  <c r="AF455" i="4"/>
  <c r="AE455" i="4"/>
  <c r="AD455" i="4"/>
  <c r="AC455" i="4"/>
  <c r="AB455" i="4"/>
  <c r="AA455" i="4"/>
  <c r="Z455" i="4"/>
  <c r="Y455" i="4"/>
  <c r="X455" i="4"/>
  <c r="W455" i="4"/>
  <c r="V455" i="4"/>
  <c r="U455" i="4"/>
  <c r="T455" i="4"/>
  <c r="S455" i="4"/>
  <c r="R455" i="4"/>
  <c r="Q455" i="4"/>
  <c r="P455" i="4"/>
  <c r="O455" i="4"/>
  <c r="N455" i="4"/>
  <c r="M455" i="4"/>
  <c r="L455" i="4"/>
  <c r="K455" i="4"/>
  <c r="J455" i="4"/>
  <c r="I455" i="4"/>
  <c r="H455" i="4"/>
  <c r="G455" i="4"/>
  <c r="F455" i="4"/>
  <c r="E455" i="4"/>
  <c r="D455" i="4"/>
  <c r="C455" i="4"/>
  <c r="B455" i="4"/>
  <c r="AG454" i="4"/>
  <c r="AF454" i="4"/>
  <c r="AE454" i="4"/>
  <c r="AD454" i="4"/>
  <c r="AC454" i="4"/>
  <c r="AB454" i="4"/>
  <c r="AA454" i="4"/>
  <c r="Z454" i="4"/>
  <c r="Y454" i="4"/>
  <c r="X454" i="4"/>
  <c r="W454" i="4"/>
  <c r="V454" i="4"/>
  <c r="U454" i="4"/>
  <c r="T454" i="4"/>
  <c r="S454" i="4"/>
  <c r="R454" i="4"/>
  <c r="Q454" i="4"/>
  <c r="P454" i="4"/>
  <c r="O454" i="4"/>
  <c r="N454" i="4"/>
  <c r="M454" i="4"/>
  <c r="L454" i="4"/>
  <c r="K454" i="4"/>
  <c r="J454" i="4"/>
  <c r="I454" i="4"/>
  <c r="H454" i="4"/>
  <c r="G454" i="4"/>
  <c r="F454" i="4"/>
  <c r="E454" i="4"/>
  <c r="D454" i="4"/>
  <c r="C454" i="4"/>
  <c r="B454" i="4"/>
  <c r="AG453" i="4"/>
  <c r="AF453" i="4"/>
  <c r="AE453" i="4"/>
  <c r="AD453" i="4"/>
  <c r="AC453" i="4"/>
  <c r="AB453" i="4"/>
  <c r="AA453" i="4"/>
  <c r="Z453" i="4"/>
  <c r="Y453" i="4"/>
  <c r="X453" i="4"/>
  <c r="W453" i="4"/>
  <c r="V453" i="4"/>
  <c r="U453" i="4"/>
  <c r="T453" i="4"/>
  <c r="S453" i="4"/>
  <c r="R453" i="4"/>
  <c r="Q453" i="4"/>
  <c r="P453" i="4"/>
  <c r="O453" i="4"/>
  <c r="N453" i="4"/>
  <c r="M453" i="4"/>
  <c r="L453" i="4"/>
  <c r="K453" i="4"/>
  <c r="J453" i="4"/>
  <c r="I453" i="4"/>
  <c r="H453" i="4"/>
  <c r="G453" i="4"/>
  <c r="F453" i="4"/>
  <c r="E453" i="4"/>
  <c r="D453" i="4"/>
  <c r="C453" i="4"/>
  <c r="B453" i="4"/>
  <c r="AG452" i="4"/>
  <c r="AF452" i="4"/>
  <c r="AE452" i="4"/>
  <c r="AD452" i="4"/>
  <c r="AC452" i="4"/>
  <c r="AB452" i="4"/>
  <c r="AA452" i="4"/>
  <c r="Z452" i="4"/>
  <c r="Y452" i="4"/>
  <c r="X452" i="4"/>
  <c r="W452" i="4"/>
  <c r="V452" i="4"/>
  <c r="U452" i="4"/>
  <c r="T452" i="4"/>
  <c r="S452" i="4"/>
  <c r="R452" i="4"/>
  <c r="Q452" i="4"/>
  <c r="P452" i="4"/>
  <c r="O452" i="4"/>
  <c r="N452" i="4"/>
  <c r="M452" i="4"/>
  <c r="L452" i="4"/>
  <c r="K452" i="4"/>
  <c r="J452" i="4"/>
  <c r="I452" i="4"/>
  <c r="H452" i="4"/>
  <c r="G452" i="4"/>
  <c r="F452" i="4"/>
  <c r="E452" i="4"/>
  <c r="D452" i="4"/>
  <c r="C452" i="4"/>
  <c r="B452" i="4"/>
  <c r="AG451" i="4"/>
  <c r="AF451" i="4"/>
  <c r="AE451" i="4"/>
  <c r="AD451" i="4"/>
  <c r="AC451" i="4"/>
  <c r="AB451" i="4"/>
  <c r="AA451" i="4"/>
  <c r="Z451" i="4"/>
  <c r="Y451" i="4"/>
  <c r="X451" i="4"/>
  <c r="W451" i="4"/>
  <c r="V451" i="4"/>
  <c r="U451" i="4"/>
  <c r="T451" i="4"/>
  <c r="S451" i="4"/>
  <c r="R451" i="4"/>
  <c r="Q451" i="4"/>
  <c r="P451" i="4"/>
  <c r="O451" i="4"/>
  <c r="N451" i="4"/>
  <c r="M451" i="4"/>
  <c r="L451" i="4"/>
  <c r="K451" i="4"/>
  <c r="J451" i="4"/>
  <c r="I451" i="4"/>
  <c r="H451" i="4"/>
  <c r="G451" i="4"/>
  <c r="F451" i="4"/>
  <c r="E451" i="4"/>
  <c r="D451" i="4"/>
  <c r="C451" i="4"/>
  <c r="B451" i="4"/>
  <c r="AG450" i="4"/>
  <c r="AF450" i="4"/>
  <c r="AE450" i="4"/>
  <c r="AD450" i="4"/>
  <c r="AC450" i="4"/>
  <c r="AB450" i="4"/>
  <c r="AA450" i="4"/>
  <c r="Z450" i="4"/>
  <c r="Y450" i="4"/>
  <c r="X450" i="4"/>
  <c r="W450" i="4"/>
  <c r="V450" i="4"/>
  <c r="U450" i="4"/>
  <c r="T450" i="4"/>
  <c r="S450" i="4"/>
  <c r="R450" i="4"/>
  <c r="Q450" i="4"/>
  <c r="P450" i="4"/>
  <c r="O450" i="4"/>
  <c r="N450" i="4"/>
  <c r="M450" i="4"/>
  <c r="L450" i="4"/>
  <c r="K450" i="4"/>
  <c r="J450" i="4"/>
  <c r="I450" i="4"/>
  <c r="H450" i="4"/>
  <c r="G450" i="4"/>
  <c r="F450" i="4"/>
  <c r="E450" i="4"/>
  <c r="D450" i="4"/>
  <c r="C450" i="4"/>
  <c r="B450" i="4"/>
  <c r="AG449" i="4"/>
  <c r="AF449" i="4"/>
  <c r="AE449" i="4"/>
  <c r="AD449" i="4"/>
  <c r="AC449" i="4"/>
  <c r="AB449" i="4"/>
  <c r="AA449" i="4"/>
  <c r="Z449" i="4"/>
  <c r="Y449" i="4"/>
  <c r="X449" i="4"/>
  <c r="W449" i="4"/>
  <c r="V449" i="4"/>
  <c r="U449" i="4"/>
  <c r="T449" i="4"/>
  <c r="S449" i="4"/>
  <c r="R449" i="4"/>
  <c r="Q449" i="4"/>
  <c r="P449" i="4"/>
  <c r="O449" i="4"/>
  <c r="N449" i="4"/>
  <c r="M449" i="4"/>
  <c r="L449" i="4"/>
  <c r="K449" i="4"/>
  <c r="J449" i="4"/>
  <c r="I449" i="4"/>
  <c r="H449" i="4"/>
  <c r="G449" i="4"/>
  <c r="F449" i="4"/>
  <c r="E449" i="4"/>
  <c r="D449" i="4"/>
  <c r="C449" i="4"/>
  <c r="B449" i="4"/>
  <c r="AG448" i="4"/>
  <c r="AF448" i="4"/>
  <c r="AE448" i="4"/>
  <c r="AD448" i="4"/>
  <c r="AC448" i="4"/>
  <c r="AB448" i="4"/>
  <c r="AA448" i="4"/>
  <c r="Z448" i="4"/>
  <c r="Y448" i="4"/>
  <c r="X448" i="4"/>
  <c r="W448" i="4"/>
  <c r="V448" i="4"/>
  <c r="U448" i="4"/>
  <c r="T448" i="4"/>
  <c r="S448" i="4"/>
  <c r="R448" i="4"/>
  <c r="Q448" i="4"/>
  <c r="P448" i="4"/>
  <c r="O448" i="4"/>
  <c r="N448" i="4"/>
  <c r="M448" i="4"/>
  <c r="L448" i="4"/>
  <c r="K448" i="4"/>
  <c r="J448" i="4"/>
  <c r="I448" i="4"/>
  <c r="H448" i="4"/>
  <c r="G448" i="4"/>
  <c r="F448" i="4"/>
  <c r="E448" i="4"/>
  <c r="D448" i="4"/>
  <c r="C448" i="4"/>
  <c r="B448" i="4"/>
  <c r="AG447" i="4"/>
  <c r="AF447" i="4"/>
  <c r="AE447" i="4"/>
  <c r="AD447" i="4"/>
  <c r="AC447" i="4"/>
  <c r="AB447" i="4"/>
  <c r="AA447" i="4"/>
  <c r="Z447" i="4"/>
  <c r="Y447" i="4"/>
  <c r="X447" i="4"/>
  <c r="W447" i="4"/>
  <c r="V447" i="4"/>
  <c r="U447" i="4"/>
  <c r="T447" i="4"/>
  <c r="S447" i="4"/>
  <c r="R447" i="4"/>
  <c r="Q447" i="4"/>
  <c r="P447" i="4"/>
  <c r="O447" i="4"/>
  <c r="N447" i="4"/>
  <c r="M447" i="4"/>
  <c r="L447" i="4"/>
  <c r="K447" i="4"/>
  <c r="J447" i="4"/>
  <c r="I447" i="4"/>
  <c r="H447" i="4"/>
  <c r="G447" i="4"/>
  <c r="F447" i="4"/>
  <c r="E447" i="4"/>
  <c r="D447" i="4"/>
  <c r="C447" i="4"/>
  <c r="B447" i="4"/>
  <c r="AG446" i="4"/>
  <c r="AF446" i="4"/>
  <c r="AE446" i="4"/>
  <c r="AD446" i="4"/>
  <c r="AC446" i="4"/>
  <c r="AB446" i="4"/>
  <c r="AA446" i="4"/>
  <c r="Z446" i="4"/>
  <c r="Y446" i="4"/>
  <c r="X446" i="4"/>
  <c r="W446" i="4"/>
  <c r="V446" i="4"/>
  <c r="U446" i="4"/>
  <c r="T446" i="4"/>
  <c r="S446" i="4"/>
  <c r="R446" i="4"/>
  <c r="Q446" i="4"/>
  <c r="P446" i="4"/>
  <c r="O446" i="4"/>
  <c r="N446" i="4"/>
  <c r="M446" i="4"/>
  <c r="L446" i="4"/>
  <c r="K446" i="4"/>
  <c r="J446" i="4"/>
  <c r="I446" i="4"/>
  <c r="H446" i="4"/>
  <c r="G446" i="4"/>
  <c r="F446" i="4"/>
  <c r="E446" i="4"/>
  <c r="D446" i="4"/>
  <c r="C446" i="4"/>
  <c r="B446" i="4"/>
  <c r="AG445" i="4"/>
  <c r="AF445" i="4"/>
  <c r="AE445" i="4"/>
  <c r="AD445" i="4"/>
  <c r="AC445" i="4"/>
  <c r="AB445" i="4"/>
  <c r="AA445" i="4"/>
  <c r="Z445" i="4"/>
  <c r="Y445" i="4"/>
  <c r="X445" i="4"/>
  <c r="W445" i="4"/>
  <c r="V445" i="4"/>
  <c r="U445" i="4"/>
  <c r="T445" i="4"/>
  <c r="S445" i="4"/>
  <c r="R445" i="4"/>
  <c r="Q445" i="4"/>
  <c r="P445" i="4"/>
  <c r="O445" i="4"/>
  <c r="N445" i="4"/>
  <c r="M445" i="4"/>
  <c r="L445" i="4"/>
  <c r="K445" i="4"/>
  <c r="J445" i="4"/>
  <c r="I445" i="4"/>
  <c r="H445" i="4"/>
  <c r="G445" i="4"/>
  <c r="F445" i="4"/>
  <c r="E445" i="4"/>
  <c r="D445" i="4"/>
  <c r="C445" i="4"/>
  <c r="B445" i="4"/>
  <c r="AG444" i="4"/>
  <c r="AF444" i="4"/>
  <c r="AE444" i="4"/>
  <c r="AD444" i="4"/>
  <c r="AC444" i="4"/>
  <c r="AB444" i="4"/>
  <c r="AA444" i="4"/>
  <c r="Z444" i="4"/>
  <c r="Y444" i="4"/>
  <c r="X444" i="4"/>
  <c r="W444" i="4"/>
  <c r="V444" i="4"/>
  <c r="U444" i="4"/>
  <c r="T444" i="4"/>
  <c r="S444" i="4"/>
  <c r="R444" i="4"/>
  <c r="Q444" i="4"/>
  <c r="P444" i="4"/>
  <c r="O444" i="4"/>
  <c r="N444" i="4"/>
  <c r="M444" i="4"/>
  <c r="L444" i="4"/>
  <c r="K444" i="4"/>
  <c r="J444" i="4"/>
  <c r="I444" i="4"/>
  <c r="H444" i="4"/>
  <c r="G444" i="4"/>
  <c r="F444" i="4"/>
  <c r="E444" i="4"/>
  <c r="D444" i="4"/>
  <c r="C444" i="4"/>
  <c r="B444" i="4"/>
  <c r="AG443" i="4"/>
  <c r="AF443" i="4"/>
  <c r="AE443" i="4"/>
  <c r="AD443" i="4"/>
  <c r="AC443" i="4"/>
  <c r="AB443" i="4"/>
  <c r="AA443" i="4"/>
  <c r="Z443" i="4"/>
  <c r="Y443" i="4"/>
  <c r="X443" i="4"/>
  <c r="W443" i="4"/>
  <c r="V443" i="4"/>
  <c r="U443" i="4"/>
  <c r="T443" i="4"/>
  <c r="S443" i="4"/>
  <c r="R443" i="4"/>
  <c r="Q443" i="4"/>
  <c r="P443" i="4"/>
  <c r="O443" i="4"/>
  <c r="N443" i="4"/>
  <c r="M443" i="4"/>
  <c r="L443" i="4"/>
  <c r="K443" i="4"/>
  <c r="J443" i="4"/>
  <c r="I443" i="4"/>
  <c r="H443" i="4"/>
  <c r="G443" i="4"/>
  <c r="F443" i="4"/>
  <c r="E443" i="4"/>
  <c r="D443" i="4"/>
  <c r="C443" i="4"/>
  <c r="B443" i="4"/>
  <c r="AG442" i="4"/>
  <c r="AF442" i="4"/>
  <c r="AE442" i="4"/>
  <c r="AD442" i="4"/>
  <c r="AC442" i="4"/>
  <c r="AB442" i="4"/>
  <c r="AA442" i="4"/>
  <c r="Z442" i="4"/>
  <c r="Y442" i="4"/>
  <c r="X442" i="4"/>
  <c r="W442" i="4"/>
  <c r="V442" i="4"/>
  <c r="U442" i="4"/>
  <c r="T442" i="4"/>
  <c r="S442" i="4"/>
  <c r="R442" i="4"/>
  <c r="Q442" i="4"/>
  <c r="P442" i="4"/>
  <c r="O442" i="4"/>
  <c r="N442" i="4"/>
  <c r="M442" i="4"/>
  <c r="L442" i="4"/>
  <c r="K442" i="4"/>
  <c r="J442" i="4"/>
  <c r="I442" i="4"/>
  <c r="H442" i="4"/>
  <c r="G442" i="4"/>
  <c r="F442" i="4"/>
  <c r="E442" i="4"/>
  <c r="D442" i="4"/>
  <c r="C442" i="4"/>
  <c r="B442" i="4"/>
  <c r="AG441" i="4"/>
  <c r="AF441" i="4"/>
  <c r="AE441" i="4"/>
  <c r="AD441" i="4"/>
  <c r="AC441" i="4"/>
  <c r="AB441" i="4"/>
  <c r="AA441" i="4"/>
  <c r="Z441" i="4"/>
  <c r="Y441" i="4"/>
  <c r="X441" i="4"/>
  <c r="W441" i="4"/>
  <c r="V441" i="4"/>
  <c r="U441" i="4"/>
  <c r="T441" i="4"/>
  <c r="S441" i="4"/>
  <c r="R441" i="4"/>
  <c r="Q441" i="4"/>
  <c r="P441" i="4"/>
  <c r="O441" i="4"/>
  <c r="N441" i="4"/>
  <c r="M441" i="4"/>
  <c r="L441" i="4"/>
  <c r="K441" i="4"/>
  <c r="J441" i="4"/>
  <c r="I441" i="4"/>
  <c r="H441" i="4"/>
  <c r="G441" i="4"/>
  <c r="F441" i="4"/>
  <c r="E441" i="4"/>
  <c r="D441" i="4"/>
  <c r="C441" i="4"/>
  <c r="B441" i="4"/>
  <c r="AG440" i="4"/>
  <c r="AF440" i="4"/>
  <c r="AE440" i="4"/>
  <c r="AD440" i="4"/>
  <c r="AC440" i="4"/>
  <c r="AB440" i="4"/>
  <c r="AA440" i="4"/>
  <c r="Z440" i="4"/>
  <c r="Y440" i="4"/>
  <c r="X440" i="4"/>
  <c r="W440" i="4"/>
  <c r="V440" i="4"/>
  <c r="U440" i="4"/>
  <c r="T440" i="4"/>
  <c r="S440" i="4"/>
  <c r="R440" i="4"/>
  <c r="Q440" i="4"/>
  <c r="P440" i="4"/>
  <c r="O440" i="4"/>
  <c r="N440" i="4"/>
  <c r="M440" i="4"/>
  <c r="L440" i="4"/>
  <c r="K440" i="4"/>
  <c r="J440" i="4"/>
  <c r="I440" i="4"/>
  <c r="H440" i="4"/>
  <c r="G440" i="4"/>
  <c r="F440" i="4"/>
  <c r="E440" i="4"/>
  <c r="D440" i="4"/>
  <c r="C440" i="4"/>
  <c r="B440" i="4"/>
  <c r="AG439" i="4"/>
  <c r="AF439" i="4"/>
  <c r="AE439" i="4"/>
  <c r="AD439" i="4"/>
  <c r="AC439" i="4"/>
  <c r="AB439" i="4"/>
  <c r="AA439" i="4"/>
  <c r="Z439" i="4"/>
  <c r="Y439" i="4"/>
  <c r="X439" i="4"/>
  <c r="W439" i="4"/>
  <c r="V439" i="4"/>
  <c r="U439" i="4"/>
  <c r="T439" i="4"/>
  <c r="S439" i="4"/>
  <c r="R439" i="4"/>
  <c r="Q439" i="4"/>
  <c r="P439" i="4"/>
  <c r="O439" i="4"/>
  <c r="N439" i="4"/>
  <c r="M439" i="4"/>
  <c r="L439" i="4"/>
  <c r="K439" i="4"/>
  <c r="J439" i="4"/>
  <c r="I439" i="4"/>
  <c r="H439" i="4"/>
  <c r="G439" i="4"/>
  <c r="F439" i="4"/>
  <c r="E439" i="4"/>
  <c r="D439" i="4"/>
  <c r="C439" i="4"/>
  <c r="B439" i="4"/>
  <c r="AG438" i="4"/>
  <c r="AF438" i="4"/>
  <c r="AE438" i="4"/>
  <c r="AD438" i="4"/>
  <c r="AC438" i="4"/>
  <c r="AB438" i="4"/>
  <c r="AA438" i="4"/>
  <c r="Z438" i="4"/>
  <c r="Y438" i="4"/>
  <c r="X438" i="4"/>
  <c r="W438" i="4"/>
  <c r="V438" i="4"/>
  <c r="U438" i="4"/>
  <c r="T438" i="4"/>
  <c r="S438" i="4"/>
  <c r="R438" i="4"/>
  <c r="Q438" i="4"/>
  <c r="P438" i="4"/>
  <c r="O438" i="4"/>
  <c r="N438" i="4"/>
  <c r="M438" i="4"/>
  <c r="L438" i="4"/>
  <c r="K438" i="4"/>
  <c r="J438" i="4"/>
  <c r="I438" i="4"/>
  <c r="H438" i="4"/>
  <c r="G438" i="4"/>
  <c r="F438" i="4"/>
  <c r="E438" i="4"/>
  <c r="D438" i="4"/>
  <c r="C438" i="4"/>
  <c r="B438" i="4"/>
  <c r="AG437" i="4"/>
  <c r="AF437" i="4"/>
  <c r="AE437" i="4"/>
  <c r="AD437" i="4"/>
  <c r="AC437" i="4"/>
  <c r="AB437" i="4"/>
  <c r="AA437" i="4"/>
  <c r="Z437" i="4"/>
  <c r="Y437" i="4"/>
  <c r="X437" i="4"/>
  <c r="W437" i="4"/>
  <c r="V437" i="4"/>
  <c r="U437" i="4"/>
  <c r="T437" i="4"/>
  <c r="S437" i="4"/>
  <c r="R437" i="4"/>
  <c r="Q437" i="4"/>
  <c r="P437" i="4"/>
  <c r="O437" i="4"/>
  <c r="N437" i="4"/>
  <c r="M437" i="4"/>
  <c r="L437" i="4"/>
  <c r="K437" i="4"/>
  <c r="J437" i="4"/>
  <c r="I437" i="4"/>
  <c r="H437" i="4"/>
  <c r="G437" i="4"/>
  <c r="F437" i="4"/>
  <c r="E437" i="4"/>
  <c r="D437" i="4"/>
  <c r="C437" i="4"/>
  <c r="B437" i="4"/>
  <c r="AG436" i="4"/>
  <c r="AF436" i="4"/>
  <c r="AE436" i="4"/>
  <c r="AD436" i="4"/>
  <c r="AC436" i="4"/>
  <c r="AB436" i="4"/>
  <c r="AA436" i="4"/>
  <c r="Z436" i="4"/>
  <c r="Y436" i="4"/>
  <c r="X436" i="4"/>
  <c r="W436" i="4"/>
  <c r="V436" i="4"/>
  <c r="U436" i="4"/>
  <c r="T436" i="4"/>
  <c r="S436" i="4"/>
  <c r="R436" i="4"/>
  <c r="Q436" i="4"/>
  <c r="P436" i="4"/>
  <c r="O436" i="4"/>
  <c r="N436" i="4"/>
  <c r="M436" i="4"/>
  <c r="L436" i="4"/>
  <c r="K436" i="4"/>
  <c r="J436" i="4"/>
  <c r="I436" i="4"/>
  <c r="H436" i="4"/>
  <c r="G436" i="4"/>
  <c r="F436" i="4"/>
  <c r="E436" i="4"/>
  <c r="D436" i="4"/>
  <c r="C436" i="4"/>
  <c r="B436" i="4"/>
  <c r="AG435" i="4"/>
  <c r="AF435" i="4"/>
  <c r="AE435" i="4"/>
  <c r="AD435" i="4"/>
  <c r="AC435" i="4"/>
  <c r="AB435" i="4"/>
  <c r="AA435" i="4"/>
  <c r="Z435" i="4"/>
  <c r="Y435" i="4"/>
  <c r="X435" i="4"/>
  <c r="W435" i="4"/>
  <c r="V435" i="4"/>
  <c r="U435" i="4"/>
  <c r="T435" i="4"/>
  <c r="S435" i="4"/>
  <c r="R435" i="4"/>
  <c r="Q435" i="4"/>
  <c r="P435" i="4"/>
  <c r="O435" i="4"/>
  <c r="N435" i="4"/>
  <c r="M435" i="4"/>
  <c r="L435" i="4"/>
  <c r="K435" i="4"/>
  <c r="J435" i="4"/>
  <c r="I435" i="4"/>
  <c r="H435" i="4"/>
  <c r="G435" i="4"/>
  <c r="F435" i="4"/>
  <c r="E435" i="4"/>
  <c r="D435" i="4"/>
  <c r="C435" i="4"/>
  <c r="B435" i="4"/>
  <c r="AG434" i="4"/>
  <c r="AF434" i="4"/>
  <c r="AE434" i="4"/>
  <c r="AD434" i="4"/>
  <c r="AC434" i="4"/>
  <c r="AB434" i="4"/>
  <c r="AA434" i="4"/>
  <c r="Z434" i="4"/>
  <c r="Y434" i="4"/>
  <c r="X434" i="4"/>
  <c r="W434" i="4"/>
  <c r="V434" i="4"/>
  <c r="U434" i="4"/>
  <c r="T434" i="4"/>
  <c r="S434" i="4"/>
  <c r="R434" i="4"/>
  <c r="Q434" i="4"/>
  <c r="P434" i="4"/>
  <c r="O434" i="4"/>
  <c r="N434" i="4"/>
  <c r="M434" i="4"/>
  <c r="L434" i="4"/>
  <c r="K434" i="4"/>
  <c r="J434" i="4"/>
  <c r="I434" i="4"/>
  <c r="H434" i="4"/>
  <c r="G434" i="4"/>
  <c r="F434" i="4"/>
  <c r="E434" i="4"/>
  <c r="D434" i="4"/>
  <c r="C434" i="4"/>
  <c r="B434" i="4"/>
  <c r="AG433" i="4"/>
  <c r="AF433" i="4"/>
  <c r="AE433" i="4"/>
  <c r="AD433" i="4"/>
  <c r="AC433" i="4"/>
  <c r="AB433" i="4"/>
  <c r="AA433" i="4"/>
  <c r="Z433" i="4"/>
  <c r="Y433" i="4"/>
  <c r="X433" i="4"/>
  <c r="W433" i="4"/>
  <c r="V433" i="4"/>
  <c r="U433" i="4"/>
  <c r="T433" i="4"/>
  <c r="S433" i="4"/>
  <c r="R433" i="4"/>
  <c r="Q433" i="4"/>
  <c r="P433" i="4"/>
  <c r="O433" i="4"/>
  <c r="N433" i="4"/>
  <c r="M433" i="4"/>
  <c r="L433" i="4"/>
  <c r="K433" i="4"/>
  <c r="J433" i="4"/>
  <c r="I433" i="4"/>
  <c r="H433" i="4"/>
  <c r="G433" i="4"/>
  <c r="F433" i="4"/>
  <c r="E433" i="4"/>
  <c r="D433" i="4"/>
  <c r="C433" i="4"/>
  <c r="B433" i="4"/>
  <c r="AG432" i="4"/>
  <c r="AF432" i="4"/>
  <c r="AE432" i="4"/>
  <c r="AD432" i="4"/>
  <c r="AC432" i="4"/>
  <c r="AB432" i="4"/>
  <c r="AA432" i="4"/>
  <c r="Z432" i="4"/>
  <c r="Y432" i="4"/>
  <c r="X432" i="4"/>
  <c r="W432" i="4"/>
  <c r="V432" i="4"/>
  <c r="U432" i="4"/>
  <c r="T432" i="4"/>
  <c r="S432" i="4"/>
  <c r="R432" i="4"/>
  <c r="Q432" i="4"/>
  <c r="P432" i="4"/>
  <c r="O432" i="4"/>
  <c r="N432" i="4"/>
  <c r="M432" i="4"/>
  <c r="L432" i="4"/>
  <c r="K432" i="4"/>
  <c r="J432" i="4"/>
  <c r="I432" i="4"/>
  <c r="H432" i="4"/>
  <c r="G432" i="4"/>
  <c r="F432" i="4"/>
  <c r="E432" i="4"/>
  <c r="D432" i="4"/>
  <c r="C432" i="4"/>
  <c r="B432" i="4"/>
  <c r="AG431" i="4"/>
  <c r="AF431" i="4"/>
  <c r="AE431" i="4"/>
  <c r="AD431" i="4"/>
  <c r="AC431" i="4"/>
  <c r="AB431" i="4"/>
  <c r="AA431" i="4"/>
  <c r="Z431" i="4"/>
  <c r="Y431" i="4"/>
  <c r="X431" i="4"/>
  <c r="W431" i="4"/>
  <c r="V431" i="4"/>
  <c r="U431" i="4"/>
  <c r="T431" i="4"/>
  <c r="S431" i="4"/>
  <c r="R431" i="4"/>
  <c r="Q431" i="4"/>
  <c r="P431" i="4"/>
  <c r="O431" i="4"/>
  <c r="N431" i="4"/>
  <c r="M431" i="4"/>
  <c r="L431" i="4"/>
  <c r="K431" i="4"/>
  <c r="J431" i="4"/>
  <c r="I431" i="4"/>
  <c r="H431" i="4"/>
  <c r="G431" i="4"/>
  <c r="F431" i="4"/>
  <c r="E431" i="4"/>
  <c r="D431" i="4"/>
  <c r="C431" i="4"/>
  <c r="B431" i="4"/>
  <c r="AG430" i="4"/>
  <c r="AF430" i="4"/>
  <c r="AE430" i="4"/>
  <c r="AD430" i="4"/>
  <c r="AC430" i="4"/>
  <c r="AB430" i="4"/>
  <c r="AA430" i="4"/>
  <c r="Z430" i="4"/>
  <c r="Y430" i="4"/>
  <c r="X430" i="4"/>
  <c r="W430" i="4"/>
  <c r="V430" i="4"/>
  <c r="U430" i="4"/>
  <c r="T430" i="4"/>
  <c r="S430" i="4"/>
  <c r="R430" i="4"/>
  <c r="Q430" i="4"/>
  <c r="P430" i="4"/>
  <c r="O430" i="4"/>
  <c r="N430" i="4"/>
  <c r="M430" i="4"/>
  <c r="L430" i="4"/>
  <c r="K430" i="4"/>
  <c r="J430" i="4"/>
  <c r="I430" i="4"/>
  <c r="H430" i="4"/>
  <c r="G430" i="4"/>
  <c r="F430" i="4"/>
  <c r="E430" i="4"/>
  <c r="D430" i="4"/>
  <c r="C430" i="4"/>
  <c r="B430" i="4"/>
  <c r="AG429" i="4"/>
  <c r="AF429" i="4"/>
  <c r="AE429" i="4"/>
  <c r="AD429" i="4"/>
  <c r="AC429" i="4"/>
  <c r="AB429" i="4"/>
  <c r="AA429" i="4"/>
  <c r="Z429" i="4"/>
  <c r="Y429" i="4"/>
  <c r="X429" i="4"/>
  <c r="W429" i="4"/>
  <c r="V429" i="4"/>
  <c r="U429" i="4"/>
  <c r="T429" i="4"/>
  <c r="S429" i="4"/>
  <c r="R429" i="4"/>
  <c r="Q429" i="4"/>
  <c r="P429" i="4"/>
  <c r="O429" i="4"/>
  <c r="N429" i="4"/>
  <c r="M429" i="4"/>
  <c r="L429" i="4"/>
  <c r="K429" i="4"/>
  <c r="J429" i="4"/>
  <c r="I429" i="4"/>
  <c r="H429" i="4"/>
  <c r="G429" i="4"/>
  <c r="F429" i="4"/>
  <c r="E429" i="4"/>
  <c r="D429" i="4"/>
  <c r="C429" i="4"/>
  <c r="B429" i="4"/>
  <c r="AG428" i="4"/>
  <c r="AF428" i="4"/>
  <c r="AE428" i="4"/>
  <c r="AD428" i="4"/>
  <c r="AC428" i="4"/>
  <c r="AB428" i="4"/>
  <c r="AA428" i="4"/>
  <c r="Z428" i="4"/>
  <c r="Y428" i="4"/>
  <c r="X428" i="4"/>
  <c r="W428" i="4"/>
  <c r="V428" i="4"/>
  <c r="U428" i="4"/>
  <c r="T428" i="4"/>
  <c r="S428" i="4"/>
  <c r="R428" i="4"/>
  <c r="Q428" i="4"/>
  <c r="P428" i="4"/>
  <c r="O428" i="4"/>
  <c r="N428" i="4"/>
  <c r="M428" i="4"/>
  <c r="L428" i="4"/>
  <c r="K428" i="4"/>
  <c r="J428" i="4"/>
  <c r="I428" i="4"/>
  <c r="H428" i="4"/>
  <c r="G428" i="4"/>
  <c r="F428" i="4"/>
  <c r="E428" i="4"/>
  <c r="D428" i="4"/>
  <c r="C428" i="4"/>
  <c r="B428" i="4"/>
  <c r="AG427" i="4"/>
  <c r="AF427" i="4"/>
  <c r="AE427" i="4"/>
  <c r="AD427" i="4"/>
  <c r="AC427" i="4"/>
  <c r="AB427" i="4"/>
  <c r="AA427" i="4"/>
  <c r="Z427" i="4"/>
  <c r="Y427" i="4"/>
  <c r="X427" i="4"/>
  <c r="W427" i="4"/>
  <c r="V427" i="4"/>
  <c r="U427" i="4"/>
  <c r="T427" i="4"/>
  <c r="S427" i="4"/>
  <c r="R427" i="4"/>
  <c r="Q427" i="4"/>
  <c r="P427" i="4"/>
  <c r="O427" i="4"/>
  <c r="N427" i="4"/>
  <c r="M427" i="4"/>
  <c r="L427" i="4"/>
  <c r="K427" i="4"/>
  <c r="J427" i="4"/>
  <c r="I427" i="4"/>
  <c r="H427" i="4"/>
  <c r="G427" i="4"/>
  <c r="F427" i="4"/>
  <c r="E427" i="4"/>
  <c r="D427" i="4"/>
  <c r="C427" i="4"/>
  <c r="B427" i="4"/>
  <c r="AG426" i="4"/>
  <c r="AF426" i="4"/>
  <c r="AE426" i="4"/>
  <c r="AD426" i="4"/>
  <c r="AC426" i="4"/>
  <c r="AB426" i="4"/>
  <c r="AA426" i="4"/>
  <c r="Z426" i="4"/>
  <c r="Y426" i="4"/>
  <c r="X426" i="4"/>
  <c r="W426" i="4"/>
  <c r="V426" i="4"/>
  <c r="U426" i="4"/>
  <c r="T426" i="4"/>
  <c r="S426" i="4"/>
  <c r="R426" i="4"/>
  <c r="Q426" i="4"/>
  <c r="P426" i="4"/>
  <c r="O426" i="4"/>
  <c r="N426" i="4"/>
  <c r="M426" i="4"/>
  <c r="L426" i="4"/>
  <c r="K426" i="4"/>
  <c r="J426" i="4"/>
  <c r="I426" i="4"/>
  <c r="H426" i="4"/>
  <c r="G426" i="4"/>
  <c r="F426" i="4"/>
  <c r="E426" i="4"/>
  <c r="D426" i="4"/>
  <c r="C426" i="4"/>
  <c r="B426" i="4"/>
  <c r="AG425" i="4"/>
  <c r="AF425" i="4"/>
  <c r="AE425" i="4"/>
  <c r="AD425" i="4"/>
  <c r="AC425" i="4"/>
  <c r="AB425" i="4"/>
  <c r="AA425" i="4"/>
  <c r="Z425" i="4"/>
  <c r="Y425" i="4"/>
  <c r="X425" i="4"/>
  <c r="W425" i="4"/>
  <c r="V425" i="4"/>
  <c r="U425" i="4"/>
  <c r="T425" i="4"/>
  <c r="S425" i="4"/>
  <c r="R425" i="4"/>
  <c r="Q425" i="4"/>
  <c r="P425" i="4"/>
  <c r="O425" i="4"/>
  <c r="N425" i="4"/>
  <c r="M425" i="4"/>
  <c r="L425" i="4"/>
  <c r="K425" i="4"/>
  <c r="J425" i="4"/>
  <c r="I425" i="4"/>
  <c r="H425" i="4"/>
  <c r="G425" i="4"/>
  <c r="F425" i="4"/>
  <c r="E425" i="4"/>
  <c r="D425" i="4"/>
  <c r="C425" i="4"/>
  <c r="B425" i="4"/>
  <c r="AG424" i="4"/>
  <c r="AF424" i="4"/>
  <c r="AE424" i="4"/>
  <c r="AD424" i="4"/>
  <c r="AC424" i="4"/>
  <c r="AB424" i="4"/>
  <c r="AA424" i="4"/>
  <c r="Z424" i="4"/>
  <c r="Y424" i="4"/>
  <c r="X424" i="4"/>
  <c r="W424" i="4"/>
  <c r="V424" i="4"/>
  <c r="U424" i="4"/>
  <c r="T424" i="4"/>
  <c r="S424" i="4"/>
  <c r="R424" i="4"/>
  <c r="Q424" i="4"/>
  <c r="P424" i="4"/>
  <c r="O424" i="4"/>
  <c r="N424" i="4"/>
  <c r="M424" i="4"/>
  <c r="L424" i="4"/>
  <c r="K424" i="4"/>
  <c r="J424" i="4"/>
  <c r="I424" i="4"/>
  <c r="H424" i="4"/>
  <c r="G424" i="4"/>
  <c r="F424" i="4"/>
  <c r="E424" i="4"/>
  <c r="D424" i="4"/>
  <c r="C424" i="4"/>
  <c r="B424" i="4"/>
  <c r="AG423" i="4"/>
  <c r="AF423" i="4"/>
  <c r="AE423" i="4"/>
  <c r="AD423" i="4"/>
  <c r="AC423" i="4"/>
  <c r="AB423" i="4"/>
  <c r="AA423" i="4"/>
  <c r="Z423" i="4"/>
  <c r="Y423" i="4"/>
  <c r="X423" i="4"/>
  <c r="W423" i="4"/>
  <c r="V423" i="4"/>
  <c r="U423" i="4"/>
  <c r="T423" i="4"/>
  <c r="S423" i="4"/>
  <c r="R423" i="4"/>
  <c r="Q423" i="4"/>
  <c r="P423" i="4"/>
  <c r="O423" i="4"/>
  <c r="N423" i="4"/>
  <c r="M423" i="4"/>
  <c r="L423" i="4"/>
  <c r="K423" i="4"/>
  <c r="J423" i="4"/>
  <c r="I423" i="4"/>
  <c r="H423" i="4"/>
  <c r="G423" i="4"/>
  <c r="F423" i="4"/>
  <c r="E423" i="4"/>
  <c r="D423" i="4"/>
  <c r="C423" i="4"/>
  <c r="B423" i="4"/>
  <c r="AG422" i="4"/>
  <c r="AF422" i="4"/>
  <c r="AE422" i="4"/>
  <c r="AD422" i="4"/>
  <c r="AC422" i="4"/>
  <c r="AB422" i="4"/>
  <c r="AA422" i="4"/>
  <c r="Z422" i="4"/>
  <c r="Y422" i="4"/>
  <c r="X422" i="4"/>
  <c r="W422" i="4"/>
  <c r="V422" i="4"/>
  <c r="U422" i="4"/>
  <c r="T422" i="4"/>
  <c r="S422" i="4"/>
  <c r="R422" i="4"/>
  <c r="Q422" i="4"/>
  <c r="P422" i="4"/>
  <c r="O422" i="4"/>
  <c r="N422" i="4"/>
  <c r="M422" i="4"/>
  <c r="L422" i="4"/>
  <c r="K422" i="4"/>
  <c r="J422" i="4"/>
  <c r="I422" i="4"/>
  <c r="H422" i="4"/>
  <c r="G422" i="4"/>
  <c r="F422" i="4"/>
  <c r="E422" i="4"/>
  <c r="D422" i="4"/>
  <c r="C422" i="4"/>
  <c r="B422" i="4"/>
  <c r="AG421" i="4"/>
  <c r="AF421" i="4"/>
  <c r="AE421" i="4"/>
  <c r="AD421" i="4"/>
  <c r="AC421" i="4"/>
  <c r="AB421" i="4"/>
  <c r="AA421" i="4"/>
  <c r="Z421" i="4"/>
  <c r="Y421" i="4"/>
  <c r="X421" i="4"/>
  <c r="W421" i="4"/>
  <c r="V421" i="4"/>
  <c r="U421" i="4"/>
  <c r="T421" i="4"/>
  <c r="S421" i="4"/>
  <c r="R421" i="4"/>
  <c r="Q421" i="4"/>
  <c r="P421" i="4"/>
  <c r="O421" i="4"/>
  <c r="N421" i="4"/>
  <c r="M421" i="4"/>
  <c r="L421" i="4"/>
  <c r="K421" i="4"/>
  <c r="J421" i="4"/>
  <c r="I421" i="4"/>
  <c r="H421" i="4"/>
  <c r="G421" i="4"/>
  <c r="F421" i="4"/>
  <c r="E421" i="4"/>
  <c r="D421" i="4"/>
  <c r="C421" i="4"/>
  <c r="B421" i="4"/>
  <c r="AG420" i="4"/>
  <c r="AF420" i="4"/>
  <c r="AE420" i="4"/>
  <c r="AD420" i="4"/>
  <c r="AC420" i="4"/>
  <c r="AB420" i="4"/>
  <c r="AA420" i="4"/>
  <c r="Z420" i="4"/>
  <c r="Y420" i="4"/>
  <c r="X420" i="4"/>
  <c r="W420" i="4"/>
  <c r="V420" i="4"/>
  <c r="U420" i="4"/>
  <c r="T420" i="4"/>
  <c r="S420" i="4"/>
  <c r="R420" i="4"/>
  <c r="Q420" i="4"/>
  <c r="P420" i="4"/>
  <c r="O420" i="4"/>
  <c r="N420" i="4"/>
  <c r="M420" i="4"/>
  <c r="L420" i="4"/>
  <c r="K420" i="4"/>
  <c r="J420" i="4"/>
  <c r="I420" i="4"/>
  <c r="H420" i="4"/>
  <c r="G420" i="4"/>
  <c r="F420" i="4"/>
  <c r="E420" i="4"/>
  <c r="D420" i="4"/>
  <c r="C420" i="4"/>
  <c r="B420" i="4"/>
  <c r="AG419" i="4"/>
  <c r="AF419" i="4"/>
  <c r="AE419" i="4"/>
  <c r="AD419" i="4"/>
  <c r="AC419" i="4"/>
  <c r="AB419" i="4"/>
  <c r="AA419" i="4"/>
  <c r="Z419" i="4"/>
  <c r="Y419" i="4"/>
  <c r="X419" i="4"/>
  <c r="W419" i="4"/>
  <c r="V419" i="4"/>
  <c r="U419" i="4"/>
  <c r="T419" i="4"/>
  <c r="S419" i="4"/>
  <c r="R419" i="4"/>
  <c r="Q419" i="4"/>
  <c r="P419" i="4"/>
  <c r="O419" i="4"/>
  <c r="N419" i="4"/>
  <c r="M419" i="4"/>
  <c r="L419" i="4"/>
  <c r="K419" i="4"/>
  <c r="J419" i="4"/>
  <c r="I419" i="4"/>
  <c r="H419" i="4"/>
  <c r="G419" i="4"/>
  <c r="F419" i="4"/>
  <c r="E419" i="4"/>
  <c r="D419" i="4"/>
  <c r="C419" i="4"/>
  <c r="B419" i="4"/>
  <c r="AG418" i="4"/>
  <c r="AF418" i="4"/>
  <c r="AE418" i="4"/>
  <c r="AD418" i="4"/>
  <c r="AC418" i="4"/>
  <c r="AB418" i="4"/>
  <c r="AA418" i="4"/>
  <c r="Z418" i="4"/>
  <c r="Y418" i="4"/>
  <c r="X418" i="4"/>
  <c r="W418" i="4"/>
  <c r="V418" i="4"/>
  <c r="U418" i="4"/>
  <c r="T418" i="4"/>
  <c r="S418" i="4"/>
  <c r="R418" i="4"/>
  <c r="Q418" i="4"/>
  <c r="P418" i="4"/>
  <c r="O418" i="4"/>
  <c r="N418" i="4"/>
  <c r="M418" i="4"/>
  <c r="L418" i="4"/>
  <c r="K418" i="4"/>
  <c r="J418" i="4"/>
  <c r="I418" i="4"/>
  <c r="H418" i="4"/>
  <c r="G418" i="4"/>
  <c r="F418" i="4"/>
  <c r="E418" i="4"/>
  <c r="D418" i="4"/>
  <c r="C418" i="4"/>
  <c r="B418" i="4"/>
  <c r="AG417" i="4"/>
  <c r="AF417" i="4"/>
  <c r="AE417" i="4"/>
  <c r="AD417" i="4"/>
  <c r="AC417" i="4"/>
  <c r="AB417" i="4"/>
  <c r="AA417" i="4"/>
  <c r="Z417" i="4"/>
  <c r="Y417" i="4"/>
  <c r="X417" i="4"/>
  <c r="W417" i="4"/>
  <c r="V417" i="4"/>
  <c r="U417" i="4"/>
  <c r="T417" i="4"/>
  <c r="S417" i="4"/>
  <c r="R417" i="4"/>
  <c r="Q417" i="4"/>
  <c r="P417" i="4"/>
  <c r="O417" i="4"/>
  <c r="N417" i="4"/>
  <c r="M417" i="4"/>
  <c r="L417" i="4"/>
  <c r="K417" i="4"/>
  <c r="J417" i="4"/>
  <c r="I417" i="4"/>
  <c r="H417" i="4"/>
  <c r="G417" i="4"/>
  <c r="F417" i="4"/>
  <c r="E417" i="4"/>
  <c r="D417" i="4"/>
  <c r="C417" i="4"/>
  <c r="B417" i="4"/>
  <c r="AG416" i="4"/>
  <c r="AF416" i="4"/>
  <c r="AE416" i="4"/>
  <c r="AD416" i="4"/>
  <c r="AC416" i="4"/>
  <c r="AB416" i="4"/>
  <c r="AA416" i="4"/>
  <c r="Z416" i="4"/>
  <c r="Y416" i="4"/>
  <c r="X416" i="4"/>
  <c r="W416" i="4"/>
  <c r="V416" i="4"/>
  <c r="U416" i="4"/>
  <c r="T416" i="4"/>
  <c r="S416" i="4"/>
  <c r="R416" i="4"/>
  <c r="Q416" i="4"/>
  <c r="P416" i="4"/>
  <c r="O416" i="4"/>
  <c r="N416" i="4"/>
  <c r="M416" i="4"/>
  <c r="L416" i="4"/>
  <c r="K416" i="4"/>
  <c r="J416" i="4"/>
  <c r="I416" i="4"/>
  <c r="H416" i="4"/>
  <c r="G416" i="4"/>
  <c r="F416" i="4"/>
  <c r="E416" i="4"/>
  <c r="D416" i="4"/>
  <c r="C416" i="4"/>
  <c r="B416" i="4"/>
  <c r="AG415" i="4"/>
  <c r="AF415" i="4"/>
  <c r="AE415" i="4"/>
  <c r="AD415" i="4"/>
  <c r="AC415" i="4"/>
  <c r="AB415" i="4"/>
  <c r="AA415" i="4"/>
  <c r="Z415" i="4"/>
  <c r="Y415" i="4"/>
  <c r="X415" i="4"/>
  <c r="W415" i="4"/>
  <c r="V415" i="4"/>
  <c r="U415" i="4"/>
  <c r="T415" i="4"/>
  <c r="S415" i="4"/>
  <c r="R415" i="4"/>
  <c r="Q415" i="4"/>
  <c r="P415" i="4"/>
  <c r="O415" i="4"/>
  <c r="N415" i="4"/>
  <c r="M415" i="4"/>
  <c r="L415" i="4"/>
  <c r="K415" i="4"/>
  <c r="J415" i="4"/>
  <c r="I415" i="4"/>
  <c r="H415" i="4"/>
  <c r="G415" i="4"/>
  <c r="F415" i="4"/>
  <c r="E415" i="4"/>
  <c r="D415" i="4"/>
  <c r="C415" i="4"/>
  <c r="B415" i="4"/>
  <c r="AG414" i="4"/>
  <c r="AF414" i="4"/>
  <c r="AE414" i="4"/>
  <c r="AD414" i="4"/>
  <c r="AC414" i="4"/>
  <c r="AB414" i="4"/>
  <c r="AA414" i="4"/>
  <c r="Z414" i="4"/>
  <c r="Y414" i="4"/>
  <c r="X414" i="4"/>
  <c r="W414" i="4"/>
  <c r="V414" i="4"/>
  <c r="U414" i="4"/>
  <c r="T414" i="4"/>
  <c r="S414" i="4"/>
  <c r="R414" i="4"/>
  <c r="Q414" i="4"/>
  <c r="P414" i="4"/>
  <c r="O414" i="4"/>
  <c r="N414" i="4"/>
  <c r="M414" i="4"/>
  <c r="L414" i="4"/>
  <c r="K414" i="4"/>
  <c r="J414" i="4"/>
  <c r="I414" i="4"/>
  <c r="H414" i="4"/>
  <c r="G414" i="4"/>
  <c r="F414" i="4"/>
  <c r="E414" i="4"/>
  <c r="D414" i="4"/>
  <c r="C414" i="4"/>
  <c r="B414" i="4"/>
  <c r="AG413" i="4"/>
  <c r="AF413" i="4"/>
  <c r="AE413" i="4"/>
  <c r="AD413" i="4"/>
  <c r="AC413" i="4"/>
  <c r="AB413" i="4"/>
  <c r="AA413" i="4"/>
  <c r="Z413" i="4"/>
  <c r="Y413" i="4"/>
  <c r="X413" i="4"/>
  <c r="W413" i="4"/>
  <c r="V413" i="4"/>
  <c r="U413" i="4"/>
  <c r="T413" i="4"/>
  <c r="S413" i="4"/>
  <c r="R413" i="4"/>
  <c r="Q413" i="4"/>
  <c r="P413" i="4"/>
  <c r="O413" i="4"/>
  <c r="N413" i="4"/>
  <c r="M413" i="4"/>
  <c r="L413" i="4"/>
  <c r="K413" i="4"/>
  <c r="J413" i="4"/>
  <c r="I413" i="4"/>
  <c r="H413" i="4"/>
  <c r="G413" i="4"/>
  <c r="F413" i="4"/>
  <c r="E413" i="4"/>
  <c r="D413" i="4"/>
  <c r="C413" i="4"/>
  <c r="B413" i="4"/>
  <c r="AG412" i="4"/>
  <c r="AF412" i="4"/>
  <c r="AE412" i="4"/>
  <c r="AD412" i="4"/>
  <c r="AC412" i="4"/>
  <c r="AB412" i="4"/>
  <c r="AA412" i="4"/>
  <c r="Z412" i="4"/>
  <c r="Y412" i="4"/>
  <c r="X412" i="4"/>
  <c r="W412" i="4"/>
  <c r="V412" i="4"/>
  <c r="U412" i="4"/>
  <c r="T412" i="4"/>
  <c r="S412" i="4"/>
  <c r="R412" i="4"/>
  <c r="Q412" i="4"/>
  <c r="P412" i="4"/>
  <c r="O412" i="4"/>
  <c r="N412" i="4"/>
  <c r="M412" i="4"/>
  <c r="L412" i="4"/>
  <c r="K412" i="4"/>
  <c r="J412" i="4"/>
  <c r="I412" i="4"/>
  <c r="H412" i="4"/>
  <c r="G412" i="4"/>
  <c r="F412" i="4"/>
  <c r="E412" i="4"/>
  <c r="D412" i="4"/>
  <c r="C412" i="4"/>
  <c r="B412" i="4"/>
  <c r="AG411" i="4"/>
  <c r="AF411" i="4"/>
  <c r="AE411" i="4"/>
  <c r="AD411" i="4"/>
  <c r="AC411" i="4"/>
  <c r="AB411" i="4"/>
  <c r="AA411" i="4"/>
  <c r="Z411" i="4"/>
  <c r="Y411" i="4"/>
  <c r="X411" i="4"/>
  <c r="W411" i="4"/>
  <c r="V411" i="4"/>
  <c r="U411" i="4"/>
  <c r="T411" i="4"/>
  <c r="S411" i="4"/>
  <c r="R411" i="4"/>
  <c r="Q411" i="4"/>
  <c r="P411" i="4"/>
  <c r="O411" i="4"/>
  <c r="N411" i="4"/>
  <c r="M411" i="4"/>
  <c r="L411" i="4"/>
  <c r="K411" i="4"/>
  <c r="J411" i="4"/>
  <c r="I411" i="4"/>
  <c r="H411" i="4"/>
  <c r="G411" i="4"/>
  <c r="F411" i="4"/>
  <c r="E411" i="4"/>
  <c r="D411" i="4"/>
  <c r="C411" i="4"/>
  <c r="B411" i="4"/>
  <c r="AG410" i="4"/>
  <c r="AF410" i="4"/>
  <c r="AE410" i="4"/>
  <c r="AD410" i="4"/>
  <c r="AC410" i="4"/>
  <c r="AB410" i="4"/>
  <c r="AA410" i="4"/>
  <c r="Z410" i="4"/>
  <c r="Y410" i="4"/>
  <c r="X410" i="4"/>
  <c r="W410" i="4"/>
  <c r="V410" i="4"/>
  <c r="U410" i="4"/>
  <c r="T410" i="4"/>
  <c r="S410" i="4"/>
  <c r="R410" i="4"/>
  <c r="Q410" i="4"/>
  <c r="P410" i="4"/>
  <c r="O410" i="4"/>
  <c r="N410" i="4"/>
  <c r="M410" i="4"/>
  <c r="L410" i="4"/>
  <c r="K410" i="4"/>
  <c r="J410" i="4"/>
  <c r="I410" i="4"/>
  <c r="H410" i="4"/>
  <c r="G410" i="4"/>
  <c r="F410" i="4"/>
  <c r="E410" i="4"/>
  <c r="D410" i="4"/>
  <c r="C410" i="4"/>
  <c r="B410" i="4"/>
  <c r="AG409" i="4"/>
  <c r="AF409" i="4"/>
  <c r="AE409" i="4"/>
  <c r="AD409" i="4"/>
  <c r="AC409" i="4"/>
  <c r="AB409" i="4"/>
  <c r="AA409" i="4"/>
  <c r="Z409" i="4"/>
  <c r="Y409" i="4"/>
  <c r="X409" i="4"/>
  <c r="W409" i="4"/>
  <c r="V409" i="4"/>
  <c r="U409" i="4"/>
  <c r="T409" i="4"/>
  <c r="S409" i="4"/>
  <c r="R409" i="4"/>
  <c r="Q409" i="4"/>
  <c r="P409" i="4"/>
  <c r="O409" i="4"/>
  <c r="N409" i="4"/>
  <c r="M409" i="4"/>
  <c r="L409" i="4"/>
  <c r="K409" i="4"/>
  <c r="J409" i="4"/>
  <c r="I409" i="4"/>
  <c r="H409" i="4"/>
  <c r="G409" i="4"/>
  <c r="F409" i="4"/>
  <c r="E409" i="4"/>
  <c r="D409" i="4"/>
  <c r="C409" i="4"/>
  <c r="B409" i="4"/>
  <c r="AG408" i="4"/>
  <c r="AF408" i="4"/>
  <c r="AE408" i="4"/>
  <c r="AD408" i="4"/>
  <c r="AC408" i="4"/>
  <c r="AB408" i="4"/>
  <c r="AA408" i="4"/>
  <c r="Z408" i="4"/>
  <c r="Y408" i="4"/>
  <c r="X408" i="4"/>
  <c r="W408" i="4"/>
  <c r="V408" i="4"/>
  <c r="U408" i="4"/>
  <c r="T408" i="4"/>
  <c r="S408" i="4"/>
  <c r="R408" i="4"/>
  <c r="Q408" i="4"/>
  <c r="P408" i="4"/>
  <c r="O408" i="4"/>
  <c r="N408" i="4"/>
  <c r="M408" i="4"/>
  <c r="L408" i="4"/>
  <c r="K408" i="4"/>
  <c r="J408" i="4"/>
  <c r="I408" i="4"/>
  <c r="H408" i="4"/>
  <c r="G408" i="4"/>
  <c r="F408" i="4"/>
  <c r="E408" i="4"/>
  <c r="D408" i="4"/>
  <c r="C408" i="4"/>
  <c r="B408" i="4"/>
  <c r="AG407" i="4"/>
  <c r="AF407" i="4"/>
  <c r="AE407" i="4"/>
  <c r="AD407" i="4"/>
  <c r="AC407" i="4"/>
  <c r="AB407" i="4"/>
  <c r="AA407" i="4"/>
  <c r="Z407" i="4"/>
  <c r="Y407" i="4"/>
  <c r="X407" i="4"/>
  <c r="W407" i="4"/>
  <c r="V407" i="4"/>
  <c r="U407" i="4"/>
  <c r="T407" i="4"/>
  <c r="S407" i="4"/>
  <c r="R407" i="4"/>
  <c r="Q407" i="4"/>
  <c r="P407" i="4"/>
  <c r="O407" i="4"/>
  <c r="N407" i="4"/>
  <c r="M407" i="4"/>
  <c r="L407" i="4"/>
  <c r="K407" i="4"/>
  <c r="J407" i="4"/>
  <c r="I407" i="4"/>
  <c r="H407" i="4"/>
  <c r="G407" i="4"/>
  <c r="F407" i="4"/>
  <c r="E407" i="4"/>
  <c r="D407" i="4"/>
  <c r="C407" i="4"/>
  <c r="B407" i="4"/>
  <c r="AG406" i="4"/>
  <c r="AF406" i="4"/>
  <c r="AE406" i="4"/>
  <c r="AD406" i="4"/>
  <c r="AC406" i="4"/>
  <c r="AB406" i="4"/>
  <c r="AA406" i="4"/>
  <c r="Z406" i="4"/>
  <c r="Y406" i="4"/>
  <c r="X406" i="4"/>
  <c r="W406" i="4"/>
  <c r="V406" i="4"/>
  <c r="U406" i="4"/>
  <c r="T406" i="4"/>
  <c r="S406" i="4"/>
  <c r="R406" i="4"/>
  <c r="Q406" i="4"/>
  <c r="P406" i="4"/>
  <c r="O406" i="4"/>
  <c r="N406" i="4"/>
  <c r="M406" i="4"/>
  <c r="L406" i="4"/>
  <c r="K406" i="4"/>
  <c r="J406" i="4"/>
  <c r="I406" i="4"/>
  <c r="H406" i="4"/>
  <c r="G406" i="4"/>
  <c r="F406" i="4"/>
  <c r="E406" i="4"/>
  <c r="D406" i="4"/>
  <c r="C406" i="4"/>
  <c r="B406" i="4"/>
  <c r="AG405" i="4"/>
  <c r="AF405" i="4"/>
  <c r="AE405" i="4"/>
  <c r="AD405" i="4"/>
  <c r="AC405" i="4"/>
  <c r="AB405" i="4"/>
  <c r="AA405" i="4"/>
  <c r="Z405" i="4"/>
  <c r="Y405" i="4"/>
  <c r="X405" i="4"/>
  <c r="W405" i="4"/>
  <c r="V405" i="4"/>
  <c r="U405" i="4"/>
  <c r="T405" i="4"/>
  <c r="S405" i="4"/>
  <c r="R405" i="4"/>
  <c r="Q405" i="4"/>
  <c r="P405" i="4"/>
  <c r="O405" i="4"/>
  <c r="N405" i="4"/>
  <c r="M405" i="4"/>
  <c r="L405" i="4"/>
  <c r="K405" i="4"/>
  <c r="J405" i="4"/>
  <c r="I405" i="4"/>
  <c r="H405" i="4"/>
  <c r="G405" i="4"/>
  <c r="F405" i="4"/>
  <c r="E405" i="4"/>
  <c r="D405" i="4"/>
  <c r="C405" i="4"/>
  <c r="B405" i="4"/>
  <c r="AG404" i="4"/>
  <c r="AF404" i="4"/>
  <c r="AE404" i="4"/>
  <c r="AD404" i="4"/>
  <c r="AC404" i="4"/>
  <c r="AB404" i="4"/>
  <c r="AA404" i="4"/>
  <c r="Z404" i="4"/>
  <c r="Y404" i="4"/>
  <c r="X404" i="4"/>
  <c r="W404" i="4"/>
  <c r="V404" i="4"/>
  <c r="U404" i="4"/>
  <c r="T404" i="4"/>
  <c r="S404" i="4"/>
  <c r="R404" i="4"/>
  <c r="Q404" i="4"/>
  <c r="P404" i="4"/>
  <c r="O404" i="4"/>
  <c r="N404" i="4"/>
  <c r="M404" i="4"/>
  <c r="L404" i="4"/>
  <c r="K404" i="4"/>
  <c r="J404" i="4"/>
  <c r="I404" i="4"/>
  <c r="H404" i="4"/>
  <c r="G404" i="4"/>
  <c r="F404" i="4"/>
  <c r="E404" i="4"/>
  <c r="D404" i="4"/>
  <c r="C404" i="4"/>
  <c r="B404" i="4"/>
  <c r="AG403" i="4"/>
  <c r="AF403" i="4"/>
  <c r="AE403" i="4"/>
  <c r="AD403" i="4"/>
  <c r="AC403" i="4"/>
  <c r="AB403" i="4"/>
  <c r="AA403" i="4"/>
  <c r="Z403" i="4"/>
  <c r="Y403" i="4"/>
  <c r="X403" i="4"/>
  <c r="W403" i="4"/>
  <c r="V403" i="4"/>
  <c r="U403" i="4"/>
  <c r="T403" i="4"/>
  <c r="S403" i="4"/>
  <c r="R403" i="4"/>
  <c r="Q403" i="4"/>
  <c r="P403" i="4"/>
  <c r="O403" i="4"/>
  <c r="N403" i="4"/>
  <c r="M403" i="4"/>
  <c r="L403" i="4"/>
  <c r="K403" i="4"/>
  <c r="J403" i="4"/>
  <c r="I403" i="4"/>
  <c r="H403" i="4"/>
  <c r="G403" i="4"/>
  <c r="F403" i="4"/>
  <c r="E403" i="4"/>
  <c r="D403" i="4"/>
  <c r="C403" i="4"/>
  <c r="B403" i="4"/>
  <c r="AG402" i="4"/>
  <c r="AF402" i="4"/>
  <c r="AE402" i="4"/>
  <c r="AD402" i="4"/>
  <c r="AC402" i="4"/>
  <c r="AB402" i="4"/>
  <c r="AA402" i="4"/>
  <c r="Z402" i="4"/>
  <c r="Y402" i="4"/>
  <c r="X402" i="4"/>
  <c r="W402" i="4"/>
  <c r="V402" i="4"/>
  <c r="U402" i="4"/>
  <c r="T402" i="4"/>
  <c r="S402" i="4"/>
  <c r="R402" i="4"/>
  <c r="Q402" i="4"/>
  <c r="P402" i="4"/>
  <c r="O402" i="4"/>
  <c r="N402" i="4"/>
  <c r="M402" i="4"/>
  <c r="L402" i="4"/>
  <c r="K402" i="4"/>
  <c r="J402" i="4"/>
  <c r="I402" i="4"/>
  <c r="H402" i="4"/>
  <c r="G402" i="4"/>
  <c r="F402" i="4"/>
  <c r="E402" i="4"/>
  <c r="D402" i="4"/>
  <c r="C402" i="4"/>
  <c r="B402" i="4"/>
  <c r="AG401" i="4"/>
  <c r="AF401" i="4"/>
  <c r="AE401" i="4"/>
  <c r="AD401" i="4"/>
  <c r="AC401" i="4"/>
  <c r="AB401" i="4"/>
  <c r="AA401" i="4"/>
  <c r="Z401" i="4"/>
  <c r="Y401" i="4"/>
  <c r="X401" i="4"/>
  <c r="W401" i="4"/>
  <c r="V401" i="4"/>
  <c r="U401" i="4"/>
  <c r="T401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D401" i="4"/>
  <c r="C401" i="4"/>
  <c r="B401" i="4"/>
  <c r="AG400" i="4"/>
  <c r="AF400" i="4"/>
  <c r="AE400" i="4"/>
  <c r="AD400" i="4"/>
  <c r="AC400" i="4"/>
  <c r="AB400" i="4"/>
  <c r="AA400" i="4"/>
  <c r="Z400" i="4"/>
  <c r="Y400" i="4"/>
  <c r="X400" i="4"/>
  <c r="W400" i="4"/>
  <c r="V400" i="4"/>
  <c r="U400" i="4"/>
  <c r="T400" i="4"/>
  <c r="S400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E400" i="4"/>
  <c r="D400" i="4"/>
  <c r="C400" i="4"/>
  <c r="B400" i="4"/>
  <c r="AG399" i="4"/>
  <c r="AF399" i="4"/>
  <c r="AE399" i="4"/>
  <c r="AD399" i="4"/>
  <c r="AC399" i="4"/>
  <c r="AB399" i="4"/>
  <c r="AA399" i="4"/>
  <c r="Z399" i="4"/>
  <c r="Y399" i="4"/>
  <c r="X399" i="4"/>
  <c r="W399" i="4"/>
  <c r="V399" i="4"/>
  <c r="U399" i="4"/>
  <c r="T399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D399" i="4"/>
  <c r="C399" i="4"/>
  <c r="B399" i="4"/>
  <c r="AG398" i="4"/>
  <c r="AF398" i="4"/>
  <c r="AE398" i="4"/>
  <c r="AD398" i="4"/>
  <c r="AC398" i="4"/>
  <c r="AB398" i="4"/>
  <c r="AA398" i="4"/>
  <c r="Z398" i="4"/>
  <c r="Y398" i="4"/>
  <c r="X398" i="4"/>
  <c r="W398" i="4"/>
  <c r="V398" i="4"/>
  <c r="U398" i="4"/>
  <c r="T398" i="4"/>
  <c r="S398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D398" i="4"/>
  <c r="C398" i="4"/>
  <c r="B398" i="4"/>
  <c r="AG397" i="4"/>
  <c r="AF397" i="4"/>
  <c r="AE397" i="4"/>
  <c r="AD397" i="4"/>
  <c r="AC397" i="4"/>
  <c r="AB397" i="4"/>
  <c r="AA397" i="4"/>
  <c r="Z397" i="4"/>
  <c r="Y397" i="4"/>
  <c r="X397" i="4"/>
  <c r="W397" i="4"/>
  <c r="V397" i="4"/>
  <c r="U397" i="4"/>
  <c r="T397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D397" i="4"/>
  <c r="C397" i="4"/>
  <c r="B397" i="4"/>
  <c r="AG396" i="4"/>
  <c r="AF396" i="4"/>
  <c r="AE396" i="4"/>
  <c r="AD396" i="4"/>
  <c r="AC396" i="4"/>
  <c r="AB396" i="4"/>
  <c r="AA396" i="4"/>
  <c r="Z396" i="4"/>
  <c r="Y396" i="4"/>
  <c r="X396" i="4"/>
  <c r="W396" i="4"/>
  <c r="V396" i="4"/>
  <c r="U396" i="4"/>
  <c r="T396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D396" i="4"/>
  <c r="C396" i="4"/>
  <c r="B396" i="4"/>
  <c r="AG395" i="4"/>
  <c r="AF395" i="4"/>
  <c r="AE395" i="4"/>
  <c r="AD395" i="4"/>
  <c r="AC395" i="4"/>
  <c r="AB395" i="4"/>
  <c r="AA395" i="4"/>
  <c r="Z395" i="4"/>
  <c r="Y395" i="4"/>
  <c r="X395" i="4"/>
  <c r="W395" i="4"/>
  <c r="V395" i="4"/>
  <c r="U395" i="4"/>
  <c r="T395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D395" i="4"/>
  <c r="C395" i="4"/>
  <c r="B395" i="4"/>
  <c r="AG394" i="4"/>
  <c r="AF394" i="4"/>
  <c r="AE394" i="4"/>
  <c r="AD394" i="4"/>
  <c r="AC394" i="4"/>
  <c r="AB394" i="4"/>
  <c r="AA394" i="4"/>
  <c r="Z394" i="4"/>
  <c r="Y394" i="4"/>
  <c r="X394" i="4"/>
  <c r="W394" i="4"/>
  <c r="V394" i="4"/>
  <c r="U394" i="4"/>
  <c r="T394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D394" i="4"/>
  <c r="C394" i="4"/>
  <c r="B394" i="4"/>
  <c r="AG393" i="4"/>
  <c r="AF393" i="4"/>
  <c r="AE393" i="4"/>
  <c r="AD393" i="4"/>
  <c r="AC393" i="4"/>
  <c r="AB393" i="4"/>
  <c r="AA393" i="4"/>
  <c r="Z393" i="4"/>
  <c r="Y393" i="4"/>
  <c r="X393" i="4"/>
  <c r="W393" i="4"/>
  <c r="V393" i="4"/>
  <c r="U393" i="4"/>
  <c r="T393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D393" i="4"/>
  <c r="C393" i="4"/>
  <c r="B393" i="4"/>
  <c r="AG392" i="4"/>
  <c r="AF392" i="4"/>
  <c r="AE392" i="4"/>
  <c r="AD392" i="4"/>
  <c r="AC392" i="4"/>
  <c r="AB392" i="4"/>
  <c r="AA392" i="4"/>
  <c r="Z392" i="4"/>
  <c r="Y392" i="4"/>
  <c r="X392" i="4"/>
  <c r="W392" i="4"/>
  <c r="V392" i="4"/>
  <c r="U392" i="4"/>
  <c r="T392" i="4"/>
  <c r="S392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E392" i="4"/>
  <c r="D392" i="4"/>
  <c r="C392" i="4"/>
  <c r="B392" i="4"/>
  <c r="AG391" i="4"/>
  <c r="AF391" i="4"/>
  <c r="AE391" i="4"/>
  <c r="AD391" i="4"/>
  <c r="AC391" i="4"/>
  <c r="AB391" i="4"/>
  <c r="AA391" i="4"/>
  <c r="Z391" i="4"/>
  <c r="Y391" i="4"/>
  <c r="X391" i="4"/>
  <c r="W391" i="4"/>
  <c r="V391" i="4"/>
  <c r="U391" i="4"/>
  <c r="T391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D391" i="4"/>
  <c r="C391" i="4"/>
  <c r="B391" i="4"/>
  <c r="AG390" i="4"/>
  <c r="AF390" i="4"/>
  <c r="AE390" i="4"/>
  <c r="AD390" i="4"/>
  <c r="AC390" i="4"/>
  <c r="AB390" i="4"/>
  <c r="AA390" i="4"/>
  <c r="Z390" i="4"/>
  <c r="Y390" i="4"/>
  <c r="X390" i="4"/>
  <c r="W390" i="4"/>
  <c r="V390" i="4"/>
  <c r="U390" i="4"/>
  <c r="T390" i="4"/>
  <c r="S390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D390" i="4"/>
  <c r="C390" i="4"/>
  <c r="B390" i="4"/>
  <c r="AG389" i="4"/>
  <c r="AF389" i="4"/>
  <c r="AE389" i="4"/>
  <c r="AD389" i="4"/>
  <c r="AC389" i="4"/>
  <c r="AB389" i="4"/>
  <c r="AA389" i="4"/>
  <c r="Z389" i="4"/>
  <c r="Y389" i="4"/>
  <c r="X389" i="4"/>
  <c r="W389" i="4"/>
  <c r="V389" i="4"/>
  <c r="U389" i="4"/>
  <c r="T389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E389" i="4"/>
  <c r="D389" i="4"/>
  <c r="C389" i="4"/>
  <c r="B389" i="4"/>
  <c r="AG388" i="4"/>
  <c r="AF388" i="4"/>
  <c r="AE388" i="4"/>
  <c r="AD388" i="4"/>
  <c r="AC388" i="4"/>
  <c r="AB388" i="4"/>
  <c r="AA388" i="4"/>
  <c r="Z388" i="4"/>
  <c r="Y388" i="4"/>
  <c r="X388" i="4"/>
  <c r="W388" i="4"/>
  <c r="V388" i="4"/>
  <c r="U388" i="4"/>
  <c r="T388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E388" i="4"/>
  <c r="D388" i="4"/>
  <c r="C388" i="4"/>
  <c r="B388" i="4"/>
  <c r="AG387" i="4"/>
  <c r="AF387" i="4"/>
  <c r="AE387" i="4"/>
  <c r="AD387" i="4"/>
  <c r="AC387" i="4"/>
  <c r="AB387" i="4"/>
  <c r="AA387" i="4"/>
  <c r="Z387" i="4"/>
  <c r="Y387" i="4"/>
  <c r="X387" i="4"/>
  <c r="W387" i="4"/>
  <c r="V387" i="4"/>
  <c r="U387" i="4"/>
  <c r="T387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E387" i="4"/>
  <c r="D387" i="4"/>
  <c r="C387" i="4"/>
  <c r="B387" i="4"/>
  <c r="AG386" i="4"/>
  <c r="AF386" i="4"/>
  <c r="AE386" i="4"/>
  <c r="AD386" i="4"/>
  <c r="AC386" i="4"/>
  <c r="AB386" i="4"/>
  <c r="AA386" i="4"/>
  <c r="Z386" i="4"/>
  <c r="Y386" i="4"/>
  <c r="X386" i="4"/>
  <c r="W386" i="4"/>
  <c r="V386" i="4"/>
  <c r="U386" i="4"/>
  <c r="T386" i="4"/>
  <c r="S386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D386" i="4"/>
  <c r="C386" i="4"/>
  <c r="B386" i="4"/>
  <c r="AG385" i="4"/>
  <c r="AF385" i="4"/>
  <c r="AE385" i="4"/>
  <c r="AD385" i="4"/>
  <c r="AC385" i="4"/>
  <c r="AB385" i="4"/>
  <c r="AA385" i="4"/>
  <c r="Z385" i="4"/>
  <c r="Y385" i="4"/>
  <c r="X385" i="4"/>
  <c r="W385" i="4"/>
  <c r="V385" i="4"/>
  <c r="U385" i="4"/>
  <c r="T385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D385" i="4"/>
  <c r="C385" i="4"/>
  <c r="B385" i="4"/>
  <c r="AG384" i="4"/>
  <c r="AF384" i="4"/>
  <c r="AE384" i="4"/>
  <c r="AD384" i="4"/>
  <c r="AC384" i="4"/>
  <c r="AB384" i="4"/>
  <c r="AA384" i="4"/>
  <c r="Z384" i="4"/>
  <c r="Y384" i="4"/>
  <c r="X384" i="4"/>
  <c r="W384" i="4"/>
  <c r="V384" i="4"/>
  <c r="U384" i="4"/>
  <c r="T384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D384" i="4"/>
  <c r="C384" i="4"/>
  <c r="B384" i="4"/>
  <c r="AG383" i="4"/>
  <c r="AF383" i="4"/>
  <c r="AE383" i="4"/>
  <c r="AD383" i="4"/>
  <c r="AC383" i="4"/>
  <c r="AB383" i="4"/>
  <c r="AA383" i="4"/>
  <c r="Z383" i="4"/>
  <c r="Y383" i="4"/>
  <c r="X383" i="4"/>
  <c r="W383" i="4"/>
  <c r="V383" i="4"/>
  <c r="U383" i="4"/>
  <c r="T383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E383" i="4"/>
  <c r="D383" i="4"/>
  <c r="C383" i="4"/>
  <c r="B383" i="4"/>
  <c r="AG382" i="4"/>
  <c r="AF382" i="4"/>
  <c r="AE382" i="4"/>
  <c r="AD382" i="4"/>
  <c r="AC382" i="4"/>
  <c r="AB382" i="4"/>
  <c r="AA382" i="4"/>
  <c r="Z382" i="4"/>
  <c r="Y382" i="4"/>
  <c r="X382" i="4"/>
  <c r="W382" i="4"/>
  <c r="V382" i="4"/>
  <c r="U382" i="4"/>
  <c r="T382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D382" i="4"/>
  <c r="C382" i="4"/>
  <c r="B382" i="4"/>
  <c r="AG381" i="4"/>
  <c r="AF381" i="4"/>
  <c r="AE381" i="4"/>
  <c r="AD381" i="4"/>
  <c r="AC381" i="4"/>
  <c r="AB381" i="4"/>
  <c r="AA381" i="4"/>
  <c r="Z381" i="4"/>
  <c r="Y381" i="4"/>
  <c r="X381" i="4"/>
  <c r="W381" i="4"/>
  <c r="V381" i="4"/>
  <c r="U381" i="4"/>
  <c r="T381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E381" i="4"/>
  <c r="D381" i="4"/>
  <c r="C381" i="4"/>
  <c r="B381" i="4"/>
  <c r="AG380" i="4"/>
  <c r="AF380" i="4"/>
  <c r="AE380" i="4"/>
  <c r="AD380" i="4"/>
  <c r="AC380" i="4"/>
  <c r="AB380" i="4"/>
  <c r="AA380" i="4"/>
  <c r="Z380" i="4"/>
  <c r="Y380" i="4"/>
  <c r="X380" i="4"/>
  <c r="W380" i="4"/>
  <c r="V380" i="4"/>
  <c r="U380" i="4"/>
  <c r="T380" i="4"/>
  <c r="S380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E380" i="4"/>
  <c r="D380" i="4"/>
  <c r="C380" i="4"/>
  <c r="B380" i="4"/>
  <c r="AG379" i="4"/>
  <c r="AF379" i="4"/>
  <c r="AE379" i="4"/>
  <c r="AD379" i="4"/>
  <c r="AC379" i="4"/>
  <c r="AB379" i="4"/>
  <c r="AA379" i="4"/>
  <c r="Z379" i="4"/>
  <c r="Y379" i="4"/>
  <c r="X379" i="4"/>
  <c r="W379" i="4"/>
  <c r="V379" i="4"/>
  <c r="U379" i="4"/>
  <c r="T379" i="4"/>
  <c r="S379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E379" i="4"/>
  <c r="D379" i="4"/>
  <c r="C379" i="4"/>
  <c r="B379" i="4"/>
  <c r="AG378" i="4"/>
  <c r="AF378" i="4"/>
  <c r="AE378" i="4"/>
  <c r="AD378" i="4"/>
  <c r="AC378" i="4"/>
  <c r="AB378" i="4"/>
  <c r="AA378" i="4"/>
  <c r="Z378" i="4"/>
  <c r="Y378" i="4"/>
  <c r="X378" i="4"/>
  <c r="W378" i="4"/>
  <c r="V378" i="4"/>
  <c r="U378" i="4"/>
  <c r="T378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D378" i="4"/>
  <c r="C378" i="4"/>
  <c r="B378" i="4"/>
  <c r="AG377" i="4"/>
  <c r="AF377" i="4"/>
  <c r="AE377" i="4"/>
  <c r="AD377" i="4"/>
  <c r="AC377" i="4"/>
  <c r="AB377" i="4"/>
  <c r="AA377" i="4"/>
  <c r="Z377" i="4"/>
  <c r="Y377" i="4"/>
  <c r="X377" i="4"/>
  <c r="W377" i="4"/>
  <c r="V377" i="4"/>
  <c r="U377" i="4"/>
  <c r="T377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E377" i="4"/>
  <c r="D377" i="4"/>
  <c r="C377" i="4"/>
  <c r="B377" i="4"/>
  <c r="AG376" i="4"/>
  <c r="AF376" i="4"/>
  <c r="AE376" i="4"/>
  <c r="AD376" i="4"/>
  <c r="AC376" i="4"/>
  <c r="AB376" i="4"/>
  <c r="AA376" i="4"/>
  <c r="Z376" i="4"/>
  <c r="Y376" i="4"/>
  <c r="X376" i="4"/>
  <c r="W376" i="4"/>
  <c r="V376" i="4"/>
  <c r="U376" i="4"/>
  <c r="T376" i="4"/>
  <c r="S376" i="4"/>
  <c r="R376" i="4"/>
  <c r="Q376" i="4"/>
  <c r="P376" i="4"/>
  <c r="O376" i="4"/>
  <c r="N376" i="4"/>
  <c r="M376" i="4"/>
  <c r="L376" i="4"/>
  <c r="K376" i="4"/>
  <c r="J376" i="4"/>
  <c r="I376" i="4"/>
  <c r="H376" i="4"/>
  <c r="G376" i="4"/>
  <c r="F376" i="4"/>
  <c r="E376" i="4"/>
  <c r="D376" i="4"/>
  <c r="C376" i="4"/>
  <c r="B376" i="4"/>
  <c r="AG375" i="4"/>
  <c r="AF375" i="4"/>
  <c r="AE375" i="4"/>
  <c r="AD375" i="4"/>
  <c r="AC375" i="4"/>
  <c r="AB375" i="4"/>
  <c r="AA375" i="4"/>
  <c r="Z375" i="4"/>
  <c r="Y375" i="4"/>
  <c r="X375" i="4"/>
  <c r="W375" i="4"/>
  <c r="V375" i="4"/>
  <c r="U375" i="4"/>
  <c r="T375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F375" i="4"/>
  <c r="E375" i="4"/>
  <c r="D375" i="4"/>
  <c r="C375" i="4"/>
  <c r="B375" i="4"/>
  <c r="AG374" i="4"/>
  <c r="AF374" i="4"/>
  <c r="AE374" i="4"/>
  <c r="AD374" i="4"/>
  <c r="AC374" i="4"/>
  <c r="AB374" i="4"/>
  <c r="AA374" i="4"/>
  <c r="Z374" i="4"/>
  <c r="Y374" i="4"/>
  <c r="X374" i="4"/>
  <c r="W374" i="4"/>
  <c r="V374" i="4"/>
  <c r="U374" i="4"/>
  <c r="T374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E374" i="4"/>
  <c r="D374" i="4"/>
  <c r="C374" i="4"/>
  <c r="B374" i="4"/>
  <c r="AG373" i="4"/>
  <c r="AF373" i="4"/>
  <c r="AE373" i="4"/>
  <c r="AD373" i="4"/>
  <c r="AC373" i="4"/>
  <c r="AB373" i="4"/>
  <c r="AA373" i="4"/>
  <c r="Z373" i="4"/>
  <c r="Y373" i="4"/>
  <c r="X373" i="4"/>
  <c r="W373" i="4"/>
  <c r="V373" i="4"/>
  <c r="U373" i="4"/>
  <c r="T373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E373" i="4"/>
  <c r="D373" i="4"/>
  <c r="C373" i="4"/>
  <c r="B373" i="4"/>
  <c r="AG372" i="4"/>
  <c r="AF372" i="4"/>
  <c r="AE372" i="4"/>
  <c r="AD372" i="4"/>
  <c r="AC372" i="4"/>
  <c r="AB372" i="4"/>
  <c r="AA372" i="4"/>
  <c r="Z372" i="4"/>
  <c r="Y372" i="4"/>
  <c r="X372" i="4"/>
  <c r="W372" i="4"/>
  <c r="V372" i="4"/>
  <c r="U372" i="4"/>
  <c r="T372" i="4"/>
  <c r="S372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E372" i="4"/>
  <c r="D372" i="4"/>
  <c r="C372" i="4"/>
  <c r="B372" i="4"/>
  <c r="AG371" i="4"/>
  <c r="AF371" i="4"/>
  <c r="AE371" i="4"/>
  <c r="AD371" i="4"/>
  <c r="AC371" i="4"/>
  <c r="AB371" i="4"/>
  <c r="AA371" i="4"/>
  <c r="Z371" i="4"/>
  <c r="Y371" i="4"/>
  <c r="X371" i="4"/>
  <c r="W371" i="4"/>
  <c r="V371" i="4"/>
  <c r="U371" i="4"/>
  <c r="T371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F371" i="4"/>
  <c r="E371" i="4"/>
  <c r="D371" i="4"/>
  <c r="C371" i="4"/>
  <c r="B371" i="4"/>
  <c r="AG370" i="4"/>
  <c r="AF370" i="4"/>
  <c r="AE370" i="4"/>
  <c r="AD370" i="4"/>
  <c r="AC370" i="4"/>
  <c r="AB370" i="4"/>
  <c r="AA370" i="4"/>
  <c r="Z370" i="4"/>
  <c r="Y370" i="4"/>
  <c r="X370" i="4"/>
  <c r="W370" i="4"/>
  <c r="V370" i="4"/>
  <c r="U370" i="4"/>
  <c r="T370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E370" i="4"/>
  <c r="D370" i="4"/>
  <c r="C370" i="4"/>
  <c r="B370" i="4"/>
  <c r="AG369" i="4"/>
  <c r="AF369" i="4"/>
  <c r="AE369" i="4"/>
  <c r="AD369" i="4"/>
  <c r="AC369" i="4"/>
  <c r="AB369" i="4"/>
  <c r="AA369" i="4"/>
  <c r="Z369" i="4"/>
  <c r="Y369" i="4"/>
  <c r="X369" i="4"/>
  <c r="W369" i="4"/>
  <c r="V369" i="4"/>
  <c r="U369" i="4"/>
  <c r="T369" i="4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E369" i="4"/>
  <c r="D369" i="4"/>
  <c r="C369" i="4"/>
  <c r="B369" i="4"/>
  <c r="AG368" i="4"/>
  <c r="AF368" i="4"/>
  <c r="AE368" i="4"/>
  <c r="AD368" i="4"/>
  <c r="AC368" i="4"/>
  <c r="AB368" i="4"/>
  <c r="AA368" i="4"/>
  <c r="Z368" i="4"/>
  <c r="Y368" i="4"/>
  <c r="X368" i="4"/>
  <c r="W368" i="4"/>
  <c r="V368" i="4"/>
  <c r="U368" i="4"/>
  <c r="T368" i="4"/>
  <c r="S368" i="4"/>
  <c r="R368" i="4"/>
  <c r="Q368" i="4"/>
  <c r="P368" i="4"/>
  <c r="O368" i="4"/>
  <c r="N368" i="4"/>
  <c r="M368" i="4"/>
  <c r="L368" i="4"/>
  <c r="K368" i="4"/>
  <c r="J368" i="4"/>
  <c r="I368" i="4"/>
  <c r="H368" i="4"/>
  <c r="G368" i="4"/>
  <c r="F368" i="4"/>
  <c r="E368" i="4"/>
  <c r="D368" i="4"/>
  <c r="C368" i="4"/>
  <c r="B368" i="4"/>
  <c r="AG367" i="4"/>
  <c r="AF367" i="4"/>
  <c r="AE367" i="4"/>
  <c r="AD367" i="4"/>
  <c r="AC367" i="4"/>
  <c r="AB367" i="4"/>
  <c r="AA367" i="4"/>
  <c r="Z367" i="4"/>
  <c r="Y367" i="4"/>
  <c r="X367" i="4"/>
  <c r="W367" i="4"/>
  <c r="V367" i="4"/>
  <c r="U367" i="4"/>
  <c r="T367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E367" i="4"/>
  <c r="D367" i="4"/>
  <c r="C367" i="4"/>
  <c r="B367" i="4"/>
  <c r="AG366" i="4"/>
  <c r="AF366" i="4"/>
  <c r="AE366" i="4"/>
  <c r="AD366" i="4"/>
  <c r="AC366" i="4"/>
  <c r="AB366" i="4"/>
  <c r="AA366" i="4"/>
  <c r="Z366" i="4"/>
  <c r="Y366" i="4"/>
  <c r="X366" i="4"/>
  <c r="W366" i="4"/>
  <c r="V366" i="4"/>
  <c r="U366" i="4"/>
  <c r="T366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E366" i="4"/>
  <c r="D366" i="4"/>
  <c r="C366" i="4"/>
  <c r="B366" i="4"/>
  <c r="AG365" i="4"/>
  <c r="AF365" i="4"/>
  <c r="AE365" i="4"/>
  <c r="AD365" i="4"/>
  <c r="AC365" i="4"/>
  <c r="AB365" i="4"/>
  <c r="AA365" i="4"/>
  <c r="Z365" i="4"/>
  <c r="Y365" i="4"/>
  <c r="X365" i="4"/>
  <c r="W365" i="4"/>
  <c r="V365" i="4"/>
  <c r="U365" i="4"/>
  <c r="T365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D365" i="4"/>
  <c r="C365" i="4"/>
  <c r="B365" i="4"/>
  <c r="AG364" i="4"/>
  <c r="AF364" i="4"/>
  <c r="AE364" i="4"/>
  <c r="AD364" i="4"/>
  <c r="AC364" i="4"/>
  <c r="AB364" i="4"/>
  <c r="AA364" i="4"/>
  <c r="Z364" i="4"/>
  <c r="Y364" i="4"/>
  <c r="X364" i="4"/>
  <c r="W364" i="4"/>
  <c r="V364" i="4"/>
  <c r="U364" i="4"/>
  <c r="T364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E364" i="4"/>
  <c r="D364" i="4"/>
  <c r="C364" i="4"/>
  <c r="B364" i="4"/>
  <c r="AG363" i="4"/>
  <c r="AF363" i="4"/>
  <c r="AE363" i="4"/>
  <c r="AD363" i="4"/>
  <c r="AC363" i="4"/>
  <c r="AB363" i="4"/>
  <c r="AA363" i="4"/>
  <c r="Z363" i="4"/>
  <c r="Y363" i="4"/>
  <c r="X363" i="4"/>
  <c r="W363" i="4"/>
  <c r="V363" i="4"/>
  <c r="U363" i="4"/>
  <c r="T363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E363" i="4"/>
  <c r="D363" i="4"/>
  <c r="C363" i="4"/>
  <c r="B363" i="4"/>
  <c r="AG362" i="4"/>
  <c r="AF362" i="4"/>
  <c r="AE362" i="4"/>
  <c r="AD362" i="4"/>
  <c r="AC362" i="4"/>
  <c r="AB362" i="4"/>
  <c r="AA362" i="4"/>
  <c r="Z362" i="4"/>
  <c r="Y362" i="4"/>
  <c r="X362" i="4"/>
  <c r="W362" i="4"/>
  <c r="V362" i="4"/>
  <c r="U362" i="4"/>
  <c r="T362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D362" i="4"/>
  <c r="C362" i="4"/>
  <c r="B362" i="4"/>
  <c r="AG361" i="4"/>
  <c r="AF361" i="4"/>
  <c r="AE361" i="4"/>
  <c r="AD361" i="4"/>
  <c r="AC361" i="4"/>
  <c r="AB361" i="4"/>
  <c r="AA361" i="4"/>
  <c r="Z361" i="4"/>
  <c r="Y361" i="4"/>
  <c r="X361" i="4"/>
  <c r="W361" i="4"/>
  <c r="V361" i="4"/>
  <c r="U361" i="4"/>
  <c r="T361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D361" i="4"/>
  <c r="C361" i="4"/>
  <c r="B361" i="4"/>
  <c r="AG360" i="4"/>
  <c r="AF360" i="4"/>
  <c r="AE360" i="4"/>
  <c r="AD360" i="4"/>
  <c r="AC360" i="4"/>
  <c r="AB360" i="4"/>
  <c r="AA360" i="4"/>
  <c r="Z360" i="4"/>
  <c r="Y360" i="4"/>
  <c r="X360" i="4"/>
  <c r="W360" i="4"/>
  <c r="V360" i="4"/>
  <c r="U360" i="4"/>
  <c r="T360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E360" i="4"/>
  <c r="D360" i="4"/>
  <c r="C360" i="4"/>
  <c r="B360" i="4"/>
  <c r="AG359" i="4"/>
  <c r="AF359" i="4"/>
  <c r="AE359" i="4"/>
  <c r="AD359" i="4"/>
  <c r="AC359" i="4"/>
  <c r="AB359" i="4"/>
  <c r="AA359" i="4"/>
  <c r="Z359" i="4"/>
  <c r="Y359" i="4"/>
  <c r="X359" i="4"/>
  <c r="W359" i="4"/>
  <c r="V359" i="4"/>
  <c r="U359" i="4"/>
  <c r="T359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E359" i="4"/>
  <c r="D359" i="4"/>
  <c r="C359" i="4"/>
  <c r="B359" i="4"/>
  <c r="AG358" i="4"/>
  <c r="AF358" i="4"/>
  <c r="AE358" i="4"/>
  <c r="AD358" i="4"/>
  <c r="AC358" i="4"/>
  <c r="AB358" i="4"/>
  <c r="AA358" i="4"/>
  <c r="Z358" i="4"/>
  <c r="Y358" i="4"/>
  <c r="X358" i="4"/>
  <c r="W358" i="4"/>
  <c r="V358" i="4"/>
  <c r="U358" i="4"/>
  <c r="T358" i="4"/>
  <c r="S358" i="4"/>
  <c r="R358" i="4"/>
  <c r="Q358" i="4"/>
  <c r="P358" i="4"/>
  <c r="O358" i="4"/>
  <c r="N358" i="4"/>
  <c r="M358" i="4"/>
  <c r="L358" i="4"/>
  <c r="K358" i="4"/>
  <c r="J358" i="4"/>
  <c r="I358" i="4"/>
  <c r="H358" i="4"/>
  <c r="G358" i="4"/>
  <c r="F358" i="4"/>
  <c r="E358" i="4"/>
  <c r="D358" i="4"/>
  <c r="C358" i="4"/>
  <c r="B358" i="4"/>
  <c r="AG357" i="4"/>
  <c r="AF357" i="4"/>
  <c r="AE357" i="4"/>
  <c r="AD357" i="4"/>
  <c r="AC357" i="4"/>
  <c r="AB357" i="4"/>
  <c r="AA357" i="4"/>
  <c r="Z357" i="4"/>
  <c r="Y357" i="4"/>
  <c r="X357" i="4"/>
  <c r="W357" i="4"/>
  <c r="V357" i="4"/>
  <c r="U357" i="4"/>
  <c r="T357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E357" i="4"/>
  <c r="D357" i="4"/>
  <c r="C357" i="4"/>
  <c r="B357" i="4"/>
  <c r="AG356" i="4"/>
  <c r="AF356" i="4"/>
  <c r="AE356" i="4"/>
  <c r="AD356" i="4"/>
  <c r="AC356" i="4"/>
  <c r="AB356" i="4"/>
  <c r="AA356" i="4"/>
  <c r="Z356" i="4"/>
  <c r="Y356" i="4"/>
  <c r="X356" i="4"/>
  <c r="W356" i="4"/>
  <c r="V356" i="4"/>
  <c r="U356" i="4"/>
  <c r="T356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D356" i="4"/>
  <c r="C356" i="4"/>
  <c r="B356" i="4"/>
  <c r="AG355" i="4"/>
  <c r="AF355" i="4"/>
  <c r="AE355" i="4"/>
  <c r="AD355" i="4"/>
  <c r="AC355" i="4"/>
  <c r="AB355" i="4"/>
  <c r="AA355" i="4"/>
  <c r="Z355" i="4"/>
  <c r="Y355" i="4"/>
  <c r="X355" i="4"/>
  <c r="W355" i="4"/>
  <c r="V355" i="4"/>
  <c r="U355" i="4"/>
  <c r="T355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E355" i="4"/>
  <c r="D355" i="4"/>
  <c r="C355" i="4"/>
  <c r="B355" i="4"/>
  <c r="AG354" i="4"/>
  <c r="AF354" i="4"/>
  <c r="AE354" i="4"/>
  <c r="AD354" i="4"/>
  <c r="AC354" i="4"/>
  <c r="AB354" i="4"/>
  <c r="AA354" i="4"/>
  <c r="Z354" i="4"/>
  <c r="Y354" i="4"/>
  <c r="X354" i="4"/>
  <c r="W354" i="4"/>
  <c r="V354" i="4"/>
  <c r="U354" i="4"/>
  <c r="T354" i="4"/>
  <c r="S354" i="4"/>
  <c r="R354" i="4"/>
  <c r="Q354" i="4"/>
  <c r="P354" i="4"/>
  <c r="O354" i="4"/>
  <c r="N354" i="4"/>
  <c r="M354" i="4"/>
  <c r="L354" i="4"/>
  <c r="K354" i="4"/>
  <c r="J354" i="4"/>
  <c r="I354" i="4"/>
  <c r="H354" i="4"/>
  <c r="G354" i="4"/>
  <c r="F354" i="4"/>
  <c r="E354" i="4"/>
  <c r="D354" i="4"/>
  <c r="C354" i="4"/>
  <c r="B354" i="4"/>
  <c r="AG353" i="4"/>
  <c r="AF353" i="4"/>
  <c r="AE353" i="4"/>
  <c r="AD353" i="4"/>
  <c r="AC353" i="4"/>
  <c r="AB353" i="4"/>
  <c r="AA353" i="4"/>
  <c r="Z353" i="4"/>
  <c r="Y353" i="4"/>
  <c r="X353" i="4"/>
  <c r="W353" i="4"/>
  <c r="V353" i="4"/>
  <c r="U353" i="4"/>
  <c r="T353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E353" i="4"/>
  <c r="D353" i="4"/>
  <c r="C353" i="4"/>
  <c r="B353" i="4"/>
  <c r="AG352" i="4"/>
  <c r="AF352" i="4"/>
  <c r="AE352" i="4"/>
  <c r="AD352" i="4"/>
  <c r="AC352" i="4"/>
  <c r="AB352" i="4"/>
  <c r="AA352" i="4"/>
  <c r="Z352" i="4"/>
  <c r="Y352" i="4"/>
  <c r="X352" i="4"/>
  <c r="W352" i="4"/>
  <c r="V352" i="4"/>
  <c r="U352" i="4"/>
  <c r="T352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E352" i="4"/>
  <c r="D352" i="4"/>
  <c r="C352" i="4"/>
  <c r="B352" i="4"/>
  <c r="AG351" i="4"/>
  <c r="AF351" i="4"/>
  <c r="AE351" i="4"/>
  <c r="AD351" i="4"/>
  <c r="AC351" i="4"/>
  <c r="AB351" i="4"/>
  <c r="AA351" i="4"/>
  <c r="Z351" i="4"/>
  <c r="Y351" i="4"/>
  <c r="X351" i="4"/>
  <c r="W351" i="4"/>
  <c r="V351" i="4"/>
  <c r="U351" i="4"/>
  <c r="T351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E351" i="4"/>
  <c r="D351" i="4"/>
  <c r="C351" i="4"/>
  <c r="B351" i="4"/>
  <c r="AG350" i="4"/>
  <c r="AF350" i="4"/>
  <c r="AE350" i="4"/>
  <c r="AD350" i="4"/>
  <c r="AC350" i="4"/>
  <c r="AB350" i="4"/>
  <c r="AA350" i="4"/>
  <c r="Z350" i="4"/>
  <c r="Y350" i="4"/>
  <c r="X350" i="4"/>
  <c r="W350" i="4"/>
  <c r="V350" i="4"/>
  <c r="U350" i="4"/>
  <c r="T350" i="4"/>
  <c r="S350" i="4"/>
  <c r="R350" i="4"/>
  <c r="Q350" i="4"/>
  <c r="P350" i="4"/>
  <c r="O350" i="4"/>
  <c r="N350" i="4"/>
  <c r="M350" i="4"/>
  <c r="L350" i="4"/>
  <c r="K350" i="4"/>
  <c r="J350" i="4"/>
  <c r="I350" i="4"/>
  <c r="H350" i="4"/>
  <c r="G350" i="4"/>
  <c r="F350" i="4"/>
  <c r="E350" i="4"/>
  <c r="D350" i="4"/>
  <c r="C350" i="4"/>
  <c r="B350" i="4"/>
  <c r="AG349" i="4"/>
  <c r="AF349" i="4"/>
  <c r="AE349" i="4"/>
  <c r="AD349" i="4"/>
  <c r="AC349" i="4"/>
  <c r="AB349" i="4"/>
  <c r="AA349" i="4"/>
  <c r="Z349" i="4"/>
  <c r="Y349" i="4"/>
  <c r="X349" i="4"/>
  <c r="W349" i="4"/>
  <c r="V349" i="4"/>
  <c r="U349" i="4"/>
  <c r="T349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D349" i="4"/>
  <c r="C349" i="4"/>
  <c r="B349" i="4"/>
  <c r="AG348" i="4"/>
  <c r="AF348" i="4"/>
  <c r="AE348" i="4"/>
  <c r="AD348" i="4"/>
  <c r="AC348" i="4"/>
  <c r="AB348" i="4"/>
  <c r="AA348" i="4"/>
  <c r="Z348" i="4"/>
  <c r="Y348" i="4"/>
  <c r="X348" i="4"/>
  <c r="W348" i="4"/>
  <c r="V348" i="4"/>
  <c r="U348" i="4"/>
  <c r="T348" i="4"/>
  <c r="S348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E348" i="4"/>
  <c r="D348" i="4"/>
  <c r="C348" i="4"/>
  <c r="B348" i="4"/>
  <c r="AG347" i="4"/>
  <c r="AF347" i="4"/>
  <c r="AE347" i="4"/>
  <c r="AD347" i="4"/>
  <c r="AC347" i="4"/>
  <c r="AB347" i="4"/>
  <c r="AA347" i="4"/>
  <c r="Z347" i="4"/>
  <c r="Y347" i="4"/>
  <c r="X347" i="4"/>
  <c r="W347" i="4"/>
  <c r="V347" i="4"/>
  <c r="U347" i="4"/>
  <c r="T347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E347" i="4"/>
  <c r="D347" i="4"/>
  <c r="C347" i="4"/>
  <c r="B347" i="4"/>
  <c r="AG346" i="4"/>
  <c r="AF346" i="4"/>
  <c r="AE346" i="4"/>
  <c r="AD346" i="4"/>
  <c r="AC346" i="4"/>
  <c r="AB346" i="4"/>
  <c r="AA346" i="4"/>
  <c r="Z346" i="4"/>
  <c r="Y346" i="4"/>
  <c r="X346" i="4"/>
  <c r="W346" i="4"/>
  <c r="V346" i="4"/>
  <c r="U346" i="4"/>
  <c r="T346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E346" i="4"/>
  <c r="D346" i="4"/>
  <c r="C346" i="4"/>
  <c r="B346" i="4"/>
  <c r="AG345" i="4"/>
  <c r="AF345" i="4"/>
  <c r="AE345" i="4"/>
  <c r="AD345" i="4"/>
  <c r="AC345" i="4"/>
  <c r="AB345" i="4"/>
  <c r="AA345" i="4"/>
  <c r="Z345" i="4"/>
  <c r="Y345" i="4"/>
  <c r="X345" i="4"/>
  <c r="W345" i="4"/>
  <c r="V345" i="4"/>
  <c r="U345" i="4"/>
  <c r="T345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E345" i="4"/>
  <c r="D345" i="4"/>
  <c r="C345" i="4"/>
  <c r="B345" i="4"/>
  <c r="AG344" i="4"/>
  <c r="AF344" i="4"/>
  <c r="AE344" i="4"/>
  <c r="AD344" i="4"/>
  <c r="AC344" i="4"/>
  <c r="AB344" i="4"/>
  <c r="AA344" i="4"/>
  <c r="Z344" i="4"/>
  <c r="Y344" i="4"/>
  <c r="X344" i="4"/>
  <c r="W344" i="4"/>
  <c r="V344" i="4"/>
  <c r="U344" i="4"/>
  <c r="T344" i="4"/>
  <c r="S344" i="4"/>
  <c r="R344" i="4"/>
  <c r="Q344" i="4"/>
  <c r="P344" i="4"/>
  <c r="O344" i="4"/>
  <c r="N344" i="4"/>
  <c r="M344" i="4"/>
  <c r="L344" i="4"/>
  <c r="K344" i="4"/>
  <c r="J344" i="4"/>
  <c r="I344" i="4"/>
  <c r="H344" i="4"/>
  <c r="G344" i="4"/>
  <c r="F344" i="4"/>
  <c r="E344" i="4"/>
  <c r="D344" i="4"/>
  <c r="C344" i="4"/>
  <c r="B344" i="4"/>
  <c r="AG343" i="4"/>
  <c r="AF343" i="4"/>
  <c r="AE343" i="4"/>
  <c r="AD343" i="4"/>
  <c r="AC343" i="4"/>
  <c r="AB343" i="4"/>
  <c r="AA343" i="4"/>
  <c r="Z343" i="4"/>
  <c r="Y343" i="4"/>
  <c r="X343" i="4"/>
  <c r="W343" i="4"/>
  <c r="V343" i="4"/>
  <c r="U343" i="4"/>
  <c r="T343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E343" i="4"/>
  <c r="D343" i="4"/>
  <c r="C343" i="4"/>
  <c r="B343" i="4"/>
  <c r="AG342" i="4"/>
  <c r="AF342" i="4"/>
  <c r="AE342" i="4"/>
  <c r="AD342" i="4"/>
  <c r="AC342" i="4"/>
  <c r="AB342" i="4"/>
  <c r="AA342" i="4"/>
  <c r="Z342" i="4"/>
  <c r="Y342" i="4"/>
  <c r="X342" i="4"/>
  <c r="W342" i="4"/>
  <c r="V342" i="4"/>
  <c r="U342" i="4"/>
  <c r="T342" i="4"/>
  <c r="S342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E342" i="4"/>
  <c r="D342" i="4"/>
  <c r="C342" i="4"/>
  <c r="B342" i="4"/>
  <c r="AG341" i="4"/>
  <c r="AF341" i="4"/>
  <c r="AE341" i="4"/>
  <c r="AD341" i="4"/>
  <c r="AC341" i="4"/>
  <c r="AB341" i="4"/>
  <c r="AA341" i="4"/>
  <c r="Z341" i="4"/>
  <c r="Y341" i="4"/>
  <c r="X341" i="4"/>
  <c r="W341" i="4"/>
  <c r="V341" i="4"/>
  <c r="U341" i="4"/>
  <c r="T341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D341" i="4"/>
  <c r="C341" i="4"/>
  <c r="B341" i="4"/>
  <c r="AG340" i="4"/>
  <c r="AF340" i="4"/>
  <c r="AE340" i="4"/>
  <c r="AD340" i="4"/>
  <c r="AC340" i="4"/>
  <c r="AB340" i="4"/>
  <c r="AA340" i="4"/>
  <c r="Z340" i="4"/>
  <c r="Y340" i="4"/>
  <c r="X340" i="4"/>
  <c r="W340" i="4"/>
  <c r="V340" i="4"/>
  <c r="U340" i="4"/>
  <c r="T340" i="4"/>
  <c r="S340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E340" i="4"/>
  <c r="D340" i="4"/>
  <c r="C340" i="4"/>
  <c r="B340" i="4"/>
  <c r="AG339" i="4"/>
  <c r="AF339" i="4"/>
  <c r="AE339" i="4"/>
  <c r="AD339" i="4"/>
  <c r="AC339" i="4"/>
  <c r="AB339" i="4"/>
  <c r="AA339" i="4"/>
  <c r="Z339" i="4"/>
  <c r="Y339" i="4"/>
  <c r="X339" i="4"/>
  <c r="W339" i="4"/>
  <c r="V339" i="4"/>
  <c r="U339" i="4"/>
  <c r="T339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D339" i="4"/>
  <c r="C339" i="4"/>
  <c r="B339" i="4"/>
  <c r="AG338" i="4"/>
  <c r="AF338" i="4"/>
  <c r="AE338" i="4"/>
  <c r="AD338" i="4"/>
  <c r="AC338" i="4"/>
  <c r="AB338" i="4"/>
  <c r="AA338" i="4"/>
  <c r="Z338" i="4"/>
  <c r="Y338" i="4"/>
  <c r="X338" i="4"/>
  <c r="W338" i="4"/>
  <c r="V338" i="4"/>
  <c r="U338" i="4"/>
  <c r="T338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G338" i="4"/>
  <c r="F338" i="4"/>
  <c r="E338" i="4"/>
  <c r="D338" i="4"/>
  <c r="C338" i="4"/>
  <c r="B338" i="4"/>
  <c r="AG337" i="4"/>
  <c r="AF337" i="4"/>
  <c r="AE337" i="4"/>
  <c r="AD337" i="4"/>
  <c r="AC337" i="4"/>
  <c r="AB337" i="4"/>
  <c r="AA337" i="4"/>
  <c r="Z337" i="4"/>
  <c r="Y337" i="4"/>
  <c r="X337" i="4"/>
  <c r="W337" i="4"/>
  <c r="V337" i="4"/>
  <c r="U337" i="4"/>
  <c r="T337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D337" i="4"/>
  <c r="C337" i="4"/>
  <c r="B337" i="4"/>
  <c r="AG336" i="4"/>
  <c r="AF336" i="4"/>
  <c r="AE336" i="4"/>
  <c r="AD336" i="4"/>
  <c r="AC336" i="4"/>
  <c r="AB336" i="4"/>
  <c r="AA336" i="4"/>
  <c r="Z336" i="4"/>
  <c r="Y336" i="4"/>
  <c r="X336" i="4"/>
  <c r="W336" i="4"/>
  <c r="V336" i="4"/>
  <c r="U336" i="4"/>
  <c r="T336" i="4"/>
  <c r="S336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E336" i="4"/>
  <c r="D336" i="4"/>
  <c r="C336" i="4"/>
  <c r="B336" i="4"/>
  <c r="AG335" i="4"/>
  <c r="AF335" i="4"/>
  <c r="AE335" i="4"/>
  <c r="AD335" i="4"/>
  <c r="AC335" i="4"/>
  <c r="AB335" i="4"/>
  <c r="AA335" i="4"/>
  <c r="Z335" i="4"/>
  <c r="Y335" i="4"/>
  <c r="X335" i="4"/>
  <c r="W335" i="4"/>
  <c r="V335" i="4"/>
  <c r="U335" i="4"/>
  <c r="T335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D335" i="4"/>
  <c r="C335" i="4"/>
  <c r="B335" i="4"/>
  <c r="AG334" i="4"/>
  <c r="AF334" i="4"/>
  <c r="AE334" i="4"/>
  <c r="AD334" i="4"/>
  <c r="AC334" i="4"/>
  <c r="AB334" i="4"/>
  <c r="AA334" i="4"/>
  <c r="Z334" i="4"/>
  <c r="Y334" i="4"/>
  <c r="X334" i="4"/>
  <c r="W334" i="4"/>
  <c r="V334" i="4"/>
  <c r="U334" i="4"/>
  <c r="T334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D334" i="4"/>
  <c r="C334" i="4"/>
  <c r="B334" i="4"/>
  <c r="AG333" i="4"/>
  <c r="AF333" i="4"/>
  <c r="AE333" i="4"/>
  <c r="AD333" i="4"/>
  <c r="AC333" i="4"/>
  <c r="AB333" i="4"/>
  <c r="AA333" i="4"/>
  <c r="Z333" i="4"/>
  <c r="Y333" i="4"/>
  <c r="X333" i="4"/>
  <c r="W333" i="4"/>
  <c r="V333" i="4"/>
  <c r="U333" i="4"/>
  <c r="T333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D333" i="4"/>
  <c r="C333" i="4"/>
  <c r="B333" i="4"/>
  <c r="AG332" i="4"/>
  <c r="AF332" i="4"/>
  <c r="AE332" i="4"/>
  <c r="AD332" i="4"/>
  <c r="AC332" i="4"/>
  <c r="AB332" i="4"/>
  <c r="AA332" i="4"/>
  <c r="Z332" i="4"/>
  <c r="Y332" i="4"/>
  <c r="X332" i="4"/>
  <c r="W332" i="4"/>
  <c r="V332" i="4"/>
  <c r="U332" i="4"/>
  <c r="T332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E332" i="4"/>
  <c r="D332" i="4"/>
  <c r="C332" i="4"/>
  <c r="B332" i="4"/>
  <c r="AG331" i="4"/>
  <c r="AF331" i="4"/>
  <c r="AE331" i="4"/>
  <c r="AD331" i="4"/>
  <c r="AC331" i="4"/>
  <c r="AB331" i="4"/>
  <c r="AA331" i="4"/>
  <c r="Z331" i="4"/>
  <c r="Y331" i="4"/>
  <c r="X331" i="4"/>
  <c r="W331" i="4"/>
  <c r="V331" i="4"/>
  <c r="U331" i="4"/>
  <c r="T331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D331" i="4"/>
  <c r="C331" i="4"/>
  <c r="B331" i="4"/>
  <c r="AG330" i="4"/>
  <c r="AF330" i="4"/>
  <c r="AE330" i="4"/>
  <c r="AD330" i="4"/>
  <c r="AC330" i="4"/>
  <c r="AB330" i="4"/>
  <c r="AA330" i="4"/>
  <c r="Z330" i="4"/>
  <c r="Y330" i="4"/>
  <c r="X330" i="4"/>
  <c r="W330" i="4"/>
  <c r="V330" i="4"/>
  <c r="U330" i="4"/>
  <c r="T330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E330" i="4"/>
  <c r="D330" i="4"/>
  <c r="C330" i="4"/>
  <c r="B330" i="4"/>
  <c r="AG329" i="4"/>
  <c r="AF329" i="4"/>
  <c r="AE329" i="4"/>
  <c r="AD329" i="4"/>
  <c r="AC329" i="4"/>
  <c r="AB329" i="4"/>
  <c r="AA329" i="4"/>
  <c r="Z329" i="4"/>
  <c r="Y329" i="4"/>
  <c r="X329" i="4"/>
  <c r="W329" i="4"/>
  <c r="V329" i="4"/>
  <c r="U329" i="4"/>
  <c r="T329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D329" i="4"/>
  <c r="C329" i="4"/>
  <c r="B329" i="4"/>
  <c r="AG328" i="4"/>
  <c r="AF328" i="4"/>
  <c r="AE328" i="4"/>
  <c r="AD328" i="4"/>
  <c r="AC328" i="4"/>
  <c r="AB328" i="4"/>
  <c r="AA328" i="4"/>
  <c r="Z328" i="4"/>
  <c r="Y328" i="4"/>
  <c r="X328" i="4"/>
  <c r="W328" i="4"/>
  <c r="V328" i="4"/>
  <c r="U328" i="4"/>
  <c r="T328" i="4"/>
  <c r="S328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E328" i="4"/>
  <c r="D328" i="4"/>
  <c r="C328" i="4"/>
  <c r="B328" i="4"/>
  <c r="AG327" i="4"/>
  <c r="AF327" i="4"/>
  <c r="AE327" i="4"/>
  <c r="AD327" i="4"/>
  <c r="AC327" i="4"/>
  <c r="AB327" i="4"/>
  <c r="AA327" i="4"/>
  <c r="Z327" i="4"/>
  <c r="Y327" i="4"/>
  <c r="X327" i="4"/>
  <c r="W327" i="4"/>
  <c r="V327" i="4"/>
  <c r="U327" i="4"/>
  <c r="T327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D327" i="4"/>
  <c r="C327" i="4"/>
  <c r="B327" i="4"/>
  <c r="AG326" i="4"/>
  <c r="AF326" i="4"/>
  <c r="AE326" i="4"/>
  <c r="AD326" i="4"/>
  <c r="AC326" i="4"/>
  <c r="AB326" i="4"/>
  <c r="AA326" i="4"/>
  <c r="Z326" i="4"/>
  <c r="Y326" i="4"/>
  <c r="X326" i="4"/>
  <c r="W326" i="4"/>
  <c r="V326" i="4"/>
  <c r="U326" i="4"/>
  <c r="T326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E326" i="4"/>
  <c r="D326" i="4"/>
  <c r="C326" i="4"/>
  <c r="B326" i="4"/>
  <c r="AG325" i="4"/>
  <c r="AF325" i="4"/>
  <c r="AE325" i="4"/>
  <c r="AD325" i="4"/>
  <c r="AC325" i="4"/>
  <c r="AB325" i="4"/>
  <c r="AA325" i="4"/>
  <c r="Z325" i="4"/>
  <c r="Y325" i="4"/>
  <c r="X325" i="4"/>
  <c r="W325" i="4"/>
  <c r="V325" i="4"/>
  <c r="U325" i="4"/>
  <c r="T325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D325" i="4"/>
  <c r="C325" i="4"/>
  <c r="B325" i="4"/>
  <c r="AG324" i="4"/>
  <c r="AF324" i="4"/>
  <c r="AE324" i="4"/>
  <c r="AD324" i="4"/>
  <c r="AC324" i="4"/>
  <c r="AB324" i="4"/>
  <c r="AA324" i="4"/>
  <c r="Z324" i="4"/>
  <c r="Y324" i="4"/>
  <c r="X324" i="4"/>
  <c r="W324" i="4"/>
  <c r="V324" i="4"/>
  <c r="U324" i="4"/>
  <c r="T324" i="4"/>
  <c r="S324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E324" i="4"/>
  <c r="D324" i="4"/>
  <c r="C324" i="4"/>
  <c r="B324" i="4"/>
  <c r="AG323" i="4"/>
  <c r="AF323" i="4"/>
  <c r="AE323" i="4"/>
  <c r="AD323" i="4"/>
  <c r="AC323" i="4"/>
  <c r="AB323" i="4"/>
  <c r="AA323" i="4"/>
  <c r="Z323" i="4"/>
  <c r="Y323" i="4"/>
  <c r="X323" i="4"/>
  <c r="W323" i="4"/>
  <c r="V323" i="4"/>
  <c r="U323" i="4"/>
  <c r="T323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D323" i="4"/>
  <c r="C323" i="4"/>
  <c r="B323" i="4"/>
  <c r="AG322" i="4"/>
  <c r="AF322" i="4"/>
  <c r="AE322" i="4"/>
  <c r="AD322" i="4"/>
  <c r="AC322" i="4"/>
  <c r="AB322" i="4"/>
  <c r="AA322" i="4"/>
  <c r="Z322" i="4"/>
  <c r="Y322" i="4"/>
  <c r="X322" i="4"/>
  <c r="W322" i="4"/>
  <c r="V322" i="4"/>
  <c r="U322" i="4"/>
  <c r="T322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E322" i="4"/>
  <c r="D322" i="4"/>
  <c r="C322" i="4"/>
  <c r="B322" i="4"/>
  <c r="AG321" i="4"/>
  <c r="AF321" i="4"/>
  <c r="AE321" i="4"/>
  <c r="AD321" i="4"/>
  <c r="AC321" i="4"/>
  <c r="AB321" i="4"/>
  <c r="AA321" i="4"/>
  <c r="Z321" i="4"/>
  <c r="Y321" i="4"/>
  <c r="X321" i="4"/>
  <c r="W321" i="4"/>
  <c r="V321" i="4"/>
  <c r="U321" i="4"/>
  <c r="T321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D321" i="4"/>
  <c r="C321" i="4"/>
  <c r="B321" i="4"/>
  <c r="AG320" i="4"/>
  <c r="AF320" i="4"/>
  <c r="AE320" i="4"/>
  <c r="AD320" i="4"/>
  <c r="AC320" i="4"/>
  <c r="AB320" i="4"/>
  <c r="AA320" i="4"/>
  <c r="Z320" i="4"/>
  <c r="Y320" i="4"/>
  <c r="X320" i="4"/>
  <c r="W320" i="4"/>
  <c r="V320" i="4"/>
  <c r="U320" i="4"/>
  <c r="T320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E320" i="4"/>
  <c r="D320" i="4"/>
  <c r="C320" i="4"/>
  <c r="B320" i="4"/>
  <c r="AG319" i="4"/>
  <c r="AF319" i="4"/>
  <c r="AE319" i="4"/>
  <c r="AD319" i="4"/>
  <c r="AC319" i="4"/>
  <c r="AB319" i="4"/>
  <c r="AA319" i="4"/>
  <c r="Z319" i="4"/>
  <c r="Y319" i="4"/>
  <c r="X319" i="4"/>
  <c r="W319" i="4"/>
  <c r="V319" i="4"/>
  <c r="U319" i="4"/>
  <c r="T319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D319" i="4"/>
  <c r="C319" i="4"/>
  <c r="B319" i="4"/>
  <c r="AG318" i="4"/>
  <c r="AF318" i="4"/>
  <c r="AE318" i="4"/>
  <c r="AD318" i="4"/>
  <c r="AC318" i="4"/>
  <c r="AB318" i="4"/>
  <c r="AA318" i="4"/>
  <c r="Z318" i="4"/>
  <c r="Y318" i="4"/>
  <c r="X318" i="4"/>
  <c r="W318" i="4"/>
  <c r="V318" i="4"/>
  <c r="U318" i="4"/>
  <c r="T318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E318" i="4"/>
  <c r="D318" i="4"/>
  <c r="C318" i="4"/>
  <c r="B318" i="4"/>
  <c r="AG317" i="4"/>
  <c r="AF317" i="4"/>
  <c r="AE317" i="4"/>
  <c r="AD317" i="4"/>
  <c r="AC317" i="4"/>
  <c r="AB317" i="4"/>
  <c r="AA317" i="4"/>
  <c r="Z317" i="4"/>
  <c r="Y317" i="4"/>
  <c r="X317" i="4"/>
  <c r="W317" i="4"/>
  <c r="V317" i="4"/>
  <c r="U317" i="4"/>
  <c r="T317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D317" i="4"/>
  <c r="C317" i="4"/>
  <c r="B317" i="4"/>
  <c r="AG316" i="4"/>
  <c r="AF316" i="4"/>
  <c r="AE316" i="4"/>
  <c r="AD316" i="4"/>
  <c r="AC316" i="4"/>
  <c r="AB316" i="4"/>
  <c r="AA316" i="4"/>
  <c r="Z316" i="4"/>
  <c r="Y316" i="4"/>
  <c r="X316" i="4"/>
  <c r="W316" i="4"/>
  <c r="V316" i="4"/>
  <c r="U316" i="4"/>
  <c r="T316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E316" i="4"/>
  <c r="D316" i="4"/>
  <c r="C316" i="4"/>
  <c r="B316" i="4"/>
  <c r="AG315" i="4"/>
  <c r="AF315" i="4"/>
  <c r="AE315" i="4"/>
  <c r="AD315" i="4"/>
  <c r="AC315" i="4"/>
  <c r="AB315" i="4"/>
  <c r="AA315" i="4"/>
  <c r="Z315" i="4"/>
  <c r="Y315" i="4"/>
  <c r="X315" i="4"/>
  <c r="W315" i="4"/>
  <c r="V315" i="4"/>
  <c r="U315" i="4"/>
  <c r="T315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D315" i="4"/>
  <c r="C315" i="4"/>
  <c r="B315" i="4"/>
  <c r="AG314" i="4"/>
  <c r="AF314" i="4"/>
  <c r="AE314" i="4"/>
  <c r="AD314" i="4"/>
  <c r="AC314" i="4"/>
  <c r="AB314" i="4"/>
  <c r="AA314" i="4"/>
  <c r="Z314" i="4"/>
  <c r="Y314" i="4"/>
  <c r="X314" i="4"/>
  <c r="W314" i="4"/>
  <c r="V314" i="4"/>
  <c r="U314" i="4"/>
  <c r="T314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E314" i="4"/>
  <c r="D314" i="4"/>
  <c r="C314" i="4"/>
  <c r="B314" i="4"/>
  <c r="AG313" i="4"/>
  <c r="AF313" i="4"/>
  <c r="AE313" i="4"/>
  <c r="AD313" i="4"/>
  <c r="AC313" i="4"/>
  <c r="AB313" i="4"/>
  <c r="AA313" i="4"/>
  <c r="Z313" i="4"/>
  <c r="Y313" i="4"/>
  <c r="X313" i="4"/>
  <c r="W313" i="4"/>
  <c r="V313" i="4"/>
  <c r="U313" i="4"/>
  <c r="T313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D313" i="4"/>
  <c r="C313" i="4"/>
  <c r="B313" i="4"/>
  <c r="AG312" i="4"/>
  <c r="AF312" i="4"/>
  <c r="AE312" i="4"/>
  <c r="AD312" i="4"/>
  <c r="AC312" i="4"/>
  <c r="AB312" i="4"/>
  <c r="AA312" i="4"/>
  <c r="Z312" i="4"/>
  <c r="Y312" i="4"/>
  <c r="X312" i="4"/>
  <c r="W312" i="4"/>
  <c r="V312" i="4"/>
  <c r="U312" i="4"/>
  <c r="T312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E312" i="4"/>
  <c r="D312" i="4"/>
  <c r="C312" i="4"/>
  <c r="B312" i="4"/>
  <c r="AG311" i="4"/>
  <c r="AF311" i="4"/>
  <c r="AE311" i="4"/>
  <c r="AD311" i="4"/>
  <c r="AC311" i="4"/>
  <c r="AB311" i="4"/>
  <c r="AA311" i="4"/>
  <c r="Z311" i="4"/>
  <c r="Y311" i="4"/>
  <c r="X311" i="4"/>
  <c r="W311" i="4"/>
  <c r="V311" i="4"/>
  <c r="U311" i="4"/>
  <c r="T311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D311" i="4"/>
  <c r="C311" i="4"/>
  <c r="B311" i="4"/>
  <c r="AG310" i="4"/>
  <c r="AF310" i="4"/>
  <c r="AE310" i="4"/>
  <c r="AD310" i="4"/>
  <c r="AC310" i="4"/>
  <c r="AB310" i="4"/>
  <c r="AA310" i="4"/>
  <c r="Z310" i="4"/>
  <c r="Y310" i="4"/>
  <c r="X310" i="4"/>
  <c r="W310" i="4"/>
  <c r="V310" i="4"/>
  <c r="U310" i="4"/>
  <c r="T310" i="4"/>
  <c r="S310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E310" i="4"/>
  <c r="D310" i="4"/>
  <c r="C310" i="4"/>
  <c r="B310" i="4"/>
  <c r="AG309" i="4"/>
  <c r="AF309" i="4"/>
  <c r="AE309" i="4"/>
  <c r="AD309" i="4"/>
  <c r="AC309" i="4"/>
  <c r="AB309" i="4"/>
  <c r="AA309" i="4"/>
  <c r="Z309" i="4"/>
  <c r="Y309" i="4"/>
  <c r="X309" i="4"/>
  <c r="W309" i="4"/>
  <c r="V309" i="4"/>
  <c r="U309" i="4"/>
  <c r="T309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D309" i="4"/>
  <c r="C309" i="4"/>
  <c r="B309" i="4"/>
  <c r="AG308" i="4"/>
  <c r="AF308" i="4"/>
  <c r="AE308" i="4"/>
  <c r="AD308" i="4"/>
  <c r="AC308" i="4"/>
  <c r="AB308" i="4"/>
  <c r="AA308" i="4"/>
  <c r="Z308" i="4"/>
  <c r="Y308" i="4"/>
  <c r="X308" i="4"/>
  <c r="W308" i="4"/>
  <c r="V308" i="4"/>
  <c r="U308" i="4"/>
  <c r="T308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E308" i="4"/>
  <c r="D308" i="4"/>
  <c r="C308" i="4"/>
  <c r="B308" i="4"/>
  <c r="AG307" i="4"/>
  <c r="AF307" i="4"/>
  <c r="AE307" i="4"/>
  <c r="AD307" i="4"/>
  <c r="AC307" i="4"/>
  <c r="AB307" i="4"/>
  <c r="AA307" i="4"/>
  <c r="Z307" i="4"/>
  <c r="Y307" i="4"/>
  <c r="X307" i="4"/>
  <c r="W307" i="4"/>
  <c r="V307" i="4"/>
  <c r="U307" i="4"/>
  <c r="T307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D307" i="4"/>
  <c r="C307" i="4"/>
  <c r="B307" i="4"/>
  <c r="AG306" i="4"/>
  <c r="AF306" i="4"/>
  <c r="AE306" i="4"/>
  <c r="AD306" i="4"/>
  <c r="AC306" i="4"/>
  <c r="AB306" i="4"/>
  <c r="AA306" i="4"/>
  <c r="Z306" i="4"/>
  <c r="Y306" i="4"/>
  <c r="X306" i="4"/>
  <c r="W306" i="4"/>
  <c r="V306" i="4"/>
  <c r="U306" i="4"/>
  <c r="T306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E306" i="4"/>
  <c r="D306" i="4"/>
  <c r="C306" i="4"/>
  <c r="B306" i="4"/>
  <c r="AG305" i="4"/>
  <c r="AF305" i="4"/>
  <c r="AE305" i="4"/>
  <c r="AD305" i="4"/>
  <c r="AC305" i="4"/>
  <c r="AB305" i="4"/>
  <c r="AA305" i="4"/>
  <c r="Z305" i="4"/>
  <c r="Y305" i="4"/>
  <c r="X305" i="4"/>
  <c r="W305" i="4"/>
  <c r="V305" i="4"/>
  <c r="U305" i="4"/>
  <c r="T305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D305" i="4"/>
  <c r="C305" i="4"/>
  <c r="B305" i="4"/>
  <c r="AG304" i="4"/>
  <c r="AF304" i="4"/>
  <c r="AE304" i="4"/>
  <c r="AD304" i="4"/>
  <c r="AC304" i="4"/>
  <c r="AB304" i="4"/>
  <c r="AA304" i="4"/>
  <c r="Z304" i="4"/>
  <c r="Y304" i="4"/>
  <c r="X304" i="4"/>
  <c r="W304" i="4"/>
  <c r="V304" i="4"/>
  <c r="U304" i="4"/>
  <c r="T304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E304" i="4"/>
  <c r="D304" i="4"/>
  <c r="C304" i="4"/>
  <c r="B304" i="4"/>
  <c r="AG303" i="4"/>
  <c r="AF303" i="4"/>
  <c r="AE303" i="4"/>
  <c r="AD303" i="4"/>
  <c r="AC303" i="4"/>
  <c r="AB303" i="4"/>
  <c r="AA303" i="4"/>
  <c r="Z303" i="4"/>
  <c r="Y303" i="4"/>
  <c r="X303" i="4"/>
  <c r="W303" i="4"/>
  <c r="V303" i="4"/>
  <c r="U303" i="4"/>
  <c r="T303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D303" i="4"/>
  <c r="C303" i="4"/>
  <c r="B303" i="4"/>
  <c r="AG302" i="4"/>
  <c r="AF302" i="4"/>
  <c r="AE302" i="4"/>
  <c r="AD302" i="4"/>
  <c r="AC302" i="4"/>
  <c r="AB302" i="4"/>
  <c r="AA302" i="4"/>
  <c r="Z302" i="4"/>
  <c r="Y302" i="4"/>
  <c r="X302" i="4"/>
  <c r="W302" i="4"/>
  <c r="V302" i="4"/>
  <c r="U302" i="4"/>
  <c r="T302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D302" i="4"/>
  <c r="C302" i="4"/>
  <c r="B302" i="4"/>
  <c r="AG301" i="4"/>
  <c r="AF301" i="4"/>
  <c r="AE301" i="4"/>
  <c r="AD301" i="4"/>
  <c r="AC301" i="4"/>
  <c r="AB301" i="4"/>
  <c r="AA301" i="4"/>
  <c r="Z301" i="4"/>
  <c r="Y301" i="4"/>
  <c r="X301" i="4"/>
  <c r="W301" i="4"/>
  <c r="V301" i="4"/>
  <c r="U301" i="4"/>
  <c r="T301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D301" i="4"/>
  <c r="C301" i="4"/>
  <c r="B301" i="4"/>
  <c r="AG300" i="4"/>
  <c r="AF300" i="4"/>
  <c r="AE300" i="4"/>
  <c r="AD300" i="4"/>
  <c r="AC300" i="4"/>
  <c r="AB300" i="4"/>
  <c r="AA300" i="4"/>
  <c r="Z300" i="4"/>
  <c r="Y300" i="4"/>
  <c r="X300" i="4"/>
  <c r="W300" i="4"/>
  <c r="V300" i="4"/>
  <c r="U300" i="4"/>
  <c r="T300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D300" i="4"/>
  <c r="C300" i="4"/>
  <c r="B300" i="4"/>
  <c r="AG299" i="4"/>
  <c r="AF299" i="4"/>
  <c r="AE299" i="4"/>
  <c r="AD299" i="4"/>
  <c r="AC299" i="4"/>
  <c r="AB299" i="4"/>
  <c r="AA299" i="4"/>
  <c r="Z299" i="4"/>
  <c r="Y299" i="4"/>
  <c r="X299" i="4"/>
  <c r="W299" i="4"/>
  <c r="V299" i="4"/>
  <c r="U299" i="4"/>
  <c r="T299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D299" i="4"/>
  <c r="C299" i="4"/>
  <c r="B299" i="4"/>
  <c r="AG298" i="4"/>
  <c r="AF298" i="4"/>
  <c r="AE298" i="4"/>
  <c r="AD298" i="4"/>
  <c r="AC298" i="4"/>
  <c r="AB298" i="4"/>
  <c r="AA298" i="4"/>
  <c r="Z298" i="4"/>
  <c r="Y298" i="4"/>
  <c r="X298" i="4"/>
  <c r="W298" i="4"/>
  <c r="V298" i="4"/>
  <c r="U298" i="4"/>
  <c r="T298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E298" i="4"/>
  <c r="D298" i="4"/>
  <c r="C298" i="4"/>
  <c r="B298" i="4"/>
  <c r="AG297" i="4"/>
  <c r="AF297" i="4"/>
  <c r="AE297" i="4"/>
  <c r="AD297" i="4"/>
  <c r="AC297" i="4"/>
  <c r="AB297" i="4"/>
  <c r="AA297" i="4"/>
  <c r="Z297" i="4"/>
  <c r="Y297" i="4"/>
  <c r="X297" i="4"/>
  <c r="W297" i="4"/>
  <c r="V297" i="4"/>
  <c r="U297" i="4"/>
  <c r="T297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D297" i="4"/>
  <c r="C297" i="4"/>
  <c r="B297" i="4"/>
  <c r="AG296" i="4"/>
  <c r="AF296" i="4"/>
  <c r="AE296" i="4"/>
  <c r="AD296" i="4"/>
  <c r="AC296" i="4"/>
  <c r="AB296" i="4"/>
  <c r="AA296" i="4"/>
  <c r="Z296" i="4"/>
  <c r="Y296" i="4"/>
  <c r="X296" i="4"/>
  <c r="W296" i="4"/>
  <c r="V296" i="4"/>
  <c r="U296" i="4"/>
  <c r="T296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D296" i="4"/>
  <c r="C296" i="4"/>
  <c r="B296" i="4"/>
  <c r="AG295" i="4"/>
  <c r="AF295" i="4"/>
  <c r="AE295" i="4"/>
  <c r="AD295" i="4"/>
  <c r="AC295" i="4"/>
  <c r="AB295" i="4"/>
  <c r="AA295" i="4"/>
  <c r="Z295" i="4"/>
  <c r="Y295" i="4"/>
  <c r="X295" i="4"/>
  <c r="W295" i="4"/>
  <c r="V295" i="4"/>
  <c r="U295" i="4"/>
  <c r="T295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E295" i="4"/>
  <c r="D295" i="4"/>
  <c r="C295" i="4"/>
  <c r="B295" i="4"/>
  <c r="AG294" i="4"/>
  <c r="AF294" i="4"/>
  <c r="AE294" i="4"/>
  <c r="AD294" i="4"/>
  <c r="AC294" i="4"/>
  <c r="AB294" i="4"/>
  <c r="AA294" i="4"/>
  <c r="Z294" i="4"/>
  <c r="Y294" i="4"/>
  <c r="X294" i="4"/>
  <c r="W294" i="4"/>
  <c r="V294" i="4"/>
  <c r="U294" i="4"/>
  <c r="T294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D294" i="4"/>
  <c r="C294" i="4"/>
  <c r="B294" i="4"/>
  <c r="AG293" i="4"/>
  <c r="AF293" i="4"/>
  <c r="AE293" i="4"/>
  <c r="AD293" i="4"/>
  <c r="AC293" i="4"/>
  <c r="AB293" i="4"/>
  <c r="AA293" i="4"/>
  <c r="Z293" i="4"/>
  <c r="Y293" i="4"/>
  <c r="X293" i="4"/>
  <c r="W293" i="4"/>
  <c r="V293" i="4"/>
  <c r="U293" i="4"/>
  <c r="T293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D293" i="4"/>
  <c r="C293" i="4"/>
  <c r="B293" i="4"/>
  <c r="AG292" i="4"/>
  <c r="AF292" i="4"/>
  <c r="AE292" i="4"/>
  <c r="AD292" i="4"/>
  <c r="AC292" i="4"/>
  <c r="AB292" i="4"/>
  <c r="AA292" i="4"/>
  <c r="Z292" i="4"/>
  <c r="Y292" i="4"/>
  <c r="X292" i="4"/>
  <c r="W292" i="4"/>
  <c r="V292" i="4"/>
  <c r="U292" i="4"/>
  <c r="T292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D292" i="4"/>
  <c r="C292" i="4"/>
  <c r="B292" i="4"/>
  <c r="AG291" i="4"/>
  <c r="AF291" i="4"/>
  <c r="AE291" i="4"/>
  <c r="AD291" i="4"/>
  <c r="AC291" i="4"/>
  <c r="AB291" i="4"/>
  <c r="AA291" i="4"/>
  <c r="Z291" i="4"/>
  <c r="Y291" i="4"/>
  <c r="X291" i="4"/>
  <c r="W291" i="4"/>
  <c r="V291" i="4"/>
  <c r="U291" i="4"/>
  <c r="T291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D291" i="4"/>
  <c r="C291" i="4"/>
  <c r="B291" i="4"/>
  <c r="AG290" i="4"/>
  <c r="AF290" i="4"/>
  <c r="AE290" i="4"/>
  <c r="AD290" i="4"/>
  <c r="AC290" i="4"/>
  <c r="AB290" i="4"/>
  <c r="AA290" i="4"/>
  <c r="Z290" i="4"/>
  <c r="Y290" i="4"/>
  <c r="X290" i="4"/>
  <c r="W290" i="4"/>
  <c r="V290" i="4"/>
  <c r="U290" i="4"/>
  <c r="T290" i="4"/>
  <c r="S290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E290" i="4"/>
  <c r="D290" i="4"/>
  <c r="C290" i="4"/>
  <c r="B290" i="4"/>
  <c r="AG289" i="4"/>
  <c r="AF289" i="4"/>
  <c r="AE289" i="4"/>
  <c r="AD289" i="4"/>
  <c r="AC289" i="4"/>
  <c r="AB289" i="4"/>
  <c r="AA289" i="4"/>
  <c r="Z289" i="4"/>
  <c r="Y289" i="4"/>
  <c r="X289" i="4"/>
  <c r="W289" i="4"/>
  <c r="V289" i="4"/>
  <c r="U289" i="4"/>
  <c r="T289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D289" i="4"/>
  <c r="C289" i="4"/>
  <c r="B289" i="4"/>
  <c r="AG288" i="4"/>
  <c r="AF288" i="4"/>
  <c r="AE288" i="4"/>
  <c r="AD288" i="4"/>
  <c r="AC288" i="4"/>
  <c r="AB288" i="4"/>
  <c r="AA288" i="4"/>
  <c r="Z288" i="4"/>
  <c r="Y288" i="4"/>
  <c r="X288" i="4"/>
  <c r="W288" i="4"/>
  <c r="V288" i="4"/>
  <c r="U288" i="4"/>
  <c r="T288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D288" i="4"/>
  <c r="C288" i="4"/>
  <c r="B288" i="4"/>
  <c r="AG287" i="4"/>
  <c r="AF287" i="4"/>
  <c r="AE287" i="4"/>
  <c r="AD287" i="4"/>
  <c r="AC287" i="4"/>
  <c r="AB287" i="4"/>
  <c r="AA287" i="4"/>
  <c r="Z287" i="4"/>
  <c r="Y287" i="4"/>
  <c r="X287" i="4"/>
  <c r="W287" i="4"/>
  <c r="V287" i="4"/>
  <c r="U287" i="4"/>
  <c r="T287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E287" i="4"/>
  <c r="D287" i="4"/>
  <c r="C287" i="4"/>
  <c r="B287" i="4"/>
  <c r="AG286" i="4"/>
  <c r="AF286" i="4"/>
  <c r="AE286" i="4"/>
  <c r="AD286" i="4"/>
  <c r="AC286" i="4"/>
  <c r="AB286" i="4"/>
  <c r="AA286" i="4"/>
  <c r="Z286" i="4"/>
  <c r="Y286" i="4"/>
  <c r="X286" i="4"/>
  <c r="W286" i="4"/>
  <c r="V286" i="4"/>
  <c r="U286" i="4"/>
  <c r="T286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D286" i="4"/>
  <c r="C286" i="4"/>
  <c r="B286" i="4"/>
  <c r="AG285" i="4"/>
  <c r="AF285" i="4"/>
  <c r="AE285" i="4"/>
  <c r="AD285" i="4"/>
  <c r="AC285" i="4"/>
  <c r="AB285" i="4"/>
  <c r="AA285" i="4"/>
  <c r="Z285" i="4"/>
  <c r="Y285" i="4"/>
  <c r="X285" i="4"/>
  <c r="W285" i="4"/>
  <c r="V285" i="4"/>
  <c r="U285" i="4"/>
  <c r="T285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D285" i="4"/>
  <c r="C285" i="4"/>
  <c r="B285" i="4"/>
  <c r="AG284" i="4"/>
  <c r="AF284" i="4"/>
  <c r="AE284" i="4"/>
  <c r="AD284" i="4"/>
  <c r="AC284" i="4"/>
  <c r="AB284" i="4"/>
  <c r="AA284" i="4"/>
  <c r="Z284" i="4"/>
  <c r="Y284" i="4"/>
  <c r="X284" i="4"/>
  <c r="W284" i="4"/>
  <c r="V284" i="4"/>
  <c r="U284" i="4"/>
  <c r="T284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D284" i="4"/>
  <c r="C284" i="4"/>
  <c r="B284" i="4"/>
  <c r="AG283" i="4"/>
  <c r="AF283" i="4"/>
  <c r="AE283" i="4"/>
  <c r="AD283" i="4"/>
  <c r="AC283" i="4"/>
  <c r="AB283" i="4"/>
  <c r="AA283" i="4"/>
  <c r="Z283" i="4"/>
  <c r="Y283" i="4"/>
  <c r="X283" i="4"/>
  <c r="W283" i="4"/>
  <c r="V283" i="4"/>
  <c r="U283" i="4"/>
  <c r="T283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D283" i="4"/>
  <c r="C283" i="4"/>
  <c r="B283" i="4"/>
  <c r="AG282" i="4"/>
  <c r="AF282" i="4"/>
  <c r="AE282" i="4"/>
  <c r="AD282" i="4"/>
  <c r="AC282" i="4"/>
  <c r="AB282" i="4"/>
  <c r="AA282" i="4"/>
  <c r="Z282" i="4"/>
  <c r="Y282" i="4"/>
  <c r="X282" i="4"/>
  <c r="W282" i="4"/>
  <c r="V282" i="4"/>
  <c r="U282" i="4"/>
  <c r="T282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D282" i="4"/>
  <c r="C282" i="4"/>
  <c r="B282" i="4"/>
  <c r="AG281" i="4"/>
  <c r="AF281" i="4"/>
  <c r="AE281" i="4"/>
  <c r="AD281" i="4"/>
  <c r="AC281" i="4"/>
  <c r="AB281" i="4"/>
  <c r="AA281" i="4"/>
  <c r="Z281" i="4"/>
  <c r="Y281" i="4"/>
  <c r="X281" i="4"/>
  <c r="W281" i="4"/>
  <c r="V281" i="4"/>
  <c r="U281" i="4"/>
  <c r="T281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D281" i="4"/>
  <c r="C281" i="4"/>
  <c r="B281" i="4"/>
  <c r="AG280" i="4"/>
  <c r="AF280" i="4"/>
  <c r="AE280" i="4"/>
  <c r="AD280" i="4"/>
  <c r="AC280" i="4"/>
  <c r="AB280" i="4"/>
  <c r="AA280" i="4"/>
  <c r="Z280" i="4"/>
  <c r="Y280" i="4"/>
  <c r="X280" i="4"/>
  <c r="W280" i="4"/>
  <c r="V280" i="4"/>
  <c r="U280" i="4"/>
  <c r="T280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D280" i="4"/>
  <c r="C280" i="4"/>
  <c r="B280" i="4"/>
  <c r="AG279" i="4"/>
  <c r="AF279" i="4"/>
  <c r="AE279" i="4"/>
  <c r="AD279" i="4"/>
  <c r="AC279" i="4"/>
  <c r="AB279" i="4"/>
  <c r="AA279" i="4"/>
  <c r="Z279" i="4"/>
  <c r="Y279" i="4"/>
  <c r="X279" i="4"/>
  <c r="W279" i="4"/>
  <c r="V279" i="4"/>
  <c r="U279" i="4"/>
  <c r="T279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D279" i="4"/>
  <c r="C279" i="4"/>
  <c r="B279" i="4"/>
  <c r="AG278" i="4"/>
  <c r="AF278" i="4"/>
  <c r="AE278" i="4"/>
  <c r="AD278" i="4"/>
  <c r="AC278" i="4"/>
  <c r="AB278" i="4"/>
  <c r="AA278" i="4"/>
  <c r="Z278" i="4"/>
  <c r="Y278" i="4"/>
  <c r="X278" i="4"/>
  <c r="W278" i="4"/>
  <c r="V278" i="4"/>
  <c r="U278" i="4"/>
  <c r="T278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D278" i="4"/>
  <c r="C278" i="4"/>
  <c r="B278" i="4"/>
  <c r="AG277" i="4"/>
  <c r="AF277" i="4"/>
  <c r="AE277" i="4"/>
  <c r="AD277" i="4"/>
  <c r="AC277" i="4"/>
  <c r="AB277" i="4"/>
  <c r="AA277" i="4"/>
  <c r="Z277" i="4"/>
  <c r="Y277" i="4"/>
  <c r="X277" i="4"/>
  <c r="W277" i="4"/>
  <c r="V277" i="4"/>
  <c r="U277" i="4"/>
  <c r="T277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D277" i="4"/>
  <c r="C277" i="4"/>
  <c r="B277" i="4"/>
  <c r="AG276" i="4"/>
  <c r="AF276" i="4"/>
  <c r="AE276" i="4"/>
  <c r="AD276" i="4"/>
  <c r="AC276" i="4"/>
  <c r="AB276" i="4"/>
  <c r="AA276" i="4"/>
  <c r="Z276" i="4"/>
  <c r="Y276" i="4"/>
  <c r="X276" i="4"/>
  <c r="W276" i="4"/>
  <c r="V276" i="4"/>
  <c r="U276" i="4"/>
  <c r="T276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D276" i="4"/>
  <c r="C276" i="4"/>
  <c r="B276" i="4"/>
  <c r="AG275" i="4"/>
  <c r="AF275" i="4"/>
  <c r="AE275" i="4"/>
  <c r="AD275" i="4"/>
  <c r="AC275" i="4"/>
  <c r="AB275" i="4"/>
  <c r="AA275" i="4"/>
  <c r="Z275" i="4"/>
  <c r="Y275" i="4"/>
  <c r="X275" i="4"/>
  <c r="W275" i="4"/>
  <c r="V275" i="4"/>
  <c r="U275" i="4"/>
  <c r="T275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D275" i="4"/>
  <c r="C275" i="4"/>
  <c r="B275" i="4"/>
  <c r="AG274" i="4"/>
  <c r="AF274" i="4"/>
  <c r="AE274" i="4"/>
  <c r="AD274" i="4"/>
  <c r="AC274" i="4"/>
  <c r="AB274" i="4"/>
  <c r="AA274" i="4"/>
  <c r="Z274" i="4"/>
  <c r="Y274" i="4"/>
  <c r="X274" i="4"/>
  <c r="W274" i="4"/>
  <c r="V274" i="4"/>
  <c r="U274" i="4"/>
  <c r="T274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D274" i="4"/>
  <c r="C274" i="4"/>
  <c r="B274" i="4"/>
  <c r="AG273" i="4"/>
  <c r="AF273" i="4"/>
  <c r="AE273" i="4"/>
  <c r="AD273" i="4"/>
  <c r="AC273" i="4"/>
  <c r="AB273" i="4"/>
  <c r="AA273" i="4"/>
  <c r="Z273" i="4"/>
  <c r="Y273" i="4"/>
  <c r="X273" i="4"/>
  <c r="W273" i="4"/>
  <c r="V273" i="4"/>
  <c r="U273" i="4"/>
  <c r="T273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D273" i="4"/>
  <c r="C273" i="4"/>
  <c r="B273" i="4"/>
  <c r="AG272" i="4"/>
  <c r="AF272" i="4"/>
  <c r="AE272" i="4"/>
  <c r="AD272" i="4"/>
  <c r="AC272" i="4"/>
  <c r="AB272" i="4"/>
  <c r="AA272" i="4"/>
  <c r="Z272" i="4"/>
  <c r="Y272" i="4"/>
  <c r="X272" i="4"/>
  <c r="W272" i="4"/>
  <c r="V272" i="4"/>
  <c r="U272" i="4"/>
  <c r="T272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D272" i="4"/>
  <c r="C272" i="4"/>
  <c r="B272" i="4"/>
  <c r="AG271" i="4"/>
  <c r="AF271" i="4"/>
  <c r="AE271" i="4"/>
  <c r="AD271" i="4"/>
  <c r="AC271" i="4"/>
  <c r="AB271" i="4"/>
  <c r="AA271" i="4"/>
  <c r="Z271" i="4"/>
  <c r="Y271" i="4"/>
  <c r="X271" i="4"/>
  <c r="W271" i="4"/>
  <c r="V271" i="4"/>
  <c r="U271" i="4"/>
  <c r="T271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D271" i="4"/>
  <c r="C271" i="4"/>
  <c r="B271" i="4"/>
  <c r="AG270" i="4"/>
  <c r="AF270" i="4"/>
  <c r="AE270" i="4"/>
  <c r="AD270" i="4"/>
  <c r="AC270" i="4"/>
  <c r="AB270" i="4"/>
  <c r="AA270" i="4"/>
  <c r="Z270" i="4"/>
  <c r="Y270" i="4"/>
  <c r="X270" i="4"/>
  <c r="W270" i="4"/>
  <c r="V270" i="4"/>
  <c r="U270" i="4"/>
  <c r="T270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D270" i="4"/>
  <c r="C270" i="4"/>
  <c r="B270" i="4"/>
  <c r="AG269" i="4"/>
  <c r="AF269" i="4"/>
  <c r="AE269" i="4"/>
  <c r="AD269" i="4"/>
  <c r="AC269" i="4"/>
  <c r="AB269" i="4"/>
  <c r="AA269" i="4"/>
  <c r="Z269" i="4"/>
  <c r="Y269" i="4"/>
  <c r="X269" i="4"/>
  <c r="W269" i="4"/>
  <c r="V269" i="4"/>
  <c r="U269" i="4"/>
  <c r="T269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D269" i="4"/>
  <c r="C269" i="4"/>
  <c r="B269" i="4"/>
  <c r="AG268" i="4"/>
  <c r="AF268" i="4"/>
  <c r="AE268" i="4"/>
  <c r="AD268" i="4"/>
  <c r="AC268" i="4"/>
  <c r="AB268" i="4"/>
  <c r="AA268" i="4"/>
  <c r="Z268" i="4"/>
  <c r="Y268" i="4"/>
  <c r="X268" i="4"/>
  <c r="W268" i="4"/>
  <c r="V268" i="4"/>
  <c r="U268" i="4"/>
  <c r="T268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D268" i="4"/>
  <c r="C268" i="4"/>
  <c r="B268" i="4"/>
  <c r="AG267" i="4"/>
  <c r="AF267" i="4"/>
  <c r="AE267" i="4"/>
  <c r="AD267" i="4"/>
  <c r="AC267" i="4"/>
  <c r="AB267" i="4"/>
  <c r="AA267" i="4"/>
  <c r="Z267" i="4"/>
  <c r="Y267" i="4"/>
  <c r="X267" i="4"/>
  <c r="W267" i="4"/>
  <c r="V267" i="4"/>
  <c r="U267" i="4"/>
  <c r="T267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D267" i="4"/>
  <c r="C267" i="4"/>
  <c r="B267" i="4"/>
  <c r="AG266" i="4"/>
  <c r="AF266" i="4"/>
  <c r="AE266" i="4"/>
  <c r="AD266" i="4"/>
  <c r="AC266" i="4"/>
  <c r="AB266" i="4"/>
  <c r="AA266" i="4"/>
  <c r="Z266" i="4"/>
  <c r="Y266" i="4"/>
  <c r="X266" i="4"/>
  <c r="W266" i="4"/>
  <c r="V266" i="4"/>
  <c r="U266" i="4"/>
  <c r="T266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D266" i="4"/>
  <c r="C266" i="4"/>
  <c r="B266" i="4"/>
  <c r="AG265" i="4"/>
  <c r="AF265" i="4"/>
  <c r="AE265" i="4"/>
  <c r="AD265" i="4"/>
  <c r="AC265" i="4"/>
  <c r="AB265" i="4"/>
  <c r="AA265" i="4"/>
  <c r="Z265" i="4"/>
  <c r="Y265" i="4"/>
  <c r="X265" i="4"/>
  <c r="W265" i="4"/>
  <c r="V265" i="4"/>
  <c r="U265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D265" i="4"/>
  <c r="C265" i="4"/>
  <c r="B265" i="4"/>
  <c r="AG264" i="4"/>
  <c r="AF264" i="4"/>
  <c r="AE264" i="4"/>
  <c r="AD264" i="4"/>
  <c r="AC264" i="4"/>
  <c r="AB264" i="4"/>
  <c r="AA264" i="4"/>
  <c r="Z264" i="4"/>
  <c r="Y264" i="4"/>
  <c r="X264" i="4"/>
  <c r="W264" i="4"/>
  <c r="V264" i="4"/>
  <c r="U264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D264" i="4"/>
  <c r="C264" i="4"/>
  <c r="B264" i="4"/>
  <c r="AG263" i="4"/>
  <c r="AF263" i="4"/>
  <c r="AE263" i="4"/>
  <c r="AD263" i="4"/>
  <c r="AC263" i="4"/>
  <c r="AB263" i="4"/>
  <c r="AA263" i="4"/>
  <c r="Z263" i="4"/>
  <c r="Y263" i="4"/>
  <c r="X263" i="4"/>
  <c r="W263" i="4"/>
  <c r="V263" i="4"/>
  <c r="U263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D263" i="4"/>
  <c r="C263" i="4"/>
  <c r="B263" i="4"/>
  <c r="AG262" i="4"/>
  <c r="AF262" i="4"/>
  <c r="AE262" i="4"/>
  <c r="AD262" i="4"/>
  <c r="AC262" i="4"/>
  <c r="AB262" i="4"/>
  <c r="AA262" i="4"/>
  <c r="Z262" i="4"/>
  <c r="Y262" i="4"/>
  <c r="X262" i="4"/>
  <c r="W262" i="4"/>
  <c r="V262" i="4"/>
  <c r="U262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D262" i="4"/>
  <c r="C262" i="4"/>
  <c r="B262" i="4"/>
  <c r="AG261" i="4"/>
  <c r="AF261" i="4"/>
  <c r="AE261" i="4"/>
  <c r="AD261" i="4"/>
  <c r="AC261" i="4"/>
  <c r="AB261" i="4"/>
  <c r="AA261" i="4"/>
  <c r="Z261" i="4"/>
  <c r="Y261" i="4"/>
  <c r="X261" i="4"/>
  <c r="W261" i="4"/>
  <c r="V261" i="4"/>
  <c r="U261" i="4"/>
  <c r="T261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D261" i="4"/>
  <c r="C261" i="4"/>
  <c r="B261" i="4"/>
  <c r="AG260" i="4"/>
  <c r="AF260" i="4"/>
  <c r="AE260" i="4"/>
  <c r="AD260" i="4"/>
  <c r="AC260" i="4"/>
  <c r="AB260" i="4"/>
  <c r="AA260" i="4"/>
  <c r="Z260" i="4"/>
  <c r="Y260" i="4"/>
  <c r="X260" i="4"/>
  <c r="W260" i="4"/>
  <c r="V260" i="4"/>
  <c r="U260" i="4"/>
  <c r="T260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D260" i="4"/>
  <c r="C260" i="4"/>
  <c r="B260" i="4"/>
  <c r="AG259" i="4"/>
  <c r="AF259" i="4"/>
  <c r="AE259" i="4"/>
  <c r="AD259" i="4"/>
  <c r="AC259" i="4"/>
  <c r="AB259" i="4"/>
  <c r="AA259" i="4"/>
  <c r="Z259" i="4"/>
  <c r="Y259" i="4"/>
  <c r="X259" i="4"/>
  <c r="W259" i="4"/>
  <c r="V259" i="4"/>
  <c r="U259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D259" i="4"/>
  <c r="C259" i="4"/>
  <c r="B259" i="4"/>
  <c r="AG258" i="4"/>
  <c r="AF258" i="4"/>
  <c r="AE258" i="4"/>
  <c r="AD258" i="4"/>
  <c r="AC258" i="4"/>
  <c r="AB258" i="4"/>
  <c r="AA258" i="4"/>
  <c r="Z258" i="4"/>
  <c r="Y258" i="4"/>
  <c r="X258" i="4"/>
  <c r="W258" i="4"/>
  <c r="V258" i="4"/>
  <c r="U258" i="4"/>
  <c r="T258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D258" i="4"/>
  <c r="C258" i="4"/>
  <c r="B258" i="4"/>
  <c r="AG257" i="4"/>
  <c r="AF257" i="4"/>
  <c r="AE257" i="4"/>
  <c r="AD257" i="4"/>
  <c r="AC257" i="4"/>
  <c r="AB257" i="4"/>
  <c r="AA257" i="4"/>
  <c r="Z257" i="4"/>
  <c r="Y257" i="4"/>
  <c r="X257" i="4"/>
  <c r="W257" i="4"/>
  <c r="V257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D257" i="4"/>
  <c r="C257" i="4"/>
  <c r="B257" i="4"/>
  <c r="AG256" i="4"/>
  <c r="AF256" i="4"/>
  <c r="AE256" i="4"/>
  <c r="AD256" i="4"/>
  <c r="AC256" i="4"/>
  <c r="AB256" i="4"/>
  <c r="AA256" i="4"/>
  <c r="Z256" i="4"/>
  <c r="Y256" i="4"/>
  <c r="X256" i="4"/>
  <c r="W256" i="4"/>
  <c r="V256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D256" i="4"/>
  <c r="C256" i="4"/>
  <c r="B256" i="4"/>
  <c r="AG255" i="4"/>
  <c r="AF255" i="4"/>
  <c r="AE255" i="4"/>
  <c r="AD255" i="4"/>
  <c r="AC255" i="4"/>
  <c r="AB255" i="4"/>
  <c r="AA255" i="4"/>
  <c r="Z255" i="4"/>
  <c r="Y255" i="4"/>
  <c r="X255" i="4"/>
  <c r="W255" i="4"/>
  <c r="V255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D255" i="4"/>
  <c r="C255" i="4"/>
  <c r="B255" i="4"/>
  <c r="AG254" i="4"/>
  <c r="AF254" i="4"/>
  <c r="AE254" i="4"/>
  <c r="AD254" i="4"/>
  <c r="AC254" i="4"/>
  <c r="AB254" i="4"/>
  <c r="AA254" i="4"/>
  <c r="Z254" i="4"/>
  <c r="Y254" i="4"/>
  <c r="X254" i="4"/>
  <c r="W254" i="4"/>
  <c r="V254" i="4"/>
  <c r="U254" i="4"/>
  <c r="T254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D254" i="4"/>
  <c r="C254" i="4"/>
  <c r="B254" i="4"/>
  <c r="AG253" i="4"/>
  <c r="AF253" i="4"/>
  <c r="AE253" i="4"/>
  <c r="AD253" i="4"/>
  <c r="AC253" i="4"/>
  <c r="AB253" i="4"/>
  <c r="AA253" i="4"/>
  <c r="Z253" i="4"/>
  <c r="Y253" i="4"/>
  <c r="X253" i="4"/>
  <c r="W253" i="4"/>
  <c r="V253" i="4"/>
  <c r="U253" i="4"/>
  <c r="T253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D253" i="4"/>
  <c r="C253" i="4"/>
  <c r="B253" i="4"/>
  <c r="AG252" i="4"/>
  <c r="AF252" i="4"/>
  <c r="AE252" i="4"/>
  <c r="AD252" i="4"/>
  <c r="AC252" i="4"/>
  <c r="AB252" i="4"/>
  <c r="AA252" i="4"/>
  <c r="Z252" i="4"/>
  <c r="Y252" i="4"/>
  <c r="X252" i="4"/>
  <c r="W252" i="4"/>
  <c r="V252" i="4"/>
  <c r="U252" i="4"/>
  <c r="T252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D252" i="4"/>
  <c r="C252" i="4"/>
  <c r="B252" i="4"/>
  <c r="AG251" i="4"/>
  <c r="AF251" i="4"/>
  <c r="AE251" i="4"/>
  <c r="AD251" i="4"/>
  <c r="AC251" i="4"/>
  <c r="AB251" i="4"/>
  <c r="AA251" i="4"/>
  <c r="Z251" i="4"/>
  <c r="Y251" i="4"/>
  <c r="X251" i="4"/>
  <c r="W251" i="4"/>
  <c r="V251" i="4"/>
  <c r="U251" i="4"/>
  <c r="T251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D251" i="4"/>
  <c r="C251" i="4"/>
  <c r="B251" i="4"/>
  <c r="AG250" i="4"/>
  <c r="AF250" i="4"/>
  <c r="AE250" i="4"/>
  <c r="AD250" i="4"/>
  <c r="AC250" i="4"/>
  <c r="AB250" i="4"/>
  <c r="AA250" i="4"/>
  <c r="Z250" i="4"/>
  <c r="Y250" i="4"/>
  <c r="X250" i="4"/>
  <c r="W250" i="4"/>
  <c r="V250" i="4"/>
  <c r="U250" i="4"/>
  <c r="T250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D250" i="4"/>
  <c r="C250" i="4"/>
  <c r="B250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D249" i="4"/>
  <c r="C249" i="4"/>
  <c r="B249" i="4"/>
  <c r="AG248" i="4"/>
  <c r="AF248" i="4"/>
  <c r="AE248" i="4"/>
  <c r="AD248" i="4"/>
  <c r="AC248" i="4"/>
  <c r="AB248" i="4"/>
  <c r="AA248" i="4"/>
  <c r="Z248" i="4"/>
  <c r="Y248" i="4"/>
  <c r="X248" i="4"/>
  <c r="W248" i="4"/>
  <c r="V248" i="4"/>
  <c r="U248" i="4"/>
  <c r="T248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D248" i="4"/>
  <c r="C248" i="4"/>
  <c r="B248" i="4"/>
  <c r="AG247" i="4"/>
  <c r="AF247" i="4"/>
  <c r="AE247" i="4"/>
  <c r="AD247" i="4"/>
  <c r="AC247" i="4"/>
  <c r="AB247" i="4"/>
  <c r="AA247" i="4"/>
  <c r="Z247" i="4"/>
  <c r="Y247" i="4"/>
  <c r="X247" i="4"/>
  <c r="W247" i="4"/>
  <c r="V247" i="4"/>
  <c r="U247" i="4"/>
  <c r="T247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D247" i="4"/>
  <c r="C247" i="4"/>
  <c r="B247" i="4"/>
  <c r="AG246" i="4"/>
  <c r="AF246" i="4"/>
  <c r="AE246" i="4"/>
  <c r="AD246" i="4"/>
  <c r="AC246" i="4"/>
  <c r="AB246" i="4"/>
  <c r="AA246" i="4"/>
  <c r="Z246" i="4"/>
  <c r="Y246" i="4"/>
  <c r="X246" i="4"/>
  <c r="W246" i="4"/>
  <c r="V246" i="4"/>
  <c r="U246" i="4"/>
  <c r="T246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D246" i="4"/>
  <c r="C246" i="4"/>
  <c r="B246" i="4"/>
  <c r="AG245" i="4"/>
  <c r="AF245" i="4"/>
  <c r="AE245" i="4"/>
  <c r="AD245" i="4"/>
  <c r="AC245" i="4"/>
  <c r="AB245" i="4"/>
  <c r="AA245" i="4"/>
  <c r="Z245" i="4"/>
  <c r="Y245" i="4"/>
  <c r="X245" i="4"/>
  <c r="W245" i="4"/>
  <c r="V245" i="4"/>
  <c r="U245" i="4"/>
  <c r="T245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D245" i="4"/>
  <c r="C245" i="4"/>
  <c r="B245" i="4"/>
  <c r="AG244" i="4"/>
  <c r="AF244" i="4"/>
  <c r="AE244" i="4"/>
  <c r="AD244" i="4"/>
  <c r="AC244" i="4"/>
  <c r="AB244" i="4"/>
  <c r="AA244" i="4"/>
  <c r="Z244" i="4"/>
  <c r="Y244" i="4"/>
  <c r="X244" i="4"/>
  <c r="W244" i="4"/>
  <c r="V244" i="4"/>
  <c r="U244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D244" i="4"/>
  <c r="C244" i="4"/>
  <c r="B244" i="4"/>
  <c r="AG243" i="4"/>
  <c r="AF243" i="4"/>
  <c r="AE243" i="4"/>
  <c r="AD243" i="4"/>
  <c r="AC243" i="4"/>
  <c r="AB243" i="4"/>
  <c r="AA243" i="4"/>
  <c r="Z243" i="4"/>
  <c r="Y243" i="4"/>
  <c r="X243" i="4"/>
  <c r="W243" i="4"/>
  <c r="V243" i="4"/>
  <c r="U243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D243" i="4"/>
  <c r="C243" i="4"/>
  <c r="B243" i="4"/>
  <c r="AG242" i="4"/>
  <c r="AF242" i="4"/>
  <c r="AE242" i="4"/>
  <c r="AD242" i="4"/>
  <c r="AC242" i="4"/>
  <c r="AB242" i="4"/>
  <c r="AA242" i="4"/>
  <c r="Z242" i="4"/>
  <c r="Y242" i="4"/>
  <c r="X242" i="4"/>
  <c r="W242" i="4"/>
  <c r="V242" i="4"/>
  <c r="U242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D242" i="4"/>
  <c r="C242" i="4"/>
  <c r="B242" i="4"/>
  <c r="AG241" i="4"/>
  <c r="AF241" i="4"/>
  <c r="AE241" i="4"/>
  <c r="AD241" i="4"/>
  <c r="AC241" i="4"/>
  <c r="AB241" i="4"/>
  <c r="AA241" i="4"/>
  <c r="Z241" i="4"/>
  <c r="Y241" i="4"/>
  <c r="X241" i="4"/>
  <c r="W241" i="4"/>
  <c r="V241" i="4"/>
  <c r="U241" i="4"/>
  <c r="T241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D241" i="4"/>
  <c r="C241" i="4"/>
  <c r="B241" i="4"/>
  <c r="AG240" i="4"/>
  <c r="AF240" i="4"/>
  <c r="AE240" i="4"/>
  <c r="AD240" i="4"/>
  <c r="AC240" i="4"/>
  <c r="AB240" i="4"/>
  <c r="AA240" i="4"/>
  <c r="Z240" i="4"/>
  <c r="Y240" i="4"/>
  <c r="X240" i="4"/>
  <c r="W240" i="4"/>
  <c r="V240" i="4"/>
  <c r="U240" i="4"/>
  <c r="T240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D240" i="4"/>
  <c r="C240" i="4"/>
  <c r="B240" i="4"/>
  <c r="AG239" i="4"/>
  <c r="AF239" i="4"/>
  <c r="AE239" i="4"/>
  <c r="AD239" i="4"/>
  <c r="AC239" i="4"/>
  <c r="AB239" i="4"/>
  <c r="AA239" i="4"/>
  <c r="Z239" i="4"/>
  <c r="Y239" i="4"/>
  <c r="X239" i="4"/>
  <c r="W239" i="4"/>
  <c r="V239" i="4"/>
  <c r="U239" i="4"/>
  <c r="T239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D239" i="4"/>
  <c r="C239" i="4"/>
  <c r="B239" i="4"/>
  <c r="AG238" i="4"/>
  <c r="AF238" i="4"/>
  <c r="AE238" i="4"/>
  <c r="AD238" i="4"/>
  <c r="AC238" i="4"/>
  <c r="AB238" i="4"/>
  <c r="AA238" i="4"/>
  <c r="Z238" i="4"/>
  <c r="Y238" i="4"/>
  <c r="X238" i="4"/>
  <c r="W238" i="4"/>
  <c r="V238" i="4"/>
  <c r="U238" i="4"/>
  <c r="T238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D238" i="4"/>
  <c r="C238" i="4"/>
  <c r="B238" i="4"/>
  <c r="AG237" i="4"/>
  <c r="AF237" i="4"/>
  <c r="AE237" i="4"/>
  <c r="AD237" i="4"/>
  <c r="AC237" i="4"/>
  <c r="AB237" i="4"/>
  <c r="AA237" i="4"/>
  <c r="Z237" i="4"/>
  <c r="Y237" i="4"/>
  <c r="X237" i="4"/>
  <c r="W237" i="4"/>
  <c r="V237" i="4"/>
  <c r="U237" i="4"/>
  <c r="T237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D237" i="4"/>
  <c r="C237" i="4"/>
  <c r="B237" i="4"/>
  <c r="AG236" i="4"/>
  <c r="AF236" i="4"/>
  <c r="AE236" i="4"/>
  <c r="AD236" i="4"/>
  <c r="AC236" i="4"/>
  <c r="AB236" i="4"/>
  <c r="AA236" i="4"/>
  <c r="Z236" i="4"/>
  <c r="Y236" i="4"/>
  <c r="X236" i="4"/>
  <c r="W236" i="4"/>
  <c r="V236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D236" i="4"/>
  <c r="C236" i="4"/>
  <c r="B236" i="4"/>
  <c r="AG235" i="4"/>
  <c r="AF235" i="4"/>
  <c r="AE235" i="4"/>
  <c r="AD235" i="4"/>
  <c r="AC235" i="4"/>
  <c r="AB235" i="4"/>
  <c r="AA235" i="4"/>
  <c r="Z235" i="4"/>
  <c r="Y235" i="4"/>
  <c r="X235" i="4"/>
  <c r="W235" i="4"/>
  <c r="V235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D235" i="4"/>
  <c r="C235" i="4"/>
  <c r="B235" i="4"/>
  <c r="AG234" i="4"/>
  <c r="AF234" i="4"/>
  <c r="AE234" i="4"/>
  <c r="AD234" i="4"/>
  <c r="AC234" i="4"/>
  <c r="AB234" i="4"/>
  <c r="AA234" i="4"/>
  <c r="Z234" i="4"/>
  <c r="Y234" i="4"/>
  <c r="X234" i="4"/>
  <c r="W234" i="4"/>
  <c r="V234" i="4"/>
  <c r="U234" i="4"/>
  <c r="T234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D234" i="4"/>
  <c r="C234" i="4"/>
  <c r="B234" i="4"/>
  <c r="AG233" i="4"/>
  <c r="AF233" i="4"/>
  <c r="AE233" i="4"/>
  <c r="AD233" i="4"/>
  <c r="AC233" i="4"/>
  <c r="AB233" i="4"/>
  <c r="AA233" i="4"/>
  <c r="Z233" i="4"/>
  <c r="Y233" i="4"/>
  <c r="X233" i="4"/>
  <c r="W233" i="4"/>
  <c r="V233" i="4"/>
  <c r="U233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D233" i="4"/>
  <c r="C233" i="4"/>
  <c r="B233" i="4"/>
  <c r="AG232" i="4"/>
  <c r="AF232" i="4"/>
  <c r="AE232" i="4"/>
  <c r="AD232" i="4"/>
  <c r="AC232" i="4"/>
  <c r="AB232" i="4"/>
  <c r="AA232" i="4"/>
  <c r="Z232" i="4"/>
  <c r="Y232" i="4"/>
  <c r="X232" i="4"/>
  <c r="W232" i="4"/>
  <c r="V232" i="4"/>
  <c r="U232" i="4"/>
  <c r="T232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D232" i="4"/>
  <c r="C232" i="4"/>
  <c r="B232" i="4"/>
  <c r="AG231" i="4"/>
  <c r="AF231" i="4"/>
  <c r="AE231" i="4"/>
  <c r="AD231" i="4"/>
  <c r="AC231" i="4"/>
  <c r="AB231" i="4"/>
  <c r="AA231" i="4"/>
  <c r="Z231" i="4"/>
  <c r="Y231" i="4"/>
  <c r="X231" i="4"/>
  <c r="W231" i="4"/>
  <c r="V231" i="4"/>
  <c r="U231" i="4"/>
  <c r="T231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D231" i="4"/>
  <c r="C231" i="4"/>
  <c r="B231" i="4"/>
  <c r="AG230" i="4"/>
  <c r="AF230" i="4"/>
  <c r="AE230" i="4"/>
  <c r="AD230" i="4"/>
  <c r="AC230" i="4"/>
  <c r="AB230" i="4"/>
  <c r="AA230" i="4"/>
  <c r="Z230" i="4"/>
  <c r="Y230" i="4"/>
  <c r="X230" i="4"/>
  <c r="W230" i="4"/>
  <c r="V230" i="4"/>
  <c r="U230" i="4"/>
  <c r="T230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D230" i="4"/>
  <c r="C230" i="4"/>
  <c r="B230" i="4"/>
  <c r="AG229" i="4"/>
  <c r="AF229" i="4"/>
  <c r="AE229" i="4"/>
  <c r="AD229" i="4"/>
  <c r="AC229" i="4"/>
  <c r="AB229" i="4"/>
  <c r="AA229" i="4"/>
  <c r="Z229" i="4"/>
  <c r="Y229" i="4"/>
  <c r="X229" i="4"/>
  <c r="W229" i="4"/>
  <c r="V229" i="4"/>
  <c r="U229" i="4"/>
  <c r="T229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D229" i="4"/>
  <c r="C229" i="4"/>
  <c r="B229" i="4"/>
  <c r="AG228" i="4"/>
  <c r="AF228" i="4"/>
  <c r="AE228" i="4"/>
  <c r="AD228" i="4"/>
  <c r="AC228" i="4"/>
  <c r="AB228" i="4"/>
  <c r="AA228" i="4"/>
  <c r="Z228" i="4"/>
  <c r="Y228" i="4"/>
  <c r="X228" i="4"/>
  <c r="W228" i="4"/>
  <c r="V228" i="4"/>
  <c r="U228" i="4"/>
  <c r="T228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D228" i="4"/>
  <c r="C228" i="4"/>
  <c r="B228" i="4"/>
  <c r="AG227" i="4"/>
  <c r="AF227" i="4"/>
  <c r="AE227" i="4"/>
  <c r="AD227" i="4"/>
  <c r="AC227" i="4"/>
  <c r="AB227" i="4"/>
  <c r="AA227" i="4"/>
  <c r="Z227" i="4"/>
  <c r="Y227" i="4"/>
  <c r="X227" i="4"/>
  <c r="W227" i="4"/>
  <c r="V227" i="4"/>
  <c r="U227" i="4"/>
  <c r="T227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D227" i="4"/>
  <c r="C227" i="4"/>
  <c r="B227" i="4"/>
  <c r="AG226" i="4"/>
  <c r="AF226" i="4"/>
  <c r="AE226" i="4"/>
  <c r="AD226" i="4"/>
  <c r="AC226" i="4"/>
  <c r="AB226" i="4"/>
  <c r="AA226" i="4"/>
  <c r="Z226" i="4"/>
  <c r="Y226" i="4"/>
  <c r="X226" i="4"/>
  <c r="W226" i="4"/>
  <c r="V226" i="4"/>
  <c r="U226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D226" i="4"/>
  <c r="C226" i="4"/>
  <c r="B226" i="4"/>
  <c r="AG225" i="4"/>
  <c r="AF225" i="4"/>
  <c r="AE225" i="4"/>
  <c r="AD225" i="4"/>
  <c r="AC225" i="4"/>
  <c r="AB225" i="4"/>
  <c r="AA225" i="4"/>
  <c r="Z225" i="4"/>
  <c r="Y225" i="4"/>
  <c r="X225" i="4"/>
  <c r="W225" i="4"/>
  <c r="V225" i="4"/>
  <c r="U225" i="4"/>
  <c r="T225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D225" i="4"/>
  <c r="C225" i="4"/>
  <c r="B225" i="4"/>
  <c r="AG224" i="4"/>
  <c r="AF224" i="4"/>
  <c r="AE224" i="4"/>
  <c r="AD224" i="4"/>
  <c r="AC224" i="4"/>
  <c r="AB224" i="4"/>
  <c r="AA224" i="4"/>
  <c r="Z224" i="4"/>
  <c r="Y224" i="4"/>
  <c r="X224" i="4"/>
  <c r="W224" i="4"/>
  <c r="V224" i="4"/>
  <c r="U224" i="4"/>
  <c r="T224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D224" i="4"/>
  <c r="C224" i="4"/>
  <c r="B224" i="4"/>
  <c r="AG223" i="4"/>
  <c r="AF223" i="4"/>
  <c r="AE223" i="4"/>
  <c r="AD223" i="4"/>
  <c r="AC223" i="4"/>
  <c r="AB223" i="4"/>
  <c r="AA223" i="4"/>
  <c r="Z223" i="4"/>
  <c r="Y223" i="4"/>
  <c r="X223" i="4"/>
  <c r="W223" i="4"/>
  <c r="V223" i="4"/>
  <c r="U223" i="4"/>
  <c r="T223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D223" i="4"/>
  <c r="C223" i="4"/>
  <c r="B223" i="4"/>
  <c r="AG222" i="4"/>
  <c r="AF222" i="4"/>
  <c r="AE222" i="4"/>
  <c r="AD222" i="4"/>
  <c r="AC222" i="4"/>
  <c r="AB222" i="4"/>
  <c r="AA222" i="4"/>
  <c r="Z222" i="4"/>
  <c r="Y222" i="4"/>
  <c r="X222" i="4"/>
  <c r="W222" i="4"/>
  <c r="V222" i="4"/>
  <c r="U222" i="4"/>
  <c r="T222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D222" i="4"/>
  <c r="C222" i="4"/>
  <c r="B222" i="4"/>
  <c r="AG221" i="4"/>
  <c r="AF221" i="4"/>
  <c r="AE221" i="4"/>
  <c r="AD221" i="4"/>
  <c r="AC221" i="4"/>
  <c r="AB221" i="4"/>
  <c r="AA221" i="4"/>
  <c r="Z221" i="4"/>
  <c r="Y221" i="4"/>
  <c r="X221" i="4"/>
  <c r="W221" i="4"/>
  <c r="V221" i="4"/>
  <c r="U221" i="4"/>
  <c r="T221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D221" i="4"/>
  <c r="C221" i="4"/>
  <c r="B221" i="4"/>
  <c r="AG220" i="4"/>
  <c r="AF220" i="4"/>
  <c r="AE220" i="4"/>
  <c r="AD220" i="4"/>
  <c r="AC220" i="4"/>
  <c r="AB220" i="4"/>
  <c r="AA220" i="4"/>
  <c r="Z220" i="4"/>
  <c r="Y220" i="4"/>
  <c r="X220" i="4"/>
  <c r="W220" i="4"/>
  <c r="V220" i="4"/>
  <c r="U220" i="4"/>
  <c r="T220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D220" i="4"/>
  <c r="C220" i="4"/>
  <c r="B220" i="4"/>
  <c r="AG219" i="4"/>
  <c r="AF219" i="4"/>
  <c r="AE219" i="4"/>
  <c r="AD219" i="4"/>
  <c r="AC219" i="4"/>
  <c r="AB219" i="4"/>
  <c r="AA219" i="4"/>
  <c r="Z219" i="4"/>
  <c r="Y219" i="4"/>
  <c r="X219" i="4"/>
  <c r="W219" i="4"/>
  <c r="V219" i="4"/>
  <c r="U219" i="4"/>
  <c r="T219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D219" i="4"/>
  <c r="C219" i="4"/>
  <c r="B219" i="4"/>
  <c r="AG218" i="4"/>
  <c r="AF218" i="4"/>
  <c r="AE218" i="4"/>
  <c r="AD218" i="4"/>
  <c r="AC218" i="4"/>
  <c r="AB218" i="4"/>
  <c r="AA218" i="4"/>
  <c r="Z218" i="4"/>
  <c r="Y218" i="4"/>
  <c r="X218" i="4"/>
  <c r="W218" i="4"/>
  <c r="V218" i="4"/>
  <c r="U218" i="4"/>
  <c r="T218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D218" i="4"/>
  <c r="C218" i="4"/>
  <c r="B218" i="4"/>
  <c r="AG217" i="4"/>
  <c r="AF217" i="4"/>
  <c r="AE217" i="4"/>
  <c r="AD217" i="4"/>
  <c r="AC217" i="4"/>
  <c r="AB217" i="4"/>
  <c r="AA217" i="4"/>
  <c r="Z217" i="4"/>
  <c r="Y217" i="4"/>
  <c r="X217" i="4"/>
  <c r="W217" i="4"/>
  <c r="V217" i="4"/>
  <c r="U217" i="4"/>
  <c r="T217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D217" i="4"/>
  <c r="C217" i="4"/>
  <c r="B217" i="4"/>
  <c r="AG216" i="4"/>
  <c r="AF216" i="4"/>
  <c r="AE216" i="4"/>
  <c r="AD216" i="4"/>
  <c r="AC216" i="4"/>
  <c r="AB216" i="4"/>
  <c r="AA216" i="4"/>
  <c r="Z216" i="4"/>
  <c r="Y216" i="4"/>
  <c r="X216" i="4"/>
  <c r="W216" i="4"/>
  <c r="V216" i="4"/>
  <c r="U216" i="4"/>
  <c r="T216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D216" i="4"/>
  <c r="C216" i="4"/>
  <c r="B216" i="4"/>
  <c r="AG215" i="4"/>
  <c r="AF215" i="4"/>
  <c r="AE215" i="4"/>
  <c r="AD215" i="4"/>
  <c r="AC215" i="4"/>
  <c r="AB215" i="4"/>
  <c r="AA215" i="4"/>
  <c r="Z215" i="4"/>
  <c r="Y215" i="4"/>
  <c r="X215" i="4"/>
  <c r="W215" i="4"/>
  <c r="V215" i="4"/>
  <c r="U215" i="4"/>
  <c r="T215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D215" i="4"/>
  <c r="C215" i="4"/>
  <c r="B215" i="4"/>
  <c r="AG214" i="4"/>
  <c r="AF214" i="4"/>
  <c r="AE214" i="4"/>
  <c r="AD214" i="4"/>
  <c r="AC214" i="4"/>
  <c r="AB214" i="4"/>
  <c r="AA214" i="4"/>
  <c r="Z214" i="4"/>
  <c r="Y214" i="4"/>
  <c r="X214" i="4"/>
  <c r="W214" i="4"/>
  <c r="V214" i="4"/>
  <c r="U214" i="4"/>
  <c r="T214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D214" i="4"/>
  <c r="C214" i="4"/>
  <c r="B214" i="4"/>
  <c r="AG213" i="4"/>
  <c r="AF213" i="4"/>
  <c r="AE213" i="4"/>
  <c r="AD213" i="4"/>
  <c r="AC213" i="4"/>
  <c r="AB213" i="4"/>
  <c r="AA213" i="4"/>
  <c r="Z213" i="4"/>
  <c r="Y213" i="4"/>
  <c r="X213" i="4"/>
  <c r="W213" i="4"/>
  <c r="V213" i="4"/>
  <c r="U213" i="4"/>
  <c r="T213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D213" i="4"/>
  <c r="C213" i="4"/>
  <c r="B213" i="4"/>
  <c r="AG212" i="4"/>
  <c r="AF212" i="4"/>
  <c r="AE212" i="4"/>
  <c r="AD212" i="4"/>
  <c r="AC212" i="4"/>
  <c r="AB212" i="4"/>
  <c r="AA212" i="4"/>
  <c r="Z212" i="4"/>
  <c r="Y212" i="4"/>
  <c r="X212" i="4"/>
  <c r="W212" i="4"/>
  <c r="V212" i="4"/>
  <c r="U212" i="4"/>
  <c r="T212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D212" i="4"/>
  <c r="C212" i="4"/>
  <c r="B212" i="4"/>
  <c r="AG211" i="4"/>
  <c r="AF211" i="4"/>
  <c r="AE211" i="4"/>
  <c r="AD211" i="4"/>
  <c r="AC211" i="4"/>
  <c r="AB211" i="4"/>
  <c r="AA211" i="4"/>
  <c r="Z211" i="4"/>
  <c r="Y211" i="4"/>
  <c r="X211" i="4"/>
  <c r="W211" i="4"/>
  <c r="V211" i="4"/>
  <c r="U211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D211" i="4"/>
  <c r="C211" i="4"/>
  <c r="B211" i="4"/>
  <c r="AG210" i="4"/>
  <c r="AF210" i="4"/>
  <c r="AE210" i="4"/>
  <c r="AD210" i="4"/>
  <c r="AC210" i="4"/>
  <c r="AB210" i="4"/>
  <c r="AA210" i="4"/>
  <c r="Z210" i="4"/>
  <c r="Y210" i="4"/>
  <c r="X210" i="4"/>
  <c r="W210" i="4"/>
  <c r="V210" i="4"/>
  <c r="U210" i="4"/>
  <c r="T210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D210" i="4"/>
  <c r="C210" i="4"/>
  <c r="B210" i="4"/>
  <c r="AG209" i="4"/>
  <c r="AF209" i="4"/>
  <c r="AE209" i="4"/>
  <c r="AD209" i="4"/>
  <c r="AC209" i="4"/>
  <c r="AB209" i="4"/>
  <c r="AA209" i="4"/>
  <c r="Z209" i="4"/>
  <c r="Y209" i="4"/>
  <c r="X209" i="4"/>
  <c r="W209" i="4"/>
  <c r="V209" i="4"/>
  <c r="U209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D209" i="4"/>
  <c r="C209" i="4"/>
  <c r="B209" i="4"/>
  <c r="AG208" i="4"/>
  <c r="AF208" i="4"/>
  <c r="AE208" i="4"/>
  <c r="AD208" i="4"/>
  <c r="AC208" i="4"/>
  <c r="AB208" i="4"/>
  <c r="AA208" i="4"/>
  <c r="Z208" i="4"/>
  <c r="Y208" i="4"/>
  <c r="X208" i="4"/>
  <c r="W208" i="4"/>
  <c r="V208" i="4"/>
  <c r="U208" i="4"/>
  <c r="T208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D208" i="4"/>
  <c r="C208" i="4"/>
  <c r="B208" i="4"/>
  <c r="AG207" i="4"/>
  <c r="AF207" i="4"/>
  <c r="AE207" i="4"/>
  <c r="AD207" i="4"/>
  <c r="AC207" i="4"/>
  <c r="AB207" i="4"/>
  <c r="AA207" i="4"/>
  <c r="Z207" i="4"/>
  <c r="Y207" i="4"/>
  <c r="X207" i="4"/>
  <c r="W207" i="4"/>
  <c r="V207" i="4"/>
  <c r="U207" i="4"/>
  <c r="T207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D207" i="4"/>
  <c r="C207" i="4"/>
  <c r="B207" i="4"/>
  <c r="AG206" i="4"/>
  <c r="AF206" i="4"/>
  <c r="AE206" i="4"/>
  <c r="AD206" i="4"/>
  <c r="AC206" i="4"/>
  <c r="AB206" i="4"/>
  <c r="AA206" i="4"/>
  <c r="Z206" i="4"/>
  <c r="Y206" i="4"/>
  <c r="X206" i="4"/>
  <c r="W206" i="4"/>
  <c r="V206" i="4"/>
  <c r="U206" i="4"/>
  <c r="T206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D206" i="4"/>
  <c r="C206" i="4"/>
  <c r="B206" i="4"/>
  <c r="AG205" i="4"/>
  <c r="AF205" i="4"/>
  <c r="AE205" i="4"/>
  <c r="AD205" i="4"/>
  <c r="AC205" i="4"/>
  <c r="AB205" i="4"/>
  <c r="AA205" i="4"/>
  <c r="Z205" i="4"/>
  <c r="Y205" i="4"/>
  <c r="X205" i="4"/>
  <c r="W205" i="4"/>
  <c r="V205" i="4"/>
  <c r="U205" i="4"/>
  <c r="T205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D205" i="4"/>
  <c r="C205" i="4"/>
  <c r="B205" i="4"/>
  <c r="AG204" i="4"/>
  <c r="AF204" i="4"/>
  <c r="AE204" i="4"/>
  <c r="AD204" i="4"/>
  <c r="AC204" i="4"/>
  <c r="AB204" i="4"/>
  <c r="AA204" i="4"/>
  <c r="Z204" i="4"/>
  <c r="Y204" i="4"/>
  <c r="X204" i="4"/>
  <c r="W204" i="4"/>
  <c r="V204" i="4"/>
  <c r="U204" i="4"/>
  <c r="T204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D204" i="4"/>
  <c r="C204" i="4"/>
  <c r="B204" i="4"/>
  <c r="AG203" i="4"/>
  <c r="AF203" i="4"/>
  <c r="AE203" i="4"/>
  <c r="AD203" i="4"/>
  <c r="AC203" i="4"/>
  <c r="AB203" i="4"/>
  <c r="AA203" i="4"/>
  <c r="Z203" i="4"/>
  <c r="Y203" i="4"/>
  <c r="X203" i="4"/>
  <c r="W203" i="4"/>
  <c r="V203" i="4"/>
  <c r="U203" i="4"/>
  <c r="T203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D203" i="4"/>
  <c r="C203" i="4"/>
  <c r="B203" i="4"/>
  <c r="AG202" i="4"/>
  <c r="AF202" i="4"/>
  <c r="AE202" i="4"/>
  <c r="AD202" i="4"/>
  <c r="AC202" i="4"/>
  <c r="AB202" i="4"/>
  <c r="AA202" i="4"/>
  <c r="Z202" i="4"/>
  <c r="Y202" i="4"/>
  <c r="X202" i="4"/>
  <c r="W202" i="4"/>
  <c r="V202" i="4"/>
  <c r="U202" i="4"/>
  <c r="T202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D202" i="4"/>
  <c r="C202" i="4"/>
  <c r="B202" i="4"/>
  <c r="AG201" i="4"/>
  <c r="AF201" i="4"/>
  <c r="AE201" i="4"/>
  <c r="AD201" i="4"/>
  <c r="AC201" i="4"/>
  <c r="AB201" i="4"/>
  <c r="AA201" i="4"/>
  <c r="Z201" i="4"/>
  <c r="Y201" i="4"/>
  <c r="X201" i="4"/>
  <c r="W201" i="4"/>
  <c r="V201" i="4"/>
  <c r="U201" i="4"/>
  <c r="T201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D201" i="4"/>
  <c r="C201" i="4"/>
  <c r="B201" i="4"/>
  <c r="AG200" i="4"/>
  <c r="AF200" i="4"/>
  <c r="AE200" i="4"/>
  <c r="AD200" i="4"/>
  <c r="AC200" i="4"/>
  <c r="AB200" i="4"/>
  <c r="AA200" i="4"/>
  <c r="Z200" i="4"/>
  <c r="Y200" i="4"/>
  <c r="X200" i="4"/>
  <c r="W200" i="4"/>
  <c r="V200" i="4"/>
  <c r="U200" i="4"/>
  <c r="T200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D200" i="4"/>
  <c r="C200" i="4"/>
  <c r="B200" i="4"/>
  <c r="AG199" i="4"/>
  <c r="AF199" i="4"/>
  <c r="AE199" i="4"/>
  <c r="AD199" i="4"/>
  <c r="AC199" i="4"/>
  <c r="AB199" i="4"/>
  <c r="AA199" i="4"/>
  <c r="Z199" i="4"/>
  <c r="Y199" i="4"/>
  <c r="X199" i="4"/>
  <c r="W199" i="4"/>
  <c r="V199" i="4"/>
  <c r="U199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D199" i="4"/>
  <c r="C199" i="4"/>
  <c r="B199" i="4"/>
  <c r="AG198" i="4"/>
  <c r="AF198" i="4"/>
  <c r="AE198" i="4"/>
  <c r="AD198" i="4"/>
  <c r="AC198" i="4"/>
  <c r="AB198" i="4"/>
  <c r="AA198" i="4"/>
  <c r="Z198" i="4"/>
  <c r="Y198" i="4"/>
  <c r="X198" i="4"/>
  <c r="W198" i="4"/>
  <c r="V198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D198" i="4"/>
  <c r="C198" i="4"/>
  <c r="B198" i="4"/>
  <c r="AG197" i="4"/>
  <c r="AF197" i="4"/>
  <c r="AE197" i="4"/>
  <c r="AD197" i="4"/>
  <c r="AC197" i="4"/>
  <c r="AB197" i="4"/>
  <c r="AA197" i="4"/>
  <c r="Z197" i="4"/>
  <c r="Y197" i="4"/>
  <c r="X197" i="4"/>
  <c r="W197" i="4"/>
  <c r="V197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D197" i="4"/>
  <c r="C197" i="4"/>
  <c r="B197" i="4"/>
  <c r="AG196" i="4"/>
  <c r="AF196" i="4"/>
  <c r="AE196" i="4"/>
  <c r="AD196" i="4"/>
  <c r="AC196" i="4"/>
  <c r="AB196" i="4"/>
  <c r="AA196" i="4"/>
  <c r="Z196" i="4"/>
  <c r="Y196" i="4"/>
  <c r="X196" i="4"/>
  <c r="W196" i="4"/>
  <c r="V196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D196" i="4"/>
  <c r="C196" i="4"/>
  <c r="B196" i="4"/>
  <c r="AG195" i="4"/>
  <c r="AF195" i="4"/>
  <c r="AE195" i="4"/>
  <c r="AD195" i="4"/>
  <c r="AC195" i="4"/>
  <c r="AB195" i="4"/>
  <c r="AA195" i="4"/>
  <c r="Z195" i="4"/>
  <c r="Y195" i="4"/>
  <c r="X195" i="4"/>
  <c r="W195" i="4"/>
  <c r="V195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D195" i="4"/>
  <c r="C195" i="4"/>
  <c r="B195" i="4"/>
  <c r="AG194" i="4"/>
  <c r="AF194" i="4"/>
  <c r="AE194" i="4"/>
  <c r="AD194" i="4"/>
  <c r="AC194" i="4"/>
  <c r="AB194" i="4"/>
  <c r="AA194" i="4"/>
  <c r="Z194" i="4"/>
  <c r="Y194" i="4"/>
  <c r="X194" i="4"/>
  <c r="W194" i="4"/>
  <c r="V194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D194" i="4"/>
  <c r="C194" i="4"/>
  <c r="B194" i="4"/>
  <c r="AG193" i="4"/>
  <c r="AF193" i="4"/>
  <c r="AE193" i="4"/>
  <c r="AD193" i="4"/>
  <c r="AC193" i="4"/>
  <c r="AB193" i="4"/>
  <c r="AA193" i="4"/>
  <c r="Z193" i="4"/>
  <c r="Y193" i="4"/>
  <c r="X193" i="4"/>
  <c r="W193" i="4"/>
  <c r="V193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D193" i="4"/>
  <c r="C193" i="4"/>
  <c r="B193" i="4"/>
  <c r="AG192" i="4"/>
  <c r="AF192" i="4"/>
  <c r="AE192" i="4"/>
  <c r="AD192" i="4"/>
  <c r="AC192" i="4"/>
  <c r="AB192" i="4"/>
  <c r="AA192" i="4"/>
  <c r="Z192" i="4"/>
  <c r="Y192" i="4"/>
  <c r="X192" i="4"/>
  <c r="W192" i="4"/>
  <c r="V192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D192" i="4"/>
  <c r="C192" i="4"/>
  <c r="B192" i="4"/>
  <c r="AG191" i="4"/>
  <c r="AF191" i="4"/>
  <c r="AE191" i="4"/>
  <c r="AD191" i="4"/>
  <c r="AC191" i="4"/>
  <c r="AB191" i="4"/>
  <c r="AA191" i="4"/>
  <c r="Z191" i="4"/>
  <c r="Y191" i="4"/>
  <c r="X191" i="4"/>
  <c r="W191" i="4"/>
  <c r="V191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D191" i="4"/>
  <c r="C191" i="4"/>
  <c r="B191" i="4"/>
  <c r="AG190" i="4"/>
  <c r="AF190" i="4"/>
  <c r="AE190" i="4"/>
  <c r="AD190" i="4"/>
  <c r="AC190" i="4"/>
  <c r="AB190" i="4"/>
  <c r="AA190" i="4"/>
  <c r="Z190" i="4"/>
  <c r="Y190" i="4"/>
  <c r="X190" i="4"/>
  <c r="W190" i="4"/>
  <c r="V190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D190" i="4"/>
  <c r="C190" i="4"/>
  <c r="B190" i="4"/>
  <c r="AG189" i="4"/>
  <c r="AF189" i="4"/>
  <c r="AE189" i="4"/>
  <c r="AD189" i="4"/>
  <c r="AC189" i="4"/>
  <c r="AB189" i="4"/>
  <c r="AA189" i="4"/>
  <c r="Z189" i="4"/>
  <c r="Y189" i="4"/>
  <c r="X189" i="4"/>
  <c r="W189" i="4"/>
  <c r="V189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D189" i="4"/>
  <c r="C189" i="4"/>
  <c r="B189" i="4"/>
  <c r="AG188" i="4"/>
  <c r="AF188" i="4"/>
  <c r="AE188" i="4"/>
  <c r="AD188" i="4"/>
  <c r="AC188" i="4"/>
  <c r="AB188" i="4"/>
  <c r="AA188" i="4"/>
  <c r="Z188" i="4"/>
  <c r="Y188" i="4"/>
  <c r="X188" i="4"/>
  <c r="W188" i="4"/>
  <c r="V188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D188" i="4"/>
  <c r="C188" i="4"/>
  <c r="B188" i="4"/>
  <c r="AG187" i="4"/>
  <c r="AF187" i="4"/>
  <c r="AE187" i="4"/>
  <c r="AD187" i="4"/>
  <c r="AC187" i="4"/>
  <c r="AB187" i="4"/>
  <c r="AA187" i="4"/>
  <c r="Z187" i="4"/>
  <c r="Y187" i="4"/>
  <c r="X187" i="4"/>
  <c r="W187" i="4"/>
  <c r="V187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D187" i="4"/>
  <c r="C187" i="4"/>
  <c r="B187" i="4"/>
  <c r="AG186" i="4"/>
  <c r="AF186" i="4"/>
  <c r="AE186" i="4"/>
  <c r="AD186" i="4"/>
  <c r="AC186" i="4"/>
  <c r="AB186" i="4"/>
  <c r="AA186" i="4"/>
  <c r="Z186" i="4"/>
  <c r="Y186" i="4"/>
  <c r="X186" i="4"/>
  <c r="W186" i="4"/>
  <c r="V186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D186" i="4"/>
  <c r="C186" i="4"/>
  <c r="B186" i="4"/>
  <c r="AG185" i="4"/>
  <c r="AF185" i="4"/>
  <c r="AE185" i="4"/>
  <c r="AD185" i="4"/>
  <c r="AC185" i="4"/>
  <c r="AB185" i="4"/>
  <c r="AA185" i="4"/>
  <c r="Z185" i="4"/>
  <c r="Y185" i="4"/>
  <c r="X185" i="4"/>
  <c r="W185" i="4"/>
  <c r="V185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D185" i="4"/>
  <c r="C185" i="4"/>
  <c r="B185" i="4"/>
  <c r="AG184" i="4"/>
  <c r="AF184" i="4"/>
  <c r="AE184" i="4"/>
  <c r="AD184" i="4"/>
  <c r="AC184" i="4"/>
  <c r="AB184" i="4"/>
  <c r="AA184" i="4"/>
  <c r="Z184" i="4"/>
  <c r="Y184" i="4"/>
  <c r="X184" i="4"/>
  <c r="W184" i="4"/>
  <c r="V184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D184" i="4"/>
  <c r="C184" i="4"/>
  <c r="B184" i="4"/>
  <c r="AG183" i="4"/>
  <c r="AF183" i="4"/>
  <c r="AE183" i="4"/>
  <c r="AD183" i="4"/>
  <c r="AC183" i="4"/>
  <c r="AB183" i="4"/>
  <c r="AA183" i="4"/>
  <c r="Z183" i="4"/>
  <c r="Y183" i="4"/>
  <c r="X183" i="4"/>
  <c r="W183" i="4"/>
  <c r="V183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D183" i="4"/>
  <c r="C183" i="4"/>
  <c r="B183" i="4"/>
  <c r="AG182" i="4"/>
  <c r="AF182" i="4"/>
  <c r="AE182" i="4"/>
  <c r="AD182" i="4"/>
  <c r="AC182" i="4"/>
  <c r="AB182" i="4"/>
  <c r="AA182" i="4"/>
  <c r="Z182" i="4"/>
  <c r="Y182" i="4"/>
  <c r="X182" i="4"/>
  <c r="W182" i="4"/>
  <c r="V182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D182" i="4"/>
  <c r="C182" i="4"/>
  <c r="B182" i="4"/>
  <c r="AG181" i="4"/>
  <c r="AF181" i="4"/>
  <c r="AE181" i="4"/>
  <c r="AD181" i="4"/>
  <c r="AC181" i="4"/>
  <c r="AB181" i="4"/>
  <c r="AA181" i="4"/>
  <c r="Z181" i="4"/>
  <c r="Y181" i="4"/>
  <c r="X181" i="4"/>
  <c r="W181" i="4"/>
  <c r="V181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D181" i="4"/>
  <c r="C181" i="4"/>
  <c r="B181" i="4"/>
  <c r="AG180" i="4"/>
  <c r="AF180" i="4"/>
  <c r="AE180" i="4"/>
  <c r="AD180" i="4"/>
  <c r="AC180" i="4"/>
  <c r="AB180" i="4"/>
  <c r="AA180" i="4"/>
  <c r="Z180" i="4"/>
  <c r="Y180" i="4"/>
  <c r="X180" i="4"/>
  <c r="W180" i="4"/>
  <c r="V180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D180" i="4"/>
  <c r="C180" i="4"/>
  <c r="B180" i="4"/>
  <c r="AG179" i="4"/>
  <c r="AF179" i="4"/>
  <c r="AE179" i="4"/>
  <c r="AD179" i="4"/>
  <c r="AC179" i="4"/>
  <c r="AB179" i="4"/>
  <c r="AA179" i="4"/>
  <c r="Z179" i="4"/>
  <c r="Y179" i="4"/>
  <c r="X179" i="4"/>
  <c r="W179" i="4"/>
  <c r="V179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D179" i="4"/>
  <c r="C179" i="4"/>
  <c r="B179" i="4"/>
  <c r="AG178" i="4"/>
  <c r="AF178" i="4"/>
  <c r="AE178" i="4"/>
  <c r="AD178" i="4"/>
  <c r="AC178" i="4"/>
  <c r="AB178" i="4"/>
  <c r="AA178" i="4"/>
  <c r="Z178" i="4"/>
  <c r="Y178" i="4"/>
  <c r="X178" i="4"/>
  <c r="W178" i="4"/>
  <c r="V178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D178" i="4"/>
  <c r="C178" i="4"/>
  <c r="B178" i="4"/>
  <c r="AG177" i="4"/>
  <c r="AF177" i="4"/>
  <c r="AE177" i="4"/>
  <c r="AD177" i="4"/>
  <c r="AC177" i="4"/>
  <c r="AB177" i="4"/>
  <c r="AA177" i="4"/>
  <c r="Z177" i="4"/>
  <c r="Y177" i="4"/>
  <c r="X177" i="4"/>
  <c r="W177" i="4"/>
  <c r="V177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D177" i="4"/>
  <c r="C177" i="4"/>
  <c r="B177" i="4"/>
  <c r="AG176" i="4"/>
  <c r="AF176" i="4"/>
  <c r="AE176" i="4"/>
  <c r="AD176" i="4"/>
  <c r="AC176" i="4"/>
  <c r="AB176" i="4"/>
  <c r="AA176" i="4"/>
  <c r="Z176" i="4"/>
  <c r="Y176" i="4"/>
  <c r="X176" i="4"/>
  <c r="W176" i="4"/>
  <c r="V176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D176" i="4"/>
  <c r="C176" i="4"/>
  <c r="B176" i="4"/>
  <c r="AG175" i="4"/>
  <c r="AF175" i="4"/>
  <c r="AE175" i="4"/>
  <c r="AD175" i="4"/>
  <c r="AC175" i="4"/>
  <c r="AB175" i="4"/>
  <c r="AA175" i="4"/>
  <c r="Z175" i="4"/>
  <c r="Y175" i="4"/>
  <c r="X175" i="4"/>
  <c r="W175" i="4"/>
  <c r="V175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D175" i="4"/>
  <c r="C175" i="4"/>
  <c r="B175" i="4"/>
  <c r="AG174" i="4"/>
  <c r="AF174" i="4"/>
  <c r="AE174" i="4"/>
  <c r="AD174" i="4"/>
  <c r="AC174" i="4"/>
  <c r="AB174" i="4"/>
  <c r="AA174" i="4"/>
  <c r="Z174" i="4"/>
  <c r="Y174" i="4"/>
  <c r="X174" i="4"/>
  <c r="W174" i="4"/>
  <c r="V174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D174" i="4"/>
  <c r="C174" i="4"/>
  <c r="B174" i="4"/>
  <c r="AG173" i="4"/>
  <c r="AF173" i="4"/>
  <c r="AE173" i="4"/>
  <c r="AD173" i="4"/>
  <c r="AC173" i="4"/>
  <c r="AB173" i="4"/>
  <c r="AA173" i="4"/>
  <c r="Z173" i="4"/>
  <c r="Y173" i="4"/>
  <c r="X173" i="4"/>
  <c r="W173" i="4"/>
  <c r="V173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D173" i="4"/>
  <c r="C173" i="4"/>
  <c r="B173" i="4"/>
  <c r="AG172" i="4"/>
  <c r="AF172" i="4"/>
  <c r="AE172" i="4"/>
  <c r="AD172" i="4"/>
  <c r="AC172" i="4"/>
  <c r="AB172" i="4"/>
  <c r="AA172" i="4"/>
  <c r="Z172" i="4"/>
  <c r="Y172" i="4"/>
  <c r="X172" i="4"/>
  <c r="W172" i="4"/>
  <c r="V172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D172" i="4"/>
  <c r="C172" i="4"/>
  <c r="B172" i="4"/>
  <c r="AG171" i="4"/>
  <c r="AF171" i="4"/>
  <c r="AE171" i="4"/>
  <c r="AD171" i="4"/>
  <c r="AC171" i="4"/>
  <c r="AB171" i="4"/>
  <c r="AA171" i="4"/>
  <c r="Z171" i="4"/>
  <c r="Y171" i="4"/>
  <c r="X171" i="4"/>
  <c r="W171" i="4"/>
  <c r="V171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D171" i="4"/>
  <c r="C171" i="4"/>
  <c r="B171" i="4"/>
  <c r="AG170" i="4"/>
  <c r="AF170" i="4"/>
  <c r="AE170" i="4"/>
  <c r="AD170" i="4"/>
  <c r="AC170" i="4"/>
  <c r="AB170" i="4"/>
  <c r="AA170" i="4"/>
  <c r="Z170" i="4"/>
  <c r="Y170" i="4"/>
  <c r="X170" i="4"/>
  <c r="W170" i="4"/>
  <c r="V170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D170" i="4"/>
  <c r="C170" i="4"/>
  <c r="B170" i="4"/>
  <c r="AG169" i="4"/>
  <c r="AF169" i="4"/>
  <c r="AE169" i="4"/>
  <c r="AD169" i="4"/>
  <c r="AC169" i="4"/>
  <c r="AB169" i="4"/>
  <c r="AA169" i="4"/>
  <c r="Z169" i="4"/>
  <c r="Y169" i="4"/>
  <c r="X169" i="4"/>
  <c r="W169" i="4"/>
  <c r="V169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D169" i="4"/>
  <c r="C169" i="4"/>
  <c r="B169" i="4"/>
  <c r="AG168" i="4"/>
  <c r="AF168" i="4"/>
  <c r="AE168" i="4"/>
  <c r="AD168" i="4"/>
  <c r="AC168" i="4"/>
  <c r="AB168" i="4"/>
  <c r="AA168" i="4"/>
  <c r="Z168" i="4"/>
  <c r="Y168" i="4"/>
  <c r="X168" i="4"/>
  <c r="W168" i="4"/>
  <c r="V168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D168" i="4"/>
  <c r="C168" i="4"/>
  <c r="B168" i="4"/>
  <c r="AG167" i="4"/>
  <c r="AF167" i="4"/>
  <c r="AE167" i="4"/>
  <c r="AD167" i="4"/>
  <c r="AC167" i="4"/>
  <c r="AB167" i="4"/>
  <c r="AA167" i="4"/>
  <c r="Z167" i="4"/>
  <c r="Y167" i="4"/>
  <c r="X167" i="4"/>
  <c r="W167" i="4"/>
  <c r="V167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D167" i="4"/>
  <c r="C167" i="4"/>
  <c r="B167" i="4"/>
  <c r="AG166" i="4"/>
  <c r="AF166" i="4"/>
  <c r="AE166" i="4"/>
  <c r="AD166" i="4"/>
  <c r="AC166" i="4"/>
  <c r="AB166" i="4"/>
  <c r="AA166" i="4"/>
  <c r="Z166" i="4"/>
  <c r="Y166" i="4"/>
  <c r="X166" i="4"/>
  <c r="W166" i="4"/>
  <c r="V166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D166" i="4"/>
  <c r="C166" i="4"/>
  <c r="B166" i="4"/>
  <c r="AG165" i="4"/>
  <c r="AF165" i="4"/>
  <c r="AE165" i="4"/>
  <c r="AD165" i="4"/>
  <c r="AC165" i="4"/>
  <c r="AB165" i="4"/>
  <c r="AA165" i="4"/>
  <c r="Z165" i="4"/>
  <c r="Y165" i="4"/>
  <c r="X165" i="4"/>
  <c r="W165" i="4"/>
  <c r="V165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D165" i="4"/>
  <c r="C165" i="4"/>
  <c r="B165" i="4"/>
  <c r="AG164" i="4"/>
  <c r="AF164" i="4"/>
  <c r="AE164" i="4"/>
  <c r="AD164" i="4"/>
  <c r="AC164" i="4"/>
  <c r="AB164" i="4"/>
  <c r="AA164" i="4"/>
  <c r="Z164" i="4"/>
  <c r="Y164" i="4"/>
  <c r="X164" i="4"/>
  <c r="W164" i="4"/>
  <c r="V164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D164" i="4"/>
  <c r="C164" i="4"/>
  <c r="B164" i="4"/>
  <c r="AG163" i="4"/>
  <c r="AF163" i="4"/>
  <c r="AE163" i="4"/>
  <c r="AD163" i="4"/>
  <c r="AC163" i="4"/>
  <c r="AB163" i="4"/>
  <c r="AA163" i="4"/>
  <c r="Z163" i="4"/>
  <c r="Y163" i="4"/>
  <c r="X163" i="4"/>
  <c r="W163" i="4"/>
  <c r="V163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D163" i="4"/>
  <c r="C163" i="4"/>
  <c r="B163" i="4"/>
  <c r="AG162" i="4"/>
  <c r="AF162" i="4"/>
  <c r="AE162" i="4"/>
  <c r="AD162" i="4"/>
  <c r="AC162" i="4"/>
  <c r="AB162" i="4"/>
  <c r="AA162" i="4"/>
  <c r="Z162" i="4"/>
  <c r="Y162" i="4"/>
  <c r="X162" i="4"/>
  <c r="W162" i="4"/>
  <c r="V162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D162" i="4"/>
  <c r="C162" i="4"/>
  <c r="B162" i="4"/>
  <c r="AG161" i="4"/>
  <c r="AF161" i="4"/>
  <c r="AE161" i="4"/>
  <c r="AD161" i="4"/>
  <c r="AC161" i="4"/>
  <c r="AB161" i="4"/>
  <c r="AA161" i="4"/>
  <c r="Z161" i="4"/>
  <c r="Y161" i="4"/>
  <c r="X161" i="4"/>
  <c r="W161" i="4"/>
  <c r="V161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D161" i="4"/>
  <c r="C161" i="4"/>
  <c r="B161" i="4"/>
  <c r="AG160" i="4"/>
  <c r="AF160" i="4"/>
  <c r="AE160" i="4"/>
  <c r="AD160" i="4"/>
  <c r="AC160" i="4"/>
  <c r="AB160" i="4"/>
  <c r="AA160" i="4"/>
  <c r="Z160" i="4"/>
  <c r="Y160" i="4"/>
  <c r="X160" i="4"/>
  <c r="W160" i="4"/>
  <c r="V160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D160" i="4"/>
  <c r="C160" i="4"/>
  <c r="B160" i="4"/>
  <c r="AG159" i="4"/>
  <c r="AF159" i="4"/>
  <c r="AE159" i="4"/>
  <c r="AD159" i="4"/>
  <c r="AC159" i="4"/>
  <c r="AB159" i="4"/>
  <c r="AA159" i="4"/>
  <c r="Z159" i="4"/>
  <c r="Y159" i="4"/>
  <c r="X159" i="4"/>
  <c r="W159" i="4"/>
  <c r="V159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D159" i="4"/>
  <c r="C159" i="4"/>
  <c r="B159" i="4"/>
  <c r="AG158" i="4"/>
  <c r="AF158" i="4"/>
  <c r="AE158" i="4"/>
  <c r="AD158" i="4"/>
  <c r="AC158" i="4"/>
  <c r="AB158" i="4"/>
  <c r="AA158" i="4"/>
  <c r="Z158" i="4"/>
  <c r="Y158" i="4"/>
  <c r="X158" i="4"/>
  <c r="W158" i="4"/>
  <c r="V158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D158" i="4"/>
  <c r="C158" i="4"/>
  <c r="B158" i="4"/>
  <c r="AG157" i="4"/>
  <c r="AF157" i="4"/>
  <c r="AE157" i="4"/>
  <c r="AD157" i="4"/>
  <c r="AC157" i="4"/>
  <c r="AB157" i="4"/>
  <c r="AA157" i="4"/>
  <c r="Z157" i="4"/>
  <c r="Y157" i="4"/>
  <c r="X157" i="4"/>
  <c r="W157" i="4"/>
  <c r="V157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D157" i="4"/>
  <c r="C157" i="4"/>
  <c r="B157" i="4"/>
  <c r="AG156" i="4"/>
  <c r="AF156" i="4"/>
  <c r="AE156" i="4"/>
  <c r="AD156" i="4"/>
  <c r="AC156" i="4"/>
  <c r="AB156" i="4"/>
  <c r="AA156" i="4"/>
  <c r="Z156" i="4"/>
  <c r="Y156" i="4"/>
  <c r="X156" i="4"/>
  <c r="W156" i="4"/>
  <c r="V156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D156" i="4"/>
  <c r="C156" i="4"/>
  <c r="B156" i="4"/>
  <c r="AG155" i="4"/>
  <c r="AF155" i="4"/>
  <c r="AE155" i="4"/>
  <c r="AD155" i="4"/>
  <c r="AC155" i="4"/>
  <c r="AB155" i="4"/>
  <c r="AA155" i="4"/>
  <c r="Z155" i="4"/>
  <c r="Y155" i="4"/>
  <c r="X155" i="4"/>
  <c r="W155" i="4"/>
  <c r="V155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D155" i="4"/>
  <c r="C155" i="4"/>
  <c r="B155" i="4"/>
  <c r="AG154" i="4"/>
  <c r="AF154" i="4"/>
  <c r="AE154" i="4"/>
  <c r="AD154" i="4"/>
  <c r="AC154" i="4"/>
  <c r="AB154" i="4"/>
  <c r="AA154" i="4"/>
  <c r="Z154" i="4"/>
  <c r="Y154" i="4"/>
  <c r="X154" i="4"/>
  <c r="W154" i="4"/>
  <c r="V154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D154" i="4"/>
  <c r="C154" i="4"/>
  <c r="B154" i="4"/>
  <c r="AG153" i="4"/>
  <c r="AF153" i="4"/>
  <c r="AE153" i="4"/>
  <c r="AD153" i="4"/>
  <c r="AC153" i="4"/>
  <c r="AB153" i="4"/>
  <c r="AA153" i="4"/>
  <c r="Z153" i="4"/>
  <c r="Y153" i="4"/>
  <c r="X153" i="4"/>
  <c r="W153" i="4"/>
  <c r="V153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D153" i="4"/>
  <c r="C153" i="4"/>
  <c r="B153" i="4"/>
  <c r="AG152" i="4"/>
  <c r="AF152" i="4"/>
  <c r="AE152" i="4"/>
  <c r="AD152" i="4"/>
  <c r="AC152" i="4"/>
  <c r="AB152" i="4"/>
  <c r="AA152" i="4"/>
  <c r="Z152" i="4"/>
  <c r="Y152" i="4"/>
  <c r="X152" i="4"/>
  <c r="W152" i="4"/>
  <c r="V152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D152" i="4"/>
  <c r="C152" i="4"/>
  <c r="B152" i="4"/>
  <c r="AG151" i="4"/>
  <c r="AF151" i="4"/>
  <c r="AE151" i="4"/>
  <c r="AD151" i="4"/>
  <c r="AC151" i="4"/>
  <c r="AB151" i="4"/>
  <c r="AA151" i="4"/>
  <c r="Z151" i="4"/>
  <c r="Y151" i="4"/>
  <c r="X151" i="4"/>
  <c r="W151" i="4"/>
  <c r="V151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D151" i="4"/>
  <c r="C151" i="4"/>
  <c r="B151" i="4"/>
  <c r="AG150" i="4"/>
  <c r="AF150" i="4"/>
  <c r="AE150" i="4"/>
  <c r="AD150" i="4"/>
  <c r="AC150" i="4"/>
  <c r="AB150" i="4"/>
  <c r="AA150" i="4"/>
  <c r="Z150" i="4"/>
  <c r="Y150" i="4"/>
  <c r="X150" i="4"/>
  <c r="W150" i="4"/>
  <c r="V150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D150" i="4"/>
  <c r="C150" i="4"/>
  <c r="B150" i="4"/>
  <c r="AG149" i="4"/>
  <c r="AF149" i="4"/>
  <c r="AE149" i="4"/>
  <c r="AD149" i="4"/>
  <c r="AC149" i="4"/>
  <c r="AB149" i="4"/>
  <c r="AA149" i="4"/>
  <c r="Z149" i="4"/>
  <c r="Y149" i="4"/>
  <c r="X149" i="4"/>
  <c r="W149" i="4"/>
  <c r="V149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D149" i="4"/>
  <c r="C149" i="4"/>
  <c r="B149" i="4"/>
  <c r="AG148" i="4"/>
  <c r="AF148" i="4"/>
  <c r="AE148" i="4"/>
  <c r="AD148" i="4"/>
  <c r="AC148" i="4"/>
  <c r="AB148" i="4"/>
  <c r="AA148" i="4"/>
  <c r="Z148" i="4"/>
  <c r="Y148" i="4"/>
  <c r="X148" i="4"/>
  <c r="W148" i="4"/>
  <c r="V148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D148" i="4"/>
  <c r="C148" i="4"/>
  <c r="B148" i="4"/>
  <c r="AG147" i="4"/>
  <c r="AF147" i="4"/>
  <c r="AE147" i="4"/>
  <c r="AD147" i="4"/>
  <c r="AC147" i="4"/>
  <c r="AB147" i="4"/>
  <c r="AA147" i="4"/>
  <c r="Z147" i="4"/>
  <c r="Y147" i="4"/>
  <c r="X147" i="4"/>
  <c r="W147" i="4"/>
  <c r="V147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D147" i="4"/>
  <c r="C147" i="4"/>
  <c r="B147" i="4"/>
  <c r="AG146" i="4"/>
  <c r="AF146" i="4"/>
  <c r="AE146" i="4"/>
  <c r="AD146" i="4"/>
  <c r="AC146" i="4"/>
  <c r="AB146" i="4"/>
  <c r="AA146" i="4"/>
  <c r="Z146" i="4"/>
  <c r="Y146" i="4"/>
  <c r="X146" i="4"/>
  <c r="W146" i="4"/>
  <c r="V146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D146" i="4"/>
  <c r="C146" i="4"/>
  <c r="B146" i="4"/>
  <c r="AG145" i="4"/>
  <c r="AF145" i="4"/>
  <c r="AE145" i="4"/>
  <c r="AD145" i="4"/>
  <c r="AC145" i="4"/>
  <c r="AB145" i="4"/>
  <c r="AA145" i="4"/>
  <c r="Z145" i="4"/>
  <c r="Y145" i="4"/>
  <c r="X145" i="4"/>
  <c r="W145" i="4"/>
  <c r="V145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D145" i="4"/>
  <c r="C145" i="4"/>
  <c r="B145" i="4"/>
  <c r="AG144" i="4"/>
  <c r="AF144" i="4"/>
  <c r="AE144" i="4"/>
  <c r="AD144" i="4"/>
  <c r="AC144" i="4"/>
  <c r="AB144" i="4"/>
  <c r="AA144" i="4"/>
  <c r="Z144" i="4"/>
  <c r="Y144" i="4"/>
  <c r="X144" i="4"/>
  <c r="W144" i="4"/>
  <c r="V144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D144" i="4"/>
  <c r="C144" i="4"/>
  <c r="B144" i="4"/>
  <c r="AG143" i="4"/>
  <c r="AF143" i="4"/>
  <c r="AE143" i="4"/>
  <c r="AD143" i="4"/>
  <c r="AC143" i="4"/>
  <c r="AB143" i="4"/>
  <c r="AA143" i="4"/>
  <c r="Z143" i="4"/>
  <c r="Y143" i="4"/>
  <c r="X143" i="4"/>
  <c r="W143" i="4"/>
  <c r="V143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D143" i="4"/>
  <c r="C143" i="4"/>
  <c r="B143" i="4"/>
  <c r="AG142" i="4"/>
  <c r="AF142" i="4"/>
  <c r="AE142" i="4"/>
  <c r="AD142" i="4"/>
  <c r="AC142" i="4"/>
  <c r="AB142" i="4"/>
  <c r="AA142" i="4"/>
  <c r="Z142" i="4"/>
  <c r="Y142" i="4"/>
  <c r="X142" i="4"/>
  <c r="W142" i="4"/>
  <c r="V142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D142" i="4"/>
  <c r="C142" i="4"/>
  <c r="B142" i="4"/>
  <c r="AG141" i="4"/>
  <c r="AF141" i="4"/>
  <c r="AE141" i="4"/>
  <c r="AD141" i="4"/>
  <c r="AC141" i="4"/>
  <c r="AB141" i="4"/>
  <c r="AA141" i="4"/>
  <c r="Z141" i="4"/>
  <c r="Y141" i="4"/>
  <c r="X141" i="4"/>
  <c r="W141" i="4"/>
  <c r="V141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D141" i="4"/>
  <c r="C141" i="4"/>
  <c r="B141" i="4"/>
  <c r="AG140" i="4"/>
  <c r="AF140" i="4"/>
  <c r="AE140" i="4"/>
  <c r="AD140" i="4"/>
  <c r="AC140" i="4"/>
  <c r="AB140" i="4"/>
  <c r="AA140" i="4"/>
  <c r="Z140" i="4"/>
  <c r="Y140" i="4"/>
  <c r="X140" i="4"/>
  <c r="W140" i="4"/>
  <c r="V140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D140" i="4"/>
  <c r="C140" i="4"/>
  <c r="B140" i="4"/>
  <c r="AG139" i="4"/>
  <c r="AF139" i="4"/>
  <c r="AE139" i="4"/>
  <c r="AD139" i="4"/>
  <c r="AC139" i="4"/>
  <c r="AB139" i="4"/>
  <c r="AA139" i="4"/>
  <c r="Z139" i="4"/>
  <c r="Y139" i="4"/>
  <c r="X139" i="4"/>
  <c r="W139" i="4"/>
  <c r="V139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D139" i="4"/>
  <c r="C139" i="4"/>
  <c r="B139" i="4"/>
  <c r="AG138" i="4"/>
  <c r="AF138" i="4"/>
  <c r="AE138" i="4"/>
  <c r="AD138" i="4"/>
  <c r="AC138" i="4"/>
  <c r="AB138" i="4"/>
  <c r="AA138" i="4"/>
  <c r="Z138" i="4"/>
  <c r="Y138" i="4"/>
  <c r="X138" i="4"/>
  <c r="W138" i="4"/>
  <c r="V138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D138" i="4"/>
  <c r="C138" i="4"/>
  <c r="B138" i="4"/>
  <c r="AG137" i="4"/>
  <c r="AF137" i="4"/>
  <c r="AE137" i="4"/>
  <c r="AD137" i="4"/>
  <c r="AC137" i="4"/>
  <c r="AB137" i="4"/>
  <c r="AA137" i="4"/>
  <c r="Z137" i="4"/>
  <c r="Y137" i="4"/>
  <c r="X137" i="4"/>
  <c r="W137" i="4"/>
  <c r="V137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D137" i="4"/>
  <c r="C137" i="4"/>
  <c r="B137" i="4"/>
  <c r="AG136" i="4"/>
  <c r="AF136" i="4"/>
  <c r="AE136" i="4"/>
  <c r="AD136" i="4"/>
  <c r="AC136" i="4"/>
  <c r="AB136" i="4"/>
  <c r="AA136" i="4"/>
  <c r="Z136" i="4"/>
  <c r="Y136" i="4"/>
  <c r="X136" i="4"/>
  <c r="W136" i="4"/>
  <c r="V136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D136" i="4"/>
  <c r="C136" i="4"/>
  <c r="B136" i="4"/>
  <c r="AG135" i="4"/>
  <c r="AF135" i="4"/>
  <c r="AE135" i="4"/>
  <c r="AD135" i="4"/>
  <c r="AC135" i="4"/>
  <c r="AB135" i="4"/>
  <c r="AA135" i="4"/>
  <c r="Z135" i="4"/>
  <c r="Y135" i="4"/>
  <c r="X135" i="4"/>
  <c r="W135" i="4"/>
  <c r="V135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D135" i="4"/>
  <c r="C135" i="4"/>
  <c r="B135" i="4"/>
  <c r="AG134" i="4"/>
  <c r="AF134" i="4"/>
  <c r="AE134" i="4"/>
  <c r="AD134" i="4"/>
  <c r="AC134" i="4"/>
  <c r="AB134" i="4"/>
  <c r="AA134" i="4"/>
  <c r="Z134" i="4"/>
  <c r="Y134" i="4"/>
  <c r="X134" i="4"/>
  <c r="W134" i="4"/>
  <c r="V134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D134" i="4"/>
  <c r="C134" i="4"/>
  <c r="B134" i="4"/>
  <c r="AG133" i="4"/>
  <c r="AF133" i="4"/>
  <c r="AE133" i="4"/>
  <c r="AD133" i="4"/>
  <c r="AC133" i="4"/>
  <c r="AB133" i="4"/>
  <c r="AA133" i="4"/>
  <c r="Z133" i="4"/>
  <c r="Y133" i="4"/>
  <c r="X133" i="4"/>
  <c r="W133" i="4"/>
  <c r="V133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D133" i="4"/>
  <c r="C133" i="4"/>
  <c r="B133" i="4"/>
  <c r="AG132" i="4"/>
  <c r="AF132" i="4"/>
  <c r="AE132" i="4"/>
  <c r="AD132" i="4"/>
  <c r="AC132" i="4"/>
  <c r="AB132" i="4"/>
  <c r="AA132" i="4"/>
  <c r="Z132" i="4"/>
  <c r="Y132" i="4"/>
  <c r="X132" i="4"/>
  <c r="W132" i="4"/>
  <c r="V132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D132" i="4"/>
  <c r="C132" i="4"/>
  <c r="B132" i="4"/>
  <c r="AG131" i="4"/>
  <c r="AF131" i="4"/>
  <c r="AE131" i="4"/>
  <c r="AD131" i="4"/>
  <c r="AC131" i="4"/>
  <c r="AB131" i="4"/>
  <c r="AA131" i="4"/>
  <c r="Z131" i="4"/>
  <c r="Y131" i="4"/>
  <c r="X131" i="4"/>
  <c r="W131" i="4"/>
  <c r="V131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D131" i="4"/>
  <c r="C131" i="4"/>
  <c r="B131" i="4"/>
  <c r="AG130" i="4"/>
  <c r="AF130" i="4"/>
  <c r="AE130" i="4"/>
  <c r="AD130" i="4"/>
  <c r="AC130" i="4"/>
  <c r="AB130" i="4"/>
  <c r="AA130" i="4"/>
  <c r="Z130" i="4"/>
  <c r="Y130" i="4"/>
  <c r="X130" i="4"/>
  <c r="W130" i="4"/>
  <c r="V130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D130" i="4"/>
  <c r="C130" i="4"/>
  <c r="B130" i="4"/>
  <c r="AG129" i="4"/>
  <c r="AF129" i="4"/>
  <c r="AE129" i="4"/>
  <c r="AD129" i="4"/>
  <c r="AC129" i="4"/>
  <c r="AB129" i="4"/>
  <c r="AA129" i="4"/>
  <c r="Z129" i="4"/>
  <c r="Y129" i="4"/>
  <c r="X129" i="4"/>
  <c r="W129" i="4"/>
  <c r="V129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D129" i="4"/>
  <c r="C129" i="4"/>
  <c r="B129" i="4"/>
  <c r="AG128" i="4"/>
  <c r="AF128" i="4"/>
  <c r="AE128" i="4"/>
  <c r="AD128" i="4"/>
  <c r="AC128" i="4"/>
  <c r="AB128" i="4"/>
  <c r="AA128" i="4"/>
  <c r="Z128" i="4"/>
  <c r="Y128" i="4"/>
  <c r="X128" i="4"/>
  <c r="W128" i="4"/>
  <c r="V128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D128" i="4"/>
  <c r="C128" i="4"/>
  <c r="B128" i="4"/>
  <c r="AG127" i="4"/>
  <c r="AF127" i="4"/>
  <c r="AE127" i="4"/>
  <c r="AD127" i="4"/>
  <c r="AC127" i="4"/>
  <c r="AB127" i="4"/>
  <c r="AA127" i="4"/>
  <c r="Z127" i="4"/>
  <c r="Y127" i="4"/>
  <c r="X127" i="4"/>
  <c r="W127" i="4"/>
  <c r="V127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D127" i="4"/>
  <c r="C127" i="4"/>
  <c r="B127" i="4"/>
  <c r="AG126" i="4"/>
  <c r="AF126" i="4"/>
  <c r="AE126" i="4"/>
  <c r="AD126" i="4"/>
  <c r="AC126" i="4"/>
  <c r="AB126" i="4"/>
  <c r="AA126" i="4"/>
  <c r="Z126" i="4"/>
  <c r="Y126" i="4"/>
  <c r="X126" i="4"/>
  <c r="W126" i="4"/>
  <c r="V126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B126" i="4"/>
  <c r="AG125" i="4"/>
  <c r="AF125" i="4"/>
  <c r="AE125" i="4"/>
  <c r="AD125" i="4"/>
  <c r="AC125" i="4"/>
  <c r="AB125" i="4"/>
  <c r="AA125" i="4"/>
  <c r="Z125" i="4"/>
  <c r="Y125" i="4"/>
  <c r="X125" i="4"/>
  <c r="W125" i="4"/>
  <c r="V125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D125" i="4"/>
  <c r="C125" i="4"/>
  <c r="B125" i="4"/>
  <c r="AG124" i="4"/>
  <c r="AF124" i="4"/>
  <c r="AE124" i="4"/>
  <c r="AD124" i="4"/>
  <c r="AC124" i="4"/>
  <c r="AB124" i="4"/>
  <c r="AA124" i="4"/>
  <c r="Z124" i="4"/>
  <c r="Y124" i="4"/>
  <c r="X124" i="4"/>
  <c r="W124" i="4"/>
  <c r="V124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D124" i="4"/>
  <c r="C124" i="4"/>
  <c r="B124" i="4"/>
  <c r="AG123" i="4"/>
  <c r="AF123" i="4"/>
  <c r="AE123" i="4"/>
  <c r="AD123" i="4"/>
  <c r="AC123" i="4"/>
  <c r="AB123" i="4"/>
  <c r="AA123" i="4"/>
  <c r="Z123" i="4"/>
  <c r="Y123" i="4"/>
  <c r="X123" i="4"/>
  <c r="W123" i="4"/>
  <c r="V123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D123" i="4"/>
  <c r="C123" i="4"/>
  <c r="B123" i="4"/>
  <c r="AG122" i="4"/>
  <c r="AF122" i="4"/>
  <c r="AE122" i="4"/>
  <c r="AD122" i="4"/>
  <c r="AC122" i="4"/>
  <c r="AB122" i="4"/>
  <c r="AA122" i="4"/>
  <c r="Z122" i="4"/>
  <c r="Y122" i="4"/>
  <c r="X122" i="4"/>
  <c r="W122" i="4"/>
  <c r="V122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D122" i="4"/>
  <c r="C122" i="4"/>
  <c r="B122" i="4"/>
  <c r="AG121" i="4"/>
  <c r="AF121" i="4"/>
  <c r="AE121" i="4"/>
  <c r="AD121" i="4"/>
  <c r="AC121" i="4"/>
  <c r="AB121" i="4"/>
  <c r="AA121" i="4"/>
  <c r="Z121" i="4"/>
  <c r="Y121" i="4"/>
  <c r="X121" i="4"/>
  <c r="W121" i="4"/>
  <c r="V121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D121" i="4"/>
  <c r="C121" i="4"/>
  <c r="B121" i="4"/>
  <c r="AG120" i="4"/>
  <c r="AF120" i="4"/>
  <c r="AE120" i="4"/>
  <c r="AD120" i="4"/>
  <c r="AC120" i="4"/>
  <c r="AB120" i="4"/>
  <c r="AA120" i="4"/>
  <c r="Z120" i="4"/>
  <c r="Y120" i="4"/>
  <c r="X120" i="4"/>
  <c r="W120" i="4"/>
  <c r="V120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D120" i="4"/>
  <c r="C120" i="4"/>
  <c r="B120" i="4"/>
  <c r="AG119" i="4"/>
  <c r="AF119" i="4"/>
  <c r="AE119" i="4"/>
  <c r="AD119" i="4"/>
  <c r="AC119" i="4"/>
  <c r="AB119" i="4"/>
  <c r="AA119" i="4"/>
  <c r="Z119" i="4"/>
  <c r="Y119" i="4"/>
  <c r="X119" i="4"/>
  <c r="W119" i="4"/>
  <c r="V119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D119" i="4"/>
  <c r="C119" i="4"/>
  <c r="B119" i="4"/>
  <c r="AG118" i="4"/>
  <c r="AF118" i="4"/>
  <c r="AE118" i="4"/>
  <c r="AD118" i="4"/>
  <c r="AC118" i="4"/>
  <c r="AB118" i="4"/>
  <c r="AA118" i="4"/>
  <c r="Z118" i="4"/>
  <c r="Y118" i="4"/>
  <c r="X118" i="4"/>
  <c r="W118" i="4"/>
  <c r="V118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D118" i="4"/>
  <c r="C118" i="4"/>
  <c r="B118" i="4"/>
  <c r="AG117" i="4"/>
  <c r="AF117" i="4"/>
  <c r="AE117" i="4"/>
  <c r="AD117" i="4"/>
  <c r="AC117" i="4"/>
  <c r="AB117" i="4"/>
  <c r="AA117" i="4"/>
  <c r="Z117" i="4"/>
  <c r="Y117" i="4"/>
  <c r="X117" i="4"/>
  <c r="W117" i="4"/>
  <c r="V117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D117" i="4"/>
  <c r="C117" i="4"/>
  <c r="B117" i="4"/>
  <c r="AG116" i="4"/>
  <c r="AF116" i="4"/>
  <c r="AE116" i="4"/>
  <c r="AD116" i="4"/>
  <c r="AC116" i="4"/>
  <c r="AB116" i="4"/>
  <c r="AA116" i="4"/>
  <c r="Z116" i="4"/>
  <c r="Y116" i="4"/>
  <c r="X116" i="4"/>
  <c r="W116" i="4"/>
  <c r="V116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D116" i="4"/>
  <c r="C116" i="4"/>
  <c r="B116" i="4"/>
  <c r="AG115" i="4"/>
  <c r="AF115" i="4"/>
  <c r="AE115" i="4"/>
  <c r="AD115" i="4"/>
  <c r="AC115" i="4"/>
  <c r="AB115" i="4"/>
  <c r="AA115" i="4"/>
  <c r="Z115" i="4"/>
  <c r="Y115" i="4"/>
  <c r="X115" i="4"/>
  <c r="W115" i="4"/>
  <c r="V115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D115" i="4"/>
  <c r="C115" i="4"/>
  <c r="B115" i="4"/>
  <c r="AG114" i="4"/>
  <c r="AF114" i="4"/>
  <c r="AE114" i="4"/>
  <c r="AD114" i="4"/>
  <c r="AC114" i="4"/>
  <c r="AB114" i="4"/>
  <c r="AA114" i="4"/>
  <c r="Z114" i="4"/>
  <c r="Y114" i="4"/>
  <c r="X114" i="4"/>
  <c r="W114" i="4"/>
  <c r="V114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D114" i="4"/>
  <c r="C114" i="4"/>
  <c r="B114" i="4"/>
  <c r="AG113" i="4"/>
  <c r="AF113" i="4"/>
  <c r="AE113" i="4"/>
  <c r="AD113" i="4"/>
  <c r="AC113" i="4"/>
  <c r="AB113" i="4"/>
  <c r="AA113" i="4"/>
  <c r="Z113" i="4"/>
  <c r="Y113" i="4"/>
  <c r="X113" i="4"/>
  <c r="W113" i="4"/>
  <c r="V113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D113" i="4"/>
  <c r="C113" i="4"/>
  <c r="B113" i="4"/>
  <c r="AG112" i="4"/>
  <c r="AF112" i="4"/>
  <c r="AE112" i="4"/>
  <c r="AD112" i="4"/>
  <c r="AC112" i="4"/>
  <c r="AB112" i="4"/>
  <c r="AA112" i="4"/>
  <c r="Z112" i="4"/>
  <c r="Y112" i="4"/>
  <c r="X112" i="4"/>
  <c r="W112" i="4"/>
  <c r="V112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D112" i="4"/>
  <c r="C112" i="4"/>
  <c r="B112" i="4"/>
  <c r="AG111" i="4"/>
  <c r="AF111" i="4"/>
  <c r="AE111" i="4"/>
  <c r="AD111" i="4"/>
  <c r="AC111" i="4"/>
  <c r="AB111" i="4"/>
  <c r="AA111" i="4"/>
  <c r="Z111" i="4"/>
  <c r="Y111" i="4"/>
  <c r="X111" i="4"/>
  <c r="W111" i="4"/>
  <c r="V111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D111" i="4"/>
  <c r="C111" i="4"/>
  <c r="B111" i="4"/>
  <c r="AG110" i="4"/>
  <c r="AF110" i="4"/>
  <c r="AE110" i="4"/>
  <c r="AD110" i="4"/>
  <c r="AC110" i="4"/>
  <c r="AB110" i="4"/>
  <c r="AA110" i="4"/>
  <c r="Z110" i="4"/>
  <c r="Y110" i="4"/>
  <c r="X110" i="4"/>
  <c r="W110" i="4"/>
  <c r="V110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D110" i="4"/>
  <c r="C110" i="4"/>
  <c r="B110" i="4"/>
  <c r="AG109" i="4"/>
  <c r="AF109" i="4"/>
  <c r="AE109" i="4"/>
  <c r="AD109" i="4"/>
  <c r="AC109" i="4"/>
  <c r="AB109" i="4"/>
  <c r="AA109" i="4"/>
  <c r="Z109" i="4"/>
  <c r="Y109" i="4"/>
  <c r="X109" i="4"/>
  <c r="W109" i="4"/>
  <c r="V109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D109" i="4"/>
  <c r="C109" i="4"/>
  <c r="B109" i="4"/>
  <c r="AG108" i="4"/>
  <c r="AF108" i="4"/>
  <c r="AE108" i="4"/>
  <c r="AD108" i="4"/>
  <c r="AC108" i="4"/>
  <c r="AB108" i="4"/>
  <c r="AA108" i="4"/>
  <c r="Z108" i="4"/>
  <c r="Y108" i="4"/>
  <c r="X108" i="4"/>
  <c r="W108" i="4"/>
  <c r="V108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D108" i="4"/>
  <c r="C108" i="4"/>
  <c r="B108" i="4"/>
  <c r="AG107" i="4"/>
  <c r="AF107" i="4"/>
  <c r="AE107" i="4"/>
  <c r="AD107" i="4"/>
  <c r="AC107" i="4"/>
  <c r="AB107" i="4"/>
  <c r="AA107" i="4"/>
  <c r="Z107" i="4"/>
  <c r="Y107" i="4"/>
  <c r="X107" i="4"/>
  <c r="W107" i="4"/>
  <c r="V107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D107" i="4"/>
  <c r="C107" i="4"/>
  <c r="B107" i="4"/>
  <c r="AG106" i="4"/>
  <c r="AF106" i="4"/>
  <c r="AE106" i="4"/>
  <c r="AD106" i="4"/>
  <c r="AC106" i="4"/>
  <c r="AB106" i="4"/>
  <c r="AA106" i="4"/>
  <c r="Z106" i="4"/>
  <c r="Y106" i="4"/>
  <c r="X106" i="4"/>
  <c r="W106" i="4"/>
  <c r="V106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D106" i="4"/>
  <c r="C106" i="4"/>
  <c r="B106" i="4"/>
  <c r="AG105" i="4"/>
  <c r="AF105" i="4"/>
  <c r="AE105" i="4"/>
  <c r="AD105" i="4"/>
  <c r="AC105" i="4"/>
  <c r="AB105" i="4"/>
  <c r="AA105" i="4"/>
  <c r="Z105" i="4"/>
  <c r="Y105" i="4"/>
  <c r="X105" i="4"/>
  <c r="W105" i="4"/>
  <c r="V105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D105" i="4"/>
  <c r="C105" i="4"/>
  <c r="B105" i="4"/>
  <c r="AG104" i="4"/>
  <c r="AF104" i="4"/>
  <c r="AE104" i="4"/>
  <c r="AD104" i="4"/>
  <c r="AC104" i="4"/>
  <c r="AB104" i="4"/>
  <c r="AA104" i="4"/>
  <c r="Z104" i="4"/>
  <c r="Y104" i="4"/>
  <c r="X104" i="4"/>
  <c r="W104" i="4"/>
  <c r="V104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D104" i="4"/>
  <c r="C104" i="4"/>
  <c r="B104" i="4"/>
  <c r="AG103" i="4"/>
  <c r="AF103" i="4"/>
  <c r="AE103" i="4"/>
  <c r="AD103" i="4"/>
  <c r="AC103" i="4"/>
  <c r="AB103" i="4"/>
  <c r="AA103" i="4"/>
  <c r="Z103" i="4"/>
  <c r="Y103" i="4"/>
  <c r="X103" i="4"/>
  <c r="W103" i="4"/>
  <c r="V103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D103" i="4"/>
  <c r="C103" i="4"/>
  <c r="B103" i="4"/>
  <c r="AG102" i="4"/>
  <c r="AF102" i="4"/>
  <c r="AE102" i="4"/>
  <c r="AD102" i="4"/>
  <c r="AC102" i="4"/>
  <c r="AB102" i="4"/>
  <c r="AA102" i="4"/>
  <c r="Z102" i="4"/>
  <c r="Y102" i="4"/>
  <c r="X102" i="4"/>
  <c r="W102" i="4"/>
  <c r="V102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D102" i="4"/>
  <c r="C102" i="4"/>
  <c r="B102" i="4"/>
  <c r="AG101" i="4"/>
  <c r="AF101" i="4"/>
  <c r="AE101" i="4"/>
  <c r="AD101" i="4"/>
  <c r="AC101" i="4"/>
  <c r="AB101" i="4"/>
  <c r="AA101" i="4"/>
  <c r="Z101" i="4"/>
  <c r="Y101" i="4"/>
  <c r="X101" i="4"/>
  <c r="W101" i="4"/>
  <c r="V101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D101" i="4"/>
  <c r="C101" i="4"/>
  <c r="B101" i="4"/>
  <c r="AG100" i="4"/>
  <c r="AF100" i="4"/>
  <c r="AE100" i="4"/>
  <c r="AD100" i="4"/>
  <c r="AC100" i="4"/>
  <c r="AB100" i="4"/>
  <c r="AA100" i="4"/>
  <c r="Z100" i="4"/>
  <c r="Y100" i="4"/>
  <c r="X100" i="4"/>
  <c r="W100" i="4"/>
  <c r="V100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D100" i="4"/>
  <c r="C100" i="4"/>
  <c r="B100" i="4"/>
  <c r="AG99" i="4"/>
  <c r="AF99" i="4"/>
  <c r="AE99" i="4"/>
  <c r="AD99" i="4"/>
  <c r="AC99" i="4"/>
  <c r="AB99" i="4"/>
  <c r="AA99" i="4"/>
  <c r="Z99" i="4"/>
  <c r="Y99" i="4"/>
  <c r="X99" i="4"/>
  <c r="W99" i="4"/>
  <c r="V99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D99" i="4"/>
  <c r="C99" i="4"/>
  <c r="B99" i="4"/>
  <c r="AG98" i="4"/>
  <c r="AF98" i="4"/>
  <c r="AE98" i="4"/>
  <c r="AD98" i="4"/>
  <c r="AC98" i="4"/>
  <c r="AB98" i="4"/>
  <c r="AA98" i="4"/>
  <c r="Z98" i="4"/>
  <c r="Y98" i="4"/>
  <c r="X98" i="4"/>
  <c r="W98" i="4"/>
  <c r="V98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D98" i="4"/>
  <c r="C98" i="4"/>
  <c r="B98" i="4"/>
  <c r="AG97" i="4"/>
  <c r="AF97" i="4"/>
  <c r="AE97" i="4"/>
  <c r="AD97" i="4"/>
  <c r="AC97" i="4"/>
  <c r="AB97" i="4"/>
  <c r="AA97" i="4"/>
  <c r="Z97" i="4"/>
  <c r="Y97" i="4"/>
  <c r="X97" i="4"/>
  <c r="W97" i="4"/>
  <c r="V97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D97" i="4"/>
  <c r="C97" i="4"/>
  <c r="B97" i="4"/>
  <c r="AG96" i="4"/>
  <c r="AF96" i="4"/>
  <c r="AE96" i="4"/>
  <c r="AD96" i="4"/>
  <c r="AC96" i="4"/>
  <c r="AB96" i="4"/>
  <c r="AA96" i="4"/>
  <c r="Z96" i="4"/>
  <c r="Y96" i="4"/>
  <c r="X96" i="4"/>
  <c r="W96" i="4"/>
  <c r="V96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D96" i="4"/>
  <c r="C96" i="4"/>
  <c r="B96" i="4"/>
  <c r="AG95" i="4"/>
  <c r="AF95" i="4"/>
  <c r="AE95" i="4"/>
  <c r="AD95" i="4"/>
  <c r="AC95" i="4"/>
  <c r="AB95" i="4"/>
  <c r="AA95" i="4"/>
  <c r="Z95" i="4"/>
  <c r="Y95" i="4"/>
  <c r="X95" i="4"/>
  <c r="W95" i="4"/>
  <c r="V95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D95" i="4"/>
  <c r="C95" i="4"/>
  <c r="B95" i="4"/>
  <c r="AG94" i="4"/>
  <c r="AF94" i="4"/>
  <c r="AE94" i="4"/>
  <c r="AD94" i="4"/>
  <c r="AC94" i="4"/>
  <c r="AB94" i="4"/>
  <c r="AA94" i="4"/>
  <c r="Z94" i="4"/>
  <c r="Y94" i="4"/>
  <c r="X94" i="4"/>
  <c r="W94" i="4"/>
  <c r="V94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D94" i="4"/>
  <c r="C94" i="4"/>
  <c r="B94" i="4"/>
  <c r="AG93" i="4"/>
  <c r="AF93" i="4"/>
  <c r="AE93" i="4"/>
  <c r="AD93" i="4"/>
  <c r="AC93" i="4"/>
  <c r="AB93" i="4"/>
  <c r="AA93" i="4"/>
  <c r="Z93" i="4"/>
  <c r="Y93" i="4"/>
  <c r="X93" i="4"/>
  <c r="W93" i="4"/>
  <c r="V93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D93" i="4"/>
  <c r="C93" i="4"/>
  <c r="B93" i="4"/>
  <c r="AG92" i="4"/>
  <c r="AF92" i="4"/>
  <c r="AE92" i="4"/>
  <c r="AD92" i="4"/>
  <c r="AC92" i="4"/>
  <c r="AB92" i="4"/>
  <c r="AA92" i="4"/>
  <c r="Z92" i="4"/>
  <c r="Y92" i="4"/>
  <c r="X92" i="4"/>
  <c r="W92" i="4"/>
  <c r="V92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D92" i="4"/>
  <c r="C92" i="4"/>
  <c r="B92" i="4"/>
  <c r="AG91" i="4"/>
  <c r="AF91" i="4"/>
  <c r="AE91" i="4"/>
  <c r="AD91" i="4"/>
  <c r="AC91" i="4"/>
  <c r="AB91" i="4"/>
  <c r="AA91" i="4"/>
  <c r="Z91" i="4"/>
  <c r="Y91" i="4"/>
  <c r="X91" i="4"/>
  <c r="W91" i="4"/>
  <c r="V91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D91" i="4"/>
  <c r="C91" i="4"/>
  <c r="B91" i="4"/>
  <c r="AG90" i="4"/>
  <c r="AF90" i="4"/>
  <c r="AE90" i="4"/>
  <c r="AD90" i="4"/>
  <c r="AC90" i="4"/>
  <c r="AB90" i="4"/>
  <c r="AA90" i="4"/>
  <c r="Z90" i="4"/>
  <c r="Y90" i="4"/>
  <c r="X90" i="4"/>
  <c r="W90" i="4"/>
  <c r="V90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D90" i="4"/>
  <c r="C90" i="4"/>
  <c r="B90" i="4"/>
  <c r="AG89" i="4"/>
  <c r="AF89" i="4"/>
  <c r="AE89" i="4"/>
  <c r="AD89" i="4"/>
  <c r="AC89" i="4"/>
  <c r="AB89" i="4"/>
  <c r="AA89" i="4"/>
  <c r="Z89" i="4"/>
  <c r="Y89" i="4"/>
  <c r="X89" i="4"/>
  <c r="W89" i="4"/>
  <c r="V89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D89" i="4"/>
  <c r="C89" i="4"/>
  <c r="B89" i="4"/>
  <c r="AG88" i="4"/>
  <c r="AF88" i="4"/>
  <c r="AE88" i="4"/>
  <c r="AD88" i="4"/>
  <c r="AC88" i="4"/>
  <c r="AB88" i="4"/>
  <c r="AA88" i="4"/>
  <c r="Z88" i="4"/>
  <c r="Y88" i="4"/>
  <c r="X88" i="4"/>
  <c r="W88" i="4"/>
  <c r="V88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D88" i="4"/>
  <c r="C88" i="4"/>
  <c r="B88" i="4"/>
  <c r="AG87" i="4"/>
  <c r="AF87" i="4"/>
  <c r="AE87" i="4"/>
  <c r="AD87" i="4"/>
  <c r="AC87" i="4"/>
  <c r="AB87" i="4"/>
  <c r="AA87" i="4"/>
  <c r="Z87" i="4"/>
  <c r="Y87" i="4"/>
  <c r="X87" i="4"/>
  <c r="W87" i="4"/>
  <c r="V87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D87" i="4"/>
  <c r="C87" i="4"/>
  <c r="B87" i="4"/>
  <c r="AG86" i="4"/>
  <c r="AF86" i="4"/>
  <c r="AE86" i="4"/>
  <c r="AD86" i="4"/>
  <c r="AC86" i="4"/>
  <c r="AB86" i="4"/>
  <c r="AA86" i="4"/>
  <c r="Z86" i="4"/>
  <c r="Y86" i="4"/>
  <c r="X86" i="4"/>
  <c r="W86" i="4"/>
  <c r="V86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D86" i="4"/>
  <c r="C86" i="4"/>
  <c r="B86" i="4"/>
  <c r="AG85" i="4"/>
  <c r="AF85" i="4"/>
  <c r="AE85" i="4"/>
  <c r="AD85" i="4"/>
  <c r="AC85" i="4"/>
  <c r="AB85" i="4"/>
  <c r="AA85" i="4"/>
  <c r="Z85" i="4"/>
  <c r="Y85" i="4"/>
  <c r="X85" i="4"/>
  <c r="W85" i="4"/>
  <c r="V85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D85" i="4"/>
  <c r="C85" i="4"/>
  <c r="B85" i="4"/>
  <c r="AG84" i="4"/>
  <c r="AF84" i="4"/>
  <c r="AE84" i="4"/>
  <c r="AD84" i="4"/>
  <c r="AC84" i="4"/>
  <c r="AB84" i="4"/>
  <c r="AA84" i="4"/>
  <c r="Z84" i="4"/>
  <c r="Y84" i="4"/>
  <c r="X84" i="4"/>
  <c r="W84" i="4"/>
  <c r="V84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D84" i="4"/>
  <c r="C84" i="4"/>
  <c r="B84" i="4"/>
  <c r="AG83" i="4"/>
  <c r="AF83" i="4"/>
  <c r="AE83" i="4"/>
  <c r="AD83" i="4"/>
  <c r="AC83" i="4"/>
  <c r="AB83" i="4"/>
  <c r="AA83" i="4"/>
  <c r="Z83" i="4"/>
  <c r="Y83" i="4"/>
  <c r="X83" i="4"/>
  <c r="W83" i="4"/>
  <c r="V83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D83" i="4"/>
  <c r="C83" i="4"/>
  <c r="B83" i="4"/>
  <c r="AG82" i="4"/>
  <c r="AF82" i="4"/>
  <c r="AE82" i="4"/>
  <c r="AD82" i="4"/>
  <c r="AC82" i="4"/>
  <c r="AB82" i="4"/>
  <c r="AA82" i="4"/>
  <c r="Z82" i="4"/>
  <c r="Y82" i="4"/>
  <c r="X82" i="4"/>
  <c r="W82" i="4"/>
  <c r="V82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D82" i="4"/>
  <c r="C82" i="4"/>
  <c r="B82" i="4"/>
  <c r="AG81" i="4"/>
  <c r="AF81" i="4"/>
  <c r="AE81" i="4"/>
  <c r="AD81" i="4"/>
  <c r="AC81" i="4"/>
  <c r="AB81" i="4"/>
  <c r="AA81" i="4"/>
  <c r="Z81" i="4"/>
  <c r="Y81" i="4"/>
  <c r="X81" i="4"/>
  <c r="W81" i="4"/>
  <c r="V81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D81" i="4"/>
  <c r="C81" i="4"/>
  <c r="B81" i="4"/>
  <c r="AG80" i="4"/>
  <c r="AF80" i="4"/>
  <c r="AE80" i="4"/>
  <c r="AD80" i="4"/>
  <c r="AC80" i="4"/>
  <c r="AB80" i="4"/>
  <c r="AA80" i="4"/>
  <c r="Z80" i="4"/>
  <c r="Y80" i="4"/>
  <c r="X80" i="4"/>
  <c r="W80" i="4"/>
  <c r="V80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D80" i="4"/>
  <c r="C80" i="4"/>
  <c r="B80" i="4"/>
  <c r="AG79" i="4"/>
  <c r="AF79" i="4"/>
  <c r="AE79" i="4"/>
  <c r="AD79" i="4"/>
  <c r="AC79" i="4"/>
  <c r="AB79" i="4"/>
  <c r="AA79" i="4"/>
  <c r="Z79" i="4"/>
  <c r="Y79" i="4"/>
  <c r="X79" i="4"/>
  <c r="W79" i="4"/>
  <c r="V79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D79" i="4"/>
  <c r="C79" i="4"/>
  <c r="B79" i="4"/>
  <c r="AG78" i="4"/>
  <c r="AF78" i="4"/>
  <c r="AE78" i="4"/>
  <c r="AD78" i="4"/>
  <c r="AC78" i="4"/>
  <c r="AB78" i="4"/>
  <c r="AA78" i="4"/>
  <c r="Z78" i="4"/>
  <c r="Y78" i="4"/>
  <c r="X78" i="4"/>
  <c r="W78" i="4"/>
  <c r="V78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D78" i="4"/>
  <c r="C78" i="4"/>
  <c r="B78" i="4"/>
  <c r="AG77" i="4"/>
  <c r="AF77" i="4"/>
  <c r="AE77" i="4"/>
  <c r="AD77" i="4"/>
  <c r="AC77" i="4"/>
  <c r="AB77" i="4"/>
  <c r="AA77" i="4"/>
  <c r="Z77" i="4"/>
  <c r="Y77" i="4"/>
  <c r="X77" i="4"/>
  <c r="W77" i="4"/>
  <c r="V77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D77" i="4"/>
  <c r="C77" i="4"/>
  <c r="B77" i="4"/>
  <c r="AG76" i="4"/>
  <c r="AF76" i="4"/>
  <c r="AE76" i="4"/>
  <c r="AD76" i="4"/>
  <c r="AC76" i="4"/>
  <c r="AB76" i="4"/>
  <c r="AA76" i="4"/>
  <c r="Z76" i="4"/>
  <c r="Y76" i="4"/>
  <c r="X76" i="4"/>
  <c r="W76" i="4"/>
  <c r="V76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D76" i="4"/>
  <c r="C76" i="4"/>
  <c r="B76" i="4"/>
  <c r="AG75" i="4"/>
  <c r="AF75" i="4"/>
  <c r="AE75" i="4"/>
  <c r="AD75" i="4"/>
  <c r="AC75" i="4"/>
  <c r="AB75" i="4"/>
  <c r="AA75" i="4"/>
  <c r="Z75" i="4"/>
  <c r="Y75" i="4"/>
  <c r="X75" i="4"/>
  <c r="W75" i="4"/>
  <c r="V75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D75" i="4"/>
  <c r="C75" i="4"/>
  <c r="B75" i="4"/>
  <c r="AG74" i="4"/>
  <c r="AF74" i="4"/>
  <c r="AE74" i="4"/>
  <c r="AD74" i="4"/>
  <c r="AC74" i="4"/>
  <c r="AB74" i="4"/>
  <c r="AA74" i="4"/>
  <c r="Z74" i="4"/>
  <c r="Y74" i="4"/>
  <c r="X74" i="4"/>
  <c r="W74" i="4"/>
  <c r="V74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D74" i="4"/>
  <c r="C74" i="4"/>
  <c r="B74" i="4"/>
  <c r="AG73" i="4"/>
  <c r="AF73" i="4"/>
  <c r="AE73" i="4"/>
  <c r="AD73" i="4"/>
  <c r="AC73" i="4"/>
  <c r="AB73" i="4"/>
  <c r="AA73" i="4"/>
  <c r="Z73" i="4"/>
  <c r="Y73" i="4"/>
  <c r="X73" i="4"/>
  <c r="W73" i="4"/>
  <c r="V73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D73" i="4"/>
  <c r="C73" i="4"/>
  <c r="B73" i="4"/>
  <c r="AG72" i="4"/>
  <c r="AF72" i="4"/>
  <c r="AE72" i="4"/>
  <c r="AD72" i="4"/>
  <c r="AC72" i="4"/>
  <c r="AB72" i="4"/>
  <c r="AA72" i="4"/>
  <c r="Z72" i="4"/>
  <c r="Y72" i="4"/>
  <c r="X72" i="4"/>
  <c r="W72" i="4"/>
  <c r="V72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D72" i="4"/>
  <c r="C72" i="4"/>
  <c r="B72" i="4"/>
  <c r="AG71" i="4"/>
  <c r="AF71" i="4"/>
  <c r="AE71" i="4"/>
  <c r="AD71" i="4"/>
  <c r="AC71" i="4"/>
  <c r="AB71" i="4"/>
  <c r="AA71" i="4"/>
  <c r="Z71" i="4"/>
  <c r="Y71" i="4"/>
  <c r="X71" i="4"/>
  <c r="W71" i="4"/>
  <c r="V71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D71" i="4"/>
  <c r="C71" i="4"/>
  <c r="B71" i="4"/>
  <c r="AG70" i="4"/>
  <c r="AF70" i="4"/>
  <c r="AE70" i="4"/>
  <c r="AD70" i="4"/>
  <c r="AC70" i="4"/>
  <c r="AB70" i="4"/>
  <c r="AA70" i="4"/>
  <c r="Z70" i="4"/>
  <c r="Y70" i="4"/>
  <c r="X70" i="4"/>
  <c r="W70" i="4"/>
  <c r="V70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D70" i="4"/>
  <c r="C70" i="4"/>
  <c r="B70" i="4"/>
  <c r="AG69" i="4"/>
  <c r="AF69" i="4"/>
  <c r="AE69" i="4"/>
  <c r="AD69" i="4"/>
  <c r="AC69" i="4"/>
  <c r="AB69" i="4"/>
  <c r="AA69" i="4"/>
  <c r="Z69" i="4"/>
  <c r="Y69" i="4"/>
  <c r="X69" i="4"/>
  <c r="W69" i="4"/>
  <c r="V69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D69" i="4"/>
  <c r="C69" i="4"/>
  <c r="B69" i="4"/>
  <c r="AG68" i="4"/>
  <c r="AF68" i="4"/>
  <c r="AE68" i="4"/>
  <c r="AD68" i="4"/>
  <c r="AC68" i="4"/>
  <c r="AB68" i="4"/>
  <c r="AA68" i="4"/>
  <c r="Z68" i="4"/>
  <c r="Y68" i="4"/>
  <c r="X68" i="4"/>
  <c r="W68" i="4"/>
  <c r="V68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D68" i="4"/>
  <c r="C68" i="4"/>
  <c r="B68" i="4"/>
  <c r="AG67" i="4"/>
  <c r="AF67" i="4"/>
  <c r="AE67" i="4"/>
  <c r="AD67" i="4"/>
  <c r="AC67" i="4"/>
  <c r="AB67" i="4"/>
  <c r="AA67" i="4"/>
  <c r="Z67" i="4"/>
  <c r="Y67" i="4"/>
  <c r="X67" i="4"/>
  <c r="W67" i="4"/>
  <c r="V67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D67" i="4"/>
  <c r="C67" i="4"/>
  <c r="B67" i="4"/>
  <c r="AG66" i="4"/>
  <c r="AF66" i="4"/>
  <c r="AE66" i="4"/>
  <c r="AD66" i="4"/>
  <c r="AC66" i="4"/>
  <c r="AB66" i="4"/>
  <c r="AA66" i="4"/>
  <c r="Z66" i="4"/>
  <c r="Y66" i="4"/>
  <c r="X66" i="4"/>
  <c r="W66" i="4"/>
  <c r="V66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D66" i="4"/>
  <c r="C66" i="4"/>
  <c r="B66" i="4"/>
  <c r="AG65" i="4"/>
  <c r="AF65" i="4"/>
  <c r="AE65" i="4"/>
  <c r="AD65" i="4"/>
  <c r="AC65" i="4"/>
  <c r="AB65" i="4"/>
  <c r="AA65" i="4"/>
  <c r="Z65" i="4"/>
  <c r="Y65" i="4"/>
  <c r="X65" i="4"/>
  <c r="W65" i="4"/>
  <c r="V65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D65" i="4"/>
  <c r="C65" i="4"/>
  <c r="B65" i="4"/>
  <c r="AG64" i="4"/>
  <c r="AF64" i="4"/>
  <c r="AE64" i="4"/>
  <c r="AD64" i="4"/>
  <c r="AC64" i="4"/>
  <c r="AB64" i="4"/>
  <c r="AA64" i="4"/>
  <c r="Z64" i="4"/>
  <c r="Y64" i="4"/>
  <c r="X64" i="4"/>
  <c r="W64" i="4"/>
  <c r="V64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D64" i="4"/>
  <c r="C64" i="4"/>
  <c r="B64" i="4"/>
  <c r="AG63" i="4"/>
  <c r="AF63" i="4"/>
  <c r="AE63" i="4"/>
  <c r="AD63" i="4"/>
  <c r="AC63" i="4"/>
  <c r="AB63" i="4"/>
  <c r="AA63" i="4"/>
  <c r="Z63" i="4"/>
  <c r="Y63" i="4"/>
  <c r="X63" i="4"/>
  <c r="W63" i="4"/>
  <c r="V63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D63" i="4"/>
  <c r="C63" i="4"/>
  <c r="B63" i="4"/>
  <c r="AG62" i="4"/>
  <c r="AF62" i="4"/>
  <c r="AE62" i="4"/>
  <c r="AD62" i="4"/>
  <c r="AC62" i="4"/>
  <c r="AB62" i="4"/>
  <c r="AA62" i="4"/>
  <c r="Z62" i="4"/>
  <c r="Y62" i="4"/>
  <c r="X62" i="4"/>
  <c r="W62" i="4"/>
  <c r="V62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D62" i="4"/>
  <c r="C62" i="4"/>
  <c r="B62" i="4"/>
  <c r="AG61" i="4"/>
  <c r="AF61" i="4"/>
  <c r="AE61" i="4"/>
  <c r="AD61" i="4"/>
  <c r="AC61" i="4"/>
  <c r="AB61" i="4"/>
  <c r="AA61" i="4"/>
  <c r="Z61" i="4"/>
  <c r="Y61" i="4"/>
  <c r="X61" i="4"/>
  <c r="W61" i="4"/>
  <c r="V61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D61" i="4"/>
  <c r="C61" i="4"/>
  <c r="B61" i="4"/>
  <c r="AG60" i="4"/>
  <c r="AF60" i="4"/>
  <c r="AE60" i="4"/>
  <c r="AD60" i="4"/>
  <c r="AC60" i="4"/>
  <c r="AB60" i="4"/>
  <c r="AA60" i="4"/>
  <c r="Z60" i="4"/>
  <c r="Y60" i="4"/>
  <c r="X60" i="4"/>
  <c r="W60" i="4"/>
  <c r="V60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D60" i="4"/>
  <c r="C60" i="4"/>
  <c r="B60" i="4"/>
  <c r="AG59" i="4"/>
  <c r="AF59" i="4"/>
  <c r="AE59" i="4"/>
  <c r="AD59" i="4"/>
  <c r="AC59" i="4"/>
  <c r="AB59" i="4"/>
  <c r="AA59" i="4"/>
  <c r="Z59" i="4"/>
  <c r="Y59" i="4"/>
  <c r="X59" i="4"/>
  <c r="W59" i="4"/>
  <c r="V59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D59" i="4"/>
  <c r="C59" i="4"/>
  <c r="B59" i="4"/>
  <c r="AG58" i="4"/>
  <c r="AF58" i="4"/>
  <c r="AE58" i="4"/>
  <c r="AD58" i="4"/>
  <c r="AC58" i="4"/>
  <c r="AB58" i="4"/>
  <c r="AA58" i="4"/>
  <c r="Z58" i="4"/>
  <c r="Y58" i="4"/>
  <c r="X58" i="4"/>
  <c r="W58" i="4"/>
  <c r="V58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D58" i="4"/>
  <c r="C58" i="4"/>
  <c r="B58" i="4"/>
  <c r="AG57" i="4"/>
  <c r="AF57" i="4"/>
  <c r="AE57" i="4"/>
  <c r="AD57" i="4"/>
  <c r="AC57" i="4"/>
  <c r="AB57" i="4"/>
  <c r="AA57" i="4"/>
  <c r="Z57" i="4"/>
  <c r="Y57" i="4"/>
  <c r="X57" i="4"/>
  <c r="W57" i="4"/>
  <c r="V57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D57" i="4"/>
  <c r="C57" i="4"/>
  <c r="B57" i="4"/>
  <c r="AG56" i="4"/>
  <c r="AF56" i="4"/>
  <c r="AE56" i="4"/>
  <c r="AD56" i="4"/>
  <c r="AC56" i="4"/>
  <c r="AB56" i="4"/>
  <c r="AA56" i="4"/>
  <c r="Z56" i="4"/>
  <c r="Y56" i="4"/>
  <c r="X56" i="4"/>
  <c r="W56" i="4"/>
  <c r="V56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D56" i="4"/>
  <c r="C56" i="4"/>
  <c r="B56" i="4"/>
  <c r="AG55" i="4"/>
  <c r="AF55" i="4"/>
  <c r="AE55" i="4"/>
  <c r="AD55" i="4"/>
  <c r="AC55" i="4"/>
  <c r="AB55" i="4"/>
  <c r="AA55" i="4"/>
  <c r="Z55" i="4"/>
  <c r="Y55" i="4"/>
  <c r="X55" i="4"/>
  <c r="W55" i="4"/>
  <c r="V55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D55" i="4"/>
  <c r="C55" i="4"/>
  <c r="B55" i="4"/>
  <c r="AG54" i="4"/>
  <c r="AF54" i="4"/>
  <c r="AE54" i="4"/>
  <c r="AD54" i="4"/>
  <c r="AC54" i="4"/>
  <c r="AB54" i="4"/>
  <c r="AA54" i="4"/>
  <c r="Z54" i="4"/>
  <c r="Y54" i="4"/>
  <c r="X54" i="4"/>
  <c r="W54" i="4"/>
  <c r="V54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C54" i="4"/>
  <c r="B54" i="4"/>
  <c r="AG53" i="4"/>
  <c r="AF53" i="4"/>
  <c r="AE53" i="4"/>
  <c r="AD53" i="4"/>
  <c r="AC53" i="4"/>
  <c r="AB53" i="4"/>
  <c r="AA53" i="4"/>
  <c r="Z53" i="4"/>
  <c r="Y53" i="4"/>
  <c r="X53" i="4"/>
  <c r="W53" i="4"/>
  <c r="V53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B53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52" i="4"/>
  <c r="AG51" i="4"/>
  <c r="AF51" i="4"/>
  <c r="AE51" i="4"/>
  <c r="AD51" i="4"/>
  <c r="AC51" i="4"/>
  <c r="AB51" i="4"/>
  <c r="AA51" i="4"/>
  <c r="Z51" i="4"/>
  <c r="Y51" i="4"/>
  <c r="X51" i="4"/>
  <c r="W51" i="4"/>
  <c r="V51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B51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50" i="4"/>
  <c r="AG49" i="4"/>
  <c r="AF49" i="4"/>
  <c r="AE49" i="4"/>
  <c r="AD49" i="4"/>
  <c r="AC49" i="4"/>
  <c r="AB49" i="4"/>
  <c r="AA49" i="4"/>
  <c r="Z49" i="4"/>
  <c r="Y49" i="4"/>
  <c r="X49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AG48" i="4"/>
  <c r="AF48" i="4"/>
  <c r="AE48" i="4"/>
  <c r="AD48" i="4"/>
  <c r="AC48" i="4"/>
  <c r="AB48" i="4"/>
  <c r="AA48" i="4"/>
  <c r="Z48" i="4"/>
  <c r="Y48" i="4"/>
  <c r="X48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B48" i="4"/>
  <c r="AG47" i="4"/>
  <c r="AF47" i="4"/>
  <c r="AE47" i="4"/>
  <c r="AD47" i="4"/>
  <c r="AC47" i="4"/>
  <c r="AB47" i="4"/>
  <c r="AA47" i="4"/>
  <c r="Z47" i="4"/>
  <c r="Y47" i="4"/>
  <c r="X47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AG46" i="4"/>
  <c r="AF46" i="4"/>
  <c r="AE46" i="4"/>
  <c r="AD46" i="4"/>
  <c r="AC46" i="4"/>
  <c r="AB46" i="4"/>
  <c r="AA46" i="4"/>
  <c r="Z46" i="4"/>
  <c r="Y46" i="4"/>
  <c r="X46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B46" i="4"/>
  <c r="AG45" i="4"/>
  <c r="AF45" i="4"/>
  <c r="AE45" i="4"/>
  <c r="AD45" i="4"/>
  <c r="AC45" i="4"/>
  <c r="AB45" i="4"/>
  <c r="AA45" i="4"/>
  <c r="Z45" i="4"/>
  <c r="Y45" i="4"/>
  <c r="X45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AG44" i="4"/>
  <c r="AF44" i="4"/>
  <c r="AE44" i="4"/>
  <c r="AD44" i="4"/>
  <c r="AC44" i="4"/>
  <c r="AB44" i="4"/>
  <c r="AA44" i="4"/>
  <c r="Z44" i="4"/>
  <c r="Y44" i="4"/>
  <c r="X44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AG43" i="4"/>
  <c r="AF43" i="4"/>
  <c r="AE43" i="4"/>
  <c r="AD43" i="4"/>
  <c r="AC43" i="4"/>
  <c r="AB43" i="4"/>
  <c r="AA43" i="4"/>
  <c r="Z43" i="4"/>
  <c r="Y43" i="4"/>
  <c r="X43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AG42" i="4"/>
  <c r="AF42" i="4"/>
  <c r="AE42" i="4"/>
  <c r="AD42" i="4"/>
  <c r="AC42" i="4"/>
  <c r="AB42" i="4"/>
  <c r="AA42" i="4"/>
  <c r="Z42" i="4"/>
  <c r="Y42" i="4"/>
  <c r="X42" i="4"/>
  <c r="W42" i="4"/>
  <c r="V42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B42" i="4"/>
  <c r="AG41" i="4"/>
  <c r="AF41" i="4"/>
  <c r="AE41" i="4"/>
  <c r="AD41" i="4"/>
  <c r="AC41" i="4"/>
  <c r="AB41" i="4"/>
  <c r="AA41" i="4"/>
  <c r="Z41" i="4"/>
  <c r="Y41" i="4"/>
  <c r="X41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AG40" i="4"/>
  <c r="AF40" i="4"/>
  <c r="AE40" i="4"/>
  <c r="AD40" i="4"/>
  <c r="AC40" i="4"/>
  <c r="AB40" i="4"/>
  <c r="AA40" i="4"/>
  <c r="Z40" i="4"/>
  <c r="Y40" i="4"/>
  <c r="X40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AG39" i="4"/>
  <c r="AF39" i="4"/>
  <c r="AE39" i="4"/>
  <c r="AD39" i="4"/>
  <c r="AC39" i="4"/>
  <c r="AB39" i="4"/>
  <c r="AA39" i="4"/>
  <c r="Z39" i="4"/>
  <c r="Y39" i="4"/>
  <c r="X39" i="4"/>
  <c r="W39" i="4"/>
  <c r="V39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D39" i="4"/>
  <c r="C39" i="4"/>
  <c r="B39" i="4"/>
  <c r="AG38" i="4"/>
  <c r="AF38" i="4"/>
  <c r="AE38" i="4"/>
  <c r="AD38" i="4"/>
  <c r="AC38" i="4"/>
  <c r="AB38" i="4"/>
  <c r="AA38" i="4"/>
  <c r="Z38" i="4"/>
  <c r="Y38" i="4"/>
  <c r="X38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AG37" i="4"/>
  <c r="AF37" i="4"/>
  <c r="AE37" i="4"/>
  <c r="AD37" i="4"/>
  <c r="AC37" i="4"/>
  <c r="AB37" i="4"/>
  <c r="AA37" i="4"/>
  <c r="Z37" i="4"/>
  <c r="Y37" i="4"/>
  <c r="X37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B37" i="4"/>
  <c r="AG36" i="4"/>
  <c r="AF36" i="4"/>
  <c r="AE36" i="4"/>
  <c r="AD36" i="4"/>
  <c r="AC36" i="4"/>
  <c r="AB36" i="4"/>
  <c r="AA36" i="4"/>
  <c r="Z36" i="4"/>
  <c r="Y36" i="4"/>
  <c r="X36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B36" i="4"/>
  <c r="AG35" i="4"/>
  <c r="AF35" i="4"/>
  <c r="AE35" i="4"/>
  <c r="AD35" i="4"/>
  <c r="AC35" i="4"/>
  <c r="AB35" i="4"/>
  <c r="AA35" i="4"/>
  <c r="Z35" i="4"/>
  <c r="Y35" i="4"/>
  <c r="X35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B35" i="4"/>
  <c r="AG34" i="4"/>
  <c r="AF34" i="4"/>
  <c r="AE34" i="4"/>
  <c r="AD34" i="4"/>
  <c r="AC34" i="4"/>
  <c r="AB34" i="4"/>
  <c r="AA34" i="4"/>
  <c r="Z34" i="4"/>
  <c r="Y34" i="4"/>
  <c r="X34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AG33" i="4"/>
  <c r="AF33" i="4"/>
  <c r="AE33" i="4"/>
  <c r="AD33" i="4"/>
  <c r="AC33" i="4"/>
  <c r="AB33" i="4"/>
  <c r="AA33" i="4"/>
  <c r="Z33" i="4"/>
  <c r="Y33" i="4"/>
  <c r="X33" i="4"/>
  <c r="W33" i="4"/>
  <c r="V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B33" i="4"/>
  <c r="AG32" i="4"/>
  <c r="AF32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AG31" i="4"/>
  <c r="AF31" i="4"/>
  <c r="AE31" i="4"/>
  <c r="AD31" i="4"/>
  <c r="AC31" i="4"/>
  <c r="AB31" i="4"/>
  <c r="AA31" i="4"/>
  <c r="Z31" i="4"/>
  <c r="Y31" i="4"/>
  <c r="X31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AG30" i="4"/>
  <c r="AF30" i="4"/>
  <c r="AE30" i="4"/>
  <c r="AD30" i="4"/>
  <c r="AC30" i="4"/>
  <c r="AB30" i="4"/>
  <c r="AA30" i="4"/>
  <c r="Z30" i="4"/>
  <c r="Y30" i="4"/>
  <c r="X30" i="4"/>
  <c r="W30" i="4"/>
  <c r="V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B30" i="4"/>
  <c r="AG29" i="4"/>
  <c r="AF29" i="4"/>
  <c r="AE29" i="4"/>
  <c r="AD29" i="4"/>
  <c r="AC29" i="4"/>
  <c r="AB29" i="4"/>
  <c r="AA29" i="4"/>
  <c r="Z29" i="4"/>
  <c r="Y29" i="4"/>
  <c r="X29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AG28" i="4"/>
  <c r="AF28" i="4"/>
  <c r="AE28" i="4"/>
  <c r="AD28" i="4"/>
  <c r="AC28" i="4"/>
  <c r="AB28" i="4"/>
  <c r="AA28" i="4"/>
  <c r="Z28" i="4"/>
  <c r="Y28" i="4"/>
  <c r="X28" i="4"/>
  <c r="W28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AG27" i="4"/>
  <c r="AF27" i="4"/>
  <c r="AE27" i="4"/>
  <c r="AD27" i="4"/>
  <c r="AC27" i="4"/>
  <c r="AB27" i="4"/>
  <c r="AA27" i="4"/>
  <c r="Z27" i="4"/>
  <c r="Y27" i="4"/>
  <c r="X27" i="4"/>
  <c r="W27" i="4"/>
  <c r="V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B27" i="4"/>
  <c r="AG26" i="4"/>
  <c r="AF26" i="4"/>
  <c r="AE26" i="4"/>
  <c r="AD26" i="4"/>
  <c r="AC26" i="4"/>
  <c r="AB26" i="4"/>
  <c r="AA26" i="4"/>
  <c r="Z26" i="4"/>
  <c r="Y26" i="4"/>
  <c r="X26" i="4"/>
  <c r="W26" i="4"/>
  <c r="V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B26" i="4"/>
  <c r="AG25" i="4"/>
  <c r="AF25" i="4"/>
  <c r="AE25" i="4"/>
  <c r="AD25" i="4"/>
  <c r="AC25" i="4"/>
  <c r="AB25" i="4"/>
  <c r="AA25" i="4"/>
  <c r="Z25" i="4"/>
  <c r="Y25" i="4"/>
  <c r="X25" i="4"/>
  <c r="W25" i="4"/>
  <c r="V25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B25" i="4"/>
  <c r="AG24" i="4"/>
  <c r="AF24" i="4"/>
  <c r="AE24" i="4"/>
  <c r="AD24" i="4"/>
  <c r="AC24" i="4"/>
  <c r="AB24" i="4"/>
  <c r="AA24" i="4"/>
  <c r="Z24" i="4"/>
  <c r="Y24" i="4"/>
  <c r="X24" i="4"/>
  <c r="W24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AG23" i="4"/>
  <c r="AF23" i="4"/>
  <c r="AE23" i="4"/>
  <c r="AD23" i="4"/>
  <c r="AC23" i="4"/>
  <c r="AB23" i="4"/>
  <c r="AA23" i="4"/>
  <c r="Z23" i="4"/>
  <c r="Y23" i="4"/>
  <c r="X23" i="4"/>
  <c r="W23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AG22" i="4"/>
  <c r="AF22" i="4"/>
  <c r="AE22" i="4"/>
  <c r="AD22" i="4"/>
  <c r="AC22" i="4"/>
  <c r="AB22" i="4"/>
  <c r="AA22" i="4"/>
  <c r="Z22" i="4"/>
  <c r="Y22" i="4"/>
  <c r="X22" i="4"/>
  <c r="W22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AG21" i="4"/>
  <c r="AF21" i="4"/>
  <c r="AE21" i="4"/>
  <c r="AD21" i="4"/>
  <c r="AC21" i="4"/>
  <c r="AB21" i="4"/>
  <c r="AA21" i="4"/>
  <c r="Z21" i="4"/>
  <c r="Y21" i="4"/>
  <c r="X21" i="4"/>
  <c r="W21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AG20" i="4"/>
  <c r="AF20" i="4"/>
  <c r="AE20" i="4"/>
  <c r="AD20" i="4"/>
  <c r="AC20" i="4"/>
  <c r="AB20" i="4"/>
  <c r="AA20" i="4"/>
  <c r="Z20" i="4"/>
  <c r="Y20" i="4"/>
  <c r="X20" i="4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AG19" i="4"/>
  <c r="AF19" i="4"/>
  <c r="AE19" i="4"/>
  <c r="AD19" i="4"/>
  <c r="AC19" i="4"/>
  <c r="AB19" i="4"/>
  <c r="AA19" i="4"/>
  <c r="Z19" i="4"/>
  <c r="Y19" i="4"/>
  <c r="X19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B19" i="4"/>
  <c r="AG18" i="4"/>
  <c r="AF18" i="4"/>
  <c r="AE18" i="4"/>
  <c r="AD18" i="4"/>
  <c r="AC18" i="4"/>
  <c r="AB18" i="4"/>
  <c r="AA18" i="4"/>
  <c r="Z18" i="4"/>
  <c r="Y18" i="4"/>
  <c r="X18" i="4"/>
  <c r="W18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B18" i="4"/>
  <c r="AG17" i="4"/>
  <c r="AF17" i="4"/>
  <c r="AE17" i="4"/>
  <c r="AD17" i="4"/>
  <c r="AC17" i="4"/>
  <c r="AB17" i="4"/>
  <c r="AA17" i="4"/>
  <c r="Z17" i="4"/>
  <c r="Y17" i="4"/>
  <c r="X17" i="4"/>
  <c r="W17" i="4"/>
  <c r="V17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C17" i="4"/>
  <c r="B17" i="4"/>
  <c r="AG16" i="4"/>
  <c r="AF16" i="4"/>
  <c r="AE16" i="4"/>
  <c r="AD16" i="4"/>
  <c r="AC16" i="4"/>
  <c r="AB16" i="4"/>
  <c r="AA16" i="4"/>
  <c r="Z16" i="4"/>
  <c r="Y16" i="4"/>
  <c r="X16" i="4"/>
  <c r="W16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B16" i="4"/>
  <c r="AG15" i="4"/>
  <c r="AF15" i="4"/>
  <c r="AE15" i="4"/>
  <c r="AD15" i="4"/>
  <c r="AC15" i="4"/>
  <c r="AB15" i="4"/>
  <c r="AA15" i="4"/>
  <c r="Z15" i="4"/>
  <c r="Y15" i="4"/>
  <c r="X15" i="4"/>
  <c r="W15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B15" i="4"/>
  <c r="AG14" i="4"/>
  <c r="AF14" i="4"/>
  <c r="AE14" i="4"/>
  <c r="AD14" i="4"/>
  <c r="AC14" i="4"/>
  <c r="AB14" i="4"/>
  <c r="AA14" i="4"/>
  <c r="Z14" i="4"/>
  <c r="Y14" i="4"/>
  <c r="X14" i="4"/>
  <c r="W14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B14" i="4"/>
  <c r="AG13" i="4"/>
  <c r="AF13" i="4"/>
  <c r="AE13" i="4"/>
  <c r="AD13" i="4"/>
  <c r="AC13" i="4"/>
  <c r="AB13" i="4"/>
  <c r="AA13" i="4"/>
  <c r="Z13" i="4"/>
  <c r="Y13" i="4"/>
  <c r="X13" i="4"/>
  <c r="W13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B13" i="4"/>
  <c r="AG12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B11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B10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B9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B8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B7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B6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B5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B4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B3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C2" i="4"/>
  <c r="B2" i="4"/>
  <c r="I7" i="3"/>
  <c r="C22" i="3" s="1"/>
  <c r="I6" i="3"/>
  <c r="I5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I7" i="2"/>
  <c r="C25" i="2" s="1"/>
  <c r="I6" i="2"/>
  <c r="I5" i="2"/>
  <c r="AE1" i="2"/>
  <c r="AD1" i="2"/>
  <c r="AC1" i="2"/>
  <c r="AB1" i="2"/>
  <c r="AA1" i="2"/>
  <c r="Z1" i="2"/>
  <c r="Y1" i="2"/>
  <c r="X1" i="2"/>
  <c r="W1" i="2"/>
  <c r="V1" i="2"/>
  <c r="U1" i="2"/>
  <c r="T1" i="2"/>
  <c r="S1" i="2"/>
  <c r="R1" i="2"/>
  <c r="Q1" i="2"/>
  <c r="P1" i="2"/>
  <c r="O1" i="2"/>
  <c r="N1" i="2"/>
  <c r="M1" i="2"/>
  <c r="L1" i="2"/>
  <c r="I7" i="1"/>
  <c r="C25" i="1" s="1"/>
  <c r="I6" i="1"/>
  <c r="I5" i="1"/>
  <c r="AE1" i="1"/>
  <c r="AD1" i="1"/>
  <c r="AC1" i="1"/>
  <c r="AB1" i="1"/>
  <c r="AA1" i="1"/>
  <c r="Z1" i="1"/>
  <c r="Y1" i="1"/>
  <c r="X1" i="1"/>
  <c r="W1" i="1"/>
  <c r="V1" i="1"/>
  <c r="U1" i="1"/>
  <c r="T1" i="1"/>
  <c r="S1" i="1"/>
  <c r="R1" i="1"/>
  <c r="Q1" i="1"/>
  <c r="P1" i="1"/>
  <c r="O1" i="1"/>
  <c r="N1" i="1"/>
  <c r="M1" i="1"/>
  <c r="L1" i="1"/>
  <c r="AK1002" i="10"/>
  <c r="AK1000" i="10"/>
  <c r="AK998" i="10"/>
  <c r="AK996" i="10"/>
  <c r="AK994" i="10"/>
  <c r="AK992" i="10"/>
  <c r="AK990" i="10"/>
  <c r="AK988" i="10"/>
  <c r="AK986" i="10"/>
  <c r="AK984" i="10"/>
  <c r="AK982" i="10"/>
  <c r="AK980" i="10"/>
  <c r="AK978" i="10"/>
  <c r="AK976" i="10"/>
  <c r="AK974" i="10"/>
  <c r="AK972" i="10"/>
  <c r="AK970" i="10"/>
  <c r="AK968" i="10"/>
  <c r="AK966" i="10"/>
  <c r="AK964" i="10"/>
  <c r="AK962" i="10"/>
  <c r="AK960" i="10"/>
  <c r="AK958" i="10"/>
  <c r="AK956" i="10"/>
  <c r="AK954" i="10"/>
  <c r="AK952" i="10"/>
  <c r="AK950" i="10"/>
  <c r="AK948" i="10"/>
  <c r="AK946" i="10"/>
  <c r="AK944" i="10"/>
  <c r="AK942" i="10"/>
  <c r="AK940" i="10"/>
  <c r="AK938" i="10"/>
  <c r="AK936" i="10"/>
  <c r="AK934" i="10"/>
  <c r="AK932" i="10"/>
  <c r="AK930" i="10"/>
  <c r="AK928" i="10"/>
  <c r="AK926" i="10"/>
  <c r="AK924" i="10"/>
  <c r="AK922" i="10"/>
  <c r="AK920" i="10"/>
  <c r="AK918" i="10"/>
  <c r="AK916" i="10"/>
  <c r="AK914" i="10"/>
  <c r="AK912" i="10"/>
  <c r="AK910" i="10"/>
  <c r="AK908" i="10"/>
  <c r="AK906" i="10"/>
  <c r="AK904" i="10"/>
  <c r="AK902" i="10"/>
  <c r="AK900" i="10"/>
  <c r="AK898" i="10"/>
  <c r="AK896" i="10"/>
  <c r="AK894" i="10"/>
  <c r="AK892" i="10"/>
  <c r="AK890" i="10"/>
  <c r="AK888" i="10"/>
  <c r="AK886" i="10"/>
  <c r="AK884" i="10"/>
  <c r="AK882" i="10"/>
  <c r="AK880" i="10"/>
  <c r="AK878" i="10"/>
  <c r="AK876" i="10"/>
  <c r="AK874" i="10"/>
  <c r="AK872" i="10"/>
  <c r="AK870" i="10"/>
  <c r="AK868" i="10"/>
  <c r="AK866" i="10"/>
  <c r="AK864" i="10"/>
  <c r="AK862" i="10"/>
  <c r="AK860" i="10"/>
  <c r="AK858" i="10"/>
  <c r="AK856" i="10"/>
  <c r="AK854" i="10"/>
  <c r="AK852" i="10"/>
  <c r="AK850" i="10"/>
  <c r="AK848" i="10"/>
  <c r="AK846" i="10"/>
  <c r="AK844" i="10"/>
  <c r="AK842" i="10"/>
  <c r="AK840" i="10"/>
  <c r="AK838" i="10"/>
  <c r="AK836" i="10"/>
  <c r="AK834" i="10"/>
  <c r="AK832" i="10"/>
  <c r="AK830" i="10"/>
  <c r="AK828" i="10"/>
  <c r="AK826" i="10"/>
  <c r="AK824" i="10"/>
  <c r="AK822" i="10"/>
  <c r="AK820" i="10"/>
  <c r="AK818" i="10"/>
  <c r="AK816" i="10"/>
  <c r="AK814" i="10"/>
  <c r="AK812" i="10"/>
  <c r="AK810" i="10"/>
  <c r="AK808" i="10"/>
  <c r="AK806" i="10"/>
  <c r="AK804" i="10"/>
  <c r="AK802" i="10"/>
  <c r="AK800" i="10"/>
  <c r="AK798" i="10"/>
  <c r="AK796" i="10"/>
  <c r="AK794" i="10"/>
  <c r="AK792" i="10"/>
  <c r="AK790" i="10"/>
  <c r="AK788" i="10"/>
  <c r="AK786" i="10"/>
  <c r="AK784" i="10"/>
  <c r="AK782" i="10"/>
  <c r="AK780" i="10"/>
  <c r="AK778" i="10"/>
  <c r="AK776" i="10"/>
  <c r="AK774" i="10"/>
  <c r="AK772" i="10"/>
  <c r="AK770" i="10"/>
  <c r="AK768" i="10"/>
  <c r="AK766" i="10"/>
  <c r="AK764" i="10"/>
  <c r="AK762" i="10"/>
  <c r="AK760" i="10"/>
  <c r="AK758" i="10"/>
  <c r="AK756" i="10"/>
  <c r="AK754" i="10"/>
  <c r="AK752" i="10"/>
  <c r="AK750" i="10"/>
  <c r="AK1001" i="10"/>
  <c r="AK999" i="10"/>
  <c r="AK997" i="10"/>
  <c r="AK995" i="10"/>
  <c r="AK993" i="10"/>
  <c r="AK991" i="10"/>
  <c r="AK989" i="10"/>
  <c r="AK987" i="10"/>
  <c r="AK985" i="10"/>
  <c r="AK983" i="10"/>
  <c r="AK981" i="10"/>
  <c r="AK979" i="10"/>
  <c r="AK977" i="10"/>
  <c r="AK975" i="10"/>
  <c r="AK973" i="10"/>
  <c r="AK971" i="10"/>
  <c r="AK969" i="10"/>
  <c r="AK967" i="10"/>
  <c r="AK965" i="10"/>
  <c r="AK963" i="10"/>
  <c r="AK961" i="10"/>
  <c r="AK959" i="10"/>
  <c r="AK957" i="10"/>
  <c r="AK955" i="10"/>
  <c r="AK953" i="10"/>
  <c r="AK951" i="10"/>
  <c r="AK949" i="10"/>
  <c r="AK947" i="10"/>
  <c r="AK945" i="10"/>
  <c r="AK943" i="10"/>
  <c r="AK941" i="10"/>
  <c r="AK939" i="10"/>
  <c r="AK937" i="10"/>
  <c r="AK935" i="10"/>
  <c r="AK933" i="10"/>
  <c r="AK931" i="10"/>
  <c r="AK929" i="10"/>
  <c r="AK927" i="10"/>
  <c r="AK925" i="10"/>
  <c r="AK923" i="10"/>
  <c r="AK921" i="10"/>
  <c r="AK919" i="10"/>
  <c r="AK917" i="10"/>
  <c r="AK915" i="10"/>
  <c r="AK913" i="10"/>
  <c r="AK911" i="10"/>
  <c r="AK909" i="10"/>
  <c r="AK907" i="10"/>
  <c r="AK905" i="10"/>
  <c r="AK903" i="10"/>
  <c r="AK901" i="10"/>
  <c r="AK899" i="10"/>
  <c r="AK897" i="10"/>
  <c r="AK895" i="10"/>
  <c r="AK893" i="10"/>
  <c r="AK891" i="10"/>
  <c r="AK889" i="10"/>
  <c r="AK887" i="10"/>
  <c r="AK885" i="10"/>
  <c r="AK883" i="10"/>
  <c r="AK881" i="10"/>
  <c r="AK879" i="10"/>
  <c r="AK877" i="10"/>
  <c r="AK875" i="10"/>
  <c r="AK873" i="10"/>
  <c r="AK871" i="10"/>
  <c r="AK869" i="10"/>
  <c r="AK867" i="10"/>
  <c r="AK865" i="10"/>
  <c r="AK863" i="10"/>
  <c r="AK861" i="10"/>
  <c r="AK859" i="10"/>
  <c r="AK857" i="10"/>
  <c r="AK855" i="10"/>
  <c r="AK853" i="10"/>
  <c r="AK851" i="10"/>
  <c r="AK849" i="10"/>
  <c r="AK847" i="10"/>
  <c r="AK845" i="10"/>
  <c r="AK843" i="10"/>
  <c r="AK841" i="10"/>
  <c r="AK839" i="10"/>
  <c r="AK837" i="10"/>
  <c r="AK835" i="10"/>
  <c r="AK833" i="10"/>
  <c r="AK831" i="10"/>
  <c r="AK829" i="10"/>
  <c r="AK827" i="10"/>
  <c r="AK825" i="10"/>
  <c r="AK823" i="10"/>
  <c r="AK821" i="10"/>
  <c r="AK819" i="10"/>
  <c r="AK817" i="10"/>
  <c r="AK815" i="10"/>
  <c r="AK813" i="10"/>
  <c r="AK811" i="10"/>
  <c r="AK809" i="10"/>
  <c r="AK807" i="10"/>
  <c r="AK805" i="10"/>
  <c r="AK803" i="10"/>
  <c r="AK801" i="10"/>
  <c r="AK799" i="10"/>
  <c r="AK797" i="10"/>
  <c r="AK795" i="10"/>
  <c r="AK793" i="10"/>
  <c r="AK791" i="10"/>
  <c r="AK789" i="10"/>
  <c r="AK787" i="10"/>
  <c r="AK785" i="10"/>
  <c r="AK783" i="10"/>
  <c r="AK781" i="10"/>
  <c r="AK779" i="10"/>
  <c r="AK777" i="10"/>
  <c r="AK775" i="10"/>
  <c r="AK773" i="10"/>
  <c r="AK771" i="10"/>
  <c r="AK769" i="10"/>
  <c r="AK767" i="10"/>
  <c r="AK749" i="10"/>
  <c r="AK747" i="10"/>
  <c r="AK745" i="10"/>
  <c r="AK743" i="10"/>
  <c r="AK741" i="10"/>
  <c r="AK739" i="10"/>
  <c r="AK737" i="10"/>
  <c r="AK735" i="10"/>
  <c r="AK733" i="10"/>
  <c r="AK731" i="10"/>
  <c r="AK729" i="10"/>
  <c r="AK727" i="10"/>
  <c r="AK725" i="10"/>
  <c r="AK723" i="10"/>
  <c r="AK721" i="10"/>
  <c r="AK719" i="10"/>
  <c r="AK717" i="10"/>
  <c r="AK715" i="10"/>
  <c r="AK713" i="10"/>
  <c r="AK711" i="10"/>
  <c r="AK709" i="10"/>
  <c r="AK707" i="10"/>
  <c r="AK705" i="10"/>
  <c r="AK703" i="10"/>
  <c r="AK701" i="10"/>
  <c r="AK699" i="10"/>
  <c r="AK697" i="10"/>
  <c r="AK695" i="10"/>
  <c r="AK693" i="10"/>
  <c r="AK691" i="10"/>
  <c r="AK689" i="10"/>
  <c r="AK687" i="10"/>
  <c r="AK685" i="10"/>
  <c r="AK683" i="10"/>
  <c r="AK681" i="10"/>
  <c r="AK679" i="10"/>
  <c r="AK677" i="10"/>
  <c r="AK675" i="10"/>
  <c r="AK673" i="10"/>
  <c r="AK671" i="10"/>
  <c r="AK669" i="10"/>
  <c r="AK667" i="10"/>
  <c r="AK665" i="10"/>
  <c r="AK663" i="10"/>
  <c r="AK661" i="10"/>
  <c r="AK659" i="10"/>
  <c r="AK657" i="10"/>
  <c r="AK655" i="10"/>
  <c r="AK653" i="10"/>
  <c r="AK651" i="10"/>
  <c r="AK649" i="10"/>
  <c r="AK647" i="10"/>
  <c r="AK645" i="10"/>
  <c r="AK643" i="10"/>
  <c r="AK641" i="10"/>
  <c r="AK639" i="10"/>
  <c r="AK637" i="10"/>
  <c r="AK635" i="10"/>
  <c r="AK633" i="10"/>
  <c r="AK631" i="10"/>
  <c r="AK629" i="10"/>
  <c r="AK627" i="10"/>
  <c r="AK625" i="10"/>
  <c r="AK623" i="10"/>
  <c r="AK621" i="10"/>
  <c r="AK619" i="10"/>
  <c r="AK617" i="10"/>
  <c r="AK615" i="10"/>
  <c r="AK613" i="10"/>
  <c r="AK611" i="10"/>
  <c r="AK609" i="10"/>
  <c r="AK607" i="10"/>
  <c r="AK605" i="10"/>
  <c r="AK603" i="10"/>
  <c r="AK601" i="10"/>
  <c r="AK599" i="10"/>
  <c r="AK597" i="10"/>
  <c r="AK595" i="10"/>
  <c r="AK593" i="10"/>
  <c r="AK591" i="10"/>
  <c r="AK589" i="10"/>
  <c r="AK587" i="10"/>
  <c r="AK585" i="10"/>
  <c r="AK583" i="10"/>
  <c r="AK581" i="10"/>
  <c r="AK579" i="10"/>
  <c r="AK577" i="10"/>
  <c r="AK575" i="10"/>
  <c r="AK573" i="10"/>
  <c r="AK571" i="10"/>
  <c r="AK569" i="10"/>
  <c r="AK567" i="10"/>
  <c r="AK565" i="10"/>
  <c r="AK563" i="10"/>
  <c r="AK561" i="10"/>
  <c r="AK559" i="10"/>
  <c r="AK557" i="10"/>
  <c r="AK555" i="10"/>
  <c r="AK553" i="10"/>
  <c r="AK551" i="10"/>
  <c r="AK549" i="10"/>
  <c r="AK547" i="10"/>
  <c r="AK545" i="10"/>
  <c r="AK543" i="10"/>
  <c r="AK541" i="10"/>
  <c r="AK539" i="10"/>
  <c r="AK537" i="10"/>
  <c r="AK535" i="10"/>
  <c r="AK533" i="10"/>
  <c r="AK531" i="10"/>
  <c r="AK529" i="10"/>
  <c r="AK527" i="10"/>
  <c r="AK525" i="10"/>
  <c r="AK523" i="10"/>
  <c r="AK521" i="10"/>
  <c r="AK519" i="10"/>
  <c r="AK517" i="10"/>
  <c r="AK515" i="10"/>
  <c r="AK513" i="10"/>
  <c r="AK511" i="10"/>
  <c r="AK509" i="10"/>
  <c r="AK507" i="10"/>
  <c r="AK505" i="10"/>
  <c r="AK503" i="10"/>
  <c r="AK501" i="10"/>
  <c r="AK499" i="10"/>
  <c r="AK765" i="10"/>
  <c r="AK761" i="10"/>
  <c r="AK757" i="10"/>
  <c r="AK751" i="10"/>
  <c r="AK753" i="10"/>
  <c r="AK748" i="10"/>
  <c r="AK746" i="10"/>
  <c r="AK744" i="10"/>
  <c r="AK742" i="10"/>
  <c r="AK740" i="10"/>
  <c r="AK738" i="10"/>
  <c r="AK736" i="10"/>
  <c r="AK734" i="10"/>
  <c r="AK732" i="10"/>
  <c r="AK730" i="10"/>
  <c r="AK728" i="10"/>
  <c r="AK726" i="10"/>
  <c r="AK724" i="10"/>
  <c r="AK722" i="10"/>
  <c r="AK720" i="10"/>
  <c r="AK718" i="10"/>
  <c r="AK716" i="10"/>
  <c r="AK714" i="10"/>
  <c r="AK712" i="10"/>
  <c r="AK710" i="10"/>
  <c r="AK708" i="10"/>
  <c r="AK706" i="10"/>
  <c r="AK704" i="10"/>
  <c r="AK702" i="10"/>
  <c r="AK700" i="10"/>
  <c r="AK698" i="10"/>
  <c r="AK696" i="10"/>
  <c r="AK694" i="10"/>
  <c r="AK692" i="10"/>
  <c r="AK690" i="10"/>
  <c r="AK688" i="10"/>
  <c r="AK686" i="10"/>
  <c r="AK684" i="10"/>
  <c r="AK682" i="10"/>
  <c r="AK680" i="10"/>
  <c r="AK678" i="10"/>
  <c r="AK676" i="10"/>
  <c r="AK674" i="10"/>
  <c r="AK672" i="10"/>
  <c r="AK670" i="10"/>
  <c r="AK668" i="10"/>
  <c r="AK666" i="10"/>
  <c r="AK664" i="10"/>
  <c r="AK662" i="10"/>
  <c r="AK660" i="10"/>
  <c r="AK658" i="10"/>
  <c r="AK656" i="10"/>
  <c r="AK654" i="10"/>
  <c r="AK652" i="10"/>
  <c r="AK650" i="10"/>
  <c r="AK648" i="10"/>
  <c r="AK646" i="10"/>
  <c r="AK644" i="10"/>
  <c r="AK642" i="10"/>
  <c r="AK640" i="10"/>
  <c r="AK638" i="10"/>
  <c r="AK636" i="10"/>
  <c r="AK634" i="10"/>
  <c r="AK632" i="10"/>
  <c r="AK630" i="10"/>
  <c r="AK628" i="10"/>
  <c r="AK626" i="10"/>
  <c r="AK624" i="10"/>
  <c r="AK622" i="10"/>
  <c r="AK620" i="10"/>
  <c r="AK618" i="10"/>
  <c r="AK616" i="10"/>
  <c r="AK614" i="10"/>
  <c r="AK612" i="10"/>
  <c r="AK610" i="10"/>
  <c r="AK608" i="10"/>
  <c r="AK606" i="10"/>
  <c r="AK604" i="10"/>
  <c r="AK602" i="10"/>
  <c r="AK600" i="10"/>
  <c r="AK598" i="10"/>
  <c r="AK596" i="10"/>
  <c r="AK594" i="10"/>
  <c r="AK592" i="10"/>
  <c r="AK590" i="10"/>
  <c r="AK588" i="10"/>
  <c r="AK586" i="10"/>
  <c r="AK584" i="10"/>
  <c r="AK582" i="10"/>
  <c r="AK580" i="10"/>
  <c r="AK578" i="10"/>
  <c r="AK576" i="10"/>
  <c r="AK574" i="10"/>
  <c r="AK572" i="10"/>
  <c r="AK570" i="10"/>
  <c r="AK568" i="10"/>
  <c r="AK566" i="10"/>
  <c r="AK564" i="10"/>
  <c r="AK562" i="10"/>
  <c r="AK560" i="10"/>
  <c r="AK558" i="10"/>
  <c r="AK556" i="10"/>
  <c r="AK554" i="10"/>
  <c r="AK552" i="10"/>
  <c r="AK550" i="10"/>
  <c r="AK548" i="10"/>
  <c r="AK546" i="10"/>
  <c r="AK544" i="10"/>
  <c r="AK542" i="10"/>
  <c r="AK540" i="10"/>
  <c r="AK538" i="10"/>
  <c r="AK536" i="10"/>
  <c r="AK534" i="10"/>
  <c r="AK532" i="10"/>
  <c r="AK530" i="10"/>
  <c r="AK528" i="10"/>
  <c r="AK526" i="10"/>
  <c r="AK524" i="10"/>
  <c r="AK522" i="10"/>
  <c r="AK520" i="10"/>
  <c r="AK518" i="10"/>
  <c r="AK516" i="10"/>
  <c r="AK514" i="10"/>
  <c r="AK512" i="10"/>
  <c r="AK510" i="10"/>
  <c r="AK763" i="10"/>
  <c r="AK759" i="10"/>
  <c r="AK755" i="10"/>
  <c r="AK506" i="10"/>
  <c r="AK498" i="10"/>
  <c r="AK496" i="10"/>
  <c r="AK494" i="10"/>
  <c r="AK492" i="10"/>
  <c r="AK490" i="10"/>
  <c r="AK488" i="10"/>
  <c r="AK486" i="10"/>
  <c r="AK484" i="10"/>
  <c r="AK482" i="10"/>
  <c r="AK480" i="10"/>
  <c r="AK478" i="10"/>
  <c r="AK476" i="10"/>
  <c r="AK474" i="10"/>
  <c r="AK472" i="10"/>
  <c r="AK470" i="10"/>
  <c r="AK468" i="10"/>
  <c r="AK466" i="10"/>
  <c r="AK464" i="10"/>
  <c r="AK462" i="10"/>
  <c r="AK460" i="10"/>
  <c r="AK458" i="10"/>
  <c r="AK456" i="10"/>
  <c r="AK454" i="10"/>
  <c r="AK452" i="10"/>
  <c r="AK450" i="10"/>
  <c r="AK448" i="10"/>
  <c r="AK446" i="10"/>
  <c r="AK444" i="10"/>
  <c r="AK442" i="10"/>
  <c r="AK440" i="10"/>
  <c r="AK438" i="10"/>
  <c r="AK436" i="10"/>
  <c r="AK434" i="10"/>
  <c r="AK432" i="10"/>
  <c r="AK430" i="10"/>
  <c r="AK428" i="10"/>
  <c r="AK426" i="10"/>
  <c r="AK424" i="10"/>
  <c r="AK422" i="10"/>
  <c r="AK420" i="10"/>
  <c r="AK418" i="10"/>
  <c r="AK416" i="10"/>
  <c r="AK414" i="10"/>
  <c r="AK412" i="10"/>
  <c r="AK410" i="10"/>
  <c r="AK408" i="10"/>
  <c r="AK406" i="10"/>
  <c r="AK404" i="10"/>
  <c r="AK402" i="10"/>
  <c r="AK400" i="10"/>
  <c r="AK398" i="10"/>
  <c r="AK396" i="10"/>
  <c r="AK394" i="10"/>
  <c r="AK392" i="10"/>
  <c r="AK390" i="10"/>
  <c r="AK388" i="10"/>
  <c r="AK386" i="10"/>
  <c r="AK384" i="10"/>
  <c r="AK382" i="10"/>
  <c r="AK380" i="10"/>
  <c r="AK378" i="10"/>
  <c r="AK376" i="10"/>
  <c r="AK374" i="10"/>
  <c r="AK372" i="10"/>
  <c r="AK370" i="10"/>
  <c r="AK368" i="10"/>
  <c r="AK366" i="10"/>
  <c r="AK364" i="10"/>
  <c r="AK362" i="10"/>
  <c r="AK360" i="10"/>
  <c r="AK358" i="10"/>
  <c r="AK356" i="10"/>
  <c r="AK354" i="10"/>
  <c r="AK352" i="10"/>
  <c r="AK350" i="10"/>
  <c r="AK348" i="10"/>
  <c r="AK346" i="10"/>
  <c r="AK344" i="10"/>
  <c r="AK342" i="10"/>
  <c r="AK340" i="10"/>
  <c r="AK338" i="10"/>
  <c r="AK336" i="10"/>
  <c r="AK334" i="10"/>
  <c r="AK332" i="10"/>
  <c r="AK330" i="10"/>
  <c r="AK328" i="10"/>
  <c r="AK326" i="10"/>
  <c r="AK324" i="10"/>
  <c r="AK322" i="10"/>
  <c r="AK320" i="10"/>
  <c r="AK318" i="10"/>
  <c r="AK316" i="10"/>
  <c r="AK314" i="10"/>
  <c r="AK312" i="10"/>
  <c r="AK310" i="10"/>
  <c r="AK308" i="10"/>
  <c r="AK306" i="10"/>
  <c r="AK304" i="10"/>
  <c r="AK302" i="10"/>
  <c r="AK300" i="10"/>
  <c r="AK298" i="10"/>
  <c r="AK296" i="10"/>
  <c r="AK294" i="10"/>
  <c r="AK292" i="10"/>
  <c r="AK290" i="10"/>
  <c r="AK288" i="10"/>
  <c r="AK286" i="10"/>
  <c r="AK284" i="10"/>
  <c r="AK282" i="10"/>
  <c r="AK280" i="10"/>
  <c r="AK278" i="10"/>
  <c r="AK276" i="10"/>
  <c r="AK274" i="10"/>
  <c r="AK272" i="10"/>
  <c r="AK270" i="10"/>
  <c r="AK268" i="10"/>
  <c r="AK266" i="10"/>
  <c r="AK264" i="10"/>
  <c r="AK262" i="10"/>
  <c r="AK260" i="10"/>
  <c r="AK258" i="10"/>
  <c r="AK256" i="10"/>
  <c r="AK254" i="10"/>
  <c r="AK252" i="10"/>
  <c r="AK250" i="10"/>
  <c r="AK248" i="10"/>
  <c r="AK246" i="10"/>
  <c r="AK244" i="10"/>
  <c r="AK242" i="10"/>
  <c r="AK240" i="10"/>
  <c r="AK238" i="10"/>
  <c r="AK500" i="10"/>
  <c r="AK508" i="10"/>
  <c r="AK502" i="10"/>
  <c r="AK497" i="10"/>
  <c r="AK495" i="10"/>
  <c r="AK493" i="10"/>
  <c r="AK491" i="10"/>
  <c r="AK489" i="10"/>
  <c r="AK487" i="10"/>
  <c r="AK485" i="10"/>
  <c r="AK483" i="10"/>
  <c r="AK481" i="10"/>
  <c r="AK479" i="10"/>
  <c r="AK477" i="10"/>
  <c r="AK475" i="10"/>
  <c r="AK473" i="10"/>
  <c r="AK471" i="10"/>
  <c r="AK469" i="10"/>
  <c r="AK467" i="10"/>
  <c r="AK465" i="10"/>
  <c r="AK463" i="10"/>
  <c r="AK461" i="10"/>
  <c r="AK459" i="10"/>
  <c r="AK457" i="10"/>
  <c r="AK455" i="10"/>
  <c r="AK453" i="10"/>
  <c r="AK451" i="10"/>
  <c r="AK449" i="10"/>
  <c r="AK447" i="10"/>
  <c r="AK445" i="10"/>
  <c r="AK443" i="10"/>
  <c r="AK441" i="10"/>
  <c r="AK439" i="10"/>
  <c r="AK437" i="10"/>
  <c r="AK435" i="10"/>
  <c r="AK433" i="10"/>
  <c r="AK431" i="10"/>
  <c r="AK429" i="10"/>
  <c r="AK427" i="10"/>
  <c r="AK425" i="10"/>
  <c r="AK423" i="10"/>
  <c r="AK421" i="10"/>
  <c r="AK419" i="10"/>
  <c r="AK417" i="10"/>
  <c r="AK415" i="10"/>
  <c r="AK413" i="10"/>
  <c r="AK411" i="10"/>
  <c r="AK409" i="10"/>
  <c r="AK407" i="10"/>
  <c r="AK405" i="10"/>
  <c r="AK403" i="10"/>
  <c r="AK401" i="10"/>
  <c r="AK399" i="10"/>
  <c r="AK397" i="10"/>
  <c r="AK395" i="10"/>
  <c r="AK393" i="10"/>
  <c r="AK391" i="10"/>
  <c r="AK389" i="10"/>
  <c r="AK387" i="10"/>
  <c r="AK385" i="10"/>
  <c r="AK383" i="10"/>
  <c r="AK381" i="10"/>
  <c r="AK379" i="10"/>
  <c r="AK377" i="10"/>
  <c r="AK375" i="10"/>
  <c r="AK373" i="10"/>
  <c r="AK371" i="10"/>
  <c r="AK369" i="10"/>
  <c r="AK367" i="10"/>
  <c r="AK365" i="10"/>
  <c r="AK363" i="10"/>
  <c r="AK361" i="10"/>
  <c r="AK359" i="10"/>
  <c r="AK357" i="10"/>
  <c r="AK355" i="10"/>
  <c r="AK353" i="10"/>
  <c r="AK351" i="10"/>
  <c r="AK349" i="10"/>
  <c r="AK347" i="10"/>
  <c r="AK345" i="10"/>
  <c r="AK343" i="10"/>
  <c r="AK341" i="10"/>
  <c r="AK339" i="10"/>
  <c r="AK337" i="10"/>
  <c r="AK335" i="10"/>
  <c r="AK333" i="10"/>
  <c r="AK331" i="10"/>
  <c r="AK329" i="10"/>
  <c r="AK327" i="10"/>
  <c r="AK325" i="10"/>
  <c r="AK323" i="10"/>
  <c r="AK321" i="10"/>
  <c r="AK319" i="10"/>
  <c r="AK317" i="10"/>
  <c r="AK315" i="10"/>
  <c r="AK313" i="10"/>
  <c r="AK311" i="10"/>
  <c r="AK309" i="10"/>
  <c r="AK307" i="10"/>
  <c r="AK305" i="10"/>
  <c r="AK303" i="10"/>
  <c r="AK301" i="10"/>
  <c r="AK299" i="10"/>
  <c r="AK297" i="10"/>
  <c r="AK295" i="10"/>
  <c r="AK293" i="10"/>
  <c r="AK291" i="10"/>
  <c r="AK289" i="10"/>
  <c r="AK287" i="10"/>
  <c r="AK285" i="10"/>
  <c r="AK283" i="10"/>
  <c r="AK281" i="10"/>
  <c r="AK279" i="10"/>
  <c r="AK277" i="10"/>
  <c r="AK275" i="10"/>
  <c r="AK273" i="10"/>
  <c r="AK271" i="10"/>
  <c r="AK269" i="10"/>
  <c r="AK267" i="10"/>
  <c r="AK265" i="10"/>
  <c r="AK263" i="10"/>
  <c r="AK261" i="10"/>
  <c r="AK259" i="10"/>
  <c r="AK257" i="10"/>
  <c r="AK255" i="10"/>
  <c r="AK253" i="10"/>
  <c r="AK504" i="10"/>
  <c r="AK249" i="10"/>
  <c r="AK241" i="10"/>
  <c r="AK236" i="10"/>
  <c r="AK234" i="10"/>
  <c r="AK232" i="10"/>
  <c r="AK230" i="10"/>
  <c r="AK228" i="10"/>
  <c r="AK226" i="10"/>
  <c r="AK224" i="10"/>
  <c r="AK222" i="10"/>
  <c r="AK220" i="10"/>
  <c r="AK218" i="10"/>
  <c r="AK216" i="10"/>
  <c r="AK214" i="10"/>
  <c r="AK212" i="10"/>
  <c r="AK210" i="10"/>
  <c r="AK208" i="10"/>
  <c r="AK206" i="10"/>
  <c r="AK204" i="10"/>
  <c r="AK202" i="10"/>
  <c r="AK200" i="10"/>
  <c r="AK198" i="10"/>
  <c r="AK196" i="10"/>
  <c r="AK194" i="10"/>
  <c r="AK192" i="10"/>
  <c r="AK190" i="10"/>
  <c r="AK188" i="10"/>
  <c r="AK186" i="10"/>
  <c r="AK184" i="10"/>
  <c r="AK182" i="10"/>
  <c r="AK180" i="10"/>
  <c r="AK178" i="10"/>
  <c r="AK176" i="10"/>
  <c r="AK174" i="10"/>
  <c r="AK172" i="10"/>
  <c r="AK170" i="10"/>
  <c r="AK168" i="10"/>
  <c r="AK166" i="10"/>
  <c r="AK164" i="10"/>
  <c r="AK162" i="10"/>
  <c r="AK160" i="10"/>
  <c r="AK158" i="10"/>
  <c r="AK156" i="10"/>
  <c r="AK154" i="10"/>
  <c r="AK152" i="10"/>
  <c r="AK150" i="10"/>
  <c r="AK148" i="10"/>
  <c r="AK146" i="10"/>
  <c r="AK144" i="10"/>
  <c r="AK142" i="10"/>
  <c r="AK140" i="10"/>
  <c r="AK138" i="10"/>
  <c r="AK134" i="10"/>
  <c r="AK130" i="10"/>
  <c r="AK126" i="10"/>
  <c r="AK122" i="10"/>
  <c r="AK118" i="10"/>
  <c r="AK251" i="10"/>
  <c r="AK243" i="10"/>
  <c r="AK137" i="10"/>
  <c r="AK133" i="10"/>
  <c r="AK129" i="10"/>
  <c r="AK125" i="10"/>
  <c r="AK121" i="10"/>
  <c r="AK117" i="10"/>
  <c r="AK245" i="10"/>
  <c r="AK237" i="10"/>
  <c r="AK235" i="10"/>
  <c r="AK233" i="10"/>
  <c r="AK231" i="10"/>
  <c r="AK229" i="10"/>
  <c r="AK227" i="10"/>
  <c r="AK225" i="10"/>
  <c r="AK223" i="10"/>
  <c r="AK221" i="10"/>
  <c r="AK219" i="10"/>
  <c r="AK217" i="10"/>
  <c r="AK215" i="10"/>
  <c r="AK213" i="10"/>
  <c r="AK211" i="10"/>
  <c r="AK209" i="10"/>
  <c r="AK207" i="10"/>
  <c r="AK205" i="10"/>
  <c r="AK203" i="10"/>
  <c r="AK201" i="10"/>
  <c r="AK199" i="10"/>
  <c r="AK197" i="10"/>
  <c r="AK195" i="10"/>
  <c r="AK193" i="10"/>
  <c r="AK191" i="10"/>
  <c r="AK189" i="10"/>
  <c r="AK187" i="10"/>
  <c r="AK185" i="10"/>
  <c r="AK183" i="10"/>
  <c r="AK181" i="10"/>
  <c r="AK179" i="10"/>
  <c r="AK177" i="10"/>
  <c r="AK175" i="10"/>
  <c r="AK173" i="10"/>
  <c r="AK171" i="10"/>
  <c r="AK169" i="10"/>
  <c r="AK167" i="10"/>
  <c r="AK165" i="10"/>
  <c r="AK163" i="10"/>
  <c r="AK161" i="10"/>
  <c r="AK159" i="10"/>
  <c r="AK157" i="10"/>
  <c r="AK155" i="10"/>
  <c r="AK153" i="10"/>
  <c r="AK151" i="10"/>
  <c r="AK149" i="10"/>
  <c r="AK147" i="10"/>
  <c r="AK145" i="10"/>
  <c r="AK143" i="10"/>
  <c r="AK141" i="10"/>
  <c r="AK136" i="10"/>
  <c r="AK132" i="10"/>
  <c r="AK128" i="10"/>
  <c r="AK124" i="10"/>
  <c r="AK120" i="10"/>
  <c r="AK247" i="10"/>
  <c r="AK239" i="10"/>
  <c r="AK139" i="10"/>
  <c r="AK135" i="10"/>
  <c r="AK131" i="10"/>
  <c r="AK127" i="10"/>
  <c r="AK123" i="10"/>
  <c r="AK119" i="10"/>
  <c r="AK115" i="10"/>
  <c r="AK112" i="10"/>
  <c r="AK108" i="10"/>
  <c r="AK104" i="10"/>
  <c r="AK100" i="10"/>
  <c r="AK96" i="10"/>
  <c r="AK92" i="10"/>
  <c r="AK88" i="10"/>
  <c r="AK84" i="10"/>
  <c r="AK80" i="10"/>
  <c r="AK76" i="10"/>
  <c r="AK72" i="10"/>
  <c r="AK68" i="10"/>
  <c r="AK64" i="10"/>
  <c r="AK60" i="10"/>
  <c r="AK56" i="10"/>
  <c r="AK52" i="10"/>
  <c r="AK48" i="10"/>
  <c r="AK111" i="10"/>
  <c r="AK107" i="10"/>
  <c r="AK103" i="10"/>
  <c r="AK99" i="10"/>
  <c r="AK95" i="10"/>
  <c r="AK91" i="10"/>
  <c r="AK87" i="10"/>
  <c r="AK83" i="10"/>
  <c r="AK79" i="10"/>
  <c r="AK75" i="10"/>
  <c r="AK71" i="10"/>
  <c r="AK67" i="10"/>
  <c r="AK63" i="10"/>
  <c r="AK59" i="10"/>
  <c r="AK55" i="10"/>
  <c r="AK51" i="10"/>
  <c r="AK116" i="10"/>
  <c r="AK114" i="10"/>
  <c r="AK110" i="10"/>
  <c r="AK106" i="10"/>
  <c r="AK102" i="10"/>
  <c r="AK98" i="10"/>
  <c r="AK94" i="10"/>
  <c r="AK90" i="10"/>
  <c r="AK86" i="10"/>
  <c r="AK82" i="10"/>
  <c r="AK78" i="10"/>
  <c r="AK74" i="10"/>
  <c r="AK70" i="10"/>
  <c r="AK66" i="10"/>
  <c r="AK62" i="10"/>
  <c r="AK58" i="10"/>
  <c r="AK54" i="10"/>
  <c r="AK50" i="10"/>
  <c r="AK113" i="10"/>
  <c r="AK109" i="10"/>
  <c r="AK105" i="10"/>
  <c r="AK101" i="10"/>
  <c r="AK97" i="10"/>
  <c r="AK93" i="10"/>
  <c r="AK89" i="10"/>
  <c r="AK85" i="10"/>
  <c r="AK81" i="10"/>
  <c r="AK77" i="10"/>
  <c r="AK73" i="10"/>
  <c r="AK69" i="10"/>
  <c r="AK65" i="10"/>
  <c r="AK61" i="10"/>
  <c r="AK57" i="10"/>
  <c r="AK53" i="10"/>
  <c r="AK49" i="10"/>
  <c r="AK43" i="10"/>
  <c r="AK39" i="10"/>
  <c r="AK35" i="10"/>
  <c r="AK31" i="10"/>
  <c r="AK30" i="10"/>
  <c r="AK28" i="10"/>
  <c r="AK26" i="10"/>
  <c r="AK24" i="10"/>
  <c r="AK22" i="10"/>
  <c r="AK47" i="10"/>
  <c r="AK46" i="10"/>
  <c r="AK42" i="10"/>
  <c r="AK38" i="10"/>
  <c r="AK34" i="10"/>
  <c r="AK45" i="10"/>
  <c r="AK41" i="10"/>
  <c r="AK37" i="10"/>
  <c r="AK33" i="10"/>
  <c r="AK29" i="10"/>
  <c r="AK27" i="10"/>
  <c r="AK25" i="10"/>
  <c r="AK44" i="10"/>
  <c r="AK40" i="10"/>
  <c r="AK36" i="10"/>
  <c r="AK32" i="10"/>
  <c r="AK23" i="10"/>
  <c r="AK20" i="10"/>
  <c r="AK18" i="10"/>
  <c r="AK16" i="10"/>
  <c r="AK13" i="10"/>
  <c r="AK11" i="10"/>
  <c r="AK9" i="10"/>
  <c r="AK8" i="10"/>
  <c r="AK6" i="10"/>
  <c r="AK5" i="10"/>
  <c r="AK4" i="10"/>
  <c r="AK3" i="10"/>
  <c r="AK19" i="10"/>
  <c r="AK17" i="10"/>
  <c r="AK15" i="10"/>
  <c r="AK12" i="10"/>
  <c r="AK10" i="10"/>
  <c r="AK7" i="10"/>
  <c r="AK21" i="10"/>
  <c r="AK14" i="10"/>
  <c r="AK1002" i="9"/>
  <c r="AK1000" i="9"/>
  <c r="AK998" i="9"/>
  <c r="AK996" i="9"/>
  <c r="AK994" i="9"/>
  <c r="AK992" i="9"/>
  <c r="AK990" i="9"/>
  <c r="AK988" i="9"/>
  <c r="AK986" i="9"/>
  <c r="AK984" i="9"/>
  <c r="AK982" i="9"/>
  <c r="AK980" i="9"/>
  <c r="AK978" i="9"/>
  <c r="AK976" i="9"/>
  <c r="AK974" i="9"/>
  <c r="AK972" i="9"/>
  <c r="AK970" i="9"/>
  <c r="AK968" i="9"/>
  <c r="AK966" i="9"/>
  <c r="AK964" i="9"/>
  <c r="AK962" i="9"/>
  <c r="AK960" i="9"/>
  <c r="AK958" i="9"/>
  <c r="AK956" i="9"/>
  <c r="AK954" i="9"/>
  <c r="AK952" i="9"/>
  <c r="AK950" i="9"/>
  <c r="AK948" i="9"/>
  <c r="AK946" i="9"/>
  <c r="AK944" i="9"/>
  <c r="AK942" i="9"/>
  <c r="AK940" i="9"/>
  <c r="AK938" i="9"/>
  <c r="AK936" i="9"/>
  <c r="AK934" i="9"/>
  <c r="AK932" i="9"/>
  <c r="AK930" i="9"/>
  <c r="AK928" i="9"/>
  <c r="AK926" i="9"/>
  <c r="AK924" i="9"/>
  <c r="AK922" i="9"/>
  <c r="AK920" i="9"/>
  <c r="AK918" i="9"/>
  <c r="AK916" i="9"/>
  <c r="AK914" i="9"/>
  <c r="AK912" i="9"/>
  <c r="AK910" i="9"/>
  <c r="AK908" i="9"/>
  <c r="AK906" i="9"/>
  <c r="AK904" i="9"/>
  <c r="AK902" i="9"/>
  <c r="AK900" i="9"/>
  <c r="AK898" i="9"/>
  <c r="AK896" i="9"/>
  <c r="AK894" i="9"/>
  <c r="AK892" i="9"/>
  <c r="AK890" i="9"/>
  <c r="AK888" i="9"/>
  <c r="AK886" i="9"/>
  <c r="AK884" i="9"/>
  <c r="AK882" i="9"/>
  <c r="AK880" i="9"/>
  <c r="AK878" i="9"/>
  <c r="AK876" i="9"/>
  <c r="AK874" i="9"/>
  <c r="AK872" i="9"/>
  <c r="AK870" i="9"/>
  <c r="AK868" i="9"/>
  <c r="AK866" i="9"/>
  <c r="AK864" i="9"/>
  <c r="AK862" i="9"/>
  <c r="AK860" i="9"/>
  <c r="AK858" i="9"/>
  <c r="AK856" i="9"/>
  <c r="AK854" i="9"/>
  <c r="AK852" i="9"/>
  <c r="AK850" i="9"/>
  <c r="AK848" i="9"/>
  <c r="AK846" i="9"/>
  <c r="AK844" i="9"/>
  <c r="AK842" i="9"/>
  <c r="AK840" i="9"/>
  <c r="AK838" i="9"/>
  <c r="AK836" i="9"/>
  <c r="AK834" i="9"/>
  <c r="AK832" i="9"/>
  <c r="AK830" i="9"/>
  <c r="AK828" i="9"/>
  <c r="AK826" i="9"/>
  <c r="AK824" i="9"/>
  <c r="AK822" i="9"/>
  <c r="AK820" i="9"/>
  <c r="AK818" i="9"/>
  <c r="AK816" i="9"/>
  <c r="AK814" i="9"/>
  <c r="AK812" i="9"/>
  <c r="AK810" i="9"/>
  <c r="AK808" i="9"/>
  <c r="AK806" i="9"/>
  <c r="AK804" i="9"/>
  <c r="AK802" i="9"/>
  <c r="AK800" i="9"/>
  <c r="AK798" i="9"/>
  <c r="AK796" i="9"/>
  <c r="AK794" i="9"/>
  <c r="AK792" i="9"/>
  <c r="AK790" i="9"/>
  <c r="AK788" i="9"/>
  <c r="AK786" i="9"/>
  <c r="AK784" i="9"/>
  <c r="AK782" i="9"/>
  <c r="AK780" i="9"/>
  <c r="AK778" i="9"/>
  <c r="AK776" i="9"/>
  <c r="AK774" i="9"/>
  <c r="AK772" i="9"/>
  <c r="AK770" i="9"/>
  <c r="AK768" i="9"/>
  <c r="AK766" i="9"/>
  <c r="AK764" i="9"/>
  <c r="AK762" i="9"/>
  <c r="AK760" i="9"/>
  <c r="AK758" i="9"/>
  <c r="AK756" i="9"/>
  <c r="AK754" i="9"/>
  <c r="AK752" i="9"/>
  <c r="AK750" i="9"/>
  <c r="AK1001" i="9"/>
  <c r="AK999" i="9"/>
  <c r="AK997" i="9"/>
  <c r="AK995" i="9"/>
  <c r="AK993" i="9"/>
  <c r="AK991" i="9"/>
  <c r="AK989" i="9"/>
  <c r="AK987" i="9"/>
  <c r="AK985" i="9"/>
  <c r="AK983" i="9"/>
  <c r="AK981" i="9"/>
  <c r="AK979" i="9"/>
  <c r="AK977" i="9"/>
  <c r="AK975" i="9"/>
  <c r="AK973" i="9"/>
  <c r="AK971" i="9"/>
  <c r="AK969" i="9"/>
  <c r="AK967" i="9"/>
  <c r="AK965" i="9"/>
  <c r="AK963" i="9"/>
  <c r="AK961" i="9"/>
  <c r="AK959" i="9"/>
  <c r="AK957" i="9"/>
  <c r="AK955" i="9"/>
  <c r="AK953" i="9"/>
  <c r="AK951" i="9"/>
  <c r="AK949" i="9"/>
  <c r="AK947" i="9"/>
  <c r="AK945" i="9"/>
  <c r="AK943" i="9"/>
  <c r="AK941" i="9"/>
  <c r="AK939" i="9"/>
  <c r="AK937" i="9"/>
  <c r="AK935" i="9"/>
  <c r="AK933" i="9"/>
  <c r="AK931" i="9"/>
  <c r="AK929" i="9"/>
  <c r="AK927" i="9"/>
  <c r="AK925" i="9"/>
  <c r="AK923" i="9"/>
  <c r="AK921" i="9"/>
  <c r="AK919" i="9"/>
  <c r="AK917" i="9"/>
  <c r="AK915" i="9"/>
  <c r="AK913" i="9"/>
  <c r="AK911" i="9"/>
  <c r="AK909" i="9"/>
  <c r="AK907" i="9"/>
  <c r="AK905" i="9"/>
  <c r="AK903" i="9"/>
  <c r="AK901" i="9"/>
  <c r="AK899" i="9"/>
  <c r="AK897" i="9"/>
  <c r="AK895" i="9"/>
  <c r="AK893" i="9"/>
  <c r="AK891" i="9"/>
  <c r="AK889" i="9"/>
  <c r="AK887" i="9"/>
  <c r="AK885" i="9"/>
  <c r="AK883" i="9"/>
  <c r="AK881" i="9"/>
  <c r="AK879" i="9"/>
  <c r="AK877" i="9"/>
  <c r="AK875" i="9"/>
  <c r="AK873" i="9"/>
  <c r="AK871" i="9"/>
  <c r="AK869" i="9"/>
  <c r="AK867" i="9"/>
  <c r="AK865" i="9"/>
  <c r="AK863" i="9"/>
  <c r="AK861" i="9"/>
  <c r="AK859" i="9"/>
  <c r="AK857" i="9"/>
  <c r="AK855" i="9"/>
  <c r="AK853" i="9"/>
  <c r="AK851" i="9"/>
  <c r="AK849" i="9"/>
  <c r="AK847" i="9"/>
  <c r="AK845" i="9"/>
  <c r="AK843" i="9"/>
  <c r="AK841" i="9"/>
  <c r="AK839" i="9"/>
  <c r="AK837" i="9"/>
  <c r="AK835" i="9"/>
  <c r="AK833" i="9"/>
  <c r="AK831" i="9"/>
  <c r="AK829" i="9"/>
  <c r="AK827" i="9"/>
  <c r="AK825" i="9"/>
  <c r="AK823" i="9"/>
  <c r="AK821" i="9"/>
  <c r="AK819" i="9"/>
  <c r="AK817" i="9"/>
  <c r="AK815" i="9"/>
  <c r="AK813" i="9"/>
  <c r="AK811" i="9"/>
  <c r="AK809" i="9"/>
  <c r="AK807" i="9"/>
  <c r="AK805" i="9"/>
  <c r="AK803" i="9"/>
  <c r="AK801" i="9"/>
  <c r="AK799" i="9"/>
  <c r="AK797" i="9"/>
  <c r="AK795" i="9"/>
  <c r="AK793" i="9"/>
  <c r="AK791" i="9"/>
  <c r="AK789" i="9"/>
  <c r="AK787" i="9"/>
  <c r="AK785" i="9"/>
  <c r="AK783" i="9"/>
  <c r="AK781" i="9"/>
  <c r="AK779" i="9"/>
  <c r="AK777" i="9"/>
  <c r="AK775" i="9"/>
  <c r="AK773" i="9"/>
  <c r="AK759" i="9"/>
  <c r="AK751" i="9"/>
  <c r="AK769" i="9"/>
  <c r="AK765" i="9"/>
  <c r="AK761" i="9"/>
  <c r="AK753" i="9"/>
  <c r="AK748" i="9"/>
  <c r="AK746" i="9"/>
  <c r="AK744" i="9"/>
  <c r="AK742" i="9"/>
  <c r="AK740" i="9"/>
  <c r="AK738" i="9"/>
  <c r="AK736" i="9"/>
  <c r="AK734" i="9"/>
  <c r="AK732" i="9"/>
  <c r="AK730" i="9"/>
  <c r="AK728" i="9"/>
  <c r="AK726" i="9"/>
  <c r="AK724" i="9"/>
  <c r="AK722" i="9"/>
  <c r="AK720" i="9"/>
  <c r="AK718" i="9"/>
  <c r="AK716" i="9"/>
  <c r="AK714" i="9"/>
  <c r="AK712" i="9"/>
  <c r="AK710" i="9"/>
  <c r="AK708" i="9"/>
  <c r="AK706" i="9"/>
  <c r="AK704" i="9"/>
  <c r="AK702" i="9"/>
  <c r="AK700" i="9"/>
  <c r="AK698" i="9"/>
  <c r="AK696" i="9"/>
  <c r="AK694" i="9"/>
  <c r="AK692" i="9"/>
  <c r="AK690" i="9"/>
  <c r="AK688" i="9"/>
  <c r="AK686" i="9"/>
  <c r="AK684" i="9"/>
  <c r="AK682" i="9"/>
  <c r="AK680" i="9"/>
  <c r="AK678" i="9"/>
  <c r="AK676" i="9"/>
  <c r="AK674" i="9"/>
  <c r="AK672" i="9"/>
  <c r="AK670" i="9"/>
  <c r="AK668" i="9"/>
  <c r="AK666" i="9"/>
  <c r="AK664" i="9"/>
  <c r="AK662" i="9"/>
  <c r="AK660" i="9"/>
  <c r="AK658" i="9"/>
  <c r="AK656" i="9"/>
  <c r="AK654" i="9"/>
  <c r="AK652" i="9"/>
  <c r="AK650" i="9"/>
  <c r="AK648" i="9"/>
  <c r="AK646" i="9"/>
  <c r="AK644" i="9"/>
  <c r="AK642" i="9"/>
  <c r="AK640" i="9"/>
  <c r="AK638" i="9"/>
  <c r="AK636" i="9"/>
  <c r="AK634" i="9"/>
  <c r="AK632" i="9"/>
  <c r="AK630" i="9"/>
  <c r="AK628" i="9"/>
  <c r="AK626" i="9"/>
  <c r="AK624" i="9"/>
  <c r="AK622" i="9"/>
  <c r="AK620" i="9"/>
  <c r="AK618" i="9"/>
  <c r="AK616" i="9"/>
  <c r="AK614" i="9"/>
  <c r="AK612" i="9"/>
  <c r="AK610" i="9"/>
  <c r="AK608" i="9"/>
  <c r="AK606" i="9"/>
  <c r="AK604" i="9"/>
  <c r="AK602" i="9"/>
  <c r="AK600" i="9"/>
  <c r="AK598" i="9"/>
  <c r="AK596" i="9"/>
  <c r="AK594" i="9"/>
  <c r="AK592" i="9"/>
  <c r="AK590" i="9"/>
  <c r="AK588" i="9"/>
  <c r="AK586" i="9"/>
  <c r="AK584" i="9"/>
  <c r="AK582" i="9"/>
  <c r="AK580" i="9"/>
  <c r="AK578" i="9"/>
  <c r="AK576" i="9"/>
  <c r="AK574" i="9"/>
  <c r="AK572" i="9"/>
  <c r="AK570" i="9"/>
  <c r="AK568" i="9"/>
  <c r="AK566" i="9"/>
  <c r="AK564" i="9"/>
  <c r="AK562" i="9"/>
  <c r="AK560" i="9"/>
  <c r="AK558" i="9"/>
  <c r="AK556" i="9"/>
  <c r="AK755" i="9"/>
  <c r="AK771" i="9"/>
  <c r="AK767" i="9"/>
  <c r="AK763" i="9"/>
  <c r="AK757" i="9"/>
  <c r="AK749" i="9"/>
  <c r="AK747" i="9"/>
  <c r="AK745" i="9"/>
  <c r="AK743" i="9"/>
  <c r="AK741" i="9"/>
  <c r="AK739" i="9"/>
  <c r="AK737" i="9"/>
  <c r="AK735" i="9"/>
  <c r="AK733" i="9"/>
  <c r="AK731" i="9"/>
  <c r="AK729" i="9"/>
  <c r="AK727" i="9"/>
  <c r="AK725" i="9"/>
  <c r="AK723" i="9"/>
  <c r="AK721" i="9"/>
  <c r="AK719" i="9"/>
  <c r="AK717" i="9"/>
  <c r="AK715" i="9"/>
  <c r="AK713" i="9"/>
  <c r="AK711" i="9"/>
  <c r="AK709" i="9"/>
  <c r="AK707" i="9"/>
  <c r="AK705" i="9"/>
  <c r="AK703" i="9"/>
  <c r="AK701" i="9"/>
  <c r="AK699" i="9"/>
  <c r="AK697" i="9"/>
  <c r="AK695" i="9"/>
  <c r="AK693" i="9"/>
  <c r="AK691" i="9"/>
  <c r="AK689" i="9"/>
  <c r="AK687" i="9"/>
  <c r="AK685" i="9"/>
  <c r="AK683" i="9"/>
  <c r="AK681" i="9"/>
  <c r="AK679" i="9"/>
  <c r="AK677" i="9"/>
  <c r="AK675" i="9"/>
  <c r="AK673" i="9"/>
  <c r="AK671" i="9"/>
  <c r="AK669" i="9"/>
  <c r="AK667" i="9"/>
  <c r="AK665" i="9"/>
  <c r="AK663" i="9"/>
  <c r="AK661" i="9"/>
  <c r="AK659" i="9"/>
  <c r="AK657" i="9"/>
  <c r="AK655" i="9"/>
  <c r="AK653" i="9"/>
  <c r="AK651" i="9"/>
  <c r="AK649" i="9"/>
  <c r="AK647" i="9"/>
  <c r="AK645" i="9"/>
  <c r="AK643" i="9"/>
  <c r="AK641" i="9"/>
  <c r="AK639" i="9"/>
  <c r="AK637" i="9"/>
  <c r="AK635" i="9"/>
  <c r="AK633" i="9"/>
  <c r="AK631" i="9"/>
  <c r="AK629" i="9"/>
  <c r="AK627" i="9"/>
  <c r="AK625" i="9"/>
  <c r="AK623" i="9"/>
  <c r="AK621" i="9"/>
  <c r="AK619" i="9"/>
  <c r="AK617" i="9"/>
  <c r="AK615" i="9"/>
  <c r="AK613" i="9"/>
  <c r="AK611" i="9"/>
  <c r="AK609" i="9"/>
  <c r="AK607" i="9"/>
  <c r="AK605" i="9"/>
  <c r="AK603" i="9"/>
  <c r="AK601" i="9"/>
  <c r="AK599" i="9"/>
  <c r="AK597" i="9"/>
  <c r="AK595" i="9"/>
  <c r="AK593" i="9"/>
  <c r="AK591" i="9"/>
  <c r="AK589" i="9"/>
  <c r="AK587" i="9"/>
  <c r="AK585" i="9"/>
  <c r="AK583" i="9"/>
  <c r="AK581" i="9"/>
  <c r="AK579" i="9"/>
  <c r="AK577" i="9"/>
  <c r="AK575" i="9"/>
  <c r="AK573" i="9"/>
  <c r="AK571" i="9"/>
  <c r="AK569" i="9"/>
  <c r="AK567" i="9"/>
  <c r="AK565" i="9"/>
  <c r="AK563" i="9"/>
  <c r="AK561" i="9"/>
  <c r="AK559" i="9"/>
  <c r="AK557" i="9"/>
  <c r="AK555" i="9"/>
  <c r="AK553" i="9"/>
  <c r="AK551" i="9"/>
  <c r="AK549" i="9"/>
  <c r="AK547" i="9"/>
  <c r="AK554" i="9"/>
  <c r="AK550" i="9"/>
  <c r="AK546" i="9"/>
  <c r="AK544" i="9"/>
  <c r="AK542" i="9"/>
  <c r="AK540" i="9"/>
  <c r="AK538" i="9"/>
  <c r="AK536" i="9"/>
  <c r="AK534" i="9"/>
  <c r="AK532" i="9"/>
  <c r="AK530" i="9"/>
  <c r="AK528" i="9"/>
  <c r="AK526" i="9"/>
  <c r="AK524" i="9"/>
  <c r="AK522" i="9"/>
  <c r="AK520" i="9"/>
  <c r="AK518" i="9"/>
  <c r="AK516" i="9"/>
  <c r="AK514" i="9"/>
  <c r="AK512" i="9"/>
  <c r="AK510" i="9"/>
  <c r="AK508" i="9"/>
  <c r="AK506" i="9"/>
  <c r="AK504" i="9"/>
  <c r="AK502" i="9"/>
  <c r="AK500" i="9"/>
  <c r="AK498" i="9"/>
  <c r="AK496" i="9"/>
  <c r="AK494" i="9"/>
  <c r="AK492" i="9"/>
  <c r="AK490" i="9"/>
  <c r="AK488" i="9"/>
  <c r="AK486" i="9"/>
  <c r="AK484" i="9"/>
  <c r="AK482" i="9"/>
  <c r="AK480" i="9"/>
  <c r="AK478" i="9"/>
  <c r="AK476" i="9"/>
  <c r="AK474" i="9"/>
  <c r="AK472" i="9"/>
  <c r="AK470" i="9"/>
  <c r="AK468" i="9"/>
  <c r="AK466" i="9"/>
  <c r="AK464" i="9"/>
  <c r="AK462" i="9"/>
  <c r="AK460" i="9"/>
  <c r="AK458" i="9"/>
  <c r="AK456" i="9"/>
  <c r="AK454" i="9"/>
  <c r="AK452" i="9"/>
  <c r="AK450" i="9"/>
  <c r="AK448" i="9"/>
  <c r="AK446" i="9"/>
  <c r="AK444" i="9"/>
  <c r="AK442" i="9"/>
  <c r="AK440" i="9"/>
  <c r="AK438" i="9"/>
  <c r="AK436" i="9"/>
  <c r="AK434" i="9"/>
  <c r="AK432" i="9"/>
  <c r="AK430" i="9"/>
  <c r="AK428" i="9"/>
  <c r="AK426" i="9"/>
  <c r="AK424" i="9"/>
  <c r="AK422" i="9"/>
  <c r="AK420" i="9"/>
  <c r="AK418" i="9"/>
  <c r="AK416" i="9"/>
  <c r="AK414" i="9"/>
  <c r="AK412" i="9"/>
  <c r="AK410" i="9"/>
  <c r="AK408" i="9"/>
  <c r="AK406" i="9"/>
  <c r="AK404" i="9"/>
  <c r="AK402" i="9"/>
  <c r="AK400" i="9"/>
  <c r="AK398" i="9"/>
  <c r="AK396" i="9"/>
  <c r="AK394" i="9"/>
  <c r="AK392" i="9"/>
  <c r="AK390" i="9"/>
  <c r="AK388" i="9"/>
  <c r="AK386" i="9"/>
  <c r="AK384" i="9"/>
  <c r="AK382" i="9"/>
  <c r="AK380" i="9"/>
  <c r="AK378" i="9"/>
  <c r="AK376" i="9"/>
  <c r="AK374" i="9"/>
  <c r="AK372" i="9"/>
  <c r="AK370" i="9"/>
  <c r="AK368" i="9"/>
  <c r="AK366" i="9"/>
  <c r="AK364" i="9"/>
  <c r="AK362" i="9"/>
  <c r="AK360" i="9"/>
  <c r="AK358" i="9"/>
  <c r="AK356" i="9"/>
  <c r="AK354" i="9"/>
  <c r="AK352" i="9"/>
  <c r="AK350" i="9"/>
  <c r="AK348" i="9"/>
  <c r="AK346" i="9"/>
  <c r="AK344" i="9"/>
  <c r="AK342" i="9"/>
  <c r="AK340" i="9"/>
  <c r="AK338" i="9"/>
  <c r="AK336" i="9"/>
  <c r="AK334" i="9"/>
  <c r="AK332" i="9"/>
  <c r="AK330" i="9"/>
  <c r="AK328" i="9"/>
  <c r="AK326" i="9"/>
  <c r="AK324" i="9"/>
  <c r="AK322" i="9"/>
  <c r="AK320" i="9"/>
  <c r="AK318" i="9"/>
  <c r="AK316" i="9"/>
  <c r="AK314" i="9"/>
  <c r="AK312" i="9"/>
  <c r="AK310" i="9"/>
  <c r="AK308" i="9"/>
  <c r="AK306" i="9"/>
  <c r="AK304" i="9"/>
  <c r="AK302" i="9"/>
  <c r="AK300" i="9"/>
  <c r="AK298" i="9"/>
  <c r="AK552" i="9"/>
  <c r="AK548" i="9"/>
  <c r="AK545" i="9"/>
  <c r="AK543" i="9"/>
  <c r="AK541" i="9"/>
  <c r="AK539" i="9"/>
  <c r="AK537" i="9"/>
  <c r="AK535" i="9"/>
  <c r="AK533" i="9"/>
  <c r="AK531" i="9"/>
  <c r="AK529" i="9"/>
  <c r="AK527" i="9"/>
  <c r="AK525" i="9"/>
  <c r="AK523" i="9"/>
  <c r="AK521" i="9"/>
  <c r="AK519" i="9"/>
  <c r="AK517" i="9"/>
  <c r="AK515" i="9"/>
  <c r="AK513" i="9"/>
  <c r="AK511" i="9"/>
  <c r="AK509" i="9"/>
  <c r="AK507" i="9"/>
  <c r="AK505" i="9"/>
  <c r="AK503" i="9"/>
  <c r="AK501" i="9"/>
  <c r="AK499" i="9"/>
  <c r="AK497" i="9"/>
  <c r="AK495" i="9"/>
  <c r="AK493" i="9"/>
  <c r="AK491" i="9"/>
  <c r="AK489" i="9"/>
  <c r="AK487" i="9"/>
  <c r="AK485" i="9"/>
  <c r="AK483" i="9"/>
  <c r="AK481" i="9"/>
  <c r="AK479" i="9"/>
  <c r="AK477" i="9"/>
  <c r="AK475" i="9"/>
  <c r="AK473" i="9"/>
  <c r="AK471" i="9"/>
  <c r="AK469" i="9"/>
  <c r="AK467" i="9"/>
  <c r="AK465" i="9"/>
  <c r="AK463" i="9"/>
  <c r="AK461" i="9"/>
  <c r="AK459" i="9"/>
  <c r="AK457" i="9"/>
  <c r="AK455" i="9"/>
  <c r="AK453" i="9"/>
  <c r="AK451" i="9"/>
  <c r="AK449" i="9"/>
  <c r="AK447" i="9"/>
  <c r="AK445" i="9"/>
  <c r="AK443" i="9"/>
  <c r="AK441" i="9"/>
  <c r="AK439" i="9"/>
  <c r="AK437" i="9"/>
  <c r="AK435" i="9"/>
  <c r="AK433" i="9"/>
  <c r="AK431" i="9"/>
  <c r="AK429" i="9"/>
  <c r="AK427" i="9"/>
  <c r="AK425" i="9"/>
  <c r="AK423" i="9"/>
  <c r="AK421" i="9"/>
  <c r="AK419" i="9"/>
  <c r="AK417" i="9"/>
  <c r="AK415" i="9"/>
  <c r="AK413" i="9"/>
  <c r="AK411" i="9"/>
  <c r="AK409" i="9"/>
  <c r="AK407" i="9"/>
  <c r="AK405" i="9"/>
  <c r="AK403" i="9"/>
  <c r="AK401" i="9"/>
  <c r="AK399" i="9"/>
  <c r="AK397" i="9"/>
  <c r="AK395" i="9"/>
  <c r="AK393" i="9"/>
  <c r="AK391" i="9"/>
  <c r="AK389" i="9"/>
  <c r="AK387" i="9"/>
  <c r="AK385" i="9"/>
  <c r="AK383" i="9"/>
  <c r="AK381" i="9"/>
  <c r="AK379" i="9"/>
  <c r="AK377" i="9"/>
  <c r="AK375" i="9"/>
  <c r="AK373" i="9"/>
  <c r="AK371" i="9"/>
  <c r="AK369" i="9"/>
  <c r="AK367" i="9"/>
  <c r="AK365" i="9"/>
  <c r="AK363" i="9"/>
  <c r="AK361" i="9"/>
  <c r="AK359" i="9"/>
  <c r="AK357" i="9"/>
  <c r="AK355" i="9"/>
  <c r="AK353" i="9"/>
  <c r="AK351" i="9"/>
  <c r="AK349" i="9"/>
  <c r="AK347" i="9"/>
  <c r="AK345" i="9"/>
  <c r="AK343" i="9"/>
  <c r="AK341" i="9"/>
  <c r="AK339" i="9"/>
  <c r="AK337" i="9"/>
  <c r="AK335" i="9"/>
  <c r="AK333" i="9"/>
  <c r="AK331" i="9"/>
  <c r="AK329" i="9"/>
  <c r="AK327" i="9"/>
  <c r="AK325" i="9"/>
  <c r="AK323" i="9"/>
  <c r="AK321" i="9"/>
  <c r="AK319" i="9"/>
  <c r="AK317" i="9"/>
  <c r="AK315" i="9"/>
  <c r="AK313" i="9"/>
  <c r="AK311" i="9"/>
  <c r="AK309" i="9"/>
  <c r="AK307" i="9"/>
  <c r="AK305" i="9"/>
  <c r="AK303" i="9"/>
  <c r="AK301" i="9"/>
  <c r="AK299" i="9"/>
  <c r="AK297" i="9"/>
  <c r="AK295" i="9"/>
  <c r="AK293" i="9"/>
  <c r="AK291" i="9"/>
  <c r="AK289" i="9"/>
  <c r="AK296" i="9"/>
  <c r="AK292" i="9"/>
  <c r="AK288" i="9"/>
  <c r="AK286" i="9"/>
  <c r="AK284" i="9"/>
  <c r="AK282" i="9"/>
  <c r="AK280" i="9"/>
  <c r="AK278" i="9"/>
  <c r="AK276" i="9"/>
  <c r="AK274" i="9"/>
  <c r="AK272" i="9"/>
  <c r="AK270" i="9"/>
  <c r="AK268" i="9"/>
  <c r="AK266" i="9"/>
  <c r="AK264" i="9"/>
  <c r="AK262" i="9"/>
  <c r="AK260" i="9"/>
  <c r="AK258" i="9"/>
  <c r="AK256" i="9"/>
  <c r="AK254" i="9"/>
  <c r="AK252" i="9"/>
  <c r="AK250" i="9"/>
  <c r="AK248" i="9"/>
  <c r="AK246" i="9"/>
  <c r="AK244" i="9"/>
  <c r="AK242" i="9"/>
  <c r="AK240" i="9"/>
  <c r="AK238" i="9"/>
  <c r="AK236" i="9"/>
  <c r="AK234" i="9"/>
  <c r="AK232" i="9"/>
  <c r="AK230" i="9"/>
  <c r="AK228" i="9"/>
  <c r="AK226" i="9"/>
  <c r="AK224" i="9"/>
  <c r="AK222" i="9"/>
  <c r="AK220" i="9"/>
  <c r="AK218" i="9"/>
  <c r="AK216" i="9"/>
  <c r="AK214" i="9"/>
  <c r="AK212" i="9"/>
  <c r="AK210" i="9"/>
  <c r="AK208" i="9"/>
  <c r="AK206" i="9"/>
  <c r="AK204" i="9"/>
  <c r="AK202" i="9"/>
  <c r="AK200" i="9"/>
  <c r="AK198" i="9"/>
  <c r="AK196" i="9"/>
  <c r="AK194" i="9"/>
  <c r="AK192" i="9"/>
  <c r="AK190" i="9"/>
  <c r="AK188" i="9"/>
  <c r="AK186" i="9"/>
  <c r="AK184" i="9"/>
  <c r="AK182" i="9"/>
  <c r="AK180" i="9"/>
  <c r="AK178" i="9"/>
  <c r="AK176" i="9"/>
  <c r="AK174" i="9"/>
  <c r="AK172" i="9"/>
  <c r="AK170" i="9"/>
  <c r="AK168" i="9"/>
  <c r="AK166" i="9"/>
  <c r="AK164" i="9"/>
  <c r="AK162" i="9"/>
  <c r="AK160" i="9"/>
  <c r="AK158" i="9"/>
  <c r="AK156" i="9"/>
  <c r="AK154" i="9"/>
  <c r="AK152" i="9"/>
  <c r="AK150" i="9"/>
  <c r="AK148" i="9"/>
  <c r="AK146" i="9"/>
  <c r="AK144" i="9"/>
  <c r="AK142" i="9"/>
  <c r="AK140" i="9"/>
  <c r="AK138" i="9"/>
  <c r="AK134" i="9"/>
  <c r="AK130" i="9"/>
  <c r="AK126" i="9"/>
  <c r="AK137" i="9"/>
  <c r="AK133" i="9"/>
  <c r="AK294" i="9"/>
  <c r="AK290" i="9"/>
  <c r="AK287" i="9"/>
  <c r="AK285" i="9"/>
  <c r="AK283" i="9"/>
  <c r="AK281" i="9"/>
  <c r="AK279" i="9"/>
  <c r="AK277" i="9"/>
  <c r="AK275" i="9"/>
  <c r="AK273" i="9"/>
  <c r="AK271" i="9"/>
  <c r="AK269" i="9"/>
  <c r="AK267" i="9"/>
  <c r="AK265" i="9"/>
  <c r="AK263" i="9"/>
  <c r="AK261" i="9"/>
  <c r="AK259" i="9"/>
  <c r="AK257" i="9"/>
  <c r="AK255" i="9"/>
  <c r="AK253" i="9"/>
  <c r="AK251" i="9"/>
  <c r="AK249" i="9"/>
  <c r="AK247" i="9"/>
  <c r="AK245" i="9"/>
  <c r="AK243" i="9"/>
  <c r="AK241" i="9"/>
  <c r="AK239" i="9"/>
  <c r="AK237" i="9"/>
  <c r="AK235" i="9"/>
  <c r="AK233" i="9"/>
  <c r="AK231" i="9"/>
  <c r="AK229" i="9"/>
  <c r="AK227" i="9"/>
  <c r="AK225" i="9"/>
  <c r="AK223" i="9"/>
  <c r="AK221" i="9"/>
  <c r="AK219" i="9"/>
  <c r="AK217" i="9"/>
  <c r="AK215" i="9"/>
  <c r="AK213" i="9"/>
  <c r="AK211" i="9"/>
  <c r="AK209" i="9"/>
  <c r="AK207" i="9"/>
  <c r="AK205" i="9"/>
  <c r="AK203" i="9"/>
  <c r="AK201" i="9"/>
  <c r="AK199" i="9"/>
  <c r="AK197" i="9"/>
  <c r="AK195" i="9"/>
  <c r="AK193" i="9"/>
  <c r="AK191" i="9"/>
  <c r="AK189" i="9"/>
  <c r="AK187" i="9"/>
  <c r="AK185" i="9"/>
  <c r="AK183" i="9"/>
  <c r="AK181" i="9"/>
  <c r="AK179" i="9"/>
  <c r="AK177" i="9"/>
  <c r="AK175" i="9"/>
  <c r="AK173" i="9"/>
  <c r="AK171" i="9"/>
  <c r="AK169" i="9"/>
  <c r="AK167" i="9"/>
  <c r="AK165" i="9"/>
  <c r="AK163" i="9"/>
  <c r="AK161" i="9"/>
  <c r="AK159" i="9"/>
  <c r="AK157" i="9"/>
  <c r="AK155" i="9"/>
  <c r="AK153" i="9"/>
  <c r="AK151" i="9"/>
  <c r="AK149" i="9"/>
  <c r="AK147" i="9"/>
  <c r="AK145" i="9"/>
  <c r="AK143" i="9"/>
  <c r="AK141" i="9"/>
  <c r="AK136" i="9"/>
  <c r="AK132" i="9"/>
  <c r="AK128" i="9"/>
  <c r="AK124" i="9"/>
  <c r="AK139" i="9"/>
  <c r="AK135" i="9"/>
  <c r="AK131" i="9"/>
  <c r="AK127" i="9"/>
  <c r="AK123" i="9"/>
  <c r="AK129" i="9"/>
  <c r="AK119" i="9"/>
  <c r="AK115" i="9"/>
  <c r="AK111" i="9"/>
  <c r="AK107" i="9"/>
  <c r="AK103" i="9"/>
  <c r="AK99" i="9"/>
  <c r="AK95" i="9"/>
  <c r="AK91" i="9"/>
  <c r="AK87" i="9"/>
  <c r="AK83" i="9"/>
  <c r="AK79" i="9"/>
  <c r="AK75" i="9"/>
  <c r="AK71" i="9"/>
  <c r="AK67" i="9"/>
  <c r="AK63" i="9"/>
  <c r="AK59" i="9"/>
  <c r="AK55" i="9"/>
  <c r="AK51" i="9"/>
  <c r="AK122" i="9"/>
  <c r="AK118" i="9"/>
  <c r="AK114" i="9"/>
  <c r="AK110" i="9"/>
  <c r="AK106" i="9"/>
  <c r="AK102" i="9"/>
  <c r="AK98" i="9"/>
  <c r="AK94" i="9"/>
  <c r="AK90" i="9"/>
  <c r="AK86" i="9"/>
  <c r="AK82" i="9"/>
  <c r="AK78" i="9"/>
  <c r="AK74" i="9"/>
  <c r="AK70" i="9"/>
  <c r="AK66" i="9"/>
  <c r="AK62" i="9"/>
  <c r="AK58" i="9"/>
  <c r="AK54" i="9"/>
  <c r="AK50" i="9"/>
  <c r="AK121" i="9"/>
  <c r="AK117" i="9"/>
  <c r="AK113" i="9"/>
  <c r="AK109" i="9"/>
  <c r="AK105" i="9"/>
  <c r="AK101" i="9"/>
  <c r="AK97" i="9"/>
  <c r="AK93" i="9"/>
  <c r="AK89" i="9"/>
  <c r="AK85" i="9"/>
  <c r="AK81" i="9"/>
  <c r="AK77" i="9"/>
  <c r="AK73" i="9"/>
  <c r="AK69" i="9"/>
  <c r="AK65" i="9"/>
  <c r="AK61" i="9"/>
  <c r="AK57" i="9"/>
  <c r="AK53" i="9"/>
  <c r="AK125" i="9"/>
  <c r="AK120" i="9"/>
  <c r="AK116" i="9"/>
  <c r="AK112" i="9"/>
  <c r="AK108" i="9"/>
  <c r="AK104" i="9"/>
  <c r="AK100" i="9"/>
  <c r="AK96" i="9"/>
  <c r="AK92" i="9"/>
  <c r="AK88" i="9"/>
  <c r="AK84" i="9"/>
  <c r="AK80" i="9"/>
  <c r="AK76" i="9"/>
  <c r="AK72" i="9"/>
  <c r="AK68" i="9"/>
  <c r="AK64" i="9"/>
  <c r="AK60" i="9"/>
  <c r="AK56" i="9"/>
  <c r="AK52" i="9"/>
  <c r="AK47" i="9"/>
  <c r="AK43" i="9"/>
  <c r="AK39" i="9"/>
  <c r="AK35" i="9"/>
  <c r="AK31" i="9"/>
  <c r="AK30" i="9"/>
  <c r="AK28" i="9"/>
  <c r="AK26" i="9"/>
  <c r="AK46" i="9"/>
  <c r="AK42" i="9"/>
  <c r="AK38" i="9"/>
  <c r="AK34" i="9"/>
  <c r="AK49" i="9"/>
  <c r="AK45" i="9"/>
  <c r="AK41" i="9"/>
  <c r="AK37" i="9"/>
  <c r="AK33" i="9"/>
  <c r="AK29" i="9"/>
  <c r="AK27" i="9"/>
  <c r="AK48" i="9"/>
  <c r="AK44" i="9"/>
  <c r="AK40" i="9"/>
  <c r="AK36" i="9"/>
  <c r="AK32" i="9"/>
  <c r="AK8" i="9"/>
  <c r="AK6" i="9"/>
  <c r="AK5" i="9"/>
  <c r="AK4" i="9"/>
  <c r="AK3" i="9"/>
  <c r="AK24" i="9"/>
  <c r="AK22" i="9"/>
  <c r="AK19" i="9"/>
  <c r="AK17" i="9"/>
  <c r="AK15" i="9"/>
  <c r="AK12" i="9"/>
  <c r="AK10" i="9"/>
  <c r="AK7" i="9"/>
  <c r="AK21" i="9"/>
  <c r="AK14" i="9"/>
  <c r="AK25" i="9"/>
  <c r="AK23" i="9"/>
  <c r="AK20" i="9"/>
  <c r="AK18" i="9"/>
  <c r="AK16" i="9"/>
  <c r="AK13" i="9"/>
  <c r="AK11" i="9"/>
  <c r="AK9" i="9"/>
  <c r="AK1001" i="3"/>
  <c r="AK999" i="3"/>
  <c r="AK997" i="3"/>
  <c r="AK995" i="3"/>
  <c r="AK993" i="3"/>
  <c r="AK991" i="3"/>
  <c r="AK989" i="3"/>
  <c r="AK987" i="3"/>
  <c r="AK985" i="3"/>
  <c r="AK983" i="3"/>
  <c r="AK981" i="3"/>
  <c r="AK979" i="3"/>
  <c r="AK977" i="3"/>
  <c r="AK975" i="3"/>
  <c r="AK973" i="3"/>
  <c r="AK1002" i="3"/>
  <c r="AK1000" i="3"/>
  <c r="AK998" i="3"/>
  <c r="AK996" i="3"/>
  <c r="AK994" i="3"/>
  <c r="AK992" i="3"/>
  <c r="AK990" i="3"/>
  <c r="AK988" i="3"/>
  <c r="AK986" i="3"/>
  <c r="AK984" i="3"/>
  <c r="AK982" i="3"/>
  <c r="AK980" i="3"/>
  <c r="AK978" i="3"/>
  <c r="AK976" i="3"/>
  <c r="AK974" i="3"/>
  <c r="AK972" i="3"/>
  <c r="AK970" i="3"/>
  <c r="AK968" i="3"/>
  <c r="AK966" i="3"/>
  <c r="AK964" i="3"/>
  <c r="AK962" i="3"/>
  <c r="AK960" i="3"/>
  <c r="AK958" i="3"/>
  <c r="AK956" i="3"/>
  <c r="AK954" i="3"/>
  <c r="AK952" i="3"/>
  <c r="AK950" i="3"/>
  <c r="AK948" i="3"/>
  <c r="AK946" i="3"/>
  <c r="AK944" i="3"/>
  <c r="AK942" i="3"/>
  <c r="AK940" i="3"/>
  <c r="AK938" i="3"/>
  <c r="AK936" i="3"/>
  <c r="AK934" i="3"/>
  <c r="AK932" i="3"/>
  <c r="AK930" i="3"/>
  <c r="AK928" i="3"/>
  <c r="AK926" i="3"/>
  <c r="AK924" i="3"/>
  <c r="AK922" i="3"/>
  <c r="AK920" i="3"/>
  <c r="AK918" i="3"/>
  <c r="AK916" i="3"/>
  <c r="AK914" i="3"/>
  <c r="AK912" i="3"/>
  <c r="AK910" i="3"/>
  <c r="AK908" i="3"/>
  <c r="AK906" i="3"/>
  <c r="AK904" i="3"/>
  <c r="AK902" i="3"/>
  <c r="AK900" i="3"/>
  <c r="AK898" i="3"/>
  <c r="AK896" i="3"/>
  <c r="AK894" i="3"/>
  <c r="AK892" i="3"/>
  <c r="AK890" i="3"/>
  <c r="AK888" i="3"/>
  <c r="AK886" i="3"/>
  <c r="AK884" i="3"/>
  <c r="AK882" i="3"/>
  <c r="AK880" i="3"/>
  <c r="AK878" i="3"/>
  <c r="AK876" i="3"/>
  <c r="AK874" i="3"/>
  <c r="AK872" i="3"/>
  <c r="AK870" i="3"/>
  <c r="AK868" i="3"/>
  <c r="AK866" i="3"/>
  <c r="AK864" i="3"/>
  <c r="AK862" i="3"/>
  <c r="AK860" i="3"/>
  <c r="AK858" i="3"/>
  <c r="AK856" i="3"/>
  <c r="AK854" i="3"/>
  <c r="AK852" i="3"/>
  <c r="AK850" i="3"/>
  <c r="AK848" i="3"/>
  <c r="AK846" i="3"/>
  <c r="AK844" i="3"/>
  <c r="AK842" i="3"/>
  <c r="AK840" i="3"/>
  <c r="AK838" i="3"/>
  <c r="AK836" i="3"/>
  <c r="AK834" i="3"/>
  <c r="AK832" i="3"/>
  <c r="AK830" i="3"/>
  <c r="AK828" i="3"/>
  <c r="AK826" i="3"/>
  <c r="AK824" i="3"/>
  <c r="AK822" i="3"/>
  <c r="AK820" i="3"/>
  <c r="AK818" i="3"/>
  <c r="AK816" i="3"/>
  <c r="AK814" i="3"/>
  <c r="AK812" i="3"/>
  <c r="AK810" i="3"/>
  <c r="AK808" i="3"/>
  <c r="AK806" i="3"/>
  <c r="AK804" i="3"/>
  <c r="AK802" i="3"/>
  <c r="AK800" i="3"/>
  <c r="AK798" i="3"/>
  <c r="AK796" i="3"/>
  <c r="AK794" i="3"/>
  <c r="AK792" i="3"/>
  <c r="AK790" i="3"/>
  <c r="AK788" i="3"/>
  <c r="AK786" i="3"/>
  <c r="AK784" i="3"/>
  <c r="AK782" i="3"/>
  <c r="AK780" i="3"/>
  <c r="AK778" i="3"/>
  <c r="AK776" i="3"/>
  <c r="AK774" i="3"/>
  <c r="AK772" i="3"/>
  <c r="AK770" i="3"/>
  <c r="AK768" i="3"/>
  <c r="AK766" i="3"/>
  <c r="AK764" i="3"/>
  <c r="AK762" i="3"/>
  <c r="AK760" i="3"/>
  <c r="AK758" i="3"/>
  <c r="AK756" i="3"/>
  <c r="AK754" i="3"/>
  <c r="AK752" i="3"/>
  <c r="AK750" i="3"/>
  <c r="AK971" i="3"/>
  <c r="AK963" i="3"/>
  <c r="AK955" i="3"/>
  <c r="AK947" i="3"/>
  <c r="AK939" i="3"/>
  <c r="AK931" i="3"/>
  <c r="AK923" i="3"/>
  <c r="AK915" i="3"/>
  <c r="AK907" i="3"/>
  <c r="AK899" i="3"/>
  <c r="AK891" i="3"/>
  <c r="AK883" i="3"/>
  <c r="AK875" i="3"/>
  <c r="AK851" i="3"/>
  <c r="AK843" i="3"/>
  <c r="AK835" i="3"/>
  <c r="AK827" i="3"/>
  <c r="AK819" i="3"/>
  <c r="AK811" i="3"/>
  <c r="AK803" i="3"/>
  <c r="AK795" i="3"/>
  <c r="AK787" i="3"/>
  <c r="AK779" i="3"/>
  <c r="AK771" i="3"/>
  <c r="AK763" i="3"/>
  <c r="AK755" i="3"/>
  <c r="AK969" i="3"/>
  <c r="AK961" i="3"/>
  <c r="AK953" i="3"/>
  <c r="AK945" i="3"/>
  <c r="AK937" i="3"/>
  <c r="AK929" i="3"/>
  <c r="AK921" i="3"/>
  <c r="AK913" i="3"/>
  <c r="AK905" i="3"/>
  <c r="AK897" i="3"/>
  <c r="AK889" i="3"/>
  <c r="AK881" i="3"/>
  <c r="AK873" i="3"/>
  <c r="AK869" i="3"/>
  <c r="AK865" i="3"/>
  <c r="AK861" i="3"/>
  <c r="AK857" i="3"/>
  <c r="AK853" i="3"/>
  <c r="AK845" i="3"/>
  <c r="AK837" i="3"/>
  <c r="AK829" i="3"/>
  <c r="AK821" i="3"/>
  <c r="AK813" i="3"/>
  <c r="AK805" i="3"/>
  <c r="AK797" i="3"/>
  <c r="AK789" i="3"/>
  <c r="AK781" i="3"/>
  <c r="AK773" i="3"/>
  <c r="AK765" i="3"/>
  <c r="AK757" i="3"/>
  <c r="AK749" i="3"/>
  <c r="AK747" i="3"/>
  <c r="AK745" i="3"/>
  <c r="AK743" i="3"/>
  <c r="AK741" i="3"/>
  <c r="AK739" i="3"/>
  <c r="AK737" i="3"/>
  <c r="AK735" i="3"/>
  <c r="AK733" i="3"/>
  <c r="AK731" i="3"/>
  <c r="AK729" i="3"/>
  <c r="AK727" i="3"/>
  <c r="AK725" i="3"/>
  <c r="AK723" i="3"/>
  <c r="AK721" i="3"/>
  <c r="AK719" i="3"/>
  <c r="AK717" i="3"/>
  <c r="AK715" i="3"/>
  <c r="AK713" i="3"/>
  <c r="AK711" i="3"/>
  <c r="AK709" i="3"/>
  <c r="AK707" i="3"/>
  <c r="AK705" i="3"/>
  <c r="AK703" i="3"/>
  <c r="AK701" i="3"/>
  <c r="AK699" i="3"/>
  <c r="AK697" i="3"/>
  <c r="AK695" i="3"/>
  <c r="AK693" i="3"/>
  <c r="AK691" i="3"/>
  <c r="AK689" i="3"/>
  <c r="AK687" i="3"/>
  <c r="AK685" i="3"/>
  <c r="AK683" i="3"/>
  <c r="AK681" i="3"/>
  <c r="AK679" i="3"/>
  <c r="AK677" i="3"/>
  <c r="AK675" i="3"/>
  <c r="AK673" i="3"/>
  <c r="AK671" i="3"/>
  <c r="AK669" i="3"/>
  <c r="AK667" i="3"/>
  <c r="AK665" i="3"/>
  <c r="AK663" i="3"/>
  <c r="AK661" i="3"/>
  <c r="AK659" i="3"/>
  <c r="AK657" i="3"/>
  <c r="AK655" i="3"/>
  <c r="AK653" i="3"/>
  <c r="AK651" i="3"/>
  <c r="AK649" i="3"/>
  <c r="AK647" i="3"/>
  <c r="AK645" i="3"/>
  <c r="AK643" i="3"/>
  <c r="AK641" i="3"/>
  <c r="AK639" i="3"/>
  <c r="AK637" i="3"/>
  <c r="AK635" i="3"/>
  <c r="AK633" i="3"/>
  <c r="AK631" i="3"/>
  <c r="AK629" i="3"/>
  <c r="AK627" i="3"/>
  <c r="AK967" i="3"/>
  <c r="AK959" i="3"/>
  <c r="AK951" i="3"/>
  <c r="AK943" i="3"/>
  <c r="AK935" i="3"/>
  <c r="AK927" i="3"/>
  <c r="AK919" i="3"/>
  <c r="AK911" i="3"/>
  <c r="AK903" i="3"/>
  <c r="AK895" i="3"/>
  <c r="AK887" i="3"/>
  <c r="AK879" i="3"/>
  <c r="AK847" i="3"/>
  <c r="AK839" i="3"/>
  <c r="AK831" i="3"/>
  <c r="AK823" i="3"/>
  <c r="AK815" i="3"/>
  <c r="AK807" i="3"/>
  <c r="AK799" i="3"/>
  <c r="AK791" i="3"/>
  <c r="AK783" i="3"/>
  <c r="AK775" i="3"/>
  <c r="AK767" i="3"/>
  <c r="AK759" i="3"/>
  <c r="AK751" i="3"/>
  <c r="AK965" i="3"/>
  <c r="AK957" i="3"/>
  <c r="AK949" i="3"/>
  <c r="AK941" i="3"/>
  <c r="AK933" i="3"/>
  <c r="AK925" i="3"/>
  <c r="AK917" i="3"/>
  <c r="AK909" i="3"/>
  <c r="AK901" i="3"/>
  <c r="AK893" i="3"/>
  <c r="AK885" i="3"/>
  <c r="AK877" i="3"/>
  <c r="AK871" i="3"/>
  <c r="AK867" i="3"/>
  <c r="AK863" i="3"/>
  <c r="AK859" i="3"/>
  <c r="AK855" i="3"/>
  <c r="AK849" i="3"/>
  <c r="AK841" i="3"/>
  <c r="AK833" i="3"/>
  <c r="AK825" i="3"/>
  <c r="AK817" i="3"/>
  <c r="AK809" i="3"/>
  <c r="AK801" i="3"/>
  <c r="AK793" i="3"/>
  <c r="AK785" i="3"/>
  <c r="AK777" i="3"/>
  <c r="AK769" i="3"/>
  <c r="AK761" i="3"/>
  <c r="AK753" i="3"/>
  <c r="AK748" i="3"/>
  <c r="AK746" i="3"/>
  <c r="AK744" i="3"/>
  <c r="AK742" i="3"/>
  <c r="AK740" i="3"/>
  <c r="AK738" i="3"/>
  <c r="AK736" i="3"/>
  <c r="AK734" i="3"/>
  <c r="AK732" i="3"/>
  <c r="AK730" i="3"/>
  <c r="AK728" i="3"/>
  <c r="AK726" i="3"/>
  <c r="AK724" i="3"/>
  <c r="AK722" i="3"/>
  <c r="AK720" i="3"/>
  <c r="AK718" i="3"/>
  <c r="AK716" i="3"/>
  <c r="AK714" i="3"/>
  <c r="AK712" i="3"/>
  <c r="AK710" i="3"/>
  <c r="AK708" i="3"/>
  <c r="AK706" i="3"/>
  <c r="AK704" i="3"/>
  <c r="AK702" i="3"/>
  <c r="AK700" i="3"/>
  <c r="AK698" i="3"/>
  <c r="AK696" i="3"/>
  <c r="AK694" i="3"/>
  <c r="AK692" i="3"/>
  <c r="AK690" i="3"/>
  <c r="AK688" i="3"/>
  <c r="AK686" i="3"/>
  <c r="AK684" i="3"/>
  <c r="AK682" i="3"/>
  <c r="AK680" i="3"/>
  <c r="AK678" i="3"/>
  <c r="AK676" i="3"/>
  <c r="AK674" i="3"/>
  <c r="AK672" i="3"/>
  <c r="AK670" i="3"/>
  <c r="AK668" i="3"/>
  <c r="AK666" i="3"/>
  <c r="AK664" i="3"/>
  <c r="AK662" i="3"/>
  <c r="AK660" i="3"/>
  <c r="AK658" i="3"/>
  <c r="AK656" i="3"/>
  <c r="AK654" i="3"/>
  <c r="AK652" i="3"/>
  <c r="AK650" i="3"/>
  <c r="AK648" i="3"/>
  <c r="AK646" i="3"/>
  <c r="AK644" i="3"/>
  <c r="AK642" i="3"/>
  <c r="AK640" i="3"/>
  <c r="AK638" i="3"/>
  <c r="AK636" i="3"/>
  <c r="AK634" i="3"/>
  <c r="AK632" i="3"/>
  <c r="AK630" i="3"/>
  <c r="AK628" i="3"/>
  <c r="AK626" i="3"/>
  <c r="AK624" i="3"/>
  <c r="AK622" i="3"/>
  <c r="AK620" i="3"/>
  <c r="AK618" i="3"/>
  <c r="AK616" i="3"/>
  <c r="AK614" i="3"/>
  <c r="AK612" i="3"/>
  <c r="AK610" i="3"/>
  <c r="AK608" i="3"/>
  <c r="AK625" i="3"/>
  <c r="AK621" i="3"/>
  <c r="AK617" i="3"/>
  <c r="AK613" i="3"/>
  <c r="AK609" i="3"/>
  <c r="AK606" i="3"/>
  <c r="AK604" i="3"/>
  <c r="AK602" i="3"/>
  <c r="AK600" i="3"/>
  <c r="AK598" i="3"/>
  <c r="AK596" i="3"/>
  <c r="AK594" i="3"/>
  <c r="AK592" i="3"/>
  <c r="AK590" i="3"/>
  <c r="AK588" i="3"/>
  <c r="AK586" i="3"/>
  <c r="AK584" i="3"/>
  <c r="AK582" i="3"/>
  <c r="AK580" i="3"/>
  <c r="AK578" i="3"/>
  <c r="AK576" i="3"/>
  <c r="AK574" i="3"/>
  <c r="AK572" i="3"/>
  <c r="AK570" i="3"/>
  <c r="AK568" i="3"/>
  <c r="AK566" i="3"/>
  <c r="AK564" i="3"/>
  <c r="AK562" i="3"/>
  <c r="AK560" i="3"/>
  <c r="AK558" i="3"/>
  <c r="AK556" i="3"/>
  <c r="AK554" i="3"/>
  <c r="AK552" i="3"/>
  <c r="AK550" i="3"/>
  <c r="AK548" i="3"/>
  <c r="AK546" i="3"/>
  <c r="AK544" i="3"/>
  <c r="AK542" i="3"/>
  <c r="AK540" i="3"/>
  <c r="AK538" i="3"/>
  <c r="AK536" i="3"/>
  <c r="AK534" i="3"/>
  <c r="AK532" i="3"/>
  <c r="AK530" i="3"/>
  <c r="AK528" i="3"/>
  <c r="AK526" i="3"/>
  <c r="AK524" i="3"/>
  <c r="AK522" i="3"/>
  <c r="AK520" i="3"/>
  <c r="AK518" i="3"/>
  <c r="AK516" i="3"/>
  <c r="AK514" i="3"/>
  <c r="AK512" i="3"/>
  <c r="AK510" i="3"/>
  <c r="AK508" i="3"/>
  <c r="AK506" i="3"/>
  <c r="AK504" i="3"/>
  <c r="AK502" i="3"/>
  <c r="AK500" i="3"/>
  <c r="AK498" i="3"/>
  <c r="AK496" i="3"/>
  <c r="AK494" i="3"/>
  <c r="AK492" i="3"/>
  <c r="AK490" i="3"/>
  <c r="AK488" i="3"/>
  <c r="AK486" i="3"/>
  <c r="AK484" i="3"/>
  <c r="AK482" i="3"/>
  <c r="AK480" i="3"/>
  <c r="AK478" i="3"/>
  <c r="AK476" i="3"/>
  <c r="AK474" i="3"/>
  <c r="AK472" i="3"/>
  <c r="AK470" i="3"/>
  <c r="AK468" i="3"/>
  <c r="AK466" i="3"/>
  <c r="AK464" i="3"/>
  <c r="AK462" i="3"/>
  <c r="AK460" i="3"/>
  <c r="AK458" i="3"/>
  <c r="AK456" i="3"/>
  <c r="AK454" i="3"/>
  <c r="AK452" i="3"/>
  <c r="AK450" i="3"/>
  <c r="AK448" i="3"/>
  <c r="AK446" i="3"/>
  <c r="AK444" i="3"/>
  <c r="AK442" i="3"/>
  <c r="AK440" i="3"/>
  <c r="AK438" i="3"/>
  <c r="AK436" i="3"/>
  <c r="AK434" i="3"/>
  <c r="AK432" i="3"/>
  <c r="AK430" i="3"/>
  <c r="AK428" i="3"/>
  <c r="AK426" i="3"/>
  <c r="AK424" i="3"/>
  <c r="AK422" i="3"/>
  <c r="AK420" i="3"/>
  <c r="AK418" i="3"/>
  <c r="AK416" i="3"/>
  <c r="AK414" i="3"/>
  <c r="AK412" i="3"/>
  <c r="AK410" i="3"/>
  <c r="AK408" i="3"/>
  <c r="AK406" i="3"/>
  <c r="AK404" i="3"/>
  <c r="AK402" i="3"/>
  <c r="AK400" i="3"/>
  <c r="AK398" i="3"/>
  <c r="AK396" i="3"/>
  <c r="AK394" i="3"/>
  <c r="AK392" i="3"/>
  <c r="AK390" i="3"/>
  <c r="AK388" i="3"/>
  <c r="AK386" i="3"/>
  <c r="AK384" i="3"/>
  <c r="AK382" i="3"/>
  <c r="AK380" i="3"/>
  <c r="AK378" i="3"/>
  <c r="AK376" i="3"/>
  <c r="AK374" i="3"/>
  <c r="AK372" i="3"/>
  <c r="AK370" i="3"/>
  <c r="AK368" i="3"/>
  <c r="AK366" i="3"/>
  <c r="AK364" i="3"/>
  <c r="AK623" i="3"/>
  <c r="AK619" i="3"/>
  <c r="AK615" i="3"/>
  <c r="AK611" i="3"/>
  <c r="AK607" i="3"/>
  <c r="AK599" i="3"/>
  <c r="AK591" i="3"/>
  <c r="AK583" i="3"/>
  <c r="AK575" i="3"/>
  <c r="AK567" i="3"/>
  <c r="AK559" i="3"/>
  <c r="AK551" i="3"/>
  <c r="AK543" i="3"/>
  <c r="AK535" i="3"/>
  <c r="AK527" i="3"/>
  <c r="AK519" i="3"/>
  <c r="AK511" i="3"/>
  <c r="AK503" i="3"/>
  <c r="AK495" i="3"/>
  <c r="AK487" i="3"/>
  <c r="AK479" i="3"/>
  <c r="AK471" i="3"/>
  <c r="AK463" i="3"/>
  <c r="AK455" i="3"/>
  <c r="AK447" i="3"/>
  <c r="AK439" i="3"/>
  <c r="AK431" i="3"/>
  <c r="AK423" i="3"/>
  <c r="AK415" i="3"/>
  <c r="AK407" i="3"/>
  <c r="AK399" i="3"/>
  <c r="AK391" i="3"/>
  <c r="AK383" i="3"/>
  <c r="AK375" i="3"/>
  <c r="AK361" i="3"/>
  <c r="AK358" i="3"/>
  <c r="AK353" i="3"/>
  <c r="AK350" i="3"/>
  <c r="AK345" i="3"/>
  <c r="AK342" i="3"/>
  <c r="AK337" i="3"/>
  <c r="AK334" i="3"/>
  <c r="AK329" i="3"/>
  <c r="AK326" i="3"/>
  <c r="AK321" i="3"/>
  <c r="AK318" i="3"/>
  <c r="AK313" i="3"/>
  <c r="AK310" i="3"/>
  <c r="AK305" i="3"/>
  <c r="AK302" i="3"/>
  <c r="AK297" i="3"/>
  <c r="AK294" i="3"/>
  <c r="AK289" i="3"/>
  <c r="AK286" i="3"/>
  <c r="AK281" i="3"/>
  <c r="AK278" i="3"/>
  <c r="AK273" i="3"/>
  <c r="AK270" i="3"/>
  <c r="AK265" i="3"/>
  <c r="AK262" i="3"/>
  <c r="AK257" i="3"/>
  <c r="AK254" i="3"/>
  <c r="AK249" i="3"/>
  <c r="AK246" i="3"/>
  <c r="AK241" i="3"/>
  <c r="AK238" i="3"/>
  <c r="AK233" i="3"/>
  <c r="AK230" i="3"/>
  <c r="AK605" i="3"/>
  <c r="AK597" i="3"/>
  <c r="AK589" i="3"/>
  <c r="AK581" i="3"/>
  <c r="AK573" i="3"/>
  <c r="AK565" i="3"/>
  <c r="AK557" i="3"/>
  <c r="AK549" i="3"/>
  <c r="AK541" i="3"/>
  <c r="AK533" i="3"/>
  <c r="AK525" i="3"/>
  <c r="AK517" i="3"/>
  <c r="AK509" i="3"/>
  <c r="AK501" i="3"/>
  <c r="AK493" i="3"/>
  <c r="AK485" i="3"/>
  <c r="AK477" i="3"/>
  <c r="AK469" i="3"/>
  <c r="AK461" i="3"/>
  <c r="AK453" i="3"/>
  <c r="AK445" i="3"/>
  <c r="AK437" i="3"/>
  <c r="AK429" i="3"/>
  <c r="AK421" i="3"/>
  <c r="AK413" i="3"/>
  <c r="AK405" i="3"/>
  <c r="AK397" i="3"/>
  <c r="AK389" i="3"/>
  <c r="AK381" i="3"/>
  <c r="AK373" i="3"/>
  <c r="AK367" i="3"/>
  <c r="AK363" i="3"/>
  <c r="AK360" i="3"/>
  <c r="AK355" i="3"/>
  <c r="AK352" i="3"/>
  <c r="AK347" i="3"/>
  <c r="AK344" i="3"/>
  <c r="AK339" i="3"/>
  <c r="AK336" i="3"/>
  <c r="AK331" i="3"/>
  <c r="AK328" i="3"/>
  <c r="AK323" i="3"/>
  <c r="AK320" i="3"/>
  <c r="AK315" i="3"/>
  <c r="AK312" i="3"/>
  <c r="AK307" i="3"/>
  <c r="AK304" i="3"/>
  <c r="AK299" i="3"/>
  <c r="AK296" i="3"/>
  <c r="AK291" i="3"/>
  <c r="AK288" i="3"/>
  <c r="AK283" i="3"/>
  <c r="AK280" i="3"/>
  <c r="AK275" i="3"/>
  <c r="AK272" i="3"/>
  <c r="AK267" i="3"/>
  <c r="AK264" i="3"/>
  <c r="AK259" i="3"/>
  <c r="AK256" i="3"/>
  <c r="AK251" i="3"/>
  <c r="AK248" i="3"/>
  <c r="AK243" i="3"/>
  <c r="AK240" i="3"/>
  <c r="AK235" i="3"/>
  <c r="AK232" i="3"/>
  <c r="AK227" i="3"/>
  <c r="AK225" i="3"/>
  <c r="AK223" i="3"/>
  <c r="AK221" i="3"/>
  <c r="AK219" i="3"/>
  <c r="AK217" i="3"/>
  <c r="AK215" i="3"/>
  <c r="AK213" i="3"/>
  <c r="AK211" i="3"/>
  <c r="AK209" i="3"/>
  <c r="AK207" i="3"/>
  <c r="AK205" i="3"/>
  <c r="AK203" i="3"/>
  <c r="AK201" i="3"/>
  <c r="AK199" i="3"/>
  <c r="AK197" i="3"/>
  <c r="AK195" i="3"/>
  <c r="AK193" i="3"/>
  <c r="AK191" i="3"/>
  <c r="AK189" i="3"/>
  <c r="AK187" i="3"/>
  <c r="AK185" i="3"/>
  <c r="AK183" i="3"/>
  <c r="AK181" i="3"/>
  <c r="AK179" i="3"/>
  <c r="AK177" i="3"/>
  <c r="AK175" i="3"/>
  <c r="AK173" i="3"/>
  <c r="AK171" i="3"/>
  <c r="AK169" i="3"/>
  <c r="AK167" i="3"/>
  <c r="AK165" i="3"/>
  <c r="AK163" i="3"/>
  <c r="AK161" i="3"/>
  <c r="AK159" i="3"/>
  <c r="AK157" i="3"/>
  <c r="AK603" i="3"/>
  <c r="AK595" i="3"/>
  <c r="AK587" i="3"/>
  <c r="AK579" i="3"/>
  <c r="AK571" i="3"/>
  <c r="AK563" i="3"/>
  <c r="AK555" i="3"/>
  <c r="AK547" i="3"/>
  <c r="AK539" i="3"/>
  <c r="AK531" i="3"/>
  <c r="AK523" i="3"/>
  <c r="AK515" i="3"/>
  <c r="AK507" i="3"/>
  <c r="AK499" i="3"/>
  <c r="AK491" i="3"/>
  <c r="AK483" i="3"/>
  <c r="AK475" i="3"/>
  <c r="AK467" i="3"/>
  <c r="AK459" i="3"/>
  <c r="AK451" i="3"/>
  <c r="AK443" i="3"/>
  <c r="AK435" i="3"/>
  <c r="AK427" i="3"/>
  <c r="AK419" i="3"/>
  <c r="AK411" i="3"/>
  <c r="AK403" i="3"/>
  <c r="AK395" i="3"/>
  <c r="AK387" i="3"/>
  <c r="AK379" i="3"/>
  <c r="AK371" i="3"/>
  <c r="AK362" i="3"/>
  <c r="AK357" i="3"/>
  <c r="AK354" i="3"/>
  <c r="AK349" i="3"/>
  <c r="AK346" i="3"/>
  <c r="AK341" i="3"/>
  <c r="AK338" i="3"/>
  <c r="AK333" i="3"/>
  <c r="AK330" i="3"/>
  <c r="AK325" i="3"/>
  <c r="AK322" i="3"/>
  <c r="AK317" i="3"/>
  <c r="AK314" i="3"/>
  <c r="AK309" i="3"/>
  <c r="AK306" i="3"/>
  <c r="AK301" i="3"/>
  <c r="AK298" i="3"/>
  <c r="AK293" i="3"/>
  <c r="AK290" i="3"/>
  <c r="AK285" i="3"/>
  <c r="AK282" i="3"/>
  <c r="AK277" i="3"/>
  <c r="AK274" i="3"/>
  <c r="AK269" i="3"/>
  <c r="AK266" i="3"/>
  <c r="AK261" i="3"/>
  <c r="AK258" i="3"/>
  <c r="AK253" i="3"/>
  <c r="AK250" i="3"/>
  <c r="AK245" i="3"/>
  <c r="AK242" i="3"/>
  <c r="AK237" i="3"/>
  <c r="AK234" i="3"/>
  <c r="AK229" i="3"/>
  <c r="AK601" i="3"/>
  <c r="AK593" i="3"/>
  <c r="AK585" i="3"/>
  <c r="AK577" i="3"/>
  <c r="AK569" i="3"/>
  <c r="AK561" i="3"/>
  <c r="AK553" i="3"/>
  <c r="AK545" i="3"/>
  <c r="AK537" i="3"/>
  <c r="AK529" i="3"/>
  <c r="AK521" i="3"/>
  <c r="AK513" i="3"/>
  <c r="AK505" i="3"/>
  <c r="AK497" i="3"/>
  <c r="AK489" i="3"/>
  <c r="AK481" i="3"/>
  <c r="AK473" i="3"/>
  <c r="AK465" i="3"/>
  <c r="AK457" i="3"/>
  <c r="AK449" i="3"/>
  <c r="AK441" i="3"/>
  <c r="AK433" i="3"/>
  <c r="AK425" i="3"/>
  <c r="AK417" i="3"/>
  <c r="AK409" i="3"/>
  <c r="AK401" i="3"/>
  <c r="AK393" i="3"/>
  <c r="AK385" i="3"/>
  <c r="AK377" i="3"/>
  <c r="AK369" i="3"/>
  <c r="AK365" i="3"/>
  <c r="AK359" i="3"/>
  <c r="AK356" i="3"/>
  <c r="AK351" i="3"/>
  <c r="AK348" i="3"/>
  <c r="AK343" i="3"/>
  <c r="AK340" i="3"/>
  <c r="AK335" i="3"/>
  <c r="AK332" i="3"/>
  <c r="AK327" i="3"/>
  <c r="AK324" i="3"/>
  <c r="AK319" i="3"/>
  <c r="AK316" i="3"/>
  <c r="AK311" i="3"/>
  <c r="AK308" i="3"/>
  <c r="AK303" i="3"/>
  <c r="AK300" i="3"/>
  <c r="AK295" i="3"/>
  <c r="AK292" i="3"/>
  <c r="AK287" i="3"/>
  <c r="AK284" i="3"/>
  <c r="AK279" i="3"/>
  <c r="AK276" i="3"/>
  <c r="AK271" i="3"/>
  <c r="AK268" i="3"/>
  <c r="AK263" i="3"/>
  <c r="AK260" i="3"/>
  <c r="AK255" i="3"/>
  <c r="AK252" i="3"/>
  <c r="AK247" i="3"/>
  <c r="AK244" i="3"/>
  <c r="AK239" i="3"/>
  <c r="AK236" i="3"/>
  <c r="AK231" i="3"/>
  <c r="AK228" i="3"/>
  <c r="AK226" i="3"/>
  <c r="AK224" i="3"/>
  <c r="AK222" i="3"/>
  <c r="AK220" i="3"/>
  <c r="AK218" i="3"/>
  <c r="AK216" i="3"/>
  <c r="AK214" i="3"/>
  <c r="AK212" i="3"/>
  <c r="AK210" i="3"/>
  <c r="AK208" i="3"/>
  <c r="AK206" i="3"/>
  <c r="AK204" i="3"/>
  <c r="AK202" i="3"/>
  <c r="AK200" i="3"/>
  <c r="AK198" i="3"/>
  <c r="AK196" i="3"/>
  <c r="AK194" i="3"/>
  <c r="AK192" i="3"/>
  <c r="AK190" i="3"/>
  <c r="AK188" i="3"/>
  <c r="AK186" i="3"/>
  <c r="AK184" i="3"/>
  <c r="AK182" i="3"/>
  <c r="AK180" i="3"/>
  <c r="AK178" i="3"/>
  <c r="AK176" i="3"/>
  <c r="AK174" i="3"/>
  <c r="AK172" i="3"/>
  <c r="AK170" i="3"/>
  <c r="AK168" i="3"/>
  <c r="AK166" i="3"/>
  <c r="AK164" i="3"/>
  <c r="AK162" i="3"/>
  <c r="AK160" i="3"/>
  <c r="AK158" i="3"/>
  <c r="AK156" i="3"/>
  <c r="AK154" i="3"/>
  <c r="AK152" i="3"/>
  <c r="AK150" i="3"/>
  <c r="AK148" i="3"/>
  <c r="AK146" i="3"/>
  <c r="AK144" i="3"/>
  <c r="AK142" i="3"/>
  <c r="AK140" i="3"/>
  <c r="AK155" i="3"/>
  <c r="AK151" i="3"/>
  <c r="AK147" i="3"/>
  <c r="AK143" i="3"/>
  <c r="AK139" i="3"/>
  <c r="AK138" i="3"/>
  <c r="AK134" i="3"/>
  <c r="AK130" i="3"/>
  <c r="AK126" i="3"/>
  <c r="AK122" i="3"/>
  <c r="AK118" i="3"/>
  <c r="AK114" i="3"/>
  <c r="AK110" i="3"/>
  <c r="AK106" i="3"/>
  <c r="AK102" i="3"/>
  <c r="AK98" i="3"/>
  <c r="AK94" i="3"/>
  <c r="AK90" i="3"/>
  <c r="AK86" i="3"/>
  <c r="AK82" i="3"/>
  <c r="AK78" i="3"/>
  <c r="AK74" i="3"/>
  <c r="AK70" i="3"/>
  <c r="AK66" i="3"/>
  <c r="AK62" i="3"/>
  <c r="AK137" i="3"/>
  <c r="AK133" i="3"/>
  <c r="AK129" i="3"/>
  <c r="AK125" i="3"/>
  <c r="AK121" i="3"/>
  <c r="AK117" i="3"/>
  <c r="AK113" i="3"/>
  <c r="AK109" i="3"/>
  <c r="AK105" i="3"/>
  <c r="AK101" i="3"/>
  <c r="AK97" i="3"/>
  <c r="AK93" i="3"/>
  <c r="AK89" i="3"/>
  <c r="AK85" i="3"/>
  <c r="AK81" i="3"/>
  <c r="AK77" i="3"/>
  <c r="AK73" i="3"/>
  <c r="AK69" i="3"/>
  <c r="AK65" i="3"/>
  <c r="AK61" i="3"/>
  <c r="AK153" i="3"/>
  <c r="AK149" i="3"/>
  <c r="AK145" i="3"/>
  <c r="AK141" i="3"/>
  <c r="AK136" i="3"/>
  <c r="AK132" i="3"/>
  <c r="AK128" i="3"/>
  <c r="AK124" i="3"/>
  <c r="AK120" i="3"/>
  <c r="AK116" i="3"/>
  <c r="AK112" i="3"/>
  <c r="AK108" i="3"/>
  <c r="AK104" i="3"/>
  <c r="AK100" i="3"/>
  <c r="AK96" i="3"/>
  <c r="AK92" i="3"/>
  <c r="AK88" i="3"/>
  <c r="AK84" i="3"/>
  <c r="AK80" i="3"/>
  <c r="AK76" i="3"/>
  <c r="AK72" i="3"/>
  <c r="AK68" i="3"/>
  <c r="AK64" i="3"/>
  <c r="AK60" i="3"/>
  <c r="AK135" i="3"/>
  <c r="AK131" i="3"/>
  <c r="AK127" i="3"/>
  <c r="AK123" i="3"/>
  <c r="AK119" i="3"/>
  <c r="AK115" i="3"/>
  <c r="AK111" i="3"/>
  <c r="AK107" i="3"/>
  <c r="AK103" i="3"/>
  <c r="AK99" i="3"/>
  <c r="AK95" i="3"/>
  <c r="AK91" i="3"/>
  <c r="AK87" i="3"/>
  <c r="AK83" i="3"/>
  <c r="AK79" i="3"/>
  <c r="AK75" i="3"/>
  <c r="AK71" i="3"/>
  <c r="AK67" i="3"/>
  <c r="AK63" i="3"/>
  <c r="AK57" i="3"/>
  <c r="AK53" i="3"/>
  <c r="AK49" i="3"/>
  <c r="AK45" i="3"/>
  <c r="AK41" i="3"/>
  <c r="AK37" i="3"/>
  <c r="AK33" i="3"/>
  <c r="AK56" i="3"/>
  <c r="AK52" i="3"/>
  <c r="AK48" i="3"/>
  <c r="AK44" i="3"/>
  <c r="AK40" i="3"/>
  <c r="AK36" i="3"/>
  <c r="AK59" i="3"/>
  <c r="AK55" i="3"/>
  <c r="AK51" i="3"/>
  <c r="AK47" i="3"/>
  <c r="AK43" i="3"/>
  <c r="AK39" i="3"/>
  <c r="AK35" i="3"/>
  <c r="AK58" i="3"/>
  <c r="AK54" i="3"/>
  <c r="AK50" i="3"/>
  <c r="AK46" i="3"/>
  <c r="AK42" i="3"/>
  <c r="AK38" i="3"/>
  <c r="AK34" i="3"/>
  <c r="AK30" i="3"/>
  <c r="AK28" i="3"/>
  <c r="AK26" i="3"/>
  <c r="AK24" i="3"/>
  <c r="AK22" i="3"/>
  <c r="AK21" i="3"/>
  <c r="AK14" i="3"/>
  <c r="AK31" i="3"/>
  <c r="AK29" i="3"/>
  <c r="AK27" i="3"/>
  <c r="AK25" i="3"/>
  <c r="AK23" i="3"/>
  <c r="AK20" i="3"/>
  <c r="AK32" i="3"/>
  <c r="AK8" i="3"/>
  <c r="AK6" i="3"/>
  <c r="AK5" i="3"/>
  <c r="AK19" i="3"/>
  <c r="AK17" i="3"/>
  <c r="AK12" i="3"/>
  <c r="AK7" i="3"/>
  <c r="AK1000" i="2"/>
  <c r="AK997" i="2"/>
  <c r="AK992" i="2"/>
  <c r="AK989" i="2"/>
  <c r="AK984" i="2"/>
  <c r="AK981" i="2"/>
  <c r="AK976" i="2"/>
  <c r="AK973" i="2"/>
  <c r="AK968" i="2"/>
  <c r="AK965" i="2"/>
  <c r="AK960" i="2"/>
  <c r="AK957" i="2"/>
  <c r="AK952" i="2"/>
  <c r="AK949" i="2"/>
  <c r="AK944" i="2"/>
  <c r="AK941" i="2"/>
  <c r="AK936" i="2"/>
  <c r="AK933" i="2"/>
  <c r="AK928" i="2"/>
  <c r="AK925" i="2"/>
  <c r="AK920" i="2"/>
  <c r="AK16" i="3"/>
  <c r="AK11" i="3"/>
  <c r="AK4" i="3"/>
  <c r="AK1002" i="2"/>
  <c r="AK999" i="2"/>
  <c r="AK994" i="2"/>
  <c r="AK991" i="2"/>
  <c r="AK986" i="2"/>
  <c r="AK983" i="2"/>
  <c r="AK978" i="2"/>
  <c r="AK975" i="2"/>
  <c r="AK970" i="2"/>
  <c r="AK967" i="2"/>
  <c r="AK962" i="2"/>
  <c r="AK959" i="2"/>
  <c r="AK954" i="2"/>
  <c r="AK951" i="2"/>
  <c r="AK946" i="2"/>
  <c r="AK943" i="2"/>
  <c r="AK938" i="2"/>
  <c r="AK935" i="2"/>
  <c r="AK930" i="2"/>
  <c r="AK927" i="2"/>
  <c r="AK922" i="2"/>
  <c r="AK919" i="2"/>
  <c r="AK917" i="2"/>
  <c r="AK915" i="2"/>
  <c r="AK913" i="2"/>
  <c r="AK911" i="2"/>
  <c r="AK909" i="2"/>
  <c r="AK907" i="2"/>
  <c r="AK905" i="2"/>
  <c r="AK903" i="2"/>
  <c r="AK901" i="2"/>
  <c r="AK899" i="2"/>
  <c r="AK897" i="2"/>
  <c r="AK895" i="2"/>
  <c r="AK893" i="2"/>
  <c r="AK891" i="2"/>
  <c r="AK889" i="2"/>
  <c r="AK887" i="2"/>
  <c r="AK885" i="2"/>
  <c r="AK883" i="2"/>
  <c r="AK881" i="2"/>
  <c r="AK879" i="2"/>
  <c r="AK877" i="2"/>
  <c r="AK875" i="2"/>
  <c r="AK873" i="2"/>
  <c r="AK871" i="2"/>
  <c r="AK869" i="2"/>
  <c r="AK867" i="2"/>
  <c r="AK865" i="2"/>
  <c r="AK863" i="2"/>
  <c r="AK861" i="2"/>
  <c r="AK859" i="2"/>
  <c r="AK857" i="2"/>
  <c r="AK855" i="2"/>
  <c r="AK853" i="2"/>
  <c r="AK851" i="2"/>
  <c r="AK849" i="2"/>
  <c r="AK847" i="2"/>
  <c r="AK845" i="2"/>
  <c r="AK843" i="2"/>
  <c r="AK841" i="2"/>
  <c r="AK839" i="2"/>
  <c r="AK837" i="2"/>
  <c r="AK835" i="2"/>
  <c r="AK833" i="2"/>
  <c r="AK831" i="2"/>
  <c r="AK829" i="2"/>
  <c r="AK827" i="2"/>
  <c r="AK825" i="2"/>
  <c r="AK823" i="2"/>
  <c r="AK821" i="2"/>
  <c r="AK819" i="2"/>
  <c r="AK817" i="2"/>
  <c r="AK815" i="2"/>
  <c r="AK813" i="2"/>
  <c r="AK811" i="2"/>
  <c r="AK809" i="2"/>
  <c r="AK807" i="2"/>
  <c r="AK805" i="2"/>
  <c r="AK803" i="2"/>
  <c r="AK801" i="2"/>
  <c r="AK799" i="2"/>
  <c r="AK797" i="2"/>
  <c r="AK795" i="2"/>
  <c r="AK793" i="2"/>
  <c r="AK791" i="2"/>
  <c r="AK789" i="2"/>
  <c r="AK787" i="2"/>
  <c r="AK785" i="2"/>
  <c r="AK783" i="2"/>
  <c r="AK781" i="2"/>
  <c r="AK779" i="2"/>
  <c r="AK777" i="2"/>
  <c r="AK775" i="2"/>
  <c r="AK773" i="2"/>
  <c r="AK771" i="2"/>
  <c r="AK769" i="2"/>
  <c r="AK767" i="2"/>
  <c r="AK765" i="2"/>
  <c r="AK763" i="2"/>
  <c r="AK761" i="2"/>
  <c r="AK759" i="2"/>
  <c r="AK757" i="2"/>
  <c r="AK755" i="2"/>
  <c r="AK753" i="2"/>
  <c r="AK751" i="2"/>
  <c r="AK749" i="2"/>
  <c r="AK747" i="2"/>
  <c r="AK745" i="2"/>
  <c r="AK743" i="2"/>
  <c r="AK741" i="2"/>
  <c r="AK739" i="2"/>
  <c r="AK737" i="2"/>
  <c r="AK735" i="2"/>
  <c r="AK733" i="2"/>
  <c r="AK731" i="2"/>
  <c r="AK729" i="2"/>
  <c r="AK727" i="2"/>
  <c r="AK725" i="2"/>
  <c r="AK723" i="2"/>
  <c r="AK721" i="2"/>
  <c r="AK719" i="2"/>
  <c r="AK717" i="2"/>
  <c r="AK715" i="2"/>
  <c r="AK713" i="2"/>
  <c r="AK711" i="2"/>
  <c r="AK709" i="2"/>
  <c r="AK707" i="2"/>
  <c r="AK705" i="2"/>
  <c r="AK703" i="2"/>
  <c r="AK701" i="2"/>
  <c r="AK699" i="2"/>
  <c r="AK697" i="2"/>
  <c r="AK695" i="2"/>
  <c r="AK693" i="2"/>
  <c r="AK691" i="2"/>
  <c r="AK689" i="2"/>
  <c r="AK687" i="2"/>
  <c r="AK685" i="2"/>
  <c r="AK683" i="2"/>
  <c r="AK681" i="2"/>
  <c r="AK679" i="2"/>
  <c r="AK677" i="2"/>
  <c r="AK675" i="2"/>
  <c r="AK673" i="2"/>
  <c r="AK671" i="2"/>
  <c r="AK669" i="2"/>
  <c r="AK667" i="2"/>
  <c r="AK665" i="2"/>
  <c r="AK663" i="2"/>
  <c r="AK661" i="2"/>
  <c r="AK659" i="2"/>
  <c r="AK657" i="2"/>
  <c r="AK655" i="2"/>
  <c r="AK653" i="2"/>
  <c r="AK651" i="2"/>
  <c r="AK649" i="2"/>
  <c r="AK647" i="2"/>
  <c r="AK645" i="2"/>
  <c r="AK643" i="2"/>
  <c r="AK641" i="2"/>
  <c r="AK639" i="2"/>
  <c r="AK637" i="2"/>
  <c r="AK635" i="2"/>
  <c r="AK633" i="2"/>
  <c r="AK631" i="2"/>
  <c r="AK629" i="2"/>
  <c r="AK627" i="2"/>
  <c r="AK625" i="2"/>
  <c r="AK623" i="2"/>
  <c r="AK621" i="2"/>
  <c r="AK619" i="2"/>
  <c r="AK617" i="2"/>
  <c r="AK615" i="2"/>
  <c r="AK613" i="2"/>
  <c r="AK611" i="2"/>
  <c r="AK609" i="2"/>
  <c r="AK607" i="2"/>
  <c r="AK605" i="2"/>
  <c r="AK603" i="2"/>
  <c r="AK601" i="2"/>
  <c r="AK599" i="2"/>
  <c r="AK597" i="2"/>
  <c r="AK595" i="2"/>
  <c r="AK593" i="2"/>
  <c r="AK591" i="2"/>
  <c r="AK589" i="2"/>
  <c r="AK587" i="2"/>
  <c r="AK585" i="2"/>
  <c r="AK583" i="2"/>
  <c r="AK581" i="2"/>
  <c r="AK579" i="2"/>
  <c r="AK577" i="2"/>
  <c r="AK575" i="2"/>
  <c r="AK573" i="2"/>
  <c r="AK571" i="2"/>
  <c r="AK569" i="2"/>
  <c r="AK567" i="2"/>
  <c r="AK565" i="2"/>
  <c r="AK563" i="2"/>
  <c r="AK561" i="2"/>
  <c r="AK559" i="2"/>
  <c r="AK557" i="2"/>
  <c r="AK555" i="2"/>
  <c r="AK553" i="2"/>
  <c r="AK551" i="2"/>
  <c r="AK549" i="2"/>
  <c r="AK547" i="2"/>
  <c r="AK545" i="2"/>
  <c r="AK543" i="2"/>
  <c r="AK541" i="2"/>
  <c r="AK539" i="2"/>
  <c r="AK537" i="2"/>
  <c r="AK535" i="2"/>
  <c r="AK533" i="2"/>
  <c r="AK531" i="2"/>
  <c r="AK529" i="2"/>
  <c r="AK527" i="2"/>
  <c r="AK525" i="2"/>
  <c r="AK523" i="2"/>
  <c r="AK521" i="2"/>
  <c r="AK519" i="2"/>
  <c r="AK517" i="2"/>
  <c r="AK515" i="2"/>
  <c r="AK513" i="2"/>
  <c r="AK511" i="2"/>
  <c r="AK509" i="2"/>
  <c r="AK507" i="2"/>
  <c r="AK505" i="2"/>
  <c r="AK503" i="2"/>
  <c r="AK501" i="2"/>
  <c r="AK499" i="2"/>
  <c r="AK497" i="2"/>
  <c r="AK495" i="2"/>
  <c r="AK493" i="2"/>
  <c r="AK491" i="2"/>
  <c r="AK489" i="2"/>
  <c r="AK487" i="2"/>
  <c r="AK485" i="2"/>
  <c r="AK483" i="2"/>
  <c r="AK481" i="2"/>
  <c r="AK479" i="2"/>
  <c r="AK477" i="2"/>
  <c r="AK475" i="2"/>
  <c r="AK473" i="2"/>
  <c r="AK471" i="2"/>
  <c r="AK469" i="2"/>
  <c r="AK467" i="2"/>
  <c r="AK465" i="2"/>
  <c r="AK463" i="2"/>
  <c r="AK461" i="2"/>
  <c r="AK459" i="2"/>
  <c r="AK457" i="2"/>
  <c r="AK455" i="2"/>
  <c r="AK453" i="2"/>
  <c r="AK451" i="2"/>
  <c r="AK449" i="2"/>
  <c r="AK447" i="2"/>
  <c r="AK445" i="2"/>
  <c r="AK443" i="2"/>
  <c r="AK441" i="2"/>
  <c r="AK439" i="2"/>
  <c r="AK437" i="2"/>
  <c r="AK435" i="2"/>
  <c r="AK433" i="2"/>
  <c r="AK431" i="2"/>
  <c r="AK429" i="2"/>
  <c r="AK427" i="2"/>
  <c r="AK425" i="2"/>
  <c r="AK423" i="2"/>
  <c r="AK421" i="2"/>
  <c r="AK419" i="2"/>
  <c r="AK417" i="2"/>
  <c r="AK415" i="2"/>
  <c r="AK413" i="2"/>
  <c r="AK411" i="2"/>
  <c r="AK409" i="2"/>
  <c r="AK407" i="2"/>
  <c r="AK405" i="2"/>
  <c r="AK403" i="2"/>
  <c r="AK401" i="2"/>
  <c r="AK399" i="2"/>
  <c r="AK397" i="2"/>
  <c r="AK395" i="2"/>
  <c r="AK393" i="2"/>
  <c r="AK391" i="2"/>
  <c r="AK389" i="2"/>
  <c r="AK387" i="2"/>
  <c r="AK385" i="2"/>
  <c r="AK383" i="2"/>
  <c r="AK381" i="2"/>
  <c r="AK379" i="2"/>
  <c r="AK377" i="2"/>
  <c r="AK375" i="2"/>
  <c r="AK373" i="2"/>
  <c r="AK371" i="2"/>
  <c r="AK369" i="2"/>
  <c r="AK367" i="2"/>
  <c r="AK365" i="2"/>
  <c r="AK363" i="2"/>
  <c r="AK361" i="2"/>
  <c r="AK359" i="2"/>
  <c r="AK357" i="2"/>
  <c r="AK355" i="2"/>
  <c r="AK353" i="2"/>
  <c r="AK351" i="2"/>
  <c r="AK349" i="2"/>
  <c r="AK347" i="2"/>
  <c r="AK345" i="2"/>
  <c r="AK343" i="2"/>
  <c r="AK341" i="2"/>
  <c r="AK339" i="2"/>
  <c r="AK337" i="2"/>
  <c r="AK335" i="2"/>
  <c r="AK333" i="2"/>
  <c r="AK331" i="2"/>
  <c r="AK329" i="2"/>
  <c r="AK327" i="2"/>
  <c r="AK325" i="2"/>
  <c r="AK323" i="2"/>
  <c r="AK321" i="2"/>
  <c r="AK319" i="2"/>
  <c r="AK317" i="2"/>
  <c r="AK315" i="2"/>
  <c r="AK313" i="2"/>
  <c r="AK311" i="2"/>
  <c r="AK309" i="2"/>
  <c r="AK307" i="2"/>
  <c r="AK305" i="2"/>
  <c r="AK303" i="2"/>
  <c r="AK301" i="2"/>
  <c r="AK299" i="2"/>
  <c r="AK297" i="2"/>
  <c r="AK295" i="2"/>
  <c r="AK293" i="2"/>
  <c r="AK291" i="2"/>
  <c r="AK289" i="2"/>
  <c r="AK287" i="2"/>
  <c r="AK285" i="2"/>
  <c r="AK283" i="2"/>
  <c r="AK281" i="2"/>
  <c r="AK279" i="2"/>
  <c r="AK277" i="2"/>
  <c r="AK275" i="2"/>
  <c r="AK273" i="2"/>
  <c r="AK271" i="2"/>
  <c r="AK269" i="2"/>
  <c r="AK267" i="2"/>
  <c r="AK265" i="2"/>
  <c r="AK263" i="2"/>
  <c r="AK261" i="2"/>
  <c r="AK259" i="2"/>
  <c r="AK257" i="2"/>
  <c r="AK255" i="2"/>
  <c r="AK253" i="2"/>
  <c r="AK251" i="2"/>
  <c r="AK249" i="2"/>
  <c r="AK247" i="2"/>
  <c r="AK245" i="2"/>
  <c r="AK243" i="2"/>
  <c r="AK241" i="2"/>
  <c r="AK239" i="2"/>
  <c r="AK237" i="2"/>
  <c r="AK235" i="2"/>
  <c r="AK233" i="2"/>
  <c r="AK231" i="2"/>
  <c r="AK229" i="2"/>
  <c r="AK227" i="2"/>
  <c r="AK225" i="2"/>
  <c r="AK223" i="2"/>
  <c r="AK221" i="2"/>
  <c r="AK219" i="2"/>
  <c r="AK217" i="2"/>
  <c r="AK215" i="2"/>
  <c r="AK213" i="2"/>
  <c r="AK211" i="2"/>
  <c r="AK209" i="2"/>
  <c r="AK207" i="2"/>
  <c r="AK205" i="2"/>
  <c r="AK203" i="2"/>
  <c r="AK201" i="2"/>
  <c r="AK199" i="2"/>
  <c r="AK197" i="2"/>
  <c r="AK195" i="2"/>
  <c r="AK193" i="2"/>
  <c r="AK191" i="2"/>
  <c r="AK189" i="2"/>
  <c r="AK187" i="2"/>
  <c r="AK185" i="2"/>
  <c r="AK183" i="2"/>
  <c r="AK181" i="2"/>
  <c r="AK179" i="2"/>
  <c r="AK177" i="2"/>
  <c r="AK175" i="2"/>
  <c r="AK173" i="2"/>
  <c r="AK171" i="2"/>
  <c r="AK169" i="2"/>
  <c r="AK167" i="2"/>
  <c r="AK165" i="2"/>
  <c r="AK163" i="2"/>
  <c r="AK161" i="2"/>
  <c r="AK159" i="2"/>
  <c r="AK157" i="2"/>
  <c r="AK155" i="2"/>
  <c r="AK153" i="2"/>
  <c r="AK151" i="2"/>
  <c r="AK149" i="2"/>
  <c r="AK147" i="2"/>
  <c r="AK145" i="2"/>
  <c r="AK143" i="2"/>
  <c r="AK141" i="2"/>
  <c r="AK15" i="3"/>
  <c r="AK10" i="3"/>
  <c r="AK1001" i="2"/>
  <c r="AK996" i="2"/>
  <c r="AK993" i="2"/>
  <c r="AK988" i="2"/>
  <c r="AK985" i="2"/>
  <c r="AK980" i="2"/>
  <c r="AK977" i="2"/>
  <c r="AK972" i="2"/>
  <c r="AK969" i="2"/>
  <c r="AK964" i="2"/>
  <c r="AK961" i="2"/>
  <c r="AK956" i="2"/>
  <c r="AK953" i="2"/>
  <c r="AK948" i="2"/>
  <c r="AK945" i="2"/>
  <c r="AK940" i="2"/>
  <c r="AK937" i="2"/>
  <c r="AK932" i="2"/>
  <c r="AK929" i="2"/>
  <c r="AK924" i="2"/>
  <c r="AK921" i="2"/>
  <c r="AK18" i="3"/>
  <c r="AK13" i="3"/>
  <c r="AK998" i="2"/>
  <c r="AK987" i="2"/>
  <c r="AK966" i="2"/>
  <c r="AK955" i="2"/>
  <c r="AK934" i="2"/>
  <c r="AK923" i="2"/>
  <c r="AK914" i="2"/>
  <c r="AK906" i="2"/>
  <c r="AK898" i="2"/>
  <c r="AK890" i="2"/>
  <c r="AK882" i="2"/>
  <c r="AK874" i="2"/>
  <c r="AK866" i="2"/>
  <c r="AK858" i="2"/>
  <c r="AK850" i="2"/>
  <c r="AK842" i="2"/>
  <c r="AK834" i="2"/>
  <c r="AK826" i="2"/>
  <c r="AK818" i="2"/>
  <c r="AK810" i="2"/>
  <c r="AK802" i="2"/>
  <c r="AK794" i="2"/>
  <c r="AK786" i="2"/>
  <c r="AK778" i="2"/>
  <c r="AK770" i="2"/>
  <c r="AK762" i="2"/>
  <c r="AK754" i="2"/>
  <c r="AK746" i="2"/>
  <c r="AK738" i="2"/>
  <c r="AK730" i="2"/>
  <c r="AK722" i="2"/>
  <c r="AK714" i="2"/>
  <c r="AK706" i="2"/>
  <c r="AK698" i="2"/>
  <c r="AK690" i="2"/>
  <c r="AK682" i="2"/>
  <c r="AK674" i="2"/>
  <c r="AK666" i="2"/>
  <c r="AK658" i="2"/>
  <c r="AK326" i="2"/>
  <c r="AK318" i="2"/>
  <c r="AK310" i="2"/>
  <c r="AK302" i="2"/>
  <c r="AK294" i="2"/>
  <c r="AK286" i="2"/>
  <c r="AK278" i="2"/>
  <c r="AK270" i="2"/>
  <c r="AK262" i="2"/>
  <c r="AK254" i="2"/>
  <c r="AK246" i="2"/>
  <c r="AK238" i="2"/>
  <c r="AK230" i="2"/>
  <c r="AK222" i="2"/>
  <c r="AK214" i="2"/>
  <c r="AK206" i="2"/>
  <c r="AK198" i="2"/>
  <c r="AK190" i="2"/>
  <c r="AK182" i="2"/>
  <c r="AK174" i="2"/>
  <c r="AK166" i="2"/>
  <c r="AK158" i="2"/>
  <c r="AK150" i="2"/>
  <c r="AK142" i="2"/>
  <c r="AK136" i="2"/>
  <c r="AK132" i="2"/>
  <c r="AK128" i="2"/>
  <c r="AK124" i="2"/>
  <c r="AK120" i="2"/>
  <c r="AK116" i="2"/>
  <c r="AK112" i="2"/>
  <c r="AK108" i="2"/>
  <c r="AK104" i="2"/>
  <c r="AK100" i="2"/>
  <c r="AK96" i="2"/>
  <c r="AK92" i="2"/>
  <c r="AK88" i="2"/>
  <c r="AK84" i="2"/>
  <c r="AK80" i="2"/>
  <c r="AK76" i="2"/>
  <c r="AK72" i="2"/>
  <c r="AK68" i="2"/>
  <c r="AK64" i="2"/>
  <c r="AK60" i="2"/>
  <c r="AK56" i="2"/>
  <c r="AK52" i="2"/>
  <c r="AK9" i="3"/>
  <c r="AK3" i="3"/>
  <c r="AK982" i="2"/>
  <c r="AK971" i="2"/>
  <c r="AK950" i="2"/>
  <c r="AK939" i="2"/>
  <c r="AK918" i="2"/>
  <c r="AK910" i="2"/>
  <c r="AK902" i="2"/>
  <c r="AK894" i="2"/>
  <c r="AK886" i="2"/>
  <c r="AK878" i="2"/>
  <c r="AK870" i="2"/>
  <c r="AK862" i="2"/>
  <c r="AK854" i="2"/>
  <c r="AK846" i="2"/>
  <c r="AK838" i="2"/>
  <c r="AK830" i="2"/>
  <c r="AK822" i="2"/>
  <c r="AK814" i="2"/>
  <c r="AK806" i="2"/>
  <c r="AK798" i="2"/>
  <c r="AK790" i="2"/>
  <c r="AK782" i="2"/>
  <c r="AK774" i="2"/>
  <c r="AK766" i="2"/>
  <c r="AK758" i="2"/>
  <c r="AK750" i="2"/>
  <c r="AK742" i="2"/>
  <c r="AK734" i="2"/>
  <c r="AK726" i="2"/>
  <c r="AK718" i="2"/>
  <c r="AK710" i="2"/>
  <c r="AK702" i="2"/>
  <c r="AK694" i="2"/>
  <c r="AK686" i="2"/>
  <c r="AK678" i="2"/>
  <c r="AK670" i="2"/>
  <c r="AK662" i="2"/>
  <c r="AK654" i="2"/>
  <c r="AK963" i="2"/>
  <c r="AK942" i="2"/>
  <c r="AK904" i="2"/>
  <c r="AK888" i="2"/>
  <c r="AK872" i="2"/>
  <c r="AK856" i="2"/>
  <c r="AK840" i="2"/>
  <c r="AK824" i="2"/>
  <c r="AK808" i="2"/>
  <c r="AK792" i="2"/>
  <c r="AK776" i="2"/>
  <c r="AK760" i="2"/>
  <c r="AK744" i="2"/>
  <c r="AK728" i="2"/>
  <c r="AK712" i="2"/>
  <c r="AK696" i="2"/>
  <c r="AK680" i="2"/>
  <c r="AK664" i="2"/>
  <c r="AK650" i="2"/>
  <c r="AK642" i="2"/>
  <c r="AK634" i="2"/>
  <c r="AK626" i="2"/>
  <c r="AK618" i="2"/>
  <c r="AK610" i="2"/>
  <c r="AK602" i="2"/>
  <c r="AK594" i="2"/>
  <c r="AK586" i="2"/>
  <c r="AK578" i="2"/>
  <c r="AK570" i="2"/>
  <c r="AK562" i="2"/>
  <c r="AK554" i="2"/>
  <c r="AK546" i="2"/>
  <c r="AK538" i="2"/>
  <c r="AK530" i="2"/>
  <c r="AK522" i="2"/>
  <c r="AK514" i="2"/>
  <c r="AK506" i="2"/>
  <c r="AK498" i="2"/>
  <c r="AK490" i="2"/>
  <c r="AK482" i="2"/>
  <c r="AK474" i="2"/>
  <c r="AK466" i="2"/>
  <c r="AK458" i="2"/>
  <c r="AK450" i="2"/>
  <c r="AK442" i="2"/>
  <c r="AK434" i="2"/>
  <c r="AK426" i="2"/>
  <c r="AK416" i="2"/>
  <c r="AK410" i="2"/>
  <c r="AK400" i="2"/>
  <c r="AK394" i="2"/>
  <c r="AK384" i="2"/>
  <c r="AK378" i="2"/>
  <c r="AK368" i="2"/>
  <c r="AK362" i="2"/>
  <c r="AK352" i="2"/>
  <c r="AK346" i="2"/>
  <c r="AK336" i="2"/>
  <c r="AK324" i="2"/>
  <c r="AK320" i="2"/>
  <c r="AK306" i="2"/>
  <c r="AK292" i="2"/>
  <c r="AK288" i="2"/>
  <c r="AK274" i="2"/>
  <c r="AK260" i="2"/>
  <c r="AK256" i="2"/>
  <c r="AK242" i="2"/>
  <c r="AK228" i="2"/>
  <c r="AK224" i="2"/>
  <c r="AK210" i="2"/>
  <c r="AK196" i="2"/>
  <c r="AK192" i="2"/>
  <c r="AK178" i="2"/>
  <c r="AK164" i="2"/>
  <c r="AK160" i="2"/>
  <c r="AK146" i="2"/>
  <c r="AK133" i="2"/>
  <c r="AK130" i="2"/>
  <c r="AK127" i="2"/>
  <c r="AK117" i="2"/>
  <c r="AK114" i="2"/>
  <c r="AK111" i="2"/>
  <c r="AK101" i="2"/>
  <c r="AK98" i="2"/>
  <c r="AK95" i="2"/>
  <c r="AK85" i="2"/>
  <c r="AK82" i="2"/>
  <c r="AK79" i="2"/>
  <c r="AK979" i="2"/>
  <c r="AK958" i="2"/>
  <c r="AK916" i="2"/>
  <c r="AK900" i="2"/>
  <c r="AK884" i="2"/>
  <c r="AK868" i="2"/>
  <c r="AK852" i="2"/>
  <c r="AK836" i="2"/>
  <c r="AK820" i="2"/>
  <c r="AK804" i="2"/>
  <c r="AK788" i="2"/>
  <c r="AK772" i="2"/>
  <c r="AK756" i="2"/>
  <c r="AK740" i="2"/>
  <c r="AK724" i="2"/>
  <c r="AK708" i="2"/>
  <c r="AK692" i="2"/>
  <c r="AK676" i="2"/>
  <c r="AK660" i="2"/>
  <c r="AK648" i="2"/>
  <c r="AK640" i="2"/>
  <c r="AK632" i="2"/>
  <c r="AK624" i="2"/>
  <c r="AK616" i="2"/>
  <c r="AK608" i="2"/>
  <c r="AK600" i="2"/>
  <c r="AK592" i="2"/>
  <c r="AK584" i="2"/>
  <c r="AK576" i="2"/>
  <c r="AK568" i="2"/>
  <c r="AK560" i="2"/>
  <c r="AK552" i="2"/>
  <c r="AK544" i="2"/>
  <c r="AK536" i="2"/>
  <c r="AK528" i="2"/>
  <c r="AK520" i="2"/>
  <c r="AK512" i="2"/>
  <c r="AK504" i="2"/>
  <c r="AK496" i="2"/>
  <c r="AK488" i="2"/>
  <c r="AK480" i="2"/>
  <c r="AK472" i="2"/>
  <c r="AK464" i="2"/>
  <c r="AK456" i="2"/>
  <c r="AK448" i="2"/>
  <c r="AK440" i="2"/>
  <c r="AK432" i="2"/>
  <c r="AK420" i="2"/>
  <c r="AK414" i="2"/>
  <c r="AK404" i="2"/>
  <c r="AK398" i="2"/>
  <c r="AK388" i="2"/>
  <c r="AK382" i="2"/>
  <c r="AK372" i="2"/>
  <c r="AK366" i="2"/>
  <c r="AK356" i="2"/>
  <c r="AK350" i="2"/>
  <c r="AK340" i="2"/>
  <c r="AK334" i="2"/>
  <c r="AK330" i="2"/>
  <c r="AK316" i="2"/>
  <c r="AK312" i="2"/>
  <c r="AK298" i="2"/>
  <c r="AK284" i="2"/>
  <c r="AK280" i="2"/>
  <c r="AK266" i="2"/>
  <c r="AK252" i="2"/>
  <c r="AK248" i="2"/>
  <c r="AK234" i="2"/>
  <c r="AK220" i="2"/>
  <c r="AK216" i="2"/>
  <c r="AK202" i="2"/>
  <c r="AK188" i="2"/>
  <c r="AK184" i="2"/>
  <c r="AK170" i="2"/>
  <c r="AK156" i="2"/>
  <c r="AK152" i="2"/>
  <c r="AK137" i="2"/>
  <c r="AK134" i="2"/>
  <c r="AK131" i="2"/>
  <c r="AK121" i="2"/>
  <c r="AK118" i="2"/>
  <c r="AK115" i="2"/>
  <c r="AK105" i="2"/>
  <c r="AK102" i="2"/>
  <c r="AK99" i="2"/>
  <c r="AK89" i="2"/>
  <c r="AK86" i="2"/>
  <c r="AK995" i="2"/>
  <c r="AK974" i="2"/>
  <c r="AK931" i="2"/>
  <c r="AK912" i="2"/>
  <c r="AK896" i="2"/>
  <c r="AK880" i="2"/>
  <c r="AK864" i="2"/>
  <c r="AK848" i="2"/>
  <c r="AK832" i="2"/>
  <c r="AK816" i="2"/>
  <c r="AK800" i="2"/>
  <c r="AK784" i="2"/>
  <c r="AK768" i="2"/>
  <c r="AK752" i="2"/>
  <c r="AK736" i="2"/>
  <c r="AK720" i="2"/>
  <c r="AK704" i="2"/>
  <c r="AK688" i="2"/>
  <c r="AK672" i="2"/>
  <c r="AK656" i="2"/>
  <c r="AK646" i="2"/>
  <c r="AK638" i="2"/>
  <c r="AK630" i="2"/>
  <c r="AK622" i="2"/>
  <c r="AK614" i="2"/>
  <c r="AK606" i="2"/>
  <c r="AK598" i="2"/>
  <c r="AK590" i="2"/>
  <c r="AK582" i="2"/>
  <c r="AK574" i="2"/>
  <c r="AK566" i="2"/>
  <c r="AK558" i="2"/>
  <c r="AK550" i="2"/>
  <c r="AK542" i="2"/>
  <c r="AK534" i="2"/>
  <c r="AK526" i="2"/>
  <c r="AK518" i="2"/>
  <c r="AK510" i="2"/>
  <c r="AK502" i="2"/>
  <c r="AK494" i="2"/>
  <c r="AK486" i="2"/>
  <c r="AK478" i="2"/>
  <c r="AK470" i="2"/>
  <c r="AK462" i="2"/>
  <c r="AK454" i="2"/>
  <c r="AK446" i="2"/>
  <c r="AK438" i="2"/>
  <c r="AK430" i="2"/>
  <c r="AK424" i="2"/>
  <c r="AK418" i="2"/>
  <c r="AK408" i="2"/>
  <c r="AK402" i="2"/>
  <c r="AK392" i="2"/>
  <c r="AK386" i="2"/>
  <c r="AK376" i="2"/>
  <c r="AK370" i="2"/>
  <c r="AK360" i="2"/>
  <c r="AK354" i="2"/>
  <c r="AK344" i="2"/>
  <c r="AK338" i="2"/>
  <c r="AK322" i="2"/>
  <c r="AK308" i="2"/>
  <c r="AK304" i="2"/>
  <c r="AK290" i="2"/>
  <c r="AK276" i="2"/>
  <c r="AK272" i="2"/>
  <c r="AK258" i="2"/>
  <c r="AK244" i="2"/>
  <c r="AK240" i="2"/>
  <c r="AK226" i="2"/>
  <c r="AK212" i="2"/>
  <c r="AK208" i="2"/>
  <c r="AK194" i="2"/>
  <c r="AK180" i="2"/>
  <c r="AK176" i="2"/>
  <c r="AK162" i="2"/>
  <c r="AK148" i="2"/>
  <c r="AK144" i="2"/>
  <c r="AK138" i="2"/>
  <c r="AK135" i="2"/>
  <c r="AK125" i="2"/>
  <c r="AK122" i="2"/>
  <c r="AK119" i="2"/>
  <c r="AK109" i="2"/>
  <c r="AK106" i="2"/>
  <c r="AK103" i="2"/>
  <c r="AK93" i="2"/>
  <c r="AK90" i="2"/>
  <c r="AK87" i="2"/>
  <c r="AK926" i="2"/>
  <c r="AK860" i="2"/>
  <c r="AK796" i="2"/>
  <c r="AK732" i="2"/>
  <c r="AK668" i="2"/>
  <c r="AK628" i="2"/>
  <c r="AK596" i="2"/>
  <c r="AK564" i="2"/>
  <c r="AK532" i="2"/>
  <c r="AK500" i="2"/>
  <c r="AK468" i="2"/>
  <c r="AK436" i="2"/>
  <c r="AK412" i="2"/>
  <c r="AK390" i="2"/>
  <c r="AK348" i="2"/>
  <c r="AK328" i="2"/>
  <c r="AK314" i="2"/>
  <c r="AK300" i="2"/>
  <c r="AK200" i="2"/>
  <c r="AK186" i="2"/>
  <c r="AK172" i="2"/>
  <c r="AK126" i="2"/>
  <c r="AK107" i="2"/>
  <c r="AK78" i="2"/>
  <c r="AK75" i="2"/>
  <c r="AK65" i="2"/>
  <c r="AK62" i="2"/>
  <c r="AK59" i="2"/>
  <c r="AK48" i="2"/>
  <c r="AK44" i="2"/>
  <c r="AK40" i="2"/>
  <c r="AK36" i="2"/>
  <c r="AK32" i="2"/>
  <c r="AK8" i="2"/>
  <c r="AK6" i="2"/>
  <c r="AK5" i="2"/>
  <c r="AK4" i="2"/>
  <c r="AK3" i="2"/>
  <c r="AK990" i="2"/>
  <c r="AK908" i="2"/>
  <c r="AK844" i="2"/>
  <c r="AK780" i="2"/>
  <c r="AK716" i="2"/>
  <c r="AK652" i="2"/>
  <c r="AK620" i="2"/>
  <c r="AK588" i="2"/>
  <c r="AK556" i="2"/>
  <c r="AK524" i="2"/>
  <c r="AK492" i="2"/>
  <c r="AK460" i="2"/>
  <c r="AK428" i="2"/>
  <c r="AK406" i="2"/>
  <c r="AK364" i="2"/>
  <c r="AK342" i="2"/>
  <c r="AK296" i="2"/>
  <c r="AK282" i="2"/>
  <c r="AK268" i="2"/>
  <c r="AK168" i="2"/>
  <c r="AK154" i="2"/>
  <c r="AK140" i="2"/>
  <c r="AK123" i="2"/>
  <c r="AK97" i="2"/>
  <c r="AK69" i="2"/>
  <c r="AK66" i="2"/>
  <c r="AK63" i="2"/>
  <c r="AK53" i="2"/>
  <c r="AK51" i="2"/>
  <c r="AK49" i="2"/>
  <c r="AK47" i="2"/>
  <c r="AK43" i="2"/>
  <c r="AK39" i="2"/>
  <c r="AK35" i="2"/>
  <c r="AK31" i="2"/>
  <c r="AK30" i="2"/>
  <c r="AK28" i="2"/>
  <c r="AK26" i="2"/>
  <c r="AK24" i="2"/>
  <c r="AK22" i="2"/>
  <c r="AK19" i="2"/>
  <c r="AK17" i="2"/>
  <c r="AK15" i="2"/>
  <c r="AK12" i="2"/>
  <c r="AK10" i="2"/>
  <c r="AK7" i="2"/>
  <c r="AK1002" i="1"/>
  <c r="AK892" i="2"/>
  <c r="AK828" i="2"/>
  <c r="AK764" i="2"/>
  <c r="AK700" i="2"/>
  <c r="AK644" i="2"/>
  <c r="AK612" i="2"/>
  <c r="AK580" i="2"/>
  <c r="AK548" i="2"/>
  <c r="AK516" i="2"/>
  <c r="AK484" i="2"/>
  <c r="AK452" i="2"/>
  <c r="AK422" i="2"/>
  <c r="AK380" i="2"/>
  <c r="AK358" i="2"/>
  <c r="AK264" i="2"/>
  <c r="AK250" i="2"/>
  <c r="AK236" i="2"/>
  <c r="AK139" i="2"/>
  <c r="AK113" i="2"/>
  <c r="AK94" i="2"/>
  <c r="AK81" i="2"/>
  <c r="AK73" i="2"/>
  <c r="AK70" i="2"/>
  <c r="AK67" i="2"/>
  <c r="AK57" i="2"/>
  <c r="AK54" i="2"/>
  <c r="AK46" i="2"/>
  <c r="AK42" i="2"/>
  <c r="AK38" i="2"/>
  <c r="AK34" i="2"/>
  <c r="AK21" i="2"/>
  <c r="AK14" i="2"/>
  <c r="AK876" i="2"/>
  <c r="AK636" i="2"/>
  <c r="AK508" i="2"/>
  <c r="AK396" i="2"/>
  <c r="AK204" i="2"/>
  <c r="AK77" i="2"/>
  <c r="AK58" i="2"/>
  <c r="AK41" i="2"/>
  <c r="AK27" i="2"/>
  <c r="AK20" i="2"/>
  <c r="AK16" i="2"/>
  <c r="AK997" i="1"/>
  <c r="AK994" i="1"/>
  <c r="AK989" i="1"/>
  <c r="AK986" i="1"/>
  <c r="AK981" i="1"/>
  <c r="AK978" i="1"/>
  <c r="AK973" i="1"/>
  <c r="AK970" i="1"/>
  <c r="AK965" i="1"/>
  <c r="AK962" i="1"/>
  <c r="AK957" i="1"/>
  <c r="AK954" i="1"/>
  <c r="AK949" i="1"/>
  <c r="AK946" i="1"/>
  <c r="AK941" i="1"/>
  <c r="AK938" i="1"/>
  <c r="AK933" i="1"/>
  <c r="AK930" i="1"/>
  <c r="AK925" i="1"/>
  <c r="AK922" i="1"/>
  <c r="AK917" i="1"/>
  <c r="AK914" i="1"/>
  <c r="AK909" i="1"/>
  <c r="AK906" i="1"/>
  <c r="AK901" i="1"/>
  <c r="AK898" i="1"/>
  <c r="AK893" i="1"/>
  <c r="AK890" i="1"/>
  <c r="AK885" i="1"/>
  <c r="AK882" i="1"/>
  <c r="AK877" i="1"/>
  <c r="AK874" i="1"/>
  <c r="AK869" i="1"/>
  <c r="AK866" i="1"/>
  <c r="AK861" i="1"/>
  <c r="AK858" i="1"/>
  <c r="AK853" i="1"/>
  <c r="AK850" i="1"/>
  <c r="AK845" i="1"/>
  <c r="AK842" i="1"/>
  <c r="AK837" i="1"/>
  <c r="AK834" i="1"/>
  <c r="AK829" i="1"/>
  <c r="AK826" i="1"/>
  <c r="AK821" i="1"/>
  <c r="AK818" i="1"/>
  <c r="AK813" i="1"/>
  <c r="AK810" i="1"/>
  <c r="AK805" i="1"/>
  <c r="AK802" i="1"/>
  <c r="AK797" i="1"/>
  <c r="AK794" i="1"/>
  <c r="AK789" i="1"/>
  <c r="AK786" i="1"/>
  <c r="AK781" i="1"/>
  <c r="AK778" i="1"/>
  <c r="AK773" i="1"/>
  <c r="AK770" i="1"/>
  <c r="AK765" i="1"/>
  <c r="AK762" i="1"/>
  <c r="AK757" i="1"/>
  <c r="AK754" i="1"/>
  <c r="AK749" i="1"/>
  <c r="AK746" i="1"/>
  <c r="AK741" i="1"/>
  <c r="AK738" i="1"/>
  <c r="AK733" i="1"/>
  <c r="AK730" i="1"/>
  <c r="AK725" i="1"/>
  <c r="AK812" i="2"/>
  <c r="AK604" i="2"/>
  <c r="AK476" i="2"/>
  <c r="AK374" i="2"/>
  <c r="AK129" i="2"/>
  <c r="AK110" i="2"/>
  <c r="AK91" i="2"/>
  <c r="AK83" i="2"/>
  <c r="AK74" i="2"/>
  <c r="AK55" i="2"/>
  <c r="AK50" i="2"/>
  <c r="AK37" i="2"/>
  <c r="AK29" i="2"/>
  <c r="AK25" i="2"/>
  <c r="AK13" i="2"/>
  <c r="AK11" i="2"/>
  <c r="AK999" i="1"/>
  <c r="AK996" i="1"/>
  <c r="AK991" i="1"/>
  <c r="AK988" i="1"/>
  <c r="AK983" i="1"/>
  <c r="AK980" i="1"/>
  <c r="AK975" i="1"/>
  <c r="AK972" i="1"/>
  <c r="AK967" i="1"/>
  <c r="AK964" i="1"/>
  <c r="AK959" i="1"/>
  <c r="AK956" i="1"/>
  <c r="AK951" i="1"/>
  <c r="AK948" i="1"/>
  <c r="AK943" i="1"/>
  <c r="AK940" i="1"/>
  <c r="AK935" i="1"/>
  <c r="AK932" i="1"/>
  <c r="AK927" i="1"/>
  <c r="AK924" i="1"/>
  <c r="AK919" i="1"/>
  <c r="AK916" i="1"/>
  <c r="AK911" i="1"/>
  <c r="AK908" i="1"/>
  <c r="AK903" i="1"/>
  <c r="AK900" i="1"/>
  <c r="AK895" i="1"/>
  <c r="AK892" i="1"/>
  <c r="AK887" i="1"/>
  <c r="AK884" i="1"/>
  <c r="AK879" i="1"/>
  <c r="AK876" i="1"/>
  <c r="AK871" i="1"/>
  <c r="AK868" i="1"/>
  <c r="AK863" i="1"/>
  <c r="AK860" i="1"/>
  <c r="AK855" i="1"/>
  <c r="AK852" i="1"/>
  <c r="AK847" i="1"/>
  <c r="AK844" i="1"/>
  <c r="AK839" i="1"/>
  <c r="AK836" i="1"/>
  <c r="AK831" i="1"/>
  <c r="AK828" i="1"/>
  <c r="AK823" i="1"/>
  <c r="AK820" i="1"/>
  <c r="AK815" i="1"/>
  <c r="AK812" i="1"/>
  <c r="AK807" i="1"/>
  <c r="AK804" i="1"/>
  <c r="AK799" i="1"/>
  <c r="AK796" i="1"/>
  <c r="AK791" i="1"/>
  <c r="AK788" i="1"/>
  <c r="AK783" i="1"/>
  <c r="AK780" i="1"/>
  <c r="AK775" i="1"/>
  <c r="AK772" i="1"/>
  <c r="AK767" i="1"/>
  <c r="AK764" i="1"/>
  <c r="AK759" i="1"/>
  <c r="AK756" i="1"/>
  <c r="AK751" i="1"/>
  <c r="AK748" i="1"/>
  <c r="AK743" i="1"/>
  <c r="AK740" i="1"/>
  <c r="AK735" i="1"/>
  <c r="AK732" i="1"/>
  <c r="AK727" i="1"/>
  <c r="AK724" i="1"/>
  <c r="AK722" i="1"/>
  <c r="AK720" i="1"/>
  <c r="AK718" i="1"/>
  <c r="AK716" i="1"/>
  <c r="AK714" i="1"/>
  <c r="AK712" i="1"/>
  <c r="AK710" i="1"/>
  <c r="AK708" i="1"/>
  <c r="AK706" i="1"/>
  <c r="AK704" i="1"/>
  <c r="AK702" i="1"/>
  <c r="AK700" i="1"/>
  <c r="AK698" i="1"/>
  <c r="AK696" i="1"/>
  <c r="AK694" i="1"/>
  <c r="AK692" i="1"/>
  <c r="AK690" i="1"/>
  <c r="AK688" i="1"/>
  <c r="AK686" i="1"/>
  <c r="AK684" i="1"/>
  <c r="AK682" i="1"/>
  <c r="AK680" i="1"/>
  <c r="AK678" i="1"/>
  <c r="AK676" i="1"/>
  <c r="AK674" i="1"/>
  <c r="AK672" i="1"/>
  <c r="AK670" i="1"/>
  <c r="AK668" i="1"/>
  <c r="AK666" i="1"/>
  <c r="AK664" i="1"/>
  <c r="AK662" i="1"/>
  <c r="AK660" i="1"/>
  <c r="AK658" i="1"/>
  <c r="AK656" i="1"/>
  <c r="AK654" i="1"/>
  <c r="AK652" i="1"/>
  <c r="AK650" i="1"/>
  <c r="AK648" i="1"/>
  <c r="AK646" i="1"/>
  <c r="AK644" i="1"/>
  <c r="AK642" i="1"/>
  <c r="AK640" i="1"/>
  <c r="AK638" i="1"/>
  <c r="AK636" i="1"/>
  <c r="AK634" i="1"/>
  <c r="AK632" i="1"/>
  <c r="AK630" i="1"/>
  <c r="AK628" i="1"/>
  <c r="AK626" i="1"/>
  <c r="AK624" i="1"/>
  <c r="AK622" i="1"/>
  <c r="AK620" i="1"/>
  <c r="AK618" i="1"/>
  <c r="AK616" i="1"/>
  <c r="AK614" i="1"/>
  <c r="AK612" i="1"/>
  <c r="AK610" i="1"/>
  <c r="AK608" i="1"/>
  <c r="AK606" i="1"/>
  <c r="AK604" i="1"/>
  <c r="AK602" i="1"/>
  <c r="AK600" i="1"/>
  <c r="AK598" i="1"/>
  <c r="AK596" i="1"/>
  <c r="AK594" i="1"/>
  <c r="AK592" i="1"/>
  <c r="AK590" i="1"/>
  <c r="AK588" i="1"/>
  <c r="AK586" i="1"/>
  <c r="AK584" i="1"/>
  <c r="AK582" i="1"/>
  <c r="AK580" i="1"/>
  <c r="AK578" i="1"/>
  <c r="AK576" i="1"/>
  <c r="AK574" i="1"/>
  <c r="AK572" i="1"/>
  <c r="AK570" i="1"/>
  <c r="AK568" i="1"/>
  <c r="AK566" i="1"/>
  <c r="AK564" i="1"/>
  <c r="AK562" i="1"/>
  <c r="AK560" i="1"/>
  <c r="AK558" i="1"/>
  <c r="AK556" i="1"/>
  <c r="AK554" i="1"/>
  <c r="AK552" i="1"/>
  <c r="AK550" i="1"/>
  <c r="AK548" i="1"/>
  <c r="AK546" i="1"/>
  <c r="AK544" i="1"/>
  <c r="AK542" i="1"/>
  <c r="AK540" i="1"/>
  <c r="AK538" i="1"/>
  <c r="AK536" i="1"/>
  <c r="AK534" i="1"/>
  <c r="AK532" i="1"/>
  <c r="AK530" i="1"/>
  <c r="AK528" i="1"/>
  <c r="AK526" i="1"/>
  <c r="AK524" i="1"/>
  <c r="AK522" i="1"/>
  <c r="AK520" i="1"/>
  <c r="AK518" i="1"/>
  <c r="AK516" i="1"/>
  <c r="AK514" i="1"/>
  <c r="AK512" i="1"/>
  <c r="AK510" i="1"/>
  <c r="AK508" i="1"/>
  <c r="AK506" i="1"/>
  <c r="AK504" i="1"/>
  <c r="AK502" i="1"/>
  <c r="AK500" i="1"/>
  <c r="AK498" i="1"/>
  <c r="AK496" i="1"/>
  <c r="AK494" i="1"/>
  <c r="AK492" i="1"/>
  <c r="AK490" i="1"/>
  <c r="AK488" i="1"/>
  <c r="AK486" i="1"/>
  <c r="AK484" i="1"/>
  <c r="AK482" i="1"/>
  <c r="AK480" i="1"/>
  <c r="AK478" i="1"/>
  <c r="AK476" i="1"/>
  <c r="AK474" i="1"/>
  <c r="AK472" i="1"/>
  <c r="AK470" i="1"/>
  <c r="AK468" i="1"/>
  <c r="AK466" i="1"/>
  <c r="AK464" i="1"/>
  <c r="AK462" i="1"/>
  <c r="AK460" i="1"/>
  <c r="AK458" i="1"/>
  <c r="AK456" i="1"/>
  <c r="AK454" i="1"/>
  <c r="AK452" i="1"/>
  <c r="AK450" i="1"/>
  <c r="AK448" i="1"/>
  <c r="AK446" i="1"/>
  <c r="AK444" i="1"/>
  <c r="AK442" i="1"/>
  <c r="AK440" i="1"/>
  <c r="AK438" i="1"/>
  <c r="AK436" i="1"/>
  <c r="AK434" i="1"/>
  <c r="AK432" i="1"/>
  <c r="AK430" i="1"/>
  <c r="AK428" i="1"/>
  <c r="AK426" i="1"/>
  <c r="AK424" i="1"/>
  <c r="AK422" i="1"/>
  <c r="AK420" i="1"/>
  <c r="AK418" i="1"/>
  <c r="AK416" i="1"/>
  <c r="AK414" i="1"/>
  <c r="AK412" i="1"/>
  <c r="AK410" i="1"/>
  <c r="AK408" i="1"/>
  <c r="AK406" i="1"/>
  <c r="AK404" i="1"/>
  <c r="AK402" i="1"/>
  <c r="AK400" i="1"/>
  <c r="AK398" i="1"/>
  <c r="AK396" i="1"/>
  <c r="AK394" i="1"/>
  <c r="AK392" i="1"/>
  <c r="AK390" i="1"/>
  <c r="AK388" i="1"/>
  <c r="AK386" i="1"/>
  <c r="AK384" i="1"/>
  <c r="AK382" i="1"/>
  <c r="AK380" i="1"/>
  <c r="AK378" i="1"/>
  <c r="AK376" i="1"/>
  <c r="AK374" i="1"/>
  <c r="AK372" i="1"/>
  <c r="AK370" i="1"/>
  <c r="AK368" i="1"/>
  <c r="AK366" i="1"/>
  <c r="AK364" i="1"/>
  <c r="AK362" i="1"/>
  <c r="AK360" i="1"/>
  <c r="AK358" i="1"/>
  <c r="AK356" i="1"/>
  <c r="AK354" i="1"/>
  <c r="AK352" i="1"/>
  <c r="AK350" i="1"/>
  <c r="AK348" i="1"/>
  <c r="AK346" i="1"/>
  <c r="AK344" i="1"/>
  <c r="AK342" i="1"/>
  <c r="AK340" i="1"/>
  <c r="AK338" i="1"/>
  <c r="AK336" i="1"/>
  <c r="AK334" i="1"/>
  <c r="AK332" i="1"/>
  <c r="AK330" i="1"/>
  <c r="AK328" i="1"/>
  <c r="AK326" i="1"/>
  <c r="AK324" i="1"/>
  <c r="AK322" i="1"/>
  <c r="AK320" i="1"/>
  <c r="AK318" i="1"/>
  <c r="AK316" i="1"/>
  <c r="AK314" i="1"/>
  <c r="AK312" i="1"/>
  <c r="AK310" i="1"/>
  <c r="AK308" i="1"/>
  <c r="AK306" i="1"/>
  <c r="AK304" i="1"/>
  <c r="AK302" i="1"/>
  <c r="AK300" i="1"/>
  <c r="AK298" i="1"/>
  <c r="AK296" i="1"/>
  <c r="AK294" i="1"/>
  <c r="AK292" i="1"/>
  <c r="AK290" i="1"/>
  <c r="AK288" i="1"/>
  <c r="AK286" i="1"/>
  <c r="AK284" i="1"/>
  <c r="AK282" i="1"/>
  <c r="AK280" i="1"/>
  <c r="AK278" i="1"/>
  <c r="AK276" i="1"/>
  <c r="AK274" i="1"/>
  <c r="AK272" i="1"/>
  <c r="AK270" i="1"/>
  <c r="AK268" i="1"/>
  <c r="AK266" i="1"/>
  <c r="AK264" i="1"/>
  <c r="AK262" i="1"/>
  <c r="AK260" i="1"/>
  <c r="AK258" i="1"/>
  <c r="AK256" i="1"/>
  <c r="AK254" i="1"/>
  <c r="AK252" i="1"/>
  <c r="AK250" i="1"/>
  <c r="AK248" i="1"/>
  <c r="AK246" i="1"/>
  <c r="AK244" i="1"/>
  <c r="AK242" i="1"/>
  <c r="AK240" i="1"/>
  <c r="AK238" i="1"/>
  <c r="AK236" i="1"/>
  <c r="AK234" i="1"/>
  <c r="AK232" i="1"/>
  <c r="AK230" i="1"/>
  <c r="AK228" i="1"/>
  <c r="AK226" i="1"/>
  <c r="AK224" i="1"/>
  <c r="AK222" i="1"/>
  <c r="AK220" i="1"/>
  <c r="AK218" i="1"/>
  <c r="AK216" i="1"/>
  <c r="AK214" i="1"/>
  <c r="AK212" i="1"/>
  <c r="AK210" i="1"/>
  <c r="AK208" i="1"/>
  <c r="AK748" i="2"/>
  <c r="AK572" i="2"/>
  <c r="AK444" i="2"/>
  <c r="AK232" i="2"/>
  <c r="AK71" i="2"/>
  <c r="AK33" i="2"/>
  <c r="AK18" i="2"/>
  <c r="AK1001" i="1"/>
  <c r="AK998" i="1"/>
  <c r="AK993" i="1"/>
  <c r="AK990" i="1"/>
  <c r="AK985" i="1"/>
  <c r="AK982" i="1"/>
  <c r="AK977" i="1"/>
  <c r="AK974" i="1"/>
  <c r="AK969" i="1"/>
  <c r="AK966" i="1"/>
  <c r="AK961" i="1"/>
  <c r="AK958" i="1"/>
  <c r="AK953" i="1"/>
  <c r="AK950" i="1"/>
  <c r="AK945" i="1"/>
  <c r="AK942" i="1"/>
  <c r="AK937" i="1"/>
  <c r="AK934" i="1"/>
  <c r="AK929" i="1"/>
  <c r="AK926" i="1"/>
  <c r="AK921" i="1"/>
  <c r="AK918" i="1"/>
  <c r="AK913" i="1"/>
  <c r="AK910" i="1"/>
  <c r="AK905" i="1"/>
  <c r="AK902" i="1"/>
  <c r="AK897" i="1"/>
  <c r="AK894" i="1"/>
  <c r="AK889" i="1"/>
  <c r="AK886" i="1"/>
  <c r="AK881" i="1"/>
  <c r="AK878" i="1"/>
  <c r="AK873" i="1"/>
  <c r="AK870" i="1"/>
  <c r="AK865" i="1"/>
  <c r="AK862" i="1"/>
  <c r="AK857" i="1"/>
  <c r="AK854" i="1"/>
  <c r="AK849" i="1"/>
  <c r="AK846" i="1"/>
  <c r="AK841" i="1"/>
  <c r="AK838" i="1"/>
  <c r="AK833" i="1"/>
  <c r="AK830" i="1"/>
  <c r="AK825" i="1"/>
  <c r="AK822" i="1"/>
  <c r="AK817" i="1"/>
  <c r="AK814" i="1"/>
  <c r="AK809" i="1"/>
  <c r="AK806" i="1"/>
  <c r="AK801" i="1"/>
  <c r="AK798" i="1"/>
  <c r="AK793" i="1"/>
  <c r="AK790" i="1"/>
  <c r="AK785" i="1"/>
  <c r="AK782" i="1"/>
  <c r="AK777" i="1"/>
  <c r="AK774" i="1"/>
  <c r="AK769" i="1"/>
  <c r="AK766" i="1"/>
  <c r="AK761" i="1"/>
  <c r="AK758" i="1"/>
  <c r="AK753" i="1"/>
  <c r="AK750" i="1"/>
  <c r="AK745" i="1"/>
  <c r="AK742" i="1"/>
  <c r="AK737" i="1"/>
  <c r="AK734" i="1"/>
  <c r="AK729" i="1"/>
  <c r="AK726" i="1"/>
  <c r="AK947" i="2"/>
  <c r="AK684" i="2"/>
  <c r="AK540" i="2"/>
  <c r="AK332" i="2"/>
  <c r="AK218" i="2"/>
  <c r="AK61" i="2"/>
  <c r="AK45" i="2"/>
  <c r="AK23" i="2"/>
  <c r="AK9" i="2"/>
  <c r="AK1000" i="1"/>
  <c r="AK995" i="1"/>
  <c r="AK992" i="1"/>
  <c r="AK987" i="1"/>
  <c r="AK984" i="1"/>
  <c r="AK979" i="1"/>
  <c r="AK976" i="1"/>
  <c r="AK971" i="1"/>
  <c r="AK968" i="1"/>
  <c r="AK963" i="1"/>
  <c r="AK960" i="1"/>
  <c r="AK955" i="1"/>
  <c r="AK952" i="1"/>
  <c r="AK947" i="1"/>
  <c r="AK944" i="1"/>
  <c r="AK939" i="1"/>
  <c r="AK936" i="1"/>
  <c r="AK931" i="1"/>
  <c r="AK928" i="1"/>
  <c r="AK923" i="1"/>
  <c r="AK920" i="1"/>
  <c r="AK915" i="1"/>
  <c r="AK912" i="1"/>
  <c r="AK907" i="1"/>
  <c r="AK904" i="1"/>
  <c r="AK899" i="1"/>
  <c r="AK896" i="1"/>
  <c r="AK891" i="1"/>
  <c r="AK888" i="1"/>
  <c r="AK883" i="1"/>
  <c r="AK880" i="1"/>
  <c r="AK875" i="1"/>
  <c r="AK872" i="1"/>
  <c r="AK867" i="1"/>
  <c r="AK864" i="1"/>
  <c r="AK859" i="1"/>
  <c r="AK856" i="1"/>
  <c r="AK851" i="1"/>
  <c r="AK848" i="1"/>
  <c r="AK843" i="1"/>
  <c r="AK840" i="1"/>
  <c r="AK835" i="1"/>
  <c r="AK832" i="1"/>
  <c r="AK827" i="1"/>
  <c r="AK824" i="1"/>
  <c r="AK819" i="1"/>
  <c r="AK816" i="1"/>
  <c r="AK811" i="1"/>
  <c r="AK808" i="1"/>
  <c r="AK803" i="1"/>
  <c r="AK800" i="1"/>
  <c r="AK795" i="1"/>
  <c r="AK792" i="1"/>
  <c r="AK787" i="1"/>
  <c r="AK784" i="1"/>
  <c r="AK779" i="1"/>
  <c r="AK776" i="1"/>
  <c r="AK771" i="1"/>
  <c r="AK768" i="1"/>
  <c r="AK763" i="1"/>
  <c r="AK760" i="1"/>
  <c r="AK755" i="1"/>
  <c r="AK752" i="1"/>
  <c r="AK747" i="1"/>
  <c r="AK744" i="1"/>
  <c r="AK739" i="1"/>
  <c r="AK736" i="1"/>
  <c r="AK731" i="1"/>
  <c r="AK728" i="1"/>
  <c r="AK723" i="1"/>
  <c r="AK721" i="1"/>
  <c r="AK719" i="1"/>
  <c r="AK717" i="1"/>
  <c r="AK715" i="1"/>
  <c r="AK713" i="1"/>
  <c r="AK711" i="1"/>
  <c r="AK709" i="1"/>
  <c r="AK707" i="1"/>
  <c r="AK705" i="1"/>
  <c r="AK703" i="1"/>
  <c r="AK701" i="1"/>
  <c r="AK699" i="1"/>
  <c r="AK697" i="1"/>
  <c r="AK695" i="1"/>
  <c r="AK693" i="1"/>
  <c r="AK691" i="1"/>
  <c r="AK689" i="1"/>
  <c r="AK687" i="1"/>
  <c r="AK685" i="1"/>
  <c r="AK683" i="1"/>
  <c r="AK681" i="1"/>
  <c r="AK679" i="1"/>
  <c r="AK677" i="1"/>
  <c r="AK675" i="1"/>
  <c r="AK673" i="1"/>
  <c r="AK671" i="1"/>
  <c r="AK669" i="1"/>
  <c r="AK667" i="1"/>
  <c r="AK665" i="1"/>
  <c r="AK663" i="1"/>
  <c r="AK661" i="1"/>
  <c r="AK659" i="1"/>
  <c r="AK657" i="1"/>
  <c r="AK655" i="1"/>
  <c r="AK653" i="1"/>
  <c r="AK651" i="1"/>
  <c r="AK649" i="1"/>
  <c r="AK647" i="1"/>
  <c r="AK645" i="1"/>
  <c r="AK643" i="1"/>
  <c r="AK641" i="1"/>
  <c r="AK639" i="1"/>
  <c r="AK637" i="1"/>
  <c r="AK635" i="1"/>
  <c r="AK633" i="1"/>
  <c r="AK631" i="1"/>
  <c r="AK629" i="1"/>
  <c r="AK627" i="1"/>
  <c r="AK625" i="1"/>
  <c r="AK623" i="1"/>
  <c r="AK621" i="1"/>
  <c r="AK619" i="1"/>
  <c r="AK617" i="1"/>
  <c r="AK615" i="1"/>
  <c r="AK613" i="1"/>
  <c r="AK611" i="1"/>
  <c r="AK609" i="1"/>
  <c r="AK607" i="1"/>
  <c r="AK605" i="1"/>
  <c r="AK603" i="1"/>
  <c r="AK601" i="1"/>
  <c r="AK599" i="1"/>
  <c r="AK597" i="1"/>
  <c r="AK595" i="1"/>
  <c r="AK593" i="1"/>
  <c r="AK591" i="1"/>
  <c r="AK589" i="1"/>
  <c r="AK587" i="1"/>
  <c r="AK585" i="1"/>
  <c r="AK583" i="1"/>
  <c r="AK581" i="1"/>
  <c r="AK579" i="1"/>
  <c r="AK577" i="1"/>
  <c r="AK575" i="1"/>
  <c r="AK573" i="1"/>
  <c r="AK571" i="1"/>
  <c r="AK569" i="1"/>
  <c r="AK567" i="1"/>
  <c r="AK565" i="1"/>
  <c r="AK563" i="1"/>
  <c r="AK561" i="1"/>
  <c r="AK559" i="1"/>
  <c r="AK557" i="1"/>
  <c r="AK555" i="1"/>
  <c r="AK553" i="1"/>
  <c r="AK551" i="1"/>
  <c r="AK549" i="1"/>
  <c r="AK547" i="1"/>
  <c r="AK545" i="1"/>
  <c r="AK543" i="1"/>
  <c r="AK541" i="1"/>
  <c r="AK539" i="1"/>
  <c r="AK537" i="1"/>
  <c r="AK535" i="1"/>
  <c r="AK533" i="1"/>
  <c r="AK531" i="1"/>
  <c r="AK529" i="1"/>
  <c r="AK527" i="1"/>
  <c r="AK525" i="1"/>
  <c r="AK523" i="1"/>
  <c r="AK521" i="1"/>
  <c r="AK519" i="1"/>
  <c r="AK517" i="1"/>
  <c r="AK515" i="1"/>
  <c r="AK513" i="1"/>
  <c r="AK511" i="1"/>
  <c r="AK509" i="1"/>
  <c r="AK507" i="1"/>
  <c r="AK505" i="1"/>
  <c r="AK503" i="1"/>
  <c r="AK501" i="1"/>
  <c r="AK499" i="1"/>
  <c r="AK497" i="1"/>
  <c r="AK495" i="1"/>
  <c r="AK493" i="1"/>
  <c r="AK491" i="1"/>
  <c r="AK489" i="1"/>
  <c r="AK487" i="1"/>
  <c r="AK485" i="1"/>
  <c r="AK483" i="1"/>
  <c r="AK481" i="1"/>
  <c r="AK479" i="1"/>
  <c r="AK477" i="1"/>
  <c r="AK475" i="1"/>
  <c r="AK473" i="1"/>
  <c r="AK471" i="1"/>
  <c r="AK469" i="1"/>
  <c r="AK467" i="1"/>
  <c r="AK465" i="1"/>
  <c r="AK463" i="1"/>
  <c r="AK461" i="1"/>
  <c r="AK459" i="1"/>
  <c r="AK457" i="1"/>
  <c r="AK455" i="1"/>
  <c r="AK453" i="1"/>
  <c r="AK451" i="1"/>
  <c r="AK449" i="1"/>
  <c r="AK447" i="1"/>
  <c r="AK445" i="1"/>
  <c r="AK443" i="1"/>
  <c r="AK441" i="1"/>
  <c r="AK439" i="1"/>
  <c r="AK437" i="1"/>
  <c r="AK435" i="1"/>
  <c r="AK433" i="1"/>
  <c r="AK431" i="1"/>
  <c r="AK429" i="1"/>
  <c r="AK427" i="1"/>
  <c r="AK425" i="1"/>
  <c r="AK423" i="1"/>
  <c r="AK421" i="1"/>
  <c r="AK419" i="1"/>
  <c r="AK417" i="1"/>
  <c r="AK415" i="1"/>
  <c r="AK413" i="1"/>
  <c r="AK411" i="1"/>
  <c r="AK409" i="1"/>
  <c r="AK407" i="1"/>
  <c r="AK405" i="1"/>
  <c r="AK403" i="1"/>
  <c r="AK401" i="1"/>
  <c r="AK399" i="1"/>
  <c r="AK397" i="1"/>
  <c r="AK395" i="1"/>
  <c r="AK393" i="1"/>
  <c r="AK391" i="1"/>
  <c r="AK389" i="1"/>
  <c r="AK387" i="1"/>
  <c r="AK385" i="1"/>
  <c r="AK383" i="1"/>
  <c r="AK381" i="1"/>
  <c r="AK379" i="1"/>
  <c r="AK377" i="1"/>
  <c r="AK375" i="1"/>
  <c r="AK373" i="1"/>
  <c r="AK371" i="1"/>
  <c r="AK369" i="1"/>
  <c r="AK367" i="1"/>
  <c r="AK365" i="1"/>
  <c r="AK363" i="1"/>
  <c r="AK361" i="1"/>
  <c r="AK359" i="1"/>
  <c r="AK357" i="1"/>
  <c r="AK355" i="1"/>
  <c r="AK353" i="1"/>
  <c r="AK351" i="1"/>
  <c r="AK349" i="1"/>
  <c r="AK347" i="1"/>
  <c r="AK345" i="1"/>
  <c r="AK343" i="1"/>
  <c r="AK341" i="1"/>
  <c r="AK339" i="1"/>
  <c r="AK337" i="1"/>
  <c r="AK335" i="1"/>
  <c r="AK333" i="1"/>
  <c r="AK331" i="1"/>
  <c r="AK329" i="1"/>
  <c r="AK327" i="1"/>
  <c r="AK325" i="1"/>
  <c r="AK323" i="1"/>
  <c r="AK321" i="1"/>
  <c r="AK319" i="1"/>
  <c r="AK317" i="1"/>
  <c r="AK315" i="1"/>
  <c r="AK313" i="1"/>
  <c r="AK311" i="1"/>
  <c r="AK309" i="1"/>
  <c r="AK307" i="1"/>
  <c r="AK305" i="1"/>
  <c r="AK303" i="1"/>
  <c r="AK301" i="1"/>
  <c r="AK299" i="1"/>
  <c r="AK297" i="1"/>
  <c r="AK295" i="1"/>
  <c r="AK293" i="1"/>
  <c r="AK291" i="1"/>
  <c r="AK289" i="1"/>
  <c r="AK287" i="1"/>
  <c r="AK285" i="1"/>
  <c r="AK283" i="1"/>
  <c r="AK281" i="1"/>
  <c r="AK279" i="1"/>
  <c r="AK277" i="1"/>
  <c r="AK275" i="1"/>
  <c r="AK269" i="1"/>
  <c r="AK261" i="1"/>
  <c r="AK253" i="1"/>
  <c r="AK247" i="1"/>
  <c r="AK243" i="1"/>
  <c r="AK235" i="1"/>
  <c r="AK227" i="1"/>
  <c r="AK219" i="1"/>
  <c r="AK211" i="1"/>
  <c r="AK206" i="1"/>
  <c r="AK204" i="1"/>
  <c r="AK202" i="1"/>
  <c r="AK200" i="1"/>
  <c r="AK198" i="1"/>
  <c r="AK196" i="1"/>
  <c r="AK194" i="1"/>
  <c r="AK192" i="1"/>
  <c r="AK190" i="1"/>
  <c r="AK188" i="1"/>
  <c r="AK186" i="1"/>
  <c r="AK184" i="1"/>
  <c r="AK182" i="1"/>
  <c r="AK180" i="1"/>
  <c r="AK178" i="1"/>
  <c r="AK176" i="1"/>
  <c r="AK174" i="1"/>
  <c r="AK172" i="1"/>
  <c r="AK170" i="1"/>
  <c r="AK168" i="1"/>
  <c r="AK166" i="1"/>
  <c r="AK164" i="1"/>
  <c r="AK162" i="1"/>
  <c r="AK160" i="1"/>
  <c r="AK158" i="1"/>
  <c r="AK156" i="1"/>
  <c r="AK154" i="1"/>
  <c r="AK152" i="1"/>
  <c r="AK150" i="1"/>
  <c r="AK148" i="1"/>
  <c r="AK146" i="1"/>
  <c r="AK144" i="1"/>
  <c r="AK142" i="1"/>
  <c r="AK140" i="1"/>
  <c r="AK138" i="1"/>
  <c r="AK134" i="1"/>
  <c r="AK130" i="1"/>
  <c r="AK126" i="1"/>
  <c r="AK122" i="1"/>
  <c r="AK118" i="1"/>
  <c r="AK114" i="1"/>
  <c r="AK110" i="1"/>
  <c r="AK106" i="1"/>
  <c r="AK102" i="1"/>
  <c r="AK98" i="1"/>
  <c r="AK94" i="1"/>
  <c r="AK90" i="1"/>
  <c r="AK86" i="1"/>
  <c r="AK82" i="1"/>
  <c r="AK78" i="1"/>
  <c r="AK74" i="1"/>
  <c r="AK70" i="1"/>
  <c r="AK66" i="1"/>
  <c r="AK62" i="1"/>
  <c r="AK58" i="1"/>
  <c r="AK54" i="1"/>
  <c r="AK50" i="1"/>
  <c r="AK46" i="1"/>
  <c r="AK42" i="1"/>
  <c r="AK38" i="1"/>
  <c r="AK34" i="1"/>
  <c r="AK21" i="1"/>
  <c r="AK14" i="1"/>
  <c r="AK23" i="1"/>
  <c r="AK20" i="1"/>
  <c r="AK18" i="1"/>
  <c r="AK16" i="1"/>
  <c r="AK13" i="1"/>
  <c r="AK267" i="1"/>
  <c r="AK259" i="1"/>
  <c r="AK251" i="1"/>
  <c r="AK237" i="1"/>
  <c r="AK229" i="1"/>
  <c r="AK221" i="1"/>
  <c r="AK213" i="1"/>
  <c r="AK137" i="1"/>
  <c r="AK133" i="1"/>
  <c r="AK129" i="1"/>
  <c r="AK125" i="1"/>
  <c r="AK121" i="1"/>
  <c r="AK117" i="1"/>
  <c r="AK113" i="1"/>
  <c r="AK109" i="1"/>
  <c r="AK105" i="1"/>
  <c r="AK101" i="1"/>
  <c r="AK97" i="1"/>
  <c r="AK93" i="1"/>
  <c r="AK89" i="1"/>
  <c r="AK85" i="1"/>
  <c r="AK81" i="1"/>
  <c r="AK77" i="1"/>
  <c r="AK73" i="1"/>
  <c r="AK69" i="1"/>
  <c r="AK65" i="1"/>
  <c r="AK61" i="1"/>
  <c r="AK57" i="1"/>
  <c r="AK53" i="1"/>
  <c r="AK49" i="1"/>
  <c r="AK45" i="1"/>
  <c r="AK41" i="1"/>
  <c r="AK37" i="1"/>
  <c r="AK33" i="1"/>
  <c r="AK29" i="1"/>
  <c r="AK27" i="1"/>
  <c r="AK25" i="1"/>
  <c r="AK11" i="1"/>
  <c r="AK9" i="1"/>
  <c r="AK273" i="1"/>
  <c r="AK265" i="1"/>
  <c r="AK257" i="1"/>
  <c r="AK249" i="1"/>
  <c r="AK245" i="1"/>
  <c r="AK239" i="1"/>
  <c r="AK231" i="1"/>
  <c r="AK223" i="1"/>
  <c r="AK215" i="1"/>
  <c r="AK207" i="1"/>
  <c r="AK205" i="1"/>
  <c r="AK203" i="1"/>
  <c r="AK201" i="1"/>
  <c r="AK199" i="1"/>
  <c r="AK197" i="1"/>
  <c r="AK195" i="1"/>
  <c r="AK193" i="1"/>
  <c r="AK191" i="1"/>
  <c r="AK189" i="1"/>
  <c r="AK187" i="1"/>
  <c r="AK185" i="1"/>
  <c r="AK183" i="1"/>
  <c r="AK181" i="1"/>
  <c r="AK179" i="1"/>
  <c r="AK177" i="1"/>
  <c r="AK175" i="1"/>
  <c r="AK173" i="1"/>
  <c r="AK171" i="1"/>
  <c r="AK169" i="1"/>
  <c r="AK167" i="1"/>
  <c r="AK165" i="1"/>
  <c r="AK163" i="1"/>
  <c r="AK161" i="1"/>
  <c r="AK159" i="1"/>
  <c r="AK157" i="1"/>
  <c r="AK155" i="1"/>
  <c r="AK153" i="1"/>
  <c r="AK151" i="1"/>
  <c r="AK149" i="1"/>
  <c r="AK147" i="1"/>
  <c r="AK145" i="1"/>
  <c r="AK143" i="1"/>
  <c r="AK141" i="1"/>
  <c r="AK136" i="1"/>
  <c r="AK132" i="1"/>
  <c r="AK128" i="1"/>
  <c r="AK124" i="1"/>
  <c r="AK120" i="1"/>
  <c r="AK116" i="1"/>
  <c r="AK112" i="1"/>
  <c r="AK108" i="1"/>
  <c r="AK104" i="1"/>
  <c r="AK100" i="1"/>
  <c r="AK96" i="1"/>
  <c r="AK92" i="1"/>
  <c r="AK88" i="1"/>
  <c r="AK84" i="1"/>
  <c r="AK80" i="1"/>
  <c r="AK76" i="1"/>
  <c r="AK72" i="1"/>
  <c r="AK68" i="1"/>
  <c r="AK64" i="1"/>
  <c r="AK60" i="1"/>
  <c r="AK56" i="1"/>
  <c r="AK52" i="1"/>
  <c r="AK48" i="1"/>
  <c r="AK44" i="1"/>
  <c r="AK40" i="1"/>
  <c r="AK36" i="1"/>
  <c r="AK32" i="1"/>
  <c r="AK8" i="1"/>
  <c r="AK6" i="1"/>
  <c r="AK5" i="1"/>
  <c r="AK4" i="1"/>
  <c r="AK3" i="1"/>
  <c r="AK79" i="1"/>
  <c r="AK67" i="1"/>
  <c r="AK55" i="1"/>
  <c r="AK51" i="1"/>
  <c r="AK43" i="1"/>
  <c r="AK39" i="1"/>
  <c r="AK35" i="1"/>
  <c r="AK31" i="1"/>
  <c r="AK30" i="1"/>
  <c r="AK26" i="1"/>
  <c r="AK24" i="1"/>
  <c r="AK22" i="1"/>
  <c r="AK19" i="1"/>
  <c r="AK17" i="1"/>
  <c r="AK271" i="1"/>
  <c r="AK263" i="1"/>
  <c r="AK255" i="1"/>
  <c r="AK241" i="1"/>
  <c r="AK233" i="1"/>
  <c r="AK225" i="1"/>
  <c r="AK217" i="1"/>
  <c r="AK209" i="1"/>
  <c r="AK139" i="1"/>
  <c r="AK135" i="1"/>
  <c r="AK131" i="1"/>
  <c r="AK127" i="1"/>
  <c r="AK123" i="1"/>
  <c r="AK119" i="1"/>
  <c r="AK115" i="1"/>
  <c r="AK111" i="1"/>
  <c r="AK107" i="1"/>
  <c r="AK103" i="1"/>
  <c r="AK99" i="1"/>
  <c r="AK95" i="1"/>
  <c r="AK91" i="1"/>
  <c r="AK87" i="1"/>
  <c r="AK83" i="1"/>
  <c r="AK75" i="1"/>
  <c r="AK71" i="1"/>
  <c r="AK63" i="1"/>
  <c r="AK59" i="1"/>
  <c r="AK47" i="1"/>
  <c r="AK28" i="1"/>
  <c r="AK15" i="1"/>
  <c r="AK12" i="1"/>
  <c r="AK10" i="1"/>
  <c r="AK7" i="1"/>
  <c r="C14" i="1" l="1"/>
  <c r="C21" i="1"/>
  <c r="C15" i="1"/>
  <c r="C9" i="1"/>
  <c r="C22" i="1"/>
  <c r="C17" i="1"/>
  <c r="C7" i="1"/>
  <c r="C10" i="1"/>
  <c r="C24" i="1"/>
  <c r="I4" i="1"/>
  <c r="E20" i="1" s="1"/>
  <c r="C12" i="1"/>
  <c r="C19" i="1"/>
  <c r="C26" i="1"/>
  <c r="C15" i="3"/>
  <c r="I4" i="3"/>
  <c r="E20" i="3" s="1"/>
  <c r="C7" i="3"/>
  <c r="C9" i="3"/>
  <c r="I4" i="9"/>
  <c r="E26" i="9" s="1"/>
  <c r="C9" i="9"/>
  <c r="C10" i="9"/>
  <c r="C7" i="9"/>
  <c r="C12" i="9"/>
  <c r="C15" i="9"/>
  <c r="C7" i="10"/>
  <c r="C9" i="10"/>
  <c r="C15" i="10"/>
  <c r="I4" i="2"/>
  <c r="E22" i="2" s="1"/>
  <c r="C21" i="2"/>
  <c r="C9" i="2"/>
  <c r="C15" i="2"/>
  <c r="C17" i="2"/>
  <c r="C14" i="2"/>
  <c r="C22" i="2"/>
  <c r="C10" i="2"/>
  <c r="C24" i="2"/>
  <c r="C7" i="2"/>
  <c r="C12" i="2"/>
  <c r="C19" i="2"/>
  <c r="C26" i="2"/>
  <c r="E8" i="10"/>
  <c r="C10" i="10"/>
  <c r="E11" i="10"/>
  <c r="C12" i="10"/>
  <c r="E13" i="10"/>
  <c r="C14" i="10"/>
  <c r="E16" i="10"/>
  <c r="C17" i="10"/>
  <c r="E18" i="10"/>
  <c r="C19" i="10"/>
  <c r="E20" i="10"/>
  <c r="C21" i="10"/>
  <c r="E23" i="10"/>
  <c r="C24" i="10"/>
  <c r="E7" i="10"/>
  <c r="E9" i="10"/>
  <c r="I11" i="10"/>
  <c r="E25" i="10"/>
  <c r="C26" i="10"/>
  <c r="C25" i="10"/>
  <c r="C23" i="10"/>
  <c r="C8" i="10"/>
  <c r="E10" i="10"/>
  <c r="C11" i="10"/>
  <c r="E12" i="10"/>
  <c r="C13" i="10"/>
  <c r="E14" i="10"/>
  <c r="C16" i="10"/>
  <c r="E17" i="10"/>
  <c r="C18" i="10"/>
  <c r="E19" i="10"/>
  <c r="C20" i="10"/>
  <c r="E26" i="10"/>
  <c r="E24" i="10"/>
  <c r="I10" i="10"/>
  <c r="E15" i="10"/>
  <c r="E22" i="10"/>
  <c r="I10" i="9"/>
  <c r="E15" i="9"/>
  <c r="C14" i="9"/>
  <c r="C17" i="9"/>
  <c r="C19" i="9"/>
  <c r="C21" i="9"/>
  <c r="C24" i="9"/>
  <c r="C26" i="9"/>
  <c r="I11" i="9"/>
  <c r="C22" i="9"/>
  <c r="C8" i="9"/>
  <c r="C11" i="9"/>
  <c r="E12" i="9"/>
  <c r="C13" i="9"/>
  <c r="C16" i="9"/>
  <c r="C18" i="9"/>
  <c r="C20" i="9"/>
  <c r="C23" i="9"/>
  <c r="C8" i="1"/>
  <c r="C11" i="1"/>
  <c r="C13" i="1"/>
  <c r="C16" i="1"/>
  <c r="C18" i="1"/>
  <c r="C20" i="1"/>
  <c r="C23" i="1"/>
  <c r="C8" i="2"/>
  <c r="C11" i="2"/>
  <c r="C13" i="2"/>
  <c r="C16" i="2"/>
  <c r="C18" i="2"/>
  <c r="C20" i="2"/>
  <c r="C23" i="2"/>
  <c r="E26" i="3"/>
  <c r="E10" i="3"/>
  <c r="I11" i="3"/>
  <c r="I10" i="3"/>
  <c r="E9" i="3"/>
  <c r="C8" i="3"/>
  <c r="C11" i="3"/>
  <c r="C13" i="3"/>
  <c r="C16" i="3"/>
  <c r="C18" i="3"/>
  <c r="C20" i="3"/>
  <c r="C23" i="3"/>
  <c r="C25" i="3"/>
  <c r="C10" i="3"/>
  <c r="C12" i="3"/>
  <c r="C14" i="3"/>
  <c r="C17" i="3"/>
  <c r="C19" i="3"/>
  <c r="C21" i="3"/>
  <c r="C24" i="3"/>
  <c r="C26" i="3"/>
  <c r="I11" i="2" l="1"/>
  <c r="E26" i="2"/>
  <c r="I10" i="2"/>
  <c r="E15" i="1"/>
  <c r="E16" i="1"/>
  <c r="E17" i="1"/>
  <c r="E24" i="1"/>
  <c r="E23" i="1"/>
  <c r="E12" i="1"/>
  <c r="E8" i="1"/>
  <c r="E14" i="1"/>
  <c r="E26" i="1"/>
  <c r="E13" i="1"/>
  <c r="E25" i="1"/>
  <c r="E9" i="1"/>
  <c r="E21" i="1"/>
  <c r="E22" i="1"/>
  <c r="E18" i="1"/>
  <c r="E10" i="1"/>
  <c r="E19" i="1"/>
  <c r="I10" i="1"/>
  <c r="E11" i="1"/>
  <c r="I11" i="1"/>
  <c r="E7" i="1"/>
  <c r="E16" i="3"/>
  <c r="E7" i="3"/>
  <c r="E12" i="3"/>
  <c r="E19" i="3"/>
  <c r="E8" i="3"/>
  <c r="E23" i="3"/>
  <c r="E21" i="3"/>
  <c r="E13" i="3"/>
  <c r="E25" i="3"/>
  <c r="E17" i="3"/>
  <c r="E22" i="3"/>
  <c r="E18" i="3"/>
  <c r="E15" i="3"/>
  <c r="E14" i="3"/>
  <c r="E24" i="3"/>
  <c r="E11" i="3"/>
  <c r="Z2" i="3" s="1"/>
  <c r="E17" i="9"/>
  <c r="E7" i="9"/>
  <c r="E23" i="9"/>
  <c r="E21" i="9"/>
  <c r="E13" i="9"/>
  <c r="E18" i="9"/>
  <c r="E11" i="9"/>
  <c r="E25" i="9"/>
  <c r="E20" i="9"/>
  <c r="E16" i="9"/>
  <c r="E8" i="9"/>
  <c r="E24" i="9"/>
  <c r="E19" i="9"/>
  <c r="E14" i="9"/>
  <c r="E10" i="9"/>
  <c r="E9" i="9"/>
  <c r="E22" i="9"/>
  <c r="E8" i="2"/>
  <c r="E23" i="2"/>
  <c r="E9" i="2"/>
  <c r="E13" i="2"/>
  <c r="E15" i="2"/>
  <c r="E20" i="2"/>
  <c r="E14" i="2"/>
  <c r="E17" i="2"/>
  <c r="E11" i="2"/>
  <c r="E16" i="2"/>
  <c r="E25" i="2"/>
  <c r="E10" i="2"/>
  <c r="E19" i="2"/>
  <c r="E18" i="2"/>
  <c r="E7" i="2"/>
  <c r="E12" i="2"/>
  <c r="E21" i="2"/>
  <c r="E24" i="2"/>
  <c r="AC2" i="10"/>
  <c r="Y2" i="10"/>
  <c r="U2" i="10"/>
  <c r="Q2" i="10"/>
  <c r="M2" i="10"/>
  <c r="AB2" i="10"/>
  <c r="X2" i="10"/>
  <c r="T2" i="10"/>
  <c r="P2" i="10"/>
  <c r="L2" i="10"/>
  <c r="AE2" i="10"/>
  <c r="AA2" i="10"/>
  <c r="W2" i="10"/>
  <c r="S2" i="10"/>
  <c r="O2" i="10"/>
  <c r="AD2" i="10"/>
  <c r="Z2" i="10"/>
  <c r="V2" i="10"/>
  <c r="R2" i="10"/>
  <c r="N2" i="10"/>
  <c r="R2" i="9"/>
  <c r="AD2" i="1" l="1"/>
  <c r="L2" i="1"/>
  <c r="M2" i="1"/>
  <c r="AC2" i="1"/>
  <c r="AC50" i="1" s="1"/>
  <c r="O2" i="1"/>
  <c r="T2" i="1"/>
  <c r="P2" i="1"/>
  <c r="AA2" i="1"/>
  <c r="AA52" i="1" s="1"/>
  <c r="AB2" i="1"/>
  <c r="V2" i="1"/>
  <c r="Q2" i="1"/>
  <c r="S2" i="1"/>
  <c r="S52" i="1" s="1"/>
  <c r="X2" i="1"/>
  <c r="R2" i="1"/>
  <c r="Y2" i="1"/>
  <c r="N2" i="1"/>
  <c r="N41" i="1" s="1"/>
  <c r="Z2" i="1"/>
  <c r="W2" i="1"/>
  <c r="AE2" i="1"/>
  <c r="U2" i="1"/>
  <c r="U38" i="1" s="1"/>
  <c r="AD45" i="1"/>
  <c r="AD29" i="1"/>
  <c r="AD20" i="1"/>
  <c r="AD11" i="1"/>
  <c r="AD44" i="1"/>
  <c r="AD51" i="1"/>
  <c r="AD35" i="1"/>
  <c r="AD26" i="1"/>
  <c r="AD17" i="1"/>
  <c r="AD6" i="1"/>
  <c r="AD42" i="1"/>
  <c r="AD38" i="1"/>
  <c r="AD8" i="1"/>
  <c r="AD41" i="1"/>
  <c r="AD27" i="1"/>
  <c r="AD18" i="1"/>
  <c r="AD9" i="1"/>
  <c r="AD40" i="1"/>
  <c r="AD47" i="1"/>
  <c r="AD31" i="1"/>
  <c r="AD24" i="1"/>
  <c r="AD15" i="1"/>
  <c r="AD5" i="1"/>
  <c r="AD34" i="1"/>
  <c r="AD21" i="1"/>
  <c r="AD37" i="1"/>
  <c r="AD25" i="1"/>
  <c r="AD16" i="1"/>
  <c r="AD52" i="1"/>
  <c r="AD36" i="1"/>
  <c r="AD43" i="1"/>
  <c r="AD30" i="1"/>
  <c r="AD22" i="1"/>
  <c r="AD12" i="1"/>
  <c r="AD4" i="1"/>
  <c r="AD50" i="1"/>
  <c r="AD7" i="1"/>
  <c r="AD49" i="1"/>
  <c r="AD33" i="1"/>
  <c r="AD23" i="1"/>
  <c r="AD13" i="1"/>
  <c r="AD48" i="1"/>
  <c r="AD32" i="1"/>
  <c r="AD39" i="1"/>
  <c r="AD28" i="1"/>
  <c r="AD19" i="1"/>
  <c r="AD10" i="1"/>
  <c r="AD3" i="1"/>
  <c r="AD46" i="1"/>
  <c r="AD14" i="1"/>
  <c r="AB2" i="3"/>
  <c r="M2" i="3"/>
  <c r="Y2" i="3"/>
  <c r="AA2" i="3"/>
  <c r="AA51" i="3" s="1"/>
  <c r="V2" i="3"/>
  <c r="V48" i="3" s="1"/>
  <c r="X2" i="3"/>
  <c r="X38" i="3" s="1"/>
  <c r="AE2" i="3"/>
  <c r="L2" i="3"/>
  <c r="L50" i="3" s="1"/>
  <c r="N2" i="3"/>
  <c r="N44" i="3" s="1"/>
  <c r="AD2" i="3"/>
  <c r="AD44" i="3" s="1"/>
  <c r="AC2" i="3"/>
  <c r="O2" i="3"/>
  <c r="O43" i="3" s="1"/>
  <c r="P2" i="3"/>
  <c r="P50" i="3" s="1"/>
  <c r="Q2" i="3"/>
  <c r="Q45" i="3" s="1"/>
  <c r="R2" i="3"/>
  <c r="S2" i="3"/>
  <c r="S51" i="3" s="1"/>
  <c r="T2" i="3"/>
  <c r="T50" i="3" s="1"/>
  <c r="U2" i="3"/>
  <c r="U41" i="3" s="1"/>
  <c r="W2" i="3"/>
  <c r="AB2" i="9"/>
  <c r="AD2" i="9"/>
  <c r="Q2" i="9"/>
  <c r="W2" i="9"/>
  <c r="W49" i="9" s="1"/>
  <c r="AC2" i="9"/>
  <c r="P2" i="9"/>
  <c r="U2" i="9"/>
  <c r="Z2" i="9"/>
  <c r="Z42" i="9" s="1"/>
  <c r="AE2" i="9"/>
  <c r="M2" i="9"/>
  <c r="M47" i="9" s="1"/>
  <c r="N2" i="9"/>
  <c r="O2" i="9"/>
  <c r="O51" i="9" s="1"/>
  <c r="X2" i="9"/>
  <c r="AA2" i="9"/>
  <c r="AA52" i="9" s="1"/>
  <c r="T2" i="9"/>
  <c r="Y2" i="9"/>
  <c r="Y52" i="9" s="1"/>
  <c r="V2" i="9"/>
  <c r="V51" i="9" s="1"/>
  <c r="S2" i="9"/>
  <c r="S51" i="9" s="1"/>
  <c r="L2" i="9"/>
  <c r="AB2" i="2"/>
  <c r="AB37" i="2" s="1"/>
  <c r="AA2" i="2"/>
  <c r="X2" i="2"/>
  <c r="X45" i="2" s="1"/>
  <c r="Q2" i="2"/>
  <c r="Q52" i="2" s="1"/>
  <c r="U2" i="2"/>
  <c r="U52" i="2" s="1"/>
  <c r="Y2" i="2"/>
  <c r="Y48" i="2" s="1"/>
  <c r="AC2" i="2"/>
  <c r="AC51" i="2" s="1"/>
  <c r="L2" i="2"/>
  <c r="L45" i="2" s="1"/>
  <c r="N2" i="2"/>
  <c r="N47" i="2" s="1"/>
  <c r="R2" i="2"/>
  <c r="R39" i="2" s="1"/>
  <c r="S2" i="2"/>
  <c r="S50" i="2" s="1"/>
  <c r="P2" i="2"/>
  <c r="P45" i="2" s="1"/>
  <c r="V2" i="2"/>
  <c r="V51" i="2" s="1"/>
  <c r="M2" i="2"/>
  <c r="M51" i="2" s="1"/>
  <c r="W2" i="2"/>
  <c r="W42" i="2" s="1"/>
  <c r="T2" i="2"/>
  <c r="T41" i="2" s="1"/>
  <c r="AD2" i="2"/>
  <c r="AD39" i="2" s="1"/>
  <c r="Z2" i="2"/>
  <c r="Z50" i="2" s="1"/>
  <c r="O2" i="2"/>
  <c r="O50" i="2" s="1"/>
  <c r="AE2" i="2"/>
  <c r="AE50" i="2" s="1"/>
  <c r="N51" i="10"/>
  <c r="N50" i="10"/>
  <c r="N49" i="10"/>
  <c r="N52" i="10"/>
  <c r="N48" i="10"/>
  <c r="N46" i="10"/>
  <c r="N42" i="10"/>
  <c r="N38" i="10"/>
  <c r="N34" i="10"/>
  <c r="N45" i="10"/>
  <c r="N41" i="10"/>
  <c r="N37" i="10"/>
  <c r="N33" i="10"/>
  <c r="N29" i="10"/>
  <c r="N27" i="10"/>
  <c r="N44" i="10"/>
  <c r="N40" i="10"/>
  <c r="N36" i="10"/>
  <c r="N32" i="10"/>
  <c r="N47" i="10"/>
  <c r="N43" i="10"/>
  <c r="N39" i="10"/>
  <c r="N35" i="10"/>
  <c r="N31" i="10"/>
  <c r="N30" i="10"/>
  <c r="N28" i="10"/>
  <c r="N26" i="10"/>
  <c r="N24" i="10"/>
  <c r="N8" i="10"/>
  <c r="N25" i="10"/>
  <c r="N23" i="10"/>
  <c r="N22" i="10"/>
  <c r="N19" i="10"/>
  <c r="N17" i="10"/>
  <c r="N15" i="10"/>
  <c r="N12" i="10"/>
  <c r="N10" i="10"/>
  <c r="N6" i="10"/>
  <c r="N5" i="10"/>
  <c r="N4" i="10"/>
  <c r="N3" i="10"/>
  <c r="N21" i="10"/>
  <c r="N14" i="10"/>
  <c r="N7" i="10"/>
  <c r="N20" i="10"/>
  <c r="N18" i="10"/>
  <c r="N16" i="10"/>
  <c r="N13" i="10"/>
  <c r="N11" i="10"/>
  <c r="N9" i="10"/>
  <c r="T49" i="10"/>
  <c r="T52" i="10"/>
  <c r="T51" i="10"/>
  <c r="T50" i="10"/>
  <c r="T44" i="10"/>
  <c r="T40" i="10"/>
  <c r="T36" i="10"/>
  <c r="T32" i="10"/>
  <c r="T48" i="10"/>
  <c r="T47" i="10"/>
  <c r="T43" i="10"/>
  <c r="T39" i="10"/>
  <c r="T35" i="10"/>
  <c r="T31" i="10"/>
  <c r="T30" i="10"/>
  <c r="T28" i="10"/>
  <c r="T26" i="10"/>
  <c r="T46" i="10"/>
  <c r="T42" i="10"/>
  <c r="T38" i="10"/>
  <c r="T34" i="10"/>
  <c r="T45" i="10"/>
  <c r="T41" i="10"/>
  <c r="T37" i="10"/>
  <c r="T33" i="10"/>
  <c r="T29" i="10"/>
  <c r="T27" i="10"/>
  <c r="T25" i="10"/>
  <c r="T23" i="10"/>
  <c r="T21" i="10"/>
  <c r="T14" i="10"/>
  <c r="T7" i="10"/>
  <c r="T20" i="10"/>
  <c r="T18" i="10"/>
  <c r="T16" i="10"/>
  <c r="T13" i="10"/>
  <c r="T11" i="10"/>
  <c r="T9" i="10"/>
  <c r="T24" i="10"/>
  <c r="T8" i="10"/>
  <c r="T22" i="10"/>
  <c r="T19" i="10"/>
  <c r="T17" i="10"/>
  <c r="T15" i="10"/>
  <c r="T12" i="10"/>
  <c r="T10" i="10"/>
  <c r="T6" i="10"/>
  <c r="T5" i="10"/>
  <c r="T4" i="10"/>
  <c r="T3" i="10"/>
  <c r="R51" i="10"/>
  <c r="R50" i="10"/>
  <c r="R49" i="10"/>
  <c r="R52" i="10"/>
  <c r="R48" i="10"/>
  <c r="R46" i="10"/>
  <c r="R42" i="10"/>
  <c r="R38" i="10"/>
  <c r="R34" i="10"/>
  <c r="R45" i="10"/>
  <c r="R41" i="10"/>
  <c r="R37" i="10"/>
  <c r="R33" i="10"/>
  <c r="R29" i="10"/>
  <c r="R27" i="10"/>
  <c r="R44" i="10"/>
  <c r="R40" i="10"/>
  <c r="R36" i="10"/>
  <c r="R32" i="10"/>
  <c r="R47" i="10"/>
  <c r="R43" i="10"/>
  <c r="R39" i="10"/>
  <c r="R35" i="10"/>
  <c r="R31" i="10"/>
  <c r="R30" i="10"/>
  <c r="R28" i="10"/>
  <c r="R26" i="10"/>
  <c r="R24" i="10"/>
  <c r="R25" i="10"/>
  <c r="R8" i="10"/>
  <c r="R22" i="10"/>
  <c r="R19" i="10"/>
  <c r="R17" i="10"/>
  <c r="R15" i="10"/>
  <c r="R12" i="10"/>
  <c r="R10" i="10"/>
  <c r="R6" i="10"/>
  <c r="R5" i="10"/>
  <c r="R4" i="10"/>
  <c r="R3" i="10"/>
  <c r="R21" i="10"/>
  <c r="R14" i="10"/>
  <c r="R7" i="10"/>
  <c r="R23" i="10"/>
  <c r="R20" i="10"/>
  <c r="R18" i="10"/>
  <c r="R16" i="10"/>
  <c r="R13" i="10"/>
  <c r="R11" i="10"/>
  <c r="R9" i="10"/>
  <c r="O50" i="10"/>
  <c r="O49" i="10"/>
  <c r="O52" i="10"/>
  <c r="O51" i="10"/>
  <c r="O48" i="10"/>
  <c r="O45" i="10"/>
  <c r="O41" i="10"/>
  <c r="O37" i="10"/>
  <c r="O33" i="10"/>
  <c r="O29" i="10"/>
  <c r="O27" i="10"/>
  <c r="O25" i="10"/>
  <c r="O23" i="10"/>
  <c r="O44" i="10"/>
  <c r="O40" i="10"/>
  <c r="O36" i="10"/>
  <c r="O32" i="10"/>
  <c r="O47" i="10"/>
  <c r="O43" i="10"/>
  <c r="O39" i="10"/>
  <c r="O35" i="10"/>
  <c r="O31" i="10"/>
  <c r="O30" i="10"/>
  <c r="O28" i="10"/>
  <c r="O26" i="10"/>
  <c r="O46" i="10"/>
  <c r="O42" i="10"/>
  <c r="O38" i="10"/>
  <c r="O34" i="10"/>
  <c r="O24" i="10"/>
  <c r="O22" i="10"/>
  <c r="O19" i="10"/>
  <c r="O17" i="10"/>
  <c r="O15" i="10"/>
  <c r="O12" i="10"/>
  <c r="O10" i="10"/>
  <c r="O6" i="10"/>
  <c r="O5" i="10"/>
  <c r="O4" i="10"/>
  <c r="O3" i="10"/>
  <c r="O21" i="10"/>
  <c r="O14" i="10"/>
  <c r="O7" i="10"/>
  <c r="O20" i="10"/>
  <c r="O18" i="10"/>
  <c r="O16" i="10"/>
  <c r="O13" i="10"/>
  <c r="O11" i="10"/>
  <c r="O9" i="10"/>
  <c r="O8" i="10"/>
  <c r="AE50" i="10"/>
  <c r="AE49" i="10"/>
  <c r="AE52" i="10"/>
  <c r="AE48" i="10"/>
  <c r="AE51" i="10"/>
  <c r="AE47" i="10"/>
  <c r="AE45" i="10"/>
  <c r="AE41" i="10"/>
  <c r="AE37" i="10"/>
  <c r="AE33" i="10"/>
  <c r="AE29" i="10"/>
  <c r="AE27" i="10"/>
  <c r="AE25" i="10"/>
  <c r="AE23" i="10"/>
  <c r="AE44" i="10"/>
  <c r="AE40" i="10"/>
  <c r="AE36" i="10"/>
  <c r="AE32" i="10"/>
  <c r="AE43" i="10"/>
  <c r="AE39" i="10"/>
  <c r="AE35" i="10"/>
  <c r="AE31" i="10"/>
  <c r="AE30" i="10"/>
  <c r="AE28" i="10"/>
  <c r="AE26" i="10"/>
  <c r="AE24" i="10"/>
  <c r="AE46" i="10"/>
  <c r="AE42" i="10"/>
  <c r="AE38" i="10"/>
  <c r="AE34" i="10"/>
  <c r="AE19" i="10"/>
  <c r="AE17" i="10"/>
  <c r="AE15" i="10"/>
  <c r="AE12" i="10"/>
  <c r="AE10" i="10"/>
  <c r="AE6" i="10"/>
  <c r="AE5" i="10"/>
  <c r="AE4" i="10"/>
  <c r="AE3" i="10"/>
  <c r="AE21" i="10"/>
  <c r="AE14" i="10"/>
  <c r="AE7" i="10"/>
  <c r="AE22" i="10"/>
  <c r="AE20" i="10"/>
  <c r="AE18" i="10"/>
  <c r="AE16" i="10"/>
  <c r="AE13" i="10"/>
  <c r="AE11" i="10"/>
  <c r="AE9" i="10"/>
  <c r="AE8" i="10"/>
  <c r="X49" i="10"/>
  <c r="X52" i="10"/>
  <c r="X51" i="10"/>
  <c r="X50" i="10"/>
  <c r="X44" i="10"/>
  <c r="X40" i="10"/>
  <c r="X36" i="10"/>
  <c r="X32" i="10"/>
  <c r="X43" i="10"/>
  <c r="X39" i="10"/>
  <c r="X35" i="10"/>
  <c r="X31" i="10"/>
  <c r="X30" i="10"/>
  <c r="X28" i="10"/>
  <c r="X26" i="10"/>
  <c r="X47" i="10"/>
  <c r="X46" i="10"/>
  <c r="X42" i="10"/>
  <c r="X38" i="10"/>
  <c r="X34" i="10"/>
  <c r="X48" i="10"/>
  <c r="X45" i="10"/>
  <c r="X41" i="10"/>
  <c r="X37" i="10"/>
  <c r="X33" i="10"/>
  <c r="X29" i="10"/>
  <c r="X27" i="10"/>
  <c r="X25" i="10"/>
  <c r="X23" i="10"/>
  <c r="X21" i="10"/>
  <c r="X14" i="10"/>
  <c r="X7" i="10"/>
  <c r="X24" i="10"/>
  <c r="X20" i="10"/>
  <c r="X18" i="10"/>
  <c r="X16" i="10"/>
  <c r="X13" i="10"/>
  <c r="X11" i="10"/>
  <c r="X9" i="10"/>
  <c r="X8" i="10"/>
  <c r="X22" i="10"/>
  <c r="X19" i="10"/>
  <c r="X17" i="10"/>
  <c r="X15" i="10"/>
  <c r="X12" i="10"/>
  <c r="X10" i="10"/>
  <c r="X6" i="10"/>
  <c r="X5" i="10"/>
  <c r="X4" i="10"/>
  <c r="X3" i="10"/>
  <c r="U52" i="10"/>
  <c r="U48" i="10"/>
  <c r="U51" i="10"/>
  <c r="U50" i="10"/>
  <c r="U49" i="10"/>
  <c r="U47" i="10"/>
  <c r="U43" i="10"/>
  <c r="U39" i="10"/>
  <c r="U35" i="10"/>
  <c r="U31" i="10"/>
  <c r="U30" i="10"/>
  <c r="U28" i="10"/>
  <c r="U26" i="10"/>
  <c r="U24" i="10"/>
  <c r="U46" i="10"/>
  <c r="U42" i="10"/>
  <c r="U38" i="10"/>
  <c r="U34" i="10"/>
  <c r="U45" i="10"/>
  <c r="U41" i="10"/>
  <c r="U37" i="10"/>
  <c r="U33" i="10"/>
  <c r="U29" i="10"/>
  <c r="U27" i="10"/>
  <c r="U25" i="10"/>
  <c r="U44" i="10"/>
  <c r="U40" i="10"/>
  <c r="U36" i="10"/>
  <c r="U32" i="10"/>
  <c r="U20" i="10"/>
  <c r="U18" i="10"/>
  <c r="U16" i="10"/>
  <c r="U13" i="10"/>
  <c r="U11" i="10"/>
  <c r="U9" i="10"/>
  <c r="U8" i="10"/>
  <c r="U23" i="10"/>
  <c r="U22" i="10"/>
  <c r="U19" i="10"/>
  <c r="U17" i="10"/>
  <c r="U15" i="10"/>
  <c r="U12" i="10"/>
  <c r="U10" i="10"/>
  <c r="U6" i="10"/>
  <c r="U5" i="10"/>
  <c r="U4" i="10"/>
  <c r="U3" i="10"/>
  <c r="U21" i="10"/>
  <c r="U14" i="10"/>
  <c r="U7" i="10"/>
  <c r="AD51" i="10"/>
  <c r="AD47" i="10"/>
  <c r="AD50" i="10"/>
  <c r="AD49" i="10"/>
  <c r="AD52" i="10"/>
  <c r="AD48" i="10"/>
  <c r="AD46" i="10"/>
  <c r="AD42" i="10"/>
  <c r="AD38" i="10"/>
  <c r="AD34" i="10"/>
  <c r="AD45" i="10"/>
  <c r="AD41" i="10"/>
  <c r="AD37" i="10"/>
  <c r="AD33" i="10"/>
  <c r="AD29" i="10"/>
  <c r="AD27" i="10"/>
  <c r="AD25" i="10"/>
  <c r="AD44" i="10"/>
  <c r="AD40" i="10"/>
  <c r="AD36" i="10"/>
  <c r="AD32" i="10"/>
  <c r="AD43" i="10"/>
  <c r="AD39" i="10"/>
  <c r="AD35" i="10"/>
  <c r="AD31" i="10"/>
  <c r="AD30" i="10"/>
  <c r="AD28" i="10"/>
  <c r="AD26" i="10"/>
  <c r="AD24" i="10"/>
  <c r="AD22" i="10"/>
  <c r="AD8" i="10"/>
  <c r="AD23" i="10"/>
  <c r="AD19" i="10"/>
  <c r="AD17" i="10"/>
  <c r="AD15" i="10"/>
  <c r="AD12" i="10"/>
  <c r="AD10" i="10"/>
  <c r="AD6" i="10"/>
  <c r="AD5" i="10"/>
  <c r="AD4" i="10"/>
  <c r="AD3" i="10"/>
  <c r="AD21" i="10"/>
  <c r="AD14" i="10"/>
  <c r="AD7" i="10"/>
  <c r="AD20" i="10"/>
  <c r="AD18" i="10"/>
  <c r="AD16" i="10"/>
  <c r="AD13" i="10"/>
  <c r="AD11" i="10"/>
  <c r="AD9" i="10"/>
  <c r="Q52" i="10"/>
  <c r="Q48" i="10"/>
  <c r="Q51" i="10"/>
  <c r="Q50" i="10"/>
  <c r="Q49" i="10"/>
  <c r="Q47" i="10"/>
  <c r="Q43" i="10"/>
  <c r="Q39" i="10"/>
  <c r="Q35" i="10"/>
  <c r="Q31" i="10"/>
  <c r="Q30" i="10"/>
  <c r="Q28" i="10"/>
  <c r="Q26" i="10"/>
  <c r="Q24" i="10"/>
  <c r="Q46" i="10"/>
  <c r="Q42" i="10"/>
  <c r="Q38" i="10"/>
  <c r="Q34" i="10"/>
  <c r="Q45" i="10"/>
  <c r="Q41" i="10"/>
  <c r="Q37" i="10"/>
  <c r="Q33" i="10"/>
  <c r="Q29" i="10"/>
  <c r="Q27" i="10"/>
  <c r="Q25" i="10"/>
  <c r="Q44" i="10"/>
  <c r="Q40" i="10"/>
  <c r="Q36" i="10"/>
  <c r="Q32" i="10"/>
  <c r="Q23" i="10"/>
  <c r="Q20" i="10"/>
  <c r="Q18" i="10"/>
  <c r="Q16" i="10"/>
  <c r="Q13" i="10"/>
  <c r="Q11" i="10"/>
  <c r="Q9" i="10"/>
  <c r="Q8" i="10"/>
  <c r="Q22" i="10"/>
  <c r="Q19" i="10"/>
  <c r="Q17" i="10"/>
  <c r="Q15" i="10"/>
  <c r="Q12" i="10"/>
  <c r="Q10" i="10"/>
  <c r="Q6" i="10"/>
  <c r="Q5" i="10"/>
  <c r="Q4" i="10"/>
  <c r="Q3" i="10"/>
  <c r="Q21" i="10"/>
  <c r="Q14" i="10"/>
  <c r="Q7" i="10"/>
  <c r="V51" i="10"/>
  <c r="V50" i="10"/>
  <c r="V49" i="10"/>
  <c r="V52" i="10"/>
  <c r="V48" i="10"/>
  <c r="V46" i="10"/>
  <c r="V42" i="10"/>
  <c r="V38" i="10"/>
  <c r="V34" i="10"/>
  <c r="V45" i="10"/>
  <c r="V41" i="10"/>
  <c r="V37" i="10"/>
  <c r="V33" i="10"/>
  <c r="V29" i="10"/>
  <c r="V27" i="10"/>
  <c r="V25" i="10"/>
  <c r="V44" i="10"/>
  <c r="V40" i="10"/>
  <c r="V36" i="10"/>
  <c r="V32" i="10"/>
  <c r="V47" i="10"/>
  <c r="V43" i="10"/>
  <c r="V39" i="10"/>
  <c r="V35" i="10"/>
  <c r="V31" i="10"/>
  <c r="V30" i="10"/>
  <c r="V28" i="10"/>
  <c r="V26" i="10"/>
  <c r="V24" i="10"/>
  <c r="V8" i="10"/>
  <c r="V23" i="10"/>
  <c r="V22" i="10"/>
  <c r="V19" i="10"/>
  <c r="V17" i="10"/>
  <c r="V15" i="10"/>
  <c r="V12" i="10"/>
  <c r="V10" i="10"/>
  <c r="V6" i="10"/>
  <c r="V5" i="10"/>
  <c r="V4" i="10"/>
  <c r="V3" i="10"/>
  <c r="V21" i="10"/>
  <c r="V14" i="10"/>
  <c r="V7" i="10"/>
  <c r="V20" i="10"/>
  <c r="V18" i="10"/>
  <c r="V16" i="10"/>
  <c r="V13" i="10"/>
  <c r="V11" i="10"/>
  <c r="V9" i="10"/>
  <c r="S50" i="10"/>
  <c r="S49" i="10"/>
  <c r="S52" i="10"/>
  <c r="S51" i="10"/>
  <c r="S45" i="10"/>
  <c r="S41" i="10"/>
  <c r="S37" i="10"/>
  <c r="S33" i="10"/>
  <c r="S29" i="10"/>
  <c r="S27" i="10"/>
  <c r="S25" i="10"/>
  <c r="S23" i="10"/>
  <c r="S44" i="10"/>
  <c r="S40" i="10"/>
  <c r="S36" i="10"/>
  <c r="S32" i="10"/>
  <c r="S48" i="10"/>
  <c r="S47" i="10"/>
  <c r="S43" i="10"/>
  <c r="S39" i="10"/>
  <c r="S35" i="10"/>
  <c r="S31" i="10"/>
  <c r="S30" i="10"/>
  <c r="S28" i="10"/>
  <c r="S26" i="10"/>
  <c r="S24" i="10"/>
  <c r="S46" i="10"/>
  <c r="S42" i="10"/>
  <c r="S38" i="10"/>
  <c r="S34" i="10"/>
  <c r="S22" i="10"/>
  <c r="S19" i="10"/>
  <c r="S17" i="10"/>
  <c r="S15" i="10"/>
  <c r="S12" i="10"/>
  <c r="S10" i="10"/>
  <c r="S6" i="10"/>
  <c r="S5" i="10"/>
  <c r="S4" i="10"/>
  <c r="S3" i="10"/>
  <c r="S21" i="10"/>
  <c r="S14" i="10"/>
  <c r="S7" i="10"/>
  <c r="S20" i="10"/>
  <c r="S18" i="10"/>
  <c r="S16" i="10"/>
  <c r="S13" i="10"/>
  <c r="S11" i="10"/>
  <c r="S9" i="10"/>
  <c r="S8" i="10"/>
  <c r="L49" i="10"/>
  <c r="L52" i="10"/>
  <c r="L51" i="10"/>
  <c r="L50" i="10"/>
  <c r="L44" i="10"/>
  <c r="L40" i="10"/>
  <c r="L36" i="10"/>
  <c r="L32" i="10"/>
  <c r="L48" i="10"/>
  <c r="L47" i="10"/>
  <c r="L43" i="10"/>
  <c r="L39" i="10"/>
  <c r="L35" i="10"/>
  <c r="L31" i="10"/>
  <c r="L30" i="10"/>
  <c r="L28" i="10"/>
  <c r="L26" i="10"/>
  <c r="L46" i="10"/>
  <c r="L42" i="10"/>
  <c r="L38" i="10"/>
  <c r="L34" i="10"/>
  <c r="L45" i="10"/>
  <c r="L41" i="10"/>
  <c r="L37" i="10"/>
  <c r="L33" i="10"/>
  <c r="L29" i="10"/>
  <c r="L27" i="10"/>
  <c r="L25" i="10"/>
  <c r="L23" i="10"/>
  <c r="L21" i="10"/>
  <c r="L14" i="10"/>
  <c r="L7" i="10"/>
  <c r="L24" i="10"/>
  <c r="L20" i="10"/>
  <c r="L18" i="10"/>
  <c r="L16" i="10"/>
  <c r="L13" i="10"/>
  <c r="L11" i="10"/>
  <c r="L9" i="10"/>
  <c r="L8" i="10"/>
  <c r="L22" i="10"/>
  <c r="L19" i="10"/>
  <c r="L17" i="10"/>
  <c r="L15" i="10"/>
  <c r="L12" i="10"/>
  <c r="L10" i="10"/>
  <c r="AH6" i="10"/>
  <c r="L6" i="10"/>
  <c r="L5" i="10"/>
  <c r="L4" i="10"/>
  <c r="L3" i="10"/>
  <c r="AB49" i="10"/>
  <c r="AB52" i="10"/>
  <c r="AB51" i="10"/>
  <c r="AB50" i="10"/>
  <c r="AB47" i="10"/>
  <c r="AB44" i="10"/>
  <c r="AB40" i="10"/>
  <c r="AB36" i="10"/>
  <c r="AB32" i="10"/>
  <c r="AB48" i="10"/>
  <c r="AB43" i="10"/>
  <c r="AB39" i="10"/>
  <c r="AB35" i="10"/>
  <c r="AB31" i="10"/>
  <c r="AB30" i="10"/>
  <c r="AB28" i="10"/>
  <c r="AB26" i="10"/>
  <c r="AB46" i="10"/>
  <c r="AB42" i="10"/>
  <c r="AB38" i="10"/>
  <c r="AB34" i="10"/>
  <c r="AB45" i="10"/>
  <c r="AB41" i="10"/>
  <c r="AB37" i="10"/>
  <c r="AB33" i="10"/>
  <c r="AB29" i="10"/>
  <c r="AB27" i="10"/>
  <c r="AB25" i="10"/>
  <c r="AB23" i="10"/>
  <c r="AB24" i="10"/>
  <c r="AB21" i="10"/>
  <c r="AB14" i="10"/>
  <c r="AB7" i="10"/>
  <c r="AB20" i="10"/>
  <c r="AB18" i="10"/>
  <c r="AB16" i="10"/>
  <c r="AB13" i="10"/>
  <c r="AB11" i="10"/>
  <c r="AB9" i="10"/>
  <c r="AB8" i="10"/>
  <c r="AB22" i="10"/>
  <c r="AB19" i="10"/>
  <c r="AB17" i="10"/>
  <c r="AB15" i="10"/>
  <c r="AB12" i="10"/>
  <c r="AB10" i="10"/>
  <c r="AB6" i="10"/>
  <c r="AB5" i="10"/>
  <c r="AB4" i="10"/>
  <c r="AB3" i="10"/>
  <c r="Y52" i="10"/>
  <c r="Y48" i="10"/>
  <c r="Y51" i="10"/>
  <c r="Y50" i="10"/>
  <c r="Y49" i="10"/>
  <c r="Y43" i="10"/>
  <c r="Y39" i="10"/>
  <c r="Y35" i="10"/>
  <c r="Y31" i="10"/>
  <c r="Y30" i="10"/>
  <c r="Y28" i="10"/>
  <c r="Y26" i="10"/>
  <c r="Y24" i="10"/>
  <c r="Y47" i="10"/>
  <c r="Y46" i="10"/>
  <c r="Y42" i="10"/>
  <c r="Y38" i="10"/>
  <c r="Y34" i="10"/>
  <c r="Y45" i="10"/>
  <c r="Y41" i="10"/>
  <c r="Y37" i="10"/>
  <c r="Y33" i="10"/>
  <c r="Y29" i="10"/>
  <c r="Y27" i="10"/>
  <c r="Y25" i="10"/>
  <c r="Y44" i="10"/>
  <c r="Y40" i="10"/>
  <c r="Y36" i="10"/>
  <c r="Y32" i="10"/>
  <c r="Y23" i="10"/>
  <c r="Y20" i="10"/>
  <c r="Y18" i="10"/>
  <c r="Y16" i="10"/>
  <c r="Y13" i="10"/>
  <c r="Y11" i="10"/>
  <c r="Y9" i="10"/>
  <c r="Y8" i="10"/>
  <c r="Y22" i="10"/>
  <c r="Y19" i="10"/>
  <c r="Y17" i="10"/>
  <c r="Y15" i="10"/>
  <c r="Y12" i="10"/>
  <c r="Y10" i="10"/>
  <c r="Y6" i="10"/>
  <c r="Y5" i="10"/>
  <c r="Y4" i="10"/>
  <c r="Y3" i="10"/>
  <c r="Y21" i="10"/>
  <c r="Y14" i="10"/>
  <c r="Y7" i="10"/>
  <c r="AA50" i="10"/>
  <c r="AA49" i="10"/>
  <c r="AA52" i="10"/>
  <c r="AA51" i="10"/>
  <c r="AA47" i="10"/>
  <c r="AA45" i="10"/>
  <c r="AA41" i="10"/>
  <c r="AA37" i="10"/>
  <c r="AA33" i="10"/>
  <c r="AA29" i="10"/>
  <c r="AA27" i="10"/>
  <c r="AA25" i="10"/>
  <c r="AA23" i="10"/>
  <c r="AA44" i="10"/>
  <c r="AA40" i="10"/>
  <c r="AA36" i="10"/>
  <c r="AA32" i="10"/>
  <c r="AA48" i="10"/>
  <c r="AA43" i="10"/>
  <c r="AA39" i="10"/>
  <c r="AA35" i="10"/>
  <c r="AA31" i="10"/>
  <c r="AA30" i="10"/>
  <c r="AA28" i="10"/>
  <c r="AA26" i="10"/>
  <c r="AA24" i="10"/>
  <c r="AA46" i="10"/>
  <c r="AA42" i="10"/>
  <c r="AA38" i="10"/>
  <c r="AA34" i="10"/>
  <c r="AA22" i="10"/>
  <c r="AA19" i="10"/>
  <c r="AA17" i="10"/>
  <c r="AA15" i="10"/>
  <c r="AA12" i="10"/>
  <c r="AA10" i="10"/>
  <c r="AA6" i="10"/>
  <c r="AA5" i="10"/>
  <c r="AA4" i="10"/>
  <c r="AA3" i="10"/>
  <c r="AA21" i="10"/>
  <c r="AA14" i="10"/>
  <c r="AA7" i="10"/>
  <c r="AA20" i="10"/>
  <c r="AA18" i="10"/>
  <c r="AA16" i="10"/>
  <c r="AA13" i="10"/>
  <c r="AA11" i="10"/>
  <c r="AA9" i="10"/>
  <c r="AA8" i="10"/>
  <c r="Z51" i="10"/>
  <c r="Z47" i="10"/>
  <c r="Z50" i="10"/>
  <c r="Z49" i="10"/>
  <c r="Z52" i="10"/>
  <c r="Z48" i="10"/>
  <c r="Z46" i="10"/>
  <c r="Z42" i="10"/>
  <c r="Z38" i="10"/>
  <c r="Z34" i="10"/>
  <c r="Z45" i="10"/>
  <c r="Z41" i="10"/>
  <c r="Z37" i="10"/>
  <c r="Z33" i="10"/>
  <c r="Z29" i="10"/>
  <c r="Z27" i="10"/>
  <c r="Z25" i="10"/>
  <c r="Z44" i="10"/>
  <c r="Z40" i="10"/>
  <c r="Z36" i="10"/>
  <c r="Z32" i="10"/>
  <c r="Z43" i="10"/>
  <c r="Z39" i="10"/>
  <c r="Z35" i="10"/>
  <c r="Z31" i="10"/>
  <c r="Z30" i="10"/>
  <c r="Z28" i="10"/>
  <c r="Z26" i="10"/>
  <c r="Z24" i="10"/>
  <c r="Z8" i="10"/>
  <c r="Z22" i="10"/>
  <c r="Z19" i="10"/>
  <c r="Z17" i="10"/>
  <c r="Z15" i="10"/>
  <c r="Z12" i="10"/>
  <c r="Z10" i="10"/>
  <c r="Z6" i="10"/>
  <c r="Z5" i="10"/>
  <c r="Z4" i="10"/>
  <c r="Z3" i="10"/>
  <c r="Z21" i="10"/>
  <c r="Z14" i="10"/>
  <c r="Z7" i="10"/>
  <c r="Z23" i="10"/>
  <c r="Z20" i="10"/>
  <c r="Z18" i="10"/>
  <c r="Z16" i="10"/>
  <c r="Z13" i="10"/>
  <c r="Z11" i="10"/>
  <c r="Z9" i="10"/>
  <c r="W50" i="10"/>
  <c r="W49" i="10"/>
  <c r="W52" i="10"/>
  <c r="W51" i="10"/>
  <c r="W47" i="10"/>
  <c r="W48" i="10"/>
  <c r="W45" i="10"/>
  <c r="W41" i="10"/>
  <c r="W37" i="10"/>
  <c r="W33" i="10"/>
  <c r="W29" i="10"/>
  <c r="W27" i="10"/>
  <c r="W25" i="10"/>
  <c r="W23" i="10"/>
  <c r="W44" i="10"/>
  <c r="W40" i="10"/>
  <c r="W36" i="10"/>
  <c r="W32" i="10"/>
  <c r="W43" i="10"/>
  <c r="W39" i="10"/>
  <c r="W35" i="10"/>
  <c r="W31" i="10"/>
  <c r="W30" i="10"/>
  <c r="W28" i="10"/>
  <c r="W26" i="10"/>
  <c r="W24" i="10"/>
  <c r="W46" i="10"/>
  <c r="W42" i="10"/>
  <c r="W38" i="10"/>
  <c r="W34" i="10"/>
  <c r="W22" i="10"/>
  <c r="W19" i="10"/>
  <c r="W17" i="10"/>
  <c r="W15" i="10"/>
  <c r="W12" i="10"/>
  <c r="W10" i="10"/>
  <c r="W6" i="10"/>
  <c r="W5" i="10"/>
  <c r="W4" i="10"/>
  <c r="W3" i="10"/>
  <c r="W21" i="10"/>
  <c r="W14" i="10"/>
  <c r="W7" i="10"/>
  <c r="W20" i="10"/>
  <c r="W18" i="10"/>
  <c r="W16" i="10"/>
  <c r="W13" i="10"/>
  <c r="W11" i="10"/>
  <c r="W9" i="10"/>
  <c r="W8" i="10"/>
  <c r="P49" i="10"/>
  <c r="P52" i="10"/>
  <c r="P51" i="10"/>
  <c r="P50" i="10"/>
  <c r="P44" i="10"/>
  <c r="P40" i="10"/>
  <c r="P36" i="10"/>
  <c r="P32" i="10"/>
  <c r="P47" i="10"/>
  <c r="P43" i="10"/>
  <c r="P39" i="10"/>
  <c r="P35" i="10"/>
  <c r="P31" i="10"/>
  <c r="P30" i="10"/>
  <c r="P28" i="10"/>
  <c r="P26" i="10"/>
  <c r="P46" i="10"/>
  <c r="P42" i="10"/>
  <c r="P38" i="10"/>
  <c r="P34" i="10"/>
  <c r="P48" i="10"/>
  <c r="P45" i="10"/>
  <c r="P41" i="10"/>
  <c r="P37" i="10"/>
  <c r="P33" i="10"/>
  <c r="P29" i="10"/>
  <c r="P27" i="10"/>
  <c r="P25" i="10"/>
  <c r="P23" i="10"/>
  <c r="P21" i="10"/>
  <c r="P14" i="10"/>
  <c r="P7" i="10"/>
  <c r="P20" i="10"/>
  <c r="P18" i="10"/>
  <c r="P16" i="10"/>
  <c r="P13" i="10"/>
  <c r="P11" i="10"/>
  <c r="P9" i="10"/>
  <c r="P8" i="10"/>
  <c r="P24" i="10"/>
  <c r="P22" i="10"/>
  <c r="P19" i="10"/>
  <c r="P17" i="10"/>
  <c r="P15" i="10"/>
  <c r="P12" i="10"/>
  <c r="P10" i="10"/>
  <c r="P6" i="10"/>
  <c r="P5" i="10"/>
  <c r="P4" i="10"/>
  <c r="P3" i="10"/>
  <c r="M52" i="10"/>
  <c r="M48" i="10"/>
  <c r="M51" i="10"/>
  <c r="M50" i="10"/>
  <c r="M49" i="10"/>
  <c r="M47" i="10"/>
  <c r="M43" i="10"/>
  <c r="M39" i="10"/>
  <c r="M35" i="10"/>
  <c r="M31" i="10"/>
  <c r="M30" i="10"/>
  <c r="M28" i="10"/>
  <c r="M26" i="10"/>
  <c r="M24" i="10"/>
  <c r="M46" i="10"/>
  <c r="M42" i="10"/>
  <c r="M38" i="10"/>
  <c r="M34" i="10"/>
  <c r="M45" i="10"/>
  <c r="M41" i="10"/>
  <c r="M37" i="10"/>
  <c r="M33" i="10"/>
  <c r="M29" i="10"/>
  <c r="M27" i="10"/>
  <c r="M25" i="10"/>
  <c r="M44" i="10"/>
  <c r="M40" i="10"/>
  <c r="M36" i="10"/>
  <c r="M32" i="10"/>
  <c r="M20" i="10"/>
  <c r="M18" i="10"/>
  <c r="M16" i="10"/>
  <c r="M13" i="10"/>
  <c r="M11" i="10"/>
  <c r="M9" i="10"/>
  <c r="M8" i="10"/>
  <c r="M23" i="10"/>
  <c r="M22" i="10"/>
  <c r="M19" i="10"/>
  <c r="M17" i="10"/>
  <c r="M15" i="10"/>
  <c r="M12" i="10"/>
  <c r="M10" i="10"/>
  <c r="M6" i="10"/>
  <c r="M5" i="10"/>
  <c r="M4" i="10"/>
  <c r="M3" i="10"/>
  <c r="M21" i="10"/>
  <c r="M14" i="10"/>
  <c r="M7" i="10"/>
  <c r="AC52" i="10"/>
  <c r="AC48" i="10"/>
  <c r="AC51" i="10"/>
  <c r="AC50" i="10"/>
  <c r="AC49" i="10"/>
  <c r="AC43" i="10"/>
  <c r="AC39" i="10"/>
  <c r="AC35" i="10"/>
  <c r="AC31" i="10"/>
  <c r="AC30" i="10"/>
  <c r="AC28" i="10"/>
  <c r="AC26" i="10"/>
  <c r="AC24" i="10"/>
  <c r="AC22" i="10"/>
  <c r="AC46" i="10"/>
  <c r="AC42" i="10"/>
  <c r="AC38" i="10"/>
  <c r="AC34" i="10"/>
  <c r="AC45" i="10"/>
  <c r="AC41" i="10"/>
  <c r="AC37" i="10"/>
  <c r="AC33" i="10"/>
  <c r="AC29" i="10"/>
  <c r="AC27" i="10"/>
  <c r="AC25" i="10"/>
  <c r="AC47" i="10"/>
  <c r="AC44" i="10"/>
  <c r="AC40" i="10"/>
  <c r="AC36" i="10"/>
  <c r="AC32" i="10"/>
  <c r="AC20" i="10"/>
  <c r="AC18" i="10"/>
  <c r="AC16" i="10"/>
  <c r="AC13" i="10"/>
  <c r="AC11" i="10"/>
  <c r="AC9" i="10"/>
  <c r="AC8" i="10"/>
  <c r="AC23" i="10"/>
  <c r="AC19" i="10"/>
  <c r="AC17" i="10"/>
  <c r="AC15" i="10"/>
  <c r="AC12" i="10"/>
  <c r="AC10" i="10"/>
  <c r="AC6" i="10"/>
  <c r="AC5" i="10"/>
  <c r="AC4" i="10"/>
  <c r="AC3" i="10"/>
  <c r="AC21" i="10"/>
  <c r="AC14" i="10"/>
  <c r="AC7" i="10"/>
  <c r="M52" i="9"/>
  <c r="M35" i="9"/>
  <c r="M26" i="9"/>
  <c r="M38" i="9"/>
  <c r="M41" i="9"/>
  <c r="M27" i="9"/>
  <c r="M36" i="9"/>
  <c r="M22" i="9"/>
  <c r="M12" i="9"/>
  <c r="M4" i="9"/>
  <c r="M7" i="9"/>
  <c r="M18" i="9"/>
  <c r="M9" i="9"/>
  <c r="P52" i="9"/>
  <c r="P51" i="9"/>
  <c r="P48" i="9"/>
  <c r="P44" i="9"/>
  <c r="P40" i="9"/>
  <c r="P36" i="9"/>
  <c r="P32" i="9"/>
  <c r="P47" i="9"/>
  <c r="P43" i="9"/>
  <c r="P39" i="9"/>
  <c r="P35" i="9"/>
  <c r="P31" i="9"/>
  <c r="P30" i="9"/>
  <c r="P50" i="9"/>
  <c r="P46" i="9"/>
  <c r="P42" i="9"/>
  <c r="P38" i="9"/>
  <c r="P34" i="9"/>
  <c r="P49" i="9"/>
  <c r="P45" i="9"/>
  <c r="P41" i="9"/>
  <c r="P37" i="9"/>
  <c r="P33" i="9"/>
  <c r="P29" i="9"/>
  <c r="P27" i="9"/>
  <c r="P25" i="9"/>
  <c r="P23" i="9"/>
  <c r="P20" i="9"/>
  <c r="P18" i="9"/>
  <c r="P16" i="9"/>
  <c r="P13" i="9"/>
  <c r="P11" i="9"/>
  <c r="P9" i="9"/>
  <c r="P8" i="9"/>
  <c r="P26" i="9"/>
  <c r="P24" i="9"/>
  <c r="P22" i="9"/>
  <c r="P19" i="9"/>
  <c r="P17" i="9"/>
  <c r="P15" i="9"/>
  <c r="P12" i="9"/>
  <c r="P10" i="9"/>
  <c r="P6" i="9"/>
  <c r="P5" i="9"/>
  <c r="P4" i="9"/>
  <c r="P3" i="9"/>
  <c r="P28" i="9"/>
  <c r="P21" i="9"/>
  <c r="P14" i="9"/>
  <c r="P7" i="9"/>
  <c r="Q51" i="9"/>
  <c r="Q52" i="9"/>
  <c r="Q47" i="9"/>
  <c r="Q43" i="9"/>
  <c r="Q39" i="9"/>
  <c r="Q35" i="9"/>
  <c r="Q31" i="9"/>
  <c r="Q30" i="9"/>
  <c r="Q28" i="9"/>
  <c r="Q26" i="9"/>
  <c r="Q50" i="9"/>
  <c r="Q46" i="9"/>
  <c r="Q42" i="9"/>
  <c r="Q38" i="9"/>
  <c r="Q34" i="9"/>
  <c r="Q49" i="9"/>
  <c r="Q45" i="9"/>
  <c r="Q41" i="9"/>
  <c r="Q37" i="9"/>
  <c r="Q33" i="9"/>
  <c r="Q29" i="9"/>
  <c r="Q27" i="9"/>
  <c r="Q48" i="9"/>
  <c r="Q44" i="9"/>
  <c r="Q40" i="9"/>
  <c r="Q36" i="9"/>
  <c r="Q32" i="9"/>
  <c r="Q8" i="9"/>
  <c r="Q24" i="9"/>
  <c r="Q22" i="9"/>
  <c r="Q19" i="9"/>
  <c r="Q17" i="9"/>
  <c r="Q15" i="9"/>
  <c r="Q12" i="9"/>
  <c r="Q10" i="9"/>
  <c r="Q6" i="9"/>
  <c r="Q5" i="9"/>
  <c r="Q4" i="9"/>
  <c r="Q3" i="9"/>
  <c r="Q21" i="9"/>
  <c r="Q14" i="9"/>
  <c r="Q7" i="9"/>
  <c r="Q25" i="9"/>
  <c r="Q23" i="9"/>
  <c r="Q20" i="9"/>
  <c r="Q18" i="9"/>
  <c r="Q16" i="9"/>
  <c r="Q13" i="9"/>
  <c r="Q11" i="9"/>
  <c r="Q9" i="9"/>
  <c r="N52" i="9"/>
  <c r="N51" i="9"/>
  <c r="N50" i="9"/>
  <c r="N46" i="9"/>
  <c r="N42" i="9"/>
  <c r="N38" i="9"/>
  <c r="N34" i="9"/>
  <c r="N49" i="9"/>
  <c r="N45" i="9"/>
  <c r="N41" i="9"/>
  <c r="N37" i="9"/>
  <c r="N33" i="9"/>
  <c r="N29" i="9"/>
  <c r="N48" i="9"/>
  <c r="N44" i="9"/>
  <c r="N40" i="9"/>
  <c r="N36" i="9"/>
  <c r="N32" i="9"/>
  <c r="N47" i="9"/>
  <c r="N43" i="9"/>
  <c r="N39" i="9"/>
  <c r="N35" i="9"/>
  <c r="N31" i="9"/>
  <c r="N30" i="9"/>
  <c r="N28" i="9"/>
  <c r="N26" i="9"/>
  <c r="N24" i="9"/>
  <c r="N22" i="9"/>
  <c r="N19" i="9"/>
  <c r="N17" i="9"/>
  <c r="N15" i="9"/>
  <c r="N12" i="9"/>
  <c r="N10" i="9"/>
  <c r="N6" i="9"/>
  <c r="N5" i="9"/>
  <c r="N4" i="9"/>
  <c r="N3" i="9"/>
  <c r="N27" i="9"/>
  <c r="N21" i="9"/>
  <c r="N14" i="9"/>
  <c r="N7" i="9"/>
  <c r="N25" i="9"/>
  <c r="N23" i="9"/>
  <c r="N20" i="9"/>
  <c r="N18" i="9"/>
  <c r="N16" i="9"/>
  <c r="N13" i="9"/>
  <c r="N11" i="9"/>
  <c r="N9" i="9"/>
  <c r="N8" i="9"/>
  <c r="AD50" i="9"/>
  <c r="AD52" i="9"/>
  <c r="AD51" i="9"/>
  <c r="AD46" i="9"/>
  <c r="AD42" i="9"/>
  <c r="AD38" i="9"/>
  <c r="AD34" i="9"/>
  <c r="AD49" i="9"/>
  <c r="AD45" i="9"/>
  <c r="AD41" i="9"/>
  <c r="AD37" i="9"/>
  <c r="AD33" i="9"/>
  <c r="AD29" i="9"/>
  <c r="AD48" i="9"/>
  <c r="AD44" i="9"/>
  <c r="AD40" i="9"/>
  <c r="AD36" i="9"/>
  <c r="AD32" i="9"/>
  <c r="AD47" i="9"/>
  <c r="AD43" i="9"/>
  <c r="AD39" i="9"/>
  <c r="AD35" i="9"/>
  <c r="AD31" i="9"/>
  <c r="AD30" i="9"/>
  <c r="AD28" i="9"/>
  <c r="AD26" i="9"/>
  <c r="AD25" i="9"/>
  <c r="AD24" i="9"/>
  <c r="AD22" i="9"/>
  <c r="AD19" i="9"/>
  <c r="AD17" i="9"/>
  <c r="AD15" i="9"/>
  <c r="AD12" i="9"/>
  <c r="AD10" i="9"/>
  <c r="AD6" i="9"/>
  <c r="AD5" i="9"/>
  <c r="AD4" i="9"/>
  <c r="AD3" i="9"/>
  <c r="AD27" i="9"/>
  <c r="AD21" i="9"/>
  <c r="AD14" i="9"/>
  <c r="AD7" i="9"/>
  <c r="AD23" i="9"/>
  <c r="AD20" i="9"/>
  <c r="AD18" i="9"/>
  <c r="AD16" i="9"/>
  <c r="AD13" i="9"/>
  <c r="AD11" i="9"/>
  <c r="AD9" i="9"/>
  <c r="AD8" i="9"/>
  <c r="AA49" i="9"/>
  <c r="AA33" i="9"/>
  <c r="AA48" i="9"/>
  <c r="AA32" i="9"/>
  <c r="AA35" i="9"/>
  <c r="AA46" i="9"/>
  <c r="AA21" i="9"/>
  <c r="AA23" i="9"/>
  <c r="AA13" i="9"/>
  <c r="AA24" i="9"/>
  <c r="AA15" i="9"/>
  <c r="AA5" i="9"/>
  <c r="T52" i="9"/>
  <c r="T51" i="9"/>
  <c r="T48" i="9"/>
  <c r="T44" i="9"/>
  <c r="T40" i="9"/>
  <c r="T36" i="9"/>
  <c r="T32" i="9"/>
  <c r="T47" i="9"/>
  <c r="T43" i="9"/>
  <c r="T39" i="9"/>
  <c r="T35" i="9"/>
  <c r="T31" i="9"/>
  <c r="T30" i="9"/>
  <c r="T46" i="9"/>
  <c r="T42" i="9"/>
  <c r="T38" i="9"/>
  <c r="T34" i="9"/>
  <c r="T50" i="9"/>
  <c r="T49" i="9"/>
  <c r="T45" i="9"/>
  <c r="T41" i="9"/>
  <c r="T37" i="9"/>
  <c r="T33" i="9"/>
  <c r="T29" i="9"/>
  <c r="T27" i="9"/>
  <c r="T26" i="9"/>
  <c r="T25" i="9"/>
  <c r="T23" i="9"/>
  <c r="T20" i="9"/>
  <c r="T18" i="9"/>
  <c r="T16" i="9"/>
  <c r="T13" i="9"/>
  <c r="T11" i="9"/>
  <c r="T9" i="9"/>
  <c r="T8" i="9"/>
  <c r="T28" i="9"/>
  <c r="T24" i="9"/>
  <c r="T22" i="9"/>
  <c r="T19" i="9"/>
  <c r="T17" i="9"/>
  <c r="T15" i="9"/>
  <c r="T12" i="9"/>
  <c r="T10" i="9"/>
  <c r="T6" i="9"/>
  <c r="T5" i="9"/>
  <c r="T4" i="9"/>
  <c r="T3" i="9"/>
  <c r="T21" i="9"/>
  <c r="T14" i="9"/>
  <c r="T7" i="9"/>
  <c r="AC51" i="9"/>
  <c r="AC52" i="9"/>
  <c r="AC50" i="9"/>
  <c r="AC47" i="9"/>
  <c r="AC43" i="9"/>
  <c r="AC39" i="9"/>
  <c r="AC35" i="9"/>
  <c r="AC31" i="9"/>
  <c r="AC30" i="9"/>
  <c r="AC28" i="9"/>
  <c r="AC26" i="9"/>
  <c r="AC46" i="9"/>
  <c r="AC42" i="9"/>
  <c r="AC38" i="9"/>
  <c r="AC34" i="9"/>
  <c r="AC49" i="9"/>
  <c r="AC45" i="9"/>
  <c r="AC41" i="9"/>
  <c r="AC37" i="9"/>
  <c r="AC33" i="9"/>
  <c r="AC29" i="9"/>
  <c r="AC27" i="9"/>
  <c r="AC48" i="9"/>
  <c r="AC44" i="9"/>
  <c r="AC40" i="9"/>
  <c r="AC36" i="9"/>
  <c r="AC32" i="9"/>
  <c r="AC8" i="9"/>
  <c r="AC25" i="9"/>
  <c r="AC24" i="9"/>
  <c r="AC22" i="9"/>
  <c r="AC19" i="9"/>
  <c r="AC17" i="9"/>
  <c r="AC15" i="9"/>
  <c r="AC12" i="9"/>
  <c r="AC10" i="9"/>
  <c r="AC6" i="9"/>
  <c r="AC5" i="9"/>
  <c r="AC4" i="9"/>
  <c r="AC3" i="9"/>
  <c r="AC21" i="9"/>
  <c r="AC14" i="9"/>
  <c r="AC7" i="9"/>
  <c r="AC23" i="9"/>
  <c r="AC20" i="9"/>
  <c r="AC18" i="9"/>
  <c r="AC16" i="9"/>
  <c r="AC13" i="9"/>
  <c r="AC11" i="9"/>
  <c r="AC9" i="9"/>
  <c r="U51" i="9"/>
  <c r="U52" i="9"/>
  <c r="U47" i="9"/>
  <c r="U43" i="9"/>
  <c r="U39" i="9"/>
  <c r="U35" i="9"/>
  <c r="U31" i="9"/>
  <c r="U30" i="9"/>
  <c r="U28" i="9"/>
  <c r="U26" i="9"/>
  <c r="U46" i="9"/>
  <c r="U42" i="9"/>
  <c r="U38" i="9"/>
  <c r="U34" i="9"/>
  <c r="U50" i="9"/>
  <c r="U49" i="9"/>
  <c r="U45" i="9"/>
  <c r="U41" i="9"/>
  <c r="U37" i="9"/>
  <c r="U33" i="9"/>
  <c r="U29" i="9"/>
  <c r="U27" i="9"/>
  <c r="U48" i="9"/>
  <c r="U44" i="9"/>
  <c r="U40" i="9"/>
  <c r="U36" i="9"/>
  <c r="U32" i="9"/>
  <c r="U8" i="9"/>
  <c r="U24" i="9"/>
  <c r="U22" i="9"/>
  <c r="U19" i="9"/>
  <c r="U17" i="9"/>
  <c r="U15" i="9"/>
  <c r="U12" i="9"/>
  <c r="U10" i="9"/>
  <c r="U6" i="9"/>
  <c r="U5" i="9"/>
  <c r="U4" i="9"/>
  <c r="U3" i="9"/>
  <c r="U21" i="9"/>
  <c r="U14" i="9"/>
  <c r="U7" i="9"/>
  <c r="U25" i="9"/>
  <c r="U23" i="9"/>
  <c r="U20" i="9"/>
  <c r="U18" i="9"/>
  <c r="U16" i="9"/>
  <c r="U13" i="9"/>
  <c r="U11" i="9"/>
  <c r="U9" i="9"/>
  <c r="R52" i="9"/>
  <c r="R51" i="9"/>
  <c r="R50" i="9"/>
  <c r="R46" i="9"/>
  <c r="R42" i="9"/>
  <c r="R38" i="9"/>
  <c r="R34" i="9"/>
  <c r="R49" i="9"/>
  <c r="R45" i="9"/>
  <c r="R41" i="9"/>
  <c r="R37" i="9"/>
  <c r="R33" i="9"/>
  <c r="R29" i="9"/>
  <c r="R48" i="9"/>
  <c r="R44" i="9"/>
  <c r="R40" i="9"/>
  <c r="R36" i="9"/>
  <c r="R32" i="9"/>
  <c r="R47" i="9"/>
  <c r="R43" i="9"/>
  <c r="R39" i="9"/>
  <c r="R35" i="9"/>
  <c r="R31" i="9"/>
  <c r="R30" i="9"/>
  <c r="R28" i="9"/>
  <c r="R26" i="9"/>
  <c r="R27" i="9"/>
  <c r="R24" i="9"/>
  <c r="R22" i="9"/>
  <c r="R19" i="9"/>
  <c r="R17" i="9"/>
  <c r="R15" i="9"/>
  <c r="R12" i="9"/>
  <c r="R10" i="9"/>
  <c r="R6" i="9"/>
  <c r="R5" i="9"/>
  <c r="R4" i="9"/>
  <c r="R3" i="9"/>
  <c r="R21" i="9"/>
  <c r="R14" i="9"/>
  <c r="R7" i="9"/>
  <c r="R25" i="9"/>
  <c r="R23" i="9"/>
  <c r="R20" i="9"/>
  <c r="R18" i="9"/>
  <c r="R16" i="9"/>
  <c r="R13" i="9"/>
  <c r="R11" i="9"/>
  <c r="R9" i="9"/>
  <c r="R8" i="9"/>
  <c r="AE52" i="9"/>
  <c r="AE51" i="9"/>
  <c r="AE50" i="9"/>
  <c r="AE49" i="9"/>
  <c r="AE45" i="9"/>
  <c r="AE41" i="9"/>
  <c r="AE37" i="9"/>
  <c r="AE33" i="9"/>
  <c r="AE29" i="9"/>
  <c r="AE27" i="9"/>
  <c r="AE25" i="9"/>
  <c r="AE48" i="9"/>
  <c r="AE44" i="9"/>
  <c r="AE40" i="9"/>
  <c r="AE36" i="9"/>
  <c r="AE32" i="9"/>
  <c r="AE47" i="9"/>
  <c r="AE43" i="9"/>
  <c r="AE39" i="9"/>
  <c r="AE35" i="9"/>
  <c r="AE31" i="9"/>
  <c r="AE30" i="9"/>
  <c r="AE28" i="9"/>
  <c r="AE46" i="9"/>
  <c r="AE42" i="9"/>
  <c r="AE38" i="9"/>
  <c r="AE34" i="9"/>
  <c r="AE21" i="9"/>
  <c r="AE14" i="9"/>
  <c r="AE7" i="9"/>
  <c r="AE23" i="9"/>
  <c r="AE20" i="9"/>
  <c r="AE18" i="9"/>
  <c r="AE16" i="9"/>
  <c r="AE13" i="9"/>
  <c r="AE11" i="9"/>
  <c r="AE9" i="9"/>
  <c r="AE8" i="9"/>
  <c r="AE26" i="9"/>
  <c r="AE24" i="9"/>
  <c r="AE22" i="9"/>
  <c r="AE19" i="9"/>
  <c r="AE17" i="9"/>
  <c r="AE15" i="9"/>
  <c r="AE12" i="9"/>
  <c r="AE10" i="9"/>
  <c r="AE6" i="9"/>
  <c r="AE5" i="9"/>
  <c r="AE4" i="9"/>
  <c r="AE3" i="9"/>
  <c r="X52" i="9"/>
  <c r="X51" i="9"/>
  <c r="X50" i="9"/>
  <c r="X48" i="9"/>
  <c r="X44" i="9"/>
  <c r="X40" i="9"/>
  <c r="X36" i="9"/>
  <c r="X32" i="9"/>
  <c r="X47" i="9"/>
  <c r="X43" i="9"/>
  <c r="X39" i="9"/>
  <c r="X35" i="9"/>
  <c r="X31" i="9"/>
  <c r="X30" i="9"/>
  <c r="X46" i="9"/>
  <c r="X42" i="9"/>
  <c r="X38" i="9"/>
  <c r="X34" i="9"/>
  <c r="X49" i="9"/>
  <c r="X45" i="9"/>
  <c r="X41" i="9"/>
  <c r="X37" i="9"/>
  <c r="X33" i="9"/>
  <c r="X29" i="9"/>
  <c r="X27" i="9"/>
  <c r="X23" i="9"/>
  <c r="X20" i="9"/>
  <c r="X18" i="9"/>
  <c r="X16" i="9"/>
  <c r="X13" i="9"/>
  <c r="X11" i="9"/>
  <c r="X9" i="9"/>
  <c r="X28" i="9"/>
  <c r="X25" i="9"/>
  <c r="X8" i="9"/>
  <c r="X26" i="9"/>
  <c r="X24" i="9"/>
  <c r="X22" i="9"/>
  <c r="X19" i="9"/>
  <c r="X17" i="9"/>
  <c r="X15" i="9"/>
  <c r="X12" i="9"/>
  <c r="X10" i="9"/>
  <c r="X6" i="9"/>
  <c r="X5" i="9"/>
  <c r="X4" i="9"/>
  <c r="X3" i="9"/>
  <c r="X21" i="9"/>
  <c r="X14" i="9"/>
  <c r="X7" i="9"/>
  <c r="V52" i="9"/>
  <c r="V38" i="9"/>
  <c r="V45" i="9"/>
  <c r="V29" i="9"/>
  <c r="V36" i="9"/>
  <c r="V39" i="9"/>
  <c r="V28" i="9"/>
  <c r="V19" i="9"/>
  <c r="V10" i="9"/>
  <c r="V3" i="9"/>
  <c r="V25" i="9"/>
  <c r="V16" i="9"/>
  <c r="V27" i="9"/>
  <c r="S52" i="9"/>
  <c r="S45" i="9"/>
  <c r="S29" i="9"/>
  <c r="S40" i="9"/>
  <c r="S43" i="9"/>
  <c r="S30" i="9"/>
  <c r="S38" i="9"/>
  <c r="S7" i="9"/>
  <c r="S20" i="9"/>
  <c r="S11" i="9"/>
  <c r="S22" i="9"/>
  <c r="S12" i="9"/>
  <c r="S4" i="9"/>
  <c r="L52" i="9"/>
  <c r="L51" i="9"/>
  <c r="L48" i="9"/>
  <c r="L44" i="9"/>
  <c r="L40" i="9"/>
  <c r="L36" i="9"/>
  <c r="L32" i="9"/>
  <c r="L47" i="9"/>
  <c r="L43" i="9"/>
  <c r="L39" i="9"/>
  <c r="L35" i="9"/>
  <c r="L31" i="9"/>
  <c r="L30" i="9"/>
  <c r="L50" i="9"/>
  <c r="L46" i="9"/>
  <c r="L42" i="9"/>
  <c r="L38" i="9"/>
  <c r="L34" i="9"/>
  <c r="L49" i="9"/>
  <c r="L45" i="9"/>
  <c r="L41" i="9"/>
  <c r="L37" i="9"/>
  <c r="L33" i="9"/>
  <c r="L29" i="9"/>
  <c r="L27" i="9"/>
  <c r="L28" i="9"/>
  <c r="L26" i="9"/>
  <c r="L25" i="9"/>
  <c r="L23" i="9"/>
  <c r="L20" i="9"/>
  <c r="L18" i="9"/>
  <c r="L16" i="9"/>
  <c r="L13" i="9"/>
  <c r="L11" i="9"/>
  <c r="L9" i="9"/>
  <c r="L8" i="9"/>
  <c r="L24" i="9"/>
  <c r="L22" i="9"/>
  <c r="L19" i="9"/>
  <c r="L17" i="9"/>
  <c r="L15" i="9"/>
  <c r="L12" i="9"/>
  <c r="L10" i="9"/>
  <c r="AH6" i="9"/>
  <c r="L6" i="9"/>
  <c r="L5" i="9"/>
  <c r="L4" i="9"/>
  <c r="L3" i="9"/>
  <c r="L21" i="9"/>
  <c r="L14" i="9"/>
  <c r="L7" i="9"/>
  <c r="AB52" i="9"/>
  <c r="AB51" i="9"/>
  <c r="AB48" i="9"/>
  <c r="AB44" i="9"/>
  <c r="AB40" i="9"/>
  <c r="AB36" i="9"/>
  <c r="AB32" i="9"/>
  <c r="AB50" i="9"/>
  <c r="AB47" i="9"/>
  <c r="AB43" i="9"/>
  <c r="AB39" i="9"/>
  <c r="AB35" i="9"/>
  <c r="AB31" i="9"/>
  <c r="AB30" i="9"/>
  <c r="AB46" i="9"/>
  <c r="AB42" i="9"/>
  <c r="AB38" i="9"/>
  <c r="AB34" i="9"/>
  <c r="AB49" i="9"/>
  <c r="AB45" i="9"/>
  <c r="AB41" i="9"/>
  <c r="AB37" i="9"/>
  <c r="AB33" i="9"/>
  <c r="AB29" i="9"/>
  <c r="AB27" i="9"/>
  <c r="AB28" i="9"/>
  <c r="AB26" i="9"/>
  <c r="AB23" i="9"/>
  <c r="AB20" i="9"/>
  <c r="AB18" i="9"/>
  <c r="AB16" i="9"/>
  <c r="AB13" i="9"/>
  <c r="AB11" i="9"/>
  <c r="AB9" i="9"/>
  <c r="AB8" i="9"/>
  <c r="AB25" i="9"/>
  <c r="AB24" i="9"/>
  <c r="AB22" i="9"/>
  <c r="AB19" i="9"/>
  <c r="AB17" i="9"/>
  <c r="AB15" i="9"/>
  <c r="AB12" i="9"/>
  <c r="AB10" i="9"/>
  <c r="AB6" i="9"/>
  <c r="AB5" i="9"/>
  <c r="AB4" i="9"/>
  <c r="AB3" i="9"/>
  <c r="AB21" i="9"/>
  <c r="AB14" i="9"/>
  <c r="AB7" i="9"/>
  <c r="P51" i="1"/>
  <c r="P47" i="1"/>
  <c r="P43" i="1"/>
  <c r="P39" i="1"/>
  <c r="P35" i="1"/>
  <c r="P31" i="1"/>
  <c r="P30" i="1"/>
  <c r="P28" i="1"/>
  <c r="P26" i="1"/>
  <c r="P24" i="1"/>
  <c r="P22" i="1"/>
  <c r="P19" i="1"/>
  <c r="P17" i="1"/>
  <c r="P15" i="1"/>
  <c r="P12" i="1"/>
  <c r="P10" i="1"/>
  <c r="P6" i="1"/>
  <c r="P5" i="1"/>
  <c r="P4" i="1"/>
  <c r="P3" i="1"/>
  <c r="P21" i="1"/>
  <c r="P14" i="1"/>
  <c r="P50" i="1"/>
  <c r="P46" i="1"/>
  <c r="P42" i="1"/>
  <c r="P38" i="1"/>
  <c r="P34" i="1"/>
  <c r="P49" i="1"/>
  <c r="P45" i="1"/>
  <c r="P41" i="1"/>
  <c r="P37" i="1"/>
  <c r="P33" i="1"/>
  <c r="P29" i="1"/>
  <c r="P27" i="1"/>
  <c r="P25" i="1"/>
  <c r="P23" i="1"/>
  <c r="P20" i="1"/>
  <c r="P18" i="1"/>
  <c r="P16" i="1"/>
  <c r="P13" i="1"/>
  <c r="P11" i="1"/>
  <c r="P9" i="1"/>
  <c r="P44" i="1"/>
  <c r="P32" i="1"/>
  <c r="P52" i="1"/>
  <c r="P48" i="1"/>
  <c r="P40" i="1"/>
  <c r="P36" i="1"/>
  <c r="P8" i="1"/>
  <c r="P7" i="1"/>
  <c r="N35" i="2"/>
  <c r="N50" i="2"/>
  <c r="N25" i="2"/>
  <c r="Y52" i="2"/>
  <c r="U44" i="2"/>
  <c r="U8" i="2"/>
  <c r="U35" i="2"/>
  <c r="U26" i="2"/>
  <c r="U17" i="2"/>
  <c r="U6" i="2"/>
  <c r="U51" i="2"/>
  <c r="U34" i="2"/>
  <c r="U29" i="2"/>
  <c r="U33" i="2"/>
  <c r="U23" i="2"/>
  <c r="U20" i="2"/>
  <c r="W33" i="2"/>
  <c r="W52" i="2"/>
  <c r="W24" i="2"/>
  <c r="V49" i="1"/>
  <c r="V45" i="1"/>
  <c r="V41" i="1"/>
  <c r="V37" i="1"/>
  <c r="V33" i="1"/>
  <c r="V29" i="1"/>
  <c r="V27" i="1"/>
  <c r="V25" i="1"/>
  <c r="V23" i="1"/>
  <c r="V20" i="1"/>
  <c r="V18" i="1"/>
  <c r="V16" i="1"/>
  <c r="V13" i="1"/>
  <c r="V11" i="1"/>
  <c r="V9" i="1"/>
  <c r="V52" i="1"/>
  <c r="V48" i="1"/>
  <c r="V44" i="1"/>
  <c r="V40" i="1"/>
  <c r="V36" i="1"/>
  <c r="V32" i="1"/>
  <c r="V51" i="1"/>
  <c r="V47" i="1"/>
  <c r="V43" i="1"/>
  <c r="V39" i="1"/>
  <c r="V35" i="1"/>
  <c r="V31" i="1"/>
  <c r="V30" i="1"/>
  <c r="V28" i="1"/>
  <c r="V26" i="1"/>
  <c r="V24" i="1"/>
  <c r="V22" i="1"/>
  <c r="V19" i="1"/>
  <c r="V17" i="1"/>
  <c r="V15" i="1"/>
  <c r="V12" i="1"/>
  <c r="V10" i="1"/>
  <c r="V6" i="1"/>
  <c r="V5" i="1"/>
  <c r="V4" i="1"/>
  <c r="V3" i="1"/>
  <c r="V46" i="1"/>
  <c r="V42" i="1"/>
  <c r="V34" i="1"/>
  <c r="V50" i="1"/>
  <c r="V38" i="1"/>
  <c r="V21" i="1"/>
  <c r="V7" i="1"/>
  <c r="V14" i="1"/>
  <c r="V8" i="1"/>
  <c r="Q50" i="1"/>
  <c r="Q46" i="1"/>
  <c r="Q42" i="1"/>
  <c r="Q38" i="1"/>
  <c r="Q34" i="1"/>
  <c r="Q21" i="1"/>
  <c r="Q14" i="1"/>
  <c r="Q7" i="1"/>
  <c r="Q25" i="1"/>
  <c r="Q18" i="1"/>
  <c r="Q16" i="1"/>
  <c r="Q13" i="1"/>
  <c r="Q49" i="1"/>
  <c r="Q45" i="1"/>
  <c r="Q41" i="1"/>
  <c r="Q37" i="1"/>
  <c r="Q33" i="1"/>
  <c r="Q29" i="1"/>
  <c r="Q27" i="1"/>
  <c r="Q23" i="1"/>
  <c r="Q20" i="1"/>
  <c r="Q11" i="1"/>
  <c r="Q52" i="1"/>
  <c r="Q48" i="1"/>
  <c r="Q44" i="1"/>
  <c r="Q40" i="1"/>
  <c r="Q36" i="1"/>
  <c r="Q32" i="1"/>
  <c r="Q8" i="1"/>
  <c r="Q47" i="1"/>
  <c r="Q28" i="1"/>
  <c r="Q19" i="1"/>
  <c r="Q17" i="1"/>
  <c r="Q51" i="1"/>
  <c r="Q43" i="1"/>
  <c r="Q39" i="1"/>
  <c r="Q35" i="1"/>
  <c r="Q31" i="1"/>
  <c r="Q30" i="1"/>
  <c r="Q26" i="1"/>
  <c r="Q24" i="1"/>
  <c r="Q22" i="1"/>
  <c r="Q15" i="1"/>
  <c r="Q12" i="1"/>
  <c r="Q5" i="1"/>
  <c r="Q3" i="1"/>
  <c r="Q9" i="1"/>
  <c r="Q6" i="1"/>
  <c r="Q4" i="1"/>
  <c r="Q10" i="1"/>
  <c r="M49" i="3"/>
  <c r="M45" i="3"/>
  <c r="M41" i="3"/>
  <c r="M37" i="3"/>
  <c r="M33" i="3"/>
  <c r="M52" i="3"/>
  <c r="M48" i="3"/>
  <c r="M44" i="3"/>
  <c r="M40" i="3"/>
  <c r="M36" i="3"/>
  <c r="M51" i="3"/>
  <c r="M47" i="3"/>
  <c r="M43" i="3"/>
  <c r="M39" i="3"/>
  <c r="M35" i="3"/>
  <c r="M50" i="3"/>
  <c r="M46" i="3"/>
  <c r="M42" i="3"/>
  <c r="M38" i="3"/>
  <c r="M34" i="3"/>
  <c r="M31" i="3"/>
  <c r="M30" i="3"/>
  <c r="M28" i="3"/>
  <c r="M26" i="3"/>
  <c r="M24" i="3"/>
  <c r="M22" i="3"/>
  <c r="M32" i="3"/>
  <c r="M21" i="3"/>
  <c r="M14" i="3"/>
  <c r="M7" i="3"/>
  <c r="M29" i="3"/>
  <c r="M27" i="3"/>
  <c r="M25" i="3"/>
  <c r="M23" i="3"/>
  <c r="M20" i="3"/>
  <c r="M8" i="3"/>
  <c r="M15" i="3"/>
  <c r="M10" i="3"/>
  <c r="M19" i="3"/>
  <c r="M18" i="3"/>
  <c r="M13" i="3"/>
  <c r="M9" i="3"/>
  <c r="M6" i="3"/>
  <c r="M4" i="3"/>
  <c r="M17" i="3"/>
  <c r="M12" i="3"/>
  <c r="M16" i="3"/>
  <c r="M5" i="3"/>
  <c r="M11" i="3"/>
  <c r="M3" i="3"/>
  <c r="Y49" i="3"/>
  <c r="Y45" i="3"/>
  <c r="Y41" i="3"/>
  <c r="Y37" i="3"/>
  <c r="Y33" i="3"/>
  <c r="Y52" i="3"/>
  <c r="Y48" i="3"/>
  <c r="Y44" i="3"/>
  <c r="Y40" i="3"/>
  <c r="Y36" i="3"/>
  <c r="Y51" i="3"/>
  <c r="Y47" i="3"/>
  <c r="Y43" i="3"/>
  <c r="Y39" i="3"/>
  <c r="Y35" i="3"/>
  <c r="Y50" i="3"/>
  <c r="Y46" i="3"/>
  <c r="Y42" i="3"/>
  <c r="Y38" i="3"/>
  <c r="Y34" i="3"/>
  <c r="Y30" i="3"/>
  <c r="Y28" i="3"/>
  <c r="Y26" i="3"/>
  <c r="Y24" i="3"/>
  <c r="Y22" i="3"/>
  <c r="Y21" i="3"/>
  <c r="Y14" i="3"/>
  <c r="Y7" i="3"/>
  <c r="Y29" i="3"/>
  <c r="Y27" i="3"/>
  <c r="Y25" i="3"/>
  <c r="Y23" i="3"/>
  <c r="Y20" i="3"/>
  <c r="Y32" i="3"/>
  <c r="Y31" i="3"/>
  <c r="Y8" i="3"/>
  <c r="Y17" i="3"/>
  <c r="Y12" i="3"/>
  <c r="Y4" i="3"/>
  <c r="Y16" i="3"/>
  <c r="Y11" i="3"/>
  <c r="Y19" i="3"/>
  <c r="Y15" i="3"/>
  <c r="Y10" i="3"/>
  <c r="Y3" i="3"/>
  <c r="Y18" i="3"/>
  <c r="Y13" i="3"/>
  <c r="Y9" i="3"/>
  <c r="Y6" i="3"/>
  <c r="Y5" i="3"/>
  <c r="AB50" i="3"/>
  <c r="AB46" i="3"/>
  <c r="AB42" i="3"/>
  <c r="AB38" i="3"/>
  <c r="AB34" i="3"/>
  <c r="AB49" i="3"/>
  <c r="AB45" i="3"/>
  <c r="AB41" i="3"/>
  <c r="AB37" i="3"/>
  <c r="AB52" i="3"/>
  <c r="AB48" i="3"/>
  <c r="AB44" i="3"/>
  <c r="AB40" i="3"/>
  <c r="AB36" i="3"/>
  <c r="AB51" i="3"/>
  <c r="AB47" i="3"/>
  <c r="AB43" i="3"/>
  <c r="AB39" i="3"/>
  <c r="AB35" i="3"/>
  <c r="AB31" i="3"/>
  <c r="AB30" i="3"/>
  <c r="AB28" i="3"/>
  <c r="AB26" i="3"/>
  <c r="AB24" i="3"/>
  <c r="AB22" i="3"/>
  <c r="AB19" i="3"/>
  <c r="AB17" i="3"/>
  <c r="AB15" i="3"/>
  <c r="AB12" i="3"/>
  <c r="AB10" i="3"/>
  <c r="AB6" i="3"/>
  <c r="AB5" i="3"/>
  <c r="AB4" i="3"/>
  <c r="AB3" i="3"/>
  <c r="AB32" i="3"/>
  <c r="AB21" i="3"/>
  <c r="AB33" i="3"/>
  <c r="AB29" i="3"/>
  <c r="AB27" i="3"/>
  <c r="AB25" i="3"/>
  <c r="AB23" i="3"/>
  <c r="AB20" i="3"/>
  <c r="AB18" i="3"/>
  <c r="AB16" i="3"/>
  <c r="AB13" i="3"/>
  <c r="AB11" i="3"/>
  <c r="AB9" i="3"/>
  <c r="AB14" i="3"/>
  <c r="AB8" i="3"/>
  <c r="AB7" i="3"/>
  <c r="Z52" i="3"/>
  <c r="Z48" i="3"/>
  <c r="Z44" i="3"/>
  <c r="Z40" i="3"/>
  <c r="Z36" i="3"/>
  <c r="Z32" i="3"/>
  <c r="Z51" i="3"/>
  <c r="Z47" i="3"/>
  <c r="Z43" i="3"/>
  <c r="Z39" i="3"/>
  <c r="Z35" i="3"/>
  <c r="Z50" i="3"/>
  <c r="Z46" i="3"/>
  <c r="Z42" i="3"/>
  <c r="Z38" i="3"/>
  <c r="Z49" i="3"/>
  <c r="Z45" i="3"/>
  <c r="Z41" i="3"/>
  <c r="Z37" i="3"/>
  <c r="Z33" i="3"/>
  <c r="Z21" i="3"/>
  <c r="Z29" i="3"/>
  <c r="Z27" i="3"/>
  <c r="Z25" i="3"/>
  <c r="Z23" i="3"/>
  <c r="Z20" i="3"/>
  <c r="Z18" i="3"/>
  <c r="Z16" i="3"/>
  <c r="Z13" i="3"/>
  <c r="Z11" i="3"/>
  <c r="Z9" i="3"/>
  <c r="Z34" i="3"/>
  <c r="Z31" i="3"/>
  <c r="Z30" i="3"/>
  <c r="Z28" i="3"/>
  <c r="Z26" i="3"/>
  <c r="Z24" i="3"/>
  <c r="Z22" i="3"/>
  <c r="Z19" i="3"/>
  <c r="Z17" i="3"/>
  <c r="Z15" i="3"/>
  <c r="Z12" i="3"/>
  <c r="Z10" i="3"/>
  <c r="Z6" i="3"/>
  <c r="Z5" i="3"/>
  <c r="Z7" i="3"/>
  <c r="Z3" i="3"/>
  <c r="Z14" i="3"/>
  <c r="Z8" i="3"/>
  <c r="Z4" i="3"/>
  <c r="AB51" i="1"/>
  <c r="AB47" i="1"/>
  <c r="AB43" i="1"/>
  <c r="AB39" i="1"/>
  <c r="AB35" i="1"/>
  <c r="AB31" i="1"/>
  <c r="AB30" i="1"/>
  <c r="AB28" i="1"/>
  <c r="AB26" i="1"/>
  <c r="AB24" i="1"/>
  <c r="AB22" i="1"/>
  <c r="AB19" i="1"/>
  <c r="AB17" i="1"/>
  <c r="AB15" i="1"/>
  <c r="AB12" i="1"/>
  <c r="AB10" i="1"/>
  <c r="AB6" i="1"/>
  <c r="AB5" i="1"/>
  <c r="AB4" i="1"/>
  <c r="AB3" i="1"/>
  <c r="AB21" i="1"/>
  <c r="AB14" i="1"/>
  <c r="AB50" i="1"/>
  <c r="AB46" i="1"/>
  <c r="AB42" i="1"/>
  <c r="AB38" i="1"/>
  <c r="AB34" i="1"/>
  <c r="AB49" i="1"/>
  <c r="AB45" i="1"/>
  <c r="AB41" i="1"/>
  <c r="AB37" i="1"/>
  <c r="AB33" i="1"/>
  <c r="AB29" i="1"/>
  <c r="AB27" i="1"/>
  <c r="AB25" i="1"/>
  <c r="AB23" i="1"/>
  <c r="AB20" i="1"/>
  <c r="AB18" i="1"/>
  <c r="AB16" i="1"/>
  <c r="AB13" i="1"/>
  <c r="AB11" i="1"/>
  <c r="AB9" i="1"/>
  <c r="AB44" i="1"/>
  <c r="AB32" i="1"/>
  <c r="AB52" i="1"/>
  <c r="AB48" i="1"/>
  <c r="AB40" i="1"/>
  <c r="AB36" i="1"/>
  <c r="AB8" i="1"/>
  <c r="AB7" i="1"/>
  <c r="AC26" i="1"/>
  <c r="L51" i="1"/>
  <c r="L47" i="1"/>
  <c r="L43" i="1"/>
  <c r="L39" i="1"/>
  <c r="L35" i="1"/>
  <c r="L31" i="1"/>
  <c r="L30" i="1"/>
  <c r="L28" i="1"/>
  <c r="L26" i="1"/>
  <c r="L24" i="1"/>
  <c r="L22" i="1"/>
  <c r="L19" i="1"/>
  <c r="L17" i="1"/>
  <c r="L15" i="1"/>
  <c r="L12" i="1"/>
  <c r="L10" i="1"/>
  <c r="AH6" i="1"/>
  <c r="L6" i="1"/>
  <c r="L5" i="1"/>
  <c r="L4" i="1"/>
  <c r="L3" i="1"/>
  <c r="L21" i="1"/>
  <c r="L14" i="1"/>
  <c r="L50" i="1"/>
  <c r="L46" i="1"/>
  <c r="L42" i="1"/>
  <c r="L38" i="1"/>
  <c r="L34" i="1"/>
  <c r="L49" i="1"/>
  <c r="L45" i="1"/>
  <c r="L41" i="1"/>
  <c r="L37" i="1"/>
  <c r="L33" i="1"/>
  <c r="L29" i="1"/>
  <c r="L27" i="1"/>
  <c r="L25" i="1"/>
  <c r="L23" i="1"/>
  <c r="L20" i="1"/>
  <c r="L18" i="1"/>
  <c r="L16" i="1"/>
  <c r="L13" i="1"/>
  <c r="L11" i="1"/>
  <c r="L9" i="1"/>
  <c r="L44" i="1"/>
  <c r="L32" i="1"/>
  <c r="L52" i="1"/>
  <c r="L48" i="1"/>
  <c r="L40" i="1"/>
  <c r="L36" i="1"/>
  <c r="L8" i="1"/>
  <c r="L7" i="1"/>
  <c r="V22" i="2"/>
  <c r="V7" i="2"/>
  <c r="V9" i="2"/>
  <c r="R12" i="2"/>
  <c r="AC52" i="2"/>
  <c r="AC26" i="2"/>
  <c r="AC34" i="2"/>
  <c r="AC18" i="2"/>
  <c r="AA50" i="2"/>
  <c r="AA52" i="2"/>
  <c r="AA46" i="2"/>
  <c r="AA42" i="2"/>
  <c r="AA38" i="2"/>
  <c r="AA34" i="2"/>
  <c r="AA21" i="2"/>
  <c r="AA14" i="2"/>
  <c r="AA7" i="2"/>
  <c r="AA49" i="2"/>
  <c r="AA45" i="2"/>
  <c r="AA41" i="2"/>
  <c r="AA37" i="2"/>
  <c r="AA33" i="2"/>
  <c r="AA29" i="2"/>
  <c r="AA27" i="2"/>
  <c r="AA25" i="2"/>
  <c r="AA23" i="2"/>
  <c r="AA20" i="2"/>
  <c r="AA18" i="2"/>
  <c r="AA16" i="2"/>
  <c r="AA13" i="2"/>
  <c r="AA11" i="2"/>
  <c r="AA9" i="2"/>
  <c r="AA51" i="2"/>
  <c r="AA48" i="2"/>
  <c r="AA44" i="2"/>
  <c r="AA40" i="2"/>
  <c r="AA36" i="2"/>
  <c r="AA32" i="2"/>
  <c r="AA39" i="2"/>
  <c r="AA28" i="2"/>
  <c r="AA19" i="2"/>
  <c r="AA15" i="2"/>
  <c r="AA35" i="2"/>
  <c r="AA30" i="2"/>
  <c r="AA24" i="2"/>
  <c r="AA10" i="2"/>
  <c r="AA47" i="2"/>
  <c r="AA31" i="2"/>
  <c r="AA17" i="2"/>
  <c r="AA8" i="2"/>
  <c r="AA6" i="2"/>
  <c r="AA5" i="2"/>
  <c r="AA4" i="2"/>
  <c r="AA3" i="2"/>
  <c r="AA43" i="2"/>
  <c r="AA26" i="2"/>
  <c r="AA22" i="2"/>
  <c r="AA12" i="2"/>
  <c r="X51" i="1"/>
  <c r="X47" i="1"/>
  <c r="X43" i="1"/>
  <c r="X39" i="1"/>
  <c r="X35" i="1"/>
  <c r="X31" i="1"/>
  <c r="X30" i="1"/>
  <c r="X28" i="1"/>
  <c r="X26" i="1"/>
  <c r="X24" i="1"/>
  <c r="X22" i="1"/>
  <c r="X19" i="1"/>
  <c r="X17" i="1"/>
  <c r="X15" i="1"/>
  <c r="X12" i="1"/>
  <c r="X10" i="1"/>
  <c r="X6" i="1"/>
  <c r="X5" i="1"/>
  <c r="X4" i="1"/>
  <c r="X3" i="1"/>
  <c r="X21" i="1"/>
  <c r="X14" i="1"/>
  <c r="X50" i="1"/>
  <c r="X46" i="1"/>
  <c r="X42" i="1"/>
  <c r="X38" i="1"/>
  <c r="X34" i="1"/>
  <c r="X49" i="1"/>
  <c r="X45" i="1"/>
  <c r="X41" i="1"/>
  <c r="X37" i="1"/>
  <c r="X33" i="1"/>
  <c r="X29" i="1"/>
  <c r="X27" i="1"/>
  <c r="X25" i="1"/>
  <c r="X23" i="1"/>
  <c r="X20" i="1"/>
  <c r="X18" i="1"/>
  <c r="X16" i="1"/>
  <c r="X13" i="1"/>
  <c r="X11" i="1"/>
  <c r="X9" i="1"/>
  <c r="X44" i="1"/>
  <c r="X32" i="1"/>
  <c r="X52" i="1"/>
  <c r="X48" i="1"/>
  <c r="X40" i="1"/>
  <c r="X36" i="1"/>
  <c r="X8" i="1"/>
  <c r="X7" i="1"/>
  <c r="R49" i="1"/>
  <c r="R45" i="1"/>
  <c r="R41" i="1"/>
  <c r="R37" i="1"/>
  <c r="R33" i="1"/>
  <c r="R29" i="1"/>
  <c r="R27" i="1"/>
  <c r="R25" i="1"/>
  <c r="R23" i="1"/>
  <c r="R20" i="1"/>
  <c r="R18" i="1"/>
  <c r="R16" i="1"/>
  <c r="R13" i="1"/>
  <c r="R11" i="1"/>
  <c r="R9" i="1"/>
  <c r="R52" i="1"/>
  <c r="R48" i="1"/>
  <c r="R44" i="1"/>
  <c r="R40" i="1"/>
  <c r="R36" i="1"/>
  <c r="R32" i="1"/>
  <c r="R51" i="1"/>
  <c r="R47" i="1"/>
  <c r="R43" i="1"/>
  <c r="R39" i="1"/>
  <c r="R35" i="1"/>
  <c r="R31" i="1"/>
  <c r="R30" i="1"/>
  <c r="R28" i="1"/>
  <c r="R26" i="1"/>
  <c r="R24" i="1"/>
  <c r="R22" i="1"/>
  <c r="R19" i="1"/>
  <c r="R17" i="1"/>
  <c r="R15" i="1"/>
  <c r="R12" i="1"/>
  <c r="R10" i="1"/>
  <c r="R6" i="1"/>
  <c r="R5" i="1"/>
  <c r="R4" i="1"/>
  <c r="R3" i="1"/>
  <c r="R42" i="1"/>
  <c r="R34" i="1"/>
  <c r="R50" i="1"/>
  <c r="R46" i="1"/>
  <c r="R38" i="1"/>
  <c r="R21" i="1"/>
  <c r="R8" i="1"/>
  <c r="R14" i="1"/>
  <c r="R7" i="1"/>
  <c r="Y50" i="1"/>
  <c r="Y46" i="1"/>
  <c r="Y42" i="1"/>
  <c r="Y38" i="1"/>
  <c r="Y34" i="1"/>
  <c r="Y21" i="1"/>
  <c r="Y14" i="1"/>
  <c r="Y7" i="1"/>
  <c r="Y25" i="1"/>
  <c r="Y18" i="1"/>
  <c r="Y16" i="1"/>
  <c r="Y49" i="1"/>
  <c r="Y45" i="1"/>
  <c r="Y41" i="1"/>
  <c r="Y37" i="1"/>
  <c r="Y33" i="1"/>
  <c r="Y29" i="1"/>
  <c r="Y27" i="1"/>
  <c r="Y23" i="1"/>
  <c r="Y20" i="1"/>
  <c r="Y13" i="1"/>
  <c r="Y11" i="1"/>
  <c r="Y52" i="1"/>
  <c r="Y48" i="1"/>
  <c r="Y44" i="1"/>
  <c r="Y40" i="1"/>
  <c r="Y36" i="1"/>
  <c r="Y32" i="1"/>
  <c r="Y8" i="1"/>
  <c r="Y47" i="1"/>
  <c r="Y28" i="1"/>
  <c r="Y19" i="1"/>
  <c r="Y17" i="1"/>
  <c r="Y51" i="1"/>
  <c r="Y43" i="1"/>
  <c r="Y39" i="1"/>
  <c r="Y35" i="1"/>
  <c r="Y31" i="1"/>
  <c r="Y30" i="1"/>
  <c r="Y26" i="1"/>
  <c r="Y24" i="1"/>
  <c r="Y22" i="1"/>
  <c r="Y10" i="1"/>
  <c r="Y5" i="1"/>
  <c r="Y3" i="1"/>
  <c r="Y9" i="1"/>
  <c r="Y6" i="1"/>
  <c r="Y4" i="1"/>
  <c r="Y15" i="1"/>
  <c r="Y12" i="1"/>
  <c r="X48" i="3"/>
  <c r="X22" i="3"/>
  <c r="X18" i="3"/>
  <c r="AE51" i="3"/>
  <c r="AE47" i="3"/>
  <c r="AE43" i="3"/>
  <c r="AE39" i="3"/>
  <c r="AE35" i="3"/>
  <c r="AE31" i="3"/>
  <c r="AE50" i="3"/>
  <c r="AE46" i="3"/>
  <c r="AE42" i="3"/>
  <c r="AE38" i="3"/>
  <c r="AE34" i="3"/>
  <c r="AE49" i="3"/>
  <c r="AE45" i="3"/>
  <c r="AE41" i="3"/>
  <c r="AE37" i="3"/>
  <c r="AE52" i="3"/>
  <c r="AE48" i="3"/>
  <c r="AE44" i="3"/>
  <c r="AE40" i="3"/>
  <c r="AE36" i="3"/>
  <c r="AE32" i="3"/>
  <c r="AE29" i="3"/>
  <c r="AE27" i="3"/>
  <c r="AE25" i="3"/>
  <c r="AE23" i="3"/>
  <c r="AE20" i="3"/>
  <c r="AE8" i="3"/>
  <c r="AE33" i="3"/>
  <c r="AE30" i="3"/>
  <c r="AE28" i="3"/>
  <c r="AE26" i="3"/>
  <c r="AE24" i="3"/>
  <c r="AE22" i="3"/>
  <c r="AE19" i="3"/>
  <c r="AE21" i="3"/>
  <c r="AE14" i="3"/>
  <c r="AE7" i="3"/>
  <c r="AE18" i="3"/>
  <c r="AE13" i="3"/>
  <c r="AE9" i="3"/>
  <c r="AE6" i="3"/>
  <c r="AE5" i="3"/>
  <c r="AE17" i="3"/>
  <c r="AE12" i="3"/>
  <c r="AE3" i="3"/>
  <c r="AE16" i="3"/>
  <c r="AE11" i="3"/>
  <c r="AE15" i="3"/>
  <c r="AE10" i="3"/>
  <c r="AE4" i="3"/>
  <c r="N48" i="3"/>
  <c r="N32" i="3"/>
  <c r="N39" i="3"/>
  <c r="N42" i="3"/>
  <c r="N41" i="3"/>
  <c r="N21" i="3"/>
  <c r="N23" i="3"/>
  <c r="N13" i="3"/>
  <c r="N30" i="3"/>
  <c r="N22" i="3"/>
  <c r="N12" i="3"/>
  <c r="N4" i="3"/>
  <c r="N3" i="3"/>
  <c r="AD42" i="3"/>
  <c r="AD13" i="3"/>
  <c r="AD14" i="3"/>
  <c r="AA45" i="1"/>
  <c r="Z7" i="2"/>
  <c r="X51" i="2"/>
  <c r="X37" i="2"/>
  <c r="X25" i="2"/>
  <c r="X16" i="2"/>
  <c r="X48" i="2"/>
  <c r="X32" i="2"/>
  <c r="X47" i="2"/>
  <c r="X31" i="2"/>
  <c r="X24" i="2"/>
  <c r="X15" i="2"/>
  <c r="X34" i="2"/>
  <c r="X42" i="2"/>
  <c r="X4" i="2"/>
  <c r="M50" i="1"/>
  <c r="M46" i="1"/>
  <c r="M42" i="1"/>
  <c r="M38" i="1"/>
  <c r="M34" i="1"/>
  <c r="M21" i="1"/>
  <c r="M14" i="1"/>
  <c r="M7" i="1"/>
  <c r="M25" i="1"/>
  <c r="M18" i="1"/>
  <c r="M16" i="1"/>
  <c r="M49" i="1"/>
  <c r="M45" i="1"/>
  <c r="M41" i="1"/>
  <c r="M37" i="1"/>
  <c r="M33" i="1"/>
  <c r="M29" i="1"/>
  <c r="M27" i="1"/>
  <c r="M23" i="1"/>
  <c r="M20" i="1"/>
  <c r="M13" i="1"/>
  <c r="M11" i="1"/>
  <c r="M52" i="1"/>
  <c r="M48" i="1"/>
  <c r="M44" i="1"/>
  <c r="M40" i="1"/>
  <c r="M36" i="1"/>
  <c r="M32" i="1"/>
  <c r="M8" i="1"/>
  <c r="M47" i="1"/>
  <c r="M43" i="1"/>
  <c r="M31" i="1"/>
  <c r="M28" i="1"/>
  <c r="M19" i="1"/>
  <c r="M51" i="1"/>
  <c r="M39" i="1"/>
  <c r="M35" i="1"/>
  <c r="M30" i="1"/>
  <c r="M26" i="1"/>
  <c r="M24" i="1"/>
  <c r="M22" i="1"/>
  <c r="M5" i="1"/>
  <c r="M3" i="1"/>
  <c r="M15" i="1"/>
  <c r="M12" i="1"/>
  <c r="M6" i="1"/>
  <c r="M4" i="1"/>
  <c r="M10" i="1"/>
  <c r="M9" i="1"/>
  <c r="M17" i="1"/>
  <c r="T51" i="1"/>
  <c r="T47" i="1"/>
  <c r="T43" i="1"/>
  <c r="T39" i="1"/>
  <c r="T35" i="1"/>
  <c r="T31" i="1"/>
  <c r="T30" i="1"/>
  <c r="T28" i="1"/>
  <c r="T26" i="1"/>
  <c r="T24" i="1"/>
  <c r="T22" i="1"/>
  <c r="T19" i="1"/>
  <c r="T17" i="1"/>
  <c r="T15" i="1"/>
  <c r="T12" i="1"/>
  <c r="T10" i="1"/>
  <c r="T6" i="1"/>
  <c r="T5" i="1"/>
  <c r="T4" i="1"/>
  <c r="T3" i="1"/>
  <c r="T21" i="1"/>
  <c r="T14" i="1"/>
  <c r="T50" i="1"/>
  <c r="T46" i="1"/>
  <c r="T42" i="1"/>
  <c r="T38" i="1"/>
  <c r="T34" i="1"/>
  <c r="T49" i="1"/>
  <c r="T45" i="1"/>
  <c r="T41" i="1"/>
  <c r="T37" i="1"/>
  <c r="T33" i="1"/>
  <c r="T29" i="1"/>
  <c r="T27" i="1"/>
  <c r="T25" i="1"/>
  <c r="T23" i="1"/>
  <c r="T20" i="1"/>
  <c r="T18" i="1"/>
  <c r="T16" i="1"/>
  <c r="T13" i="1"/>
  <c r="T11" i="1"/>
  <c r="T9" i="1"/>
  <c r="T44" i="1"/>
  <c r="T32" i="1"/>
  <c r="T52" i="1"/>
  <c r="T48" i="1"/>
  <c r="T40" i="1"/>
  <c r="T36" i="1"/>
  <c r="T8" i="1"/>
  <c r="T7" i="1"/>
  <c r="AC49" i="3"/>
  <c r="AC45" i="3"/>
  <c r="AC41" i="3"/>
  <c r="AC37" i="3"/>
  <c r="AC33" i="3"/>
  <c r="AC52" i="3"/>
  <c r="AC48" i="3"/>
  <c r="AC44" i="3"/>
  <c r="AC40" i="3"/>
  <c r="AC36" i="3"/>
  <c r="AC51" i="3"/>
  <c r="AC47" i="3"/>
  <c r="AC43" i="3"/>
  <c r="AC39" i="3"/>
  <c r="AC35" i="3"/>
  <c r="AC50" i="3"/>
  <c r="AC46" i="3"/>
  <c r="AC42" i="3"/>
  <c r="AC38" i="3"/>
  <c r="AC34" i="3"/>
  <c r="AC31" i="3"/>
  <c r="AC30" i="3"/>
  <c r="AC28" i="3"/>
  <c r="AC26" i="3"/>
  <c r="AC24" i="3"/>
  <c r="AC22" i="3"/>
  <c r="AC32" i="3"/>
  <c r="AC21" i="3"/>
  <c r="AC14" i="3"/>
  <c r="AC7" i="3"/>
  <c r="AC29" i="3"/>
  <c r="AC27" i="3"/>
  <c r="AC25" i="3"/>
  <c r="AC23" i="3"/>
  <c r="AC20" i="3"/>
  <c r="AC8" i="3"/>
  <c r="AC15" i="3"/>
  <c r="AC10" i="3"/>
  <c r="AC19" i="3"/>
  <c r="AC18" i="3"/>
  <c r="AC13" i="3"/>
  <c r="AC9" i="3"/>
  <c r="AC6" i="3"/>
  <c r="AC5" i="3"/>
  <c r="AC4" i="3"/>
  <c r="AC17" i="3"/>
  <c r="AC12" i="3"/>
  <c r="AC16" i="3"/>
  <c r="AC11" i="3"/>
  <c r="AC3" i="3"/>
  <c r="P38" i="3"/>
  <c r="P41" i="3"/>
  <c r="P44" i="3"/>
  <c r="P47" i="3"/>
  <c r="P32" i="3"/>
  <c r="P26" i="3"/>
  <c r="P17" i="3"/>
  <c r="P6" i="3"/>
  <c r="P31" i="3"/>
  <c r="P25" i="3"/>
  <c r="P16" i="3"/>
  <c r="P8" i="3"/>
  <c r="Q43" i="3"/>
  <c r="Q7" i="3"/>
  <c r="Q10" i="3"/>
  <c r="R52" i="3"/>
  <c r="R48" i="3"/>
  <c r="R44" i="3"/>
  <c r="R40" i="3"/>
  <c r="R36" i="3"/>
  <c r="R32" i="3"/>
  <c r="R51" i="3"/>
  <c r="R47" i="3"/>
  <c r="R43" i="3"/>
  <c r="R39" i="3"/>
  <c r="R35" i="3"/>
  <c r="R50" i="3"/>
  <c r="R46" i="3"/>
  <c r="R42" i="3"/>
  <c r="R38" i="3"/>
  <c r="R49" i="3"/>
  <c r="R45" i="3"/>
  <c r="R41" i="3"/>
  <c r="R37" i="3"/>
  <c r="R33" i="3"/>
  <c r="R31" i="3"/>
  <c r="R21" i="3"/>
  <c r="R29" i="3"/>
  <c r="R27" i="3"/>
  <c r="R25" i="3"/>
  <c r="R23" i="3"/>
  <c r="R20" i="3"/>
  <c r="R18" i="3"/>
  <c r="R16" i="3"/>
  <c r="R13" i="3"/>
  <c r="R11" i="3"/>
  <c r="R9" i="3"/>
  <c r="R34" i="3"/>
  <c r="R30" i="3"/>
  <c r="R28" i="3"/>
  <c r="R26" i="3"/>
  <c r="R24" i="3"/>
  <c r="R22" i="3"/>
  <c r="R19" i="3"/>
  <c r="R17" i="3"/>
  <c r="R15" i="3"/>
  <c r="R12" i="3"/>
  <c r="R10" i="3"/>
  <c r="R6" i="3"/>
  <c r="R7" i="3"/>
  <c r="R4" i="3"/>
  <c r="R14" i="3"/>
  <c r="R8" i="3"/>
  <c r="R5" i="3"/>
  <c r="R3" i="3"/>
  <c r="O52" i="1"/>
  <c r="O48" i="1"/>
  <c r="O44" i="1"/>
  <c r="O40" i="1"/>
  <c r="O36" i="1"/>
  <c r="O32" i="1"/>
  <c r="O8" i="1"/>
  <c r="O24" i="1"/>
  <c r="O19" i="1"/>
  <c r="O17" i="1"/>
  <c r="O15" i="1"/>
  <c r="O51" i="1"/>
  <c r="O47" i="1"/>
  <c r="O43" i="1"/>
  <c r="O39" i="1"/>
  <c r="O35" i="1"/>
  <c r="O31" i="1"/>
  <c r="O30" i="1"/>
  <c r="O28" i="1"/>
  <c r="O26" i="1"/>
  <c r="O22" i="1"/>
  <c r="O12" i="1"/>
  <c r="O10" i="1"/>
  <c r="O50" i="1"/>
  <c r="O46" i="1"/>
  <c r="O42" i="1"/>
  <c r="O38" i="1"/>
  <c r="O34" i="1"/>
  <c r="O21" i="1"/>
  <c r="O14" i="1"/>
  <c r="O7" i="1"/>
  <c r="O49" i="1"/>
  <c r="O45" i="1"/>
  <c r="O33" i="1"/>
  <c r="O29" i="1"/>
  <c r="O27" i="1"/>
  <c r="O25" i="1"/>
  <c r="O23" i="1"/>
  <c r="O20" i="1"/>
  <c r="O18" i="1"/>
  <c r="O41" i="1"/>
  <c r="O37" i="1"/>
  <c r="O11" i="1"/>
  <c r="O16" i="1"/>
  <c r="O13" i="1"/>
  <c r="O9" i="1"/>
  <c r="O6" i="1"/>
  <c r="O5" i="1"/>
  <c r="O4" i="1"/>
  <c r="O3" i="1"/>
  <c r="AD22" i="2"/>
  <c r="AD14" i="2"/>
  <c r="AD9" i="2"/>
  <c r="O41" i="2"/>
  <c r="O36" i="2"/>
  <c r="O22" i="2"/>
  <c r="N20" i="1"/>
  <c r="N35" i="1"/>
  <c r="N46" i="1"/>
  <c r="Z49" i="1"/>
  <c r="Z45" i="1"/>
  <c r="Z41" i="1"/>
  <c r="Z37" i="1"/>
  <c r="Z33" i="1"/>
  <c r="Z29" i="1"/>
  <c r="Z27" i="1"/>
  <c r="Z25" i="1"/>
  <c r="Z23" i="1"/>
  <c r="Z20" i="1"/>
  <c r="Z18" i="1"/>
  <c r="Z16" i="1"/>
  <c r="Z13" i="1"/>
  <c r="Z11" i="1"/>
  <c r="Z9" i="1"/>
  <c r="Z52" i="1"/>
  <c r="Z48" i="1"/>
  <c r="Z44" i="1"/>
  <c r="Z40" i="1"/>
  <c r="Z36" i="1"/>
  <c r="Z32" i="1"/>
  <c r="Z51" i="1"/>
  <c r="Z47" i="1"/>
  <c r="Z43" i="1"/>
  <c r="Z39" i="1"/>
  <c r="Z35" i="1"/>
  <c r="Z31" i="1"/>
  <c r="Z30" i="1"/>
  <c r="Z28" i="1"/>
  <c r="Z26" i="1"/>
  <c r="Z24" i="1"/>
  <c r="Z22" i="1"/>
  <c r="Z19" i="1"/>
  <c r="Z17" i="1"/>
  <c r="Z15" i="1"/>
  <c r="Z12" i="1"/>
  <c r="Z10" i="1"/>
  <c r="Z6" i="1"/>
  <c r="Z5" i="1"/>
  <c r="Z4" i="1"/>
  <c r="Z3" i="1"/>
  <c r="Z42" i="1"/>
  <c r="Z34" i="1"/>
  <c r="Z50" i="1"/>
  <c r="Z46" i="1"/>
  <c r="Z38" i="1"/>
  <c r="Z21" i="1"/>
  <c r="Z14" i="1"/>
  <c r="Z8" i="1"/>
  <c r="Z7" i="1"/>
  <c r="W52" i="1"/>
  <c r="W48" i="1"/>
  <c r="W44" i="1"/>
  <c r="W40" i="1"/>
  <c r="W36" i="1"/>
  <c r="W32" i="1"/>
  <c r="W8" i="1"/>
  <c r="W24" i="1"/>
  <c r="W19" i="1"/>
  <c r="W17" i="1"/>
  <c r="W15" i="1"/>
  <c r="W12" i="1"/>
  <c r="W51" i="1"/>
  <c r="W47" i="1"/>
  <c r="W43" i="1"/>
  <c r="W39" i="1"/>
  <c r="W35" i="1"/>
  <c r="W31" i="1"/>
  <c r="W30" i="1"/>
  <c r="W28" i="1"/>
  <c r="W26" i="1"/>
  <c r="W22" i="1"/>
  <c r="W10" i="1"/>
  <c r="W50" i="1"/>
  <c r="W46" i="1"/>
  <c r="W42" i="1"/>
  <c r="W38" i="1"/>
  <c r="W34" i="1"/>
  <c r="W21" i="1"/>
  <c r="W14" i="1"/>
  <c r="W7" i="1"/>
  <c r="W49" i="1"/>
  <c r="W45" i="1"/>
  <c r="W41" i="1"/>
  <c r="W29" i="1"/>
  <c r="W25" i="1"/>
  <c r="W23" i="1"/>
  <c r="W20" i="1"/>
  <c r="W18" i="1"/>
  <c r="W37" i="1"/>
  <c r="W33" i="1"/>
  <c r="W27" i="1"/>
  <c r="W16" i="1"/>
  <c r="W13" i="1"/>
  <c r="W11" i="1"/>
  <c r="W9" i="1"/>
  <c r="W6" i="1"/>
  <c r="W5" i="1"/>
  <c r="W4" i="1"/>
  <c r="W3" i="1"/>
  <c r="M52" i="2"/>
  <c r="S41" i="2"/>
  <c r="S40" i="2"/>
  <c r="S5" i="2"/>
  <c r="AB41" i="2"/>
  <c r="AB27" i="2"/>
  <c r="AB18" i="2"/>
  <c r="AB9" i="2"/>
  <c r="AB40" i="2"/>
  <c r="AB47" i="2"/>
  <c r="AB31" i="2"/>
  <c r="AB24" i="2"/>
  <c r="AB15" i="2"/>
  <c r="AB6" i="2"/>
  <c r="AB50" i="2"/>
  <c r="AB52" i="2"/>
  <c r="AE52" i="1"/>
  <c r="AE48" i="1"/>
  <c r="AE44" i="1"/>
  <c r="AE40" i="1"/>
  <c r="AE36" i="1"/>
  <c r="AE32" i="1"/>
  <c r="AE8" i="1"/>
  <c r="AE24" i="1"/>
  <c r="AE17" i="1"/>
  <c r="AE15" i="1"/>
  <c r="AE51" i="1"/>
  <c r="AE47" i="1"/>
  <c r="AE43" i="1"/>
  <c r="AE39" i="1"/>
  <c r="AE35" i="1"/>
  <c r="AE31" i="1"/>
  <c r="AE30" i="1"/>
  <c r="AE28" i="1"/>
  <c r="AE26" i="1"/>
  <c r="AE22" i="1"/>
  <c r="AE19" i="1"/>
  <c r="AE12" i="1"/>
  <c r="AE10" i="1"/>
  <c r="AE50" i="1"/>
  <c r="AE46" i="1"/>
  <c r="AE42" i="1"/>
  <c r="AE38" i="1"/>
  <c r="AE34" i="1"/>
  <c r="AE21" i="1"/>
  <c r="AE14" i="1"/>
  <c r="AE7" i="1"/>
  <c r="AE49" i="1"/>
  <c r="AE41" i="1"/>
  <c r="AE33" i="1"/>
  <c r="AE29" i="1"/>
  <c r="AE27" i="1"/>
  <c r="AE25" i="1"/>
  <c r="AE18" i="1"/>
  <c r="AE45" i="1"/>
  <c r="AE37" i="1"/>
  <c r="AE23" i="1"/>
  <c r="AE20" i="1"/>
  <c r="AE11" i="1"/>
  <c r="AE16" i="1"/>
  <c r="AE13" i="1"/>
  <c r="AE9" i="1"/>
  <c r="AE6" i="1"/>
  <c r="AE5" i="1"/>
  <c r="AE4" i="1"/>
  <c r="AE3" i="1"/>
  <c r="U42" i="1"/>
  <c r="U23" i="1"/>
  <c r="U43" i="1"/>
  <c r="S25" i="3"/>
  <c r="T38" i="3"/>
  <c r="T41" i="3"/>
  <c r="T44" i="3"/>
  <c r="T47" i="3"/>
  <c r="T30" i="3"/>
  <c r="T22" i="3"/>
  <c r="T12" i="3"/>
  <c r="T4" i="3"/>
  <c r="T33" i="3"/>
  <c r="T25" i="3"/>
  <c r="T16" i="3"/>
  <c r="T14" i="3"/>
  <c r="U52" i="3"/>
  <c r="U28" i="3"/>
  <c r="U10" i="3"/>
  <c r="W51" i="3"/>
  <c r="W47" i="3"/>
  <c r="W43" i="3"/>
  <c r="W39" i="3"/>
  <c r="W35" i="3"/>
  <c r="W31" i="3"/>
  <c r="W50" i="3"/>
  <c r="W46" i="3"/>
  <c r="W42" i="3"/>
  <c r="W38" i="3"/>
  <c r="W49" i="3"/>
  <c r="W45" i="3"/>
  <c r="W41" i="3"/>
  <c r="W37" i="3"/>
  <c r="W52" i="3"/>
  <c r="W48" i="3"/>
  <c r="W44" i="3"/>
  <c r="W40" i="3"/>
  <c r="W36" i="3"/>
  <c r="W32" i="3"/>
  <c r="W29" i="3"/>
  <c r="W27" i="3"/>
  <c r="W25" i="3"/>
  <c r="W23" i="3"/>
  <c r="W20" i="3"/>
  <c r="W8" i="3"/>
  <c r="W33" i="3"/>
  <c r="W30" i="3"/>
  <c r="W28" i="3"/>
  <c r="W26" i="3"/>
  <c r="W24" i="3"/>
  <c r="W22" i="3"/>
  <c r="W19" i="3"/>
  <c r="W34" i="3"/>
  <c r="W21" i="3"/>
  <c r="W14" i="3"/>
  <c r="W7" i="3"/>
  <c r="W18" i="3"/>
  <c r="W13" i="3"/>
  <c r="W9" i="3"/>
  <c r="W6" i="3"/>
  <c r="W5" i="3"/>
  <c r="W17" i="3"/>
  <c r="W12" i="3"/>
  <c r="W4" i="3"/>
  <c r="W16" i="3"/>
  <c r="W11" i="3"/>
  <c r="W15" i="3"/>
  <c r="W3" i="3"/>
  <c r="W10" i="3"/>
  <c r="V52" i="3"/>
  <c r="V36" i="3"/>
  <c r="V43" i="3"/>
  <c r="V46" i="3"/>
  <c r="V45" i="3"/>
  <c r="V34" i="3"/>
  <c r="V27" i="3"/>
  <c r="V18" i="3"/>
  <c r="V9" i="3"/>
  <c r="V24" i="3"/>
  <c r="V15" i="3"/>
  <c r="V5" i="3"/>
  <c r="V7" i="3"/>
  <c r="AJ945" i="1"/>
  <c r="AJ944" i="1"/>
  <c r="AJ917" i="1"/>
  <c r="AJ908" i="1"/>
  <c r="AJ909" i="1"/>
  <c r="AJ924" i="1"/>
  <c r="AJ921" i="1"/>
  <c r="AJ952" i="1"/>
  <c r="AJ922" i="1"/>
  <c r="AJ907" i="1"/>
  <c r="AJ913" i="1"/>
  <c r="AJ928" i="1"/>
  <c r="AJ946" i="1"/>
  <c r="AJ938" i="1"/>
  <c r="AJ918" i="1"/>
  <c r="AJ934" i="1"/>
  <c r="AJ930" i="1"/>
  <c r="AJ923" i="1"/>
  <c r="AJ903" i="1"/>
  <c r="AJ929" i="1"/>
  <c r="AJ951" i="1"/>
  <c r="AJ906" i="1"/>
  <c r="AJ941" i="1"/>
  <c r="AJ940" i="1"/>
  <c r="AJ915" i="1"/>
  <c r="AJ937" i="1"/>
  <c r="AJ936" i="1"/>
  <c r="AJ912" i="1"/>
  <c r="AJ949" i="1"/>
  <c r="AJ948" i="1"/>
  <c r="AJ919" i="1"/>
  <c r="AJ914" i="1"/>
  <c r="AJ926" i="1"/>
  <c r="AJ931" i="1"/>
  <c r="AJ916" i="1"/>
  <c r="AJ950" i="1"/>
  <c r="AJ939" i="1"/>
  <c r="AJ920" i="1"/>
  <c r="AJ935" i="1"/>
  <c r="AJ942" i="1"/>
  <c r="AJ927" i="1"/>
  <c r="AJ947" i="1"/>
  <c r="AJ905" i="1"/>
  <c r="AJ925" i="1"/>
  <c r="AJ943" i="1"/>
  <c r="AJ904" i="1"/>
  <c r="AJ933" i="1"/>
  <c r="AJ932" i="1"/>
  <c r="AJ910" i="1"/>
  <c r="AJ911" i="1"/>
  <c r="AJ151" i="10"/>
  <c r="AJ148" i="10"/>
  <c r="AJ134" i="10"/>
  <c r="AJ133" i="10"/>
  <c r="AJ140" i="10"/>
  <c r="AJ143" i="10"/>
  <c r="AJ130" i="10"/>
  <c r="AJ108" i="10"/>
  <c r="AJ119" i="10"/>
  <c r="AJ110" i="10"/>
  <c r="AJ103" i="10"/>
  <c r="AJ120" i="10"/>
  <c r="AJ111" i="10"/>
  <c r="AJ451" i="10"/>
  <c r="AJ436" i="10"/>
  <c r="AJ443" i="10"/>
  <c r="AJ430" i="10"/>
  <c r="AJ442" i="10"/>
  <c r="AJ441" i="10"/>
  <c r="AJ427" i="10"/>
  <c r="AJ414" i="10"/>
  <c r="AJ416" i="10"/>
  <c r="AJ424" i="10"/>
  <c r="AJ417" i="10"/>
  <c r="AJ406" i="10"/>
  <c r="AJ351" i="10"/>
  <c r="AJ348" i="10"/>
  <c r="AJ334" i="10"/>
  <c r="AJ333" i="10"/>
  <c r="AJ340" i="10"/>
  <c r="AJ343" i="10"/>
  <c r="AJ330" i="10"/>
  <c r="AJ325" i="10"/>
  <c r="AJ317" i="10"/>
  <c r="AJ306" i="10"/>
  <c r="AJ321" i="10"/>
  <c r="AJ320" i="10"/>
  <c r="AJ311" i="10"/>
  <c r="AJ202" i="10"/>
  <c r="AJ191" i="10"/>
  <c r="AJ177" i="10"/>
  <c r="AJ190" i="10"/>
  <c r="AJ193" i="10"/>
  <c r="AJ180" i="10"/>
  <c r="AJ192" i="10"/>
  <c r="AJ172" i="10"/>
  <c r="AJ162" i="10"/>
  <c r="AJ154" i="10"/>
  <c r="AJ157" i="10"/>
  <c r="AJ163" i="10"/>
  <c r="AJ1000" i="10"/>
  <c r="AJ1001" i="10"/>
  <c r="AJ987" i="10"/>
  <c r="AJ975" i="10"/>
  <c r="AJ986" i="10"/>
  <c r="AJ985" i="10"/>
  <c r="AJ976" i="10"/>
  <c r="AJ988" i="10"/>
  <c r="AJ965" i="10"/>
  <c r="AJ955" i="10"/>
  <c r="AJ964" i="10"/>
  <c r="AJ968" i="10"/>
  <c r="AJ959" i="10"/>
  <c r="AJ651" i="10"/>
  <c r="AJ636" i="10"/>
  <c r="AJ635" i="10"/>
  <c r="AJ626" i="10"/>
  <c r="AJ638" i="10"/>
  <c r="AJ641" i="10"/>
  <c r="AJ627" i="10"/>
  <c r="AJ614" i="10"/>
  <c r="AJ618" i="10"/>
  <c r="AJ609" i="10"/>
  <c r="AJ617" i="10"/>
  <c r="AJ606" i="10"/>
  <c r="AJ502" i="10"/>
  <c r="AJ499" i="10"/>
  <c r="AJ485" i="10"/>
  <c r="AJ476" i="10"/>
  <c r="AJ488" i="10"/>
  <c r="AJ487" i="10"/>
  <c r="AJ475" i="10"/>
  <c r="AJ482" i="10"/>
  <c r="AJ463" i="10"/>
  <c r="AJ473" i="10"/>
  <c r="AJ465" i="10"/>
  <c r="AJ455" i="10"/>
  <c r="AJ464" i="10"/>
  <c r="AJ950" i="10"/>
  <c r="AJ946" i="10"/>
  <c r="AJ945" i="10"/>
  <c r="AJ929" i="10"/>
  <c r="AJ940" i="10"/>
  <c r="AJ939" i="10"/>
  <c r="AJ928" i="10"/>
  <c r="AJ908" i="10"/>
  <c r="AJ915" i="10"/>
  <c r="AJ905" i="10"/>
  <c r="AJ914" i="10"/>
  <c r="AJ916" i="10"/>
  <c r="AJ302" i="10"/>
  <c r="AJ299" i="10"/>
  <c r="AJ285" i="10"/>
  <c r="AJ276" i="10"/>
  <c r="AJ288" i="10"/>
  <c r="AJ287" i="10"/>
  <c r="AJ275" i="10"/>
  <c r="AJ282" i="10"/>
  <c r="AJ266" i="10"/>
  <c r="AJ258" i="10"/>
  <c r="AJ265" i="10"/>
  <c r="AJ255" i="10"/>
  <c r="AJ264" i="10"/>
  <c r="AJ549" i="10"/>
  <c r="AJ542" i="10"/>
  <c r="AJ541" i="10"/>
  <c r="AJ527" i="10"/>
  <c r="AJ536" i="10"/>
  <c r="AJ539" i="10"/>
  <c r="AJ528" i="10"/>
  <c r="AJ523" i="10"/>
  <c r="AJ515" i="10"/>
  <c r="AJ505" i="10"/>
  <c r="AJ514" i="10"/>
  <c r="AJ516" i="10"/>
  <c r="AJ400" i="10"/>
  <c r="AJ395" i="10"/>
  <c r="AJ379" i="10"/>
  <c r="AJ394" i="10"/>
  <c r="AJ398" i="10"/>
  <c r="AJ385" i="10"/>
  <c r="AJ376" i="10"/>
  <c r="AJ388" i="10"/>
  <c r="AJ367" i="10"/>
  <c r="AJ356" i="10"/>
  <c r="AJ371" i="10"/>
  <c r="AJ368" i="10"/>
  <c r="AJ359" i="10"/>
  <c r="AJ51" i="10"/>
  <c r="AJ36" i="10"/>
  <c r="AJ43" i="10"/>
  <c r="AJ30" i="10"/>
  <c r="AJ42" i="10"/>
  <c r="AJ41" i="10"/>
  <c r="AJ27" i="10"/>
  <c r="AJ14" i="10"/>
  <c r="AJ18" i="10"/>
  <c r="AJ9" i="10"/>
  <c r="AJ17" i="10"/>
  <c r="AJ3" i="10"/>
  <c r="AJ850" i="10"/>
  <c r="AJ836" i="10"/>
  <c r="AJ839" i="10"/>
  <c r="AJ828" i="10"/>
  <c r="AJ838" i="10"/>
  <c r="AJ837" i="10"/>
  <c r="AJ825" i="10"/>
  <c r="AJ814" i="10"/>
  <c r="AJ816" i="10"/>
  <c r="AJ808" i="10"/>
  <c r="AJ815" i="10"/>
  <c r="AJ805" i="10"/>
  <c r="AJ698" i="10"/>
  <c r="AJ693" i="10"/>
  <c r="AJ680" i="10"/>
  <c r="AJ697" i="10"/>
  <c r="AJ684" i="10"/>
  <c r="AJ683" i="10"/>
  <c r="AJ694" i="10"/>
  <c r="AJ673" i="10"/>
  <c r="AJ663" i="10"/>
  <c r="AJ672" i="10"/>
  <c r="AJ662" i="10"/>
  <c r="AJ654" i="10"/>
  <c r="AJ657" i="10"/>
  <c r="AJ801" i="10"/>
  <c r="AJ787" i="10"/>
  <c r="AJ775" i="10"/>
  <c r="AJ786" i="10"/>
  <c r="AJ789" i="10"/>
  <c r="AJ778" i="10"/>
  <c r="AJ792" i="10"/>
  <c r="AJ769" i="10"/>
  <c r="AJ760" i="10"/>
  <c r="AJ753" i="10"/>
  <c r="AJ770" i="10"/>
  <c r="AJ761" i="10"/>
  <c r="AJ747" i="10"/>
  <c r="AJ748" i="10"/>
  <c r="AJ734" i="10"/>
  <c r="AJ733" i="10"/>
  <c r="AJ744" i="10"/>
  <c r="AJ743" i="10"/>
  <c r="AJ730" i="10"/>
  <c r="AJ708" i="10"/>
  <c r="AJ715" i="10"/>
  <c r="AJ705" i="10"/>
  <c r="AJ714" i="10"/>
  <c r="AJ718" i="10"/>
  <c r="AJ709" i="10"/>
  <c r="AJ601" i="10"/>
  <c r="AJ591" i="10"/>
  <c r="AJ577" i="10"/>
  <c r="AJ590" i="10"/>
  <c r="AJ589" i="10"/>
  <c r="AJ578" i="10"/>
  <c r="AJ592" i="10"/>
  <c r="AJ569" i="10"/>
  <c r="AJ560" i="10"/>
  <c r="AJ553" i="10"/>
  <c r="AJ570" i="10"/>
  <c r="AJ561" i="10"/>
  <c r="AJ252" i="10"/>
  <c r="AJ240" i="10"/>
  <c r="AJ243" i="10"/>
  <c r="AJ230" i="10"/>
  <c r="AJ242" i="10"/>
  <c r="AJ245" i="10"/>
  <c r="AJ229" i="10"/>
  <c r="AJ221" i="10"/>
  <c r="AJ218" i="10"/>
  <c r="AJ209" i="10"/>
  <c r="AJ219" i="10"/>
  <c r="AJ210" i="10"/>
  <c r="AJ203" i="10"/>
  <c r="AJ100" i="10"/>
  <c r="AJ89" i="10"/>
  <c r="AJ78" i="10"/>
  <c r="AJ92" i="10"/>
  <c r="AJ91" i="10"/>
  <c r="AJ77" i="10"/>
  <c r="AJ86" i="10"/>
  <c r="AJ66" i="10"/>
  <c r="AJ58" i="10"/>
  <c r="AJ67" i="10"/>
  <c r="AJ56" i="10"/>
  <c r="AJ71" i="10"/>
  <c r="AJ898" i="10"/>
  <c r="AJ893" i="10"/>
  <c r="AJ880" i="10"/>
  <c r="AJ872" i="10"/>
  <c r="AJ884" i="10"/>
  <c r="AJ883" i="10"/>
  <c r="AJ897" i="10"/>
  <c r="AJ882" i="10"/>
  <c r="AJ863" i="10"/>
  <c r="AJ873" i="10"/>
  <c r="AJ862" i="10"/>
  <c r="AJ854" i="10"/>
  <c r="AJ857" i="10"/>
  <c r="AJ150" i="10"/>
  <c r="AJ146" i="10"/>
  <c r="AJ145" i="10"/>
  <c r="AJ129" i="10"/>
  <c r="AJ136" i="10"/>
  <c r="AJ139" i="10"/>
  <c r="AJ128" i="10"/>
  <c r="AJ125" i="10"/>
  <c r="AJ117" i="10"/>
  <c r="AJ106" i="10"/>
  <c r="AJ121" i="10"/>
  <c r="AJ118" i="10"/>
  <c r="AJ109" i="10"/>
  <c r="AJ450" i="10"/>
  <c r="AJ432" i="10"/>
  <c r="AJ439" i="10"/>
  <c r="AJ428" i="10"/>
  <c r="AJ438" i="10"/>
  <c r="AJ437" i="10"/>
  <c r="AJ425" i="10"/>
  <c r="AJ407" i="10"/>
  <c r="AJ413" i="10"/>
  <c r="AJ408" i="10"/>
  <c r="AJ415" i="10"/>
  <c r="AJ405" i="10"/>
  <c r="AJ350" i="10"/>
  <c r="AJ346" i="10"/>
  <c r="AJ345" i="10"/>
  <c r="AJ329" i="10"/>
  <c r="AJ336" i="10"/>
  <c r="AJ339" i="10"/>
  <c r="AJ328" i="10"/>
  <c r="AJ308" i="10"/>
  <c r="AJ315" i="10"/>
  <c r="AJ305" i="10"/>
  <c r="AJ314" i="10"/>
  <c r="AJ318" i="10"/>
  <c r="AJ309" i="10"/>
  <c r="AJ201" i="10"/>
  <c r="AJ187" i="10"/>
  <c r="AJ175" i="10"/>
  <c r="AJ186" i="10"/>
  <c r="AJ189" i="10"/>
  <c r="AJ178" i="10"/>
  <c r="AJ188" i="10"/>
  <c r="AJ169" i="10"/>
  <c r="AJ160" i="10"/>
  <c r="AJ153" i="10"/>
  <c r="AJ170" i="10"/>
  <c r="AJ161" i="10"/>
  <c r="AJ999" i="10"/>
  <c r="AJ997" i="10"/>
  <c r="AJ983" i="10"/>
  <c r="AJ973" i="10"/>
  <c r="AJ982" i="10"/>
  <c r="AJ981" i="10"/>
  <c r="AJ974" i="10"/>
  <c r="AJ984" i="10"/>
  <c r="AJ962" i="10"/>
  <c r="AJ954" i="10"/>
  <c r="AJ957" i="10"/>
  <c r="AJ966" i="10"/>
  <c r="AJ958" i="10"/>
  <c r="AJ650" i="10"/>
  <c r="AJ632" i="10"/>
  <c r="AJ631" i="10"/>
  <c r="AJ647" i="10"/>
  <c r="AJ634" i="10"/>
  <c r="AJ637" i="10"/>
  <c r="AJ625" i="10"/>
  <c r="AJ607" i="10"/>
  <c r="AJ616" i="10"/>
  <c r="AJ608" i="10"/>
  <c r="AJ615" i="10"/>
  <c r="AJ605" i="10"/>
  <c r="AJ498" i="10"/>
  <c r="AJ497" i="10"/>
  <c r="AJ481" i="10"/>
  <c r="AJ474" i="10"/>
  <c r="AJ484" i="10"/>
  <c r="AJ483" i="10"/>
  <c r="AJ494" i="10"/>
  <c r="AJ470" i="10"/>
  <c r="AJ461" i="10"/>
  <c r="AJ472" i="10"/>
  <c r="AJ462" i="10"/>
  <c r="AJ454" i="10"/>
  <c r="AJ457" i="10"/>
  <c r="AJ949" i="10"/>
  <c r="AJ942" i="10"/>
  <c r="AJ941" i="10"/>
  <c r="AJ927" i="10"/>
  <c r="AJ936" i="10"/>
  <c r="AJ935" i="10"/>
  <c r="AJ926" i="10"/>
  <c r="AJ923" i="10"/>
  <c r="AJ912" i="10"/>
  <c r="AJ904" i="10"/>
  <c r="AJ907" i="10"/>
  <c r="AJ913" i="10"/>
  <c r="AJ298" i="10"/>
  <c r="AJ297" i="10"/>
  <c r="AJ281" i="10"/>
  <c r="AJ274" i="10"/>
  <c r="AJ284" i="10"/>
  <c r="AJ283" i="10"/>
  <c r="AJ294" i="10"/>
  <c r="AJ273" i="10"/>
  <c r="AJ263" i="10"/>
  <c r="AJ272" i="10"/>
  <c r="AJ262" i="10"/>
  <c r="AJ254" i="10"/>
  <c r="AJ257" i="10"/>
  <c r="AJ552" i="10"/>
  <c r="AJ538" i="10"/>
  <c r="AJ537" i="10"/>
  <c r="AJ525" i="10"/>
  <c r="AJ532" i="10"/>
  <c r="AJ535" i="10"/>
  <c r="AJ526" i="10"/>
  <c r="AJ522" i="10"/>
  <c r="AJ512" i="10"/>
  <c r="AJ504" i="10"/>
  <c r="AJ507" i="10"/>
  <c r="AJ513" i="10"/>
  <c r="AJ399" i="10"/>
  <c r="AJ391" i="10"/>
  <c r="AJ377" i="10"/>
  <c r="AJ390" i="10"/>
  <c r="AJ397" i="10"/>
  <c r="AJ381" i="10"/>
  <c r="AJ374" i="10"/>
  <c r="AJ384" i="10"/>
  <c r="AJ365" i="10"/>
  <c r="AJ355" i="10"/>
  <c r="AJ364" i="10"/>
  <c r="AJ366" i="10"/>
  <c r="AJ358" i="10"/>
  <c r="AJ50" i="10"/>
  <c r="AJ32" i="10"/>
  <c r="AJ39" i="10"/>
  <c r="AJ28" i="10"/>
  <c r="AJ38" i="10"/>
  <c r="AJ37" i="10"/>
  <c r="AJ25" i="10"/>
  <c r="AJ7" i="10"/>
  <c r="AJ16" i="10"/>
  <c r="AJ8" i="10"/>
  <c r="AJ15" i="10"/>
  <c r="AJ6" i="10"/>
  <c r="AJ849" i="10"/>
  <c r="AJ847" i="10"/>
  <c r="AJ832" i="10"/>
  <c r="AJ835" i="10"/>
  <c r="AJ826" i="10"/>
  <c r="AJ834" i="10"/>
  <c r="AJ833" i="10"/>
  <c r="AJ823" i="10"/>
  <c r="AJ807" i="10"/>
  <c r="AJ813" i="10"/>
  <c r="AJ822" i="10"/>
  <c r="AJ812" i="10"/>
  <c r="AJ804" i="10"/>
  <c r="AJ701" i="10"/>
  <c r="AJ689" i="10"/>
  <c r="AJ678" i="10"/>
  <c r="AJ696" i="10"/>
  <c r="AJ695" i="10"/>
  <c r="AJ679" i="10"/>
  <c r="AJ690" i="10"/>
  <c r="AJ670" i="10"/>
  <c r="AJ661" i="10"/>
  <c r="AJ669" i="10"/>
  <c r="AJ660" i="10"/>
  <c r="AJ653" i="10"/>
  <c r="AJ800" i="10"/>
  <c r="AJ797" i="10"/>
  <c r="AJ783" i="10"/>
  <c r="AJ773" i="10"/>
  <c r="AJ782" i="10"/>
  <c r="AJ785" i="10"/>
  <c r="AJ776" i="10"/>
  <c r="AJ788" i="10"/>
  <c r="AJ767" i="10"/>
  <c r="AJ756" i="10"/>
  <c r="AJ771" i="10"/>
  <c r="AJ768" i="10"/>
  <c r="AJ759" i="10"/>
  <c r="AJ750" i="10"/>
  <c r="AJ746" i="10"/>
  <c r="AJ745" i="10"/>
  <c r="AJ729" i="10"/>
  <c r="AJ740" i="10"/>
  <c r="AJ739" i="10"/>
  <c r="AJ728" i="10"/>
  <c r="AJ722" i="10"/>
  <c r="AJ712" i="10"/>
  <c r="AJ704" i="10"/>
  <c r="AJ707" i="10"/>
  <c r="AJ716" i="10"/>
  <c r="AJ600" i="10"/>
  <c r="AJ597" i="10"/>
  <c r="AJ587" i="10"/>
  <c r="AJ575" i="10"/>
  <c r="AJ586" i="10"/>
  <c r="AJ585" i="10"/>
  <c r="AJ576" i="10"/>
  <c r="AJ588" i="10"/>
  <c r="AJ567" i="10"/>
  <c r="AJ556" i="10"/>
  <c r="AJ571" i="10"/>
  <c r="AJ568" i="10"/>
  <c r="AJ559" i="10"/>
  <c r="AJ251" i="10"/>
  <c r="AJ236" i="10"/>
  <c r="AJ239" i="10"/>
  <c r="AJ228" i="10"/>
  <c r="AJ238" i="10"/>
  <c r="AJ241" i="10"/>
  <c r="AJ227" i="10"/>
  <c r="AJ214" i="10"/>
  <c r="AJ216" i="10"/>
  <c r="AJ208" i="10"/>
  <c r="AJ217" i="10"/>
  <c r="AJ206" i="10"/>
  <c r="AJ102" i="10"/>
  <c r="AJ99" i="10"/>
  <c r="AJ85" i="10"/>
  <c r="AJ76" i="10"/>
  <c r="AJ88" i="10"/>
  <c r="AJ87" i="10"/>
  <c r="AJ75" i="10"/>
  <c r="AJ82" i="10"/>
  <c r="AJ63" i="10"/>
  <c r="AJ73" i="10"/>
  <c r="AJ65" i="10"/>
  <c r="AJ55" i="10"/>
  <c r="AJ64" i="10"/>
  <c r="AJ901" i="10"/>
  <c r="AJ889" i="10"/>
  <c r="AJ878" i="10"/>
  <c r="AJ896" i="10"/>
  <c r="AJ895" i="10"/>
  <c r="AJ879" i="10"/>
  <c r="AJ894" i="10"/>
  <c r="AJ870" i="10"/>
  <c r="AJ861" i="10"/>
  <c r="AJ869" i="10"/>
  <c r="AJ860" i="10"/>
  <c r="AJ853" i="10"/>
  <c r="AJ149" i="10"/>
  <c r="AJ142" i="10"/>
  <c r="AJ141" i="10"/>
  <c r="AJ127" i="10"/>
  <c r="AJ132" i="10"/>
  <c r="AJ135" i="10"/>
  <c r="AJ126" i="10"/>
  <c r="AJ123" i="10"/>
  <c r="AJ115" i="10"/>
  <c r="AJ105" i="10"/>
  <c r="AJ114" i="10"/>
  <c r="AJ116" i="10"/>
  <c r="AJ449" i="10"/>
  <c r="AJ444" i="10"/>
  <c r="AJ448" i="10"/>
  <c r="AJ435" i="10"/>
  <c r="AJ426" i="10"/>
  <c r="AJ434" i="10"/>
  <c r="AJ433" i="10"/>
  <c r="AJ423" i="10"/>
  <c r="AJ420" i="10"/>
  <c r="AJ411" i="10"/>
  <c r="AJ422" i="10"/>
  <c r="AJ412" i="10"/>
  <c r="AJ404" i="10"/>
  <c r="AJ349" i="10"/>
  <c r="AJ342" i="10"/>
  <c r="AJ341" i="10"/>
  <c r="AJ327" i="10"/>
  <c r="AJ332" i="10"/>
  <c r="AJ335" i="10"/>
  <c r="AJ326" i="10"/>
  <c r="AJ322" i="10"/>
  <c r="AJ312" i="10"/>
  <c r="AJ304" i="10"/>
  <c r="AJ307" i="10"/>
  <c r="AJ316" i="10"/>
  <c r="AJ200" i="10"/>
  <c r="AJ198" i="10"/>
  <c r="AJ183" i="10"/>
  <c r="AJ173" i="10"/>
  <c r="AJ182" i="10"/>
  <c r="AJ185" i="10"/>
  <c r="AJ176" i="10"/>
  <c r="AJ184" i="10"/>
  <c r="AJ167" i="10"/>
  <c r="AJ156" i="10"/>
  <c r="AJ171" i="10"/>
  <c r="AJ168" i="10"/>
  <c r="AJ159" i="10"/>
  <c r="AJ1002" i="10"/>
  <c r="AJ995" i="10"/>
  <c r="AJ979" i="10"/>
  <c r="AJ994" i="10"/>
  <c r="AJ993" i="10"/>
  <c r="AJ980" i="10"/>
  <c r="AJ996" i="10"/>
  <c r="AJ969" i="10"/>
  <c r="AJ960" i="10"/>
  <c r="AJ953" i="10"/>
  <c r="AJ972" i="10"/>
  <c r="AJ963" i="10"/>
  <c r="AJ649" i="10"/>
  <c r="AJ644" i="10"/>
  <c r="AJ643" i="10"/>
  <c r="AJ630" i="10"/>
  <c r="AJ646" i="10"/>
  <c r="AJ648" i="10"/>
  <c r="AJ633" i="10"/>
  <c r="AJ623" i="10"/>
  <c r="AJ624" i="10"/>
  <c r="AJ613" i="10"/>
  <c r="AJ622" i="10"/>
  <c r="AJ612" i="10"/>
  <c r="AJ604" i="10"/>
  <c r="AJ501" i="10"/>
  <c r="AJ493" i="10"/>
  <c r="AJ480" i="10"/>
  <c r="AJ496" i="10"/>
  <c r="AJ495" i="10"/>
  <c r="AJ479" i="10"/>
  <c r="AJ490" i="10"/>
  <c r="AJ468" i="10"/>
  <c r="AJ459" i="10"/>
  <c r="AJ469" i="10"/>
  <c r="AJ460" i="10"/>
  <c r="AJ453" i="10"/>
  <c r="AJ951" i="10"/>
  <c r="AJ952" i="10"/>
  <c r="AJ938" i="10"/>
  <c r="AJ937" i="10"/>
  <c r="AJ925" i="10"/>
  <c r="AJ932" i="10"/>
  <c r="AJ931" i="10"/>
  <c r="AJ924" i="10"/>
  <c r="AJ919" i="10"/>
  <c r="AJ910" i="10"/>
  <c r="AJ903" i="10"/>
  <c r="AJ920" i="10"/>
  <c r="AJ911" i="10"/>
  <c r="AJ301" i="10"/>
  <c r="AJ293" i="10"/>
  <c r="AJ280" i="10"/>
  <c r="AJ296" i="10"/>
  <c r="AJ295" i="10"/>
  <c r="AJ279" i="10"/>
  <c r="AJ290" i="10"/>
  <c r="AJ270" i="10"/>
  <c r="AJ261" i="10"/>
  <c r="AJ269" i="10"/>
  <c r="AJ260" i="10"/>
  <c r="AJ253" i="10"/>
  <c r="AJ551" i="10"/>
  <c r="AJ548" i="10"/>
  <c r="AJ534" i="10"/>
  <c r="AJ533" i="10"/>
  <c r="AJ544" i="10"/>
  <c r="AJ547" i="10"/>
  <c r="AJ531" i="10"/>
  <c r="AJ524" i="10"/>
  <c r="AJ519" i="10"/>
  <c r="AJ510" i="10"/>
  <c r="AJ503" i="10"/>
  <c r="AJ520" i="10"/>
  <c r="AJ511" i="10"/>
  <c r="AJ402" i="10"/>
  <c r="AJ387" i="10"/>
  <c r="AJ375" i="10"/>
  <c r="AJ386" i="10"/>
  <c r="AJ393" i="10"/>
  <c r="AJ380" i="10"/>
  <c r="AJ396" i="10"/>
  <c r="AJ372" i="10"/>
  <c r="AJ362" i="10"/>
  <c r="AJ354" i="10"/>
  <c r="AJ357" i="10"/>
  <c r="AJ363" i="10"/>
  <c r="AJ49" i="10"/>
  <c r="AJ44" i="10"/>
  <c r="AJ48" i="10"/>
  <c r="AJ35" i="10"/>
  <c r="AJ26" i="10"/>
  <c r="AJ34" i="10"/>
  <c r="AJ33" i="10"/>
  <c r="AJ23" i="10"/>
  <c r="AJ24" i="10"/>
  <c r="AJ13" i="10"/>
  <c r="AJ22" i="10"/>
  <c r="AJ12" i="10"/>
  <c r="AJ5" i="10"/>
  <c r="AJ852" i="10"/>
  <c r="AJ844" i="10"/>
  <c r="AJ848" i="10"/>
  <c r="AJ831" i="10"/>
  <c r="AJ846" i="10"/>
  <c r="AJ845" i="10"/>
  <c r="AJ829" i="10"/>
  <c r="AJ824" i="10"/>
  <c r="AJ820" i="10"/>
  <c r="AJ811" i="10"/>
  <c r="AJ819" i="10"/>
  <c r="AJ810" i="10"/>
  <c r="AJ803" i="10"/>
  <c r="AJ700" i="10"/>
  <c r="AJ685" i="10"/>
  <c r="AJ676" i="10"/>
  <c r="AJ692" i="10"/>
  <c r="AJ691" i="10"/>
  <c r="AJ677" i="10"/>
  <c r="AJ686" i="10"/>
  <c r="AJ668" i="10"/>
  <c r="AJ659" i="10"/>
  <c r="AJ667" i="10"/>
  <c r="AJ656" i="10"/>
  <c r="AJ671" i="10"/>
  <c r="AJ799" i="10"/>
  <c r="AJ795" i="10"/>
  <c r="AJ779" i="10"/>
  <c r="AJ794" i="10"/>
  <c r="AJ798" i="10"/>
  <c r="AJ781" i="10"/>
  <c r="AJ774" i="10"/>
  <c r="AJ784" i="10"/>
  <c r="AJ765" i="10"/>
  <c r="AJ755" i="10"/>
  <c r="AJ764" i="10"/>
  <c r="AJ766" i="10"/>
  <c r="AJ758" i="10"/>
  <c r="AJ749" i="10"/>
  <c r="AJ742" i="10"/>
  <c r="AJ741" i="10"/>
  <c r="AJ727" i="10"/>
  <c r="AJ736" i="10"/>
  <c r="AJ735" i="10"/>
  <c r="AJ726" i="10"/>
  <c r="AJ719" i="10"/>
  <c r="AJ710" i="10"/>
  <c r="AJ703" i="10"/>
  <c r="AJ723" i="10"/>
  <c r="AJ713" i="10"/>
  <c r="AJ599" i="10"/>
  <c r="AJ598" i="10"/>
  <c r="AJ583" i="10"/>
  <c r="AJ573" i="10"/>
  <c r="AJ582" i="10"/>
  <c r="AJ581" i="10"/>
  <c r="AJ574" i="10"/>
  <c r="AJ584" i="10"/>
  <c r="AJ565" i="10"/>
  <c r="AJ555" i="10"/>
  <c r="AJ564" i="10"/>
  <c r="AJ566" i="10"/>
  <c r="AJ558" i="10"/>
  <c r="AJ250" i="10"/>
  <c r="AJ232" i="10"/>
  <c r="AJ235" i="10"/>
  <c r="AJ226" i="10"/>
  <c r="AJ234" i="10"/>
  <c r="AJ237" i="10"/>
  <c r="AJ225" i="10"/>
  <c r="AJ207" i="10"/>
  <c r="AJ213" i="10"/>
  <c r="AJ224" i="10"/>
  <c r="AJ215" i="10"/>
  <c r="AJ205" i="10"/>
  <c r="AJ98" i="10"/>
  <c r="AJ97" i="10"/>
  <c r="AJ81" i="10"/>
  <c r="AJ74" i="10"/>
  <c r="AJ84" i="10"/>
  <c r="AJ83" i="10"/>
  <c r="AJ94" i="10"/>
  <c r="AJ70" i="10"/>
  <c r="AJ61" i="10"/>
  <c r="AJ72" i="10"/>
  <c r="AJ62" i="10"/>
  <c r="AJ54" i="10"/>
  <c r="AJ57" i="10"/>
  <c r="AJ900" i="10"/>
  <c r="AJ885" i="10"/>
  <c r="AJ876" i="10"/>
  <c r="AJ892" i="10"/>
  <c r="AJ891" i="10"/>
  <c r="AJ877" i="10"/>
  <c r="AJ890" i="10"/>
  <c r="AJ868" i="10"/>
  <c r="AJ859" i="10"/>
  <c r="AJ867" i="10"/>
  <c r="AJ856" i="10"/>
  <c r="AJ871" i="10"/>
  <c r="AJ152" i="10"/>
  <c r="AJ144" i="10"/>
  <c r="AJ147" i="10"/>
  <c r="AJ131" i="10"/>
  <c r="AJ124" i="10"/>
  <c r="AJ137" i="10"/>
  <c r="AJ107" i="10"/>
  <c r="AJ452" i="10"/>
  <c r="AJ447" i="10"/>
  <c r="AJ431" i="10"/>
  <c r="AJ445" i="10"/>
  <c r="AJ429" i="10"/>
  <c r="AJ418" i="10"/>
  <c r="AJ419" i="10"/>
  <c r="AJ403" i="10"/>
  <c r="AJ352" i="10"/>
  <c r="AJ344" i="10"/>
  <c r="AJ331" i="10"/>
  <c r="AJ310" i="10"/>
  <c r="AJ313" i="10"/>
  <c r="AJ179" i="10"/>
  <c r="AJ197" i="10"/>
  <c r="AJ174" i="10"/>
  <c r="AJ164" i="10"/>
  <c r="AJ998" i="10"/>
  <c r="AJ977" i="10"/>
  <c r="AJ978" i="10"/>
  <c r="AJ967" i="10"/>
  <c r="AJ970" i="10"/>
  <c r="AJ640" i="10"/>
  <c r="AJ628" i="10"/>
  <c r="AJ629" i="10"/>
  <c r="AJ611" i="10"/>
  <c r="AJ610" i="10"/>
  <c r="AJ489" i="10"/>
  <c r="AJ492" i="10"/>
  <c r="AJ486" i="10"/>
  <c r="AJ467" i="10"/>
  <c r="AJ947" i="10"/>
  <c r="AJ934" i="10"/>
  <c r="AJ943" i="10"/>
  <c r="AJ917" i="10"/>
  <c r="AJ921" i="10"/>
  <c r="AJ300" i="10"/>
  <c r="AJ278" i="10"/>
  <c r="AJ277" i="10"/>
  <c r="AJ259" i="10"/>
  <c r="AJ256" i="10"/>
  <c r="AJ546" i="10"/>
  <c r="AJ529" i="10"/>
  <c r="AJ530" i="10"/>
  <c r="AJ506" i="10"/>
  <c r="AJ518" i="10"/>
  <c r="AJ383" i="10"/>
  <c r="AJ389" i="10"/>
  <c r="AJ369" i="10"/>
  <c r="AJ353" i="10"/>
  <c r="AJ52" i="10"/>
  <c r="AJ31" i="10"/>
  <c r="AJ45" i="10"/>
  <c r="AJ20" i="10"/>
  <c r="AJ10" i="10"/>
  <c r="AJ851" i="10"/>
  <c r="AJ843" i="10"/>
  <c r="AJ841" i="10"/>
  <c r="AJ821" i="10"/>
  <c r="AJ817" i="10"/>
  <c r="AJ702" i="10"/>
  <c r="AJ674" i="10"/>
  <c r="AJ687" i="10"/>
  <c r="AJ666" i="10"/>
  <c r="AJ655" i="10"/>
  <c r="AJ802" i="10"/>
  <c r="AJ790" i="10"/>
  <c r="AJ780" i="10"/>
  <c r="AJ762" i="10"/>
  <c r="AJ763" i="10"/>
  <c r="AJ738" i="10"/>
  <c r="AJ725" i="10"/>
  <c r="AJ724" i="10"/>
  <c r="AJ706" i="10"/>
  <c r="AJ711" i="10"/>
  <c r="AJ579" i="10"/>
  <c r="AJ593" i="10"/>
  <c r="AJ572" i="10"/>
  <c r="AJ554" i="10"/>
  <c r="AJ249" i="10"/>
  <c r="AJ231" i="10"/>
  <c r="AJ248" i="10"/>
  <c r="AJ220" i="10"/>
  <c r="AJ212" i="10"/>
  <c r="AJ101" i="10"/>
  <c r="AJ80" i="10"/>
  <c r="AJ79" i="10"/>
  <c r="AJ68" i="10"/>
  <c r="AJ60" i="10"/>
  <c r="AJ899" i="10"/>
  <c r="AJ874" i="10"/>
  <c r="AJ875" i="10"/>
  <c r="AJ858" i="10"/>
  <c r="AJ855" i="10"/>
  <c r="AJ138" i="10"/>
  <c r="AJ104" i="10"/>
  <c r="AJ113" i="10"/>
  <c r="AJ440" i="10"/>
  <c r="AJ446" i="10"/>
  <c r="AJ421" i="10"/>
  <c r="AJ409" i="10"/>
  <c r="AJ410" i="10"/>
  <c r="AJ338" i="10"/>
  <c r="AJ347" i="10"/>
  <c r="AJ324" i="10"/>
  <c r="AJ303" i="10"/>
  <c r="AJ199" i="10"/>
  <c r="AJ194" i="10"/>
  <c r="AJ165" i="10"/>
  <c r="AJ166" i="10"/>
  <c r="AJ990" i="10"/>
  <c r="AJ956" i="10"/>
  <c r="AJ961" i="10"/>
  <c r="AJ642" i="10"/>
  <c r="AJ621" i="10"/>
  <c r="AJ603" i="10"/>
  <c r="AJ491" i="10"/>
  <c r="AJ466" i="10"/>
  <c r="AJ456" i="10"/>
  <c r="AJ933" i="10"/>
  <c r="AJ922" i="10"/>
  <c r="AJ918" i="10"/>
  <c r="AJ292" i="10"/>
  <c r="AJ286" i="10"/>
  <c r="AJ271" i="10"/>
  <c r="AJ540" i="10"/>
  <c r="AJ508" i="10"/>
  <c r="AJ509" i="10"/>
  <c r="AJ373" i="10"/>
  <c r="AJ392" i="10"/>
  <c r="AJ370" i="10"/>
  <c r="AJ47" i="10"/>
  <c r="AJ29" i="10"/>
  <c r="AJ11" i="10"/>
  <c r="AJ840" i="10"/>
  <c r="AJ842" i="10"/>
  <c r="AJ818" i="10"/>
  <c r="AJ699" i="10"/>
  <c r="AJ675" i="10"/>
  <c r="AJ665" i="10"/>
  <c r="AJ791" i="10"/>
  <c r="AJ796" i="10"/>
  <c r="AJ754" i="10"/>
  <c r="AJ752" i="10"/>
  <c r="AJ732" i="10"/>
  <c r="AJ721" i="10"/>
  <c r="AJ595" i="10"/>
  <c r="AJ580" i="10"/>
  <c r="AJ557" i="10"/>
  <c r="AJ244" i="10"/>
  <c r="AJ233" i="10"/>
  <c r="AJ222" i="10"/>
  <c r="AJ93" i="10"/>
  <c r="AJ95" i="10"/>
  <c r="AJ69" i="10"/>
  <c r="AJ902" i="10"/>
  <c r="AJ887" i="10"/>
  <c r="AJ866" i="10"/>
  <c r="AJ864" i="10"/>
  <c r="AJ122" i="10"/>
  <c r="AJ337" i="10"/>
  <c r="AJ319" i="10"/>
  <c r="AJ323" i="10"/>
  <c r="AJ195" i="10"/>
  <c r="AJ181" i="10"/>
  <c r="AJ196" i="10"/>
  <c r="AJ155" i="10"/>
  <c r="AJ158" i="10"/>
  <c r="AJ991" i="10"/>
  <c r="AJ989" i="10"/>
  <c r="AJ992" i="10"/>
  <c r="AJ971" i="10"/>
  <c r="AJ652" i="10"/>
  <c r="AJ639" i="10"/>
  <c r="AJ645" i="10"/>
  <c r="AJ620" i="10"/>
  <c r="AJ619" i="10"/>
  <c r="AJ500" i="10"/>
  <c r="AJ478" i="10"/>
  <c r="AJ477" i="10"/>
  <c r="AJ458" i="10"/>
  <c r="AJ471" i="10"/>
  <c r="AJ948" i="10"/>
  <c r="AJ944" i="10"/>
  <c r="AJ930" i="10"/>
  <c r="AJ906" i="10"/>
  <c r="AJ909" i="10"/>
  <c r="AJ289" i="10"/>
  <c r="AJ291" i="10"/>
  <c r="AJ268" i="10"/>
  <c r="AJ267" i="10"/>
  <c r="AJ550" i="10"/>
  <c r="AJ545" i="10"/>
  <c r="AJ543" i="10"/>
  <c r="AJ517" i="10"/>
  <c r="AJ521" i="10"/>
  <c r="AJ401" i="10"/>
  <c r="AJ382" i="10"/>
  <c r="AJ378" i="10"/>
  <c r="AJ360" i="10"/>
  <c r="AJ361" i="10"/>
  <c r="AJ40" i="10"/>
  <c r="AJ46" i="10"/>
  <c r="AJ21" i="10"/>
  <c r="AJ19" i="10"/>
  <c r="AJ4" i="10"/>
  <c r="AJ830" i="10"/>
  <c r="AJ827" i="10"/>
  <c r="AJ809" i="10"/>
  <c r="AJ806" i="10"/>
  <c r="AJ681" i="10"/>
  <c r="AJ688" i="10"/>
  <c r="AJ682" i="10"/>
  <c r="AJ658" i="10"/>
  <c r="AJ664" i="10"/>
  <c r="AJ777" i="10"/>
  <c r="AJ793" i="10"/>
  <c r="AJ772" i="10"/>
  <c r="AJ757" i="10"/>
  <c r="AJ751" i="10"/>
  <c r="AJ737" i="10"/>
  <c r="AJ731" i="10"/>
  <c r="AJ717" i="10"/>
  <c r="AJ720" i="10"/>
  <c r="AJ602" i="10"/>
  <c r="AJ594" i="10"/>
  <c r="AJ596" i="10"/>
  <c r="AJ562" i="10"/>
  <c r="AJ563" i="10"/>
  <c r="AJ247" i="10"/>
  <c r="AJ246" i="10"/>
  <c r="AJ223" i="10"/>
  <c r="AJ211" i="10"/>
  <c r="AJ204" i="10"/>
  <c r="AJ96" i="10"/>
  <c r="AJ90" i="10"/>
  <c r="AJ59" i="10"/>
  <c r="AJ53" i="10"/>
  <c r="AJ881" i="10"/>
  <c r="AJ888" i="10"/>
  <c r="AJ886" i="10"/>
  <c r="AJ865" i="10"/>
  <c r="AJ112" i="10"/>
  <c r="AJ248" i="9"/>
  <c r="AJ232" i="9"/>
  <c r="AJ235" i="9"/>
  <c r="AJ246" i="9"/>
  <c r="AJ249" i="9"/>
  <c r="AJ233" i="9"/>
  <c r="AJ223" i="9"/>
  <c r="AJ213" i="9"/>
  <c r="AJ226" i="9"/>
  <c r="AJ217" i="9"/>
  <c r="AJ206" i="9"/>
  <c r="AJ228" i="9"/>
  <c r="AJ301" i="9"/>
  <c r="AJ289" i="9"/>
  <c r="AJ278" i="9"/>
  <c r="AJ292" i="9"/>
  <c r="AJ295" i="9"/>
  <c r="AJ279" i="9"/>
  <c r="AJ290" i="9"/>
  <c r="AJ274" i="9"/>
  <c r="AJ265" i="9"/>
  <c r="AJ255" i="9"/>
  <c r="AJ264" i="9"/>
  <c r="AJ270" i="9"/>
  <c r="AJ261" i="9"/>
  <c r="AJ150" i="9"/>
  <c r="AJ134" i="9"/>
  <c r="AJ137" i="9"/>
  <c r="AJ144" i="9"/>
  <c r="AJ147" i="9"/>
  <c r="AJ131" i="9"/>
  <c r="AJ124" i="9"/>
  <c r="AJ115" i="9"/>
  <c r="AJ105" i="9"/>
  <c r="AJ121" i="9"/>
  <c r="AJ123" i="9"/>
  <c r="AJ113" i="9"/>
  <c r="AJ950" i="9"/>
  <c r="AJ942" i="9"/>
  <c r="AJ945" i="9"/>
  <c r="AJ929" i="9"/>
  <c r="AJ936" i="9"/>
  <c r="AJ939" i="9"/>
  <c r="AJ928" i="9"/>
  <c r="AJ922" i="9"/>
  <c r="AJ912" i="9"/>
  <c r="AJ904" i="9"/>
  <c r="AJ914" i="9"/>
  <c r="AJ918" i="9"/>
  <c r="AJ909" i="9"/>
  <c r="AJ452" i="9"/>
  <c r="AJ440" i="9"/>
  <c r="AJ443" i="9"/>
  <c r="AJ430" i="9"/>
  <c r="AJ434" i="9"/>
  <c r="AJ441" i="9"/>
  <c r="AJ427" i="9"/>
  <c r="AJ420" i="9"/>
  <c r="AJ411" i="9"/>
  <c r="AJ424" i="9"/>
  <c r="AJ415" i="9"/>
  <c r="AJ405" i="9"/>
  <c r="AJ414" i="9"/>
  <c r="AJ900" i="9"/>
  <c r="AJ885" i="9"/>
  <c r="AJ876" i="9"/>
  <c r="AJ884" i="9"/>
  <c r="AJ887" i="9"/>
  <c r="AJ898" i="9"/>
  <c r="AJ882" i="9"/>
  <c r="AJ872" i="9"/>
  <c r="AJ862" i="9"/>
  <c r="AJ854" i="9"/>
  <c r="AJ857" i="9"/>
  <c r="AJ866" i="9"/>
  <c r="AJ497" i="9"/>
  <c r="AJ481" i="9"/>
  <c r="AJ496" i="9"/>
  <c r="AJ500" i="9"/>
  <c r="AJ487" i="9"/>
  <c r="AJ498" i="9"/>
  <c r="AJ482" i="9"/>
  <c r="AJ469" i="9"/>
  <c r="AJ460" i="9"/>
  <c r="AJ453" i="9"/>
  <c r="AJ475" i="9"/>
  <c r="AJ466" i="9"/>
  <c r="AJ352" i="9"/>
  <c r="AJ342" i="9"/>
  <c r="AJ345" i="9"/>
  <c r="AJ329" i="9"/>
  <c r="AJ336" i="9"/>
  <c r="AJ339" i="9"/>
  <c r="AJ328" i="9"/>
  <c r="AJ322" i="9"/>
  <c r="AJ312" i="9"/>
  <c r="AJ304" i="9"/>
  <c r="AJ307" i="9"/>
  <c r="AJ318" i="9"/>
  <c r="AJ309" i="9"/>
  <c r="AJ1002" i="9"/>
  <c r="AJ995" i="9"/>
  <c r="AJ979" i="9"/>
  <c r="AJ994" i="9"/>
  <c r="AJ997" i="9"/>
  <c r="AJ981" i="9"/>
  <c r="AJ992" i="9"/>
  <c r="AJ964" i="9"/>
  <c r="AJ968" i="9"/>
  <c r="AJ959" i="9"/>
  <c r="AJ972" i="9"/>
  <c r="AJ962" i="9"/>
  <c r="AJ954" i="9"/>
  <c r="AJ650" i="9"/>
  <c r="AJ636" i="9"/>
  <c r="AJ639" i="9"/>
  <c r="AJ646" i="9"/>
  <c r="AJ649" i="9"/>
  <c r="AJ633" i="9"/>
  <c r="AJ620" i="9"/>
  <c r="AJ611" i="9"/>
  <c r="AJ608" i="9"/>
  <c r="AJ619" i="9"/>
  <c r="AJ610" i="9"/>
  <c r="AJ603" i="9"/>
  <c r="AJ552" i="9"/>
  <c r="AJ538" i="9"/>
  <c r="AJ545" i="9"/>
  <c r="AJ529" i="9"/>
  <c r="AJ536" i="9"/>
  <c r="AJ539" i="9"/>
  <c r="AJ528" i="9"/>
  <c r="AJ519" i="9"/>
  <c r="AJ510" i="9"/>
  <c r="AJ503" i="9"/>
  <c r="AJ525" i="9"/>
  <c r="AJ516" i="9"/>
  <c r="AJ527" i="9"/>
  <c r="AJ52" i="9"/>
  <c r="AJ40" i="9"/>
  <c r="AJ43" i="9"/>
  <c r="AJ30" i="9"/>
  <c r="AJ38" i="9"/>
  <c r="AJ41" i="9"/>
  <c r="AJ27" i="9"/>
  <c r="AJ23" i="9"/>
  <c r="AJ13" i="9"/>
  <c r="AJ24" i="9"/>
  <c r="AJ15" i="9"/>
  <c r="AJ6" i="9"/>
  <c r="AJ21" i="9"/>
  <c r="AJ851" i="9"/>
  <c r="AJ836" i="9"/>
  <c r="AJ843" i="9"/>
  <c r="AJ830" i="9"/>
  <c r="AJ834" i="9"/>
  <c r="AJ837" i="9"/>
  <c r="AJ828" i="9"/>
  <c r="AJ818" i="9"/>
  <c r="AJ809" i="9"/>
  <c r="AJ822" i="9"/>
  <c r="AJ812" i="9"/>
  <c r="AJ804" i="9"/>
  <c r="AJ807" i="9"/>
  <c r="AJ102" i="9"/>
  <c r="AJ85" i="9"/>
  <c r="AJ76" i="9"/>
  <c r="AJ88" i="9"/>
  <c r="AJ91" i="9"/>
  <c r="AJ77" i="9"/>
  <c r="AJ86" i="9"/>
  <c r="AJ72" i="9"/>
  <c r="AJ62" i="9"/>
  <c r="AJ54" i="9"/>
  <c r="AJ57" i="9"/>
  <c r="AJ68" i="9"/>
  <c r="AJ59" i="9"/>
  <c r="AJ244" i="9"/>
  <c r="AJ247" i="9"/>
  <c r="AJ231" i="9"/>
  <c r="AJ242" i="9"/>
  <c r="AJ245" i="9"/>
  <c r="AJ229" i="9"/>
  <c r="AJ220" i="9"/>
  <c r="AJ211" i="9"/>
  <c r="AJ224" i="9"/>
  <c r="AJ215" i="9"/>
  <c r="AJ205" i="9"/>
  <c r="AJ221" i="9"/>
  <c r="AJ302" i="9"/>
  <c r="AJ285" i="9"/>
  <c r="AJ276" i="9"/>
  <c r="AJ288" i="9"/>
  <c r="AJ291" i="9"/>
  <c r="AJ277" i="9"/>
  <c r="AJ286" i="9"/>
  <c r="AJ272" i="9"/>
  <c r="AJ262" i="9"/>
  <c r="AJ254" i="9"/>
  <c r="AJ257" i="9"/>
  <c r="AJ268" i="9"/>
  <c r="AJ259" i="9"/>
  <c r="AJ146" i="9"/>
  <c r="AJ149" i="9"/>
  <c r="AJ133" i="9"/>
  <c r="AJ140" i="9"/>
  <c r="AJ143" i="9"/>
  <c r="AJ130" i="9"/>
  <c r="AJ122" i="9"/>
  <c r="AJ112" i="9"/>
  <c r="AJ104" i="9"/>
  <c r="AJ114" i="9"/>
  <c r="AJ120" i="9"/>
  <c r="AJ111" i="9"/>
  <c r="AJ952" i="9"/>
  <c r="AJ938" i="9"/>
  <c r="AJ941" i="9"/>
  <c r="AJ948" i="9"/>
  <c r="AJ932" i="9"/>
  <c r="AJ935" i="9"/>
  <c r="AJ926" i="9"/>
  <c r="AJ919" i="9"/>
  <c r="AJ910" i="9"/>
  <c r="AJ903" i="9"/>
  <c r="AJ907" i="9"/>
  <c r="AJ916" i="9"/>
  <c r="AJ908" i="9"/>
  <c r="AJ799" i="9"/>
  <c r="AJ783" i="9"/>
  <c r="AJ798" i="9"/>
  <c r="AJ782" i="9"/>
  <c r="AJ785" i="9"/>
  <c r="AJ796" i="9"/>
  <c r="AJ771" i="9"/>
  <c r="AJ773" i="9"/>
  <c r="AJ763" i="9"/>
  <c r="AJ774" i="9"/>
  <c r="AJ765" i="9"/>
  <c r="AJ755" i="9"/>
  <c r="AJ451" i="9"/>
  <c r="AJ436" i="9"/>
  <c r="AJ439" i="9"/>
  <c r="AJ446" i="9"/>
  <c r="AJ450" i="9"/>
  <c r="AJ437" i="9"/>
  <c r="AJ426" i="9"/>
  <c r="AJ418" i="9"/>
  <c r="AJ409" i="9"/>
  <c r="AJ422" i="9"/>
  <c r="AJ412" i="9"/>
  <c r="AJ404" i="9"/>
  <c r="AJ407" i="9"/>
  <c r="AJ897" i="9"/>
  <c r="AJ881" i="9"/>
  <c r="AJ896" i="9"/>
  <c r="AJ899" i="9"/>
  <c r="AJ883" i="9"/>
  <c r="AJ894" i="9"/>
  <c r="AJ858" i="9"/>
  <c r="AJ869" i="9"/>
  <c r="AJ860" i="9"/>
  <c r="AJ853" i="9"/>
  <c r="AJ873" i="9"/>
  <c r="AJ863" i="9"/>
  <c r="AJ493" i="9"/>
  <c r="AJ480" i="9"/>
  <c r="AJ492" i="9"/>
  <c r="AJ499" i="9"/>
  <c r="AJ483" i="9"/>
  <c r="AJ494" i="9"/>
  <c r="AJ458" i="9"/>
  <c r="AJ467" i="9"/>
  <c r="AJ456" i="9"/>
  <c r="AJ471" i="9"/>
  <c r="AJ473" i="9"/>
  <c r="AJ463" i="9"/>
  <c r="AJ351" i="9"/>
  <c r="AJ338" i="9"/>
  <c r="AJ341" i="9"/>
  <c r="AJ348" i="9"/>
  <c r="AJ332" i="9"/>
  <c r="AJ335" i="9"/>
  <c r="AJ326" i="9"/>
  <c r="AJ319" i="9"/>
  <c r="AJ310" i="9"/>
  <c r="AJ303" i="9"/>
  <c r="AJ325" i="9"/>
  <c r="AJ316" i="9"/>
  <c r="AJ308" i="9"/>
  <c r="AJ1001" i="9"/>
  <c r="AJ991" i="9"/>
  <c r="AJ977" i="9"/>
  <c r="AJ990" i="9"/>
  <c r="AJ993" i="9"/>
  <c r="AJ980" i="9"/>
  <c r="AJ988" i="9"/>
  <c r="AJ957" i="9"/>
  <c r="AJ966" i="9"/>
  <c r="AJ958" i="9"/>
  <c r="AJ969" i="9"/>
  <c r="AJ960" i="9"/>
  <c r="AJ953" i="9"/>
  <c r="AJ648" i="9"/>
  <c r="AJ632" i="9"/>
  <c r="AJ635" i="9"/>
  <c r="AJ642" i="9"/>
  <c r="AJ645" i="9"/>
  <c r="AJ629" i="9"/>
  <c r="AJ618" i="9"/>
  <c r="AJ609" i="9"/>
  <c r="AJ626" i="9"/>
  <c r="AJ617" i="9"/>
  <c r="AJ606" i="9"/>
  <c r="AJ621" i="9"/>
  <c r="AJ551" i="9"/>
  <c r="AJ51" i="9"/>
  <c r="AJ36" i="9"/>
  <c r="AJ39" i="9"/>
  <c r="AJ50" i="9"/>
  <c r="AJ34" i="9"/>
  <c r="AJ37" i="9"/>
  <c r="AJ28" i="9"/>
  <c r="AJ20" i="9"/>
  <c r="AJ11" i="9"/>
  <c r="AJ22" i="9"/>
  <c r="AJ12" i="9"/>
  <c r="AJ5" i="9"/>
  <c r="AJ14" i="9"/>
  <c r="AJ848" i="9"/>
  <c r="AJ832" i="9"/>
  <c r="AJ839" i="9"/>
  <c r="AJ846" i="9"/>
  <c r="AJ849" i="9"/>
  <c r="AJ833" i="9"/>
  <c r="AJ826" i="9"/>
  <c r="AJ816" i="9"/>
  <c r="AJ808" i="9"/>
  <c r="AJ819" i="9"/>
  <c r="AJ810" i="9"/>
  <c r="AJ803" i="9"/>
  <c r="AJ97" i="9"/>
  <c r="AJ252" i="9"/>
  <c r="AJ240" i="9"/>
  <c r="AJ243" i="9"/>
  <c r="AJ230" i="9"/>
  <c r="AJ238" i="9"/>
  <c r="AJ241" i="9"/>
  <c r="AJ227" i="9"/>
  <c r="AJ218" i="9"/>
  <c r="AJ209" i="9"/>
  <c r="AJ222" i="9"/>
  <c r="AJ212" i="9"/>
  <c r="AJ204" i="9"/>
  <c r="AJ214" i="9"/>
  <c r="AJ297" i="9"/>
  <c r="AJ281" i="9"/>
  <c r="AJ300" i="9"/>
  <c r="AJ284" i="9"/>
  <c r="AJ287" i="9"/>
  <c r="AJ298" i="9"/>
  <c r="AJ282" i="9"/>
  <c r="AJ269" i="9"/>
  <c r="AJ260" i="9"/>
  <c r="AJ253" i="9"/>
  <c r="AJ275" i="9"/>
  <c r="AJ266" i="9"/>
  <c r="AJ152" i="9"/>
  <c r="AJ142" i="9"/>
  <c r="AJ145" i="9"/>
  <c r="AJ129" i="9"/>
  <c r="AJ136" i="9"/>
  <c r="AJ139" i="9"/>
  <c r="AJ128" i="9"/>
  <c r="AJ119" i="9"/>
  <c r="AJ110" i="9"/>
  <c r="AJ103" i="9"/>
  <c r="AJ107" i="9"/>
  <c r="AJ118" i="9"/>
  <c r="AJ109" i="9"/>
  <c r="AJ951" i="9"/>
  <c r="AJ934" i="9"/>
  <c r="AJ937" i="9"/>
  <c r="AJ944" i="9"/>
  <c r="AJ947" i="9"/>
  <c r="AJ931" i="9"/>
  <c r="AJ925" i="9"/>
  <c r="AJ917" i="9"/>
  <c r="AJ906" i="9"/>
  <c r="AJ927" i="9"/>
  <c r="AJ923" i="9"/>
  <c r="AJ913" i="9"/>
  <c r="AJ802" i="9"/>
  <c r="AJ448" i="9"/>
  <c r="AJ432" i="9"/>
  <c r="AJ435" i="9"/>
  <c r="AJ442" i="9"/>
  <c r="AJ449" i="9"/>
  <c r="AJ433" i="9"/>
  <c r="AJ425" i="9"/>
  <c r="AJ416" i="9"/>
  <c r="AJ408" i="9"/>
  <c r="AJ419" i="9"/>
  <c r="AJ410" i="9"/>
  <c r="AJ403" i="9"/>
  <c r="AJ901" i="9"/>
  <c r="AJ893" i="9"/>
  <c r="AJ880" i="9"/>
  <c r="AJ892" i="9"/>
  <c r="AJ895" i="9"/>
  <c r="AJ879" i="9"/>
  <c r="AJ890" i="9"/>
  <c r="AJ875" i="9"/>
  <c r="AJ867" i="9"/>
  <c r="AJ856" i="9"/>
  <c r="AJ871" i="9"/>
  <c r="AJ870" i="9"/>
  <c r="AJ861" i="9"/>
  <c r="AJ501" i="9"/>
  <c r="AJ489" i="9"/>
  <c r="AJ478" i="9"/>
  <c r="AJ488" i="9"/>
  <c r="AJ495" i="9"/>
  <c r="AJ479" i="9"/>
  <c r="AJ490" i="9"/>
  <c r="AJ474" i="9"/>
  <c r="AJ465" i="9"/>
  <c r="AJ455" i="9"/>
  <c r="AJ464" i="9"/>
  <c r="AJ470" i="9"/>
  <c r="AJ461" i="9"/>
  <c r="AJ350" i="9"/>
  <c r="AJ334" i="9"/>
  <c r="AJ337" i="9"/>
  <c r="AJ344" i="9"/>
  <c r="AJ347" i="9"/>
  <c r="AJ331" i="9"/>
  <c r="AJ327" i="9"/>
  <c r="AJ317" i="9"/>
  <c r="AJ306" i="9"/>
  <c r="AJ321" i="9"/>
  <c r="AJ323" i="9"/>
  <c r="AJ313" i="9"/>
  <c r="AJ1000" i="9"/>
  <c r="AJ987" i="9"/>
  <c r="AJ975" i="9"/>
  <c r="AJ986" i="9"/>
  <c r="AJ989" i="9"/>
  <c r="AJ978" i="9"/>
  <c r="AJ984" i="9"/>
  <c r="AJ973" i="9"/>
  <c r="AJ963" i="9"/>
  <c r="AJ976" i="9"/>
  <c r="AJ967" i="9"/>
  <c r="AJ956" i="9"/>
  <c r="AJ652" i="9"/>
  <c r="AJ644" i="9"/>
  <c r="AJ647" i="9"/>
  <c r="AJ631" i="9"/>
  <c r="AJ638" i="9"/>
  <c r="AJ641" i="9"/>
  <c r="AJ627" i="9"/>
  <c r="AJ616" i="9"/>
  <c r="AJ628" i="9"/>
  <c r="AJ624" i="9"/>
  <c r="AJ615" i="9"/>
  <c r="AJ605" i="9"/>
  <c r="AJ614" i="9"/>
  <c r="AJ402" i="9"/>
  <c r="AJ395" i="9"/>
  <c r="AJ379" i="9"/>
  <c r="AJ390" i="9"/>
  <c r="AJ393" i="9"/>
  <c r="AJ380" i="9"/>
  <c r="AJ388" i="9"/>
  <c r="AJ357" i="9"/>
  <c r="AJ370" i="9"/>
  <c r="AJ361" i="9"/>
  <c r="AJ372" i="9"/>
  <c r="AJ362" i="9"/>
  <c r="AJ354" i="9"/>
  <c r="AJ48" i="9"/>
  <c r="AJ32" i="9"/>
  <c r="AJ35" i="9"/>
  <c r="AJ46" i="9"/>
  <c r="AJ49" i="9"/>
  <c r="AJ33" i="9"/>
  <c r="AJ26" i="9"/>
  <c r="AJ18" i="9"/>
  <c r="AJ9" i="9"/>
  <c r="AJ19" i="9"/>
  <c r="AJ10" i="9"/>
  <c r="AJ4" i="9"/>
  <c r="AJ7" i="9"/>
  <c r="AJ844" i="9"/>
  <c r="AJ850" i="9"/>
  <c r="AJ835" i="9"/>
  <c r="AJ842" i="9"/>
  <c r="AJ845" i="9"/>
  <c r="AJ829" i="9"/>
  <c r="AJ823" i="9"/>
  <c r="AJ813" i="9"/>
  <c r="AJ825" i="9"/>
  <c r="AJ817" i="9"/>
  <c r="AJ806" i="9"/>
  <c r="AJ821" i="9"/>
  <c r="AJ251" i="9"/>
  <c r="AJ236" i="9"/>
  <c r="AJ239" i="9"/>
  <c r="AJ250" i="9"/>
  <c r="AJ234" i="9"/>
  <c r="AJ237" i="9"/>
  <c r="AJ225" i="9"/>
  <c r="AJ216" i="9"/>
  <c r="AJ208" i="9"/>
  <c r="AJ219" i="9"/>
  <c r="AJ210" i="9"/>
  <c r="AJ203" i="9"/>
  <c r="AJ207" i="9"/>
  <c r="AJ293" i="9"/>
  <c r="AJ280" i="9"/>
  <c r="AJ296" i="9"/>
  <c r="AJ299" i="9"/>
  <c r="AJ283" i="9"/>
  <c r="AJ294" i="9"/>
  <c r="AJ258" i="9"/>
  <c r="AJ267" i="9"/>
  <c r="AJ256" i="9"/>
  <c r="AJ271" i="9"/>
  <c r="AJ273" i="9"/>
  <c r="AJ263" i="9"/>
  <c r="AJ151" i="9"/>
  <c r="AJ138" i="9"/>
  <c r="AJ141" i="9"/>
  <c r="AJ148" i="9"/>
  <c r="AJ132" i="9"/>
  <c r="AJ135" i="9"/>
  <c r="AJ126" i="9"/>
  <c r="AJ117" i="9"/>
  <c r="AJ106" i="9"/>
  <c r="AJ127" i="9"/>
  <c r="AJ125" i="9"/>
  <c r="AJ116" i="9"/>
  <c r="AJ108" i="9"/>
  <c r="AJ946" i="9"/>
  <c r="AJ949" i="9"/>
  <c r="AJ933" i="9"/>
  <c r="AJ940" i="9"/>
  <c r="AJ943" i="9"/>
  <c r="AJ930" i="9"/>
  <c r="AJ924" i="9"/>
  <c r="AJ915" i="9"/>
  <c r="AJ905" i="9"/>
  <c r="AJ921" i="9"/>
  <c r="AJ920" i="9"/>
  <c r="AJ911" i="9"/>
  <c r="AJ444" i="9"/>
  <c r="AJ447" i="9"/>
  <c r="AJ431" i="9"/>
  <c r="AJ438" i="9"/>
  <c r="AJ445" i="9"/>
  <c r="AJ429" i="9"/>
  <c r="AJ423" i="9"/>
  <c r="AJ413" i="9"/>
  <c r="AJ428" i="9"/>
  <c r="AJ417" i="9"/>
  <c r="AJ406" i="9"/>
  <c r="AJ421" i="9"/>
  <c r="AJ902" i="9"/>
  <c r="AJ889" i="9"/>
  <c r="AJ878" i="9"/>
  <c r="AJ888" i="9"/>
  <c r="AJ891" i="9"/>
  <c r="AJ877" i="9"/>
  <c r="AJ886" i="9"/>
  <c r="AJ874" i="9"/>
  <c r="AJ865" i="9"/>
  <c r="AJ855" i="9"/>
  <c r="AJ864" i="9"/>
  <c r="AJ868" i="9"/>
  <c r="AJ859" i="9"/>
  <c r="AJ599" i="9"/>
  <c r="AJ502" i="9"/>
  <c r="AJ485" i="9"/>
  <c r="AJ476" i="9"/>
  <c r="AJ484" i="9"/>
  <c r="AJ491" i="9"/>
  <c r="AJ477" i="9"/>
  <c r="AJ486" i="9"/>
  <c r="AJ472" i="9"/>
  <c r="AJ462" i="9"/>
  <c r="AJ454" i="9"/>
  <c r="AJ457" i="9"/>
  <c r="AJ468" i="9"/>
  <c r="AJ459" i="9"/>
  <c r="AJ346" i="9"/>
  <c r="AJ349" i="9"/>
  <c r="AJ333" i="9"/>
  <c r="AJ340" i="9"/>
  <c r="AJ343" i="9"/>
  <c r="AJ330" i="9"/>
  <c r="AJ324" i="9"/>
  <c r="AJ315" i="9"/>
  <c r="AJ305" i="9"/>
  <c r="AJ314" i="9"/>
  <c r="AJ320" i="9"/>
  <c r="AJ311" i="9"/>
  <c r="AJ201" i="9"/>
  <c r="AJ999" i="9"/>
  <c r="AJ983" i="9"/>
  <c r="AJ998" i="9"/>
  <c r="AJ982" i="9"/>
  <c r="AJ985" i="9"/>
  <c r="AJ996" i="9"/>
  <c r="AJ971" i="9"/>
  <c r="AJ970" i="9"/>
  <c r="AJ961" i="9"/>
  <c r="AJ974" i="9"/>
  <c r="AJ965" i="9"/>
  <c r="AJ955" i="9"/>
  <c r="AJ651" i="9"/>
  <c r="AJ640" i="9"/>
  <c r="AJ643" i="9"/>
  <c r="AJ630" i="9"/>
  <c r="AJ634" i="9"/>
  <c r="AJ637" i="9"/>
  <c r="AJ623" i="9"/>
  <c r="AJ613" i="9"/>
  <c r="AJ625" i="9"/>
  <c r="AJ622" i="9"/>
  <c r="AJ612" i="9"/>
  <c r="AJ604" i="9"/>
  <c r="AJ607" i="9"/>
  <c r="AJ742" i="9"/>
  <c r="AJ702" i="9"/>
  <c r="AJ401" i="9"/>
  <c r="AJ44" i="9"/>
  <c r="AJ47" i="9"/>
  <c r="AJ31" i="9"/>
  <c r="AJ42" i="9"/>
  <c r="AJ45" i="9"/>
  <c r="AJ29" i="9"/>
  <c r="AJ25" i="9"/>
  <c r="AJ16" i="9"/>
  <c r="AJ8" i="9"/>
  <c r="AJ17" i="9"/>
  <c r="AJ3" i="9"/>
  <c r="AJ852" i="9"/>
  <c r="AJ840" i="9"/>
  <c r="AJ847" i="9"/>
  <c r="AJ831" i="9"/>
  <c r="AJ838" i="9"/>
  <c r="AJ841" i="9"/>
  <c r="AJ827" i="9"/>
  <c r="AJ820" i="9"/>
  <c r="AJ811" i="9"/>
  <c r="AJ824" i="9"/>
  <c r="AJ815" i="9"/>
  <c r="AJ805" i="9"/>
  <c r="AJ814" i="9"/>
  <c r="AJ251" i="1"/>
  <c r="AJ235" i="1"/>
  <c r="AJ226" i="1"/>
  <c r="AJ217" i="1"/>
  <c r="AJ206" i="1"/>
  <c r="AJ221" i="1"/>
  <c r="AJ242" i="1"/>
  <c r="AJ245" i="1"/>
  <c r="AJ229" i="1"/>
  <c r="AJ220" i="1"/>
  <c r="AJ211" i="1"/>
  <c r="AJ252" i="1"/>
  <c r="AJ208" i="1"/>
  <c r="AJ702" i="2"/>
  <c r="AJ549" i="1"/>
  <c r="AJ533" i="1"/>
  <c r="AJ523" i="1"/>
  <c r="AJ513" i="1"/>
  <c r="AJ548" i="1"/>
  <c r="AJ532" i="1"/>
  <c r="AJ539" i="1"/>
  <c r="AJ528" i="1"/>
  <c r="AJ519" i="1"/>
  <c r="AJ510" i="1"/>
  <c r="AJ503" i="1"/>
  <c r="AJ550" i="1"/>
  <c r="AJ514" i="1"/>
  <c r="AJ292" i="1"/>
  <c r="AJ264" i="1"/>
  <c r="AJ266" i="1"/>
  <c r="AJ291" i="1"/>
  <c r="AJ277" i="1"/>
  <c r="AJ302" i="1"/>
  <c r="AJ286" i="1"/>
  <c r="AJ278" i="1"/>
  <c r="AJ293" i="1"/>
  <c r="AJ280" i="1"/>
  <c r="AJ265" i="1"/>
  <c r="AJ259" i="1"/>
  <c r="AJ402" i="1"/>
  <c r="AJ91" i="3"/>
  <c r="AJ98" i="3"/>
  <c r="AJ101" i="3"/>
  <c r="AJ85" i="3"/>
  <c r="AJ88" i="3"/>
  <c r="AJ78" i="3"/>
  <c r="AJ82" i="3"/>
  <c r="AJ79" i="3"/>
  <c r="AJ70" i="3"/>
  <c r="AJ69" i="3"/>
  <c r="AJ56" i="3"/>
  <c r="AJ66" i="3"/>
  <c r="AJ699" i="3"/>
  <c r="AJ683" i="3"/>
  <c r="AJ690" i="3"/>
  <c r="AJ693" i="3"/>
  <c r="AJ696" i="3"/>
  <c r="AJ680" i="3"/>
  <c r="AJ672" i="3"/>
  <c r="AJ679" i="3"/>
  <c r="AJ670" i="3"/>
  <c r="AJ667" i="3"/>
  <c r="AJ661" i="3"/>
  <c r="AJ653" i="3"/>
  <c r="AJ656" i="3"/>
  <c r="AJ850" i="3"/>
  <c r="AJ834" i="3"/>
  <c r="AJ837" i="3"/>
  <c r="AJ840" i="3"/>
  <c r="AJ843" i="3"/>
  <c r="AJ830" i="3"/>
  <c r="AJ822" i="3"/>
  <c r="AJ812" i="3"/>
  <c r="AJ804" i="3"/>
  <c r="AJ833" i="3"/>
  <c r="AJ823" i="3"/>
  <c r="AJ813" i="3"/>
  <c r="AJ808" i="3"/>
  <c r="AJ744" i="3"/>
  <c r="AJ751" i="3"/>
  <c r="AJ735" i="3"/>
  <c r="AJ738" i="3"/>
  <c r="AJ737" i="3"/>
  <c r="AJ727" i="3"/>
  <c r="AJ718" i="3"/>
  <c r="AJ709" i="3"/>
  <c r="AJ728" i="3"/>
  <c r="AJ719" i="3"/>
  <c r="AJ710" i="3"/>
  <c r="AJ703" i="3"/>
  <c r="AJ851" i="1"/>
  <c r="AJ835" i="1"/>
  <c r="AJ826" i="1"/>
  <c r="AJ817" i="1"/>
  <c r="AJ806" i="1"/>
  <c r="AJ821" i="1"/>
  <c r="AJ842" i="1"/>
  <c r="AJ845" i="1"/>
  <c r="AJ829" i="1"/>
  <c r="AJ820" i="1"/>
  <c r="AJ811" i="1"/>
  <c r="AJ852" i="1"/>
  <c r="AJ808" i="1"/>
  <c r="AJ51" i="1"/>
  <c r="AJ35" i="1"/>
  <c r="AJ26" i="1"/>
  <c r="AJ17" i="1"/>
  <c r="AJ3" i="1"/>
  <c r="AJ46" i="1"/>
  <c r="AJ49" i="1"/>
  <c r="AJ33" i="1"/>
  <c r="AJ23" i="1"/>
  <c r="AJ13" i="1"/>
  <c r="AJ32" i="1"/>
  <c r="AJ36" i="1"/>
  <c r="AJ339" i="2"/>
  <c r="AJ901" i="2"/>
  <c r="AJ792" i="2"/>
  <c r="AJ764" i="2"/>
  <c r="AJ791" i="2"/>
  <c r="AJ777" i="2"/>
  <c r="AJ768" i="2"/>
  <c r="AJ759" i="2"/>
  <c r="AJ790" i="2"/>
  <c r="AJ778" i="2"/>
  <c r="AJ780" i="2"/>
  <c r="AJ781" i="2"/>
  <c r="AJ755" i="2"/>
  <c r="AJ776" i="2"/>
  <c r="AJ639" i="1"/>
  <c r="AJ628" i="1"/>
  <c r="AJ619" i="1"/>
  <c r="AJ610" i="1"/>
  <c r="AJ603" i="1"/>
  <c r="AJ646" i="1"/>
  <c r="AJ649" i="1"/>
  <c r="AJ633" i="1"/>
  <c r="AJ623" i="1"/>
  <c r="AJ613" i="1"/>
  <c r="AJ632" i="1"/>
  <c r="AJ636" i="1"/>
  <c r="AJ345" i="1"/>
  <c r="AJ329" i="1"/>
  <c r="AJ320" i="1"/>
  <c r="AJ311" i="1"/>
  <c r="AJ344" i="1"/>
  <c r="AJ351" i="1"/>
  <c r="AJ335" i="1"/>
  <c r="AJ326" i="1"/>
  <c r="AJ317" i="1"/>
  <c r="AJ306" i="1"/>
  <c r="AJ342" i="1"/>
  <c r="AJ338" i="1"/>
  <c r="AJ307" i="1"/>
  <c r="AJ688" i="1"/>
  <c r="AJ657" i="1"/>
  <c r="AJ699" i="1"/>
  <c r="AJ683" i="1"/>
  <c r="AJ670" i="1"/>
  <c r="AJ698" i="1"/>
  <c r="AJ682" i="1"/>
  <c r="AJ669" i="1"/>
  <c r="AJ689" i="1"/>
  <c r="AJ676" i="1"/>
  <c r="AJ655" i="1"/>
  <c r="AJ654" i="1"/>
  <c r="AJ989" i="3"/>
  <c r="AJ996" i="3"/>
  <c r="AJ999" i="3"/>
  <c r="AJ1002" i="3"/>
  <c r="AJ986" i="3"/>
  <c r="AJ975" i="3"/>
  <c r="AJ983" i="3"/>
  <c r="AJ974" i="3"/>
  <c r="AJ964" i="3"/>
  <c r="AJ959" i="3"/>
  <c r="AJ962" i="3"/>
  <c r="AJ965" i="3"/>
  <c r="AJ144" i="3"/>
  <c r="AJ707" i="2"/>
  <c r="AJ651" i="2"/>
  <c r="AJ637" i="2"/>
  <c r="AJ625" i="2"/>
  <c r="AJ616" i="2"/>
  <c r="AJ648" i="2"/>
  <c r="AJ632" i="2"/>
  <c r="AJ647" i="2"/>
  <c r="AJ631" i="2"/>
  <c r="AJ624" i="2"/>
  <c r="AJ615" i="2"/>
  <c r="AJ634" i="2"/>
  <c r="AJ642" i="2"/>
  <c r="AJ604" i="2"/>
  <c r="AJ92" i="1"/>
  <c r="AJ64" i="1"/>
  <c r="AJ66" i="1"/>
  <c r="AJ87" i="1"/>
  <c r="AJ73" i="1"/>
  <c r="AJ102" i="1"/>
  <c r="AJ86" i="1"/>
  <c r="AJ93" i="1"/>
  <c r="AJ101" i="1"/>
  <c r="AJ76" i="1"/>
  <c r="AJ53" i="1"/>
  <c r="AJ54" i="1"/>
  <c r="AJ451" i="1"/>
  <c r="AJ435" i="1"/>
  <c r="AJ426" i="1"/>
  <c r="AJ417" i="1"/>
  <c r="AJ406" i="1"/>
  <c r="AJ421" i="1"/>
  <c r="AJ442" i="1"/>
  <c r="AJ445" i="1"/>
  <c r="AJ429" i="1"/>
  <c r="AJ420" i="1"/>
  <c r="AJ411" i="1"/>
  <c r="AJ452" i="1"/>
  <c r="AJ408" i="1"/>
  <c r="AJ891" i="3"/>
  <c r="AJ898" i="3"/>
  <c r="AJ901" i="3"/>
  <c r="AJ885" i="3"/>
  <c r="AJ888" i="3"/>
  <c r="AJ878" i="3"/>
  <c r="AJ882" i="3"/>
  <c r="AJ879" i="3"/>
  <c r="AJ870" i="3"/>
  <c r="AJ869" i="3"/>
  <c r="AJ856" i="3"/>
  <c r="AJ862" i="3"/>
  <c r="AJ293" i="3"/>
  <c r="AJ257" i="3"/>
  <c r="AJ260" i="3"/>
  <c r="AJ344" i="3"/>
  <c r="AJ351" i="3"/>
  <c r="AJ335" i="3"/>
  <c r="AJ338" i="3"/>
  <c r="AJ337" i="3"/>
  <c r="AJ329" i="3"/>
  <c r="AJ320" i="3"/>
  <c r="AJ311" i="3"/>
  <c r="AJ328" i="3"/>
  <c r="AJ319" i="3"/>
  <c r="AJ310" i="3"/>
  <c r="AJ314" i="3"/>
  <c r="AJ202" i="1"/>
  <c r="AJ186" i="1"/>
  <c r="AJ169" i="1"/>
  <c r="AJ197" i="1"/>
  <c r="AJ181" i="1"/>
  <c r="AJ172" i="1"/>
  <c r="AJ196" i="1"/>
  <c r="AJ171" i="1"/>
  <c r="AJ195" i="1"/>
  <c r="AJ175" i="1"/>
  <c r="AJ191" i="1"/>
  <c r="AJ163" i="1"/>
  <c r="AJ154" i="1"/>
  <c r="AJ922" i="2"/>
  <c r="AJ914" i="2"/>
  <c r="AJ909" i="2"/>
  <c r="AJ200" i="2"/>
  <c r="AJ141" i="1"/>
  <c r="AJ749" i="1"/>
  <c r="AJ733" i="1"/>
  <c r="AJ723" i="1"/>
  <c r="AJ713" i="1"/>
  <c r="AJ748" i="1"/>
  <c r="AJ732" i="1"/>
  <c r="AJ739" i="1"/>
  <c r="AJ728" i="1"/>
  <c r="AJ719" i="1"/>
  <c r="AJ710" i="1"/>
  <c r="AJ703" i="1"/>
  <c r="AJ746" i="1"/>
  <c r="AJ708" i="1"/>
  <c r="AJ594" i="1"/>
  <c r="AJ558" i="1"/>
  <c r="AJ565" i="1"/>
  <c r="AJ593" i="1"/>
  <c r="AJ580" i="1"/>
  <c r="AJ560" i="1"/>
  <c r="AJ588" i="1"/>
  <c r="AJ557" i="1"/>
  <c r="AJ579" i="1"/>
  <c r="AJ568" i="1"/>
  <c r="AJ566" i="1"/>
  <c r="AJ556" i="1"/>
  <c r="AJ302" i="2"/>
  <c r="AJ400" i="2"/>
  <c r="AJ837" i="2"/>
  <c r="AJ998" i="1"/>
  <c r="AJ982" i="1"/>
  <c r="AJ965" i="1"/>
  <c r="AJ989" i="1"/>
  <c r="AJ978" i="1"/>
  <c r="AJ962" i="1"/>
  <c r="AJ992" i="1"/>
  <c r="AJ964" i="1"/>
  <c r="AJ983" i="1"/>
  <c r="AJ968" i="1"/>
  <c r="AJ970" i="1"/>
  <c r="AJ959" i="1"/>
  <c r="AJ953" i="1"/>
  <c r="AJ488" i="1"/>
  <c r="AJ438" i="3"/>
  <c r="AJ441" i="3"/>
  <c r="AJ444" i="3"/>
  <c r="AJ447" i="3"/>
  <c r="AJ430" i="3"/>
  <c r="AJ422" i="3"/>
  <c r="AJ412" i="3"/>
  <c r="AJ404" i="3"/>
  <c r="AJ433" i="3"/>
  <c r="AJ425" i="3"/>
  <c r="AJ416" i="3"/>
  <c r="AJ414" i="3"/>
  <c r="AJ502" i="3"/>
  <c r="AJ478" i="3"/>
  <c r="AJ460" i="3"/>
  <c r="AJ589" i="3"/>
  <c r="AJ596" i="3"/>
  <c r="AJ595" i="3"/>
  <c r="AJ598" i="3"/>
  <c r="AJ582" i="3"/>
  <c r="AJ573" i="3"/>
  <c r="AJ580" i="3"/>
  <c r="AJ572" i="3"/>
  <c r="AJ564" i="3"/>
  <c r="AJ559" i="3"/>
  <c r="AJ562" i="3"/>
  <c r="AJ565" i="3"/>
  <c r="AJ548" i="3"/>
  <c r="AJ96" i="1"/>
  <c r="AJ91" i="1"/>
  <c r="AJ61" i="1"/>
  <c r="AJ97" i="1"/>
  <c r="AJ80" i="1"/>
  <c r="AJ56" i="1"/>
  <c r="AJ439" i="1"/>
  <c r="AJ419" i="1"/>
  <c r="AJ403" i="1"/>
  <c r="AJ449" i="1"/>
  <c r="AJ423" i="1"/>
  <c r="AJ413" i="1"/>
  <c r="AJ895" i="3"/>
  <c r="AJ886" i="3"/>
  <c r="AJ892" i="3"/>
  <c r="AJ872" i="3"/>
  <c r="AJ860" i="3"/>
  <c r="AJ867" i="3"/>
  <c r="AJ332" i="3"/>
  <c r="AJ341" i="3"/>
  <c r="AJ330" i="3"/>
  <c r="AJ304" i="3"/>
  <c r="AJ174" i="1"/>
  <c r="AJ200" i="1"/>
  <c r="AJ177" i="1"/>
  <c r="AJ155" i="1"/>
  <c r="AJ191" i="2"/>
  <c r="AJ186" i="2"/>
  <c r="AJ355" i="2"/>
  <c r="AJ841" i="2"/>
  <c r="AJ809" i="2"/>
  <c r="AJ831" i="2"/>
  <c r="AJ850" i="2"/>
  <c r="AJ967" i="1"/>
  <c r="AJ971" i="1"/>
  <c r="AJ963" i="1"/>
  <c r="AJ493" i="1"/>
  <c r="AJ600" i="3"/>
  <c r="AJ586" i="3"/>
  <c r="AJ574" i="3"/>
  <c r="AJ561" i="3"/>
  <c r="AJ543" i="3"/>
  <c r="AJ527" i="3"/>
  <c r="AJ524" i="3"/>
  <c r="AJ247" i="1"/>
  <c r="AJ231" i="1"/>
  <c r="AJ224" i="1"/>
  <c r="AJ215" i="1"/>
  <c r="AJ205" i="1"/>
  <c r="AJ214" i="1"/>
  <c r="AJ238" i="1"/>
  <c r="AJ241" i="1"/>
  <c r="AJ227" i="1"/>
  <c r="AJ218" i="1"/>
  <c r="AJ209" i="1"/>
  <c r="AJ248" i="1"/>
  <c r="AJ207" i="1"/>
  <c r="AJ698" i="2"/>
  <c r="AJ494" i="2"/>
  <c r="AJ458" i="2"/>
  <c r="AJ485" i="2"/>
  <c r="AJ476" i="2"/>
  <c r="AJ467" i="2"/>
  <c r="AJ456" i="2"/>
  <c r="AJ501" i="2"/>
  <c r="AJ484" i="2"/>
  <c r="AJ479" i="2"/>
  <c r="AJ483" i="2"/>
  <c r="AJ473" i="2"/>
  <c r="AJ470" i="2"/>
  <c r="AJ583" i="2"/>
  <c r="AJ602" i="2"/>
  <c r="AJ574" i="2"/>
  <c r="AJ245" i="2"/>
  <c r="AJ545" i="1"/>
  <c r="AJ529" i="1"/>
  <c r="AJ520" i="1"/>
  <c r="AJ511" i="1"/>
  <c r="AJ544" i="1"/>
  <c r="AJ551" i="1"/>
  <c r="AJ535" i="1"/>
  <c r="AJ526" i="1"/>
  <c r="AJ517" i="1"/>
  <c r="AJ506" i="1"/>
  <c r="AJ546" i="1"/>
  <c r="AJ538" i="1"/>
  <c r="AJ508" i="1"/>
  <c r="AJ288" i="1"/>
  <c r="AJ257" i="1"/>
  <c r="AJ263" i="1"/>
  <c r="AJ287" i="1"/>
  <c r="AJ273" i="1"/>
  <c r="AJ298" i="1"/>
  <c r="AJ282" i="1"/>
  <c r="AJ269" i="1"/>
  <c r="AJ289" i="1"/>
  <c r="AJ276" i="1"/>
  <c r="AJ262" i="1"/>
  <c r="AJ256" i="1"/>
  <c r="AJ87" i="3"/>
  <c r="AJ94" i="3"/>
  <c r="AJ97" i="3"/>
  <c r="AJ100" i="3"/>
  <c r="AJ84" i="3"/>
  <c r="AJ76" i="3"/>
  <c r="AJ71" i="3"/>
  <c r="AJ77" i="3"/>
  <c r="AJ58" i="3"/>
  <c r="AJ68" i="3"/>
  <c r="AJ54" i="3"/>
  <c r="AJ55" i="3"/>
  <c r="AJ695" i="3"/>
  <c r="AJ702" i="3"/>
  <c r="AJ686" i="3"/>
  <c r="AJ689" i="3"/>
  <c r="AJ692" i="3"/>
  <c r="AJ678" i="3"/>
  <c r="AJ671" i="3"/>
  <c r="AJ677" i="3"/>
  <c r="AJ682" i="3"/>
  <c r="AJ662" i="3"/>
  <c r="AJ669" i="3"/>
  <c r="AJ668" i="3"/>
  <c r="AJ655" i="3"/>
  <c r="AJ846" i="3"/>
  <c r="AJ849" i="3"/>
  <c r="AJ852" i="3"/>
  <c r="AJ836" i="3"/>
  <c r="AJ839" i="3"/>
  <c r="AJ828" i="3"/>
  <c r="AJ819" i="3"/>
  <c r="AJ810" i="3"/>
  <c r="AJ803" i="3"/>
  <c r="AJ829" i="3"/>
  <c r="AJ820" i="3"/>
  <c r="AJ811" i="3"/>
  <c r="AJ807" i="3"/>
  <c r="AJ740" i="3"/>
  <c r="AJ747" i="3"/>
  <c r="AJ750" i="3"/>
  <c r="AJ749" i="3"/>
  <c r="AJ733" i="3"/>
  <c r="AJ725" i="3"/>
  <c r="AJ716" i="3"/>
  <c r="AJ734" i="3"/>
  <c r="AJ726" i="3"/>
  <c r="AJ717" i="3"/>
  <c r="AJ706" i="3"/>
  <c r="AJ714" i="3"/>
  <c r="AJ847" i="1"/>
  <c r="AJ831" i="1"/>
  <c r="AJ824" i="1"/>
  <c r="AJ815" i="1"/>
  <c r="AJ805" i="1"/>
  <c r="AJ814" i="1"/>
  <c r="AJ838" i="1"/>
  <c r="AJ841" i="1"/>
  <c r="AJ827" i="1"/>
  <c r="AJ818" i="1"/>
  <c r="AJ809" i="1"/>
  <c r="AJ848" i="1"/>
  <c r="AJ807" i="1"/>
  <c r="AJ876" i="1"/>
  <c r="AJ47" i="1"/>
  <c r="AJ31" i="1"/>
  <c r="AJ24" i="1"/>
  <c r="AJ15" i="1"/>
  <c r="AJ6" i="1"/>
  <c r="AJ21" i="1"/>
  <c r="AJ42" i="1"/>
  <c r="AJ45" i="1"/>
  <c r="AJ29" i="1"/>
  <c r="AJ20" i="1"/>
  <c r="AJ11" i="1"/>
  <c r="AJ52" i="1"/>
  <c r="AJ8" i="1"/>
  <c r="AJ800" i="2"/>
  <c r="AJ788" i="2"/>
  <c r="AJ757" i="2"/>
  <c r="AJ787" i="2"/>
  <c r="AJ775" i="2"/>
  <c r="AJ766" i="2"/>
  <c r="AJ801" i="2"/>
  <c r="AJ786" i="2"/>
  <c r="AJ769" i="2"/>
  <c r="AJ774" i="2"/>
  <c r="AJ767" i="2"/>
  <c r="AJ754" i="2"/>
  <c r="AJ772" i="2"/>
  <c r="AJ441" i="2"/>
  <c r="AJ651" i="1"/>
  <c r="AJ635" i="1"/>
  <c r="AJ626" i="1"/>
  <c r="AJ617" i="1"/>
  <c r="AJ606" i="1"/>
  <c r="AJ621" i="1"/>
  <c r="AJ642" i="1"/>
  <c r="AJ645" i="1"/>
  <c r="AJ629" i="1"/>
  <c r="AJ620" i="1"/>
  <c r="AJ611" i="1"/>
  <c r="AJ652" i="1"/>
  <c r="AJ608" i="1"/>
  <c r="AJ341" i="1"/>
  <c r="AJ327" i="1"/>
  <c r="AJ318" i="1"/>
  <c r="AJ309" i="1"/>
  <c r="AJ340" i="1"/>
  <c r="AJ347" i="1"/>
  <c r="AJ331" i="1"/>
  <c r="AJ324" i="1"/>
  <c r="AJ315" i="1"/>
  <c r="AJ305" i="1"/>
  <c r="AJ334" i="1"/>
  <c r="AJ321" i="1"/>
  <c r="AJ700" i="1"/>
  <c r="AJ684" i="1"/>
  <c r="AJ675" i="1"/>
  <c r="AJ695" i="1"/>
  <c r="AJ679" i="1"/>
  <c r="AJ663" i="1"/>
  <c r="AJ694" i="1"/>
  <c r="AJ658" i="1"/>
  <c r="AJ667" i="1"/>
  <c r="AJ685" i="1"/>
  <c r="AJ674" i="1"/>
  <c r="AJ653" i="1"/>
  <c r="AJ665" i="1"/>
  <c r="AJ648" i="3"/>
  <c r="AJ622" i="3"/>
  <c r="AJ618" i="3"/>
  <c r="AJ1001" i="3"/>
  <c r="AJ985" i="3"/>
  <c r="AJ992" i="3"/>
  <c r="AJ995" i="3"/>
  <c r="AJ998" i="3"/>
  <c r="AJ982" i="3"/>
  <c r="AJ973" i="3"/>
  <c r="AJ980" i="3"/>
  <c r="AJ972" i="3"/>
  <c r="AJ957" i="3"/>
  <c r="AJ956" i="3"/>
  <c r="AJ953" i="3"/>
  <c r="AJ960" i="3"/>
  <c r="AJ942" i="3"/>
  <c r="AJ913" i="3"/>
  <c r="AJ914" i="3"/>
  <c r="AJ795" i="1"/>
  <c r="AJ750" i="2"/>
  <c r="AJ88" i="1"/>
  <c r="AJ57" i="1"/>
  <c r="AJ99" i="1"/>
  <c r="AJ83" i="1"/>
  <c r="AJ70" i="1"/>
  <c r="AJ98" i="1"/>
  <c r="AJ82" i="1"/>
  <c r="AJ81" i="1"/>
  <c r="AJ89" i="1"/>
  <c r="AJ74" i="1"/>
  <c r="AJ65" i="1"/>
  <c r="AJ60" i="1"/>
  <c r="AJ447" i="1"/>
  <c r="AJ431" i="1"/>
  <c r="AJ424" i="1"/>
  <c r="AJ415" i="1"/>
  <c r="AJ405" i="1"/>
  <c r="AJ414" i="1"/>
  <c r="AJ438" i="1"/>
  <c r="AJ441" i="1"/>
  <c r="AJ427" i="1"/>
  <c r="AJ418" i="1"/>
  <c r="AJ409" i="1"/>
  <c r="AJ448" i="1"/>
  <c r="AJ407" i="1"/>
  <c r="AJ887" i="3"/>
  <c r="AJ894" i="3"/>
  <c r="AJ897" i="3"/>
  <c r="AJ900" i="3"/>
  <c r="AJ884" i="3"/>
  <c r="AJ876" i="3"/>
  <c r="AJ871" i="3"/>
  <c r="AJ877" i="3"/>
  <c r="AJ858" i="3"/>
  <c r="AJ868" i="3"/>
  <c r="AJ855" i="3"/>
  <c r="AJ866" i="3"/>
  <c r="AJ238" i="3"/>
  <c r="AJ241" i="3"/>
  <c r="AJ244" i="3"/>
  <c r="AJ247" i="3"/>
  <c r="AJ232" i="3"/>
  <c r="AJ226" i="3"/>
  <c r="AJ217" i="3"/>
  <c r="AJ206" i="3"/>
  <c r="AJ231" i="3"/>
  <c r="AJ225" i="3"/>
  <c r="AJ216" i="3"/>
  <c r="AJ208" i="3"/>
  <c r="AJ295" i="3"/>
  <c r="AJ340" i="3"/>
  <c r="AJ347" i="3"/>
  <c r="AJ350" i="3"/>
  <c r="AJ349" i="3"/>
  <c r="AJ333" i="3"/>
  <c r="AJ327" i="3"/>
  <c r="AJ318" i="3"/>
  <c r="AJ309" i="3"/>
  <c r="AJ326" i="3"/>
  <c r="AJ317" i="3"/>
  <c r="AJ306" i="3"/>
  <c r="AJ308" i="3"/>
  <c r="AJ198" i="1"/>
  <c r="AJ182" i="1"/>
  <c r="AJ167" i="1"/>
  <c r="AJ193" i="1"/>
  <c r="AJ180" i="1"/>
  <c r="AJ162" i="1"/>
  <c r="AJ192" i="1"/>
  <c r="AJ164" i="1"/>
  <c r="AJ183" i="1"/>
  <c r="AJ173" i="1"/>
  <c r="AJ187" i="1"/>
  <c r="AJ159" i="1"/>
  <c r="AJ153" i="1"/>
  <c r="AJ939" i="2"/>
  <c r="AJ745" i="1"/>
  <c r="AJ729" i="1"/>
  <c r="AJ720" i="1"/>
  <c r="AJ711" i="1"/>
  <c r="AJ744" i="1"/>
  <c r="AJ751" i="1"/>
  <c r="AJ735" i="1"/>
  <c r="AJ726" i="1"/>
  <c r="AJ717" i="1"/>
  <c r="AJ706" i="1"/>
  <c r="AJ742" i="1"/>
  <c r="AJ738" i="1"/>
  <c r="AJ707" i="1"/>
  <c r="AJ590" i="1"/>
  <c r="AJ574" i="1"/>
  <c r="AJ562" i="1"/>
  <c r="AJ589" i="1"/>
  <c r="AJ578" i="1"/>
  <c r="AJ600" i="1"/>
  <c r="AJ584" i="1"/>
  <c r="AJ599" i="1"/>
  <c r="AJ575" i="1"/>
  <c r="AJ587" i="1"/>
  <c r="AJ563" i="1"/>
  <c r="AJ555" i="1"/>
  <c r="AJ994" i="1"/>
  <c r="AJ958" i="1"/>
  <c r="AJ1001" i="1"/>
  <c r="AJ985" i="1"/>
  <c r="AJ976" i="1"/>
  <c r="AJ960" i="1"/>
  <c r="AJ988" i="1"/>
  <c r="AJ957" i="1"/>
  <c r="AJ979" i="1"/>
  <c r="AJ995" i="1"/>
  <c r="AJ961" i="1"/>
  <c r="AJ956" i="1"/>
  <c r="AJ450" i="3"/>
  <c r="AJ491" i="3"/>
  <c r="AJ601" i="3"/>
  <c r="AJ585" i="3"/>
  <c r="AJ592" i="3"/>
  <c r="AJ591" i="3"/>
  <c r="AJ594" i="3"/>
  <c r="AJ579" i="3"/>
  <c r="AJ570" i="3"/>
  <c r="AJ578" i="3"/>
  <c r="AJ569" i="3"/>
  <c r="AJ557" i="3"/>
  <c r="AJ556" i="3"/>
  <c r="AJ554" i="3"/>
  <c r="AJ553" i="3"/>
  <c r="AJ68" i="1"/>
  <c r="AJ77" i="1"/>
  <c r="AJ90" i="1"/>
  <c r="AJ69" i="1"/>
  <c r="AJ55" i="1"/>
  <c r="AJ67" i="1"/>
  <c r="AJ428" i="1"/>
  <c r="AJ410" i="1"/>
  <c r="AJ446" i="1"/>
  <c r="AJ433" i="1"/>
  <c r="AJ436" i="1"/>
  <c r="AJ902" i="3"/>
  <c r="AJ889" i="3"/>
  <c r="AJ880" i="3"/>
  <c r="AJ857" i="3"/>
  <c r="AJ859" i="3"/>
  <c r="AJ853" i="3"/>
  <c r="AJ348" i="3"/>
  <c r="AJ342" i="3"/>
  <c r="AJ323" i="3"/>
  <c r="AJ312" i="3"/>
  <c r="AJ190" i="1"/>
  <c r="AJ176" i="1"/>
  <c r="AJ199" i="1"/>
  <c r="AJ166" i="1"/>
  <c r="AJ120" i="1"/>
  <c r="AJ725" i="1"/>
  <c r="AJ736" i="1"/>
  <c r="AJ730" i="1"/>
  <c r="AJ712" i="1"/>
  <c r="AJ714" i="1"/>
  <c r="AJ582" i="1"/>
  <c r="AJ597" i="1"/>
  <c r="AJ592" i="1"/>
  <c r="AJ570" i="1"/>
  <c r="AJ553" i="1"/>
  <c r="AJ45" i="2"/>
  <c r="AJ827" i="2"/>
  <c r="AJ840" i="2"/>
  <c r="AJ815" i="2"/>
  <c r="AJ852" i="2"/>
  <c r="AJ986" i="1"/>
  <c r="AJ969" i="1"/>
  <c r="AJ975" i="1"/>
  <c r="AJ492" i="1"/>
  <c r="AJ602" i="3"/>
  <c r="AJ583" i="3"/>
  <c r="AJ567" i="3"/>
  <c r="AJ536" i="3"/>
  <c r="AJ545" i="3"/>
  <c r="AJ509" i="3"/>
  <c r="AJ507" i="3"/>
  <c r="AJ243" i="1"/>
  <c r="AJ230" i="1"/>
  <c r="AJ222" i="1"/>
  <c r="AJ212" i="1"/>
  <c r="AJ204" i="1"/>
  <c r="AJ250" i="1"/>
  <c r="AJ234" i="1"/>
  <c r="AJ237" i="1"/>
  <c r="AJ225" i="1"/>
  <c r="AJ216" i="1"/>
  <c r="AJ244" i="1"/>
  <c r="AJ240" i="1"/>
  <c r="AJ135" i="2"/>
  <c r="AJ150" i="2"/>
  <c r="AJ125" i="2"/>
  <c r="AJ502" i="2"/>
  <c r="AJ592" i="2"/>
  <c r="AJ541" i="1"/>
  <c r="AJ527" i="1"/>
  <c r="AJ518" i="1"/>
  <c r="AJ509" i="1"/>
  <c r="AJ540" i="1"/>
  <c r="AJ547" i="1"/>
  <c r="AJ531" i="1"/>
  <c r="AJ524" i="1"/>
  <c r="AJ515" i="1"/>
  <c r="AJ505" i="1"/>
  <c r="AJ542" i="1"/>
  <c r="AJ521" i="1"/>
  <c r="AJ300" i="1"/>
  <c r="AJ284" i="1"/>
  <c r="AJ275" i="1"/>
  <c r="AJ299" i="1"/>
  <c r="AJ283" i="1"/>
  <c r="AJ270" i="1"/>
  <c r="AJ294" i="1"/>
  <c r="AJ258" i="1"/>
  <c r="AJ267" i="1"/>
  <c r="AJ285" i="1"/>
  <c r="AJ274" i="1"/>
  <c r="AJ255" i="1"/>
  <c r="AJ254" i="1"/>
  <c r="AJ99" i="3"/>
  <c r="AJ83" i="3"/>
  <c r="AJ90" i="3"/>
  <c r="AJ93" i="3"/>
  <c r="AJ96" i="3"/>
  <c r="AJ81" i="3"/>
  <c r="AJ74" i="3"/>
  <c r="AJ64" i="3"/>
  <c r="AJ75" i="3"/>
  <c r="AJ65" i="3"/>
  <c r="AJ63" i="3"/>
  <c r="AJ67" i="3"/>
  <c r="AJ61" i="3"/>
  <c r="AJ691" i="3"/>
  <c r="AJ698" i="3"/>
  <c r="AJ701" i="3"/>
  <c r="AJ685" i="3"/>
  <c r="AJ688" i="3"/>
  <c r="AJ676" i="3"/>
  <c r="AJ664" i="3"/>
  <c r="AJ675" i="3"/>
  <c r="AJ681" i="3"/>
  <c r="AJ654" i="3"/>
  <c r="AJ665" i="3"/>
  <c r="AJ663" i="3"/>
  <c r="AJ801" i="3"/>
  <c r="AJ842" i="3"/>
  <c r="AJ845" i="3"/>
  <c r="AJ848" i="3"/>
  <c r="AJ851" i="3"/>
  <c r="AJ835" i="3"/>
  <c r="AJ826" i="3"/>
  <c r="AJ817" i="3"/>
  <c r="AJ806" i="3"/>
  <c r="AJ832" i="3"/>
  <c r="AJ827" i="3"/>
  <c r="AJ818" i="3"/>
  <c r="AJ809" i="3"/>
  <c r="AJ752" i="3"/>
  <c r="AJ736" i="3"/>
  <c r="AJ743" i="3"/>
  <c r="AJ746" i="3"/>
  <c r="AJ745" i="3"/>
  <c r="AJ721" i="3"/>
  <c r="AJ723" i="3"/>
  <c r="AJ713" i="3"/>
  <c r="AJ731" i="3"/>
  <c r="AJ724" i="3"/>
  <c r="AJ715" i="3"/>
  <c r="AJ705" i="3"/>
  <c r="AJ708" i="3"/>
  <c r="AJ843" i="1"/>
  <c r="AJ830" i="1"/>
  <c r="AJ822" i="1"/>
  <c r="AJ812" i="1"/>
  <c r="AJ804" i="1"/>
  <c r="AJ850" i="1"/>
  <c r="AJ834" i="1"/>
  <c r="AJ837" i="1"/>
  <c r="AJ825" i="1"/>
  <c r="AJ816" i="1"/>
  <c r="AJ844" i="1"/>
  <c r="AJ840" i="1"/>
  <c r="AJ900" i="1"/>
  <c r="AJ43" i="1"/>
  <c r="AJ30" i="1"/>
  <c r="AJ22" i="1"/>
  <c r="AJ12" i="1"/>
  <c r="AJ5" i="1"/>
  <c r="AJ14" i="1"/>
  <c r="AJ38" i="1"/>
  <c r="AJ41" i="1"/>
  <c r="AJ27" i="1"/>
  <c r="AJ18" i="1"/>
  <c r="AJ9" i="1"/>
  <c r="AJ48" i="1"/>
  <c r="AJ7" i="1"/>
  <c r="AJ522" i="2"/>
  <c r="AJ507" i="2"/>
  <c r="AJ509" i="2"/>
  <c r="AJ802" i="2"/>
  <c r="AJ784" i="2"/>
  <c r="AJ799" i="2"/>
  <c r="AJ783" i="2"/>
  <c r="AJ773" i="2"/>
  <c r="AJ763" i="2"/>
  <c r="AJ798" i="2"/>
  <c r="AJ782" i="2"/>
  <c r="AJ765" i="2"/>
  <c r="AJ760" i="2"/>
  <c r="AJ758" i="2"/>
  <c r="AJ753" i="2"/>
  <c r="AJ762" i="2"/>
  <c r="AJ647" i="1"/>
  <c r="AJ631" i="1"/>
  <c r="AJ624" i="1"/>
  <c r="AJ615" i="1"/>
  <c r="AJ605" i="1"/>
  <c r="AJ614" i="1"/>
  <c r="AJ638" i="1"/>
  <c r="AJ641" i="1"/>
  <c r="AJ627" i="1"/>
  <c r="AJ618" i="1"/>
  <c r="AJ609" i="1"/>
  <c r="AJ648" i="1"/>
  <c r="AJ607" i="1"/>
  <c r="AJ337" i="1"/>
  <c r="AJ325" i="1"/>
  <c r="AJ316" i="1"/>
  <c r="AJ352" i="1"/>
  <c r="AJ336" i="1"/>
  <c r="AJ343" i="1"/>
  <c r="AJ330" i="1"/>
  <c r="AJ322" i="1"/>
  <c r="AJ312" i="1"/>
  <c r="AJ304" i="1"/>
  <c r="AJ350" i="1"/>
  <c r="AJ308" i="1"/>
  <c r="AJ696" i="1"/>
  <c r="AJ671" i="1"/>
  <c r="AJ668" i="1"/>
  <c r="AJ691" i="1"/>
  <c r="AJ677" i="1"/>
  <c r="AJ661" i="1"/>
  <c r="AJ690" i="1"/>
  <c r="AJ697" i="1"/>
  <c r="AJ701" i="1"/>
  <c r="AJ681" i="1"/>
  <c r="AJ672" i="1"/>
  <c r="AJ659" i="1"/>
  <c r="AJ662" i="1"/>
  <c r="AJ638" i="3"/>
  <c r="AJ997" i="3"/>
  <c r="AJ981" i="3"/>
  <c r="AJ988" i="3"/>
  <c r="AJ991" i="3"/>
  <c r="AJ994" i="3"/>
  <c r="AJ979" i="3"/>
  <c r="AJ970" i="3"/>
  <c r="AJ978" i="3"/>
  <c r="AJ969" i="3"/>
  <c r="AJ968" i="3"/>
  <c r="AJ955" i="3"/>
  <c r="AJ966" i="3"/>
  <c r="AJ954" i="3"/>
  <c r="AJ944" i="3"/>
  <c r="AJ802" i="1"/>
  <c r="AJ1000" i="2"/>
  <c r="AJ645" i="2"/>
  <c r="AJ100" i="1"/>
  <c r="AJ84" i="1"/>
  <c r="AJ75" i="1"/>
  <c r="AJ95" i="1"/>
  <c r="AJ79" i="1"/>
  <c r="AJ63" i="1"/>
  <c r="AJ94" i="1"/>
  <c r="AJ58" i="1"/>
  <c r="AJ78" i="1"/>
  <c r="AJ85" i="1"/>
  <c r="AJ72" i="1"/>
  <c r="AJ62" i="1"/>
  <c r="AJ59" i="1"/>
  <c r="AJ443" i="1"/>
  <c r="AJ430" i="1"/>
  <c r="AJ422" i="1"/>
  <c r="AJ412" i="1"/>
  <c r="AJ404" i="1"/>
  <c r="AJ450" i="1"/>
  <c r="AJ434" i="1"/>
  <c r="AJ437" i="1"/>
  <c r="AJ425" i="1"/>
  <c r="AJ416" i="1"/>
  <c r="AJ444" i="1"/>
  <c r="AJ440" i="1"/>
  <c r="AJ899" i="3"/>
  <c r="AJ883" i="3"/>
  <c r="AJ890" i="3"/>
  <c r="AJ893" i="3"/>
  <c r="AJ896" i="3"/>
  <c r="AJ881" i="3"/>
  <c r="AJ874" i="3"/>
  <c r="AJ864" i="3"/>
  <c r="AJ875" i="3"/>
  <c r="AJ865" i="3"/>
  <c r="AJ863" i="3"/>
  <c r="AJ854" i="3"/>
  <c r="AJ861" i="3"/>
  <c r="AJ193" i="3"/>
  <c r="AJ250" i="3"/>
  <c r="AJ352" i="3"/>
  <c r="AJ336" i="3"/>
  <c r="AJ343" i="3"/>
  <c r="AJ346" i="3"/>
  <c r="AJ345" i="3"/>
  <c r="AJ331" i="3"/>
  <c r="AJ325" i="3"/>
  <c r="AJ316" i="3"/>
  <c r="AJ334" i="3"/>
  <c r="AJ324" i="3"/>
  <c r="AJ315" i="3"/>
  <c r="AJ307" i="3"/>
  <c r="AJ305" i="3"/>
  <c r="AJ194" i="1"/>
  <c r="AJ158" i="1"/>
  <c r="AJ165" i="1"/>
  <c r="AJ189" i="1"/>
  <c r="AJ178" i="1"/>
  <c r="AJ160" i="1"/>
  <c r="AJ188" i="1"/>
  <c r="AJ157" i="1"/>
  <c r="AJ179" i="1"/>
  <c r="AJ170" i="1"/>
  <c r="AJ161" i="1"/>
  <c r="AJ156" i="1"/>
  <c r="AJ741" i="1"/>
  <c r="AJ727" i="1"/>
  <c r="AJ718" i="1"/>
  <c r="AJ709" i="1"/>
  <c r="AJ740" i="1"/>
  <c r="AJ747" i="1"/>
  <c r="AJ731" i="1"/>
  <c r="AJ724" i="1"/>
  <c r="AJ715" i="1"/>
  <c r="AJ705" i="1"/>
  <c r="AJ734" i="1"/>
  <c r="AJ721" i="1"/>
  <c r="AJ602" i="1"/>
  <c r="AJ586" i="1"/>
  <c r="AJ569" i="1"/>
  <c r="AJ601" i="1"/>
  <c r="AJ585" i="1"/>
  <c r="AJ576" i="1"/>
  <c r="AJ596" i="1"/>
  <c r="AJ571" i="1"/>
  <c r="AJ595" i="1"/>
  <c r="AJ573" i="1"/>
  <c r="AJ583" i="1"/>
  <c r="AJ561" i="1"/>
  <c r="AJ554" i="1"/>
  <c r="AJ102" i="2"/>
  <c r="AJ990" i="1"/>
  <c r="AJ974" i="1"/>
  <c r="AJ997" i="1"/>
  <c r="AJ981" i="1"/>
  <c r="AJ972" i="1"/>
  <c r="AJ1000" i="1"/>
  <c r="AJ984" i="1"/>
  <c r="AJ999" i="1"/>
  <c r="AJ977" i="1"/>
  <c r="AJ987" i="1"/>
  <c r="AJ966" i="1"/>
  <c r="AJ955" i="1"/>
  <c r="AJ375" i="3"/>
  <c r="AJ597" i="3"/>
  <c r="AJ581" i="3"/>
  <c r="AJ588" i="3"/>
  <c r="AJ587" i="3"/>
  <c r="AJ590" i="3"/>
  <c r="AJ577" i="3"/>
  <c r="AJ558" i="3"/>
  <c r="AJ576" i="3"/>
  <c r="AJ584" i="3"/>
  <c r="AJ568" i="3"/>
  <c r="AJ555" i="3"/>
  <c r="AJ566" i="3"/>
  <c r="AJ560" i="3"/>
  <c r="AJ239" i="1"/>
  <c r="AJ228" i="1"/>
  <c r="AJ219" i="1"/>
  <c r="AJ210" i="1"/>
  <c r="AJ203" i="1"/>
  <c r="AJ246" i="1"/>
  <c r="AJ249" i="1"/>
  <c r="AJ233" i="1"/>
  <c r="AJ223" i="1"/>
  <c r="AJ213" i="1"/>
  <c r="AJ232" i="1"/>
  <c r="AJ236" i="1"/>
  <c r="AJ147" i="2"/>
  <c r="AJ537" i="1"/>
  <c r="AJ525" i="1"/>
  <c r="AJ516" i="1"/>
  <c r="AJ552" i="1"/>
  <c r="AJ536" i="1"/>
  <c r="AJ543" i="1"/>
  <c r="AJ530" i="1"/>
  <c r="AJ522" i="1"/>
  <c r="AJ512" i="1"/>
  <c r="AJ504" i="1"/>
  <c r="AJ534" i="1"/>
  <c r="AJ507" i="1"/>
  <c r="AJ296" i="1"/>
  <c r="AJ271" i="1"/>
  <c r="AJ268" i="1"/>
  <c r="AJ295" i="1"/>
  <c r="AJ279" i="1"/>
  <c r="AJ261" i="1"/>
  <c r="AJ290" i="1"/>
  <c r="AJ297" i="1"/>
  <c r="AJ301" i="1"/>
  <c r="AJ281" i="1"/>
  <c r="AJ272" i="1"/>
  <c r="AJ253" i="1"/>
  <c r="AJ260" i="1"/>
  <c r="AJ95" i="3"/>
  <c r="AJ102" i="3"/>
  <c r="AJ86" i="3"/>
  <c r="AJ89" i="3"/>
  <c r="AJ92" i="3"/>
  <c r="AJ80" i="3"/>
  <c r="AJ72" i="3"/>
  <c r="AJ57" i="3"/>
  <c r="AJ73" i="3"/>
  <c r="AJ60" i="3"/>
  <c r="AJ59" i="3"/>
  <c r="AJ62" i="3"/>
  <c r="AJ53" i="3"/>
  <c r="AJ687" i="3"/>
  <c r="AJ694" i="3"/>
  <c r="AJ697" i="3"/>
  <c r="AJ700" i="3"/>
  <c r="AJ684" i="3"/>
  <c r="AJ674" i="3"/>
  <c r="AJ657" i="3"/>
  <c r="AJ673" i="3"/>
  <c r="AJ658" i="3"/>
  <c r="AJ666" i="3"/>
  <c r="AJ660" i="3"/>
  <c r="AJ659" i="3"/>
  <c r="AJ838" i="3"/>
  <c r="AJ841" i="3"/>
  <c r="AJ844" i="3"/>
  <c r="AJ847" i="3"/>
  <c r="AJ831" i="3"/>
  <c r="AJ824" i="3"/>
  <c r="AJ815" i="3"/>
  <c r="AJ805" i="3"/>
  <c r="AJ821" i="3"/>
  <c r="AJ825" i="3"/>
  <c r="AJ816" i="3"/>
  <c r="AJ814" i="3"/>
  <c r="AJ748" i="3"/>
  <c r="AJ732" i="3"/>
  <c r="AJ739" i="3"/>
  <c r="AJ742" i="3"/>
  <c r="AJ741" i="3"/>
  <c r="AJ729" i="3"/>
  <c r="AJ720" i="3"/>
  <c r="AJ711" i="3"/>
  <c r="AJ730" i="3"/>
  <c r="AJ722" i="3"/>
  <c r="AJ712" i="3"/>
  <c r="AJ707" i="3"/>
  <c r="AJ704" i="3"/>
  <c r="AJ839" i="1"/>
  <c r="AJ828" i="1"/>
  <c r="AJ819" i="1"/>
  <c r="AJ810" i="1"/>
  <c r="AJ803" i="1"/>
  <c r="AJ846" i="1"/>
  <c r="AJ849" i="1"/>
  <c r="AJ833" i="1"/>
  <c r="AJ823" i="1"/>
  <c r="AJ813" i="1"/>
  <c r="AJ832" i="1"/>
  <c r="AJ836" i="1"/>
  <c r="AJ39" i="1"/>
  <c r="AJ28" i="1"/>
  <c r="AJ19" i="1"/>
  <c r="AJ10" i="1"/>
  <c r="AJ4" i="1"/>
  <c r="AJ50" i="1"/>
  <c r="AJ34" i="1"/>
  <c r="AJ37" i="1"/>
  <c r="AJ25" i="1"/>
  <c r="AJ16" i="1"/>
  <c r="AJ44" i="1"/>
  <c r="AJ40" i="1"/>
  <c r="AJ551" i="2"/>
  <c r="AJ312" i="2"/>
  <c r="AJ902" i="2"/>
  <c r="AJ876" i="2"/>
  <c r="AJ884" i="2"/>
  <c r="AJ868" i="2"/>
  <c r="AJ796" i="2"/>
  <c r="AJ771" i="2"/>
  <c r="AJ795" i="2"/>
  <c r="AJ779" i="2"/>
  <c r="AJ770" i="2"/>
  <c r="AJ761" i="2"/>
  <c r="AJ794" i="2"/>
  <c r="AJ789" i="2"/>
  <c r="AJ785" i="2"/>
  <c r="AJ797" i="2"/>
  <c r="AJ756" i="2"/>
  <c r="AJ793" i="2"/>
  <c r="AJ643" i="1"/>
  <c r="AJ630" i="1"/>
  <c r="AJ622" i="1"/>
  <c r="AJ612" i="1"/>
  <c r="AJ604" i="1"/>
  <c r="AJ650" i="1"/>
  <c r="AJ634" i="1"/>
  <c r="AJ637" i="1"/>
  <c r="AJ625" i="1"/>
  <c r="AJ616" i="1"/>
  <c r="AJ644" i="1"/>
  <c r="AJ640" i="1"/>
  <c r="AJ349" i="1"/>
  <c r="AJ333" i="1"/>
  <c r="AJ323" i="1"/>
  <c r="AJ313" i="1"/>
  <c r="AJ348" i="1"/>
  <c r="AJ332" i="1"/>
  <c r="AJ339" i="1"/>
  <c r="AJ328" i="1"/>
  <c r="AJ319" i="1"/>
  <c r="AJ310" i="1"/>
  <c r="AJ303" i="1"/>
  <c r="AJ346" i="1"/>
  <c r="AJ314" i="1"/>
  <c r="AJ692" i="1"/>
  <c r="AJ664" i="1"/>
  <c r="AJ666" i="1"/>
  <c r="AJ687" i="1"/>
  <c r="AJ673" i="1"/>
  <c r="AJ702" i="1"/>
  <c r="AJ686" i="1"/>
  <c r="AJ678" i="1"/>
  <c r="AJ693" i="1"/>
  <c r="AJ680" i="1"/>
  <c r="AJ660" i="1"/>
  <c r="AJ656" i="1"/>
  <c r="AJ993" i="3"/>
  <c r="AJ1000" i="3"/>
  <c r="AJ984" i="3"/>
  <c r="AJ987" i="3"/>
  <c r="AJ990" i="3"/>
  <c r="AJ977" i="3"/>
  <c r="AJ958" i="3"/>
  <c r="AJ976" i="3"/>
  <c r="AJ971" i="3"/>
  <c r="AJ963" i="3"/>
  <c r="AJ967" i="3"/>
  <c r="AJ961" i="3"/>
  <c r="AJ50" i="3"/>
  <c r="AJ148" i="3"/>
  <c r="AJ132" i="3"/>
  <c r="AJ139" i="3"/>
  <c r="AJ142" i="3"/>
  <c r="AJ141" i="3"/>
  <c r="AJ121" i="3"/>
  <c r="AJ123" i="3"/>
  <c r="AJ113" i="3"/>
  <c r="AJ130" i="3"/>
  <c r="AJ122" i="3"/>
  <c r="AJ112" i="3"/>
  <c r="AJ104" i="3"/>
  <c r="AJ103" i="3"/>
  <c r="AJ71" i="1"/>
  <c r="AJ432" i="1"/>
  <c r="AJ873" i="3"/>
  <c r="AJ339" i="3"/>
  <c r="AJ321" i="3"/>
  <c r="AJ313" i="3"/>
  <c r="AJ322" i="3"/>
  <c r="AJ303" i="3"/>
  <c r="AJ201" i="1"/>
  <c r="AJ185" i="1"/>
  <c r="AJ184" i="1"/>
  <c r="AJ168" i="1"/>
  <c r="AJ172" i="2"/>
  <c r="AJ135" i="1"/>
  <c r="AJ146" i="1"/>
  <c r="AJ737" i="1"/>
  <c r="AJ716" i="1"/>
  <c r="AJ752" i="1"/>
  <c r="AJ743" i="1"/>
  <c r="AJ722" i="1"/>
  <c r="AJ704" i="1"/>
  <c r="AJ750" i="1"/>
  <c r="AJ598" i="1"/>
  <c r="AJ567" i="1"/>
  <c r="AJ581" i="1"/>
  <c r="AJ572" i="1"/>
  <c r="AJ564" i="1"/>
  <c r="AJ591" i="1"/>
  <c r="AJ577" i="1"/>
  <c r="AJ559" i="1"/>
  <c r="AJ101" i="2"/>
  <c r="AJ391" i="2"/>
  <c r="AJ390" i="2"/>
  <c r="AJ818" i="2"/>
  <c r="AJ847" i="2"/>
  <c r="AJ824" i="2"/>
  <c r="AJ806" i="2"/>
  <c r="AJ1002" i="1"/>
  <c r="AJ993" i="1"/>
  <c r="AJ980" i="1"/>
  <c r="AJ996" i="1"/>
  <c r="AJ991" i="1"/>
  <c r="AJ973" i="1"/>
  <c r="AJ954" i="1"/>
  <c r="AJ473" i="1"/>
  <c r="AJ401" i="3"/>
  <c r="AJ593" i="3"/>
  <c r="AJ599" i="3"/>
  <c r="AJ575" i="3"/>
  <c r="AJ571" i="3"/>
  <c r="AJ563" i="3"/>
  <c r="AJ552" i="3"/>
  <c r="AJ546" i="3"/>
  <c r="AJ534" i="3"/>
  <c r="AJ518" i="3"/>
  <c r="AJ515" i="3"/>
  <c r="AJ505" i="3"/>
  <c r="S30" i="2" l="1"/>
  <c r="S31" i="2"/>
  <c r="S27" i="2"/>
  <c r="O19" i="2"/>
  <c r="O24" i="2"/>
  <c r="O27" i="2"/>
  <c r="X3" i="2"/>
  <c r="X21" i="2"/>
  <c r="X7" i="2"/>
  <c r="X38" i="2"/>
  <c r="X22" i="2"/>
  <c r="X30" i="2"/>
  <c r="X43" i="2"/>
  <c r="X8" i="2"/>
  <c r="X44" i="2"/>
  <c r="X13" i="2"/>
  <c r="X23" i="2"/>
  <c r="X33" i="2"/>
  <c r="X49" i="2"/>
  <c r="AC23" i="2"/>
  <c r="AC17" i="2"/>
  <c r="AC44" i="2"/>
  <c r="W10" i="2"/>
  <c r="W8" i="2"/>
  <c r="W23" i="2"/>
  <c r="W46" i="2"/>
  <c r="S19" i="2"/>
  <c r="S9" i="2"/>
  <c r="S14" i="2"/>
  <c r="O17" i="2"/>
  <c r="O9" i="2"/>
  <c r="O7" i="2"/>
  <c r="X5" i="2"/>
  <c r="X10" i="2"/>
  <c r="X12" i="2"/>
  <c r="X17" i="2"/>
  <c r="X26" i="2"/>
  <c r="X35" i="2"/>
  <c r="X50" i="2"/>
  <c r="X36" i="2"/>
  <c r="X9" i="2"/>
  <c r="X18" i="2"/>
  <c r="X27" i="2"/>
  <c r="X41" i="2"/>
  <c r="AC25" i="2"/>
  <c r="AC50" i="2"/>
  <c r="AC35" i="2"/>
  <c r="W15" i="2"/>
  <c r="W44" i="2"/>
  <c r="W49" i="2"/>
  <c r="S22" i="2"/>
  <c r="S18" i="2"/>
  <c r="S42" i="2"/>
  <c r="O4" i="2"/>
  <c r="O18" i="2"/>
  <c r="O38" i="2"/>
  <c r="X6" i="2"/>
  <c r="X46" i="2"/>
  <c r="X14" i="2"/>
  <c r="X19" i="2"/>
  <c r="X28" i="2"/>
  <c r="X39" i="2"/>
  <c r="X52" i="2"/>
  <c r="X40" i="2"/>
  <c r="X11" i="2"/>
  <c r="X20" i="2"/>
  <c r="X29" i="2"/>
  <c r="AC16" i="2"/>
  <c r="AC6" i="2"/>
  <c r="AC8" i="2"/>
  <c r="W3" i="2"/>
  <c r="W13" i="2"/>
  <c r="W21" i="2"/>
  <c r="AB8" i="2"/>
  <c r="U27" i="2"/>
  <c r="U45" i="2"/>
  <c r="U49" i="2"/>
  <c r="U37" i="2"/>
  <c r="U38" i="2"/>
  <c r="U3" i="2"/>
  <c r="U10" i="2"/>
  <c r="U19" i="2"/>
  <c r="U32" i="2"/>
  <c r="U48" i="2"/>
  <c r="N11" i="2"/>
  <c r="N37" i="2"/>
  <c r="N6" i="2"/>
  <c r="N51" i="2"/>
  <c r="AB7" i="2"/>
  <c r="AB3" i="2"/>
  <c r="AB17" i="2"/>
  <c r="AB35" i="2"/>
  <c r="AB11" i="2"/>
  <c r="AB29" i="2"/>
  <c r="AD42" i="2"/>
  <c r="V38" i="2"/>
  <c r="U39" i="2"/>
  <c r="AB14" i="2"/>
  <c r="AB21" i="2"/>
  <c r="AB4" i="2"/>
  <c r="AB10" i="2"/>
  <c r="AB19" i="2"/>
  <c r="AB28" i="2"/>
  <c r="AB39" i="2"/>
  <c r="AB32" i="2"/>
  <c r="AB48" i="2"/>
  <c r="AB13" i="2"/>
  <c r="AB23" i="2"/>
  <c r="AB33" i="2"/>
  <c r="AB49" i="2"/>
  <c r="AD27" i="2"/>
  <c r="AD4" i="2"/>
  <c r="AD43" i="2"/>
  <c r="V25" i="2"/>
  <c r="V4" i="2"/>
  <c r="V43" i="2"/>
  <c r="U11" i="2"/>
  <c r="U41" i="2"/>
  <c r="U9" i="2"/>
  <c r="U13" i="2"/>
  <c r="U14" i="2"/>
  <c r="U42" i="2"/>
  <c r="U4" i="2"/>
  <c r="U12" i="2"/>
  <c r="U22" i="2"/>
  <c r="U30" i="2"/>
  <c r="U43" i="2"/>
  <c r="U36" i="2"/>
  <c r="U50" i="2"/>
  <c r="N36" i="2"/>
  <c r="N52" i="2"/>
  <c r="N17" i="2"/>
  <c r="AB12" i="2"/>
  <c r="AB46" i="2"/>
  <c r="AB26" i="2"/>
  <c r="AB44" i="2"/>
  <c r="AB20" i="2"/>
  <c r="AB45" i="2"/>
  <c r="AD18" i="2"/>
  <c r="AD30" i="2"/>
  <c r="V16" i="2"/>
  <c r="V30" i="2"/>
  <c r="U28" i="2"/>
  <c r="AB38" i="2"/>
  <c r="AB42" i="2"/>
  <c r="AB5" i="2"/>
  <c r="AB34" i="2"/>
  <c r="AB22" i="2"/>
  <c r="AB30" i="2"/>
  <c r="AB43" i="2"/>
  <c r="AB36" i="2"/>
  <c r="AB51" i="2"/>
  <c r="AB16" i="2"/>
  <c r="AB25" i="2"/>
  <c r="AD32" i="2"/>
  <c r="AD41" i="2"/>
  <c r="AD12" i="2"/>
  <c r="V11" i="2"/>
  <c r="V37" i="2"/>
  <c r="V12" i="2"/>
  <c r="U16" i="2"/>
  <c r="U7" i="2"/>
  <c r="U18" i="2"/>
  <c r="U25" i="2"/>
  <c r="U21" i="2"/>
  <c r="U46" i="2"/>
  <c r="U5" i="2"/>
  <c r="U15" i="2"/>
  <c r="U24" i="2"/>
  <c r="U31" i="2"/>
  <c r="U47" i="2"/>
  <c r="U40" i="2"/>
  <c r="N16" i="2"/>
  <c r="N34" i="2"/>
  <c r="N26" i="2"/>
  <c r="U3" i="1"/>
  <c r="U28" i="1"/>
  <c r="U33" i="1"/>
  <c r="N6" i="1"/>
  <c r="N51" i="1"/>
  <c r="N29" i="1"/>
  <c r="AA30" i="1"/>
  <c r="AC48" i="1"/>
  <c r="S16" i="1"/>
  <c r="U6" i="1"/>
  <c r="U36" i="1"/>
  <c r="U49" i="1"/>
  <c r="N8" i="1"/>
  <c r="N17" i="1"/>
  <c r="N44" i="1"/>
  <c r="N45" i="1"/>
  <c r="AC7" i="1"/>
  <c r="S41" i="1"/>
  <c r="U30" i="1"/>
  <c r="U52" i="1"/>
  <c r="U14" i="1"/>
  <c r="N34" i="1"/>
  <c r="N26" i="1"/>
  <c r="N11" i="1"/>
  <c r="AA11" i="1"/>
  <c r="S35" i="1"/>
  <c r="AA6" i="1"/>
  <c r="AA34" i="1"/>
  <c r="AA43" i="1"/>
  <c r="AC39" i="1"/>
  <c r="AC20" i="1"/>
  <c r="AC38" i="1"/>
  <c r="S6" i="1"/>
  <c r="S34" i="1"/>
  <c r="S51" i="1"/>
  <c r="AA25" i="1"/>
  <c r="AA50" i="1"/>
  <c r="AA22" i="1"/>
  <c r="AC4" i="1"/>
  <c r="AC19" i="1"/>
  <c r="AC37" i="1"/>
  <c r="S25" i="1"/>
  <c r="S50" i="1"/>
  <c r="S22" i="1"/>
  <c r="AA18" i="1"/>
  <c r="AA19" i="1"/>
  <c r="AA40" i="1"/>
  <c r="AC3" i="1"/>
  <c r="AC32" i="1"/>
  <c r="AC16" i="1"/>
  <c r="S18" i="1"/>
  <c r="S26" i="1"/>
  <c r="S40" i="1"/>
  <c r="U9" i="1"/>
  <c r="U5" i="1"/>
  <c r="U22" i="1"/>
  <c r="U31" i="1"/>
  <c r="U51" i="1"/>
  <c r="U47" i="1"/>
  <c r="U40" i="1"/>
  <c r="U11" i="1"/>
  <c r="U25" i="1"/>
  <c r="U37" i="1"/>
  <c r="U16" i="1"/>
  <c r="U21" i="1"/>
  <c r="U46" i="1"/>
  <c r="N14" i="1"/>
  <c r="N38" i="1"/>
  <c r="N3" i="1"/>
  <c r="N10" i="1"/>
  <c r="N19" i="1"/>
  <c r="N28" i="1"/>
  <c r="N39" i="1"/>
  <c r="N32" i="1"/>
  <c r="N48" i="1"/>
  <c r="N13" i="1"/>
  <c r="N23" i="1"/>
  <c r="N33" i="1"/>
  <c r="N49" i="1"/>
  <c r="AA3" i="1"/>
  <c r="AA9" i="1"/>
  <c r="AA29" i="1"/>
  <c r="AA27" i="1"/>
  <c r="AA7" i="1"/>
  <c r="AA38" i="1"/>
  <c r="AA10" i="1"/>
  <c r="AA24" i="1"/>
  <c r="AA31" i="1"/>
  <c r="AA47" i="1"/>
  <c r="AA8" i="1"/>
  <c r="AA44" i="1"/>
  <c r="AC6" i="1"/>
  <c r="AC5" i="1"/>
  <c r="AC30" i="1"/>
  <c r="AC43" i="1"/>
  <c r="AC28" i="1"/>
  <c r="AC36" i="1"/>
  <c r="AC52" i="1"/>
  <c r="AC23" i="1"/>
  <c r="AC41" i="1"/>
  <c r="AC18" i="1"/>
  <c r="AC14" i="1"/>
  <c r="AC42" i="1"/>
  <c r="S3" i="1"/>
  <c r="S9" i="1"/>
  <c r="S29" i="1"/>
  <c r="S27" i="1"/>
  <c r="S7" i="1"/>
  <c r="S38" i="1"/>
  <c r="S10" i="1"/>
  <c r="S28" i="1"/>
  <c r="S39" i="1"/>
  <c r="S12" i="1"/>
  <c r="S8" i="1"/>
  <c r="S44" i="1"/>
  <c r="U12" i="1"/>
  <c r="U10" i="1"/>
  <c r="U24" i="1"/>
  <c r="U35" i="1"/>
  <c r="U17" i="1"/>
  <c r="U8" i="1"/>
  <c r="U44" i="1"/>
  <c r="U13" i="1"/>
  <c r="U27" i="1"/>
  <c r="U41" i="1"/>
  <c r="U18" i="1"/>
  <c r="U34" i="1"/>
  <c r="U50" i="1"/>
  <c r="N7" i="1"/>
  <c r="N50" i="1"/>
  <c r="N4" i="1"/>
  <c r="N12" i="1"/>
  <c r="N22" i="1"/>
  <c r="N30" i="1"/>
  <c r="N43" i="1"/>
  <c r="N36" i="1"/>
  <c r="N52" i="1"/>
  <c r="N16" i="1"/>
  <c r="N25" i="1"/>
  <c r="N37" i="1"/>
  <c r="AA16" i="1"/>
  <c r="AA4" i="1"/>
  <c r="AA20" i="1"/>
  <c r="AA41" i="1"/>
  <c r="AA33" i="1"/>
  <c r="AA14" i="1"/>
  <c r="AA42" i="1"/>
  <c r="AA12" i="1"/>
  <c r="AA26" i="1"/>
  <c r="AA35" i="1"/>
  <c r="AA51" i="1"/>
  <c r="AA32" i="1"/>
  <c r="AA48" i="1"/>
  <c r="AC9" i="1"/>
  <c r="AC12" i="1"/>
  <c r="AC22" i="1"/>
  <c r="AC31" i="1"/>
  <c r="AC51" i="1"/>
  <c r="AC47" i="1"/>
  <c r="AC40" i="1"/>
  <c r="AC11" i="1"/>
  <c r="AC29" i="1"/>
  <c r="AC45" i="1"/>
  <c r="AC25" i="1"/>
  <c r="AC21" i="1"/>
  <c r="AC46" i="1"/>
  <c r="S11" i="1"/>
  <c r="S4" i="1"/>
  <c r="S20" i="1"/>
  <c r="S45" i="1"/>
  <c r="S33" i="1"/>
  <c r="S14" i="1"/>
  <c r="S42" i="1"/>
  <c r="S19" i="1"/>
  <c r="S30" i="1"/>
  <c r="S43" i="1"/>
  <c r="S15" i="1"/>
  <c r="S32" i="1"/>
  <c r="S48" i="1"/>
  <c r="U15" i="1"/>
  <c r="U4" i="1"/>
  <c r="U26" i="1"/>
  <c r="U39" i="1"/>
  <c r="U19" i="1"/>
  <c r="U32" i="1"/>
  <c r="U48" i="1"/>
  <c r="U20" i="1"/>
  <c r="U29" i="1"/>
  <c r="U45" i="1"/>
  <c r="U7" i="1"/>
  <c r="N21" i="1"/>
  <c r="N42" i="1"/>
  <c r="N5" i="1"/>
  <c r="N15" i="1"/>
  <c r="N24" i="1"/>
  <c r="N31" i="1"/>
  <c r="N47" i="1"/>
  <c r="N40" i="1"/>
  <c r="N9" i="1"/>
  <c r="N18" i="1"/>
  <c r="N27" i="1"/>
  <c r="AA13" i="1"/>
  <c r="AA5" i="1"/>
  <c r="AA23" i="1"/>
  <c r="AA49" i="1"/>
  <c r="AA37" i="1"/>
  <c r="AA21" i="1"/>
  <c r="AA46" i="1"/>
  <c r="AA15" i="1"/>
  <c r="AA28" i="1"/>
  <c r="AA39" i="1"/>
  <c r="AA17" i="1"/>
  <c r="AA36" i="1"/>
  <c r="AC10" i="1"/>
  <c r="AC15" i="1"/>
  <c r="AC24" i="1"/>
  <c r="AC35" i="1"/>
  <c r="AC17" i="1"/>
  <c r="AC8" i="1"/>
  <c r="AC44" i="1"/>
  <c r="AC13" i="1"/>
  <c r="AC33" i="1"/>
  <c r="AC49" i="1"/>
  <c r="AC27" i="1"/>
  <c r="AC34" i="1"/>
  <c r="S13" i="1"/>
  <c r="S5" i="1"/>
  <c r="S23" i="1"/>
  <c r="S49" i="1"/>
  <c r="S37" i="1"/>
  <c r="S21" i="1"/>
  <c r="S46" i="1"/>
  <c r="S24" i="1"/>
  <c r="S31" i="1"/>
  <c r="S47" i="1"/>
  <c r="S17" i="1"/>
  <c r="S36" i="1"/>
  <c r="O38" i="3"/>
  <c r="L27" i="3"/>
  <c r="S46" i="3"/>
  <c r="L24" i="3"/>
  <c r="AA4" i="3"/>
  <c r="O17" i="3"/>
  <c r="L41" i="3"/>
  <c r="AA24" i="3"/>
  <c r="S4" i="3"/>
  <c r="O8" i="3"/>
  <c r="AA48" i="3"/>
  <c r="S14" i="3"/>
  <c r="S32" i="3"/>
  <c r="S39" i="3"/>
  <c r="O18" i="3"/>
  <c r="O27" i="3"/>
  <c r="O31" i="3"/>
  <c r="L32" i="3"/>
  <c r="L31" i="3"/>
  <c r="L38" i="3"/>
  <c r="AA13" i="3"/>
  <c r="AA8" i="3"/>
  <c r="AA45" i="3"/>
  <c r="S3" i="3"/>
  <c r="S24" i="3"/>
  <c r="S48" i="3"/>
  <c r="O4" i="3"/>
  <c r="O34" i="3"/>
  <c r="O40" i="3"/>
  <c r="O47" i="3"/>
  <c r="L9" i="3"/>
  <c r="L6" i="3"/>
  <c r="L47" i="3"/>
  <c r="AA3" i="3"/>
  <c r="AA25" i="3"/>
  <c r="AA46" i="3"/>
  <c r="S13" i="3"/>
  <c r="S8" i="3"/>
  <c r="S45" i="3"/>
  <c r="O16" i="3"/>
  <c r="O26" i="3"/>
  <c r="O37" i="3"/>
  <c r="L18" i="3"/>
  <c r="L15" i="3"/>
  <c r="L44" i="3"/>
  <c r="AA14" i="3"/>
  <c r="AA32" i="3"/>
  <c r="AA39" i="3"/>
  <c r="S5" i="3"/>
  <c r="S18" i="3"/>
  <c r="S11" i="3"/>
  <c r="S21" i="3"/>
  <c r="S26" i="3"/>
  <c r="S34" i="3"/>
  <c r="S27" i="3"/>
  <c r="S36" i="3"/>
  <c r="S52" i="3"/>
  <c r="S49" i="3"/>
  <c r="S50" i="3"/>
  <c r="S43" i="3"/>
  <c r="O10" i="3"/>
  <c r="O3" i="3"/>
  <c r="O6" i="3"/>
  <c r="O7" i="3"/>
  <c r="O19" i="3"/>
  <c r="O28" i="3"/>
  <c r="O20" i="3"/>
  <c r="O29" i="3"/>
  <c r="O44" i="3"/>
  <c r="O41" i="3"/>
  <c r="O42" i="3"/>
  <c r="O35" i="3"/>
  <c r="O51" i="3"/>
  <c r="L7" i="3"/>
  <c r="L11" i="3"/>
  <c r="L20" i="3"/>
  <c r="L29" i="3"/>
  <c r="L3" i="3"/>
  <c r="AH6" i="3"/>
  <c r="L17" i="3"/>
  <c r="L26" i="3"/>
  <c r="L35" i="3"/>
  <c r="L51" i="3"/>
  <c r="L48" i="3"/>
  <c r="L45" i="3"/>
  <c r="L42" i="3"/>
  <c r="AA5" i="3"/>
  <c r="AA18" i="3"/>
  <c r="AA11" i="3"/>
  <c r="AA21" i="3"/>
  <c r="AA26" i="3"/>
  <c r="AA34" i="3"/>
  <c r="AA27" i="3"/>
  <c r="AA36" i="3"/>
  <c r="AA52" i="3"/>
  <c r="AA49" i="3"/>
  <c r="AA50" i="3"/>
  <c r="AA43" i="3"/>
  <c r="S12" i="3"/>
  <c r="S6" i="3"/>
  <c r="S10" i="3"/>
  <c r="S16" i="3"/>
  <c r="S19" i="3"/>
  <c r="S28" i="3"/>
  <c r="S20" i="3"/>
  <c r="S29" i="3"/>
  <c r="S40" i="3"/>
  <c r="S37" i="3"/>
  <c r="S38" i="3"/>
  <c r="S31" i="3"/>
  <c r="S47" i="3"/>
  <c r="O15" i="3"/>
  <c r="O5" i="3"/>
  <c r="O9" i="3"/>
  <c r="O14" i="3"/>
  <c r="O22" i="3"/>
  <c r="O30" i="3"/>
  <c r="O23" i="3"/>
  <c r="O32" i="3"/>
  <c r="O48" i="3"/>
  <c r="O45" i="3"/>
  <c r="O46" i="3"/>
  <c r="O39" i="3"/>
  <c r="L8" i="3"/>
  <c r="L13" i="3"/>
  <c r="L23" i="3"/>
  <c r="L33" i="3"/>
  <c r="L4" i="3"/>
  <c r="L10" i="3"/>
  <c r="L19" i="3"/>
  <c r="L28" i="3"/>
  <c r="L39" i="3"/>
  <c r="L36" i="3"/>
  <c r="L52" i="3"/>
  <c r="L49" i="3"/>
  <c r="L46" i="3"/>
  <c r="AA12" i="3"/>
  <c r="AA6" i="3"/>
  <c r="AA10" i="3"/>
  <c r="AA16" i="3"/>
  <c r="AA19" i="3"/>
  <c r="AA28" i="3"/>
  <c r="AA20" i="3"/>
  <c r="AA29" i="3"/>
  <c r="AA40" i="3"/>
  <c r="AA37" i="3"/>
  <c r="AA38" i="3"/>
  <c r="AA31" i="3"/>
  <c r="AA47" i="3"/>
  <c r="S17" i="3"/>
  <c r="S9" i="3"/>
  <c r="S15" i="3"/>
  <c r="S7" i="3"/>
  <c r="S22" i="3"/>
  <c r="S30" i="3"/>
  <c r="S23" i="3"/>
  <c r="S33" i="3"/>
  <c r="S44" i="3"/>
  <c r="S41" i="3"/>
  <c r="S42" i="3"/>
  <c r="S35" i="3"/>
  <c r="O11" i="3"/>
  <c r="O12" i="3"/>
  <c r="O13" i="3"/>
  <c r="O21" i="3"/>
  <c r="O24" i="3"/>
  <c r="O33" i="3"/>
  <c r="O25" i="3"/>
  <c r="O36" i="3"/>
  <c r="O52" i="3"/>
  <c r="O49" i="3"/>
  <c r="O50" i="3"/>
  <c r="L14" i="3"/>
  <c r="L16" i="3"/>
  <c r="L25" i="3"/>
  <c r="L21" i="3"/>
  <c r="L5" i="3"/>
  <c r="L12" i="3"/>
  <c r="L22" i="3"/>
  <c r="L30" i="3"/>
  <c r="L43" i="3"/>
  <c r="L40" i="3"/>
  <c r="L37" i="3"/>
  <c r="L34" i="3"/>
  <c r="AA17" i="3"/>
  <c r="AA9" i="3"/>
  <c r="AA15" i="3"/>
  <c r="AA7" i="3"/>
  <c r="AA22" i="3"/>
  <c r="AA30" i="3"/>
  <c r="AA23" i="3"/>
  <c r="AA33" i="3"/>
  <c r="AA44" i="3"/>
  <c r="AA41" i="3"/>
  <c r="AA42" i="3"/>
  <c r="AA35" i="3"/>
  <c r="V8" i="3"/>
  <c r="V6" i="3"/>
  <c r="V17" i="3"/>
  <c r="V26" i="3"/>
  <c r="V11" i="3"/>
  <c r="V20" i="3"/>
  <c r="V29" i="3"/>
  <c r="V33" i="3"/>
  <c r="V49" i="3"/>
  <c r="V50" i="3"/>
  <c r="V47" i="3"/>
  <c r="V40" i="3"/>
  <c r="T9" i="3"/>
  <c r="T18" i="3"/>
  <c r="T27" i="3"/>
  <c r="T21" i="3"/>
  <c r="T5" i="3"/>
  <c r="T15" i="3"/>
  <c r="T24" i="3"/>
  <c r="T35" i="3"/>
  <c r="T51" i="3"/>
  <c r="T48" i="3"/>
  <c r="T45" i="3"/>
  <c r="T42" i="3"/>
  <c r="P9" i="3"/>
  <c r="P18" i="3"/>
  <c r="P27" i="3"/>
  <c r="P3" i="3"/>
  <c r="P10" i="3"/>
  <c r="P19" i="3"/>
  <c r="P28" i="3"/>
  <c r="P35" i="3"/>
  <c r="P51" i="3"/>
  <c r="P48" i="3"/>
  <c r="P45" i="3"/>
  <c r="P42" i="3"/>
  <c r="N5" i="3"/>
  <c r="N14" i="3"/>
  <c r="N15" i="3"/>
  <c r="N24" i="3"/>
  <c r="N31" i="3"/>
  <c r="N16" i="3"/>
  <c r="N25" i="3"/>
  <c r="N34" i="3"/>
  <c r="N45" i="3"/>
  <c r="N46" i="3"/>
  <c r="N43" i="3"/>
  <c r="N36" i="3"/>
  <c r="N52" i="3"/>
  <c r="V3" i="3"/>
  <c r="V10" i="3"/>
  <c r="V19" i="3"/>
  <c r="V28" i="3"/>
  <c r="V13" i="3"/>
  <c r="V23" i="3"/>
  <c r="V31" i="3"/>
  <c r="V37" i="3"/>
  <c r="V38" i="3"/>
  <c r="V35" i="3"/>
  <c r="V51" i="3"/>
  <c r="V44" i="3"/>
  <c r="T7" i="3"/>
  <c r="T11" i="3"/>
  <c r="T20" i="3"/>
  <c r="T29" i="3"/>
  <c r="T32" i="3"/>
  <c r="T6" i="3"/>
  <c r="T17" i="3"/>
  <c r="T26" i="3"/>
  <c r="T39" i="3"/>
  <c r="T36" i="3"/>
  <c r="T52" i="3"/>
  <c r="T49" i="3"/>
  <c r="T46" i="3"/>
  <c r="P14" i="3"/>
  <c r="P11" i="3"/>
  <c r="P20" i="3"/>
  <c r="P29" i="3"/>
  <c r="P4" i="3"/>
  <c r="P12" i="3"/>
  <c r="P22" i="3"/>
  <c r="P30" i="3"/>
  <c r="P39" i="3"/>
  <c r="P36" i="3"/>
  <c r="P52" i="3"/>
  <c r="P49" i="3"/>
  <c r="P46" i="3"/>
  <c r="N7" i="3"/>
  <c r="N6" i="3"/>
  <c r="N17" i="3"/>
  <c r="N26" i="3"/>
  <c r="N9" i="3"/>
  <c r="N18" i="3"/>
  <c r="N27" i="3"/>
  <c r="N33" i="3"/>
  <c r="N49" i="3"/>
  <c r="N50" i="3"/>
  <c r="N47" i="3"/>
  <c r="N40" i="3"/>
  <c r="V4" i="3"/>
  <c r="V14" i="3"/>
  <c r="V12" i="3"/>
  <c r="V22" i="3"/>
  <c r="V30" i="3"/>
  <c r="V16" i="3"/>
  <c r="V25" i="3"/>
  <c r="V21" i="3"/>
  <c r="V41" i="3"/>
  <c r="V42" i="3"/>
  <c r="V39" i="3"/>
  <c r="V32" i="3"/>
  <c r="T8" i="3"/>
  <c r="T13" i="3"/>
  <c r="T23" i="3"/>
  <c r="T31" i="3"/>
  <c r="T3" i="3"/>
  <c r="T10" i="3"/>
  <c r="T19" i="3"/>
  <c r="T28" i="3"/>
  <c r="T43" i="3"/>
  <c r="T40" i="3"/>
  <c r="T37" i="3"/>
  <c r="T34" i="3"/>
  <c r="P7" i="3"/>
  <c r="P13" i="3"/>
  <c r="P23" i="3"/>
  <c r="P21" i="3"/>
  <c r="P5" i="3"/>
  <c r="P15" i="3"/>
  <c r="P24" i="3"/>
  <c r="P33" i="3"/>
  <c r="P43" i="3"/>
  <c r="P40" i="3"/>
  <c r="P37" i="3"/>
  <c r="P34" i="3"/>
  <c r="N8" i="3"/>
  <c r="N10" i="3"/>
  <c r="N19" i="3"/>
  <c r="N28" i="3"/>
  <c r="N11" i="3"/>
  <c r="N20" i="3"/>
  <c r="N29" i="3"/>
  <c r="N37" i="3"/>
  <c r="N38" i="3"/>
  <c r="N35" i="3"/>
  <c r="N51" i="3"/>
  <c r="U4" i="3"/>
  <c r="U23" i="3"/>
  <c r="U42" i="3"/>
  <c r="U45" i="3"/>
  <c r="Q3" i="3"/>
  <c r="Q22" i="3"/>
  <c r="Q40" i="3"/>
  <c r="AD12" i="3"/>
  <c r="AD23" i="3"/>
  <c r="AD39" i="3"/>
  <c r="X27" i="3"/>
  <c r="X30" i="3"/>
  <c r="X45" i="3"/>
  <c r="U12" i="3"/>
  <c r="U31" i="3"/>
  <c r="U39" i="3"/>
  <c r="Q19" i="3"/>
  <c r="Q30" i="3"/>
  <c r="Q33" i="3"/>
  <c r="AD22" i="3"/>
  <c r="AD21" i="3"/>
  <c r="AD32" i="3"/>
  <c r="X4" i="3"/>
  <c r="X35" i="3"/>
  <c r="X42" i="3"/>
  <c r="U6" i="3"/>
  <c r="U32" i="3"/>
  <c r="U36" i="3"/>
  <c r="Q9" i="3"/>
  <c r="Q23" i="3"/>
  <c r="Q46" i="3"/>
  <c r="Q49" i="3"/>
  <c r="AD3" i="3"/>
  <c r="AD30" i="3"/>
  <c r="AD41" i="3"/>
  <c r="AD48" i="3"/>
  <c r="X9" i="3"/>
  <c r="X12" i="3"/>
  <c r="X51" i="3"/>
  <c r="U11" i="3"/>
  <c r="U17" i="3"/>
  <c r="U9" i="3"/>
  <c r="U15" i="3"/>
  <c r="U25" i="3"/>
  <c r="U7" i="3"/>
  <c r="U22" i="3"/>
  <c r="U30" i="3"/>
  <c r="U46" i="3"/>
  <c r="U43" i="3"/>
  <c r="U40" i="3"/>
  <c r="U33" i="3"/>
  <c r="U49" i="3"/>
  <c r="Q13" i="3"/>
  <c r="Q15" i="3"/>
  <c r="Q5" i="3"/>
  <c r="Q8" i="3"/>
  <c r="Q25" i="3"/>
  <c r="Q14" i="3"/>
  <c r="Q24" i="3"/>
  <c r="Q34" i="3"/>
  <c r="Q50" i="3"/>
  <c r="Q47" i="3"/>
  <c r="Q44" i="3"/>
  <c r="Q37" i="3"/>
  <c r="AD7" i="3"/>
  <c r="AD5" i="3"/>
  <c r="AD15" i="3"/>
  <c r="AD24" i="3"/>
  <c r="AD31" i="3"/>
  <c r="AD16" i="3"/>
  <c r="AD25" i="3"/>
  <c r="AD34" i="3"/>
  <c r="AD45" i="3"/>
  <c r="AD46" i="3"/>
  <c r="AD43" i="3"/>
  <c r="AD36" i="3"/>
  <c r="AD52" i="3"/>
  <c r="X14" i="3"/>
  <c r="X11" i="3"/>
  <c r="X20" i="3"/>
  <c r="X29" i="3"/>
  <c r="X5" i="3"/>
  <c r="X15" i="3"/>
  <c r="X24" i="3"/>
  <c r="X33" i="3"/>
  <c r="X39" i="3"/>
  <c r="X36" i="3"/>
  <c r="X52" i="3"/>
  <c r="X49" i="3"/>
  <c r="X46" i="3"/>
  <c r="U16" i="3"/>
  <c r="U3" i="3"/>
  <c r="U13" i="3"/>
  <c r="U8" i="3"/>
  <c r="U27" i="3"/>
  <c r="U14" i="3"/>
  <c r="U24" i="3"/>
  <c r="U34" i="3"/>
  <c r="U50" i="3"/>
  <c r="U47" i="3"/>
  <c r="U44" i="3"/>
  <c r="U37" i="3"/>
  <c r="Q18" i="3"/>
  <c r="Q11" i="3"/>
  <c r="Q12" i="3"/>
  <c r="Q32" i="3"/>
  <c r="Q27" i="3"/>
  <c r="Q21" i="3"/>
  <c r="Q26" i="3"/>
  <c r="Q38" i="3"/>
  <c r="Q35" i="3"/>
  <c r="Q51" i="3"/>
  <c r="Q48" i="3"/>
  <c r="Q41" i="3"/>
  <c r="AD8" i="3"/>
  <c r="AD6" i="3"/>
  <c r="AD17" i="3"/>
  <c r="AD26" i="3"/>
  <c r="AD9" i="3"/>
  <c r="AD18" i="3"/>
  <c r="AD27" i="3"/>
  <c r="AD33" i="3"/>
  <c r="AD49" i="3"/>
  <c r="AD50" i="3"/>
  <c r="AD47" i="3"/>
  <c r="AD40" i="3"/>
  <c r="X7" i="3"/>
  <c r="X13" i="3"/>
  <c r="X23" i="3"/>
  <c r="X21" i="3"/>
  <c r="X6" i="3"/>
  <c r="X17" i="3"/>
  <c r="X26" i="3"/>
  <c r="X31" i="3"/>
  <c r="X43" i="3"/>
  <c r="X40" i="3"/>
  <c r="X37" i="3"/>
  <c r="X34" i="3"/>
  <c r="X50" i="3"/>
  <c r="U19" i="3"/>
  <c r="U5" i="3"/>
  <c r="U18" i="3"/>
  <c r="U20" i="3"/>
  <c r="U29" i="3"/>
  <c r="U21" i="3"/>
  <c r="U26" i="3"/>
  <c r="U38" i="3"/>
  <c r="U35" i="3"/>
  <c r="U51" i="3"/>
  <c r="U48" i="3"/>
  <c r="Q6" i="3"/>
  <c r="Q4" i="3"/>
  <c r="Q16" i="3"/>
  <c r="Q17" i="3"/>
  <c r="Q20" i="3"/>
  <c r="Q29" i="3"/>
  <c r="Q31" i="3"/>
  <c r="Q28" i="3"/>
  <c r="Q42" i="3"/>
  <c r="Q39" i="3"/>
  <c r="Q36" i="3"/>
  <c r="Q52" i="3"/>
  <c r="AD4" i="3"/>
  <c r="AD10" i="3"/>
  <c r="AD19" i="3"/>
  <c r="AD28" i="3"/>
  <c r="AD11" i="3"/>
  <c r="AD20" i="3"/>
  <c r="AD29" i="3"/>
  <c r="AD37" i="3"/>
  <c r="AD38" i="3"/>
  <c r="AD35" i="3"/>
  <c r="AD51" i="3"/>
  <c r="X8" i="3"/>
  <c r="X16" i="3"/>
  <c r="X25" i="3"/>
  <c r="X3" i="3"/>
  <c r="X10" i="3"/>
  <c r="X19" i="3"/>
  <c r="X28" i="3"/>
  <c r="X32" i="3"/>
  <c r="X47" i="3"/>
  <c r="X44" i="3"/>
  <c r="X41" i="3"/>
  <c r="Y27" i="9"/>
  <c r="Z49" i="9"/>
  <c r="W17" i="9"/>
  <c r="Y39" i="9"/>
  <c r="O22" i="9"/>
  <c r="W34" i="9"/>
  <c r="Z14" i="9"/>
  <c r="O38" i="9"/>
  <c r="W25" i="9"/>
  <c r="Y6" i="9"/>
  <c r="Z31" i="9"/>
  <c r="O27" i="9"/>
  <c r="Y11" i="9"/>
  <c r="Y17" i="9"/>
  <c r="Y41" i="9"/>
  <c r="Y51" i="9"/>
  <c r="Z5" i="9"/>
  <c r="Z47" i="9"/>
  <c r="Z46" i="9"/>
  <c r="O9" i="9"/>
  <c r="O28" i="9"/>
  <c r="O41" i="9"/>
  <c r="W26" i="9"/>
  <c r="W28" i="9"/>
  <c r="W37" i="9"/>
  <c r="Y20" i="9"/>
  <c r="Y8" i="9"/>
  <c r="Y38" i="9"/>
  <c r="Z11" i="9"/>
  <c r="Z15" i="9"/>
  <c r="Z44" i="9"/>
  <c r="O4" i="9"/>
  <c r="O18" i="9"/>
  <c r="O39" i="9"/>
  <c r="O52" i="9"/>
  <c r="W13" i="9"/>
  <c r="W39" i="9"/>
  <c r="W50" i="9"/>
  <c r="Y21" i="9"/>
  <c r="Y40" i="9"/>
  <c r="Y28" i="9"/>
  <c r="Z20" i="9"/>
  <c r="Z24" i="9"/>
  <c r="Z33" i="9"/>
  <c r="O12" i="9"/>
  <c r="O7" i="9"/>
  <c r="O36" i="9"/>
  <c r="W6" i="9"/>
  <c r="W23" i="9"/>
  <c r="W36" i="9"/>
  <c r="Y13" i="9"/>
  <c r="Y23" i="9"/>
  <c r="Y3" i="9"/>
  <c r="Y10" i="9"/>
  <c r="Y19" i="9"/>
  <c r="Y25" i="9"/>
  <c r="Y44" i="9"/>
  <c r="Y29" i="9"/>
  <c r="Y45" i="9"/>
  <c r="Y42" i="9"/>
  <c r="Y30" i="9"/>
  <c r="Y43" i="9"/>
  <c r="Z8" i="9"/>
  <c r="Z13" i="9"/>
  <c r="Z23" i="9"/>
  <c r="Z21" i="9"/>
  <c r="Z6" i="9"/>
  <c r="Z17" i="9"/>
  <c r="Z26" i="9"/>
  <c r="Z35" i="9"/>
  <c r="Z32" i="9"/>
  <c r="Z48" i="9"/>
  <c r="Z37" i="9"/>
  <c r="Z34" i="9"/>
  <c r="Z51" i="9"/>
  <c r="O5" i="9"/>
  <c r="O15" i="9"/>
  <c r="O24" i="9"/>
  <c r="O11" i="9"/>
  <c r="O20" i="9"/>
  <c r="O14" i="9"/>
  <c r="O42" i="9"/>
  <c r="O30" i="9"/>
  <c r="O43" i="9"/>
  <c r="O40" i="9"/>
  <c r="O29" i="9"/>
  <c r="O45" i="9"/>
  <c r="W3" i="9"/>
  <c r="W10" i="9"/>
  <c r="W19" i="9"/>
  <c r="W8" i="9"/>
  <c r="W16" i="9"/>
  <c r="W7" i="9"/>
  <c r="W38" i="9"/>
  <c r="W30" i="9"/>
  <c r="W43" i="9"/>
  <c r="W40" i="9"/>
  <c r="W27" i="9"/>
  <c r="W41" i="9"/>
  <c r="W51" i="9"/>
  <c r="Y16" i="9"/>
  <c r="Y7" i="9"/>
  <c r="Y4" i="9"/>
  <c r="Y12" i="9"/>
  <c r="Y22" i="9"/>
  <c r="Y32" i="9"/>
  <c r="Y48" i="9"/>
  <c r="Y33" i="9"/>
  <c r="Y49" i="9"/>
  <c r="Y46" i="9"/>
  <c r="Y31" i="9"/>
  <c r="Y47" i="9"/>
  <c r="Z25" i="9"/>
  <c r="Z16" i="9"/>
  <c r="Z27" i="9"/>
  <c r="Z3" i="9"/>
  <c r="Z10" i="9"/>
  <c r="Z19" i="9"/>
  <c r="Z28" i="9"/>
  <c r="Z39" i="9"/>
  <c r="Z36" i="9"/>
  <c r="Z50" i="9"/>
  <c r="Z41" i="9"/>
  <c r="Z38" i="9"/>
  <c r="Z52" i="9"/>
  <c r="O6" i="9"/>
  <c r="O17" i="9"/>
  <c r="O26" i="9"/>
  <c r="O13" i="9"/>
  <c r="O23" i="9"/>
  <c r="O21" i="9"/>
  <c r="O46" i="9"/>
  <c r="O31" i="9"/>
  <c r="O47" i="9"/>
  <c r="O44" i="9"/>
  <c r="O33" i="9"/>
  <c r="O49" i="9"/>
  <c r="W4" i="9"/>
  <c r="W12" i="9"/>
  <c r="W22" i="9"/>
  <c r="W9" i="9"/>
  <c r="W18" i="9"/>
  <c r="W14" i="9"/>
  <c r="W42" i="9"/>
  <c r="W31" i="9"/>
  <c r="W47" i="9"/>
  <c r="W44" i="9"/>
  <c r="W29" i="9"/>
  <c r="W45" i="9"/>
  <c r="W52" i="9"/>
  <c r="Y9" i="9"/>
  <c r="Y18" i="9"/>
  <c r="Y14" i="9"/>
  <c r="Y5" i="9"/>
  <c r="Y15" i="9"/>
  <c r="Y24" i="9"/>
  <c r="Y36" i="9"/>
  <c r="Y50" i="9"/>
  <c r="Y37" i="9"/>
  <c r="Y34" i="9"/>
  <c r="Y26" i="9"/>
  <c r="Y35" i="9"/>
  <c r="Z9" i="9"/>
  <c r="Z18" i="9"/>
  <c r="Z7" i="9"/>
  <c r="Z4" i="9"/>
  <c r="Z12" i="9"/>
  <c r="Z22" i="9"/>
  <c r="Z30" i="9"/>
  <c r="Z43" i="9"/>
  <c r="Z40" i="9"/>
  <c r="Z29" i="9"/>
  <c r="Z45" i="9"/>
  <c r="O3" i="9"/>
  <c r="O10" i="9"/>
  <c r="O19" i="9"/>
  <c r="O8" i="9"/>
  <c r="O16" i="9"/>
  <c r="O25" i="9"/>
  <c r="O34" i="9"/>
  <c r="O50" i="9"/>
  <c r="O35" i="9"/>
  <c r="O32" i="9"/>
  <c r="O48" i="9"/>
  <c r="O37" i="9"/>
  <c r="W5" i="9"/>
  <c r="W15" i="9"/>
  <c r="W24" i="9"/>
  <c r="W11" i="9"/>
  <c r="W20" i="9"/>
  <c r="W21" i="9"/>
  <c r="W46" i="9"/>
  <c r="W35" i="9"/>
  <c r="W32" i="9"/>
  <c r="W48" i="9"/>
  <c r="W33" i="9"/>
  <c r="S5" i="9"/>
  <c r="S15" i="9"/>
  <c r="S24" i="9"/>
  <c r="S13" i="9"/>
  <c r="S23" i="9"/>
  <c r="S14" i="9"/>
  <c r="S42" i="9"/>
  <c r="S31" i="9"/>
  <c r="S47" i="9"/>
  <c r="S44" i="9"/>
  <c r="S33" i="9"/>
  <c r="S49" i="9"/>
  <c r="AA6" i="9"/>
  <c r="AA17" i="9"/>
  <c r="AA8" i="9"/>
  <c r="AA16" i="9"/>
  <c r="AA26" i="9"/>
  <c r="AA34" i="9"/>
  <c r="AA28" i="9"/>
  <c r="AA39" i="9"/>
  <c r="AA36" i="9"/>
  <c r="AA25" i="9"/>
  <c r="AA37" i="9"/>
  <c r="AA50" i="9"/>
  <c r="M11" i="9"/>
  <c r="M20" i="9"/>
  <c r="M14" i="9"/>
  <c r="M5" i="9"/>
  <c r="M15" i="9"/>
  <c r="M24" i="9"/>
  <c r="M40" i="9"/>
  <c r="M29" i="9"/>
  <c r="M45" i="9"/>
  <c r="M42" i="9"/>
  <c r="M28" i="9"/>
  <c r="M39" i="9"/>
  <c r="M51" i="9"/>
  <c r="S6" i="9"/>
  <c r="S17" i="9"/>
  <c r="S8" i="9"/>
  <c r="S16" i="9"/>
  <c r="S25" i="9"/>
  <c r="S21" i="9"/>
  <c r="S46" i="9"/>
  <c r="S35" i="9"/>
  <c r="S32" i="9"/>
  <c r="S48" i="9"/>
  <c r="S37" i="9"/>
  <c r="S50" i="9"/>
  <c r="AA3" i="9"/>
  <c r="AA10" i="9"/>
  <c r="AA19" i="9"/>
  <c r="AA9" i="9"/>
  <c r="AA18" i="9"/>
  <c r="AA7" i="9"/>
  <c r="AA38" i="9"/>
  <c r="AA30" i="9"/>
  <c r="AA43" i="9"/>
  <c r="AA40" i="9"/>
  <c r="AA27" i="9"/>
  <c r="AA41" i="9"/>
  <c r="AA51" i="9"/>
  <c r="M13" i="9"/>
  <c r="M23" i="9"/>
  <c r="M21" i="9"/>
  <c r="M6" i="9"/>
  <c r="M17" i="9"/>
  <c r="M8" i="9"/>
  <c r="M44" i="9"/>
  <c r="M33" i="9"/>
  <c r="M49" i="9"/>
  <c r="M46" i="9"/>
  <c r="M30" i="9"/>
  <c r="M43" i="9"/>
  <c r="S3" i="9"/>
  <c r="S10" i="9"/>
  <c r="S19" i="9"/>
  <c r="S9" i="9"/>
  <c r="S18" i="9"/>
  <c r="S26" i="9"/>
  <c r="S34" i="9"/>
  <c r="S28" i="9"/>
  <c r="S39" i="9"/>
  <c r="S36" i="9"/>
  <c r="S27" i="9"/>
  <c r="S41" i="9"/>
  <c r="AA4" i="9"/>
  <c r="AA12" i="9"/>
  <c r="AA22" i="9"/>
  <c r="AA11" i="9"/>
  <c r="AA20" i="9"/>
  <c r="AA14" i="9"/>
  <c r="AA42" i="9"/>
  <c r="AA31" i="9"/>
  <c r="AA47" i="9"/>
  <c r="AA44" i="9"/>
  <c r="AA29" i="9"/>
  <c r="AA45" i="9"/>
  <c r="M16" i="9"/>
  <c r="M25" i="9"/>
  <c r="M3" i="9"/>
  <c r="M10" i="9"/>
  <c r="M19" i="9"/>
  <c r="M32" i="9"/>
  <c r="M48" i="9"/>
  <c r="M37" i="9"/>
  <c r="M34" i="9"/>
  <c r="M50" i="9"/>
  <c r="M31" i="9"/>
  <c r="V9" i="9"/>
  <c r="V18" i="9"/>
  <c r="V7" i="9"/>
  <c r="V4" i="9"/>
  <c r="V12" i="9"/>
  <c r="V22" i="9"/>
  <c r="V30" i="9"/>
  <c r="V43" i="9"/>
  <c r="V40" i="9"/>
  <c r="V33" i="9"/>
  <c r="V49" i="9"/>
  <c r="V42" i="9"/>
  <c r="V11" i="9"/>
  <c r="V20" i="9"/>
  <c r="V14" i="9"/>
  <c r="V5" i="9"/>
  <c r="V15" i="9"/>
  <c r="V24" i="9"/>
  <c r="V31" i="9"/>
  <c r="V47" i="9"/>
  <c r="V44" i="9"/>
  <c r="V37" i="9"/>
  <c r="V50" i="9"/>
  <c r="V46" i="9"/>
  <c r="V8" i="9"/>
  <c r="V13" i="9"/>
  <c r="V23" i="9"/>
  <c r="V21" i="9"/>
  <c r="V6" i="9"/>
  <c r="V17" i="9"/>
  <c r="V26" i="9"/>
  <c r="V35" i="9"/>
  <c r="V32" i="9"/>
  <c r="V48" i="9"/>
  <c r="V41" i="9"/>
  <c r="V34" i="9"/>
  <c r="Q26" i="2"/>
  <c r="T11" i="2"/>
  <c r="P38" i="2"/>
  <c r="L23" i="2"/>
  <c r="AE19" i="2"/>
  <c r="P39" i="2"/>
  <c r="L5" i="2"/>
  <c r="Q45" i="2"/>
  <c r="T51" i="2"/>
  <c r="P23" i="2"/>
  <c r="L39" i="2"/>
  <c r="Q21" i="2"/>
  <c r="T28" i="2"/>
  <c r="L10" i="2"/>
  <c r="L32" i="2"/>
  <c r="L33" i="2"/>
  <c r="Q11" i="2"/>
  <c r="Q46" i="2"/>
  <c r="Q35" i="2"/>
  <c r="AE30" i="2"/>
  <c r="T6" i="2"/>
  <c r="T39" i="2"/>
  <c r="T20" i="2"/>
  <c r="P12" i="2"/>
  <c r="P8" i="2"/>
  <c r="P33" i="2"/>
  <c r="L14" i="2"/>
  <c r="L19" i="2"/>
  <c r="L48" i="2"/>
  <c r="L49" i="2"/>
  <c r="Q37" i="2"/>
  <c r="Q6" i="2"/>
  <c r="Q51" i="2"/>
  <c r="AE25" i="2"/>
  <c r="T21" i="2"/>
  <c r="T32" i="2"/>
  <c r="T29" i="2"/>
  <c r="P19" i="2"/>
  <c r="P44" i="2"/>
  <c r="P49" i="2"/>
  <c r="L42" i="2"/>
  <c r="L28" i="2"/>
  <c r="L13" i="2"/>
  <c r="Q27" i="2"/>
  <c r="Q17" i="2"/>
  <c r="Q40" i="2"/>
  <c r="T7" i="2"/>
  <c r="T19" i="2"/>
  <c r="T48" i="2"/>
  <c r="T45" i="2"/>
  <c r="P6" i="2"/>
  <c r="P28" i="2"/>
  <c r="P13" i="2"/>
  <c r="L38" i="2"/>
  <c r="L52" i="2"/>
  <c r="L6" i="2"/>
  <c r="L34" i="2"/>
  <c r="L22" i="2"/>
  <c r="L30" i="2"/>
  <c r="L43" i="2"/>
  <c r="L36" i="2"/>
  <c r="L51" i="2"/>
  <c r="L16" i="2"/>
  <c r="L25" i="2"/>
  <c r="L37" i="2"/>
  <c r="Q18" i="2"/>
  <c r="Q13" i="2"/>
  <c r="Q7" i="2"/>
  <c r="Q41" i="2"/>
  <c r="Q34" i="2"/>
  <c r="Q3" i="2"/>
  <c r="Q10" i="2"/>
  <c r="Q19" i="2"/>
  <c r="Q28" i="2"/>
  <c r="Q39" i="2"/>
  <c r="Q8" i="2"/>
  <c r="Q44" i="2"/>
  <c r="AE26" i="2"/>
  <c r="AE36" i="2"/>
  <c r="AE37" i="2"/>
  <c r="T46" i="2"/>
  <c r="T3" i="2"/>
  <c r="T14" i="2"/>
  <c r="T42" i="2"/>
  <c r="T22" i="2"/>
  <c r="T30" i="2"/>
  <c r="T43" i="2"/>
  <c r="T36" i="2"/>
  <c r="T50" i="2"/>
  <c r="T13" i="2"/>
  <c r="T23" i="2"/>
  <c r="T33" i="2"/>
  <c r="T49" i="2"/>
  <c r="P3" i="2"/>
  <c r="P34" i="2"/>
  <c r="P7" i="2"/>
  <c r="P46" i="2"/>
  <c r="P22" i="2"/>
  <c r="P30" i="2"/>
  <c r="P43" i="2"/>
  <c r="P32" i="2"/>
  <c r="P48" i="2"/>
  <c r="P16" i="2"/>
  <c r="P25" i="2"/>
  <c r="P37" i="2"/>
  <c r="P50" i="2"/>
  <c r="AH6" i="2"/>
  <c r="L12" i="2"/>
  <c r="L3" i="2"/>
  <c r="L46" i="2"/>
  <c r="L15" i="2"/>
  <c r="L24" i="2"/>
  <c r="L31" i="2"/>
  <c r="L47" i="2"/>
  <c r="L40" i="2"/>
  <c r="L9" i="2"/>
  <c r="L18" i="2"/>
  <c r="L27" i="2"/>
  <c r="L41" i="2"/>
  <c r="Q9" i="2"/>
  <c r="Q33" i="2"/>
  <c r="Q25" i="2"/>
  <c r="Q16" i="2"/>
  <c r="Q50" i="2"/>
  <c r="Q38" i="2"/>
  <c r="Q4" i="2"/>
  <c r="Q12" i="2"/>
  <c r="Q22" i="2"/>
  <c r="Q30" i="2"/>
  <c r="Q43" i="2"/>
  <c r="Q32" i="2"/>
  <c r="Q48" i="2"/>
  <c r="AE31" i="2"/>
  <c r="AE49" i="2"/>
  <c r="AE7" i="2"/>
  <c r="T12" i="2"/>
  <c r="T4" i="2"/>
  <c r="T38" i="2"/>
  <c r="T15" i="2"/>
  <c r="T24" i="2"/>
  <c r="T31" i="2"/>
  <c r="T47" i="2"/>
  <c r="T40" i="2"/>
  <c r="T52" i="2"/>
  <c r="T16" i="2"/>
  <c r="T25" i="2"/>
  <c r="T37" i="2"/>
  <c r="P4" i="2"/>
  <c r="P10" i="2"/>
  <c r="P21" i="2"/>
  <c r="P15" i="2"/>
  <c r="P24" i="2"/>
  <c r="P31" i="2"/>
  <c r="P47" i="2"/>
  <c r="P36" i="2"/>
  <c r="P9" i="2"/>
  <c r="P18" i="2"/>
  <c r="P27" i="2"/>
  <c r="P41" i="2"/>
  <c r="P52" i="2"/>
  <c r="L7" i="2"/>
  <c r="L21" i="2"/>
  <c r="L4" i="2"/>
  <c r="L50" i="2"/>
  <c r="L17" i="2"/>
  <c r="L26" i="2"/>
  <c r="L35" i="2"/>
  <c r="L8" i="2"/>
  <c r="L44" i="2"/>
  <c r="L11" i="2"/>
  <c r="L20" i="2"/>
  <c r="L29" i="2"/>
  <c r="Q23" i="2"/>
  <c r="Q49" i="2"/>
  <c r="Q29" i="2"/>
  <c r="Q20" i="2"/>
  <c r="Q14" i="2"/>
  <c r="Q42" i="2"/>
  <c r="Q5" i="2"/>
  <c r="Q15" i="2"/>
  <c r="Q24" i="2"/>
  <c r="Q31" i="2"/>
  <c r="Q47" i="2"/>
  <c r="Q36" i="2"/>
  <c r="AE5" i="2"/>
  <c r="AE16" i="2"/>
  <c r="AE38" i="2"/>
  <c r="T34" i="2"/>
  <c r="T5" i="2"/>
  <c r="T10" i="2"/>
  <c r="T17" i="2"/>
  <c r="T26" i="2"/>
  <c r="T35" i="2"/>
  <c r="T8" i="2"/>
  <c r="T44" i="2"/>
  <c r="T9" i="2"/>
  <c r="T18" i="2"/>
  <c r="T27" i="2"/>
  <c r="P5" i="2"/>
  <c r="P14" i="2"/>
  <c r="P42" i="2"/>
  <c r="P17" i="2"/>
  <c r="P26" i="2"/>
  <c r="P35" i="2"/>
  <c r="P51" i="2"/>
  <c r="P40" i="2"/>
  <c r="P11" i="2"/>
  <c r="P20" i="2"/>
  <c r="P29" i="2"/>
  <c r="M18" i="2"/>
  <c r="Z19" i="2"/>
  <c r="Y13" i="2"/>
  <c r="M21" i="2"/>
  <c r="R44" i="2"/>
  <c r="Y14" i="2"/>
  <c r="M24" i="2"/>
  <c r="Z40" i="2"/>
  <c r="R41" i="2"/>
  <c r="Y24" i="2"/>
  <c r="M13" i="2"/>
  <c r="M46" i="2"/>
  <c r="M31" i="2"/>
  <c r="Z16" i="2"/>
  <c r="Z38" i="2"/>
  <c r="Z28" i="2"/>
  <c r="R11" i="2"/>
  <c r="R7" i="2"/>
  <c r="R22" i="2"/>
  <c r="Y16" i="2"/>
  <c r="Y42" i="2"/>
  <c r="Y31" i="2"/>
  <c r="M9" i="2"/>
  <c r="M5" i="2"/>
  <c r="M47" i="2"/>
  <c r="Z25" i="2"/>
  <c r="Z3" i="2"/>
  <c r="Z39" i="2"/>
  <c r="R18" i="2"/>
  <c r="R38" i="2"/>
  <c r="R30" i="2"/>
  <c r="Y11" i="2"/>
  <c r="Y5" i="2"/>
  <c r="Y47" i="2"/>
  <c r="M41" i="2"/>
  <c r="M15" i="2"/>
  <c r="M40" i="2"/>
  <c r="Z32" i="2"/>
  <c r="Z37" i="2"/>
  <c r="Z10" i="2"/>
  <c r="Z51" i="2"/>
  <c r="R27" i="2"/>
  <c r="R4" i="2"/>
  <c r="R43" i="2"/>
  <c r="Y7" i="2"/>
  <c r="Y15" i="2"/>
  <c r="Y36" i="2"/>
  <c r="M33" i="2"/>
  <c r="M25" i="2"/>
  <c r="M16" i="2"/>
  <c r="M23" i="2"/>
  <c r="M34" i="2"/>
  <c r="M50" i="2"/>
  <c r="M6" i="2"/>
  <c r="M17" i="2"/>
  <c r="M26" i="2"/>
  <c r="M35" i="2"/>
  <c r="M8" i="2"/>
  <c r="M44" i="2"/>
  <c r="Z48" i="2"/>
  <c r="Z11" i="2"/>
  <c r="Z18" i="2"/>
  <c r="Z27" i="2"/>
  <c r="Z41" i="2"/>
  <c r="Z14" i="2"/>
  <c r="Z42" i="2"/>
  <c r="Z4" i="2"/>
  <c r="Z12" i="2"/>
  <c r="Z22" i="2"/>
  <c r="Z30" i="2"/>
  <c r="Z43" i="2"/>
  <c r="R8" i="2"/>
  <c r="R32" i="2"/>
  <c r="R36" i="2"/>
  <c r="R20" i="2"/>
  <c r="R29" i="2"/>
  <c r="R45" i="2"/>
  <c r="R14" i="2"/>
  <c r="R42" i="2"/>
  <c r="R5" i="2"/>
  <c r="R15" i="2"/>
  <c r="R24" i="2"/>
  <c r="R31" i="2"/>
  <c r="R47" i="2"/>
  <c r="Y25" i="2"/>
  <c r="Y20" i="2"/>
  <c r="Y23" i="2"/>
  <c r="Y18" i="2"/>
  <c r="Y21" i="2"/>
  <c r="Y46" i="2"/>
  <c r="Y6" i="2"/>
  <c r="Y17" i="2"/>
  <c r="Y26" i="2"/>
  <c r="Y35" i="2"/>
  <c r="Y50" i="2"/>
  <c r="Y40" i="2"/>
  <c r="M49" i="2"/>
  <c r="M29" i="2"/>
  <c r="M20" i="2"/>
  <c r="M45" i="2"/>
  <c r="M38" i="2"/>
  <c r="M3" i="2"/>
  <c r="M10" i="2"/>
  <c r="M19" i="2"/>
  <c r="M28" i="2"/>
  <c r="M39" i="2"/>
  <c r="M32" i="2"/>
  <c r="M48" i="2"/>
  <c r="Z9" i="2"/>
  <c r="Z44" i="2"/>
  <c r="Z20" i="2"/>
  <c r="Z29" i="2"/>
  <c r="Z45" i="2"/>
  <c r="Z21" i="2"/>
  <c r="Z46" i="2"/>
  <c r="Z5" i="2"/>
  <c r="Z15" i="2"/>
  <c r="Z24" i="2"/>
  <c r="Z31" i="2"/>
  <c r="Z47" i="2"/>
  <c r="R40" i="2"/>
  <c r="R48" i="2"/>
  <c r="R13" i="2"/>
  <c r="R23" i="2"/>
  <c r="R33" i="2"/>
  <c r="R49" i="2"/>
  <c r="R21" i="2"/>
  <c r="R46" i="2"/>
  <c r="R6" i="2"/>
  <c r="R17" i="2"/>
  <c r="R26" i="2"/>
  <c r="R35" i="2"/>
  <c r="R51" i="2"/>
  <c r="Y29" i="2"/>
  <c r="Y27" i="2"/>
  <c r="Y45" i="2"/>
  <c r="Y33" i="2"/>
  <c r="Y34" i="2"/>
  <c r="Y3" i="2"/>
  <c r="Y10" i="2"/>
  <c r="Y19" i="2"/>
  <c r="Y28" i="2"/>
  <c r="Y39" i="2"/>
  <c r="Y8" i="2"/>
  <c r="Y44" i="2"/>
  <c r="M11" i="2"/>
  <c r="M7" i="2"/>
  <c r="M37" i="2"/>
  <c r="M27" i="2"/>
  <c r="M14" i="2"/>
  <c r="M42" i="2"/>
  <c r="M4" i="2"/>
  <c r="M12" i="2"/>
  <c r="M22" i="2"/>
  <c r="M30" i="2"/>
  <c r="M43" i="2"/>
  <c r="M36" i="2"/>
  <c r="Z8" i="2"/>
  <c r="Z36" i="2"/>
  <c r="Z13" i="2"/>
  <c r="Z23" i="2"/>
  <c r="Z33" i="2"/>
  <c r="Z49" i="2"/>
  <c r="Z34" i="2"/>
  <c r="Z52" i="2"/>
  <c r="Z6" i="2"/>
  <c r="Z17" i="2"/>
  <c r="Z26" i="2"/>
  <c r="Z35" i="2"/>
  <c r="R9" i="2"/>
  <c r="R52" i="2"/>
  <c r="R16" i="2"/>
  <c r="R25" i="2"/>
  <c r="R37" i="2"/>
  <c r="R50" i="2"/>
  <c r="R34" i="2"/>
  <c r="R3" i="2"/>
  <c r="R10" i="2"/>
  <c r="R19" i="2"/>
  <c r="R28" i="2"/>
  <c r="Y9" i="2"/>
  <c r="Y37" i="2"/>
  <c r="Y41" i="2"/>
  <c r="Y51" i="2"/>
  <c r="Y49" i="2"/>
  <c r="Y38" i="2"/>
  <c r="Y4" i="2"/>
  <c r="Y12" i="2"/>
  <c r="Y22" i="2"/>
  <c r="Y30" i="2"/>
  <c r="Y43" i="2"/>
  <c r="Y32" i="2"/>
  <c r="S35" i="2"/>
  <c r="S6" i="2"/>
  <c r="S28" i="2"/>
  <c r="S26" i="2"/>
  <c r="S47" i="2"/>
  <c r="S44" i="2"/>
  <c r="S11" i="2"/>
  <c r="S20" i="2"/>
  <c r="S29" i="2"/>
  <c r="S45" i="2"/>
  <c r="S21" i="2"/>
  <c r="S46" i="2"/>
  <c r="O28" i="2"/>
  <c r="O26" i="2"/>
  <c r="O31" i="2"/>
  <c r="O5" i="2"/>
  <c r="O30" i="2"/>
  <c r="O40" i="2"/>
  <c r="O11" i="2"/>
  <c r="O20" i="2"/>
  <c r="O29" i="2"/>
  <c r="O45" i="2"/>
  <c r="O14" i="2"/>
  <c r="O42" i="2"/>
  <c r="AC33" i="2"/>
  <c r="AC29" i="2"/>
  <c r="AC20" i="2"/>
  <c r="AC45" i="2"/>
  <c r="AC38" i="2"/>
  <c r="AC3" i="2"/>
  <c r="AC10" i="2"/>
  <c r="AC19" i="2"/>
  <c r="AC28" i="2"/>
  <c r="AC39" i="2"/>
  <c r="AC32" i="2"/>
  <c r="AC48" i="2"/>
  <c r="W17" i="2"/>
  <c r="W30" i="2"/>
  <c r="W19" i="2"/>
  <c r="W4" i="2"/>
  <c r="W22" i="2"/>
  <c r="W32" i="2"/>
  <c r="W48" i="2"/>
  <c r="W16" i="2"/>
  <c r="W25" i="2"/>
  <c r="W37" i="2"/>
  <c r="W51" i="2"/>
  <c r="W34" i="2"/>
  <c r="W50" i="2"/>
  <c r="S12" i="2"/>
  <c r="S3" i="2"/>
  <c r="S8" i="2"/>
  <c r="S39" i="2"/>
  <c r="S43" i="2"/>
  <c r="S32" i="2"/>
  <c r="S48" i="2"/>
  <c r="S13" i="2"/>
  <c r="S23" i="2"/>
  <c r="S33" i="2"/>
  <c r="S49" i="2"/>
  <c r="S34" i="2"/>
  <c r="S51" i="2"/>
  <c r="O10" i="2"/>
  <c r="O39" i="2"/>
  <c r="O43" i="2"/>
  <c r="O47" i="2"/>
  <c r="O6" i="2"/>
  <c r="O35" i="2"/>
  <c r="O44" i="2"/>
  <c r="O13" i="2"/>
  <c r="O23" i="2"/>
  <c r="O33" i="2"/>
  <c r="O49" i="2"/>
  <c r="O21" i="2"/>
  <c r="O46" i="2"/>
  <c r="AC7" i="2"/>
  <c r="AC37" i="2"/>
  <c r="AC27" i="2"/>
  <c r="AC14" i="2"/>
  <c r="AC42" i="2"/>
  <c r="AC4" i="2"/>
  <c r="AC12" i="2"/>
  <c r="AC22" i="2"/>
  <c r="AC30" i="2"/>
  <c r="AC43" i="2"/>
  <c r="AC36" i="2"/>
  <c r="AC49" i="2"/>
  <c r="W31" i="2"/>
  <c r="W35" i="2"/>
  <c r="W28" i="2"/>
  <c r="W5" i="2"/>
  <c r="W26" i="2"/>
  <c r="W36" i="2"/>
  <c r="W9" i="2"/>
  <c r="W18" i="2"/>
  <c r="W27" i="2"/>
  <c r="W41" i="2"/>
  <c r="W7" i="2"/>
  <c r="W38" i="2"/>
  <c r="S24" i="2"/>
  <c r="S4" i="2"/>
  <c r="S15" i="2"/>
  <c r="S10" i="2"/>
  <c r="S17" i="2"/>
  <c r="S36" i="2"/>
  <c r="S52" i="2"/>
  <c r="S16" i="2"/>
  <c r="S25" i="2"/>
  <c r="S37" i="2"/>
  <c r="S7" i="2"/>
  <c r="S38" i="2"/>
  <c r="O15" i="2"/>
  <c r="O51" i="2"/>
  <c r="O12" i="2"/>
  <c r="O3" i="2"/>
  <c r="O8" i="2"/>
  <c r="O32" i="2"/>
  <c r="O48" i="2"/>
  <c r="O16" i="2"/>
  <c r="O25" i="2"/>
  <c r="O37" i="2"/>
  <c r="O52" i="2"/>
  <c r="O34" i="2"/>
  <c r="AC11" i="2"/>
  <c r="AC13" i="2"/>
  <c r="AC9" i="2"/>
  <c r="AC41" i="2"/>
  <c r="AC21" i="2"/>
  <c r="AC46" i="2"/>
  <c r="AC5" i="2"/>
  <c r="AC15" i="2"/>
  <c r="AC24" i="2"/>
  <c r="AC31" i="2"/>
  <c r="AC47" i="2"/>
  <c r="AC40" i="2"/>
  <c r="W47" i="2"/>
  <c r="W12" i="2"/>
  <c r="W39" i="2"/>
  <c r="W6" i="2"/>
  <c r="W43" i="2"/>
  <c r="W40" i="2"/>
  <c r="W11" i="2"/>
  <c r="W20" i="2"/>
  <c r="W29" i="2"/>
  <c r="W45" i="2"/>
  <c r="W14" i="2"/>
  <c r="AD44" i="2"/>
  <c r="AD48" i="2"/>
  <c r="AD40" i="2"/>
  <c r="AD20" i="2"/>
  <c r="AD29" i="2"/>
  <c r="AD45" i="2"/>
  <c r="AD21" i="2"/>
  <c r="AD46" i="2"/>
  <c r="AD5" i="2"/>
  <c r="AD15" i="2"/>
  <c r="AD24" i="2"/>
  <c r="AD31" i="2"/>
  <c r="AD47" i="2"/>
  <c r="V40" i="2"/>
  <c r="V32" i="2"/>
  <c r="V18" i="2"/>
  <c r="V27" i="2"/>
  <c r="V41" i="2"/>
  <c r="V14" i="2"/>
  <c r="V42" i="2"/>
  <c r="V5" i="2"/>
  <c r="V15" i="2"/>
  <c r="V24" i="2"/>
  <c r="V31" i="2"/>
  <c r="V47" i="2"/>
  <c r="N32" i="2"/>
  <c r="N9" i="2"/>
  <c r="N18" i="2"/>
  <c r="N27" i="2"/>
  <c r="N41" i="2"/>
  <c r="N7" i="2"/>
  <c r="N38" i="2"/>
  <c r="N3" i="2"/>
  <c r="N10" i="2"/>
  <c r="N19" i="2"/>
  <c r="N28" i="2"/>
  <c r="N39" i="2"/>
  <c r="AD49" i="2"/>
  <c r="AD8" i="2"/>
  <c r="AD13" i="2"/>
  <c r="AD23" i="2"/>
  <c r="AD33" i="2"/>
  <c r="AD52" i="2"/>
  <c r="AD34" i="2"/>
  <c r="AD50" i="2"/>
  <c r="AD6" i="2"/>
  <c r="AD17" i="2"/>
  <c r="AD26" i="2"/>
  <c r="AD35" i="2"/>
  <c r="AD51" i="2"/>
  <c r="V36" i="2"/>
  <c r="V8" i="2"/>
  <c r="V48" i="2"/>
  <c r="V20" i="2"/>
  <c r="V29" i="2"/>
  <c r="V45" i="2"/>
  <c r="V21" i="2"/>
  <c r="V46" i="2"/>
  <c r="V6" i="2"/>
  <c r="V17" i="2"/>
  <c r="V26" i="2"/>
  <c r="V35" i="2"/>
  <c r="V52" i="2"/>
  <c r="N48" i="2"/>
  <c r="N40" i="2"/>
  <c r="N20" i="2"/>
  <c r="N29" i="2"/>
  <c r="N45" i="2"/>
  <c r="N14" i="2"/>
  <c r="N42" i="2"/>
  <c r="N4" i="2"/>
  <c r="N12" i="2"/>
  <c r="N22" i="2"/>
  <c r="N30" i="2"/>
  <c r="N43" i="2"/>
  <c r="AD11" i="2"/>
  <c r="AD36" i="2"/>
  <c r="AD16" i="2"/>
  <c r="AD25" i="2"/>
  <c r="AD37" i="2"/>
  <c r="AD7" i="2"/>
  <c r="AD38" i="2"/>
  <c r="AD3" i="2"/>
  <c r="AD10" i="2"/>
  <c r="AD19" i="2"/>
  <c r="AD28" i="2"/>
  <c r="V50" i="2"/>
  <c r="V44" i="2"/>
  <c r="V13" i="2"/>
  <c r="V23" i="2"/>
  <c r="V33" i="2"/>
  <c r="V49" i="2"/>
  <c r="V34" i="2"/>
  <c r="V3" i="2"/>
  <c r="V10" i="2"/>
  <c r="V19" i="2"/>
  <c r="V28" i="2"/>
  <c r="V39" i="2"/>
  <c r="N44" i="2"/>
  <c r="N8" i="2"/>
  <c r="N13" i="2"/>
  <c r="N23" i="2"/>
  <c r="N33" i="2"/>
  <c r="N49" i="2"/>
  <c r="N21" i="2"/>
  <c r="N46" i="2"/>
  <c r="N5" i="2"/>
  <c r="N15" i="2"/>
  <c r="N24" i="2"/>
  <c r="N31" i="2"/>
  <c r="AE28" i="2"/>
  <c r="AE43" i="2"/>
  <c r="AE47" i="2"/>
  <c r="AE6" i="2"/>
  <c r="AE35" i="2"/>
  <c r="AE40" i="2"/>
  <c r="AE9" i="2"/>
  <c r="AE18" i="2"/>
  <c r="AE27" i="2"/>
  <c r="AE41" i="2"/>
  <c r="AE14" i="2"/>
  <c r="AE42" i="2"/>
  <c r="AE10" i="2"/>
  <c r="AE39" i="2"/>
  <c r="AE12" i="2"/>
  <c r="AE3" i="2"/>
  <c r="AE8" i="2"/>
  <c r="AE51" i="2"/>
  <c r="AE44" i="2"/>
  <c r="AE11" i="2"/>
  <c r="AE20" i="2"/>
  <c r="AE29" i="2"/>
  <c r="AE45" i="2"/>
  <c r="AE21" i="2"/>
  <c r="AE46" i="2"/>
  <c r="AE15" i="2"/>
  <c r="AE22" i="2"/>
  <c r="AE17" i="2"/>
  <c r="AE4" i="2"/>
  <c r="AE24" i="2"/>
  <c r="AE32" i="2"/>
  <c r="AE48" i="2"/>
  <c r="AE13" i="2"/>
  <c r="AE23" i="2"/>
  <c r="AE33" i="2"/>
  <c r="AE52" i="2"/>
  <c r="AE34" i="2"/>
  <c r="B138" i="10"/>
  <c r="B134" i="10"/>
  <c r="B130" i="10"/>
  <c r="B126" i="10"/>
  <c r="B122" i="10"/>
  <c r="B118" i="10"/>
  <c r="B137" i="10"/>
  <c r="B133" i="10"/>
  <c r="B129" i="10"/>
  <c r="B125" i="10"/>
  <c r="B121" i="10"/>
  <c r="B140" i="10"/>
  <c r="B136" i="10"/>
  <c r="B132" i="10"/>
  <c r="B128" i="10"/>
  <c r="B124" i="10"/>
  <c r="B120" i="10"/>
  <c r="B139" i="10"/>
  <c r="B135" i="10"/>
  <c r="B131" i="10"/>
  <c r="B127" i="10"/>
  <c r="B123" i="10"/>
  <c r="B119" i="10"/>
  <c r="B112" i="10"/>
  <c r="B108" i="10"/>
  <c r="B104" i="10"/>
  <c r="B100" i="10"/>
  <c r="B96" i="10"/>
  <c r="B92" i="10"/>
  <c r="B88" i="10"/>
  <c r="B84" i="10"/>
  <c r="B80" i="10"/>
  <c r="B76" i="10"/>
  <c r="B72" i="10"/>
  <c r="B68" i="10"/>
  <c r="B64" i="10"/>
  <c r="B60" i="10"/>
  <c r="B56" i="10"/>
  <c r="B52" i="10"/>
  <c r="B48" i="10"/>
  <c r="B117" i="10"/>
  <c r="B115" i="10"/>
  <c r="B111" i="10"/>
  <c r="B107" i="10"/>
  <c r="B103" i="10"/>
  <c r="B99" i="10"/>
  <c r="B95" i="10"/>
  <c r="B91" i="10"/>
  <c r="B87" i="10"/>
  <c r="B83" i="10"/>
  <c r="B79" i="10"/>
  <c r="B75" i="10"/>
  <c r="B71" i="10"/>
  <c r="B67" i="10"/>
  <c r="B63" i="10"/>
  <c r="B59" i="10"/>
  <c r="B55" i="10"/>
  <c r="B51" i="10"/>
  <c r="B116" i="10"/>
  <c r="B114" i="10"/>
  <c r="B110" i="10"/>
  <c r="B106" i="10"/>
  <c r="B102" i="10"/>
  <c r="B98" i="10"/>
  <c r="B94" i="10"/>
  <c r="B90" i="10"/>
  <c r="B86" i="10"/>
  <c r="B82" i="10"/>
  <c r="B78" i="10"/>
  <c r="B74" i="10"/>
  <c r="B70" i="10"/>
  <c r="B66" i="10"/>
  <c r="B62" i="10"/>
  <c r="B58" i="10"/>
  <c r="B54" i="10"/>
  <c r="B50" i="10"/>
  <c r="B113" i="10"/>
  <c r="B109" i="10"/>
  <c r="B105" i="10"/>
  <c r="B101" i="10"/>
  <c r="B97" i="10"/>
  <c r="B93" i="10"/>
  <c r="B89" i="10"/>
  <c r="B85" i="10"/>
  <c r="B81" i="10"/>
  <c r="B77" i="10"/>
  <c r="B73" i="10"/>
  <c r="B69" i="10"/>
  <c r="B65" i="10"/>
  <c r="B61" i="10"/>
  <c r="B57" i="10"/>
  <c r="B53" i="10"/>
  <c r="B49" i="10"/>
  <c r="B47" i="10"/>
  <c r="B43" i="10"/>
  <c r="B39" i="10"/>
  <c r="B35" i="10"/>
  <c r="B46" i="10"/>
  <c r="B42" i="10"/>
  <c r="B38" i="10"/>
  <c r="B34" i="10"/>
  <c r="B45" i="10"/>
  <c r="B41" i="10"/>
  <c r="B37" i="10"/>
  <c r="B33" i="10"/>
  <c r="B44" i="10"/>
  <c r="B40" i="10"/>
  <c r="B36" i="10"/>
  <c r="B32" i="10"/>
  <c r="B31" i="10"/>
  <c r="AH7" i="10"/>
  <c r="I3" i="10"/>
  <c r="AH7" i="9"/>
  <c r="AH7" i="3"/>
  <c r="AH7" i="2"/>
  <c r="AH7" i="1"/>
  <c r="AJ380" i="2"/>
  <c r="AJ174" i="2"/>
  <c r="AJ607" i="2"/>
  <c r="AJ643" i="2"/>
  <c r="AJ623" i="2"/>
  <c r="AJ867" i="2"/>
  <c r="AJ573" i="2"/>
  <c r="AJ364" i="2"/>
  <c r="AJ605" i="2"/>
  <c r="AJ626" i="2"/>
  <c r="AJ609" i="2"/>
  <c r="AJ875" i="2"/>
  <c r="AJ594" i="2"/>
  <c r="AJ392" i="2"/>
  <c r="AJ606" i="2"/>
  <c r="AJ628" i="2"/>
  <c r="AJ611" i="2"/>
  <c r="AJ856" i="2"/>
  <c r="AJ571" i="2"/>
  <c r="AJ381" i="2"/>
  <c r="AJ177" i="2"/>
  <c r="AJ638" i="2"/>
  <c r="AJ608" i="2"/>
  <c r="AJ633" i="2"/>
  <c r="AJ894" i="2"/>
  <c r="AJ596" i="2"/>
  <c r="AJ167" i="2"/>
  <c r="AJ610" i="2"/>
  <c r="AJ635" i="2"/>
  <c r="AJ618" i="2"/>
  <c r="AJ900" i="2"/>
  <c r="AJ599" i="2"/>
  <c r="AJ154" i="2"/>
  <c r="AJ646" i="2"/>
  <c r="AJ639" i="2"/>
  <c r="AJ620" i="2"/>
  <c r="AJ858" i="2"/>
  <c r="AJ377" i="2"/>
  <c r="AJ603" i="2"/>
  <c r="AJ622" i="2"/>
  <c r="AJ644" i="2"/>
  <c r="AJ649" i="2"/>
  <c r="AJ560" i="2"/>
  <c r="AJ369" i="2"/>
  <c r="AJ159" i="2"/>
  <c r="AJ612" i="2"/>
  <c r="AJ650" i="2"/>
  <c r="AJ627" i="2"/>
  <c r="AJ885" i="2"/>
  <c r="AJ372" i="2"/>
  <c r="AJ168" i="2"/>
  <c r="AJ614" i="2"/>
  <c r="AJ652" i="2"/>
  <c r="AJ629" i="2"/>
  <c r="AJ553" i="2"/>
  <c r="AJ169" i="2"/>
  <c r="AJ621" i="2"/>
  <c r="AJ630" i="2"/>
  <c r="AJ613" i="2"/>
  <c r="AJ873" i="2"/>
  <c r="AJ558" i="2"/>
  <c r="AJ359" i="2"/>
  <c r="AJ157" i="2"/>
  <c r="AJ617" i="2"/>
  <c r="AJ636" i="2"/>
  <c r="AJ641" i="2"/>
  <c r="AJ565" i="2"/>
  <c r="AJ368" i="2"/>
  <c r="AJ188" i="2"/>
  <c r="AJ619" i="2"/>
  <c r="AJ640" i="2"/>
  <c r="AJ866" i="2"/>
  <c r="AJ563" i="2"/>
  <c r="AJ808" i="2"/>
  <c r="AJ487" i="2"/>
  <c r="AJ469" i="2"/>
  <c r="AJ137" i="2"/>
  <c r="AJ803" i="2"/>
  <c r="AJ829" i="2"/>
  <c r="AJ814" i="2"/>
  <c r="AJ819" i="2"/>
  <c r="AJ848" i="2"/>
  <c r="AJ849" i="2"/>
  <c r="AJ525" i="2"/>
  <c r="AJ491" i="2"/>
  <c r="AJ492" i="2"/>
  <c r="AJ480" i="2"/>
  <c r="AJ136" i="2"/>
  <c r="AJ846" i="2"/>
  <c r="AJ845" i="2"/>
  <c r="AJ530" i="2"/>
  <c r="AJ805" i="2"/>
  <c r="AJ843" i="2"/>
  <c r="AJ825" i="2"/>
  <c r="AJ511" i="2"/>
  <c r="AJ457" i="2"/>
  <c r="AJ496" i="2"/>
  <c r="AJ481" i="2"/>
  <c r="AJ134" i="2"/>
  <c r="AJ477" i="2"/>
  <c r="AJ488" i="2"/>
  <c r="AJ482" i="2"/>
  <c r="AJ106" i="2"/>
  <c r="AJ817" i="2"/>
  <c r="AJ942" i="2"/>
  <c r="AJ821" i="2"/>
  <c r="AJ828" i="2"/>
  <c r="AJ813" i="2"/>
  <c r="AJ927" i="2"/>
  <c r="AJ504" i="2"/>
  <c r="AJ459" i="2"/>
  <c r="AJ454" i="2"/>
  <c r="AJ493" i="2"/>
  <c r="AJ152" i="2"/>
  <c r="AJ826" i="2"/>
  <c r="AJ918" i="2"/>
  <c r="AJ478" i="2"/>
  <c r="AJ834" i="2"/>
  <c r="AJ836" i="2"/>
  <c r="AJ932" i="2"/>
  <c r="AJ537" i="2"/>
  <c r="AJ468" i="2"/>
  <c r="AJ455" i="2"/>
  <c r="AJ497" i="2"/>
  <c r="AJ126" i="2"/>
  <c r="AJ495" i="2"/>
  <c r="AJ453" i="2"/>
  <c r="AJ498" i="2"/>
  <c r="AJ151" i="2"/>
  <c r="AJ835" i="2"/>
  <c r="AJ538" i="2"/>
  <c r="AJ804" i="2"/>
  <c r="AJ839" i="2"/>
  <c r="AJ823" i="2"/>
  <c r="AJ904" i="2"/>
  <c r="AJ543" i="2"/>
  <c r="AJ463" i="2"/>
  <c r="AJ462" i="2"/>
  <c r="AJ486" i="2"/>
  <c r="AJ117" i="2"/>
  <c r="AJ844" i="2"/>
  <c r="AJ930" i="2"/>
  <c r="AJ838" i="2"/>
  <c r="AJ822" i="2"/>
  <c r="AJ851" i="2"/>
  <c r="AJ941" i="2"/>
  <c r="AJ512" i="2"/>
  <c r="AJ475" i="2"/>
  <c r="AJ465" i="2"/>
  <c r="AJ490" i="2"/>
  <c r="AJ499" i="2"/>
  <c r="AJ460" i="2"/>
  <c r="AJ111" i="2"/>
  <c r="AJ807" i="2"/>
  <c r="AJ811" i="2"/>
  <c r="AJ489" i="2"/>
  <c r="AJ810" i="2"/>
  <c r="AJ832" i="2"/>
  <c r="AJ833" i="2"/>
  <c r="AJ943" i="2"/>
  <c r="AJ461" i="2"/>
  <c r="AJ464" i="2"/>
  <c r="AJ472" i="2"/>
  <c r="AJ500" i="2"/>
  <c r="AJ812" i="2"/>
  <c r="AJ820" i="2"/>
  <c r="AJ516" i="2"/>
  <c r="AJ842" i="2"/>
  <c r="AJ830" i="2"/>
  <c r="AJ816" i="2"/>
  <c r="AJ912" i="2"/>
  <c r="AJ466" i="2"/>
  <c r="AJ471" i="2"/>
  <c r="AJ474" i="2"/>
  <c r="AJ116" i="2"/>
  <c r="AJ453" i="1"/>
  <c r="AJ151" i="1"/>
  <c r="AJ366" i="1"/>
  <c r="AJ108" i="1"/>
  <c r="AJ857" i="1"/>
  <c r="AJ464" i="1"/>
  <c r="AJ761" i="1"/>
  <c r="AJ106" i="1"/>
  <c r="AJ499" i="1"/>
  <c r="AJ145" i="1"/>
  <c r="AJ502" i="1"/>
  <c r="AJ111" i="1"/>
  <c r="AJ478" i="1"/>
  <c r="AJ129" i="1"/>
  <c r="AJ456" i="1"/>
  <c r="AJ117" i="1"/>
  <c r="AJ391" i="1"/>
  <c r="AJ134" i="1"/>
  <c r="AJ385" i="1"/>
  <c r="AJ898" i="1"/>
  <c r="AJ483" i="1"/>
  <c r="AJ780" i="1"/>
  <c r="AJ486" i="1"/>
  <c r="AJ144" i="1"/>
  <c r="AJ480" i="1"/>
  <c r="AJ126" i="1"/>
  <c r="AJ756" i="1"/>
  <c r="AJ870" i="1"/>
  <c r="AJ401" i="1"/>
  <c r="AJ854" i="1"/>
  <c r="AJ400" i="1"/>
  <c r="AJ790" i="1"/>
  <c r="AJ368" i="1"/>
  <c r="AJ784" i="1"/>
  <c r="AJ888" i="1"/>
  <c r="AJ775" i="1"/>
  <c r="AJ869" i="1"/>
  <c r="AJ372" i="1"/>
  <c r="AJ853" i="1"/>
  <c r="AJ376" i="1"/>
  <c r="AJ793" i="1"/>
  <c r="AJ356" i="1"/>
  <c r="AJ800" i="1"/>
  <c r="AJ887" i="1"/>
  <c r="AJ768" i="1"/>
  <c r="AJ882" i="1"/>
  <c r="AJ390" i="1"/>
  <c r="AJ889" i="1"/>
  <c r="AJ384" i="1"/>
  <c r="AJ772" i="1"/>
  <c r="AJ375" i="1"/>
  <c r="AJ769" i="1"/>
  <c r="AJ866" i="1"/>
  <c r="AJ459" i="1"/>
  <c r="AJ501" i="1"/>
  <c r="AJ475" i="1"/>
  <c r="AJ496" i="1"/>
  <c r="AJ110" i="1"/>
  <c r="AJ132" i="1"/>
  <c r="AJ133" i="1"/>
  <c r="AJ779" i="1"/>
  <c r="AJ760" i="1"/>
  <c r="AJ758" i="1"/>
  <c r="AJ880" i="1"/>
  <c r="AJ902" i="1"/>
  <c r="AJ864" i="1"/>
  <c r="AJ379" i="1"/>
  <c r="AJ360" i="1"/>
  <c r="AJ358" i="1"/>
  <c r="AJ474" i="1"/>
  <c r="AJ494" i="1"/>
  <c r="AJ468" i="1"/>
  <c r="AJ150" i="1"/>
  <c r="AJ130" i="1"/>
  <c r="AJ116" i="1"/>
  <c r="AJ754" i="1"/>
  <c r="AJ764" i="1"/>
  <c r="AJ785" i="1"/>
  <c r="AJ859" i="1"/>
  <c r="AJ901" i="1"/>
  <c r="AJ879" i="1"/>
  <c r="AJ896" i="1"/>
  <c r="AJ395" i="1"/>
  <c r="AJ369" i="1"/>
  <c r="AJ382" i="1"/>
  <c r="AJ476" i="1"/>
  <c r="AJ498" i="1"/>
  <c r="AJ457" i="1"/>
  <c r="AJ115" i="1"/>
  <c r="AJ140" i="1"/>
  <c r="AJ763" i="1"/>
  <c r="AJ787" i="1"/>
  <c r="AJ778" i="1"/>
  <c r="AJ860" i="1"/>
  <c r="AJ867" i="1"/>
  <c r="AJ883" i="1"/>
  <c r="AJ363" i="1"/>
  <c r="AJ387" i="1"/>
  <c r="AJ381" i="1"/>
  <c r="AJ455" i="1"/>
  <c r="AJ497" i="1"/>
  <c r="AJ487" i="1"/>
  <c r="AJ114" i="1"/>
  <c r="AJ119" i="1"/>
  <c r="AJ148" i="1"/>
  <c r="AJ149" i="1"/>
  <c r="AJ777" i="1"/>
  <c r="AJ774" i="1"/>
  <c r="AJ794" i="1"/>
  <c r="AJ893" i="1"/>
  <c r="AJ873" i="1"/>
  <c r="AJ892" i="1"/>
  <c r="AJ377" i="1"/>
  <c r="AJ378" i="1"/>
  <c r="AJ394" i="1"/>
  <c r="AJ485" i="1"/>
  <c r="AJ463" i="1"/>
  <c r="AJ484" i="1"/>
  <c r="AJ104" i="1"/>
  <c r="AJ143" i="1"/>
  <c r="AJ125" i="1"/>
  <c r="AJ770" i="1"/>
  <c r="AJ792" i="1"/>
  <c r="AJ801" i="1"/>
  <c r="AJ862" i="1"/>
  <c r="AJ897" i="1"/>
  <c r="AJ895" i="1"/>
  <c r="AJ361" i="1"/>
  <c r="AJ383" i="1"/>
  <c r="AJ380" i="1"/>
  <c r="AJ398" i="1"/>
  <c r="AJ489" i="1"/>
  <c r="AJ470" i="1"/>
  <c r="AJ121" i="1"/>
  <c r="AJ124" i="1"/>
  <c r="AJ109" i="1"/>
  <c r="AJ755" i="1"/>
  <c r="AJ771" i="1"/>
  <c r="AJ789" i="1"/>
  <c r="AJ865" i="1"/>
  <c r="AJ858" i="1"/>
  <c r="AJ899" i="1"/>
  <c r="AJ355" i="1"/>
  <c r="AJ371" i="1"/>
  <c r="AJ397" i="1"/>
  <c r="AJ472" i="1"/>
  <c r="AJ490" i="1"/>
  <c r="AJ466" i="1"/>
  <c r="AJ138" i="1"/>
  <c r="AJ128" i="1"/>
  <c r="AJ113" i="1"/>
  <c r="AJ753" i="1"/>
  <c r="AJ757" i="1"/>
  <c r="AJ781" i="1"/>
  <c r="AJ856" i="1"/>
  <c r="AJ878" i="1"/>
  <c r="AJ891" i="1"/>
  <c r="AJ353" i="1"/>
  <c r="AJ357" i="1"/>
  <c r="AJ389" i="1"/>
  <c r="AJ462" i="1"/>
  <c r="AJ467" i="1"/>
  <c r="AJ477" i="1"/>
  <c r="AJ500" i="1"/>
  <c r="AJ112" i="1"/>
  <c r="AJ136" i="1"/>
  <c r="AJ137" i="1"/>
  <c r="AJ791" i="1"/>
  <c r="AJ762" i="1"/>
  <c r="AJ782" i="1"/>
  <c r="AJ872" i="1"/>
  <c r="AJ890" i="1"/>
  <c r="AJ875" i="1"/>
  <c r="AJ354" i="1"/>
  <c r="AJ364" i="1"/>
  <c r="AJ393" i="1"/>
  <c r="AJ465" i="1"/>
  <c r="AJ469" i="1"/>
  <c r="AJ479" i="1"/>
  <c r="AJ142" i="1"/>
  <c r="AJ131" i="1"/>
  <c r="AJ118" i="1"/>
  <c r="AJ773" i="1"/>
  <c r="AJ796" i="1"/>
  <c r="AJ767" i="1"/>
  <c r="AJ874" i="1"/>
  <c r="AJ894" i="1"/>
  <c r="AJ877" i="1"/>
  <c r="AJ373" i="1"/>
  <c r="AJ396" i="1"/>
  <c r="AJ367" i="1"/>
  <c r="AJ481" i="1"/>
  <c r="AJ461" i="1"/>
  <c r="AJ471" i="1"/>
  <c r="AJ103" i="1"/>
  <c r="AJ139" i="1"/>
  <c r="AJ123" i="1"/>
  <c r="AJ759" i="1"/>
  <c r="AJ788" i="1"/>
  <c r="AJ797" i="1"/>
  <c r="AJ855" i="1"/>
  <c r="AJ886" i="1"/>
  <c r="AJ868" i="1"/>
  <c r="AJ359" i="1"/>
  <c r="AJ388" i="1"/>
  <c r="AJ362" i="1"/>
  <c r="AJ460" i="1"/>
  <c r="AJ458" i="1"/>
  <c r="AJ491" i="1"/>
  <c r="AJ107" i="1"/>
  <c r="AJ122" i="1"/>
  <c r="AJ152" i="1"/>
  <c r="AJ766" i="1"/>
  <c r="AJ783" i="1"/>
  <c r="AJ776" i="1"/>
  <c r="AJ798" i="1"/>
  <c r="AJ881" i="1"/>
  <c r="AJ861" i="1"/>
  <c r="AJ871" i="1"/>
  <c r="AJ370" i="1"/>
  <c r="AJ392" i="1"/>
  <c r="AJ365" i="1"/>
  <c r="AJ454" i="1"/>
  <c r="AJ482" i="1"/>
  <c r="AJ495" i="1"/>
  <c r="AJ105" i="1"/>
  <c r="AJ147" i="1"/>
  <c r="AJ127" i="1"/>
  <c r="AJ799" i="1"/>
  <c r="AJ765" i="1"/>
  <c r="AJ786" i="1"/>
  <c r="AJ885" i="1"/>
  <c r="AJ863" i="1"/>
  <c r="AJ884" i="1"/>
  <c r="AJ399" i="1"/>
  <c r="AJ374" i="1"/>
  <c r="AJ386" i="1"/>
  <c r="AJ188" i="3"/>
  <c r="AJ27" i="3"/>
  <c r="AJ396" i="3"/>
  <c r="AJ41" i="3"/>
  <c r="AJ798" i="3"/>
  <c r="AJ24" i="3"/>
  <c r="AJ774" i="3"/>
  <c r="AJ754" i="3"/>
  <c r="AJ354" i="3"/>
  <c r="AJ167" i="3"/>
  <c r="AJ158" i="3"/>
  <c r="AJ364" i="3"/>
  <c r="AJ177" i="3"/>
  <c r="AJ38" i="3"/>
  <c r="AJ353" i="3"/>
  <c r="AJ184" i="3"/>
  <c r="AJ6" i="3"/>
  <c r="AJ796" i="3"/>
  <c r="AJ166" i="3"/>
  <c r="AJ15" i="3"/>
  <c r="AJ789" i="3"/>
  <c r="AJ382" i="3"/>
  <c r="AJ181" i="3"/>
  <c r="AJ763" i="3"/>
  <c r="AJ374" i="3"/>
  <c r="AJ190" i="3"/>
  <c r="AJ47" i="3"/>
  <c r="AJ363" i="3"/>
  <c r="AJ176" i="3"/>
  <c r="AJ44" i="3"/>
  <c r="AJ389" i="3"/>
  <c r="AJ32" i="3"/>
  <c r="AJ758" i="3"/>
  <c r="AJ398" i="3"/>
  <c r="AJ197" i="3"/>
  <c r="AJ753" i="3"/>
  <c r="AJ358" i="3"/>
  <c r="AJ187" i="3"/>
  <c r="AJ764" i="3"/>
  <c r="AJ168" i="3"/>
  <c r="AJ31" i="3"/>
  <c r="AJ795" i="3"/>
  <c r="AJ154" i="3"/>
  <c r="AJ9" i="3"/>
  <c r="AJ775" i="3"/>
  <c r="AJ395" i="3"/>
  <c r="AJ18" i="3"/>
  <c r="AJ782" i="3"/>
  <c r="AJ355" i="3"/>
  <c r="AJ376" i="3"/>
  <c r="AJ402" i="3"/>
  <c r="AJ160" i="3"/>
  <c r="AJ169" i="3"/>
  <c r="AJ194" i="3"/>
  <c r="AJ201" i="3"/>
  <c r="AJ29" i="3"/>
  <c r="AJ26" i="3"/>
  <c r="AJ45" i="3"/>
  <c r="AJ761" i="3"/>
  <c r="AJ777" i="3"/>
  <c r="AJ800" i="3"/>
  <c r="AJ360" i="3"/>
  <c r="AJ370" i="3"/>
  <c r="AJ388" i="3"/>
  <c r="AJ155" i="3"/>
  <c r="AJ180" i="3"/>
  <c r="AJ195" i="3"/>
  <c r="AJ13" i="3"/>
  <c r="AJ10" i="3"/>
  <c r="AJ36" i="3"/>
  <c r="AJ762" i="3"/>
  <c r="AJ769" i="3"/>
  <c r="AJ790" i="3"/>
  <c r="AJ797" i="3"/>
  <c r="AJ357" i="3"/>
  <c r="AJ383" i="3"/>
  <c r="AJ385" i="3"/>
  <c r="AJ171" i="3"/>
  <c r="AJ186" i="3"/>
  <c r="AJ14" i="3"/>
  <c r="AJ5" i="3"/>
  <c r="AJ43" i="3"/>
  <c r="AJ767" i="3"/>
  <c r="AJ772" i="3"/>
  <c r="AJ794" i="3"/>
  <c r="AJ368" i="3"/>
  <c r="AJ384" i="3"/>
  <c r="AJ399" i="3"/>
  <c r="AJ153" i="3"/>
  <c r="AJ178" i="3"/>
  <c r="AJ191" i="3"/>
  <c r="AJ7" i="3"/>
  <c r="AJ3" i="3"/>
  <c r="AJ35" i="3"/>
  <c r="AJ42" i="3"/>
  <c r="AJ771" i="3"/>
  <c r="AJ786" i="3"/>
  <c r="AJ793" i="3"/>
  <c r="AJ366" i="3"/>
  <c r="AJ379" i="3"/>
  <c r="AJ381" i="3"/>
  <c r="AJ159" i="3"/>
  <c r="AJ173" i="3"/>
  <c r="AJ196" i="3"/>
  <c r="AJ23" i="3"/>
  <c r="AJ19" i="3"/>
  <c r="AJ52" i="3"/>
  <c r="AJ756" i="3"/>
  <c r="AJ778" i="3"/>
  <c r="AJ787" i="3"/>
  <c r="AJ367" i="3"/>
  <c r="AJ372" i="3"/>
  <c r="AJ394" i="3"/>
  <c r="AJ161" i="3"/>
  <c r="AJ174" i="3"/>
  <c r="AJ202" i="3"/>
  <c r="AJ16" i="3"/>
  <c r="AJ12" i="3"/>
  <c r="AJ40" i="3"/>
  <c r="AJ759" i="3"/>
  <c r="AJ780" i="3"/>
  <c r="AJ791" i="3"/>
  <c r="AJ361" i="3"/>
  <c r="AJ377" i="3"/>
  <c r="AJ400" i="3"/>
  <c r="AJ156" i="3"/>
  <c r="AJ170" i="3"/>
  <c r="AJ192" i="3"/>
  <c r="AJ11" i="3"/>
  <c r="AJ51" i="3"/>
  <c r="AJ755" i="3"/>
  <c r="AJ776" i="3"/>
  <c r="AJ802" i="3"/>
  <c r="AJ362" i="3"/>
  <c r="AJ369" i="3"/>
  <c r="AJ390" i="3"/>
  <c r="AJ397" i="3"/>
  <c r="AJ164" i="3"/>
  <c r="AJ182" i="3"/>
  <c r="AJ189" i="3"/>
  <c r="AJ33" i="3"/>
  <c r="AJ28" i="3"/>
  <c r="AJ49" i="3"/>
  <c r="AJ760" i="3"/>
  <c r="AJ770" i="3"/>
  <c r="AJ788" i="3"/>
  <c r="AJ359" i="3"/>
  <c r="AJ380" i="3"/>
  <c r="AJ391" i="3"/>
  <c r="AJ162" i="3"/>
  <c r="AJ183" i="3"/>
  <c r="AJ199" i="3"/>
  <c r="AJ25" i="3"/>
  <c r="AJ22" i="3"/>
  <c r="AJ37" i="3"/>
  <c r="AJ765" i="3"/>
  <c r="AJ773" i="3"/>
  <c r="AJ792" i="3"/>
  <c r="AJ371" i="3"/>
  <c r="AJ386" i="3"/>
  <c r="AJ393" i="3"/>
  <c r="AJ157" i="3"/>
  <c r="AJ179" i="3"/>
  <c r="AJ185" i="3"/>
  <c r="AJ20" i="3"/>
  <c r="AJ17" i="3"/>
  <c r="AJ48" i="3"/>
  <c r="AJ768" i="3"/>
  <c r="AJ784" i="3"/>
  <c r="AJ799" i="3"/>
  <c r="AJ356" i="3"/>
  <c r="AJ378" i="3"/>
  <c r="AJ387" i="3"/>
  <c r="AJ165" i="3"/>
  <c r="AJ172" i="3"/>
  <c r="AJ198" i="3"/>
  <c r="AJ8" i="3"/>
  <c r="AJ4" i="3"/>
  <c r="AJ39" i="3"/>
  <c r="AJ46" i="3"/>
  <c r="AJ766" i="3"/>
  <c r="AJ779" i="3"/>
  <c r="AJ781" i="3"/>
  <c r="AJ365" i="3"/>
  <c r="AJ373" i="3"/>
  <c r="AJ392" i="3"/>
  <c r="AJ163" i="3"/>
  <c r="AJ175" i="3"/>
  <c r="AJ200" i="3"/>
  <c r="AJ21" i="3"/>
  <c r="AJ30" i="3"/>
  <c r="AJ34" i="3"/>
  <c r="AJ757" i="3"/>
  <c r="AJ783" i="3"/>
  <c r="AJ785" i="3"/>
  <c r="AJ508" i="3"/>
  <c r="AJ511" i="3"/>
  <c r="AJ549" i="3"/>
  <c r="AJ409" i="3"/>
  <c r="AJ405" i="3"/>
  <c r="AJ451" i="3"/>
  <c r="AJ209" i="3"/>
  <c r="AJ210" i="3"/>
  <c r="AJ251" i="3"/>
  <c r="AJ105" i="3"/>
  <c r="AJ131" i="3"/>
  <c r="AJ145" i="3"/>
  <c r="AJ152" i="3"/>
  <c r="AJ528" i="3"/>
  <c r="AJ537" i="3"/>
  <c r="AJ544" i="3"/>
  <c r="AJ429" i="3"/>
  <c r="AJ426" i="3"/>
  <c r="AJ449" i="3"/>
  <c r="AJ220" i="3"/>
  <c r="AJ222" i="3"/>
  <c r="AJ252" i="3"/>
  <c r="AJ106" i="3"/>
  <c r="AJ118" i="3"/>
  <c r="AJ150" i="3"/>
  <c r="AJ514" i="3"/>
  <c r="AJ516" i="3"/>
  <c r="AJ542" i="3"/>
  <c r="AJ413" i="3"/>
  <c r="AJ410" i="3"/>
  <c r="AJ440" i="3"/>
  <c r="AJ213" i="3"/>
  <c r="AJ215" i="3"/>
  <c r="AJ240" i="3"/>
  <c r="AJ110" i="3"/>
  <c r="AJ120" i="3"/>
  <c r="AJ135" i="3"/>
  <c r="AJ506" i="3"/>
  <c r="AJ520" i="3"/>
  <c r="AJ550" i="3"/>
  <c r="AJ418" i="3"/>
  <c r="AJ415" i="3"/>
  <c r="AJ448" i="3"/>
  <c r="AJ218" i="3"/>
  <c r="AJ219" i="3"/>
  <c r="AJ248" i="3"/>
  <c r="AJ114" i="3"/>
  <c r="AJ116" i="3"/>
  <c r="AJ146" i="3"/>
  <c r="AJ503" i="3"/>
  <c r="AJ513" i="3"/>
  <c r="AJ538" i="3"/>
  <c r="AJ407" i="3"/>
  <c r="AJ432" i="3"/>
  <c r="AJ439" i="3"/>
  <c r="AJ446" i="3"/>
  <c r="AJ229" i="3"/>
  <c r="AJ230" i="3"/>
  <c r="AJ249" i="3"/>
  <c r="AJ117" i="3"/>
  <c r="AJ127" i="3"/>
  <c r="AJ147" i="3"/>
  <c r="AJ512" i="3"/>
  <c r="AJ525" i="3"/>
  <c r="AJ539" i="3"/>
  <c r="AJ423" i="3"/>
  <c r="AJ419" i="3"/>
  <c r="AJ437" i="3"/>
  <c r="AJ223" i="3"/>
  <c r="AJ224" i="3"/>
  <c r="AJ237" i="3"/>
  <c r="AJ119" i="3"/>
  <c r="AJ129" i="3"/>
  <c r="AJ151" i="3"/>
  <c r="AJ517" i="3"/>
  <c r="AJ529" i="3"/>
  <c r="AJ547" i="3"/>
  <c r="AJ427" i="3"/>
  <c r="AJ424" i="3"/>
  <c r="AJ445" i="3"/>
  <c r="AJ227" i="3"/>
  <c r="AJ228" i="3"/>
  <c r="AJ245" i="3"/>
  <c r="AJ115" i="3"/>
  <c r="AJ125" i="3"/>
  <c r="AJ143" i="3"/>
  <c r="AJ510" i="3"/>
  <c r="AJ523" i="3"/>
  <c r="AJ535" i="3"/>
  <c r="AJ411" i="3"/>
  <c r="AJ406" i="3"/>
  <c r="AJ436" i="3"/>
  <c r="AJ214" i="3"/>
  <c r="AJ204" i="3"/>
  <c r="AJ239" i="3"/>
  <c r="AJ246" i="3"/>
  <c r="AJ126" i="3"/>
  <c r="AJ133" i="3"/>
  <c r="AJ140" i="3"/>
  <c r="AJ522" i="3"/>
  <c r="AJ521" i="3"/>
  <c r="AJ532" i="3"/>
  <c r="AJ431" i="3"/>
  <c r="AJ428" i="3"/>
  <c r="AJ434" i="3"/>
  <c r="AJ221" i="3"/>
  <c r="AJ233" i="3"/>
  <c r="AJ234" i="3"/>
  <c r="AJ128" i="3"/>
  <c r="AJ137" i="3"/>
  <c r="AJ526" i="3"/>
  <c r="AJ533" i="3"/>
  <c r="AJ540" i="3"/>
  <c r="AJ421" i="3"/>
  <c r="AJ435" i="3"/>
  <c r="AJ442" i="3"/>
  <c r="AJ203" i="3"/>
  <c r="AJ235" i="3"/>
  <c r="AJ242" i="3"/>
  <c r="AJ124" i="3"/>
  <c r="AJ134" i="3"/>
  <c r="AJ136" i="3"/>
  <c r="AJ519" i="3"/>
  <c r="AJ531" i="3"/>
  <c r="AJ551" i="3"/>
  <c r="AJ420" i="3"/>
  <c r="AJ417" i="3"/>
  <c r="AJ452" i="3"/>
  <c r="AJ211" i="3"/>
  <c r="AJ212" i="3"/>
  <c r="AJ236" i="3"/>
  <c r="AJ107" i="3"/>
  <c r="AJ109" i="3"/>
  <c r="AJ149" i="3"/>
  <c r="AJ504" i="3"/>
  <c r="AJ530" i="3"/>
  <c r="AJ541" i="3"/>
  <c r="AJ408" i="3"/>
  <c r="AJ403" i="3"/>
  <c r="AJ443" i="3"/>
  <c r="AJ207" i="3"/>
  <c r="AJ205" i="3"/>
  <c r="AJ243" i="3"/>
  <c r="AJ108" i="3"/>
  <c r="AJ111" i="3"/>
  <c r="AJ138" i="3"/>
  <c r="AJ454" i="3"/>
  <c r="AJ253" i="3"/>
  <c r="AJ923" i="3"/>
  <c r="AJ645" i="3"/>
  <c r="AJ269" i="3"/>
  <c r="AJ921" i="3"/>
  <c r="AJ642" i="3"/>
  <c r="AJ259" i="3"/>
  <c r="AJ903" i="3"/>
  <c r="AJ609" i="3"/>
  <c r="AJ473" i="3"/>
  <c r="AJ272" i="3"/>
  <c r="AJ939" i="3"/>
  <c r="AJ462" i="3"/>
  <c r="AJ280" i="3"/>
  <c r="AJ932" i="3"/>
  <c r="AJ456" i="3"/>
  <c r="AJ273" i="3"/>
  <c r="AJ930" i="3"/>
  <c r="AJ612" i="3"/>
  <c r="AJ492" i="3"/>
  <c r="AJ290" i="3"/>
  <c r="AJ627" i="3"/>
  <c r="AJ481" i="3"/>
  <c r="AJ283" i="3"/>
  <c r="AJ604" i="3"/>
  <c r="AJ482" i="3"/>
  <c r="AJ296" i="3"/>
  <c r="AJ941" i="3"/>
  <c r="AJ651" i="3"/>
  <c r="AJ495" i="3"/>
  <c r="AJ912" i="3"/>
  <c r="AJ630" i="3"/>
  <c r="AJ489" i="3"/>
  <c r="AJ922" i="3"/>
  <c r="AJ635" i="3"/>
  <c r="AJ486" i="3"/>
  <c r="AJ299" i="3"/>
  <c r="AJ948" i="3"/>
  <c r="AJ461" i="3"/>
  <c r="AJ475" i="3"/>
  <c r="AJ496" i="3"/>
  <c r="AJ499" i="3"/>
  <c r="AJ258" i="3"/>
  <c r="AJ284" i="3"/>
  <c r="AJ287" i="3"/>
  <c r="AJ924" i="3"/>
  <c r="AJ934" i="3"/>
  <c r="AJ936" i="3"/>
  <c r="AJ620" i="3"/>
  <c r="AJ624" i="3"/>
  <c r="AJ652" i="3"/>
  <c r="AJ453" i="3"/>
  <c r="AJ464" i="3"/>
  <c r="AJ497" i="3"/>
  <c r="AJ261" i="3"/>
  <c r="AJ271" i="3"/>
  <c r="AJ301" i="3"/>
  <c r="AJ906" i="3"/>
  <c r="AJ918" i="3"/>
  <c r="AJ950" i="3"/>
  <c r="AJ613" i="3"/>
  <c r="AJ617" i="3"/>
  <c r="AJ640" i="3"/>
  <c r="AJ469" i="3"/>
  <c r="AJ479" i="3"/>
  <c r="AJ485" i="3"/>
  <c r="AJ254" i="3"/>
  <c r="AJ279" i="3"/>
  <c r="AJ289" i="3"/>
  <c r="AJ910" i="3"/>
  <c r="AJ920" i="3"/>
  <c r="AJ935" i="3"/>
  <c r="AJ625" i="3"/>
  <c r="AJ628" i="3"/>
  <c r="AJ641" i="3"/>
  <c r="AJ467" i="3"/>
  <c r="AJ457" i="3"/>
  <c r="AJ493" i="3"/>
  <c r="AJ263" i="3"/>
  <c r="AJ275" i="3"/>
  <c r="AJ300" i="3"/>
  <c r="AJ907" i="3"/>
  <c r="AJ931" i="3"/>
  <c r="AJ945" i="3"/>
  <c r="AJ952" i="3"/>
  <c r="AJ629" i="3"/>
  <c r="AJ633" i="3"/>
  <c r="AJ649" i="3"/>
  <c r="AJ463" i="3"/>
  <c r="AJ474" i="3"/>
  <c r="AJ494" i="3"/>
  <c r="AJ262" i="3"/>
  <c r="AJ276" i="3"/>
  <c r="AJ298" i="3"/>
  <c r="AJ917" i="3"/>
  <c r="AJ927" i="3"/>
  <c r="AJ947" i="3"/>
  <c r="AJ623" i="3"/>
  <c r="AJ626" i="3"/>
  <c r="AJ637" i="3"/>
  <c r="AJ455" i="3"/>
  <c r="AJ471" i="3"/>
  <c r="AJ501" i="3"/>
  <c r="AJ266" i="3"/>
  <c r="AJ281" i="3"/>
  <c r="AJ286" i="3"/>
  <c r="AJ919" i="3"/>
  <c r="AJ929" i="3"/>
  <c r="AJ951" i="3"/>
  <c r="AJ603" i="3"/>
  <c r="AJ632" i="3"/>
  <c r="AJ459" i="3"/>
  <c r="AJ472" i="3"/>
  <c r="AJ490" i="3"/>
  <c r="AJ265" i="3"/>
  <c r="AJ264" i="3"/>
  <c r="AJ297" i="3"/>
  <c r="AJ905" i="3"/>
  <c r="AJ916" i="3"/>
  <c r="AJ946" i="3"/>
  <c r="AJ614" i="3"/>
  <c r="AJ605" i="3"/>
  <c r="AJ639" i="3"/>
  <c r="AJ646" i="3"/>
  <c r="AJ458" i="3"/>
  <c r="AJ484" i="3"/>
  <c r="AJ487" i="3"/>
  <c r="AJ282" i="3"/>
  <c r="AJ288" i="3"/>
  <c r="AJ291" i="3"/>
  <c r="AJ926" i="3"/>
  <c r="AJ933" i="3"/>
  <c r="AJ940" i="3"/>
  <c r="AJ621" i="3"/>
  <c r="AJ631" i="3"/>
  <c r="AJ634" i="3"/>
  <c r="AJ468" i="3"/>
  <c r="AJ476" i="3"/>
  <c r="AJ498" i="3"/>
  <c r="AJ267" i="3"/>
  <c r="AJ278" i="3"/>
  <c r="AJ302" i="3"/>
  <c r="AJ928" i="3"/>
  <c r="AJ937" i="3"/>
  <c r="AJ608" i="3"/>
  <c r="AJ610" i="3"/>
  <c r="AJ647" i="3"/>
  <c r="AJ465" i="3"/>
  <c r="AJ480" i="3"/>
  <c r="AJ483" i="3"/>
  <c r="AJ255" i="3"/>
  <c r="AJ274" i="3"/>
  <c r="AJ294" i="3"/>
  <c r="AJ915" i="3"/>
  <c r="AJ925" i="3"/>
  <c r="AJ943" i="3"/>
  <c r="AJ611" i="3"/>
  <c r="AJ615" i="3"/>
  <c r="AJ636" i="3"/>
  <c r="AJ466" i="3"/>
  <c r="AJ477" i="3"/>
  <c r="AJ500" i="3"/>
  <c r="AJ268" i="3"/>
  <c r="AJ277" i="3"/>
  <c r="AJ285" i="3"/>
  <c r="AJ908" i="3"/>
  <c r="AJ909" i="3"/>
  <c r="AJ949" i="3"/>
  <c r="AJ607" i="3"/>
  <c r="AJ606" i="3"/>
  <c r="AJ643" i="3"/>
  <c r="AJ650" i="3"/>
  <c r="AJ470" i="3"/>
  <c r="AJ488" i="3"/>
  <c r="AJ256" i="3"/>
  <c r="AJ270" i="3"/>
  <c r="AJ292" i="3"/>
  <c r="AJ904" i="3"/>
  <c r="AJ911" i="3"/>
  <c r="AJ938" i="3"/>
  <c r="AJ616" i="3"/>
  <c r="AJ619" i="3"/>
  <c r="AJ644" i="3"/>
  <c r="AJ677" i="9"/>
  <c r="AJ749" i="9"/>
  <c r="AJ567" i="9"/>
  <c r="AJ689" i="9"/>
  <c r="AJ188" i="9"/>
  <c r="AJ177" i="9"/>
  <c r="AJ172" i="9"/>
  <c r="AJ575" i="9"/>
  <c r="AJ584" i="9"/>
  <c r="AJ656" i="9"/>
  <c r="AJ714" i="9"/>
  <c r="AJ731" i="9"/>
  <c r="AJ661" i="9"/>
  <c r="AJ705" i="9"/>
  <c r="AJ178" i="9"/>
  <c r="AJ587" i="9"/>
  <c r="AJ711" i="9"/>
  <c r="AJ168" i="9"/>
  <c r="AJ589" i="9"/>
  <c r="AJ678" i="9"/>
  <c r="AJ162" i="9"/>
  <c r="AJ573" i="9"/>
  <c r="AJ667" i="9"/>
  <c r="AJ747" i="9"/>
  <c r="AJ191" i="9"/>
  <c r="AJ670" i="9"/>
  <c r="AJ715" i="9"/>
  <c r="AJ189" i="9"/>
  <c r="AJ600" i="9"/>
  <c r="AJ720" i="9"/>
  <c r="AJ157" i="9"/>
  <c r="AJ586" i="9"/>
  <c r="AJ691" i="9"/>
  <c r="AJ746" i="9"/>
  <c r="AJ576" i="9"/>
  <c r="AJ658" i="9"/>
  <c r="AJ744" i="9"/>
  <c r="AJ202" i="9"/>
  <c r="AJ671" i="9"/>
  <c r="AJ724" i="9"/>
  <c r="AJ186" i="9"/>
  <c r="AJ701" i="9"/>
  <c r="AJ159" i="9"/>
  <c r="AJ578" i="9"/>
  <c r="AJ688" i="9"/>
  <c r="AJ154" i="9"/>
  <c r="AJ563" i="9"/>
  <c r="AJ690" i="9"/>
  <c r="AJ733" i="9"/>
  <c r="AJ556" i="9"/>
  <c r="AJ663" i="9"/>
  <c r="AJ669" i="9"/>
  <c r="AJ695" i="9"/>
  <c r="AJ708" i="9"/>
  <c r="AJ706" i="9"/>
  <c r="AJ732" i="9"/>
  <c r="AJ751" i="9"/>
  <c r="AJ161" i="9"/>
  <c r="AJ180" i="9"/>
  <c r="AJ195" i="9"/>
  <c r="AJ558" i="9"/>
  <c r="AJ580" i="9"/>
  <c r="AJ591" i="9"/>
  <c r="AJ654" i="9"/>
  <c r="AJ698" i="9"/>
  <c r="AJ681" i="9"/>
  <c r="AJ727" i="9"/>
  <c r="AJ728" i="9"/>
  <c r="AJ741" i="9"/>
  <c r="AJ167" i="9"/>
  <c r="AJ171" i="9"/>
  <c r="AJ194" i="9"/>
  <c r="AJ562" i="9"/>
  <c r="AJ564" i="9"/>
  <c r="AJ594" i="9"/>
  <c r="AJ659" i="9"/>
  <c r="AJ665" i="9"/>
  <c r="AJ687" i="9"/>
  <c r="AJ709" i="9"/>
  <c r="AJ712" i="9"/>
  <c r="AJ740" i="9"/>
  <c r="AJ160" i="9"/>
  <c r="AJ175" i="9"/>
  <c r="AJ182" i="9"/>
  <c r="AJ565" i="9"/>
  <c r="AJ571" i="9"/>
  <c r="AJ598" i="9"/>
  <c r="AJ673" i="9"/>
  <c r="AJ675" i="9"/>
  <c r="AJ692" i="9"/>
  <c r="AJ713" i="9"/>
  <c r="AJ717" i="9"/>
  <c r="AJ748" i="9"/>
  <c r="AJ155" i="9"/>
  <c r="AJ170" i="9"/>
  <c r="AJ193" i="9"/>
  <c r="AJ553" i="9"/>
  <c r="AJ566" i="9"/>
  <c r="AJ593" i="9"/>
  <c r="AJ601" i="9"/>
  <c r="AJ662" i="9"/>
  <c r="AJ683" i="9"/>
  <c r="AJ697" i="9"/>
  <c r="AJ703" i="9"/>
  <c r="AJ739" i="9"/>
  <c r="AJ738" i="9"/>
  <c r="AJ176" i="9"/>
  <c r="AJ196" i="9"/>
  <c r="AJ183" i="9"/>
  <c r="AJ572" i="9"/>
  <c r="AJ592" i="9"/>
  <c r="AJ579" i="9"/>
  <c r="AJ668" i="9"/>
  <c r="AJ674" i="9"/>
  <c r="AJ684" i="9"/>
  <c r="AJ718" i="9"/>
  <c r="AJ722" i="9"/>
  <c r="AJ729" i="9"/>
  <c r="AJ169" i="9"/>
  <c r="AJ184" i="9"/>
  <c r="AJ198" i="9"/>
  <c r="AJ574" i="9"/>
  <c r="AJ596" i="9"/>
  <c r="AJ583" i="9"/>
  <c r="AJ653" i="9"/>
  <c r="AJ694" i="9"/>
  <c r="AJ680" i="9"/>
  <c r="AJ723" i="9"/>
  <c r="AJ726" i="9"/>
  <c r="AJ737" i="9"/>
  <c r="AJ165" i="9"/>
  <c r="AJ164" i="9"/>
  <c r="AJ190" i="9"/>
  <c r="AJ560" i="9"/>
  <c r="AJ557" i="9"/>
  <c r="AJ590" i="9"/>
  <c r="AJ666" i="9"/>
  <c r="AJ672" i="9"/>
  <c r="AJ699" i="9"/>
  <c r="AJ725" i="9"/>
  <c r="AJ710" i="9"/>
  <c r="AJ736" i="9"/>
  <c r="AJ752" i="9"/>
  <c r="AJ163" i="9"/>
  <c r="AJ181" i="9"/>
  <c r="AJ199" i="9"/>
  <c r="AJ559" i="9"/>
  <c r="AJ581" i="9"/>
  <c r="AJ595" i="9"/>
  <c r="AJ664" i="9"/>
  <c r="AJ686" i="9"/>
  <c r="AJ676" i="9"/>
  <c r="AJ707" i="9"/>
  <c r="AJ730" i="9"/>
  <c r="AJ745" i="9"/>
  <c r="AJ158" i="9"/>
  <c r="AJ200" i="9"/>
  <c r="AJ187" i="9"/>
  <c r="AJ561" i="9"/>
  <c r="AJ585" i="9"/>
  <c r="AJ660" i="9"/>
  <c r="AJ679" i="9"/>
  <c r="AJ693" i="9"/>
  <c r="AJ721" i="9"/>
  <c r="AJ735" i="9"/>
  <c r="AJ734" i="9"/>
  <c r="AJ174" i="9"/>
  <c r="AJ192" i="9"/>
  <c r="AJ179" i="9"/>
  <c r="AJ569" i="9"/>
  <c r="AJ588" i="9"/>
  <c r="AJ577" i="9"/>
  <c r="AJ657" i="9"/>
  <c r="AJ682" i="9"/>
  <c r="AJ696" i="9"/>
  <c r="AJ716" i="9"/>
  <c r="AJ719" i="9"/>
  <c r="AJ750" i="9"/>
  <c r="AJ156" i="9"/>
  <c r="AJ173" i="9"/>
  <c r="AJ197" i="9"/>
  <c r="AJ554" i="9"/>
  <c r="AJ568" i="9"/>
  <c r="AJ597" i="9"/>
  <c r="AJ602" i="9"/>
  <c r="AJ655" i="9"/>
  <c r="AJ700" i="9"/>
  <c r="AJ685" i="9"/>
  <c r="AJ704" i="9"/>
  <c r="AJ743" i="9"/>
  <c r="AJ153" i="9"/>
  <c r="AJ166" i="9"/>
  <c r="AJ185" i="9"/>
  <c r="AJ555" i="9"/>
  <c r="AJ570" i="9"/>
  <c r="AJ582" i="9"/>
  <c r="AJ355" i="9"/>
  <c r="AJ373" i="9"/>
  <c r="AJ397" i="9"/>
  <c r="AJ756" i="9"/>
  <c r="AJ776" i="9"/>
  <c r="AJ786" i="9"/>
  <c r="AJ61" i="9"/>
  <c r="AJ65" i="9"/>
  <c r="AJ95" i="9"/>
  <c r="AJ101" i="9"/>
  <c r="AJ366" i="9"/>
  <c r="AJ385" i="9"/>
  <c r="AJ400" i="9"/>
  <c r="AJ759" i="9"/>
  <c r="AJ780" i="9"/>
  <c r="AJ791" i="9"/>
  <c r="AJ71" i="9"/>
  <c r="AJ94" i="9"/>
  <c r="AJ80" i="9"/>
  <c r="AJ369" i="9"/>
  <c r="AJ384" i="9"/>
  <c r="AJ377" i="9"/>
  <c r="AJ772" i="9"/>
  <c r="AJ792" i="9"/>
  <c r="AJ779" i="9"/>
  <c r="AJ53" i="9"/>
  <c r="AJ98" i="9"/>
  <c r="AJ81" i="9"/>
  <c r="AJ365" i="9"/>
  <c r="AJ364" i="9"/>
  <c r="AJ394" i="9"/>
  <c r="AJ767" i="9"/>
  <c r="AJ784" i="9"/>
  <c r="AJ775" i="9"/>
  <c r="AJ70" i="9"/>
  <c r="AJ74" i="9"/>
  <c r="AJ92" i="9"/>
  <c r="AJ356" i="9"/>
  <c r="AJ375" i="9"/>
  <c r="AJ382" i="9"/>
  <c r="AJ753" i="9"/>
  <c r="AJ768" i="9"/>
  <c r="AJ793" i="9"/>
  <c r="AJ801" i="9"/>
  <c r="AJ56" i="9"/>
  <c r="AJ83" i="9"/>
  <c r="AJ93" i="9"/>
  <c r="AJ359" i="9"/>
  <c r="AJ378" i="9"/>
  <c r="AJ391" i="9"/>
  <c r="AJ761" i="9"/>
  <c r="AJ781" i="9"/>
  <c r="AJ795" i="9"/>
  <c r="AJ60" i="9"/>
  <c r="AJ87" i="9"/>
  <c r="AJ374" i="9"/>
  <c r="AJ392" i="9"/>
  <c r="AJ383" i="9"/>
  <c r="AJ758" i="9"/>
  <c r="AJ778" i="9"/>
  <c r="AJ787" i="9"/>
  <c r="AJ64" i="9"/>
  <c r="AJ90" i="9"/>
  <c r="AJ78" i="9"/>
  <c r="AJ367" i="9"/>
  <c r="AJ371" i="9"/>
  <c r="AJ398" i="9"/>
  <c r="AJ760" i="9"/>
  <c r="AJ757" i="9"/>
  <c r="AJ790" i="9"/>
  <c r="AJ63" i="9"/>
  <c r="AJ67" i="9"/>
  <c r="AJ99" i="9"/>
  <c r="AJ353" i="9"/>
  <c r="AJ368" i="9"/>
  <c r="AJ389" i="9"/>
  <c r="AJ754" i="9"/>
  <c r="AJ770" i="9"/>
  <c r="AJ797" i="9"/>
  <c r="AJ66" i="9"/>
  <c r="AJ69" i="9"/>
  <c r="AJ84" i="9"/>
  <c r="AJ363" i="9"/>
  <c r="AJ381" i="9"/>
  <c r="AJ399" i="9"/>
  <c r="AJ766" i="9"/>
  <c r="AJ789" i="9"/>
  <c r="AJ800" i="9"/>
  <c r="AJ55" i="9"/>
  <c r="AJ79" i="9"/>
  <c r="AJ89" i="9"/>
  <c r="AJ358" i="9"/>
  <c r="AJ396" i="9"/>
  <c r="AJ387" i="9"/>
  <c r="AJ769" i="9"/>
  <c r="AJ788" i="9"/>
  <c r="AJ777" i="9"/>
  <c r="AJ73" i="9"/>
  <c r="AJ58" i="9"/>
  <c r="AJ96" i="9"/>
  <c r="AJ360" i="9"/>
  <c r="AJ376" i="9"/>
  <c r="AJ386" i="9"/>
  <c r="AJ762" i="9"/>
  <c r="AJ764" i="9"/>
  <c r="AJ794" i="9"/>
  <c r="AJ75" i="9"/>
  <c r="AJ82" i="9"/>
  <c r="AJ100" i="9"/>
  <c r="AJ509" i="9"/>
  <c r="AJ512" i="9"/>
  <c r="AJ540" i="9"/>
  <c r="AJ511" i="9"/>
  <c r="AJ515" i="9"/>
  <c r="AJ544" i="9"/>
  <c r="AJ508" i="9"/>
  <c r="AJ506" i="9"/>
  <c r="AJ532" i="9"/>
  <c r="AJ518" i="9"/>
  <c r="AJ522" i="9"/>
  <c r="AJ533" i="9"/>
  <c r="AJ520" i="9"/>
  <c r="AJ524" i="9"/>
  <c r="AJ537" i="9"/>
  <c r="AJ513" i="9"/>
  <c r="AJ517" i="9"/>
  <c r="AJ548" i="9"/>
  <c r="AJ507" i="9"/>
  <c r="AJ530" i="9"/>
  <c r="AJ549" i="9"/>
  <c r="AJ514" i="9"/>
  <c r="AJ531" i="9"/>
  <c r="AJ550" i="9"/>
  <c r="AJ523" i="9"/>
  <c r="AJ526" i="9"/>
  <c r="AJ541" i="9"/>
  <c r="AJ504" i="9"/>
  <c r="AJ543" i="9"/>
  <c r="AJ542" i="9"/>
  <c r="AJ505" i="9"/>
  <c r="AJ547" i="9"/>
  <c r="AJ546" i="9"/>
  <c r="AJ521" i="9"/>
  <c r="AJ535" i="9"/>
  <c r="AJ534" i="9"/>
  <c r="AJ276" i="2"/>
  <c r="AJ411" i="2"/>
  <c r="AJ238" i="2"/>
  <c r="AJ23" i="2"/>
  <c r="AJ969" i="2"/>
  <c r="AJ451" i="2"/>
  <c r="AJ428" i="2"/>
  <c r="AJ239" i="2"/>
  <c r="AJ223" i="2"/>
  <c r="AJ5" i="2"/>
  <c r="AJ39" i="2"/>
  <c r="AJ295" i="2"/>
  <c r="AJ271" i="2"/>
  <c r="AJ10" i="2"/>
  <c r="AJ296" i="2"/>
  <c r="AJ439" i="2"/>
  <c r="AJ233" i="2"/>
  <c r="AJ49" i="2"/>
  <c r="AJ975" i="2"/>
  <c r="AJ219" i="2"/>
  <c r="AJ28" i="2"/>
  <c r="AJ290" i="2"/>
  <c r="AJ445" i="2"/>
  <c r="AJ32" i="2"/>
  <c r="AJ285" i="2"/>
  <c r="AJ420" i="2"/>
  <c r="AJ14" i="2"/>
  <c r="AJ287" i="2"/>
  <c r="AJ421" i="2"/>
  <c r="AJ244" i="2"/>
  <c r="AJ13" i="2"/>
  <c r="AJ407" i="2"/>
  <c r="AJ206" i="2"/>
  <c r="AJ33" i="2"/>
  <c r="AJ980" i="2"/>
  <c r="AJ212" i="2"/>
  <c r="AJ19" i="2"/>
  <c r="AJ256" i="2"/>
  <c r="AJ432" i="2"/>
  <c r="AJ249" i="2"/>
  <c r="AJ277" i="2"/>
  <c r="AJ419" i="2"/>
  <c r="AJ228" i="2"/>
  <c r="AJ261" i="2"/>
  <c r="AJ406" i="2"/>
  <c r="AJ208" i="2"/>
  <c r="AJ48" i="2"/>
  <c r="AJ301" i="2"/>
  <c r="AJ429" i="2"/>
  <c r="AJ42" i="2"/>
  <c r="AJ267" i="2"/>
  <c r="AJ448" i="2"/>
  <c r="AJ213" i="2"/>
  <c r="AJ38" i="2"/>
  <c r="AJ22" i="2"/>
  <c r="AJ51" i="2"/>
  <c r="AJ268" i="2"/>
  <c r="AJ284" i="2"/>
  <c r="AJ278" i="2"/>
  <c r="AJ976" i="2"/>
  <c r="AJ403" i="2"/>
  <c r="AJ430" i="2"/>
  <c r="AJ413" i="2"/>
  <c r="AJ203" i="2"/>
  <c r="AJ222" i="2"/>
  <c r="AJ248" i="2"/>
  <c r="AJ250" i="2"/>
  <c r="AJ46" i="2"/>
  <c r="AJ47" i="2"/>
  <c r="AJ27" i="2"/>
  <c r="AJ275" i="2"/>
  <c r="AJ254" i="2"/>
  <c r="AJ293" i="2"/>
  <c r="AJ999" i="2"/>
  <c r="AJ438" i="2"/>
  <c r="AJ447" i="2"/>
  <c r="AJ425" i="2"/>
  <c r="AJ221" i="2"/>
  <c r="AJ247" i="2"/>
  <c r="AJ227" i="2"/>
  <c r="AJ21" i="2"/>
  <c r="AJ26" i="2"/>
  <c r="AJ11" i="2"/>
  <c r="AJ299" i="2"/>
  <c r="AJ292" i="2"/>
  <c r="AJ281" i="2"/>
  <c r="AJ966" i="2"/>
  <c r="AJ410" i="2"/>
  <c r="AJ408" i="2"/>
  <c r="AJ427" i="2"/>
  <c r="AJ217" i="2"/>
  <c r="AJ240" i="2"/>
  <c r="AJ52" i="2"/>
  <c r="AJ30" i="2"/>
  <c r="AJ16" i="2"/>
  <c r="AJ263" i="2"/>
  <c r="AJ253" i="2"/>
  <c r="AJ289" i="2"/>
  <c r="AJ986" i="2"/>
  <c r="AJ414" i="2"/>
  <c r="AJ443" i="2"/>
  <c r="AJ423" i="2"/>
  <c r="AJ234" i="2"/>
  <c r="AJ230" i="2"/>
  <c r="AJ216" i="2"/>
  <c r="AJ15" i="2"/>
  <c r="AJ40" i="2"/>
  <c r="AJ41" i="2"/>
  <c r="AJ266" i="2"/>
  <c r="AJ262" i="2"/>
  <c r="AJ282" i="2"/>
  <c r="AJ957" i="2"/>
  <c r="AJ415" i="2"/>
  <c r="AJ440" i="2"/>
  <c r="AJ437" i="2"/>
  <c r="AJ215" i="2"/>
  <c r="AJ236" i="2"/>
  <c r="AJ241" i="2"/>
  <c r="AJ4" i="2"/>
  <c r="AJ35" i="2"/>
  <c r="AJ20" i="2"/>
  <c r="AJ279" i="2"/>
  <c r="AJ255" i="2"/>
  <c r="AJ297" i="2"/>
  <c r="AJ988" i="2"/>
  <c r="AJ417" i="2"/>
  <c r="AJ444" i="2"/>
  <c r="AJ205" i="2"/>
  <c r="AJ226" i="2"/>
  <c r="AJ211" i="2"/>
  <c r="AJ6" i="2"/>
  <c r="AJ43" i="2"/>
  <c r="AJ25" i="2"/>
  <c r="AJ257" i="2"/>
  <c r="AJ260" i="2"/>
  <c r="AJ258" i="2"/>
  <c r="AJ987" i="2"/>
  <c r="AJ442" i="2"/>
  <c r="AJ436" i="2"/>
  <c r="AJ433" i="2"/>
  <c r="AJ207" i="2"/>
  <c r="AJ243" i="2"/>
  <c r="AJ225" i="2"/>
  <c r="AJ12" i="2"/>
  <c r="AJ24" i="2"/>
  <c r="AJ9" i="2"/>
  <c r="AJ259" i="2"/>
  <c r="AJ300" i="2"/>
  <c r="AJ272" i="2"/>
  <c r="AJ298" i="2"/>
  <c r="AJ412" i="2"/>
  <c r="AJ424" i="2"/>
  <c r="AJ452" i="2"/>
  <c r="AJ204" i="2"/>
  <c r="AJ224" i="2"/>
  <c r="AJ209" i="2"/>
  <c r="AJ252" i="2"/>
  <c r="AJ50" i="2"/>
  <c r="AJ8" i="2"/>
  <c r="AJ29" i="2"/>
  <c r="AJ270" i="2"/>
  <c r="AJ265" i="2"/>
  <c r="AJ286" i="2"/>
  <c r="AJ434" i="2"/>
  <c r="AJ426" i="2"/>
  <c r="AJ409" i="2"/>
  <c r="AJ214" i="2"/>
  <c r="AJ235" i="2"/>
  <c r="AJ220" i="2"/>
  <c r="AJ34" i="2"/>
  <c r="AJ36" i="2"/>
  <c r="AJ37" i="2"/>
  <c r="AJ291" i="2"/>
  <c r="AJ269" i="2"/>
  <c r="AJ294" i="2"/>
  <c r="AJ446" i="2"/>
  <c r="AJ422" i="2"/>
  <c r="AJ450" i="2"/>
  <c r="AJ449" i="2"/>
  <c r="AJ246" i="2"/>
  <c r="AJ232" i="2"/>
  <c r="AJ237" i="2"/>
  <c r="AJ3" i="2"/>
  <c r="AJ31" i="2"/>
  <c r="AJ18" i="2"/>
  <c r="AJ283" i="2"/>
  <c r="AJ288" i="2"/>
  <c r="AJ280" i="2"/>
  <c r="AJ981" i="2"/>
  <c r="AJ404" i="2"/>
  <c r="AJ431" i="2"/>
  <c r="AJ416" i="2"/>
  <c r="AJ210" i="2"/>
  <c r="AJ231" i="2"/>
  <c r="AJ218" i="2"/>
  <c r="AJ7" i="2"/>
  <c r="AJ17" i="2"/>
  <c r="AJ44" i="2"/>
  <c r="AJ273" i="2"/>
  <c r="AJ264" i="2"/>
  <c r="AJ274" i="2"/>
  <c r="AJ955" i="2"/>
  <c r="AJ405" i="2"/>
  <c r="AJ435" i="2"/>
  <c r="AJ418" i="2"/>
  <c r="AJ242" i="2"/>
  <c r="AJ251" i="2"/>
  <c r="AJ229" i="2"/>
  <c r="AJ68" i="2"/>
  <c r="AJ344" i="2"/>
  <c r="AJ341" i="2"/>
  <c r="AJ719" i="2"/>
  <c r="AJ664" i="2"/>
  <c r="AJ674" i="2"/>
  <c r="AJ663" i="2"/>
  <c r="AJ74" i="2"/>
  <c r="AJ71" i="2"/>
  <c r="AJ740" i="2"/>
  <c r="AJ63" i="2"/>
  <c r="AJ738" i="2"/>
  <c r="AJ322" i="2"/>
  <c r="AJ59" i="2"/>
  <c r="AJ703" i="2"/>
  <c r="AJ330" i="2"/>
  <c r="AJ91" i="2"/>
  <c r="AJ737" i="2"/>
  <c r="AJ304" i="2"/>
  <c r="AJ686" i="2"/>
  <c r="AJ96" i="2"/>
  <c r="AJ728" i="2"/>
  <c r="AJ666" i="2"/>
  <c r="AJ55" i="2"/>
  <c r="AJ739" i="2"/>
  <c r="AJ661" i="2"/>
  <c r="AJ65" i="2"/>
  <c r="AJ710" i="2"/>
  <c r="AJ343" i="2"/>
  <c r="AJ81" i="2"/>
  <c r="AJ311" i="2"/>
  <c r="AJ692" i="2"/>
  <c r="AJ97" i="2"/>
  <c r="AJ318" i="2"/>
  <c r="AJ655" i="2"/>
  <c r="AJ90" i="2"/>
  <c r="AJ751" i="2"/>
  <c r="AJ657" i="2"/>
  <c r="AJ716" i="2"/>
  <c r="AJ307" i="2"/>
  <c r="AJ681" i="2"/>
  <c r="AJ725" i="2"/>
  <c r="AJ338" i="2"/>
  <c r="AJ697" i="2"/>
  <c r="AJ732" i="2"/>
  <c r="AJ327" i="2"/>
  <c r="AJ665" i="2"/>
  <c r="AJ83" i="2"/>
  <c r="AJ84" i="2"/>
  <c r="AJ76" i="2"/>
  <c r="AJ748" i="2"/>
  <c r="AJ741" i="2"/>
  <c r="AJ712" i="2"/>
  <c r="AJ308" i="2"/>
  <c r="AJ329" i="2"/>
  <c r="AJ305" i="2"/>
  <c r="AJ347" i="2"/>
  <c r="AJ668" i="2"/>
  <c r="AJ667" i="2"/>
  <c r="AJ690" i="2"/>
  <c r="AJ95" i="2"/>
  <c r="AJ69" i="2"/>
  <c r="AJ98" i="2"/>
  <c r="AJ729" i="2"/>
  <c r="AJ705" i="2"/>
  <c r="AJ747" i="2"/>
  <c r="AJ323" i="2"/>
  <c r="AJ346" i="2"/>
  <c r="AJ335" i="2"/>
  <c r="AJ695" i="2"/>
  <c r="AJ660" i="2"/>
  <c r="AJ658" i="2"/>
  <c r="AJ87" i="2"/>
  <c r="AJ54" i="2"/>
  <c r="AJ93" i="2"/>
  <c r="AJ713" i="2"/>
  <c r="AJ734" i="2"/>
  <c r="AJ726" i="2"/>
  <c r="AJ316" i="2"/>
  <c r="AJ334" i="2"/>
  <c r="AJ328" i="2"/>
  <c r="AJ701" i="2"/>
  <c r="AJ662" i="2"/>
  <c r="AJ682" i="2"/>
  <c r="AJ75" i="2"/>
  <c r="AJ100" i="2"/>
  <c r="AJ85" i="2"/>
  <c r="AJ711" i="2"/>
  <c r="AJ714" i="2"/>
  <c r="AJ722" i="2"/>
  <c r="AJ332" i="2"/>
  <c r="AJ345" i="2"/>
  <c r="AJ315" i="2"/>
  <c r="AJ675" i="2"/>
  <c r="AJ671" i="2"/>
  <c r="AJ676" i="2"/>
  <c r="AJ99" i="2"/>
  <c r="AJ88" i="2"/>
  <c r="AJ78" i="2"/>
  <c r="AJ709" i="2"/>
  <c r="AJ745" i="2"/>
  <c r="AJ715" i="2"/>
  <c r="AJ340" i="2"/>
  <c r="AJ333" i="2"/>
  <c r="AJ306" i="2"/>
  <c r="AJ351" i="2"/>
  <c r="AJ683" i="2"/>
  <c r="AJ669" i="2"/>
  <c r="AJ694" i="2"/>
  <c r="AJ77" i="2"/>
  <c r="AJ62" i="2"/>
  <c r="AJ86" i="2"/>
  <c r="AJ723" i="2"/>
  <c r="AJ752" i="2"/>
  <c r="AJ735" i="2"/>
  <c r="AJ325" i="2"/>
  <c r="AJ303" i="2"/>
  <c r="AJ659" i="2"/>
  <c r="AJ699" i="2"/>
  <c r="AJ672" i="2"/>
  <c r="AJ66" i="2"/>
  <c r="AJ56" i="2"/>
  <c r="AJ58" i="2"/>
  <c r="AJ718" i="2"/>
  <c r="AJ742" i="2"/>
  <c r="AJ730" i="2"/>
  <c r="AJ336" i="2"/>
  <c r="AJ314" i="2"/>
  <c r="AJ324" i="2"/>
  <c r="AJ670" i="2"/>
  <c r="AJ696" i="2"/>
  <c r="AJ685" i="2"/>
  <c r="AJ79" i="2"/>
  <c r="AJ53" i="2"/>
  <c r="AJ89" i="2"/>
  <c r="AJ744" i="2"/>
  <c r="AJ721" i="2"/>
  <c r="AJ724" i="2"/>
  <c r="AJ348" i="2"/>
  <c r="AJ349" i="2"/>
  <c r="AJ317" i="2"/>
  <c r="AJ679" i="2"/>
  <c r="AJ684" i="2"/>
  <c r="AJ678" i="2"/>
  <c r="AJ61" i="2"/>
  <c r="AJ64" i="2"/>
  <c r="AJ72" i="2"/>
  <c r="AJ708" i="2"/>
  <c r="AJ733" i="2"/>
  <c r="AJ706" i="2"/>
  <c r="AJ309" i="2"/>
  <c r="AJ337" i="2"/>
  <c r="AJ310" i="2"/>
  <c r="AJ687" i="2"/>
  <c r="AJ688" i="2"/>
  <c r="AJ680" i="2"/>
  <c r="AJ73" i="2"/>
  <c r="AJ67" i="2"/>
  <c r="AJ94" i="2"/>
  <c r="AJ727" i="2"/>
  <c r="AJ704" i="2"/>
  <c r="AJ743" i="2"/>
  <c r="AJ320" i="2"/>
  <c r="AJ342" i="2"/>
  <c r="AJ331" i="2"/>
  <c r="AJ673" i="2"/>
  <c r="AJ656" i="2"/>
  <c r="AJ700" i="2"/>
  <c r="AJ70" i="2"/>
  <c r="AJ60" i="2"/>
  <c r="AJ82" i="2"/>
  <c r="AJ720" i="2"/>
  <c r="AJ746" i="2"/>
  <c r="AJ731" i="2"/>
  <c r="AJ313" i="2"/>
  <c r="AJ321" i="2"/>
  <c r="AJ326" i="2"/>
  <c r="AJ677" i="2"/>
  <c r="AJ653" i="2"/>
  <c r="AJ689" i="2"/>
  <c r="AJ57" i="2"/>
  <c r="AJ92" i="2"/>
  <c r="AJ80" i="2"/>
  <c r="AJ736" i="2"/>
  <c r="AJ749" i="2"/>
  <c r="AJ717" i="2"/>
  <c r="AJ352" i="2"/>
  <c r="AJ350" i="2"/>
  <c r="AJ319" i="2"/>
  <c r="AJ691" i="2"/>
  <c r="AJ654" i="2"/>
  <c r="AJ693" i="2"/>
  <c r="AJ385" i="2"/>
  <c r="AJ397" i="2"/>
  <c r="AJ379" i="2"/>
  <c r="AJ178" i="2"/>
  <c r="AJ180" i="2"/>
  <c r="AJ179" i="2"/>
  <c r="AJ883" i="2"/>
  <c r="AJ888" i="2"/>
  <c r="AJ878" i="2"/>
  <c r="AJ567" i="2"/>
  <c r="AJ572" i="2"/>
  <c r="AJ575" i="2"/>
  <c r="AJ600" i="2"/>
  <c r="AJ389" i="2"/>
  <c r="AJ363" i="2"/>
  <c r="AJ384" i="2"/>
  <c r="AJ193" i="2"/>
  <c r="AJ194" i="2"/>
  <c r="AJ199" i="2"/>
  <c r="AJ887" i="2"/>
  <c r="AJ854" i="2"/>
  <c r="AJ893" i="2"/>
  <c r="AJ585" i="2"/>
  <c r="AJ586" i="2"/>
  <c r="AJ591" i="2"/>
  <c r="AJ354" i="2"/>
  <c r="AJ386" i="2"/>
  <c r="AJ387" i="2"/>
  <c r="AJ201" i="2"/>
  <c r="AJ182" i="2"/>
  <c r="AJ187" i="2"/>
  <c r="AJ863" i="2"/>
  <c r="AJ896" i="2"/>
  <c r="AJ881" i="2"/>
  <c r="AJ562" i="2"/>
  <c r="AJ590" i="2"/>
  <c r="AJ595" i="2"/>
  <c r="AJ356" i="2"/>
  <c r="AJ394" i="2"/>
  <c r="AJ395" i="2"/>
  <c r="AJ176" i="2"/>
  <c r="AJ190" i="2"/>
  <c r="AJ195" i="2"/>
  <c r="AJ879" i="2"/>
  <c r="AJ853" i="2"/>
  <c r="AJ889" i="2"/>
  <c r="AJ580" i="2"/>
  <c r="AJ582" i="2"/>
  <c r="AJ587" i="2"/>
  <c r="AJ362" i="2"/>
  <c r="AJ393" i="2"/>
  <c r="AJ373" i="2"/>
  <c r="AJ401" i="2"/>
  <c r="AJ197" i="2"/>
  <c r="AJ163" i="2"/>
  <c r="AJ171" i="2"/>
  <c r="AJ877" i="2"/>
  <c r="AJ862" i="2"/>
  <c r="AJ886" i="2"/>
  <c r="AJ578" i="2"/>
  <c r="AJ559" i="2"/>
  <c r="AJ557" i="2"/>
  <c r="AJ365" i="2"/>
  <c r="AJ402" i="2"/>
  <c r="AJ357" i="2"/>
  <c r="AJ162" i="2"/>
  <c r="AJ198" i="2"/>
  <c r="AJ202" i="2"/>
  <c r="AJ859" i="2"/>
  <c r="AJ855" i="2"/>
  <c r="AJ897" i="2"/>
  <c r="AJ589" i="2"/>
  <c r="AJ561" i="2"/>
  <c r="AJ564" i="2"/>
  <c r="AJ378" i="2"/>
  <c r="AJ361" i="2"/>
  <c r="AJ371" i="2"/>
  <c r="AJ181" i="2"/>
  <c r="AJ161" i="2"/>
  <c r="AJ164" i="2"/>
  <c r="AJ870" i="2"/>
  <c r="AJ860" i="2"/>
  <c r="AJ882" i="2"/>
  <c r="AJ569" i="2"/>
  <c r="AJ598" i="2"/>
  <c r="AJ601" i="2"/>
  <c r="AJ353" i="2"/>
  <c r="AJ382" i="2"/>
  <c r="AJ383" i="2"/>
  <c r="AJ160" i="2"/>
  <c r="AJ156" i="2"/>
  <c r="AJ173" i="2"/>
  <c r="AJ196" i="2"/>
  <c r="AJ864" i="2"/>
  <c r="AJ872" i="2"/>
  <c r="AJ899" i="2"/>
  <c r="AJ555" i="2"/>
  <c r="AJ568" i="2"/>
  <c r="AJ588" i="2"/>
  <c r="AJ360" i="2"/>
  <c r="AJ366" i="2"/>
  <c r="AJ388" i="2"/>
  <c r="AJ153" i="2"/>
  <c r="AJ166" i="2"/>
  <c r="AJ184" i="2"/>
  <c r="AJ891" i="2"/>
  <c r="AJ865" i="2"/>
  <c r="AJ890" i="2"/>
  <c r="AJ556" i="2"/>
  <c r="AJ570" i="2"/>
  <c r="AJ376" i="2"/>
  <c r="AJ370" i="2"/>
  <c r="AJ396" i="2"/>
  <c r="AJ155" i="2"/>
  <c r="AJ170" i="2"/>
  <c r="AJ192" i="2"/>
  <c r="AJ895" i="2"/>
  <c r="AJ869" i="2"/>
  <c r="AJ898" i="2"/>
  <c r="AJ554" i="2"/>
  <c r="AJ566" i="2"/>
  <c r="AJ584" i="2"/>
  <c r="AJ358" i="2"/>
  <c r="AJ398" i="2"/>
  <c r="AJ399" i="2"/>
  <c r="AJ189" i="2"/>
  <c r="AJ185" i="2"/>
  <c r="AJ183" i="2"/>
  <c r="AJ857" i="2"/>
  <c r="AJ892" i="2"/>
  <c r="AJ880" i="2"/>
  <c r="AJ581" i="2"/>
  <c r="AJ576" i="2"/>
  <c r="AJ577" i="2"/>
  <c r="AJ374" i="2"/>
  <c r="AJ367" i="2"/>
  <c r="AJ375" i="2"/>
  <c r="AJ165" i="2"/>
  <c r="AJ158" i="2"/>
  <c r="AJ175" i="2"/>
  <c r="AJ861" i="2"/>
  <c r="AJ871" i="2"/>
  <c r="AJ874" i="2"/>
  <c r="AJ597" i="2"/>
  <c r="AJ593" i="2"/>
  <c r="AJ579" i="2"/>
  <c r="AJ944" i="2"/>
  <c r="AJ929" i="2"/>
  <c r="AJ905" i="2"/>
  <c r="AJ947" i="2"/>
  <c r="AJ527" i="2"/>
  <c r="AJ505" i="2"/>
  <c r="AJ547" i="2"/>
  <c r="AJ127" i="2"/>
  <c r="AJ103" i="2"/>
  <c r="AJ139" i="2"/>
  <c r="AJ923" i="2"/>
  <c r="AJ950" i="2"/>
  <c r="AJ935" i="2"/>
  <c r="AJ548" i="2"/>
  <c r="AJ521" i="2"/>
  <c r="AJ526" i="2"/>
  <c r="AJ140" i="2"/>
  <c r="AJ114" i="2"/>
  <c r="AJ122" i="2"/>
  <c r="AJ936" i="2"/>
  <c r="AJ907" i="2"/>
  <c r="AJ919" i="2"/>
  <c r="AJ513" i="2"/>
  <c r="AJ534" i="2"/>
  <c r="AJ528" i="2"/>
  <c r="AJ113" i="2"/>
  <c r="AJ121" i="2"/>
  <c r="AJ124" i="2"/>
  <c r="AJ948" i="2"/>
  <c r="AJ945" i="2"/>
  <c r="AJ915" i="2"/>
  <c r="AJ540" i="2"/>
  <c r="AJ541" i="2"/>
  <c r="AJ515" i="2"/>
  <c r="AJ132" i="2"/>
  <c r="AJ141" i="2"/>
  <c r="AJ110" i="2"/>
  <c r="AJ949" i="2"/>
  <c r="AJ933" i="2"/>
  <c r="AJ906" i="2"/>
  <c r="AJ951" i="2"/>
  <c r="AJ520" i="2"/>
  <c r="AJ546" i="2"/>
  <c r="AJ535" i="2"/>
  <c r="AJ120" i="2"/>
  <c r="AJ142" i="2"/>
  <c r="AJ130" i="2"/>
  <c r="AJ916" i="2"/>
  <c r="AJ938" i="2"/>
  <c r="AJ928" i="2"/>
  <c r="AJ523" i="2"/>
  <c r="AJ503" i="2"/>
  <c r="AJ539" i="2"/>
  <c r="AJ123" i="2"/>
  <c r="AJ146" i="2"/>
  <c r="AJ131" i="2"/>
  <c r="AJ940" i="2"/>
  <c r="AJ921" i="2"/>
  <c r="AJ924" i="2"/>
  <c r="AJ532" i="2"/>
  <c r="AJ514" i="2"/>
  <c r="AJ524" i="2"/>
  <c r="AJ109" i="2"/>
  <c r="AJ107" i="2"/>
  <c r="AJ119" i="2"/>
  <c r="AJ908" i="2"/>
  <c r="AJ952" i="2"/>
  <c r="AJ917" i="2"/>
  <c r="AJ536" i="2"/>
  <c r="AJ529" i="2"/>
  <c r="AJ506" i="2"/>
  <c r="AJ552" i="2"/>
  <c r="AJ129" i="2"/>
  <c r="AJ104" i="2"/>
  <c r="AJ143" i="2"/>
  <c r="AJ925" i="2"/>
  <c r="AJ903" i="2"/>
  <c r="AJ550" i="2"/>
  <c r="AJ533" i="2"/>
  <c r="AJ510" i="2"/>
  <c r="AJ144" i="2"/>
  <c r="AJ133" i="2"/>
  <c r="AJ105" i="2"/>
  <c r="AJ920" i="2"/>
  <c r="AJ946" i="2"/>
  <c r="AJ931" i="2"/>
  <c r="AJ518" i="2"/>
  <c r="AJ542" i="2"/>
  <c r="AJ531" i="2"/>
  <c r="AJ118" i="2"/>
  <c r="AJ138" i="2"/>
  <c r="AJ128" i="2"/>
  <c r="AJ913" i="2"/>
  <c r="AJ934" i="2"/>
  <c r="AJ926" i="2"/>
  <c r="AJ508" i="2"/>
  <c r="AJ545" i="2"/>
  <c r="AJ517" i="2"/>
  <c r="AJ148" i="2"/>
  <c r="AJ145" i="2"/>
  <c r="AJ112" i="2"/>
  <c r="AJ911" i="2"/>
  <c r="AJ937" i="2"/>
  <c r="AJ910" i="2"/>
  <c r="AJ544" i="2"/>
  <c r="AJ549" i="2"/>
  <c r="AJ519" i="2"/>
  <c r="AJ108" i="2"/>
  <c r="AJ149" i="2"/>
  <c r="AJ115" i="2"/>
  <c r="AJ978" i="2"/>
  <c r="AJ985" i="2"/>
  <c r="AJ977" i="2"/>
  <c r="AJ960" i="2"/>
  <c r="AJ958" i="2"/>
  <c r="AJ970" i="2"/>
  <c r="AJ996" i="2"/>
  <c r="AJ954" i="2"/>
  <c r="AJ963" i="2"/>
  <c r="AJ984" i="2"/>
  <c r="AJ993" i="2"/>
  <c r="AJ990" i="2"/>
  <c r="AJ991" i="2"/>
  <c r="AJ989" i="2"/>
  <c r="AJ1001" i="2"/>
  <c r="AJ979" i="2"/>
  <c r="AJ965" i="2"/>
  <c r="AJ974" i="2"/>
  <c r="AJ973" i="2"/>
  <c r="AJ997" i="2"/>
  <c r="AJ959" i="2"/>
  <c r="AJ964" i="2"/>
  <c r="AJ962" i="2"/>
  <c r="AJ994" i="2"/>
  <c r="AJ995" i="2"/>
  <c r="AJ972" i="2"/>
  <c r="AJ982" i="2"/>
  <c r="AJ983" i="2"/>
  <c r="AJ956" i="2"/>
  <c r="AJ968" i="2"/>
  <c r="AJ992" i="2"/>
  <c r="AJ953" i="2"/>
  <c r="AJ961" i="2"/>
  <c r="AJ971" i="2"/>
  <c r="AJ967" i="2"/>
  <c r="AJ998" i="2"/>
  <c r="AJ1002" i="2"/>
  <c r="I3" i="2" l="1"/>
  <c r="I3" i="1"/>
  <c r="B130" i="1"/>
  <c r="B114" i="1"/>
  <c r="B98" i="1"/>
  <c r="B82" i="1"/>
  <c r="B66" i="1"/>
  <c r="B50" i="1"/>
  <c r="B34" i="1"/>
  <c r="B125" i="1"/>
  <c r="B109" i="1"/>
  <c r="B93" i="1"/>
  <c r="B77" i="1"/>
  <c r="B61" i="1"/>
  <c r="B45" i="1"/>
  <c r="B140" i="1"/>
  <c r="B124" i="1"/>
  <c r="B108" i="1"/>
  <c r="B92" i="1"/>
  <c r="B76" i="1"/>
  <c r="B60" i="1"/>
  <c r="B44" i="1"/>
  <c r="B31" i="1"/>
  <c r="B59" i="1"/>
  <c r="B39" i="1"/>
  <c r="B127" i="1"/>
  <c r="B111" i="1"/>
  <c r="B95" i="1"/>
  <c r="B75" i="1"/>
  <c r="B62" i="1"/>
  <c r="B137" i="1"/>
  <c r="B105" i="1"/>
  <c r="B73" i="1"/>
  <c r="D73" i="1" s="1"/>
  <c r="B41" i="1"/>
  <c r="B120" i="1"/>
  <c r="B88" i="1"/>
  <c r="B56" i="1"/>
  <c r="D56" i="1" s="1"/>
  <c r="B79" i="1"/>
  <c r="B139" i="1"/>
  <c r="B107" i="1"/>
  <c r="C107" i="1" s="1"/>
  <c r="B63" i="1"/>
  <c r="D63" i="1" s="1"/>
  <c r="B138" i="1"/>
  <c r="B122" i="1"/>
  <c r="B106" i="1"/>
  <c r="B90" i="1"/>
  <c r="C90" i="1" s="1"/>
  <c r="B74" i="1"/>
  <c r="B58" i="1"/>
  <c r="B42" i="1"/>
  <c r="B117" i="1"/>
  <c r="D117" i="1" s="1"/>
  <c r="B101" i="1"/>
  <c r="B69" i="1"/>
  <c r="B37" i="1"/>
  <c r="B116" i="1"/>
  <c r="C116" i="1" s="1"/>
  <c r="B84" i="1"/>
  <c r="B52" i="1"/>
  <c r="B71" i="1"/>
  <c r="B126" i="1"/>
  <c r="D126" i="1" s="1"/>
  <c r="E126" i="1" s="1"/>
  <c r="B110" i="1"/>
  <c r="B94" i="1"/>
  <c r="B78" i="1"/>
  <c r="C78" i="1" s="1"/>
  <c r="B46" i="1"/>
  <c r="D46" i="1" s="1"/>
  <c r="B121" i="1"/>
  <c r="C121" i="1" s="1"/>
  <c r="B89" i="1"/>
  <c r="B57" i="1"/>
  <c r="D57" i="1" s="1"/>
  <c r="B136" i="1"/>
  <c r="C136" i="1" s="1"/>
  <c r="B104" i="1"/>
  <c r="D104" i="1" s="1"/>
  <c r="B72" i="1"/>
  <c r="B40" i="1"/>
  <c r="D40" i="1" s="1"/>
  <c r="G39" i="1" s="1"/>
  <c r="B55" i="1"/>
  <c r="D55" i="1" s="1"/>
  <c r="B123" i="1"/>
  <c r="D123" i="1" s="1"/>
  <c r="B91" i="1"/>
  <c r="B133" i="1"/>
  <c r="B85" i="1"/>
  <c r="D85" i="1" s="1"/>
  <c r="B53" i="1"/>
  <c r="B132" i="1"/>
  <c r="B100" i="1"/>
  <c r="B68" i="1"/>
  <c r="D68" i="1" s="1"/>
  <c r="B36" i="1"/>
  <c r="B135" i="1"/>
  <c r="B51" i="1"/>
  <c r="B102" i="1"/>
  <c r="C102" i="1" s="1"/>
  <c r="B38" i="1"/>
  <c r="B81" i="1"/>
  <c r="B128" i="1"/>
  <c r="D128" i="1" s="1"/>
  <c r="E128" i="1" s="1"/>
  <c r="B64" i="1"/>
  <c r="B47" i="1"/>
  <c r="B103" i="1"/>
  <c r="B43" i="1"/>
  <c r="B118" i="1"/>
  <c r="C118" i="1" s="1"/>
  <c r="B97" i="1"/>
  <c r="D97" i="1" s="1"/>
  <c r="B80" i="1"/>
  <c r="B83" i="1"/>
  <c r="C83" i="1" s="1"/>
  <c r="B86" i="1"/>
  <c r="D86" i="1" s="1"/>
  <c r="G85" i="1" s="1"/>
  <c r="B129" i="1"/>
  <c r="D129" i="1" s="1"/>
  <c r="B65" i="1"/>
  <c r="B112" i="1"/>
  <c r="D112" i="1" s="1"/>
  <c r="B48" i="1"/>
  <c r="C48" i="1" s="1"/>
  <c r="B131" i="1"/>
  <c r="C131" i="1" s="1"/>
  <c r="B99" i="1"/>
  <c r="B35" i="1"/>
  <c r="C35" i="1" s="1"/>
  <c r="B33" i="1"/>
  <c r="D33" i="1" s="1"/>
  <c r="B134" i="1"/>
  <c r="B70" i="1"/>
  <c r="B113" i="1"/>
  <c r="D113" i="1" s="1"/>
  <c r="E113" i="1" s="1"/>
  <c r="B49" i="1"/>
  <c r="C49" i="1" s="1"/>
  <c r="B96" i="1"/>
  <c r="B32" i="1"/>
  <c r="B119" i="1"/>
  <c r="C119" i="1" s="1"/>
  <c r="B87" i="1"/>
  <c r="D87" i="1" s="1"/>
  <c r="G86" i="1" s="1"/>
  <c r="B115" i="1"/>
  <c r="B54" i="1"/>
  <c r="B67" i="1"/>
  <c r="D67" i="1" s="1"/>
  <c r="E67" i="1" s="1"/>
  <c r="I3" i="3"/>
  <c r="B126" i="3"/>
  <c r="D126" i="3" s="1"/>
  <c r="B110" i="3"/>
  <c r="B94" i="3"/>
  <c r="C94" i="3" s="1"/>
  <c r="B78" i="3"/>
  <c r="C78" i="3" s="1"/>
  <c r="B62" i="3"/>
  <c r="D62" i="3" s="1"/>
  <c r="B125" i="3"/>
  <c r="B109" i="3"/>
  <c r="C109" i="3" s="1"/>
  <c r="B93" i="3"/>
  <c r="D93" i="3" s="1"/>
  <c r="B77" i="3"/>
  <c r="B61" i="3"/>
  <c r="B124" i="3"/>
  <c r="D124" i="3" s="1"/>
  <c r="B108" i="3"/>
  <c r="C108" i="3" s="1"/>
  <c r="B92" i="3"/>
  <c r="B76" i="3"/>
  <c r="B60" i="3"/>
  <c r="C60" i="3" s="1"/>
  <c r="B131" i="3"/>
  <c r="C131" i="3" s="1"/>
  <c r="B115" i="3"/>
  <c r="C115" i="3" s="1"/>
  <c r="B99" i="3"/>
  <c r="B83" i="3"/>
  <c r="D83" i="3" s="1"/>
  <c r="B67" i="3"/>
  <c r="C67" i="3" s="1"/>
  <c r="B49" i="3"/>
  <c r="D49" i="3" s="1"/>
  <c r="B33" i="3"/>
  <c r="B44" i="3"/>
  <c r="C44" i="3" s="1"/>
  <c r="B55" i="3"/>
  <c r="C55" i="3" s="1"/>
  <c r="B39" i="3"/>
  <c r="B50" i="3"/>
  <c r="B34" i="3"/>
  <c r="C34" i="3" s="1"/>
  <c r="B138" i="3"/>
  <c r="D138" i="3" s="1"/>
  <c r="B122" i="3"/>
  <c r="C122" i="3" s="1"/>
  <c r="B106" i="3"/>
  <c r="B90" i="3"/>
  <c r="D90" i="3" s="1"/>
  <c r="B74" i="3"/>
  <c r="C74" i="3" s="1"/>
  <c r="B137" i="3"/>
  <c r="B121" i="3"/>
  <c r="B105" i="3"/>
  <c r="C105" i="3" s="1"/>
  <c r="B89" i="3"/>
  <c r="D89" i="3" s="1"/>
  <c r="B73" i="3"/>
  <c r="D73" i="3" s="1"/>
  <c r="B136" i="3"/>
  <c r="B120" i="3"/>
  <c r="D120" i="3" s="1"/>
  <c r="B104" i="3"/>
  <c r="D104" i="3" s="1"/>
  <c r="B88" i="3"/>
  <c r="B72" i="3"/>
  <c r="B140" i="3"/>
  <c r="C140" i="3" s="1"/>
  <c r="B127" i="3"/>
  <c r="C127" i="3" s="1"/>
  <c r="B111" i="3"/>
  <c r="C111" i="3" s="1"/>
  <c r="B95" i="3"/>
  <c r="B79" i="3"/>
  <c r="D79" i="3" s="1"/>
  <c r="B63" i="3"/>
  <c r="D63" i="3" s="1"/>
  <c r="B45" i="3"/>
  <c r="B56" i="3"/>
  <c r="B40" i="3"/>
  <c r="C40" i="3" s="1"/>
  <c r="B51" i="3"/>
  <c r="C51" i="3" s="1"/>
  <c r="B35" i="3"/>
  <c r="C35" i="3" s="1"/>
  <c r="B46" i="3"/>
  <c r="B32" i="3"/>
  <c r="C32" i="3" s="1"/>
  <c r="B134" i="3"/>
  <c r="D134" i="3" s="1"/>
  <c r="B118" i="3"/>
  <c r="D118" i="3" s="1"/>
  <c r="B102" i="3"/>
  <c r="B86" i="3"/>
  <c r="D86" i="3" s="1"/>
  <c r="B70" i="3"/>
  <c r="C70" i="3" s="1"/>
  <c r="B133" i="3"/>
  <c r="B117" i="3"/>
  <c r="B101" i="3"/>
  <c r="C101" i="3" s="1"/>
  <c r="B85" i="3"/>
  <c r="D85" i="3" s="1"/>
  <c r="B69" i="3"/>
  <c r="D69" i="3" s="1"/>
  <c r="B132" i="3"/>
  <c r="B116" i="3"/>
  <c r="D116" i="3" s="1"/>
  <c r="B100" i="3"/>
  <c r="D100" i="3" s="1"/>
  <c r="B84" i="3"/>
  <c r="B68" i="3"/>
  <c r="B139" i="3"/>
  <c r="D139" i="3" s="1"/>
  <c r="B123" i="3"/>
  <c r="D123" i="3" s="1"/>
  <c r="B107" i="3"/>
  <c r="B91" i="3"/>
  <c r="B75" i="3"/>
  <c r="D75" i="3" s="1"/>
  <c r="B57" i="3"/>
  <c r="C57" i="3" s="1"/>
  <c r="B41" i="3"/>
  <c r="D41" i="3" s="1"/>
  <c r="B52" i="3"/>
  <c r="B36" i="3"/>
  <c r="C36" i="3" s="1"/>
  <c r="B47" i="3"/>
  <c r="D47" i="3" s="1"/>
  <c r="B58" i="3"/>
  <c r="B42" i="3"/>
  <c r="B31" i="3"/>
  <c r="D31" i="3" s="1"/>
  <c r="B82" i="3"/>
  <c r="D82" i="3" s="1"/>
  <c r="B129" i="3"/>
  <c r="B97" i="3"/>
  <c r="B65" i="3"/>
  <c r="C65" i="3" s="1"/>
  <c r="B112" i="3"/>
  <c r="C112" i="3" s="1"/>
  <c r="B80" i="3"/>
  <c r="B135" i="3"/>
  <c r="B103" i="3"/>
  <c r="D103" i="3" s="1"/>
  <c r="B71" i="3"/>
  <c r="C71" i="3" s="1"/>
  <c r="B37" i="3"/>
  <c r="D37" i="3" s="1"/>
  <c r="B59" i="3"/>
  <c r="B54" i="3"/>
  <c r="D54" i="3" s="1"/>
  <c r="B130" i="3"/>
  <c r="C130" i="3" s="1"/>
  <c r="B114" i="3"/>
  <c r="D114" i="3" s="1"/>
  <c r="B98" i="3"/>
  <c r="B66" i="3"/>
  <c r="C66" i="3" s="1"/>
  <c r="B113" i="3"/>
  <c r="D113" i="3" s="1"/>
  <c r="E113" i="3" s="1"/>
  <c r="B81" i="3"/>
  <c r="D81" i="3" s="1"/>
  <c r="E81" i="3" s="1"/>
  <c r="B128" i="3"/>
  <c r="B96" i="3"/>
  <c r="D96" i="3" s="1"/>
  <c r="B64" i="3"/>
  <c r="D64" i="3" s="1"/>
  <c r="G63" i="3" s="1"/>
  <c r="B119" i="3"/>
  <c r="C119" i="3" s="1"/>
  <c r="B87" i="3"/>
  <c r="B53" i="3"/>
  <c r="C53" i="3" s="1"/>
  <c r="B48" i="3"/>
  <c r="D48" i="3" s="1"/>
  <c r="G47" i="3" s="1"/>
  <c r="B43" i="3"/>
  <c r="D43" i="3" s="1"/>
  <c r="B38" i="3"/>
  <c r="I3" i="9"/>
  <c r="B130" i="9"/>
  <c r="D130" i="9" s="1"/>
  <c r="B136" i="9"/>
  <c r="C136" i="9" s="1"/>
  <c r="B135" i="9"/>
  <c r="D135" i="9" s="1"/>
  <c r="B123" i="9"/>
  <c r="D123" i="9" s="1"/>
  <c r="B107" i="9"/>
  <c r="D107" i="9" s="1"/>
  <c r="B91" i="9"/>
  <c r="C91" i="9" s="1"/>
  <c r="B75" i="9"/>
  <c r="C75" i="9" s="1"/>
  <c r="B59" i="9"/>
  <c r="D59" i="9" s="1"/>
  <c r="B118" i="9"/>
  <c r="C118" i="9" s="1"/>
  <c r="B102" i="9"/>
  <c r="D102" i="9" s="1"/>
  <c r="B86" i="9"/>
  <c r="D86" i="9" s="1"/>
  <c r="B70" i="9"/>
  <c r="C70" i="9" s="1"/>
  <c r="B54" i="9"/>
  <c r="D54" i="9" s="1"/>
  <c r="B117" i="9"/>
  <c r="D117" i="9" s="1"/>
  <c r="B101" i="9"/>
  <c r="D101" i="9" s="1"/>
  <c r="B85" i="9"/>
  <c r="D85" i="9" s="1"/>
  <c r="B69" i="9"/>
  <c r="D69" i="9" s="1"/>
  <c r="B53" i="9"/>
  <c r="D53" i="9" s="1"/>
  <c r="B112" i="9"/>
  <c r="C112" i="9" s="1"/>
  <c r="B96" i="9"/>
  <c r="D96" i="9" s="1"/>
  <c r="B80" i="9"/>
  <c r="C80" i="9" s="1"/>
  <c r="B64" i="9"/>
  <c r="D64" i="9" s="1"/>
  <c r="B47" i="9"/>
  <c r="D47" i="9" s="1"/>
  <c r="B50" i="9"/>
  <c r="C50" i="9" s="1"/>
  <c r="B34" i="9"/>
  <c r="D34" i="9" s="1"/>
  <c r="B37" i="9"/>
  <c r="C37" i="9" s="1"/>
  <c r="B40" i="9"/>
  <c r="D40" i="9" s="1"/>
  <c r="B137" i="9"/>
  <c r="C137" i="9" s="1"/>
  <c r="B132" i="9"/>
  <c r="D132" i="9" s="1"/>
  <c r="B131" i="9"/>
  <c r="D131" i="9" s="1"/>
  <c r="B119" i="9"/>
  <c r="D119" i="9" s="1"/>
  <c r="B103" i="9"/>
  <c r="D103" i="9" s="1"/>
  <c r="B87" i="9"/>
  <c r="D87" i="9" s="1"/>
  <c r="B71" i="9"/>
  <c r="D71" i="9" s="1"/>
  <c r="B55" i="9"/>
  <c r="C55" i="9" s="1"/>
  <c r="B114" i="9"/>
  <c r="C114" i="9" s="1"/>
  <c r="B98" i="9"/>
  <c r="D98" i="9" s="1"/>
  <c r="B82" i="9"/>
  <c r="C82" i="9" s="1"/>
  <c r="B66" i="9"/>
  <c r="C66" i="9" s="1"/>
  <c r="B129" i="9"/>
  <c r="C129" i="9" s="1"/>
  <c r="B113" i="9"/>
  <c r="D113" i="9" s="1"/>
  <c r="B97" i="9"/>
  <c r="C97" i="9" s="1"/>
  <c r="B81" i="9"/>
  <c r="C81" i="9" s="1"/>
  <c r="B65" i="9"/>
  <c r="D65" i="9" s="1"/>
  <c r="B125" i="9"/>
  <c r="D125" i="9" s="1"/>
  <c r="B108" i="9"/>
  <c r="D108" i="9" s="1"/>
  <c r="B92" i="9"/>
  <c r="D92" i="9" s="1"/>
  <c r="B76" i="9"/>
  <c r="D76" i="9" s="1"/>
  <c r="B60" i="9"/>
  <c r="D60" i="9" s="1"/>
  <c r="B43" i="9"/>
  <c r="D43" i="9" s="1"/>
  <c r="B46" i="9"/>
  <c r="C46" i="9" s="1"/>
  <c r="B49" i="9"/>
  <c r="D49" i="9" s="1"/>
  <c r="B33" i="9"/>
  <c r="D33" i="9" s="1"/>
  <c r="B36" i="9"/>
  <c r="D36" i="9" s="1"/>
  <c r="B138" i="9"/>
  <c r="D138" i="9" s="1"/>
  <c r="B133" i="9"/>
  <c r="C133" i="9" s="1"/>
  <c r="B128" i="9"/>
  <c r="C128" i="9" s="1"/>
  <c r="B127" i="9"/>
  <c r="D127" i="9" s="1"/>
  <c r="B115" i="9"/>
  <c r="D115" i="9" s="1"/>
  <c r="B99" i="9"/>
  <c r="D99" i="9" s="1"/>
  <c r="B83" i="9"/>
  <c r="C83" i="9" s="1"/>
  <c r="B67" i="9"/>
  <c r="D67" i="9" s="1"/>
  <c r="B51" i="9"/>
  <c r="C51" i="9" s="1"/>
  <c r="B110" i="9"/>
  <c r="C110" i="9" s="1"/>
  <c r="B94" i="9"/>
  <c r="C94" i="9" s="1"/>
  <c r="B78" i="9"/>
  <c r="D78" i="9" s="1"/>
  <c r="B62" i="9"/>
  <c r="C62" i="9" s="1"/>
  <c r="B126" i="9"/>
  <c r="D126" i="9" s="1"/>
  <c r="B109" i="9"/>
  <c r="C109" i="9" s="1"/>
  <c r="B93" i="9"/>
  <c r="D93" i="9" s="1"/>
  <c r="B77" i="9"/>
  <c r="C77" i="9" s="1"/>
  <c r="B61" i="9"/>
  <c r="D61" i="9" s="1"/>
  <c r="B120" i="9"/>
  <c r="D120" i="9" s="1"/>
  <c r="B104" i="9"/>
  <c r="C104" i="9" s="1"/>
  <c r="B88" i="9"/>
  <c r="D88" i="9" s="1"/>
  <c r="B72" i="9"/>
  <c r="D72" i="9" s="1"/>
  <c r="B56" i="9"/>
  <c r="D56" i="9" s="1"/>
  <c r="B39" i="9"/>
  <c r="D39" i="9" s="1"/>
  <c r="B42" i="9"/>
  <c r="D42" i="9" s="1"/>
  <c r="B45" i="9"/>
  <c r="D45" i="9" s="1"/>
  <c r="B48" i="9"/>
  <c r="D48" i="9" s="1"/>
  <c r="B32" i="9"/>
  <c r="C32" i="9" s="1"/>
  <c r="B134" i="9"/>
  <c r="C134" i="9" s="1"/>
  <c r="B140" i="9"/>
  <c r="D140" i="9" s="1"/>
  <c r="B139" i="9"/>
  <c r="D139" i="9" s="1"/>
  <c r="B124" i="9"/>
  <c r="D124" i="9" s="1"/>
  <c r="B111" i="9"/>
  <c r="D111" i="9" s="1"/>
  <c r="B95" i="9"/>
  <c r="D95" i="9" s="1"/>
  <c r="B79" i="9"/>
  <c r="C79" i="9" s="1"/>
  <c r="B63" i="9"/>
  <c r="C63" i="9" s="1"/>
  <c r="B122" i="9"/>
  <c r="D122" i="9" s="1"/>
  <c r="B106" i="9"/>
  <c r="C106" i="9" s="1"/>
  <c r="B90" i="9"/>
  <c r="C90" i="9" s="1"/>
  <c r="B74" i="9"/>
  <c r="C74" i="9" s="1"/>
  <c r="B58" i="9"/>
  <c r="D58" i="9" s="1"/>
  <c r="B121" i="9"/>
  <c r="D121" i="9" s="1"/>
  <c r="B105" i="9"/>
  <c r="C105" i="9" s="1"/>
  <c r="B89" i="9"/>
  <c r="D89" i="9" s="1"/>
  <c r="B73" i="9"/>
  <c r="D73" i="9" s="1"/>
  <c r="B57" i="9"/>
  <c r="D57" i="9" s="1"/>
  <c r="B116" i="9"/>
  <c r="C116" i="9" s="1"/>
  <c r="B100" i="9"/>
  <c r="D100" i="9" s="1"/>
  <c r="B84" i="9"/>
  <c r="D84" i="9" s="1"/>
  <c r="B68" i="9"/>
  <c r="D68" i="9" s="1"/>
  <c r="B52" i="9"/>
  <c r="C52" i="9" s="1"/>
  <c r="B35" i="9"/>
  <c r="C35" i="9" s="1"/>
  <c r="B38" i="9"/>
  <c r="D38" i="9" s="1"/>
  <c r="B41" i="9"/>
  <c r="D41" i="9" s="1"/>
  <c r="B44" i="9"/>
  <c r="C44" i="9" s="1"/>
  <c r="B31" i="9"/>
  <c r="C31" i="9" s="1"/>
  <c r="B136" i="2"/>
  <c r="D136" i="2" s="1"/>
  <c r="B120" i="2"/>
  <c r="C120" i="2" s="1"/>
  <c r="B104" i="2"/>
  <c r="D104" i="2" s="1"/>
  <c r="B88" i="2"/>
  <c r="D88" i="2" s="1"/>
  <c r="B72" i="2"/>
  <c r="D72" i="2" s="1"/>
  <c r="B56" i="2"/>
  <c r="D56" i="2" s="1"/>
  <c r="B125" i="2"/>
  <c r="C125" i="2" s="1"/>
  <c r="B106" i="2"/>
  <c r="D106" i="2" s="1"/>
  <c r="B87" i="2"/>
  <c r="D87" i="2" s="1"/>
  <c r="B123" i="2"/>
  <c r="D123" i="2" s="1"/>
  <c r="B97" i="2"/>
  <c r="D97" i="2" s="1"/>
  <c r="B130" i="2"/>
  <c r="D130" i="2" s="1"/>
  <c r="B111" i="2"/>
  <c r="D111" i="2" s="1"/>
  <c r="B85" i="2"/>
  <c r="D85" i="2" s="1"/>
  <c r="B89" i="2"/>
  <c r="D89" i="2" s="1"/>
  <c r="B57" i="2"/>
  <c r="D57" i="2" s="1"/>
  <c r="B44" i="2"/>
  <c r="C44" i="2" s="1"/>
  <c r="B31" i="2"/>
  <c r="C31" i="2" s="1"/>
  <c r="B81" i="2"/>
  <c r="C81" i="2" s="1"/>
  <c r="B61" i="2"/>
  <c r="C61" i="2" s="1"/>
  <c r="B43" i="2"/>
  <c r="D43" i="2" s="1"/>
  <c r="B102" i="2"/>
  <c r="D102" i="2" s="1"/>
  <c r="B65" i="2"/>
  <c r="C65" i="2" s="1"/>
  <c r="B46" i="2"/>
  <c r="D46" i="2" s="1"/>
  <c r="B66" i="2"/>
  <c r="C66" i="2" s="1"/>
  <c r="B33" i="2"/>
  <c r="C33" i="2" s="1"/>
  <c r="B79" i="2"/>
  <c r="C79" i="2" s="1"/>
  <c r="B41" i="2"/>
  <c r="D41" i="2" s="1"/>
  <c r="B99" i="2"/>
  <c r="D99" i="2" s="1"/>
  <c r="B132" i="2"/>
  <c r="D132" i="2" s="1"/>
  <c r="B116" i="2"/>
  <c r="D116" i="2" s="1"/>
  <c r="B100" i="2"/>
  <c r="C100" i="2" s="1"/>
  <c r="B84" i="2"/>
  <c r="D84" i="2" s="1"/>
  <c r="B68" i="2"/>
  <c r="D68" i="2" s="1"/>
  <c r="B52" i="2"/>
  <c r="C52" i="2" s="1"/>
  <c r="B122" i="2"/>
  <c r="D122" i="2" s="1"/>
  <c r="B103" i="2"/>
  <c r="D103" i="2" s="1"/>
  <c r="B139" i="2"/>
  <c r="C139" i="2" s="1"/>
  <c r="B113" i="2"/>
  <c r="C113" i="2" s="1"/>
  <c r="B94" i="2"/>
  <c r="D94" i="2" s="1"/>
  <c r="B127" i="2"/>
  <c r="C127" i="2" s="1"/>
  <c r="B101" i="2"/>
  <c r="C101" i="2" s="1"/>
  <c r="B82" i="2"/>
  <c r="C82" i="2" s="1"/>
  <c r="B73" i="2"/>
  <c r="C73" i="2" s="1"/>
  <c r="B54" i="2"/>
  <c r="D54" i="2" s="1"/>
  <c r="B40" i="2"/>
  <c r="D40" i="2" s="1"/>
  <c r="B131" i="2"/>
  <c r="C131" i="2" s="1"/>
  <c r="B77" i="2"/>
  <c r="C77" i="2" s="1"/>
  <c r="B58" i="2"/>
  <c r="C58" i="2" s="1"/>
  <c r="B39" i="2"/>
  <c r="C39" i="2" s="1"/>
  <c r="B83" i="2"/>
  <c r="D83" i="2" s="1"/>
  <c r="E83" i="2" s="1"/>
  <c r="B62" i="2"/>
  <c r="D62" i="2" s="1"/>
  <c r="E62" i="2" s="1"/>
  <c r="B42" i="2"/>
  <c r="C42" i="2" s="1"/>
  <c r="B37" i="2"/>
  <c r="C37" i="2" s="1"/>
  <c r="B137" i="2"/>
  <c r="C137" i="2" s="1"/>
  <c r="B53" i="2"/>
  <c r="C53" i="2" s="1"/>
  <c r="B75" i="2"/>
  <c r="C75" i="2" s="1"/>
  <c r="B49" i="2"/>
  <c r="D49" i="2" s="1"/>
  <c r="B128" i="2"/>
  <c r="D128" i="2" s="1"/>
  <c r="B112" i="2"/>
  <c r="D112" i="2" s="1"/>
  <c r="B96" i="2"/>
  <c r="D96" i="2" s="1"/>
  <c r="B80" i="2"/>
  <c r="D80" i="2" s="1"/>
  <c r="B64" i="2"/>
  <c r="C64" i="2" s="1"/>
  <c r="B138" i="2"/>
  <c r="D138" i="2" s="1"/>
  <c r="B119" i="2"/>
  <c r="C119" i="2" s="1"/>
  <c r="B93" i="2"/>
  <c r="D93" i="2" s="1"/>
  <c r="B129" i="2"/>
  <c r="C129" i="2" s="1"/>
  <c r="B110" i="2"/>
  <c r="C110" i="2" s="1"/>
  <c r="B91" i="2"/>
  <c r="D91" i="2" s="1"/>
  <c r="B117" i="2"/>
  <c r="D117" i="2" s="1"/>
  <c r="B98" i="2"/>
  <c r="D98" i="2" s="1"/>
  <c r="E98" i="2" s="1"/>
  <c r="B134" i="2"/>
  <c r="C134" i="2" s="1"/>
  <c r="B70" i="2"/>
  <c r="D70" i="2" s="1"/>
  <c r="B50" i="2"/>
  <c r="D50" i="2" s="1"/>
  <c r="B36" i="2"/>
  <c r="D36" i="2" s="1"/>
  <c r="B105" i="2"/>
  <c r="C105" i="2" s="1"/>
  <c r="B74" i="2"/>
  <c r="D74" i="2" s="1"/>
  <c r="B55" i="2"/>
  <c r="D55" i="2" s="1"/>
  <c r="B35" i="2"/>
  <c r="C35" i="2" s="1"/>
  <c r="B78" i="2"/>
  <c r="C78" i="2" s="1"/>
  <c r="B59" i="2"/>
  <c r="D59" i="2" s="1"/>
  <c r="G58" i="2" s="1"/>
  <c r="B38" i="2"/>
  <c r="D38" i="2" s="1"/>
  <c r="G37" i="2" s="1"/>
  <c r="B63" i="2"/>
  <c r="C63" i="2" s="1"/>
  <c r="B118" i="2"/>
  <c r="D118" i="2" s="1"/>
  <c r="B45" i="2"/>
  <c r="D45" i="2" s="1"/>
  <c r="E45" i="2" s="1"/>
  <c r="B51" i="2"/>
  <c r="D51" i="2" s="1"/>
  <c r="G50" i="2" s="1"/>
  <c r="B140" i="2"/>
  <c r="C140" i="2" s="1"/>
  <c r="B124" i="2"/>
  <c r="D124" i="2" s="1"/>
  <c r="B108" i="2"/>
  <c r="D108" i="2" s="1"/>
  <c r="B92" i="2"/>
  <c r="C92" i="2" s="1"/>
  <c r="B76" i="2"/>
  <c r="C76" i="2" s="1"/>
  <c r="B60" i="2"/>
  <c r="B135" i="2"/>
  <c r="D135" i="2" s="1"/>
  <c r="B109" i="2"/>
  <c r="D109" i="2" s="1"/>
  <c r="B90" i="2"/>
  <c r="C90" i="2" s="1"/>
  <c r="B126" i="2"/>
  <c r="D126" i="2" s="1"/>
  <c r="B107" i="2"/>
  <c r="D107" i="2" s="1"/>
  <c r="B133" i="2"/>
  <c r="D133" i="2" s="1"/>
  <c r="G132" i="2" s="1"/>
  <c r="B114" i="2"/>
  <c r="C114" i="2" s="1"/>
  <c r="B95" i="2"/>
  <c r="C95" i="2" s="1"/>
  <c r="B115" i="2"/>
  <c r="C115" i="2" s="1"/>
  <c r="B67" i="2"/>
  <c r="D67" i="2" s="1"/>
  <c r="B48" i="2"/>
  <c r="C48" i="2" s="1"/>
  <c r="B32" i="2"/>
  <c r="D32" i="2" s="1"/>
  <c r="B86" i="2"/>
  <c r="C86" i="2" s="1"/>
  <c r="B71" i="2"/>
  <c r="C71" i="2" s="1"/>
  <c r="B47" i="2"/>
  <c r="C47" i="2" s="1"/>
  <c r="B121" i="2"/>
  <c r="D121" i="2" s="1"/>
  <c r="B34" i="2"/>
  <c r="D34" i="2" s="1"/>
  <c r="B69" i="2"/>
  <c r="C69" i="2" s="1"/>
  <c r="AH5" i="10"/>
  <c r="D36" i="10"/>
  <c r="G35" i="10" s="1"/>
  <c r="C36" i="10"/>
  <c r="D37" i="10"/>
  <c r="C37" i="10"/>
  <c r="C38" i="10"/>
  <c r="D38" i="10"/>
  <c r="E38" i="10" s="1"/>
  <c r="D39" i="10"/>
  <c r="G38" i="10" s="1"/>
  <c r="C39" i="10"/>
  <c r="D53" i="10"/>
  <c r="G52" i="10" s="1"/>
  <c r="C53" i="10"/>
  <c r="D69" i="10"/>
  <c r="G68" i="10" s="1"/>
  <c r="C69" i="10"/>
  <c r="D85" i="10"/>
  <c r="G84" i="10" s="1"/>
  <c r="C85" i="10"/>
  <c r="D101" i="10"/>
  <c r="G100" i="10" s="1"/>
  <c r="C101" i="10"/>
  <c r="D50" i="10"/>
  <c r="G49" i="10" s="1"/>
  <c r="C50" i="10"/>
  <c r="D66" i="10"/>
  <c r="G65" i="10" s="1"/>
  <c r="C66" i="10"/>
  <c r="D82" i="10"/>
  <c r="G81" i="10" s="1"/>
  <c r="C82" i="10"/>
  <c r="D98" i="10"/>
  <c r="G97" i="10" s="1"/>
  <c r="C98" i="10"/>
  <c r="D114" i="10"/>
  <c r="G113" i="10" s="1"/>
  <c r="C114" i="10"/>
  <c r="C59" i="10"/>
  <c r="D59" i="10"/>
  <c r="G58" i="10" s="1"/>
  <c r="C75" i="10"/>
  <c r="D75" i="10"/>
  <c r="G74" i="10" s="1"/>
  <c r="C91" i="10"/>
  <c r="D91" i="10"/>
  <c r="G90" i="10" s="1"/>
  <c r="C107" i="10"/>
  <c r="D107" i="10"/>
  <c r="G106" i="10" s="1"/>
  <c r="C48" i="10"/>
  <c r="D48" i="10"/>
  <c r="G47" i="10" s="1"/>
  <c r="D64" i="10"/>
  <c r="G63" i="10" s="1"/>
  <c r="C64" i="10"/>
  <c r="D80" i="10"/>
  <c r="G79" i="10" s="1"/>
  <c r="C80" i="10"/>
  <c r="D96" i="10"/>
  <c r="G95" i="10" s="1"/>
  <c r="C96" i="10"/>
  <c r="D112" i="10"/>
  <c r="G111" i="10" s="1"/>
  <c r="C112" i="10"/>
  <c r="D131" i="10"/>
  <c r="G130" i="10" s="1"/>
  <c r="C131" i="10"/>
  <c r="D124" i="10"/>
  <c r="G123" i="10" s="1"/>
  <c r="C124" i="10"/>
  <c r="D140" i="10"/>
  <c r="G139" i="10" s="1"/>
  <c r="C140" i="10"/>
  <c r="C133" i="10"/>
  <c r="D133" i="10"/>
  <c r="G132" i="10" s="1"/>
  <c r="D126" i="10"/>
  <c r="G125" i="10" s="1"/>
  <c r="C126" i="10"/>
  <c r="D40" i="10"/>
  <c r="G39" i="10" s="1"/>
  <c r="C40" i="10"/>
  <c r="D41" i="10"/>
  <c r="G40" i="10" s="1"/>
  <c r="C41" i="10"/>
  <c r="C42" i="10"/>
  <c r="D42" i="10"/>
  <c r="E42" i="10" s="1"/>
  <c r="D43" i="10"/>
  <c r="G42" i="10" s="1"/>
  <c r="C43" i="10"/>
  <c r="D57" i="10"/>
  <c r="G56" i="10" s="1"/>
  <c r="C57" i="10"/>
  <c r="D73" i="10"/>
  <c r="G72" i="10" s="1"/>
  <c r="C73" i="10"/>
  <c r="D89" i="10"/>
  <c r="G88" i="10" s="1"/>
  <c r="C89" i="10"/>
  <c r="D105" i="10"/>
  <c r="G104" i="10" s="1"/>
  <c r="C105" i="10"/>
  <c r="D54" i="10"/>
  <c r="E54" i="10" s="1"/>
  <c r="C54" i="10"/>
  <c r="D70" i="10"/>
  <c r="E70" i="10" s="1"/>
  <c r="C70" i="10"/>
  <c r="D86" i="10"/>
  <c r="E86" i="10" s="1"/>
  <c r="C86" i="10"/>
  <c r="D102" i="10"/>
  <c r="E102" i="10" s="1"/>
  <c r="C102" i="10"/>
  <c r="D116" i="10"/>
  <c r="G115" i="10" s="1"/>
  <c r="C116" i="10"/>
  <c r="C63" i="10"/>
  <c r="D63" i="10"/>
  <c r="G62" i="10" s="1"/>
  <c r="C79" i="10"/>
  <c r="D79" i="10"/>
  <c r="G78" i="10" s="1"/>
  <c r="C95" i="10"/>
  <c r="D95" i="10"/>
  <c r="G94" i="10" s="1"/>
  <c r="C111" i="10"/>
  <c r="D111" i="10"/>
  <c r="G110" i="10" s="1"/>
  <c r="D52" i="10"/>
  <c r="G51" i="10" s="1"/>
  <c r="C52" i="10"/>
  <c r="D68" i="10"/>
  <c r="G67" i="10" s="1"/>
  <c r="C68" i="10"/>
  <c r="D84" i="10"/>
  <c r="G83" i="10" s="1"/>
  <c r="C84" i="10"/>
  <c r="D100" i="10"/>
  <c r="G99" i="10" s="1"/>
  <c r="C100" i="10"/>
  <c r="D119" i="10"/>
  <c r="G118" i="10" s="1"/>
  <c r="C119" i="10"/>
  <c r="D135" i="10"/>
  <c r="G134" i="10" s="1"/>
  <c r="C135" i="10"/>
  <c r="D128" i="10"/>
  <c r="G127" i="10" s="1"/>
  <c r="C128" i="10"/>
  <c r="C121" i="10"/>
  <c r="D121" i="10"/>
  <c r="G120" i="10" s="1"/>
  <c r="C137" i="10"/>
  <c r="D137" i="10"/>
  <c r="G136" i="10" s="1"/>
  <c r="D130" i="10"/>
  <c r="G129" i="10" s="1"/>
  <c r="C130" i="10"/>
  <c r="D31" i="10"/>
  <c r="C31" i="10"/>
  <c r="D44" i="10"/>
  <c r="E44" i="10" s="1"/>
  <c r="C44" i="10"/>
  <c r="D45" i="10"/>
  <c r="G44" i="10" s="1"/>
  <c r="C45" i="10"/>
  <c r="C46" i="10"/>
  <c r="D46" i="10"/>
  <c r="E46" i="10" s="1"/>
  <c r="D47" i="10"/>
  <c r="G46" i="10" s="1"/>
  <c r="C47" i="10"/>
  <c r="D61" i="10"/>
  <c r="G60" i="10" s="1"/>
  <c r="C61" i="10"/>
  <c r="D77" i="10"/>
  <c r="G76" i="10" s="1"/>
  <c r="C77" i="10"/>
  <c r="D93" i="10"/>
  <c r="G92" i="10" s="1"/>
  <c r="C93" i="10"/>
  <c r="D109" i="10"/>
  <c r="G108" i="10" s="1"/>
  <c r="C109" i="10"/>
  <c r="D58" i="10"/>
  <c r="E58" i="10" s="1"/>
  <c r="C58" i="10"/>
  <c r="D74" i="10"/>
  <c r="E74" i="10" s="1"/>
  <c r="C74" i="10"/>
  <c r="D90" i="10"/>
  <c r="E90" i="10" s="1"/>
  <c r="C90" i="10"/>
  <c r="D106" i="10"/>
  <c r="E106" i="10" s="1"/>
  <c r="C106" i="10"/>
  <c r="C51" i="10"/>
  <c r="D51" i="10"/>
  <c r="E51" i="10" s="1"/>
  <c r="C67" i="10"/>
  <c r="D67" i="10"/>
  <c r="E67" i="10" s="1"/>
  <c r="C83" i="10"/>
  <c r="D83" i="10"/>
  <c r="E83" i="10" s="1"/>
  <c r="C99" i="10"/>
  <c r="D99" i="10"/>
  <c r="E99" i="10" s="1"/>
  <c r="C115" i="10"/>
  <c r="D115" i="10"/>
  <c r="E115" i="10" s="1"/>
  <c r="D56" i="10"/>
  <c r="G55" i="10" s="1"/>
  <c r="C56" i="10"/>
  <c r="D72" i="10"/>
  <c r="G71" i="10" s="1"/>
  <c r="C72" i="10"/>
  <c r="D88" i="10"/>
  <c r="G87" i="10" s="1"/>
  <c r="C88" i="10"/>
  <c r="D104" i="10"/>
  <c r="G103" i="10" s="1"/>
  <c r="C104" i="10"/>
  <c r="D123" i="10"/>
  <c r="G122" i="10" s="1"/>
  <c r="C123" i="10"/>
  <c r="D139" i="10"/>
  <c r="G138" i="10" s="1"/>
  <c r="C139" i="10"/>
  <c r="D132" i="10"/>
  <c r="E132" i="10" s="1"/>
  <c r="C132" i="10"/>
  <c r="C125" i="10"/>
  <c r="D125" i="10"/>
  <c r="E125" i="10" s="1"/>
  <c r="D118" i="10"/>
  <c r="G117" i="10" s="1"/>
  <c r="C118" i="10"/>
  <c r="D134" i="10"/>
  <c r="E134" i="10" s="1"/>
  <c r="C134" i="10"/>
  <c r="D32" i="10"/>
  <c r="E32" i="10" s="1"/>
  <c r="C32" i="10"/>
  <c r="D33" i="10"/>
  <c r="E33" i="10" s="1"/>
  <c r="C33" i="10"/>
  <c r="C34" i="10"/>
  <c r="D34" i="10"/>
  <c r="E34" i="10" s="1"/>
  <c r="D35" i="10"/>
  <c r="E35" i="10" s="1"/>
  <c r="C35" i="10"/>
  <c r="D49" i="10"/>
  <c r="E49" i="10" s="1"/>
  <c r="C49" i="10"/>
  <c r="D65" i="10"/>
  <c r="E65" i="10" s="1"/>
  <c r="C65" i="10"/>
  <c r="D81" i="10"/>
  <c r="E81" i="10" s="1"/>
  <c r="C81" i="10"/>
  <c r="D97" i="10"/>
  <c r="E97" i="10" s="1"/>
  <c r="C97" i="10"/>
  <c r="D113" i="10"/>
  <c r="E113" i="10" s="1"/>
  <c r="C113" i="10"/>
  <c r="D62" i="10"/>
  <c r="E62" i="10" s="1"/>
  <c r="C62" i="10"/>
  <c r="D78" i="10"/>
  <c r="E78" i="10" s="1"/>
  <c r="C78" i="10"/>
  <c r="D94" i="10"/>
  <c r="E94" i="10" s="1"/>
  <c r="C94" i="10"/>
  <c r="D110" i="10"/>
  <c r="E110" i="10" s="1"/>
  <c r="C110" i="10"/>
  <c r="C55" i="10"/>
  <c r="D55" i="10"/>
  <c r="G54" i="10" s="1"/>
  <c r="C71" i="10"/>
  <c r="D71" i="10"/>
  <c r="G70" i="10" s="1"/>
  <c r="C87" i="10"/>
  <c r="D87" i="10"/>
  <c r="G86" i="10" s="1"/>
  <c r="C103" i="10"/>
  <c r="D103" i="10"/>
  <c r="G102" i="10" s="1"/>
  <c r="C117" i="10"/>
  <c r="D117" i="10"/>
  <c r="E117" i="10" s="1"/>
  <c r="D60" i="10"/>
  <c r="E60" i="10" s="1"/>
  <c r="C60" i="10"/>
  <c r="D76" i="10"/>
  <c r="E76" i="10" s="1"/>
  <c r="C76" i="10"/>
  <c r="D92" i="10"/>
  <c r="E92" i="10" s="1"/>
  <c r="C92" i="10"/>
  <c r="D108" i="10"/>
  <c r="E108" i="10" s="1"/>
  <c r="C108" i="10"/>
  <c r="D127" i="10"/>
  <c r="E127" i="10" s="1"/>
  <c r="C127" i="10"/>
  <c r="D120" i="10"/>
  <c r="E120" i="10" s="1"/>
  <c r="C120" i="10"/>
  <c r="D136" i="10"/>
  <c r="E136" i="10" s="1"/>
  <c r="C136" i="10"/>
  <c r="C129" i="10"/>
  <c r="D129" i="10"/>
  <c r="G128" i="10" s="1"/>
  <c r="D122" i="10"/>
  <c r="E122" i="10" s="1"/>
  <c r="C122" i="10"/>
  <c r="D138" i="10"/>
  <c r="E138" i="10" s="1"/>
  <c r="C138" i="10"/>
  <c r="AH5" i="9"/>
  <c r="C119" i="9"/>
  <c r="C86" i="9"/>
  <c r="C102" i="9"/>
  <c r="D91" i="9"/>
  <c r="C135" i="9"/>
  <c r="D136" i="9"/>
  <c r="C87" i="1"/>
  <c r="D119" i="1"/>
  <c r="G118" i="1" s="1"/>
  <c r="C63" i="1"/>
  <c r="D91" i="1"/>
  <c r="G90" i="1" s="1"/>
  <c r="C91" i="1"/>
  <c r="D107" i="1"/>
  <c r="G106" i="1" s="1"/>
  <c r="C123" i="1"/>
  <c r="D139" i="1"/>
  <c r="G138" i="1" s="1"/>
  <c r="C139" i="1"/>
  <c r="C55" i="1"/>
  <c r="D79" i="1"/>
  <c r="G78" i="1" s="1"/>
  <c r="C79" i="1"/>
  <c r="C40" i="1"/>
  <c r="C56" i="1"/>
  <c r="D72" i="1"/>
  <c r="G71" i="1" s="1"/>
  <c r="C72" i="1"/>
  <c r="D88" i="1"/>
  <c r="C88" i="1"/>
  <c r="C104" i="1"/>
  <c r="D120" i="1"/>
  <c r="C120" i="1"/>
  <c r="D136" i="1"/>
  <c r="G135" i="1" s="1"/>
  <c r="C41" i="1"/>
  <c r="D41" i="1"/>
  <c r="C57" i="1"/>
  <c r="C73" i="1"/>
  <c r="C89" i="1"/>
  <c r="D89" i="1"/>
  <c r="E89" i="1" s="1"/>
  <c r="C105" i="1"/>
  <c r="D105" i="1"/>
  <c r="E105" i="1" s="1"/>
  <c r="D121" i="1"/>
  <c r="E121" i="1" s="1"/>
  <c r="C137" i="1"/>
  <c r="D137" i="1"/>
  <c r="D62" i="1"/>
  <c r="G61" i="1" s="1"/>
  <c r="C62" i="1"/>
  <c r="D78" i="1"/>
  <c r="G77" i="1" s="1"/>
  <c r="D94" i="1"/>
  <c r="G93" i="1" s="1"/>
  <c r="C94" i="1"/>
  <c r="D110" i="1"/>
  <c r="G109" i="1" s="1"/>
  <c r="C110" i="1"/>
  <c r="C126" i="1"/>
  <c r="D50" i="3"/>
  <c r="G49" i="3" s="1"/>
  <c r="C50" i="3"/>
  <c r="D39" i="3"/>
  <c r="G38" i="3" s="1"/>
  <c r="C39" i="3"/>
  <c r="C33" i="3"/>
  <c r="D33" i="3"/>
  <c r="C49" i="3"/>
  <c r="D67" i="3"/>
  <c r="D99" i="3"/>
  <c r="G98" i="3" s="1"/>
  <c r="C99" i="3"/>
  <c r="D115" i="3"/>
  <c r="G114" i="3" s="1"/>
  <c r="D76" i="3"/>
  <c r="C76" i="3"/>
  <c r="D92" i="3"/>
  <c r="G91" i="3" s="1"/>
  <c r="C92" i="3"/>
  <c r="D61" i="3"/>
  <c r="C61" i="3"/>
  <c r="C77" i="3"/>
  <c r="D77" i="3"/>
  <c r="E77" i="3" s="1"/>
  <c r="C125" i="3"/>
  <c r="D125" i="3"/>
  <c r="C62" i="3"/>
  <c r="D110" i="3"/>
  <c r="C110" i="3"/>
  <c r="C126" i="3"/>
  <c r="AH5" i="1"/>
  <c r="AH5" i="3"/>
  <c r="D95" i="1"/>
  <c r="E95" i="1" s="1"/>
  <c r="C95" i="1"/>
  <c r="D111" i="1"/>
  <c r="E111" i="1" s="1"/>
  <c r="C111" i="1"/>
  <c r="D127" i="1"/>
  <c r="C127" i="1"/>
  <c r="D39" i="1"/>
  <c r="G38" i="1" s="1"/>
  <c r="C39" i="1"/>
  <c r="D59" i="1"/>
  <c r="G58" i="1" s="1"/>
  <c r="C59" i="1"/>
  <c r="D31" i="1"/>
  <c r="C31" i="1"/>
  <c r="D44" i="1"/>
  <c r="C44" i="1"/>
  <c r="D60" i="1"/>
  <c r="E60" i="1" s="1"/>
  <c r="C60" i="1"/>
  <c r="D76" i="1"/>
  <c r="C76" i="1"/>
  <c r="D92" i="1"/>
  <c r="E92" i="1" s="1"/>
  <c r="C92" i="1"/>
  <c r="D108" i="1"/>
  <c r="E108" i="1" s="1"/>
  <c r="C108" i="1"/>
  <c r="D124" i="1"/>
  <c r="E124" i="1" s="1"/>
  <c r="C124" i="1"/>
  <c r="D140" i="1"/>
  <c r="E140" i="1" s="1"/>
  <c r="C140" i="1"/>
  <c r="C45" i="1"/>
  <c r="D45" i="1"/>
  <c r="E45" i="1" s="1"/>
  <c r="C61" i="1"/>
  <c r="D61" i="1"/>
  <c r="E61" i="1" s="1"/>
  <c r="C77" i="1"/>
  <c r="D77" i="1"/>
  <c r="E77" i="1" s="1"/>
  <c r="C93" i="1"/>
  <c r="D93" i="1"/>
  <c r="E93" i="1" s="1"/>
  <c r="C109" i="1"/>
  <c r="D109" i="1"/>
  <c r="E109" i="1" s="1"/>
  <c r="C125" i="1"/>
  <c r="D125" i="1"/>
  <c r="E125" i="1" s="1"/>
  <c r="D34" i="1"/>
  <c r="G33" i="1" s="1"/>
  <c r="C34" i="1"/>
  <c r="D50" i="1"/>
  <c r="C50" i="1"/>
  <c r="D66" i="1"/>
  <c r="G65" i="1" s="1"/>
  <c r="C66" i="1"/>
  <c r="D82" i="1"/>
  <c r="G81" i="1" s="1"/>
  <c r="C82" i="1"/>
  <c r="D98" i="1"/>
  <c r="G97" i="1" s="1"/>
  <c r="C98" i="1"/>
  <c r="D114" i="1"/>
  <c r="C114" i="1"/>
  <c r="D130" i="1"/>
  <c r="G129" i="1" s="1"/>
  <c r="C130" i="1"/>
  <c r="D38" i="3"/>
  <c r="C38" i="3"/>
  <c r="C43" i="3"/>
  <c r="D59" i="3"/>
  <c r="C59" i="3"/>
  <c r="C37" i="3"/>
  <c r="D71" i="3"/>
  <c r="G70" i="3" s="1"/>
  <c r="D87" i="3"/>
  <c r="C87" i="3"/>
  <c r="D119" i="3"/>
  <c r="G118" i="3" s="1"/>
  <c r="D135" i="3"/>
  <c r="C135" i="3"/>
  <c r="D80" i="3"/>
  <c r="C80" i="3"/>
  <c r="D128" i="3"/>
  <c r="C128" i="3"/>
  <c r="C81" i="3"/>
  <c r="C97" i="3"/>
  <c r="D97" i="3"/>
  <c r="C129" i="3"/>
  <c r="D129" i="3"/>
  <c r="E129" i="3" s="1"/>
  <c r="D98" i="3"/>
  <c r="G97" i="3" s="1"/>
  <c r="C98" i="3"/>
  <c r="C114" i="3"/>
  <c r="D75" i="1"/>
  <c r="C75" i="1"/>
  <c r="AH5" i="2"/>
  <c r="D35" i="1"/>
  <c r="E35" i="1" s="1"/>
  <c r="D83" i="1"/>
  <c r="E83" i="1" s="1"/>
  <c r="D99" i="1"/>
  <c r="E99" i="1" s="1"/>
  <c r="C99" i="1"/>
  <c r="D115" i="1"/>
  <c r="E115" i="1" s="1"/>
  <c r="C115" i="1"/>
  <c r="D131" i="1"/>
  <c r="E131" i="1" s="1"/>
  <c r="D47" i="1"/>
  <c r="E47" i="1" s="1"/>
  <c r="C47" i="1"/>
  <c r="D32" i="1"/>
  <c r="E32" i="1" s="1"/>
  <c r="C32" i="1"/>
  <c r="D64" i="1"/>
  <c r="E64" i="1" s="1"/>
  <c r="C64" i="1"/>
  <c r="D80" i="1"/>
  <c r="E80" i="1" s="1"/>
  <c r="C80" i="1"/>
  <c r="D96" i="1"/>
  <c r="E96" i="1" s="1"/>
  <c r="C96" i="1"/>
  <c r="C128" i="1"/>
  <c r="C65" i="1"/>
  <c r="D65" i="1"/>
  <c r="C81" i="1"/>
  <c r="D81" i="1"/>
  <c r="E81" i="1" s="1"/>
  <c r="C97" i="1"/>
  <c r="C129" i="1"/>
  <c r="D38" i="1"/>
  <c r="G37" i="1" s="1"/>
  <c r="C38" i="1"/>
  <c r="D54" i="1"/>
  <c r="G53" i="1" s="1"/>
  <c r="C54" i="1"/>
  <c r="D70" i="1"/>
  <c r="G69" i="1" s="1"/>
  <c r="C70" i="1"/>
  <c r="C86" i="1"/>
  <c r="D134" i="1"/>
  <c r="G133" i="1" s="1"/>
  <c r="C134" i="1"/>
  <c r="D42" i="3"/>
  <c r="C42" i="3"/>
  <c r="D58" i="3"/>
  <c r="C58" i="3"/>
  <c r="C52" i="3"/>
  <c r="D52" i="3"/>
  <c r="G51" i="3" s="1"/>
  <c r="C41" i="3"/>
  <c r="D91" i="3"/>
  <c r="C91" i="3"/>
  <c r="D107" i="3"/>
  <c r="G106" i="3" s="1"/>
  <c r="C107" i="3"/>
  <c r="C123" i="3"/>
  <c r="D68" i="3"/>
  <c r="C68" i="3"/>
  <c r="D84" i="3"/>
  <c r="C84" i="3"/>
  <c r="D132" i="3"/>
  <c r="G131" i="3" s="1"/>
  <c r="C132" i="3"/>
  <c r="C69" i="3"/>
  <c r="C117" i="3"/>
  <c r="D117" i="3"/>
  <c r="C133" i="3"/>
  <c r="D133" i="3"/>
  <c r="E133" i="3" s="1"/>
  <c r="D102" i="3"/>
  <c r="C102" i="3"/>
  <c r="C118" i="3"/>
  <c r="D43" i="1"/>
  <c r="G42" i="1" s="1"/>
  <c r="C43" i="1"/>
  <c r="D103" i="1"/>
  <c r="C103" i="1"/>
  <c r="D135" i="1"/>
  <c r="C135" i="1"/>
  <c r="D51" i="1"/>
  <c r="E51" i="1" s="1"/>
  <c r="C51" i="1"/>
  <c r="D71" i="1"/>
  <c r="G70" i="1" s="1"/>
  <c r="C71" i="1"/>
  <c r="D36" i="1"/>
  <c r="C36" i="1"/>
  <c r="D52" i="1"/>
  <c r="E52" i="1" s="1"/>
  <c r="C52" i="1"/>
  <c r="C68" i="1"/>
  <c r="D84" i="1"/>
  <c r="G83" i="1" s="1"/>
  <c r="C84" i="1"/>
  <c r="D100" i="1"/>
  <c r="E100" i="1" s="1"/>
  <c r="C100" i="1"/>
  <c r="D116" i="1"/>
  <c r="D132" i="1"/>
  <c r="E132" i="1" s="1"/>
  <c r="C132" i="1"/>
  <c r="C37" i="1"/>
  <c r="D37" i="1"/>
  <c r="E37" i="1" s="1"/>
  <c r="C53" i="1"/>
  <c r="D53" i="1"/>
  <c r="E53" i="1" s="1"/>
  <c r="C69" i="1"/>
  <c r="D69" i="1"/>
  <c r="C101" i="1"/>
  <c r="D101" i="1"/>
  <c r="E101" i="1" s="1"/>
  <c r="C117" i="1"/>
  <c r="C133" i="1"/>
  <c r="D133" i="1"/>
  <c r="E133" i="1" s="1"/>
  <c r="D42" i="1"/>
  <c r="E42" i="1" s="1"/>
  <c r="C42" i="1"/>
  <c r="D58" i="1"/>
  <c r="E58" i="1" s="1"/>
  <c r="C58" i="1"/>
  <c r="D74" i="1"/>
  <c r="E74" i="1" s="1"/>
  <c r="C74" i="1"/>
  <c r="D90" i="1"/>
  <c r="E90" i="1" s="1"/>
  <c r="D106" i="1"/>
  <c r="E106" i="1" s="1"/>
  <c r="C106" i="1"/>
  <c r="D122" i="1"/>
  <c r="E122" i="1" s="1"/>
  <c r="C122" i="1"/>
  <c r="D138" i="1"/>
  <c r="E138" i="1" s="1"/>
  <c r="C138" i="1"/>
  <c r="D46" i="3"/>
  <c r="I20" i="3" s="1"/>
  <c r="C46" i="3"/>
  <c r="D35" i="3"/>
  <c r="D51" i="3"/>
  <c r="G50" i="3" s="1"/>
  <c r="C56" i="3"/>
  <c r="D56" i="3"/>
  <c r="D45" i="3"/>
  <c r="C45" i="3"/>
  <c r="C63" i="3"/>
  <c r="D95" i="3"/>
  <c r="C95" i="3"/>
  <c r="D111" i="3"/>
  <c r="G110" i="3" s="1"/>
  <c r="D127" i="3"/>
  <c r="G126" i="3" s="1"/>
  <c r="D72" i="3"/>
  <c r="C72" i="3"/>
  <c r="D88" i="3"/>
  <c r="E88" i="3" s="1"/>
  <c r="C88" i="3"/>
  <c r="D136" i="3"/>
  <c r="E136" i="3" s="1"/>
  <c r="C136" i="3"/>
  <c r="C73" i="3"/>
  <c r="C121" i="3"/>
  <c r="D121" i="3"/>
  <c r="C137" i="3"/>
  <c r="D137" i="3"/>
  <c r="E137" i="3" s="1"/>
  <c r="D106" i="3"/>
  <c r="C106" i="3"/>
  <c r="D122" i="3"/>
  <c r="G121" i="3" s="1"/>
  <c r="G62" i="3" l="1"/>
  <c r="C53" i="9"/>
  <c r="D97" i="9"/>
  <c r="C131" i="9"/>
  <c r="C36" i="9"/>
  <c r="C117" i="9"/>
  <c r="D82" i="9"/>
  <c r="E50" i="2"/>
  <c r="C124" i="3"/>
  <c r="C67" i="1"/>
  <c r="C31" i="3"/>
  <c r="F31" i="3" s="1"/>
  <c r="I20" i="10"/>
  <c r="E112" i="1"/>
  <c r="G45" i="1"/>
  <c r="H45" i="1" s="1"/>
  <c r="G94" i="3"/>
  <c r="H94" i="3" s="1"/>
  <c r="G113" i="1"/>
  <c r="G43" i="1"/>
  <c r="H43" i="1" s="1"/>
  <c r="C112" i="1"/>
  <c r="D60" i="3"/>
  <c r="G59" i="3" s="1"/>
  <c r="H59" i="3" s="1"/>
  <c r="C83" i="3"/>
  <c r="C113" i="1"/>
  <c r="D94" i="3"/>
  <c r="E94" i="3" s="1"/>
  <c r="F94" i="3" s="1"/>
  <c r="D109" i="3"/>
  <c r="E109" i="3" s="1"/>
  <c r="F109" i="3" s="1"/>
  <c r="G35" i="1"/>
  <c r="H35" i="1" s="1"/>
  <c r="D44" i="3"/>
  <c r="G43" i="3" s="1"/>
  <c r="H43" i="3" s="1"/>
  <c r="E41" i="1"/>
  <c r="F41" i="1" s="1"/>
  <c r="E120" i="1"/>
  <c r="F120" i="1" s="1"/>
  <c r="D66" i="3"/>
  <c r="G65" i="3" s="1"/>
  <c r="H65" i="3" s="1"/>
  <c r="D53" i="3"/>
  <c r="G52" i="3" s="1"/>
  <c r="H52" i="3" s="1"/>
  <c r="G46" i="3"/>
  <c r="H46" i="3" s="1"/>
  <c r="G99" i="3"/>
  <c r="H99" i="3" s="1"/>
  <c r="E85" i="3"/>
  <c r="E134" i="3"/>
  <c r="E85" i="1"/>
  <c r="G62" i="1"/>
  <c r="H62" i="1" s="1"/>
  <c r="D34" i="3"/>
  <c r="G33" i="3" s="1"/>
  <c r="H33" i="3" s="1"/>
  <c r="C86" i="3"/>
  <c r="C139" i="3"/>
  <c r="G42" i="3"/>
  <c r="H42" i="3" s="1"/>
  <c r="G122" i="1"/>
  <c r="H122" i="1" s="1"/>
  <c r="G59" i="9"/>
  <c r="G54" i="1"/>
  <c r="H54" i="1" s="1"/>
  <c r="C134" i="3"/>
  <c r="C93" i="3"/>
  <c r="D70" i="3"/>
  <c r="E70" i="3" s="1"/>
  <c r="F70" i="3" s="1"/>
  <c r="C138" i="3"/>
  <c r="D74" i="3"/>
  <c r="G73" i="3" s="1"/>
  <c r="H73" i="3" s="1"/>
  <c r="E56" i="3"/>
  <c r="F56" i="3" s="1"/>
  <c r="C85" i="1"/>
  <c r="H85" i="1" s="1"/>
  <c r="D57" i="3"/>
  <c r="G56" i="3" s="1"/>
  <c r="C47" i="3"/>
  <c r="H47" i="3" s="1"/>
  <c r="D118" i="1"/>
  <c r="G117" i="1" s="1"/>
  <c r="H117" i="1" s="1"/>
  <c r="C33" i="1"/>
  <c r="H33" i="1" s="1"/>
  <c r="D112" i="3"/>
  <c r="G111" i="3" s="1"/>
  <c r="H111" i="3" s="1"/>
  <c r="G134" i="3"/>
  <c r="D131" i="3"/>
  <c r="G130" i="3" s="1"/>
  <c r="H130" i="3" s="1"/>
  <c r="C108" i="9"/>
  <c r="E33" i="1"/>
  <c r="D94" i="9"/>
  <c r="E94" i="9" s="1"/>
  <c r="F94" i="9" s="1"/>
  <c r="C87" i="9"/>
  <c r="C60" i="9"/>
  <c r="C89" i="3"/>
  <c r="C104" i="3"/>
  <c r="C85" i="3"/>
  <c r="F85" i="3" s="1"/>
  <c r="C100" i="3"/>
  <c r="D102" i="1"/>
  <c r="G101" i="1" s="1"/>
  <c r="H101" i="1" s="1"/>
  <c r="D49" i="1"/>
  <c r="E49" i="1" s="1"/>
  <c r="F49" i="1" s="1"/>
  <c r="G127" i="3"/>
  <c r="H127" i="3" s="1"/>
  <c r="D108" i="3"/>
  <c r="G107" i="3" s="1"/>
  <c r="H107" i="3" s="1"/>
  <c r="D55" i="3"/>
  <c r="E55" i="3" s="1"/>
  <c r="F55" i="3" s="1"/>
  <c r="C46" i="1"/>
  <c r="C43" i="9"/>
  <c r="C48" i="3"/>
  <c r="C107" i="9"/>
  <c r="D80" i="9"/>
  <c r="E80" i="9" s="1"/>
  <c r="F80" i="9" s="1"/>
  <c r="C130" i="9"/>
  <c r="C34" i="9"/>
  <c r="D83" i="9"/>
  <c r="E83" i="9" s="1"/>
  <c r="F83" i="9" s="1"/>
  <c r="E89" i="3"/>
  <c r="E68" i="1"/>
  <c r="F68" i="1" s="1"/>
  <c r="E129" i="1"/>
  <c r="F129" i="1" s="1"/>
  <c r="D130" i="3"/>
  <c r="G129" i="3" s="1"/>
  <c r="H129" i="3" s="1"/>
  <c r="C82" i="3"/>
  <c r="C113" i="9"/>
  <c r="E117" i="1"/>
  <c r="F117" i="1" s="1"/>
  <c r="D128" i="9"/>
  <c r="E128" i="9" s="1"/>
  <c r="F128" i="9" s="1"/>
  <c r="G90" i="9"/>
  <c r="H90" i="9" s="1"/>
  <c r="G102" i="1"/>
  <c r="H102" i="1" s="1"/>
  <c r="D48" i="1"/>
  <c r="E48" i="1" s="1"/>
  <c r="F48" i="1" s="1"/>
  <c r="C113" i="3"/>
  <c r="F113" i="3" s="1"/>
  <c r="D78" i="3"/>
  <c r="E78" i="3" s="1"/>
  <c r="F78" i="3" s="1"/>
  <c r="C97" i="2"/>
  <c r="E137" i="1"/>
  <c r="F137" i="1" s="1"/>
  <c r="E57" i="1"/>
  <c r="F57" i="1" s="1"/>
  <c r="C56" i="9"/>
  <c r="C69" i="9"/>
  <c r="C132" i="9"/>
  <c r="C98" i="9"/>
  <c r="C125" i="9"/>
  <c r="D90" i="9"/>
  <c r="G89" i="9" s="1"/>
  <c r="G137" i="3"/>
  <c r="E56" i="1"/>
  <c r="F56" i="1" s="1"/>
  <c r="E73" i="1"/>
  <c r="F73" i="1" s="1"/>
  <c r="E72" i="3"/>
  <c r="F72" i="3" s="1"/>
  <c r="E69" i="1"/>
  <c r="F69" i="1" s="1"/>
  <c r="E68" i="3"/>
  <c r="F68" i="3" s="1"/>
  <c r="G57" i="3"/>
  <c r="H57" i="3" s="1"/>
  <c r="G64" i="1"/>
  <c r="H64" i="1" s="1"/>
  <c r="C64" i="3"/>
  <c r="G49" i="1"/>
  <c r="H49" i="1" s="1"/>
  <c r="G75" i="1"/>
  <c r="H75" i="1" s="1"/>
  <c r="E127" i="1"/>
  <c r="F127" i="1" s="1"/>
  <c r="C89" i="2"/>
  <c r="E88" i="1"/>
  <c r="F88" i="1" s="1"/>
  <c r="C48" i="9"/>
  <c r="D118" i="9"/>
  <c r="E118" i="9" s="1"/>
  <c r="F118" i="9" s="1"/>
  <c r="C54" i="9"/>
  <c r="C92" i="9"/>
  <c r="C33" i="9"/>
  <c r="C83" i="2"/>
  <c r="F83" i="2" s="1"/>
  <c r="D109" i="9"/>
  <c r="E109" i="9" s="1"/>
  <c r="F109" i="9" s="1"/>
  <c r="D52" i="9"/>
  <c r="G51" i="9" s="1"/>
  <c r="H51" i="9" s="1"/>
  <c r="C120" i="9"/>
  <c r="D79" i="9"/>
  <c r="E79" i="9" s="1"/>
  <c r="F79" i="9" s="1"/>
  <c r="E98" i="9"/>
  <c r="E34" i="9"/>
  <c r="C104" i="2"/>
  <c r="C139" i="9"/>
  <c r="D116" i="9"/>
  <c r="G115" i="9" s="1"/>
  <c r="D125" i="2"/>
  <c r="E125" i="2" s="1"/>
  <c r="F125" i="2" s="1"/>
  <c r="D105" i="9"/>
  <c r="G104" i="9" s="1"/>
  <c r="H104" i="9" s="1"/>
  <c r="G95" i="3"/>
  <c r="H95" i="3" s="1"/>
  <c r="G102" i="3"/>
  <c r="H102" i="3" s="1"/>
  <c r="G74" i="3"/>
  <c r="H74" i="3" s="1"/>
  <c r="G138" i="3"/>
  <c r="G78" i="3"/>
  <c r="H78" i="3" s="1"/>
  <c r="E126" i="2"/>
  <c r="G130" i="9"/>
  <c r="E73" i="3"/>
  <c r="F73" i="3" s="1"/>
  <c r="E69" i="3"/>
  <c r="F69" i="3" s="1"/>
  <c r="E90" i="3"/>
  <c r="E63" i="1"/>
  <c r="F63" i="1" s="1"/>
  <c r="C127" i="9"/>
  <c r="C93" i="9"/>
  <c r="E54" i="9"/>
  <c r="F54" i="9" s="1"/>
  <c r="C64" i="9"/>
  <c r="E132" i="9"/>
  <c r="G113" i="3"/>
  <c r="E118" i="3"/>
  <c r="F118" i="3" s="1"/>
  <c r="E62" i="3"/>
  <c r="F62" i="3" s="1"/>
  <c r="E126" i="3"/>
  <c r="F126" i="3" s="1"/>
  <c r="G103" i="1"/>
  <c r="H103" i="1" s="1"/>
  <c r="C78" i="9"/>
  <c r="C89" i="9"/>
  <c r="D37" i="9"/>
  <c r="I20" i="9" s="1"/>
  <c r="C71" i="9"/>
  <c r="G48" i="3"/>
  <c r="E97" i="1"/>
  <c r="F97" i="1" s="1"/>
  <c r="C41" i="2"/>
  <c r="I19" i="2" s="1"/>
  <c r="G82" i="3"/>
  <c r="G123" i="3"/>
  <c r="H123" i="3" s="1"/>
  <c r="E116" i="1"/>
  <c r="F116" i="1" s="1"/>
  <c r="G134" i="1"/>
  <c r="H134" i="1" s="1"/>
  <c r="G122" i="3"/>
  <c r="H122" i="3" s="1"/>
  <c r="G41" i="3"/>
  <c r="H41" i="3" s="1"/>
  <c r="E82" i="3"/>
  <c r="G58" i="3"/>
  <c r="H58" i="3" s="1"/>
  <c r="G37" i="3"/>
  <c r="H37" i="3" s="1"/>
  <c r="E93" i="3"/>
  <c r="C67" i="9"/>
  <c r="C39" i="9"/>
  <c r="D104" i="9"/>
  <c r="E104" i="9" s="1"/>
  <c r="F104" i="9" s="1"/>
  <c r="G124" i="9"/>
  <c r="G32" i="9"/>
  <c r="H32" i="9" s="1"/>
  <c r="G115" i="3"/>
  <c r="H115" i="3" s="1"/>
  <c r="E120" i="3"/>
  <c r="C124" i="9"/>
  <c r="H124" i="9" s="1"/>
  <c r="D35" i="9"/>
  <c r="E35" i="9" s="1"/>
  <c r="F35" i="9" s="1"/>
  <c r="D52" i="2"/>
  <c r="E52" i="2" s="1"/>
  <c r="F52" i="2" s="1"/>
  <c r="G86" i="3"/>
  <c r="D65" i="2"/>
  <c r="G64" i="2" s="1"/>
  <c r="H64" i="2" s="1"/>
  <c r="E117" i="3"/>
  <c r="F117" i="3" s="1"/>
  <c r="D65" i="3"/>
  <c r="E65" i="3" s="1"/>
  <c r="F65" i="3" s="1"/>
  <c r="E97" i="3"/>
  <c r="F97" i="3" s="1"/>
  <c r="D105" i="3"/>
  <c r="E105" i="3" s="1"/>
  <c r="F105" i="3" s="1"/>
  <c r="C120" i="3"/>
  <c r="C79" i="3"/>
  <c r="D40" i="3"/>
  <c r="E40" i="3" s="1"/>
  <c r="F40" i="3" s="1"/>
  <c r="C103" i="3"/>
  <c r="C116" i="3"/>
  <c r="C90" i="3"/>
  <c r="D140" i="3"/>
  <c r="E140" i="3" s="1"/>
  <c r="F140" i="3" s="1"/>
  <c r="D32" i="3"/>
  <c r="E32" i="3" s="1"/>
  <c r="F32" i="3" s="1"/>
  <c r="C123" i="9"/>
  <c r="E45" i="3"/>
  <c r="F45" i="3" s="1"/>
  <c r="G34" i="3"/>
  <c r="H34" i="3" s="1"/>
  <c r="C75" i="3"/>
  <c r="E125" i="3"/>
  <c r="F125" i="3" s="1"/>
  <c r="G32" i="3"/>
  <c r="H32" i="3" s="1"/>
  <c r="D50" i="9"/>
  <c r="E50" i="9" s="1"/>
  <c r="F50" i="9" s="1"/>
  <c r="C76" i="9"/>
  <c r="C96" i="3"/>
  <c r="E86" i="3"/>
  <c r="E121" i="3"/>
  <c r="F121" i="3" s="1"/>
  <c r="C116" i="2"/>
  <c r="E102" i="3"/>
  <c r="F102" i="3" s="1"/>
  <c r="D101" i="3"/>
  <c r="G100" i="3" s="1"/>
  <c r="G90" i="3"/>
  <c r="D36" i="3"/>
  <c r="G35" i="3" s="1"/>
  <c r="H35" i="3" s="1"/>
  <c r="C36" i="2"/>
  <c r="C54" i="3"/>
  <c r="D81" i="2"/>
  <c r="G80" i="2" s="1"/>
  <c r="D32" i="9"/>
  <c r="G31" i="9" s="1"/>
  <c r="H31" i="9" s="1"/>
  <c r="C100" i="9"/>
  <c r="D31" i="9"/>
  <c r="D70" i="9"/>
  <c r="E70" i="9" s="1"/>
  <c r="F70" i="9" s="1"/>
  <c r="G116" i="9"/>
  <c r="H116" i="9" s="1"/>
  <c r="G52" i="9"/>
  <c r="H52" i="9" s="1"/>
  <c r="G63" i="9"/>
  <c r="H63" i="9" s="1"/>
  <c r="G53" i="3"/>
  <c r="H53" i="3" s="1"/>
  <c r="G106" i="9"/>
  <c r="H106" i="9" s="1"/>
  <c r="D101" i="2"/>
  <c r="E101" i="2" s="1"/>
  <c r="F101" i="2" s="1"/>
  <c r="D106" i="9"/>
  <c r="E106" i="9" s="1"/>
  <c r="F106" i="9" s="1"/>
  <c r="C123" i="2"/>
  <c r="C99" i="9"/>
  <c r="C95" i="9"/>
  <c r="G129" i="9"/>
  <c r="H129" i="9" s="1"/>
  <c r="E106" i="3"/>
  <c r="F106" i="3" s="1"/>
  <c r="E104" i="3"/>
  <c r="C68" i="2"/>
  <c r="D137" i="2"/>
  <c r="E137" i="2" s="1"/>
  <c r="F137" i="2" s="1"/>
  <c r="E84" i="3"/>
  <c r="F84" i="3" s="1"/>
  <c r="G40" i="3"/>
  <c r="H40" i="3" s="1"/>
  <c r="G79" i="3"/>
  <c r="G36" i="3"/>
  <c r="H36" i="3" s="1"/>
  <c r="E110" i="3"/>
  <c r="F110" i="3" s="1"/>
  <c r="E61" i="3"/>
  <c r="F61" i="3" s="1"/>
  <c r="G75" i="3"/>
  <c r="G66" i="3"/>
  <c r="H66" i="3" s="1"/>
  <c r="C56" i="2"/>
  <c r="C102" i="2"/>
  <c r="C61" i="9"/>
  <c r="C72" i="9"/>
  <c r="C140" i="9"/>
  <c r="D63" i="9"/>
  <c r="E63" i="9" s="1"/>
  <c r="F63" i="9" s="1"/>
  <c r="D74" i="9"/>
  <c r="G73" i="9" s="1"/>
  <c r="C68" i="9"/>
  <c r="D44" i="9"/>
  <c r="G43" i="9" s="1"/>
  <c r="C59" i="9"/>
  <c r="G68" i="9"/>
  <c r="C103" i="9"/>
  <c r="C65" i="9"/>
  <c r="E38" i="9"/>
  <c r="C57" i="9"/>
  <c r="E138" i="9"/>
  <c r="D113" i="2"/>
  <c r="E113" i="2" s="1"/>
  <c r="F113" i="2" s="1"/>
  <c r="C98" i="2"/>
  <c r="F98" i="2" s="1"/>
  <c r="G83" i="9"/>
  <c r="H83" i="9" s="1"/>
  <c r="E88" i="9"/>
  <c r="G118" i="9"/>
  <c r="H118" i="9" s="1"/>
  <c r="G107" i="9"/>
  <c r="D112" i="9"/>
  <c r="E112" i="9" s="1"/>
  <c r="F112" i="9" s="1"/>
  <c r="C50" i="2"/>
  <c r="E99" i="9"/>
  <c r="E58" i="9"/>
  <c r="E122" i="9"/>
  <c r="E42" i="9"/>
  <c r="G39" i="9"/>
  <c r="D77" i="9"/>
  <c r="E77" i="9" s="1"/>
  <c r="F77" i="9" s="1"/>
  <c r="E113" i="9"/>
  <c r="C42" i="9"/>
  <c r="F42" i="9" s="1"/>
  <c r="D134" i="9"/>
  <c r="G133" i="9" s="1"/>
  <c r="H133" i="9" s="1"/>
  <c r="D66" i="9"/>
  <c r="E66" i="9" s="1"/>
  <c r="F66" i="9" s="1"/>
  <c r="C40" i="9"/>
  <c r="D55" i="9"/>
  <c r="G54" i="9" s="1"/>
  <c r="D82" i="2"/>
  <c r="E82" i="2" s="1"/>
  <c r="F82" i="2" s="1"/>
  <c r="D79" i="2"/>
  <c r="G78" i="2" s="1"/>
  <c r="H78" i="2" s="1"/>
  <c r="D51" i="9"/>
  <c r="E51" i="9" s="1"/>
  <c r="F51" i="9" s="1"/>
  <c r="D62" i="9"/>
  <c r="E62" i="9" s="1"/>
  <c r="F62" i="9" s="1"/>
  <c r="E93" i="9"/>
  <c r="E120" i="9"/>
  <c r="E56" i="9"/>
  <c r="D75" i="9"/>
  <c r="G74" i="9" s="1"/>
  <c r="H74" i="9" s="1"/>
  <c r="E102" i="9"/>
  <c r="F102" i="9" s="1"/>
  <c r="C101" i="9"/>
  <c r="G86" i="9"/>
  <c r="H86" i="9" s="1"/>
  <c r="D81" i="9"/>
  <c r="G80" i="9" s="1"/>
  <c r="H80" i="9" s="1"/>
  <c r="G56" i="9"/>
  <c r="G120" i="9"/>
  <c r="E95" i="9"/>
  <c r="E61" i="9"/>
  <c r="E126" i="9"/>
  <c r="D119" i="2"/>
  <c r="G118" i="2" s="1"/>
  <c r="G111" i="9"/>
  <c r="D39" i="2"/>
  <c r="E39" i="2" s="1"/>
  <c r="F39" i="2" s="1"/>
  <c r="C93" i="2"/>
  <c r="C88" i="9"/>
  <c r="E48" i="9"/>
  <c r="C111" i="9"/>
  <c r="G88" i="9"/>
  <c r="E136" i="9"/>
  <c r="F136" i="9" s="1"/>
  <c r="C47" i="9"/>
  <c r="C136" i="2"/>
  <c r="D42" i="2"/>
  <c r="G41" i="2" s="1"/>
  <c r="D140" i="2"/>
  <c r="G139" i="2" s="1"/>
  <c r="H139" i="2" s="1"/>
  <c r="D44" i="2"/>
  <c r="G43" i="2" s="1"/>
  <c r="D66" i="2"/>
  <c r="G65" i="2" s="1"/>
  <c r="H65" i="2" s="1"/>
  <c r="C58" i="9"/>
  <c r="C74" i="2"/>
  <c r="C111" i="2"/>
  <c r="C84" i="9"/>
  <c r="C103" i="2"/>
  <c r="C54" i="2"/>
  <c r="C138" i="9"/>
  <c r="C115" i="9"/>
  <c r="C38" i="9"/>
  <c r="E82" i="9"/>
  <c r="F82" i="9" s="1"/>
  <c r="G42" i="9"/>
  <c r="E47" i="9"/>
  <c r="C84" i="2"/>
  <c r="D58" i="2"/>
  <c r="G57" i="2" s="1"/>
  <c r="C70" i="2"/>
  <c r="C59" i="2"/>
  <c r="C99" i="2"/>
  <c r="C72" i="2"/>
  <c r="C87" i="2"/>
  <c r="E39" i="9"/>
  <c r="C122" i="9"/>
  <c r="D46" i="9"/>
  <c r="G45" i="9" s="1"/>
  <c r="G96" i="2"/>
  <c r="D127" i="2"/>
  <c r="G126" i="2" s="1"/>
  <c r="D63" i="2"/>
  <c r="G62" i="2" s="1"/>
  <c r="G103" i="2"/>
  <c r="C43" i="2"/>
  <c r="C73" i="9"/>
  <c r="E67" i="9"/>
  <c r="E127" i="9"/>
  <c r="G35" i="9"/>
  <c r="H35" i="9" s="1"/>
  <c r="G100" i="9"/>
  <c r="E103" i="2"/>
  <c r="G72" i="9"/>
  <c r="E111" i="9"/>
  <c r="G91" i="9"/>
  <c r="H91" i="9" s="1"/>
  <c r="G67" i="9"/>
  <c r="E72" i="9"/>
  <c r="G64" i="9"/>
  <c r="G102" i="9"/>
  <c r="H102" i="9" s="1"/>
  <c r="G90" i="2"/>
  <c r="H90" i="2" s="1"/>
  <c r="D48" i="2"/>
  <c r="E48" i="2" s="1"/>
  <c r="F48" i="2" s="1"/>
  <c r="G116" i="2"/>
  <c r="E80" i="2"/>
  <c r="C96" i="2"/>
  <c r="C91" i="2"/>
  <c r="D75" i="2"/>
  <c r="G74" i="2" s="1"/>
  <c r="E78" i="9"/>
  <c r="G138" i="9"/>
  <c r="E135" i="9"/>
  <c r="F135" i="9" s="1"/>
  <c r="G66" i="2"/>
  <c r="H66" i="2" s="1"/>
  <c r="E41" i="9"/>
  <c r="G42" i="2"/>
  <c r="H42" i="2" s="1"/>
  <c r="E140" i="9"/>
  <c r="G75" i="9"/>
  <c r="H75" i="9" s="1"/>
  <c r="E112" i="2"/>
  <c r="E84" i="2"/>
  <c r="D131" i="2"/>
  <c r="E131" i="2" s="1"/>
  <c r="F131" i="2" s="1"/>
  <c r="D64" i="2"/>
  <c r="E64" i="2" s="1"/>
  <c r="F64" i="2" s="1"/>
  <c r="D129" i="2"/>
  <c r="E129" i="2" s="1"/>
  <c r="F129" i="2" s="1"/>
  <c r="D76" i="2"/>
  <c r="E76" i="2" s="1"/>
  <c r="F76" i="2" s="1"/>
  <c r="D33" i="2"/>
  <c r="G32" i="2" s="1"/>
  <c r="D133" i="9"/>
  <c r="E133" i="9" s="1"/>
  <c r="F133" i="9" s="1"/>
  <c r="C126" i="9"/>
  <c r="C41" i="9"/>
  <c r="C85" i="9"/>
  <c r="D137" i="9"/>
  <c r="G136" i="9" s="1"/>
  <c r="H136" i="9" s="1"/>
  <c r="D129" i="9"/>
  <c r="G128" i="9" s="1"/>
  <c r="H128" i="9" s="1"/>
  <c r="C128" i="2"/>
  <c r="D35" i="2"/>
  <c r="E35" i="2" s="1"/>
  <c r="F35" i="2" s="1"/>
  <c r="D90" i="2"/>
  <c r="E90" i="2" s="1"/>
  <c r="F90" i="2" s="1"/>
  <c r="C85" i="2"/>
  <c r="G114" i="9"/>
  <c r="H114" i="9" s="1"/>
  <c r="D110" i="9"/>
  <c r="E110" i="9" s="1"/>
  <c r="F110" i="9" s="1"/>
  <c r="C45" i="9"/>
  <c r="C121" i="9"/>
  <c r="E86" i="9"/>
  <c r="F86" i="9" s="1"/>
  <c r="C96" i="9"/>
  <c r="D114" i="9"/>
  <c r="E114" i="9" s="1"/>
  <c r="F114" i="9" s="1"/>
  <c r="C49" i="9"/>
  <c r="C49" i="2"/>
  <c r="E93" i="2"/>
  <c r="E45" i="9"/>
  <c r="G48" i="9"/>
  <c r="G95" i="9"/>
  <c r="G84" i="9"/>
  <c r="G58" i="9"/>
  <c r="G122" i="9"/>
  <c r="E36" i="2"/>
  <c r="G127" i="2"/>
  <c r="H127" i="2" s="1"/>
  <c r="D47" i="2"/>
  <c r="E47" i="2" s="1"/>
  <c r="F47" i="2" s="1"/>
  <c r="G98" i="2"/>
  <c r="D120" i="2"/>
  <c r="G119" i="2" s="1"/>
  <c r="H119" i="2" s="1"/>
  <c r="D31" i="2"/>
  <c r="G123" i="9"/>
  <c r="G99" i="9"/>
  <c r="G70" i="9"/>
  <c r="H70" i="9" s="1"/>
  <c r="G96" i="9"/>
  <c r="D114" i="2"/>
  <c r="G113" i="2" s="1"/>
  <c r="H113" i="2" s="1"/>
  <c r="G54" i="2"/>
  <c r="G48" i="2"/>
  <c r="H48" i="2" s="1"/>
  <c r="E40" i="2"/>
  <c r="E132" i="2"/>
  <c r="G101" i="2"/>
  <c r="H101" i="2" s="1"/>
  <c r="G84" i="2"/>
  <c r="G55" i="2"/>
  <c r="D139" i="2"/>
  <c r="G138" i="2" s="1"/>
  <c r="C40" i="2"/>
  <c r="C80" i="2"/>
  <c r="C117" i="2"/>
  <c r="E34" i="2"/>
  <c r="C132" i="2"/>
  <c r="D37" i="2"/>
  <c r="I20" i="2" s="1"/>
  <c r="C55" i="2"/>
  <c r="C38" i="2"/>
  <c r="D86" i="2"/>
  <c r="E86" i="2" s="1"/>
  <c r="F86" i="2" s="1"/>
  <c r="E121" i="2"/>
  <c r="E32" i="2"/>
  <c r="C51" i="2"/>
  <c r="D92" i="2"/>
  <c r="G91" i="2" s="1"/>
  <c r="E116" i="2"/>
  <c r="E124" i="2"/>
  <c r="E119" i="1"/>
  <c r="F119" i="1" s="1"/>
  <c r="E107" i="10"/>
  <c r="F107" i="10" s="1"/>
  <c r="G106" i="2"/>
  <c r="E111" i="10"/>
  <c r="F111" i="10" s="1"/>
  <c r="E59" i="10"/>
  <c r="F59" i="10" s="1"/>
  <c r="E48" i="10"/>
  <c r="F48" i="10" s="1"/>
  <c r="D77" i="2"/>
  <c r="E77" i="2" s="1"/>
  <c r="F77" i="2" s="1"/>
  <c r="E74" i="2"/>
  <c r="C109" i="2"/>
  <c r="E133" i="10"/>
  <c r="F133" i="10" s="1"/>
  <c r="E91" i="10"/>
  <c r="F91" i="10" s="1"/>
  <c r="G117" i="2"/>
  <c r="G56" i="2"/>
  <c r="G87" i="2"/>
  <c r="C94" i="2"/>
  <c r="C45" i="2"/>
  <c r="F45" i="2" s="1"/>
  <c r="C135" i="2"/>
  <c r="C133" i="2"/>
  <c r="G93" i="2"/>
  <c r="H93" i="2" s="1"/>
  <c r="E84" i="10"/>
  <c r="F84" i="10" s="1"/>
  <c r="C112" i="2"/>
  <c r="C67" i="2"/>
  <c r="E68" i="10"/>
  <c r="F68" i="10" s="1"/>
  <c r="D53" i="2"/>
  <c r="G52" i="2" s="1"/>
  <c r="H52" i="2" s="1"/>
  <c r="D110" i="2"/>
  <c r="E110" i="2" s="1"/>
  <c r="F110" i="2" s="1"/>
  <c r="G45" i="2"/>
  <c r="G129" i="2"/>
  <c r="H129" i="2" s="1"/>
  <c r="E122" i="2"/>
  <c r="E102" i="2"/>
  <c r="C138" i="2"/>
  <c r="C34" i="2"/>
  <c r="E128" i="3"/>
  <c r="F128" i="3" s="1"/>
  <c r="E68" i="2"/>
  <c r="D134" i="2"/>
  <c r="E134" i="2" s="1"/>
  <c r="F134" i="2" s="1"/>
  <c r="G73" i="2"/>
  <c r="H73" i="2" s="1"/>
  <c r="C106" i="2"/>
  <c r="E139" i="3"/>
  <c r="G108" i="2"/>
  <c r="E109" i="2"/>
  <c r="G135" i="2"/>
  <c r="C57" i="2"/>
  <c r="E114" i="1"/>
  <c r="F114" i="1" s="1"/>
  <c r="G134" i="2"/>
  <c r="H134" i="2" s="1"/>
  <c r="E33" i="3"/>
  <c r="F33" i="3" s="1"/>
  <c r="E71" i="3"/>
  <c r="F71" i="3" s="1"/>
  <c r="G53" i="2"/>
  <c r="H53" i="2" s="1"/>
  <c r="C62" i="2"/>
  <c r="F62" i="2" s="1"/>
  <c r="C108" i="2"/>
  <c r="C107" i="2"/>
  <c r="D115" i="2"/>
  <c r="G114" i="2" s="1"/>
  <c r="H114" i="2" s="1"/>
  <c r="E130" i="10"/>
  <c r="F130" i="10" s="1"/>
  <c r="E37" i="3"/>
  <c r="F37" i="3" s="1"/>
  <c r="E97" i="2"/>
  <c r="C118" i="2"/>
  <c r="E103" i="3"/>
  <c r="E108" i="2"/>
  <c r="D73" i="2"/>
  <c r="G72" i="2" s="1"/>
  <c r="E70" i="2"/>
  <c r="E39" i="1"/>
  <c r="F39" i="1" s="1"/>
  <c r="D71" i="2"/>
  <c r="G70" i="2" s="1"/>
  <c r="D69" i="2"/>
  <c r="G68" i="2" s="1"/>
  <c r="G71" i="2"/>
  <c r="H71" i="2" s="1"/>
  <c r="G122" i="2"/>
  <c r="C130" i="2"/>
  <c r="C46" i="2"/>
  <c r="E69" i="9"/>
  <c r="E128" i="10"/>
  <c r="F128" i="10" s="1"/>
  <c r="E63" i="10"/>
  <c r="F63" i="10" s="1"/>
  <c r="E43" i="9"/>
  <c r="E49" i="9"/>
  <c r="E108" i="9"/>
  <c r="E70" i="1"/>
  <c r="F70" i="1" s="1"/>
  <c r="E40" i="9"/>
  <c r="E64" i="9"/>
  <c r="E60" i="9"/>
  <c r="E112" i="10"/>
  <c r="F112" i="10" s="1"/>
  <c r="C124" i="2"/>
  <c r="E53" i="9"/>
  <c r="F53" i="9" s="1"/>
  <c r="E87" i="9"/>
  <c r="E116" i="10"/>
  <c r="F116" i="10" s="1"/>
  <c r="E111" i="2"/>
  <c r="E123" i="2"/>
  <c r="G105" i="2"/>
  <c r="H105" i="2" s="1"/>
  <c r="D100" i="2"/>
  <c r="E100" i="2" s="1"/>
  <c r="F100" i="2" s="1"/>
  <c r="C122" i="2"/>
  <c r="E123" i="1"/>
  <c r="F123" i="1" s="1"/>
  <c r="E43" i="1"/>
  <c r="F43" i="1" s="1"/>
  <c r="E135" i="3"/>
  <c r="F135" i="3" s="1"/>
  <c r="D105" i="2"/>
  <c r="E105" i="2" s="1"/>
  <c r="F105" i="2" s="1"/>
  <c r="D78" i="2"/>
  <c r="G77" i="2" s="1"/>
  <c r="H77" i="2" s="1"/>
  <c r="E55" i="1"/>
  <c r="F55" i="1" s="1"/>
  <c r="E76" i="1"/>
  <c r="F76" i="1" s="1"/>
  <c r="C88" i="2"/>
  <c r="G86" i="2"/>
  <c r="H86" i="2" s="1"/>
  <c r="G88" i="2"/>
  <c r="D61" i="2"/>
  <c r="G60" i="2" s="1"/>
  <c r="E85" i="9"/>
  <c r="E103" i="9"/>
  <c r="E137" i="10"/>
  <c r="F137" i="10" s="1"/>
  <c r="E124" i="10"/>
  <c r="F124" i="10" s="1"/>
  <c r="E89" i="10"/>
  <c r="F89" i="10" s="1"/>
  <c r="E80" i="10"/>
  <c r="F80" i="10" s="1"/>
  <c r="E91" i="1"/>
  <c r="F91" i="1" s="1"/>
  <c r="E104" i="1"/>
  <c r="F104" i="1" s="1"/>
  <c r="E118" i="10"/>
  <c r="F118" i="10" s="1"/>
  <c r="E50" i="10"/>
  <c r="F50" i="10" s="1"/>
  <c r="E140" i="10"/>
  <c r="F140" i="10" s="1"/>
  <c r="E105" i="10"/>
  <c r="F105" i="10" s="1"/>
  <c r="E53" i="10"/>
  <c r="F53" i="10" s="1"/>
  <c r="E104" i="2"/>
  <c r="F104" i="2" s="1"/>
  <c r="E72" i="1"/>
  <c r="F72" i="1" s="1"/>
  <c r="E139" i="10"/>
  <c r="F139" i="10" s="1"/>
  <c r="E131" i="10"/>
  <c r="F131" i="10" s="1"/>
  <c r="G137" i="2"/>
  <c r="H137" i="2" s="1"/>
  <c r="E138" i="2"/>
  <c r="G40" i="2"/>
  <c r="E41" i="2"/>
  <c r="E133" i="2"/>
  <c r="E43" i="2"/>
  <c r="E139" i="1"/>
  <c r="F139" i="1" s="1"/>
  <c r="E136" i="1"/>
  <c r="F136" i="1" s="1"/>
  <c r="E96" i="2"/>
  <c r="E81" i="2"/>
  <c r="F81" i="2" s="1"/>
  <c r="C60" i="2"/>
  <c r="E46" i="1"/>
  <c r="E40" i="1"/>
  <c r="F40" i="1" s="1"/>
  <c r="E125" i="9"/>
  <c r="E117" i="9"/>
  <c r="F117" i="9" s="1"/>
  <c r="E36" i="9"/>
  <c r="E119" i="9"/>
  <c r="F119" i="9" s="1"/>
  <c r="E121" i="10"/>
  <c r="F121" i="10" s="1"/>
  <c r="E88" i="10"/>
  <c r="F88" i="10" s="1"/>
  <c r="E36" i="10"/>
  <c r="F36" i="10" s="1"/>
  <c r="E119" i="10"/>
  <c r="F119" i="10" s="1"/>
  <c r="E57" i="10"/>
  <c r="F57" i="10" s="1"/>
  <c r="E75" i="10"/>
  <c r="F75" i="10" s="1"/>
  <c r="E96" i="10"/>
  <c r="F96" i="10" s="1"/>
  <c r="D60" i="2"/>
  <c r="G59" i="2" s="1"/>
  <c r="C126" i="2"/>
  <c r="D95" i="2"/>
  <c r="G94" i="2" s="1"/>
  <c r="C32" i="2"/>
  <c r="C121" i="2"/>
  <c r="G110" i="2"/>
  <c r="H110" i="2" s="1"/>
  <c r="E71" i="9"/>
  <c r="E97" i="9"/>
  <c r="F97" i="9" s="1"/>
  <c r="E95" i="10"/>
  <c r="F95" i="10" s="1"/>
  <c r="E114" i="10"/>
  <c r="F114" i="10" s="1"/>
  <c r="E135" i="10"/>
  <c r="F135" i="10" s="1"/>
  <c r="E73" i="10"/>
  <c r="F73" i="10" s="1"/>
  <c r="E107" i="1"/>
  <c r="F107" i="1" s="1"/>
  <c r="E59" i="1"/>
  <c r="F59" i="1" s="1"/>
  <c r="E44" i="1"/>
  <c r="F44" i="1" s="1"/>
  <c r="E119" i="3"/>
  <c r="F119" i="3" s="1"/>
  <c r="E82" i="10"/>
  <c r="F82" i="10" s="1"/>
  <c r="E126" i="10"/>
  <c r="F126" i="10" s="1"/>
  <c r="E85" i="10"/>
  <c r="F85" i="10" s="1"/>
  <c r="E64" i="10"/>
  <c r="F64" i="10" s="1"/>
  <c r="G34" i="10"/>
  <c r="H34" i="10" s="1"/>
  <c r="E123" i="3"/>
  <c r="F123" i="3" s="1"/>
  <c r="E75" i="3"/>
  <c r="E96" i="3"/>
  <c r="E117" i="2"/>
  <c r="E55" i="2"/>
  <c r="E76" i="3"/>
  <c r="F76" i="3" s="1"/>
  <c r="E82" i="1"/>
  <c r="F82" i="1" s="1"/>
  <c r="E87" i="2"/>
  <c r="E96" i="9"/>
  <c r="E91" i="9"/>
  <c r="F91" i="9" s="1"/>
  <c r="E131" i="9"/>
  <c r="E65" i="9"/>
  <c r="E109" i="10"/>
  <c r="F109" i="10" s="1"/>
  <c r="E104" i="10"/>
  <c r="F104" i="10" s="1"/>
  <c r="E98" i="10"/>
  <c r="F98" i="10" s="1"/>
  <c r="G124" i="10"/>
  <c r="H124" i="10" s="1"/>
  <c r="E100" i="10"/>
  <c r="F100" i="10" s="1"/>
  <c r="E101" i="10"/>
  <c r="F101" i="10" s="1"/>
  <c r="E91" i="3"/>
  <c r="F91" i="3" s="1"/>
  <c r="E59" i="9"/>
  <c r="E123" i="10"/>
  <c r="F123" i="10" s="1"/>
  <c r="E77" i="10"/>
  <c r="F77" i="10" s="1"/>
  <c r="E99" i="3"/>
  <c r="F99" i="3" s="1"/>
  <c r="E72" i="10"/>
  <c r="F72" i="10" s="1"/>
  <c r="E42" i="3"/>
  <c r="F42" i="3" s="1"/>
  <c r="G98" i="9"/>
  <c r="E107" i="3"/>
  <c r="F107" i="3" s="1"/>
  <c r="E41" i="3"/>
  <c r="F41" i="3" s="1"/>
  <c r="E47" i="3"/>
  <c r="E85" i="2"/>
  <c r="E59" i="2"/>
  <c r="E86" i="1"/>
  <c r="F86" i="1" s="1"/>
  <c r="G132" i="3"/>
  <c r="H132" i="3" s="1"/>
  <c r="E92" i="3"/>
  <c r="F92" i="3" s="1"/>
  <c r="E48" i="3"/>
  <c r="E50" i="1"/>
  <c r="F50" i="1" s="1"/>
  <c r="E115" i="3"/>
  <c r="F115" i="3" s="1"/>
  <c r="E49" i="3"/>
  <c r="F49" i="3" s="1"/>
  <c r="E136" i="2"/>
  <c r="E110" i="1"/>
  <c r="F110" i="1" s="1"/>
  <c r="E62" i="1"/>
  <c r="F62" i="1" s="1"/>
  <c r="E79" i="1"/>
  <c r="F79" i="1" s="1"/>
  <c r="E33" i="9"/>
  <c r="E107" i="9"/>
  <c r="E101" i="9"/>
  <c r="E76" i="9"/>
  <c r="E61" i="10"/>
  <c r="F61" i="10" s="1"/>
  <c r="E130" i="2"/>
  <c r="E106" i="2"/>
  <c r="E78" i="1"/>
  <c r="F78" i="1" s="1"/>
  <c r="E123" i="9"/>
  <c r="E92" i="9"/>
  <c r="E66" i="10"/>
  <c r="F66" i="10" s="1"/>
  <c r="E69" i="10"/>
  <c r="F69" i="10" s="1"/>
  <c r="E52" i="3"/>
  <c r="F52" i="3" s="1"/>
  <c r="E124" i="3"/>
  <c r="E99" i="2"/>
  <c r="E46" i="2"/>
  <c r="E87" i="1"/>
  <c r="F87" i="1" s="1"/>
  <c r="E83" i="3"/>
  <c r="E39" i="3"/>
  <c r="F39" i="3" s="1"/>
  <c r="E93" i="10"/>
  <c r="F93" i="10" s="1"/>
  <c r="E56" i="10"/>
  <c r="F56" i="10" s="1"/>
  <c r="E79" i="10"/>
  <c r="F79" i="10" s="1"/>
  <c r="E52" i="10"/>
  <c r="F52" i="10" s="1"/>
  <c r="G119" i="9"/>
  <c r="H119" i="9" s="1"/>
  <c r="G57" i="9"/>
  <c r="G114" i="10"/>
  <c r="H114" i="10" s="1"/>
  <c r="G98" i="10"/>
  <c r="H98" i="10" s="1"/>
  <c r="G82" i="10"/>
  <c r="H82" i="10" s="1"/>
  <c r="G66" i="10"/>
  <c r="H66" i="10" s="1"/>
  <c r="G50" i="10"/>
  <c r="H50" i="10" s="1"/>
  <c r="G45" i="10"/>
  <c r="H45" i="10" s="1"/>
  <c r="G41" i="10"/>
  <c r="H41" i="10" s="1"/>
  <c r="G92" i="9"/>
  <c r="G33" i="10"/>
  <c r="H33" i="10" s="1"/>
  <c r="E45" i="10"/>
  <c r="F45" i="10" s="1"/>
  <c r="E43" i="10"/>
  <c r="F43" i="10" s="1"/>
  <c r="E39" i="10"/>
  <c r="F39" i="10" s="1"/>
  <c r="G82" i="1"/>
  <c r="H82" i="1" s="1"/>
  <c r="G137" i="9"/>
  <c r="H137" i="9" s="1"/>
  <c r="G55" i="9"/>
  <c r="H55" i="9" s="1"/>
  <c r="G121" i="9"/>
  <c r="G137" i="10"/>
  <c r="H137" i="10" s="1"/>
  <c r="G121" i="10"/>
  <c r="H121" i="10" s="1"/>
  <c r="G107" i="10"/>
  <c r="H107" i="10" s="1"/>
  <c r="G91" i="10"/>
  <c r="H91" i="10" s="1"/>
  <c r="G75" i="10"/>
  <c r="H75" i="10" s="1"/>
  <c r="G59" i="10"/>
  <c r="H59" i="10" s="1"/>
  <c r="G133" i="10"/>
  <c r="H133" i="10" s="1"/>
  <c r="E41" i="10"/>
  <c r="F41" i="10" s="1"/>
  <c r="E50" i="3"/>
  <c r="F50" i="3" s="1"/>
  <c r="G131" i="9"/>
  <c r="H131" i="9" s="1"/>
  <c r="G116" i="10"/>
  <c r="H116" i="10" s="1"/>
  <c r="G43" i="10"/>
  <c r="H43" i="10" s="1"/>
  <c r="G102" i="2"/>
  <c r="G66" i="9"/>
  <c r="H66" i="9" s="1"/>
  <c r="G125" i="9"/>
  <c r="G60" i="9"/>
  <c r="G71" i="9"/>
  <c r="G38" i="9"/>
  <c r="G139" i="9"/>
  <c r="G134" i="9"/>
  <c r="H134" i="9" s="1"/>
  <c r="F138" i="10"/>
  <c r="H138" i="10"/>
  <c r="F122" i="10"/>
  <c r="H122" i="10"/>
  <c r="G135" i="10"/>
  <c r="H135" i="10" s="1"/>
  <c r="G119" i="10"/>
  <c r="H119" i="10" s="1"/>
  <c r="G126" i="10"/>
  <c r="H126" i="10" s="1"/>
  <c r="F108" i="10"/>
  <c r="H108" i="10"/>
  <c r="F92" i="10"/>
  <c r="H92" i="10"/>
  <c r="F76" i="10"/>
  <c r="H76" i="10"/>
  <c r="F60" i="10"/>
  <c r="H60" i="10"/>
  <c r="G109" i="10"/>
  <c r="H109" i="10" s="1"/>
  <c r="G93" i="10"/>
  <c r="H93" i="10" s="1"/>
  <c r="G77" i="10"/>
  <c r="H77" i="10" s="1"/>
  <c r="G61" i="10"/>
  <c r="H61" i="10" s="1"/>
  <c r="G112" i="10"/>
  <c r="H112" i="10" s="1"/>
  <c r="G96" i="10"/>
  <c r="H96" i="10" s="1"/>
  <c r="G80" i="10"/>
  <c r="H80" i="10" s="1"/>
  <c r="G64" i="10"/>
  <c r="H64" i="10" s="1"/>
  <c r="G48" i="10"/>
  <c r="H48" i="10" s="1"/>
  <c r="F35" i="10"/>
  <c r="H35" i="10"/>
  <c r="G32" i="10"/>
  <c r="H32" i="10" s="1"/>
  <c r="G31" i="10"/>
  <c r="H31" i="10" s="1"/>
  <c r="F134" i="10"/>
  <c r="H134" i="10"/>
  <c r="H118" i="10"/>
  <c r="G131" i="10"/>
  <c r="H131" i="10" s="1"/>
  <c r="H104" i="10"/>
  <c r="H88" i="10"/>
  <c r="H72" i="10"/>
  <c r="H56" i="10"/>
  <c r="G105" i="10"/>
  <c r="H105" i="10" s="1"/>
  <c r="G89" i="10"/>
  <c r="H89" i="10" s="1"/>
  <c r="G73" i="10"/>
  <c r="H73" i="10" s="1"/>
  <c r="G57" i="10"/>
  <c r="H57" i="10" s="1"/>
  <c r="H47" i="10"/>
  <c r="F31" i="10"/>
  <c r="E129" i="10"/>
  <c r="F129" i="10" s="1"/>
  <c r="E103" i="10"/>
  <c r="F103" i="10" s="1"/>
  <c r="E87" i="10"/>
  <c r="F87" i="10" s="1"/>
  <c r="E71" i="10"/>
  <c r="F71" i="10" s="1"/>
  <c r="E55" i="10"/>
  <c r="F55" i="10" s="1"/>
  <c r="I19" i="10"/>
  <c r="G87" i="9"/>
  <c r="G44" i="9"/>
  <c r="H44" i="9" s="1"/>
  <c r="G47" i="9"/>
  <c r="G135" i="9"/>
  <c r="H135" i="9" s="1"/>
  <c r="G46" i="9"/>
  <c r="H46" i="9" s="1"/>
  <c r="E115" i="9"/>
  <c r="H128" i="10"/>
  <c r="H102" i="10"/>
  <c r="F102" i="10"/>
  <c r="H86" i="10"/>
  <c r="F86" i="10"/>
  <c r="H70" i="10"/>
  <c r="F70" i="10"/>
  <c r="H54" i="10"/>
  <c r="F54" i="10"/>
  <c r="H40" i="10"/>
  <c r="E40" i="10"/>
  <c r="F40" i="10" s="1"/>
  <c r="F38" i="10"/>
  <c r="H38" i="10"/>
  <c r="E130" i="9"/>
  <c r="H136" i="10"/>
  <c r="F136" i="10"/>
  <c r="H120" i="10"/>
  <c r="F120" i="10"/>
  <c r="H127" i="10"/>
  <c r="F127" i="10"/>
  <c r="H110" i="10"/>
  <c r="F110" i="10"/>
  <c r="H94" i="10"/>
  <c r="F94" i="10"/>
  <c r="H78" i="10"/>
  <c r="F78" i="10"/>
  <c r="H62" i="10"/>
  <c r="F62" i="10"/>
  <c r="H113" i="10"/>
  <c r="F113" i="10"/>
  <c r="H97" i="10"/>
  <c r="F97" i="10"/>
  <c r="H81" i="10"/>
  <c r="F81" i="10"/>
  <c r="H65" i="10"/>
  <c r="F65" i="10"/>
  <c r="H49" i="10"/>
  <c r="F49" i="10"/>
  <c r="F33" i="10"/>
  <c r="F32" i="10"/>
  <c r="H132" i="10"/>
  <c r="F132" i="10"/>
  <c r="H139" i="10"/>
  <c r="H123" i="10"/>
  <c r="F115" i="10"/>
  <c r="H115" i="10"/>
  <c r="H106" i="10"/>
  <c r="F106" i="10"/>
  <c r="H90" i="10"/>
  <c r="F90" i="10"/>
  <c r="H74" i="10"/>
  <c r="F74" i="10"/>
  <c r="H58" i="10"/>
  <c r="F58" i="10"/>
  <c r="E47" i="10"/>
  <c r="F47" i="10" s="1"/>
  <c r="H44" i="10"/>
  <c r="F44" i="10"/>
  <c r="H111" i="10"/>
  <c r="H95" i="10"/>
  <c r="H79" i="10"/>
  <c r="H63" i="10"/>
  <c r="F42" i="10"/>
  <c r="H42" i="10"/>
  <c r="H39" i="10"/>
  <c r="G36" i="10"/>
  <c r="H36" i="10" s="1"/>
  <c r="D26" i="10"/>
  <c r="D20" i="10"/>
  <c r="D11" i="10"/>
  <c r="D21" i="10"/>
  <c r="D12" i="10"/>
  <c r="D24" i="10"/>
  <c r="D18" i="10"/>
  <c r="D8" i="10"/>
  <c r="D19" i="10"/>
  <c r="D10" i="10"/>
  <c r="D25" i="10"/>
  <c r="D16" i="10"/>
  <c r="D22" i="10"/>
  <c r="D17" i="10"/>
  <c r="D9" i="10"/>
  <c r="D23" i="10"/>
  <c r="D13" i="10"/>
  <c r="D15" i="10"/>
  <c r="D14" i="10"/>
  <c r="D7" i="10"/>
  <c r="G37" i="9"/>
  <c r="H37" i="9" s="1"/>
  <c r="H129" i="10"/>
  <c r="H117" i="10"/>
  <c r="F117" i="10"/>
  <c r="H103" i="10"/>
  <c r="H87" i="10"/>
  <c r="H71" i="10"/>
  <c r="H55" i="10"/>
  <c r="F34" i="10"/>
  <c r="F125" i="10"/>
  <c r="H125" i="10"/>
  <c r="F99" i="10"/>
  <c r="H99" i="10"/>
  <c r="F83" i="10"/>
  <c r="H83" i="10"/>
  <c r="F67" i="10"/>
  <c r="H67" i="10"/>
  <c r="F51" i="10"/>
  <c r="H51" i="10"/>
  <c r="F46" i="10"/>
  <c r="H46" i="10"/>
  <c r="H130" i="10"/>
  <c r="H100" i="10"/>
  <c r="H84" i="10"/>
  <c r="H68" i="10"/>
  <c r="H52" i="10"/>
  <c r="G101" i="10"/>
  <c r="H101" i="10" s="1"/>
  <c r="G85" i="10"/>
  <c r="H85" i="10" s="1"/>
  <c r="G69" i="10"/>
  <c r="H69" i="10" s="1"/>
  <c r="G53" i="10"/>
  <c r="H53" i="10" s="1"/>
  <c r="G37" i="10"/>
  <c r="H37" i="10" s="1"/>
  <c r="E37" i="10"/>
  <c r="F37" i="10" s="1"/>
  <c r="G126" i="9"/>
  <c r="G77" i="9"/>
  <c r="H77" i="9" s="1"/>
  <c r="E121" i="9"/>
  <c r="E89" i="9"/>
  <c r="E73" i="9"/>
  <c r="E57" i="9"/>
  <c r="G41" i="9"/>
  <c r="G110" i="9"/>
  <c r="H110" i="9" s="1"/>
  <c r="G94" i="9"/>
  <c r="H94" i="9" s="1"/>
  <c r="E124" i="9"/>
  <c r="G112" i="9"/>
  <c r="H112" i="9" s="1"/>
  <c r="E94" i="1"/>
  <c r="F94" i="1" s="1"/>
  <c r="I19" i="9"/>
  <c r="E38" i="2"/>
  <c r="E38" i="1"/>
  <c r="F38" i="1" s="1"/>
  <c r="E118" i="2"/>
  <c r="E98" i="1"/>
  <c r="F98" i="1" s="1"/>
  <c r="E34" i="1"/>
  <c r="F34" i="1" s="1"/>
  <c r="E72" i="2"/>
  <c r="G125" i="1"/>
  <c r="H125" i="1" s="1"/>
  <c r="E64" i="3"/>
  <c r="E128" i="2"/>
  <c r="E54" i="1"/>
  <c r="F54" i="1" s="1"/>
  <c r="G68" i="3"/>
  <c r="H68" i="3" s="1"/>
  <c r="E58" i="3"/>
  <c r="F58" i="3" s="1"/>
  <c r="G79" i="2"/>
  <c r="H79" i="2" s="1"/>
  <c r="G69" i="2"/>
  <c r="H69" i="2" s="1"/>
  <c r="G49" i="2"/>
  <c r="G91" i="1"/>
  <c r="H91" i="1" s="1"/>
  <c r="E89" i="2"/>
  <c r="E80" i="3"/>
  <c r="F80" i="3" s="1"/>
  <c r="E46" i="3"/>
  <c r="F46" i="3" s="1"/>
  <c r="E75" i="1"/>
  <c r="F75" i="1" s="1"/>
  <c r="E134" i="1"/>
  <c r="F134" i="1" s="1"/>
  <c r="E87" i="3"/>
  <c r="F87" i="3" s="1"/>
  <c r="G84" i="3"/>
  <c r="H84" i="3" s="1"/>
  <c r="E59" i="3"/>
  <c r="F59" i="3" s="1"/>
  <c r="E43" i="3"/>
  <c r="F43" i="3" s="1"/>
  <c r="E135" i="2"/>
  <c r="E51" i="2"/>
  <c r="G35" i="2"/>
  <c r="H35" i="2" s="1"/>
  <c r="E56" i="2"/>
  <c r="E130" i="1"/>
  <c r="F130" i="1" s="1"/>
  <c r="E66" i="1"/>
  <c r="F66" i="1" s="1"/>
  <c r="G114" i="1"/>
  <c r="H114" i="1" s="1"/>
  <c r="E67" i="3"/>
  <c r="F67" i="3" s="1"/>
  <c r="G107" i="1"/>
  <c r="H107" i="1" s="1"/>
  <c r="E139" i="9"/>
  <c r="E100" i="9"/>
  <c r="E84" i="9"/>
  <c r="E68" i="9"/>
  <c r="G40" i="9"/>
  <c r="F31" i="9"/>
  <c r="G101" i="9"/>
  <c r="G85" i="9"/>
  <c r="G53" i="9"/>
  <c r="H53" i="9" s="1"/>
  <c r="G33" i="9"/>
  <c r="G97" i="9"/>
  <c r="H97" i="9" s="1"/>
  <c r="G81" i="9"/>
  <c r="H81" i="9" s="1"/>
  <c r="D26" i="9"/>
  <c r="D21" i="9"/>
  <c r="D12" i="9"/>
  <c r="D25" i="9"/>
  <c r="D16" i="9"/>
  <c r="D22" i="9"/>
  <c r="D19" i="9"/>
  <c r="D10" i="9"/>
  <c r="D23" i="9"/>
  <c r="D13" i="9"/>
  <c r="D15" i="9"/>
  <c r="D17" i="9"/>
  <c r="D9" i="9"/>
  <c r="D20" i="9"/>
  <c r="D11" i="9"/>
  <c r="D24" i="9"/>
  <c r="D14" i="9"/>
  <c r="D7" i="9"/>
  <c r="D18" i="9"/>
  <c r="D8" i="9"/>
  <c r="G116" i="3"/>
  <c r="E65" i="1"/>
  <c r="F65" i="1" s="1"/>
  <c r="G109" i="3"/>
  <c r="H109" i="3" s="1"/>
  <c r="G80" i="1"/>
  <c r="H80" i="1" s="1"/>
  <c r="G32" i="1"/>
  <c r="H32" i="1" s="1"/>
  <c r="G76" i="1"/>
  <c r="H76" i="1" s="1"/>
  <c r="G60" i="1"/>
  <c r="H60" i="1" s="1"/>
  <c r="G44" i="1"/>
  <c r="H44" i="1" s="1"/>
  <c r="G92" i="2"/>
  <c r="H92" i="2" s="1"/>
  <c r="E49" i="2"/>
  <c r="G120" i="2"/>
  <c r="H120" i="2" s="1"/>
  <c r="G61" i="3"/>
  <c r="H61" i="3" s="1"/>
  <c r="E122" i="3"/>
  <c r="F122" i="3" s="1"/>
  <c r="G97" i="2"/>
  <c r="G128" i="1"/>
  <c r="H128" i="1" s="1"/>
  <c r="G112" i="1"/>
  <c r="G96" i="1"/>
  <c r="H96" i="1" s="1"/>
  <c r="G98" i="1"/>
  <c r="H98" i="1" s="1"/>
  <c r="E98" i="3"/>
  <c r="F98" i="3" s="1"/>
  <c r="G123" i="1"/>
  <c r="H123" i="1" s="1"/>
  <c r="G59" i="1"/>
  <c r="H59" i="1" s="1"/>
  <c r="G92" i="3"/>
  <c r="H92" i="3" s="1"/>
  <c r="G76" i="3"/>
  <c r="H76" i="3" s="1"/>
  <c r="E138" i="3"/>
  <c r="G82" i="2"/>
  <c r="H82" i="2" s="1"/>
  <c r="E114" i="3"/>
  <c r="F114" i="3" s="1"/>
  <c r="E54" i="3"/>
  <c r="E38" i="3"/>
  <c r="F38" i="3" s="1"/>
  <c r="G139" i="1"/>
  <c r="H139" i="1" s="1"/>
  <c r="G124" i="3"/>
  <c r="G60" i="3"/>
  <c r="H60" i="3" s="1"/>
  <c r="G95" i="2"/>
  <c r="H95" i="2" s="1"/>
  <c r="G46" i="1"/>
  <c r="G130" i="1"/>
  <c r="H130" i="1" s="1"/>
  <c r="G34" i="1"/>
  <c r="H34" i="1" s="1"/>
  <c r="G125" i="2"/>
  <c r="H125" i="2" s="1"/>
  <c r="G33" i="2"/>
  <c r="H33" i="2" s="1"/>
  <c r="G92" i="1"/>
  <c r="H92" i="1" s="1"/>
  <c r="E57" i="2"/>
  <c r="G105" i="3"/>
  <c r="H105" i="3" s="1"/>
  <c r="G89" i="3"/>
  <c r="H89" i="3" s="1"/>
  <c r="G83" i="3"/>
  <c r="G67" i="3"/>
  <c r="H67" i="3" s="1"/>
  <c r="G111" i="2"/>
  <c r="G44" i="2"/>
  <c r="H44" i="2" s="1"/>
  <c r="G127" i="1"/>
  <c r="H127" i="1" s="1"/>
  <c r="G111" i="1"/>
  <c r="H111" i="1" s="1"/>
  <c r="G95" i="1"/>
  <c r="H95" i="1" s="1"/>
  <c r="G79" i="1"/>
  <c r="H79" i="1" s="1"/>
  <c r="G63" i="1"/>
  <c r="H63" i="1" s="1"/>
  <c r="G31" i="1"/>
  <c r="H31" i="1" s="1"/>
  <c r="G66" i="1"/>
  <c r="H66" i="1" s="1"/>
  <c r="G81" i="3"/>
  <c r="H81" i="3" s="1"/>
  <c r="F137" i="3"/>
  <c r="H137" i="3"/>
  <c r="H121" i="3"/>
  <c r="H106" i="3"/>
  <c r="E54" i="2"/>
  <c r="G132" i="1"/>
  <c r="H132" i="1" s="1"/>
  <c r="G116" i="1"/>
  <c r="H116" i="1" s="1"/>
  <c r="G100" i="1"/>
  <c r="H100" i="1" s="1"/>
  <c r="G84" i="1"/>
  <c r="H84" i="1" s="1"/>
  <c r="G68" i="1"/>
  <c r="H68" i="1" s="1"/>
  <c r="G52" i="1"/>
  <c r="H52" i="1" s="1"/>
  <c r="G36" i="1"/>
  <c r="H36" i="1" s="1"/>
  <c r="G50" i="1"/>
  <c r="H50" i="1" s="1"/>
  <c r="F128" i="1"/>
  <c r="F96" i="1"/>
  <c r="F80" i="1"/>
  <c r="F64" i="1"/>
  <c r="F32" i="1"/>
  <c r="F67" i="1"/>
  <c r="F47" i="1"/>
  <c r="F131" i="1"/>
  <c r="F115" i="1"/>
  <c r="F99" i="1"/>
  <c r="H83" i="1"/>
  <c r="F83" i="1"/>
  <c r="F35" i="1"/>
  <c r="H114" i="3"/>
  <c r="H98" i="3"/>
  <c r="G124" i="1"/>
  <c r="H124" i="1" s="1"/>
  <c r="G108" i="1"/>
  <c r="H108" i="1" s="1"/>
  <c r="F140" i="1"/>
  <c r="F124" i="1"/>
  <c r="F108" i="1"/>
  <c r="F92" i="1"/>
  <c r="F60" i="1"/>
  <c r="D7" i="1"/>
  <c r="D13" i="1"/>
  <c r="D22" i="1"/>
  <c r="D19" i="1"/>
  <c r="D10" i="1"/>
  <c r="D18" i="1"/>
  <c r="D23" i="1"/>
  <c r="D24" i="1"/>
  <c r="D17" i="1"/>
  <c r="D12" i="1"/>
  <c r="D9" i="1"/>
  <c r="D16" i="1"/>
  <c r="D11" i="1"/>
  <c r="D21" i="1"/>
  <c r="D14" i="1"/>
  <c r="D20" i="1"/>
  <c r="D25" i="1"/>
  <c r="D15" i="1"/>
  <c r="D26" i="1"/>
  <c r="D8" i="1"/>
  <c r="E127" i="3"/>
  <c r="F127" i="3" s="1"/>
  <c r="E111" i="3"/>
  <c r="F111" i="3" s="1"/>
  <c r="E95" i="3"/>
  <c r="F95" i="3" s="1"/>
  <c r="E79" i="3"/>
  <c r="E63" i="3"/>
  <c r="F63" i="3" s="1"/>
  <c r="F77" i="3"/>
  <c r="E35" i="3"/>
  <c r="F35" i="3" s="1"/>
  <c r="F126" i="1"/>
  <c r="H78" i="1"/>
  <c r="G119" i="1"/>
  <c r="H119" i="1" s="1"/>
  <c r="G87" i="1"/>
  <c r="H87" i="1" s="1"/>
  <c r="G55" i="1"/>
  <c r="H55" i="1" s="1"/>
  <c r="F88" i="3"/>
  <c r="G135" i="3"/>
  <c r="H135" i="3" s="1"/>
  <c r="G119" i="3"/>
  <c r="H119" i="3" s="1"/>
  <c r="G103" i="3"/>
  <c r="G87" i="3"/>
  <c r="H87" i="3" s="1"/>
  <c r="G71" i="3"/>
  <c r="H71" i="3" s="1"/>
  <c r="G55" i="3"/>
  <c r="H55" i="3" s="1"/>
  <c r="G121" i="2"/>
  <c r="H58" i="2"/>
  <c r="G136" i="3"/>
  <c r="H136" i="3" s="1"/>
  <c r="G120" i="3"/>
  <c r="G88" i="3"/>
  <c r="H88" i="3" s="1"/>
  <c r="G72" i="3"/>
  <c r="H72" i="3" s="1"/>
  <c r="H63" i="3"/>
  <c r="G44" i="3"/>
  <c r="H44" i="3" s="1"/>
  <c r="H51" i="3"/>
  <c r="I19" i="3"/>
  <c r="G131" i="2"/>
  <c r="H131" i="2" s="1"/>
  <c r="G115" i="2"/>
  <c r="H115" i="2" s="1"/>
  <c r="G83" i="2"/>
  <c r="G67" i="2"/>
  <c r="G39" i="2"/>
  <c r="H39" i="2" s="1"/>
  <c r="H37" i="2"/>
  <c r="G137" i="1"/>
  <c r="H137" i="1" s="1"/>
  <c r="G121" i="1"/>
  <c r="H121" i="1" s="1"/>
  <c r="G105" i="1"/>
  <c r="H105" i="1" s="1"/>
  <c r="G89" i="1"/>
  <c r="H89" i="1" s="1"/>
  <c r="G73" i="1"/>
  <c r="H73" i="1" s="1"/>
  <c r="G57" i="1"/>
  <c r="H57" i="1" s="1"/>
  <c r="G41" i="1"/>
  <c r="H41" i="1" s="1"/>
  <c r="F132" i="1"/>
  <c r="F100" i="1"/>
  <c r="F52" i="1"/>
  <c r="H71" i="1"/>
  <c r="F51" i="1"/>
  <c r="H135" i="1"/>
  <c r="G133" i="3"/>
  <c r="H133" i="3" s="1"/>
  <c r="G117" i="3"/>
  <c r="H117" i="3" s="1"/>
  <c r="G101" i="3"/>
  <c r="H101" i="3" s="1"/>
  <c r="G85" i="3"/>
  <c r="H91" i="3"/>
  <c r="E135" i="1"/>
  <c r="F135" i="1" s="1"/>
  <c r="E103" i="1"/>
  <c r="F103" i="1" s="1"/>
  <c r="E71" i="1"/>
  <c r="F71" i="1" s="1"/>
  <c r="H129" i="1"/>
  <c r="H97" i="1"/>
  <c r="F81" i="1"/>
  <c r="H81" i="1"/>
  <c r="H65" i="1"/>
  <c r="G74" i="1"/>
  <c r="H74" i="1" s="1"/>
  <c r="G128" i="3"/>
  <c r="H128" i="3" s="1"/>
  <c r="G112" i="3"/>
  <c r="H112" i="3" s="1"/>
  <c r="G96" i="3"/>
  <c r="H96" i="3" s="1"/>
  <c r="G80" i="3"/>
  <c r="H80" i="3" s="1"/>
  <c r="G123" i="2"/>
  <c r="G107" i="2"/>
  <c r="E91" i="2"/>
  <c r="G31" i="2"/>
  <c r="H31" i="2" s="1"/>
  <c r="G126" i="1"/>
  <c r="H126" i="1" s="1"/>
  <c r="G110" i="1"/>
  <c r="H110" i="1" s="1"/>
  <c r="G94" i="1"/>
  <c r="H94" i="1" s="1"/>
  <c r="H126" i="3"/>
  <c r="H110" i="3"/>
  <c r="H62" i="3"/>
  <c r="H49" i="3"/>
  <c r="F31" i="2"/>
  <c r="G136" i="1"/>
  <c r="H136" i="1" s="1"/>
  <c r="G120" i="1"/>
  <c r="H120" i="1" s="1"/>
  <c r="G104" i="1"/>
  <c r="H104" i="1" s="1"/>
  <c r="G88" i="1"/>
  <c r="H88" i="1" s="1"/>
  <c r="G72" i="1"/>
  <c r="H72" i="1" s="1"/>
  <c r="G56" i="1"/>
  <c r="H56" i="1" s="1"/>
  <c r="G40" i="1"/>
  <c r="H40" i="1" s="1"/>
  <c r="H56" i="3"/>
  <c r="F133" i="1"/>
  <c r="H133" i="1"/>
  <c r="F101" i="1"/>
  <c r="H69" i="1"/>
  <c r="F53" i="1"/>
  <c r="H53" i="1"/>
  <c r="F37" i="1"/>
  <c r="H37" i="1"/>
  <c r="F133" i="3"/>
  <c r="E94" i="2"/>
  <c r="H118" i="1"/>
  <c r="H86" i="1"/>
  <c r="H70" i="1"/>
  <c r="H38" i="1"/>
  <c r="E84" i="1"/>
  <c r="F84" i="1" s="1"/>
  <c r="E36" i="1"/>
  <c r="F36" i="1" s="1"/>
  <c r="D15" i="2"/>
  <c r="D19" i="2"/>
  <c r="D10" i="2"/>
  <c r="D7" i="2"/>
  <c r="D25" i="2"/>
  <c r="D26" i="2"/>
  <c r="D17" i="2"/>
  <c r="D18" i="2"/>
  <c r="D20" i="2"/>
  <c r="D13" i="2"/>
  <c r="D24" i="2"/>
  <c r="D14" i="2"/>
  <c r="D23" i="2"/>
  <c r="D16" i="2"/>
  <c r="D8" i="2"/>
  <c r="D22" i="2"/>
  <c r="D21" i="2"/>
  <c r="D12" i="2"/>
  <c r="D11" i="2"/>
  <c r="D9" i="2"/>
  <c r="I19" i="1"/>
  <c r="H38" i="3"/>
  <c r="F125" i="1"/>
  <c r="F109" i="1"/>
  <c r="H109" i="1"/>
  <c r="F93" i="1"/>
  <c r="H93" i="1"/>
  <c r="F77" i="1"/>
  <c r="H77" i="1"/>
  <c r="F61" i="1"/>
  <c r="H61" i="1"/>
  <c r="F45" i="1"/>
  <c r="D24" i="3"/>
  <c r="D25" i="3"/>
  <c r="D15" i="3"/>
  <c r="D11" i="3"/>
  <c r="D18" i="3"/>
  <c r="D21" i="3"/>
  <c r="D23" i="3"/>
  <c r="D17" i="3"/>
  <c r="D19" i="3"/>
  <c r="D13" i="3"/>
  <c r="D9" i="3"/>
  <c r="D20" i="3"/>
  <c r="D12" i="3"/>
  <c r="D14" i="3"/>
  <c r="D8" i="3"/>
  <c r="D26" i="3"/>
  <c r="D7" i="3"/>
  <c r="D22" i="3"/>
  <c r="D16" i="3"/>
  <c r="D10" i="3"/>
  <c r="E132" i="3"/>
  <c r="F132" i="3" s="1"/>
  <c r="E116" i="3"/>
  <c r="E100" i="3"/>
  <c r="E51" i="3"/>
  <c r="F51" i="3" s="1"/>
  <c r="E107" i="2"/>
  <c r="E88" i="2"/>
  <c r="E44" i="2"/>
  <c r="F44" i="2" s="1"/>
  <c r="E67" i="2"/>
  <c r="F136" i="3"/>
  <c r="G45" i="3"/>
  <c r="H45" i="3" s="1"/>
  <c r="G61" i="2"/>
  <c r="H61" i="2" s="1"/>
  <c r="F138" i="1"/>
  <c r="H138" i="1"/>
  <c r="F122" i="1"/>
  <c r="F106" i="1"/>
  <c r="H106" i="1"/>
  <c r="F90" i="1"/>
  <c r="H90" i="1"/>
  <c r="F74" i="1"/>
  <c r="F58" i="1"/>
  <c r="H58" i="1"/>
  <c r="F42" i="1"/>
  <c r="H42" i="1"/>
  <c r="G131" i="1"/>
  <c r="H131" i="1" s="1"/>
  <c r="G115" i="1"/>
  <c r="H115" i="1" s="1"/>
  <c r="G99" i="1"/>
  <c r="H99" i="1" s="1"/>
  <c r="G67" i="1"/>
  <c r="H67" i="1" s="1"/>
  <c r="G51" i="1"/>
  <c r="H51" i="1" s="1"/>
  <c r="H118" i="3"/>
  <c r="H70" i="3"/>
  <c r="F129" i="3"/>
  <c r="H97" i="3"/>
  <c r="F81" i="3"/>
  <c r="F31" i="1"/>
  <c r="H39" i="1"/>
  <c r="F111" i="1"/>
  <c r="F95" i="1"/>
  <c r="G125" i="3"/>
  <c r="H125" i="3" s="1"/>
  <c r="H131" i="3"/>
  <c r="H50" i="3"/>
  <c r="F121" i="1"/>
  <c r="F105" i="1"/>
  <c r="F89" i="1"/>
  <c r="G108" i="3" l="1"/>
  <c r="H108" i="3" s="1"/>
  <c r="F138" i="3"/>
  <c r="G112" i="2"/>
  <c r="H83" i="3"/>
  <c r="F50" i="2"/>
  <c r="F131" i="9"/>
  <c r="E34" i="3"/>
  <c r="F34" i="3" s="1"/>
  <c r="H124" i="3"/>
  <c r="F36" i="9"/>
  <c r="F134" i="3"/>
  <c r="F124" i="3"/>
  <c r="E44" i="3"/>
  <c r="F44" i="3" s="1"/>
  <c r="H86" i="3"/>
  <c r="H134" i="3"/>
  <c r="F33" i="9"/>
  <c r="E60" i="3"/>
  <c r="F60" i="3" s="1"/>
  <c r="E74" i="3"/>
  <c r="F74" i="3" s="1"/>
  <c r="G48" i="1"/>
  <c r="H48" i="1" s="1"/>
  <c r="G93" i="9"/>
  <c r="H93" i="9" s="1"/>
  <c r="F104" i="3"/>
  <c r="F83" i="3"/>
  <c r="H33" i="9"/>
  <c r="H125" i="9"/>
  <c r="H113" i="1"/>
  <c r="F57" i="9"/>
  <c r="F113" i="1"/>
  <c r="G69" i="3"/>
  <c r="H69" i="3" s="1"/>
  <c r="H83" i="2"/>
  <c r="H97" i="2"/>
  <c r="G47" i="1"/>
  <c r="H47" i="1" s="1"/>
  <c r="G39" i="3"/>
  <c r="H39" i="3" s="1"/>
  <c r="E42" i="2"/>
  <c r="F42" i="2" s="1"/>
  <c r="G49" i="9"/>
  <c r="G117" i="9"/>
  <c r="H117" i="9" s="1"/>
  <c r="G139" i="3"/>
  <c r="H139" i="3" s="1"/>
  <c r="G78" i="9"/>
  <c r="H78" i="9" s="1"/>
  <c r="F33" i="1"/>
  <c r="F112" i="1"/>
  <c r="G104" i="3"/>
  <c r="H104" i="3" s="1"/>
  <c r="G93" i="3"/>
  <c r="H93" i="3" s="1"/>
  <c r="E130" i="3"/>
  <c r="F130" i="3" s="1"/>
  <c r="F85" i="1"/>
  <c r="H112" i="1"/>
  <c r="H48" i="3"/>
  <c r="E53" i="3"/>
  <c r="F53" i="3" s="1"/>
  <c r="H100" i="3"/>
  <c r="F86" i="3"/>
  <c r="E90" i="9"/>
  <c r="F90" i="9" s="1"/>
  <c r="H59" i="9"/>
  <c r="F127" i="9"/>
  <c r="H120" i="9"/>
  <c r="F120" i="9"/>
  <c r="F54" i="2"/>
  <c r="E102" i="1"/>
  <c r="F102" i="1" s="1"/>
  <c r="E108" i="3"/>
  <c r="F108" i="3" s="1"/>
  <c r="F34" i="9"/>
  <c r="F89" i="3"/>
  <c r="E57" i="3"/>
  <c r="F57" i="3" s="1"/>
  <c r="F71" i="9"/>
  <c r="F97" i="2"/>
  <c r="F139" i="3"/>
  <c r="F48" i="3"/>
  <c r="E112" i="3"/>
  <c r="F112" i="3" s="1"/>
  <c r="F69" i="9"/>
  <c r="H138" i="3"/>
  <c r="E66" i="3"/>
  <c r="F66" i="3" s="1"/>
  <c r="H46" i="1"/>
  <c r="E101" i="3"/>
  <c r="F101" i="3" s="1"/>
  <c r="F54" i="3"/>
  <c r="F64" i="3"/>
  <c r="G82" i="9"/>
  <c r="H82" i="9" s="1"/>
  <c r="F107" i="9"/>
  <c r="F47" i="3"/>
  <c r="G54" i="3"/>
  <c r="H54" i="3" s="1"/>
  <c r="E32" i="9"/>
  <c r="F32" i="9" s="1"/>
  <c r="H107" i="9"/>
  <c r="F132" i="9"/>
  <c r="F36" i="2"/>
  <c r="E118" i="1"/>
  <c r="F118" i="1" s="1"/>
  <c r="H85" i="3"/>
  <c r="H120" i="3"/>
  <c r="E131" i="3"/>
  <c r="F131" i="3" s="1"/>
  <c r="F93" i="3"/>
  <c r="E134" i="9"/>
  <c r="F134" i="9" s="1"/>
  <c r="G79" i="9"/>
  <c r="H79" i="9" s="1"/>
  <c r="H98" i="9"/>
  <c r="G124" i="2"/>
  <c r="F87" i="9"/>
  <c r="F79" i="3"/>
  <c r="E119" i="2"/>
  <c r="F119" i="2" s="1"/>
  <c r="G65" i="9"/>
  <c r="H65" i="9" s="1"/>
  <c r="E105" i="9"/>
  <c r="F105" i="9" s="1"/>
  <c r="G76" i="9"/>
  <c r="H76" i="9" s="1"/>
  <c r="F43" i="9"/>
  <c r="H54" i="2"/>
  <c r="H48" i="9"/>
  <c r="F67" i="9"/>
  <c r="H56" i="9"/>
  <c r="F125" i="9"/>
  <c r="H60" i="9"/>
  <c r="F108" i="9"/>
  <c r="F48" i="9"/>
  <c r="F56" i="9"/>
  <c r="F113" i="9"/>
  <c r="G103" i="9"/>
  <c r="H103" i="9" s="1"/>
  <c r="H123" i="2"/>
  <c r="H111" i="2"/>
  <c r="E116" i="9"/>
  <c r="F116" i="9" s="1"/>
  <c r="F89" i="2"/>
  <c r="H87" i="9"/>
  <c r="G108" i="9"/>
  <c r="H108" i="9" s="1"/>
  <c r="F46" i="1"/>
  <c r="F123" i="2"/>
  <c r="H58" i="9"/>
  <c r="F126" i="9"/>
  <c r="F78" i="9"/>
  <c r="H68" i="9"/>
  <c r="F90" i="3"/>
  <c r="H82" i="3"/>
  <c r="H113" i="3"/>
  <c r="G69" i="9"/>
  <c r="H69" i="9" s="1"/>
  <c r="F68" i="9"/>
  <c r="G127" i="9"/>
  <c r="H127" i="9" s="1"/>
  <c r="H57" i="9"/>
  <c r="F39" i="9"/>
  <c r="H39" i="9"/>
  <c r="F72" i="9"/>
  <c r="H72" i="9"/>
  <c r="H43" i="2"/>
  <c r="H54" i="9"/>
  <c r="F82" i="3"/>
  <c r="H91" i="2"/>
  <c r="H89" i="9"/>
  <c r="G109" i="9"/>
  <c r="H109" i="9" s="1"/>
  <c r="F43" i="2"/>
  <c r="G34" i="2"/>
  <c r="H34" i="2" s="1"/>
  <c r="F60" i="9"/>
  <c r="H50" i="2"/>
  <c r="G47" i="2"/>
  <c r="H47" i="2" s="1"/>
  <c r="H85" i="9"/>
  <c r="G77" i="3"/>
  <c r="H77" i="3" s="1"/>
  <c r="E52" i="9"/>
  <c r="F52" i="9" s="1"/>
  <c r="G130" i="2"/>
  <c r="H130" i="2" s="1"/>
  <c r="F103" i="3"/>
  <c r="F116" i="2"/>
  <c r="H116" i="2"/>
  <c r="H64" i="9"/>
  <c r="F58" i="9"/>
  <c r="F120" i="3"/>
  <c r="F99" i="9"/>
  <c r="F98" i="9"/>
  <c r="H130" i="9"/>
  <c r="H43" i="9"/>
  <c r="I20" i="1"/>
  <c r="E74" i="9"/>
  <c r="F74" i="9" s="1"/>
  <c r="F138" i="9"/>
  <c r="F100" i="3"/>
  <c r="H103" i="3"/>
  <c r="F75" i="3"/>
  <c r="H99" i="9"/>
  <c r="F140" i="9"/>
  <c r="F56" i="2"/>
  <c r="E65" i="2"/>
  <c r="F65" i="2" s="1"/>
  <c r="G31" i="3"/>
  <c r="H31" i="3" s="1"/>
  <c r="F124" i="9"/>
  <c r="F73" i="9"/>
  <c r="F130" i="9"/>
  <c r="F92" i="9"/>
  <c r="F76" i="9"/>
  <c r="F103" i="9"/>
  <c r="E36" i="3"/>
  <c r="F36" i="3" s="1"/>
  <c r="H56" i="2"/>
  <c r="E44" i="9"/>
  <c r="F44" i="9" s="1"/>
  <c r="F89" i="9"/>
  <c r="H92" i="9"/>
  <c r="F64" i="9"/>
  <c r="H75" i="3"/>
  <c r="F139" i="9"/>
  <c r="F123" i="9"/>
  <c r="F59" i="9"/>
  <c r="F65" i="9"/>
  <c r="G100" i="2"/>
  <c r="H100" i="2" s="1"/>
  <c r="H68" i="2"/>
  <c r="F80" i="2"/>
  <c r="F84" i="9"/>
  <c r="G34" i="9"/>
  <c r="H34" i="9" s="1"/>
  <c r="H139" i="9"/>
  <c r="E81" i="9"/>
  <c r="F81" i="9" s="1"/>
  <c r="G36" i="9"/>
  <c r="H36" i="9" s="1"/>
  <c r="F100" i="9"/>
  <c r="H41" i="2"/>
  <c r="F93" i="9"/>
  <c r="F61" i="9"/>
  <c r="H79" i="3"/>
  <c r="H95" i="9"/>
  <c r="H100" i="9"/>
  <c r="G136" i="2"/>
  <c r="H136" i="2" s="1"/>
  <c r="G81" i="2"/>
  <c r="H81" i="2" s="1"/>
  <c r="F116" i="3"/>
  <c r="H90" i="3"/>
  <c r="G85" i="2"/>
  <c r="H85" i="2" s="1"/>
  <c r="H116" i="3"/>
  <c r="G62" i="9"/>
  <c r="H62" i="9" s="1"/>
  <c r="H102" i="2"/>
  <c r="F96" i="3"/>
  <c r="F68" i="2"/>
  <c r="F102" i="2"/>
  <c r="F95" i="9"/>
  <c r="H71" i="9"/>
  <c r="F126" i="2"/>
  <c r="F93" i="2"/>
  <c r="G64" i="3"/>
  <c r="H64" i="3" s="1"/>
  <c r="G51" i="2"/>
  <c r="H51" i="2" s="1"/>
  <c r="E37" i="9"/>
  <c r="F37" i="9" s="1"/>
  <c r="G105" i="9"/>
  <c r="H105" i="9" s="1"/>
  <c r="F130" i="2"/>
  <c r="F41" i="2"/>
  <c r="H123" i="9"/>
  <c r="H98" i="2"/>
  <c r="H67" i="9"/>
  <c r="F38" i="9"/>
  <c r="H122" i="2"/>
  <c r="H84" i="2"/>
  <c r="E139" i="2"/>
  <c r="F139" i="2" s="1"/>
  <c r="F88" i="9"/>
  <c r="H101" i="9"/>
  <c r="H106" i="2"/>
  <c r="E79" i="2"/>
  <c r="F79" i="2" s="1"/>
  <c r="F135" i="2"/>
  <c r="H88" i="9"/>
  <c r="H80" i="2"/>
  <c r="H126" i="9"/>
  <c r="F101" i="9"/>
  <c r="F122" i="9"/>
  <c r="E129" i="9"/>
  <c r="F129" i="9" s="1"/>
  <c r="E63" i="2"/>
  <c r="F63" i="2" s="1"/>
  <c r="F103" i="2"/>
  <c r="E114" i="2"/>
  <c r="F114" i="2" s="1"/>
  <c r="F96" i="2"/>
  <c r="H32" i="2"/>
  <c r="H96" i="2"/>
  <c r="E58" i="2"/>
  <c r="F58" i="2" s="1"/>
  <c r="F91" i="2"/>
  <c r="G38" i="2"/>
  <c r="H38" i="2" s="1"/>
  <c r="E120" i="2"/>
  <c r="F120" i="2" s="1"/>
  <c r="G61" i="9"/>
  <c r="H61" i="9" s="1"/>
  <c r="E75" i="9"/>
  <c r="F75" i="9" s="1"/>
  <c r="F85" i="9"/>
  <c r="F99" i="2"/>
  <c r="F96" i="9"/>
  <c r="F111" i="2"/>
  <c r="H47" i="9"/>
  <c r="E55" i="9"/>
  <c r="F55" i="9" s="1"/>
  <c r="E33" i="2"/>
  <c r="F33" i="2" s="1"/>
  <c r="H138" i="9"/>
  <c r="H111" i="9"/>
  <c r="H96" i="9"/>
  <c r="F111" i="9"/>
  <c r="H40" i="9"/>
  <c r="H38" i="9"/>
  <c r="H41" i="9"/>
  <c r="E46" i="9"/>
  <c r="F46" i="9" s="1"/>
  <c r="F40" i="9"/>
  <c r="F132" i="2"/>
  <c r="H45" i="9"/>
  <c r="H74" i="2"/>
  <c r="H42" i="9"/>
  <c r="H49" i="2"/>
  <c r="E140" i="2"/>
  <c r="F140" i="2" s="1"/>
  <c r="G50" i="9"/>
  <c r="H50" i="9" s="1"/>
  <c r="F47" i="9"/>
  <c r="H122" i="9"/>
  <c r="G63" i="2"/>
  <c r="H63" i="2" s="1"/>
  <c r="F72" i="2"/>
  <c r="H132" i="2"/>
  <c r="F136" i="2"/>
  <c r="G89" i="2"/>
  <c r="H89" i="2" s="1"/>
  <c r="E92" i="2"/>
  <c r="F92" i="2" s="1"/>
  <c r="H73" i="9"/>
  <c r="E75" i="2"/>
  <c r="F75" i="2" s="1"/>
  <c r="E127" i="2"/>
  <c r="F127" i="2" s="1"/>
  <c r="H40" i="2"/>
  <c r="H55" i="2"/>
  <c r="F84" i="2"/>
  <c r="H84" i="9"/>
  <c r="F49" i="2"/>
  <c r="G113" i="9"/>
  <c r="H113" i="9" s="1"/>
  <c r="E137" i="9"/>
  <c r="F137" i="9" s="1"/>
  <c r="F128" i="2"/>
  <c r="G132" i="9"/>
  <c r="H132" i="9" s="1"/>
  <c r="H59" i="2"/>
  <c r="F74" i="2"/>
  <c r="G75" i="2"/>
  <c r="H75" i="2" s="1"/>
  <c r="E66" i="2"/>
  <c r="F66" i="2" s="1"/>
  <c r="F115" i="9"/>
  <c r="F59" i="2"/>
  <c r="H72" i="2"/>
  <c r="H115" i="9"/>
  <c r="H103" i="2"/>
  <c r="F70" i="2"/>
  <c r="F87" i="2"/>
  <c r="H70" i="2"/>
  <c r="H87" i="2"/>
  <c r="H108" i="2"/>
  <c r="F45" i="9"/>
  <c r="F41" i="9"/>
  <c r="E37" i="2"/>
  <c r="F37" i="2" s="1"/>
  <c r="G128" i="2"/>
  <c r="H128" i="2" s="1"/>
  <c r="F85" i="2"/>
  <c r="F121" i="2"/>
  <c r="G46" i="2"/>
  <c r="H46" i="2" s="1"/>
  <c r="F112" i="2"/>
  <c r="H49" i="9"/>
  <c r="F49" i="9"/>
  <c r="F121" i="9"/>
  <c r="H121" i="9"/>
  <c r="G36" i="2"/>
  <c r="H36" i="2" s="1"/>
  <c r="F40" i="2"/>
  <c r="F118" i="2"/>
  <c r="F55" i="2"/>
  <c r="F32" i="2"/>
  <c r="H117" i="2"/>
  <c r="F117" i="2"/>
  <c r="F124" i="2"/>
  <c r="H135" i="2"/>
  <c r="F67" i="2"/>
  <c r="H124" i="2"/>
  <c r="G133" i="2"/>
  <c r="H133" i="2" s="1"/>
  <c r="F38" i="2"/>
  <c r="H60" i="2"/>
  <c r="F133" i="2"/>
  <c r="F51" i="2"/>
  <c r="F34" i="2"/>
  <c r="F88" i="2"/>
  <c r="G104" i="2"/>
  <c r="H104" i="2" s="1"/>
  <c r="F57" i="2"/>
  <c r="F108" i="2"/>
  <c r="H88" i="2"/>
  <c r="H57" i="2"/>
  <c r="F109" i="2"/>
  <c r="H107" i="2"/>
  <c r="G76" i="2"/>
  <c r="H76" i="2" s="1"/>
  <c r="H118" i="2"/>
  <c r="F94" i="2"/>
  <c r="H94" i="2"/>
  <c r="E71" i="2"/>
  <c r="F71" i="2" s="1"/>
  <c r="F46" i="2"/>
  <c r="F122" i="2"/>
  <c r="F107" i="2"/>
  <c r="E53" i="2"/>
  <c r="F53" i="2" s="1"/>
  <c r="H121" i="2"/>
  <c r="E78" i="2"/>
  <c r="F78" i="2" s="1"/>
  <c r="H112" i="2"/>
  <c r="G109" i="2"/>
  <c r="H109" i="2" s="1"/>
  <c r="H45" i="2"/>
  <c r="H138" i="2"/>
  <c r="F138" i="2"/>
  <c r="E95" i="2"/>
  <c r="F95" i="2" s="1"/>
  <c r="H67" i="2"/>
  <c r="H62" i="2"/>
  <c r="F106" i="2"/>
  <c r="E115" i="2"/>
  <c r="F115" i="2" s="1"/>
  <c r="G99" i="2"/>
  <c r="H99" i="2" s="1"/>
  <c r="H126" i="2"/>
  <c r="E73" i="2"/>
  <c r="F73" i="2" s="1"/>
  <c r="E69" i="2"/>
  <c r="F69" i="2" s="1"/>
  <c r="E61" i="2"/>
  <c r="F61" i="2" s="1"/>
  <c r="E60" i="2"/>
  <c r="F60" i="2" s="1"/>
  <c r="I12" i="10"/>
  <c r="AH2" i="10" s="1"/>
  <c r="I13" i="10" s="1"/>
  <c r="AH3" i="10" s="1"/>
  <c r="I16" i="10"/>
  <c r="I17" i="10" s="1"/>
  <c r="I18" i="10" s="1"/>
  <c r="I16" i="9"/>
  <c r="I17" i="9" s="1"/>
  <c r="I18" i="9" s="1"/>
  <c r="I12" i="9"/>
  <c r="AH2" i="9" s="1"/>
  <c r="I13" i="9" s="1"/>
  <c r="AH3" i="9" s="1"/>
  <c r="I16" i="2"/>
  <c r="I17" i="2" s="1"/>
  <c r="I18" i="2" s="1"/>
  <c r="I12" i="2"/>
  <c r="AH2" i="2" s="1"/>
  <c r="I13" i="2" s="1"/>
  <c r="AH3" i="2" s="1"/>
  <c r="I12" i="1"/>
  <c r="AH2" i="1" s="1"/>
  <c r="I13" i="1" s="1"/>
  <c r="AH3" i="1" s="1"/>
  <c r="I16" i="1"/>
  <c r="I17" i="1" s="1"/>
  <c r="I18" i="1" s="1"/>
  <c r="I16" i="3"/>
  <c r="I17" i="3" s="1"/>
  <c r="I18" i="3" s="1"/>
  <c r="I12" i="3"/>
  <c r="AH2" i="3" s="1"/>
  <c r="I13" i="3" s="1"/>
  <c r="AH3" i="3" s="1"/>
  <c r="I25" i="10" l="1"/>
  <c r="I26" i="10"/>
  <c r="AH4" i="10"/>
  <c r="I26" i="9"/>
  <c r="I25" i="9"/>
  <c r="AH4" i="9"/>
  <c r="AH4" i="1"/>
  <c r="I26" i="1"/>
  <c r="I25" i="1"/>
  <c r="I25" i="3"/>
  <c r="AH4" i="3"/>
  <c r="I26" i="3"/>
  <c r="I25" i="2"/>
  <c r="I26" i="2"/>
  <c r="AH4" i="2"/>
  <c r="I23" i="9" l="1"/>
  <c r="I24" i="9" s="1"/>
  <c r="I23" i="10"/>
  <c r="I24" i="10" s="1"/>
  <c r="I23" i="2"/>
  <c r="I24" i="2" s="1"/>
  <c r="I23" i="3"/>
  <c r="I24" i="3" s="1"/>
  <c r="I23" i="1"/>
  <c r="I24" i="1" s="1"/>
</calcChain>
</file>

<file path=xl/sharedStrings.xml><?xml version="1.0" encoding="utf-8"?>
<sst xmlns="http://schemas.openxmlformats.org/spreadsheetml/2006/main" count="5919" uniqueCount="368">
  <si>
    <t>Modelación para Calcular Umbral y Cifra Repartidora - Cámara y Locales</t>
  </si>
  <si>
    <t>Posición</t>
  </si>
  <si>
    <t>Cuadro 1 para el desarrollo de matriz de orden de curules</t>
  </si>
  <si>
    <t>Curules a Proveer</t>
  </si>
  <si>
    <t>Diligencia solamente los datos correspondientes a los nombres y votaciòn por partidos (en orden descendente), al igual que los datos de los votos en blanco, nulos no marcados y curules a proveer</t>
  </si>
  <si>
    <t xml:space="preserve">Información General de la Elección </t>
  </si>
  <si>
    <t>VOtaciòn / en las curules de MIRA</t>
  </si>
  <si>
    <t>Votaciòn</t>
  </si>
  <si>
    <t>Partido</t>
  </si>
  <si>
    <t>Columna</t>
  </si>
  <si>
    <t>Fila</t>
  </si>
  <si>
    <t>Posiciòn Partido</t>
  </si>
  <si>
    <t>996 - Votos en Blanco</t>
  </si>
  <si>
    <t>Cifra repartidora</t>
  </si>
  <si>
    <t>Curul del partido que ataca</t>
  </si>
  <si>
    <t>l</t>
  </si>
  <si>
    <t>997 - Votos Nulos</t>
  </si>
  <si>
    <t>Umbral</t>
  </si>
  <si>
    <t>VOtaciòn / en las curules partido ataca</t>
  </si>
  <si>
    <t>998 - Votos no Marcados</t>
  </si>
  <si>
    <t>Cuociente</t>
  </si>
  <si>
    <t>mayor que cifra</t>
  </si>
  <si>
    <t>Nombre</t>
  </si>
  <si>
    <t>Votación</t>
  </si>
  <si>
    <t>% Voto Válido</t>
  </si>
  <si>
    <t>Curules</t>
  </si>
  <si>
    <t>Filtro Umbral</t>
  </si>
  <si>
    <t>Total votación</t>
  </si>
  <si>
    <t>menor que mayor votaciòn</t>
  </si>
  <si>
    <t>Verde</t>
  </si>
  <si>
    <t>Cambio</t>
  </si>
  <si>
    <t>Total votación válida</t>
  </si>
  <si>
    <t>mayor votaciòn</t>
  </si>
  <si>
    <t>Liberal</t>
  </si>
  <si>
    <t>MIRA</t>
  </si>
  <si>
    <t>La U</t>
  </si>
  <si>
    <t>Centro Democratico</t>
  </si>
  <si>
    <t>Información sobre los resultados de MIRA</t>
  </si>
  <si>
    <t>Cambio Radical</t>
  </si>
  <si>
    <t>Se superó el umbral</t>
  </si>
  <si>
    <t>Centro</t>
  </si>
  <si>
    <t>Polo</t>
  </si>
  <si>
    <t>Diferencia de votos al umbral</t>
  </si>
  <si>
    <t>Humana</t>
  </si>
  <si>
    <t>Curules alcanzadas</t>
  </si>
  <si>
    <t>Justas</t>
  </si>
  <si>
    <t>ASI</t>
  </si>
  <si>
    <t>Posiciòn de la curul dentro de repartición</t>
  </si>
  <si>
    <t>Conservador</t>
  </si>
  <si>
    <t>Informaciòn para lograr otra curul</t>
  </si>
  <si>
    <t>Renaciente</t>
  </si>
  <si>
    <t>Siguiente posible curul</t>
  </si>
  <si>
    <t>PRE</t>
  </si>
  <si>
    <t>Diferencia necesaria para alcanzarla</t>
  </si>
  <si>
    <t>FARC</t>
  </si>
  <si>
    <t>Total votaciòn necesaria para alcanzarla</t>
  </si>
  <si>
    <t>Partido que se ataca</t>
  </si>
  <si>
    <t>Curul dentro del partido que se ataca</t>
  </si>
  <si>
    <t>ADA</t>
  </si>
  <si>
    <t>Información para no perder la última curul alcanzada</t>
  </si>
  <si>
    <t>Diferencia necesaria para perderla</t>
  </si>
  <si>
    <t>Partido que ataca</t>
  </si>
  <si>
    <t>Posiciòn de la curul dentro del partido</t>
  </si>
  <si>
    <t>Posiciòn Curul</t>
  </si>
  <si>
    <t>Posiciòn en el partido</t>
  </si>
  <si>
    <t>Votaciòn Necesaria para siguiente curul</t>
  </si>
  <si>
    <t>Simulaciòn Votaciòn Partido Ganando</t>
  </si>
  <si>
    <t>Votaciòn para no perder posiciòn en curul</t>
  </si>
  <si>
    <t>Simulaciòn Votaciòn Partido Perdiendo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</si>
  <si>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</si>
  <si>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</si>
  <si>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</si>
  <si>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</si>
  <si>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</si>
  <si>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</si>
  <si>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</si>
  <si>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</si>
  <si>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</si>
  <si>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</si>
  <si>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</si>
  <si>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</si>
  <si>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</si>
  <si>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</si>
  <si>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aa</t>
  </si>
  <si>
    <t>ab</t>
  </si>
  <si>
    <t>ac</t>
  </si>
  <si>
    <t>ad</t>
  </si>
  <si>
    <t>ae</t>
  </si>
  <si>
    <t>ZONA</t>
  </si>
  <si>
    <t>PUESTO</t>
  </si>
  <si>
    <t>MESA</t>
  </si>
  <si>
    <t>ALERTA</t>
  </si>
  <si>
    <t>VERIFICADO</t>
  </si>
  <si>
    <t>E10</t>
  </si>
  <si>
    <t>E11</t>
  </si>
  <si>
    <t>Soacha Humana</t>
  </si>
  <si>
    <t>AICO</t>
  </si>
  <si>
    <t>Colombia Renaciente</t>
  </si>
  <si>
    <t>MAIS</t>
  </si>
  <si>
    <t>Justa Libres</t>
  </si>
  <si>
    <t>Total Votos en Urna</t>
  </si>
  <si>
    <t>Blanco</t>
  </si>
  <si>
    <t>Nulos</t>
  </si>
  <si>
    <t>No Marcados</t>
  </si>
  <si>
    <t>Nicolas Garcia</t>
  </si>
  <si>
    <t>Conservador - MIRA</t>
  </si>
  <si>
    <t>Candidato 60</t>
  </si>
  <si>
    <t>RECLAMACIÓN</t>
  </si>
  <si>
    <t>DIGITADOR</t>
  </si>
  <si>
    <t>Pendiente por Digitar</t>
  </si>
  <si>
    <t>COL. MILITAR ALMIRANTE PADILLA</t>
  </si>
  <si>
    <t>COLEGIO COLSUBSIDIO - MAIPORE</t>
  </si>
  <si>
    <t>CONCENTRA. ESCOLAR SAN NICOLAS</t>
  </si>
  <si>
    <t>I.E. CIUDAD LATINA</t>
  </si>
  <si>
    <t>I.E. COMPARTIR</t>
  </si>
  <si>
    <t>I.E. COMPARTIR PRIMARIA</t>
  </si>
  <si>
    <t>I.E. SANTA ANA - ANTONIO NARIÑO</t>
  </si>
  <si>
    <t>IE. NUEVO COMPARTIR</t>
  </si>
  <si>
    <t>Total 1</t>
  </si>
  <si>
    <t>C.D.INFANTIL COMPENSAR</t>
  </si>
  <si>
    <t>COLISEO GENERAL SANTANDER</t>
  </si>
  <si>
    <t>CONCENTRACIÓN CAMILO TORRES</t>
  </si>
  <si>
    <t>I.E. GEN. ST/DER - LA VEREDITA</t>
  </si>
  <si>
    <t>I.E. GEN. ST/DER - MI TIERNA EDAD</t>
  </si>
  <si>
    <t>I.E. GENERAL SANTANDER</t>
  </si>
  <si>
    <t>I.E. INTEGRADO DE SOACHA</t>
  </si>
  <si>
    <t>SALON COMUNAL CIUDAD SATELITE</t>
  </si>
  <si>
    <t>UNIV. CUND/CA EXT. SOACHA</t>
  </si>
  <si>
    <t>Total 2</t>
  </si>
  <si>
    <t>CENTRO COMERCIAL GRAN PLAZA</t>
  </si>
  <si>
    <t>COLISEO LEON XIII</t>
  </si>
  <si>
    <t>I.E. LA DESPENSA</t>
  </si>
  <si>
    <t>I.E. LA DESPENSA - MARCO FIDEL S</t>
  </si>
  <si>
    <t>I.E. LEON XIII</t>
  </si>
  <si>
    <t>I.E. LEON XIII - CHILOE</t>
  </si>
  <si>
    <t>I.E. MANUELA BELTRAN</t>
  </si>
  <si>
    <t>IE LA DESPENSA - CIUDAD VERDE</t>
  </si>
  <si>
    <t>Total 3</t>
  </si>
  <si>
    <t>I.E. CIUDADELA SUCRE</t>
  </si>
  <si>
    <t>I.E. JULIO CESAR TURBAY A.</t>
  </si>
  <si>
    <t>I.E. LA ISLA</t>
  </si>
  <si>
    <t>I.E. LUIS CARLOS GALAN</t>
  </si>
  <si>
    <t>Total 4</t>
  </si>
  <si>
    <t>I.E. EL BOSQUE</t>
  </si>
  <si>
    <t>I.E. LICEO MAYOR DE SOACHA</t>
  </si>
  <si>
    <t>I.E. SAN MATEO SEDE A</t>
  </si>
  <si>
    <t>I.E. SAN MATEO SEDE B</t>
  </si>
  <si>
    <t>POLIDEPORTIVO QUINTANARES</t>
  </si>
  <si>
    <t>Total 5</t>
  </si>
  <si>
    <t>I.E. EDUARDO S. - PANAMERICANA</t>
  </si>
  <si>
    <t>I.E. LAS VILLAS - LIBERTADORES</t>
  </si>
  <si>
    <t>I.E. LAS VILLAS- BARON DEL SOL</t>
  </si>
  <si>
    <t>I.E. SAN MATEO - MARISCAL SUCRE</t>
  </si>
  <si>
    <t>I.E. SOACHA PARA VIVIR MEJOR</t>
  </si>
  <si>
    <t>I.E. SOL NACIENTE</t>
  </si>
  <si>
    <t>Total 6</t>
  </si>
  <si>
    <t>COLEGIO BOLIVAR PRIMARIA</t>
  </si>
  <si>
    <t>Total 90</t>
  </si>
  <si>
    <t>CORREGIMIENTO 1: SAN JORGE</t>
  </si>
  <si>
    <t>CORREGIMIENTO 2: CHARQUITO</t>
  </si>
  <si>
    <t>Total 99</t>
  </si>
  <si>
    <t>#</t>
  </si>
  <si>
    <t xml:space="preserve">Nombre </t>
  </si>
  <si>
    <t>Correo</t>
  </si>
  <si>
    <t>Celular</t>
  </si>
  <si>
    <t>Com</t>
  </si>
  <si>
    <t>Foro</t>
  </si>
  <si>
    <t>Comuna</t>
  </si>
  <si>
    <t>Grupo</t>
  </si>
  <si>
    <t>Daniela Calderon</t>
  </si>
  <si>
    <t>calpaula09@gmail.com</t>
  </si>
  <si>
    <t>Menor  sin problema</t>
  </si>
  <si>
    <t>Kelly Johanna Fonseca</t>
  </si>
  <si>
    <t>kejoforu@gmail.com</t>
  </si>
  <si>
    <t>Luisa Rivera</t>
  </si>
  <si>
    <t>luisarivera818@gmail.com</t>
  </si>
  <si>
    <t>Restricción tiempo</t>
  </si>
  <si>
    <t>Johan Esteban Saavedra</t>
  </si>
  <si>
    <t>estebandido777845@gmail.com</t>
  </si>
  <si>
    <t>Compartir</t>
  </si>
  <si>
    <t>Karina Alape Cruz</t>
  </si>
  <si>
    <t>cruzm4389@gmail.com</t>
  </si>
  <si>
    <t>Comportir</t>
  </si>
  <si>
    <t>Johan Diaz</t>
  </si>
  <si>
    <t>joeardi08@gmail.com</t>
  </si>
  <si>
    <t>Andre Katerine Gomez</t>
  </si>
  <si>
    <t>andreagomezandreaka@gmail.com</t>
  </si>
  <si>
    <t>Dilan Stiven Montoya</t>
  </si>
  <si>
    <t>dilan11402@gmail.com</t>
  </si>
  <si>
    <t>Sebastian Stiven Abril</t>
  </si>
  <si>
    <t>sebastianmarquinez1308@gmail.com</t>
  </si>
  <si>
    <t>Nicole Vargas Bejarano</t>
  </si>
  <si>
    <t>vnicolev01@gmail.com</t>
  </si>
  <si>
    <t>Brandon Andres Vargas</t>
  </si>
  <si>
    <t>bejsrano12.2@gmail.com</t>
  </si>
  <si>
    <t>Angie Nataly Gomez</t>
  </si>
  <si>
    <t>ag2583397@gmail.com</t>
  </si>
  <si>
    <t>Lorena Saavedra</t>
  </si>
  <si>
    <t>lorena.andrea1247@gmail.com</t>
  </si>
  <si>
    <t>Ingrid Dayana Mendoza</t>
  </si>
  <si>
    <t>mendozadayana816@gmail.com</t>
  </si>
  <si>
    <t>Juan Sebastian Castillo</t>
  </si>
  <si>
    <t>Castillorodriguezj825@gmail.com</t>
  </si>
  <si>
    <t>Felipe Castañeda</t>
  </si>
  <si>
    <t>felipecastsarmient@gmail.com</t>
  </si>
  <si>
    <t>Juan Felipe Diaz Rojas</t>
  </si>
  <si>
    <t>digitacion200@gmail.com</t>
  </si>
  <si>
    <t>Camila Beltran Jaramillo</t>
  </si>
  <si>
    <t>kmiladj@gmail.com</t>
  </si>
  <si>
    <t>No vive en Soacha</t>
  </si>
  <si>
    <t>Juan Diego Grajales Rojas</t>
  </si>
  <si>
    <t>grajalesrojasjuandiego1212@gmail.com</t>
  </si>
  <si>
    <t xml:space="preserve">Menor </t>
  </si>
  <si>
    <t>Leidy Johana Ortegon</t>
  </si>
  <si>
    <t>ortegonlady0122@gmail.com</t>
  </si>
  <si>
    <t>Leidy Johanna Zota Rodriguez</t>
  </si>
  <si>
    <t>leidyzota2@gmail.com</t>
  </si>
  <si>
    <t>Kevin Sneider Corredor</t>
  </si>
  <si>
    <t>corredorherran@gmail.com</t>
  </si>
  <si>
    <t>Eliana Moreno</t>
  </si>
  <si>
    <t>eliana.moreno19370@gmail.com</t>
  </si>
  <si>
    <t>Mafer yirlei arias moreno</t>
  </si>
  <si>
    <t>maferymigue2003@gmail.com</t>
  </si>
  <si>
    <t>Nombre DIgitador</t>
  </si>
  <si>
    <t>MESAS</t>
  </si>
  <si>
    <t>COORDINADOR</t>
  </si>
  <si>
    <t>CELULAR</t>
  </si>
  <si>
    <t>DANIELA CALDERON</t>
  </si>
  <si>
    <t>CALPAULA09@GMAIL.COM</t>
  </si>
  <si>
    <t>I. E. SANTA ANA - ANTONIO NARIÑO</t>
  </si>
  <si>
    <t>MARTHA PAEZ</t>
  </si>
  <si>
    <t>I E NUEVO COMPARTIR</t>
  </si>
  <si>
    <t>EDISON ACOSTA</t>
  </si>
  <si>
    <t>KELLY JOHANNA FONSECA</t>
  </si>
  <si>
    <t>KEJOFORU@GMAIL.COM</t>
  </si>
  <si>
    <t>I E COMPARTIR</t>
  </si>
  <si>
    <t>ROSA QUIÑONES</t>
  </si>
  <si>
    <t>LUISA RIVERA</t>
  </si>
  <si>
    <t>LUISARIVERA818@GMAIL.COM</t>
  </si>
  <si>
    <t>I E CIUDAD LATINA</t>
  </si>
  <si>
    <t>EDGAR HERNANDEZ VELASQUEZ</t>
  </si>
  <si>
    <t>MAIPORÉ COLSUBSIDIO</t>
  </si>
  <si>
    <t>YELENIF ALVARADO TORRES</t>
  </si>
  <si>
    <t>JOHAN ESTEBAN SAAVEDRA</t>
  </si>
  <si>
    <t>ESTEBANDIDO777845@GMAIL.COM</t>
  </si>
  <si>
    <t>I E COMPARTIR PRIMARIA</t>
  </si>
  <si>
    <t>EDUARD HERNANDEZ ZAMBRANO</t>
  </si>
  <si>
    <t>KARINA ALAPE CRUZ</t>
  </si>
  <si>
    <t>CRUZM4389@GMAIL.COM</t>
  </si>
  <si>
    <t>CONCENTRACIÓN ESCOLAR SAN NICOLAS</t>
  </si>
  <si>
    <t>MIRNA PEREZ</t>
  </si>
  <si>
    <t>COL MILITAR ALMIRANTE PADILLA</t>
  </si>
  <si>
    <t>OVALLE QUIÑONEZ CINDY PAOLA</t>
  </si>
  <si>
    <t>JOHAN DIAZ</t>
  </si>
  <si>
    <t>JOEARDI08@GMAIL.COM</t>
  </si>
  <si>
    <t>ESCALANTE AGUIRRE ORLANDO</t>
  </si>
  <si>
    <t>ANDRE KATERINE GOMEZ</t>
  </si>
  <si>
    <t>ANDREAGOMEZANDREAKA@GMAIL.COM</t>
  </si>
  <si>
    <t>CONTRERAS BONILLA DIANA CRISTINA</t>
  </si>
  <si>
    <t>DILAN STIVEN MONTOYA</t>
  </si>
  <si>
    <t>DILAN11402@GMAIL.COM</t>
  </si>
  <si>
    <t>CANTILLO VILLA EDITH CECILIA</t>
  </si>
  <si>
    <t>SEBASTIAN STIVEN ABRIL</t>
  </si>
  <si>
    <t>SEBASTIANMARQUINEZ1308@GMAIL.COM</t>
  </si>
  <si>
    <t>CASTAÑEDA SARMIENTO DIANA PILAR</t>
  </si>
  <si>
    <t>PUENTES OCHOA LUIS FERNANDO</t>
  </si>
  <si>
    <t>NICOLE VARGAS BEJARANO</t>
  </si>
  <si>
    <t>VNICOLEV01@GMAIL.COM</t>
  </si>
  <si>
    <t>CONCENTRACION CAMILO TORRES</t>
  </si>
  <si>
    <t>MARTHA CASTRO</t>
  </si>
  <si>
    <t>C.D. INFANTIL COMPENSAR</t>
  </si>
  <si>
    <t>ALBA SIERRA PAOLA ANDREA</t>
  </si>
  <si>
    <t>BRANDON ANDRES VARGAS</t>
  </si>
  <si>
    <t>BEJSRANO12.2@GMAIL.COM</t>
  </si>
  <si>
    <t>PINTO GARCIA ALVARO ANDRES</t>
  </si>
  <si>
    <t>SALON COMUNAL CUIDAD SATELITE</t>
  </si>
  <si>
    <t>MORALES GONZALEZ PILAR</t>
  </si>
  <si>
    <t>ANGIE NATALY GOMEZ</t>
  </si>
  <si>
    <t>AG2583397@GMAIL.COM</t>
  </si>
  <si>
    <t>I.E LA DESPENSA-MARCO FIDEL S.</t>
  </si>
  <si>
    <t>RANGEL GAMBOA SERGIO ANDRES</t>
  </si>
  <si>
    <t>IE LEON XIII CHILOE</t>
  </si>
  <si>
    <t>LIBIA MARGARITA NAIZAQUE APONTE</t>
  </si>
  <si>
    <t>INST. EDUC. MANUELA BELTRAN</t>
  </si>
  <si>
    <t>JULIO BADEL ARELIS FEDORA</t>
  </si>
  <si>
    <t>I.E LA DESPENSA</t>
  </si>
  <si>
    <t>ACOSTA BAQUERO PAOLA JINETH</t>
  </si>
  <si>
    <t>LORENA SAAVEDRA</t>
  </si>
  <si>
    <t>LORENA.ANDREA1247@GMAIL.COM</t>
  </si>
  <si>
    <t>MORENO VICKY ANDREA</t>
  </si>
  <si>
    <t>INGRID DAYANA MENDOZA</t>
  </si>
  <si>
    <t>MENDOZADAYANA816@GMAIL.COM</t>
  </si>
  <si>
    <t>I.E.LEON XIII</t>
  </si>
  <si>
    <t>CAMPOS GARZON HIDA ABATUEL</t>
  </si>
  <si>
    <t>JUAN SEBASTIAN CASTILLO</t>
  </si>
  <si>
    <t>CASTILLORODRIGUEZJ825@GMAIL.COM</t>
  </si>
  <si>
    <t>I. E. LA DESPENSA-CIUDAD VERDE</t>
  </si>
  <si>
    <t>PARDO EDWIN ENRIQUE</t>
  </si>
  <si>
    <t>FELIPE CASTAÑEDA</t>
  </si>
  <si>
    <t>FELIPECASTSARMIENT@GMAIL.COM</t>
  </si>
  <si>
    <t>VALLEJO TOLOZA JOSE TAOLANDO</t>
  </si>
  <si>
    <t>JUAN FELIPE DIAZ ROJAS</t>
  </si>
  <si>
    <t>DIGITACION200@GMAIL.COM</t>
  </si>
  <si>
    <t>LICONA VERA DOUGLAS ALEXIS</t>
  </si>
  <si>
    <t>IE LA ISLA</t>
  </si>
  <si>
    <t>ORTIZ LOAIZA MELQUICEDETH</t>
  </si>
  <si>
    <t>CAMILA BELTRAN JARAMILLO</t>
  </si>
  <si>
    <t>KMILADJ@GMAIL.COM</t>
  </si>
  <si>
    <t>I.E LUIS CARLOS GALAN</t>
  </si>
  <si>
    <t>NELSON TASAMA</t>
  </si>
  <si>
    <t>ALEXANDRA ÑUSTEZ OYOLA</t>
  </si>
  <si>
    <t>BOLIVAR PRIMARIA</t>
  </si>
  <si>
    <t>GARCIA VARGAS JOSE OMAR</t>
  </si>
  <si>
    <t>JUAN DIEGO GRAJALES ROJAS</t>
  </si>
  <si>
    <t>GRAJALESROJASJUANDIEGO1212@GMAIL.COM</t>
  </si>
  <si>
    <t>YESID CALDERO VALENCIA</t>
  </si>
  <si>
    <t>LEIDY JOHANA ORTEGON</t>
  </si>
  <si>
    <t>ORTEGONLADY0122@GMAIL.COM</t>
  </si>
  <si>
    <t>VILLAMIZAR SALGADO DANNY FABIAN</t>
  </si>
  <si>
    <t>TRIVIÑO RODRIGUEZ LUZ DARY</t>
  </si>
  <si>
    <t>LEIDY JOHANNA ZOTA RODRIGUEZ</t>
  </si>
  <si>
    <t>LEIDYZOTA2@GMAIL.COM</t>
  </si>
  <si>
    <t>I.E EL BOSQUE</t>
  </si>
  <si>
    <t>TOVAR GUEVARA JENNY PAOLA</t>
  </si>
  <si>
    <t>MARTINEZ SANCHEZ ANA FENIBA</t>
  </si>
  <si>
    <t>KEVIN SNEIDER CORREDOR</t>
  </si>
  <si>
    <t>CORREDORHERRAN@GMAIL.COM</t>
  </si>
  <si>
    <t>CASTRO ANDREA CELINA</t>
  </si>
  <si>
    <t>IE SOACHA PARA VIVIR MEJOR</t>
  </si>
  <si>
    <t>VARGAS LOPEZ WILSON</t>
  </si>
  <si>
    <t>ELIANA MORENO</t>
  </si>
  <si>
    <t>ELIANA.MORENO19370@GMAIL.COM</t>
  </si>
  <si>
    <t>I.E. LAS VILLAS - BARON DEL SOL</t>
  </si>
  <si>
    <t>VERGARA PUENTES KAREN VIVIANA</t>
  </si>
  <si>
    <t>I.E. SAN MATEO-MARISCAL SUCRE</t>
  </si>
  <si>
    <t>HERRERA VARGAS JAIME ELIECER</t>
  </si>
  <si>
    <t>MAFER YIRLEI ARIAS MORENO</t>
  </si>
  <si>
    <t>MAFERYMIGUE2003@GMAIL.COM</t>
  </si>
  <si>
    <t>GERMAN RIOS</t>
  </si>
  <si>
    <t>IE LAS VILLAS-LIBERTADOR</t>
  </si>
  <si>
    <t>JUSTO PASTOR DIAZ</t>
  </si>
  <si>
    <t>COUNTA of PUESTO</t>
  </si>
  <si>
    <t>Total general</t>
  </si>
  <si>
    <t>CR</t>
  </si>
  <si>
    <t>U</t>
  </si>
  <si>
    <t>CD</t>
  </si>
  <si>
    <t>Justa</t>
  </si>
  <si>
    <t>Ada</t>
  </si>
  <si>
    <t>verde</t>
  </si>
  <si>
    <t>humana</t>
  </si>
  <si>
    <t>radical</t>
  </si>
  <si>
    <t>polo</t>
  </si>
  <si>
    <t>laU</t>
  </si>
  <si>
    <t>centro</t>
  </si>
  <si>
    <t>justas</t>
  </si>
  <si>
    <t>renaciente</t>
  </si>
  <si>
    <t>asi</t>
  </si>
  <si>
    <t>aico</t>
  </si>
  <si>
    <t>liberal</t>
  </si>
  <si>
    <t>cambio</t>
  </si>
  <si>
    <t>bogota para la gente</t>
  </si>
  <si>
    <t>justa</t>
  </si>
  <si>
    <t>farc</t>
  </si>
  <si>
    <t>pre</t>
  </si>
  <si>
    <t>conservador</t>
  </si>
  <si>
    <t>mira</t>
  </si>
  <si>
    <t>la u</t>
  </si>
  <si>
    <t>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</si>
</sst>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* #,##0\ ;\-* #,##0\ ;* \-#\ ;@\ "/>
    <numFmt numFmtId="165" formatCode="* #,##0\ ;* \-#,##0\ ;* \-#\ ;@\ "/>
    <numFmt numFmtId="166" formatCode="d\.m"/>
  </numFmts>
  <fonts count="33">
    <font>
      <sz val="10"/>
      <color rgb="FF000000"/>
      <name val="Arial"/>
    </font>
    <font>
      <b/>
      <sz val="14"/>
      <color rgb="FFFFFFFF"/>
      <name val="Arial"/>
    </font>
    <font>
      <sz val="10"/>
      <name val="Arial"/>
    </font>
    <font>
      <b/>
      <sz val="7"/>
      <color rgb="FF000000"/>
      <name val="Arial"/>
    </font>
    <font>
      <sz val="7"/>
      <color rgb="FFFFFFFF"/>
      <name val="Arial"/>
    </font>
    <font>
      <sz val="7"/>
      <color rgb="FF000000"/>
      <name val="Arial"/>
    </font>
    <font>
      <sz val="10"/>
      <color rgb="FF000000"/>
      <name val="Arial"/>
    </font>
    <font>
      <b/>
      <sz val="8"/>
      <color rgb="FF660000"/>
      <name val="Arial"/>
    </font>
    <font>
      <b/>
      <sz val="10"/>
      <color rgb="FFFFFFFF"/>
      <name val="Arial"/>
    </font>
    <font>
      <b/>
      <sz val="10"/>
      <color rgb="FF000000"/>
      <name val="Arial"/>
    </font>
    <font>
      <sz val="10"/>
      <color rgb="FFB7B7B7"/>
      <name val="Arial"/>
    </font>
    <font>
      <sz val="10"/>
      <color rgb="FFB7B7B7"/>
      <name val="Arial"/>
    </font>
    <font>
      <sz val="10"/>
      <name val="Arial"/>
    </font>
    <font>
      <sz val="10"/>
      <color rgb="FFB7B7B7"/>
      <name val="Inconsolata"/>
    </font>
    <font>
      <sz val="10"/>
      <color rgb="FF999999"/>
      <name val="Arial"/>
    </font>
    <font>
      <b/>
      <sz val="10"/>
      <color rgb="FFFFFFFF"/>
      <name val="Arial"/>
    </font>
    <font>
      <sz val="10"/>
      <name val="Arial"/>
    </font>
    <font>
      <b/>
      <sz val="7"/>
      <color rgb="FFFFFFFF"/>
      <name val="Arial"/>
    </font>
    <font>
      <sz val="9"/>
      <color rgb="FF000000"/>
      <name val="Arial"/>
    </font>
    <font>
      <b/>
      <sz val="10"/>
      <color rgb="FF990000"/>
      <name val="Arial"/>
    </font>
    <font>
      <sz val="10"/>
      <color rgb="FFFFFFFF"/>
      <name val="Arial"/>
    </font>
    <font>
      <b/>
      <sz val="10"/>
      <color rgb="FF274E13"/>
      <name val="Arial"/>
    </font>
    <font>
      <b/>
      <sz val="10"/>
      <name val="Droid Sans"/>
    </font>
    <font>
      <b/>
      <sz val="10"/>
      <color rgb="FF000000"/>
      <name val="Droid Sans"/>
    </font>
    <font>
      <b/>
      <sz val="8"/>
      <color rgb="FF000000"/>
      <name val="Droid Sans"/>
    </font>
    <font>
      <b/>
      <sz val="10"/>
      <color rgb="FFFFFFFF"/>
      <name val="Droid Sans"/>
    </font>
    <font>
      <sz val="10"/>
      <name val="Droid Sans"/>
    </font>
    <font>
      <sz val="8"/>
      <name val="Droid Sans"/>
    </font>
    <font>
      <b/>
      <sz val="11"/>
      <color rgb="FF000000"/>
      <name val="Inconsolata"/>
    </font>
    <font>
      <b/>
      <sz val="10"/>
      <name val="Arial"/>
    </font>
    <font>
      <sz val="10"/>
      <color rgb="FF000000"/>
      <name val="Droid Sans"/>
    </font>
    <font>
      <b/>
      <sz val="11"/>
      <color rgb="FFFFFFFF"/>
      <name val="Arial"/>
    </font>
    <font>
      <sz val="11"/>
      <color rgb="FF000000"/>
      <name val="Arial"/>
    </font>
  </fonts>
  <fills count="20">
    <fill>
      <patternFill patternType="none"/>
    </fill>
    <fill>
      <patternFill patternType="gray125"/>
    </fill>
    <fill>
      <patternFill patternType="solid">
        <fgColor rgb="FF990000"/>
        <bgColor rgb="FF990000"/>
      </patternFill>
    </fill>
    <fill>
      <patternFill patternType="solid">
        <fgColor rgb="FF3D85C6"/>
        <bgColor rgb="FF3D85C6"/>
      </patternFill>
    </fill>
    <fill>
      <patternFill patternType="solid">
        <fgColor rgb="FFF4CCCC"/>
        <bgColor rgb="FFF4CCCC"/>
      </patternFill>
    </fill>
    <fill>
      <patternFill patternType="solid">
        <fgColor rgb="FFF4E3E0"/>
        <bgColor rgb="FFF4E3E0"/>
      </patternFill>
    </fill>
    <fill>
      <patternFill patternType="solid">
        <fgColor rgb="FF666666"/>
        <bgColor rgb="FF666666"/>
      </patternFill>
    </fill>
    <fill>
      <patternFill patternType="solid">
        <fgColor rgb="FFD9D9D9"/>
        <bgColor rgb="FFD9D9D9"/>
      </patternFill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  <fill>
      <patternFill patternType="solid">
        <fgColor rgb="FFCC0000"/>
        <bgColor rgb="FFCC0000"/>
      </patternFill>
    </fill>
    <fill>
      <patternFill patternType="solid">
        <fgColor rgb="FF0B5394"/>
        <bgColor rgb="FF0B5394"/>
      </patternFill>
    </fill>
    <fill>
      <patternFill patternType="solid">
        <fgColor rgb="FF38761D"/>
        <bgColor rgb="FF38761D"/>
      </patternFill>
    </fill>
    <fill>
      <patternFill patternType="solid">
        <fgColor rgb="FFD9EAD3"/>
        <bgColor rgb="FFD9EAD3"/>
      </patternFill>
    </fill>
    <fill>
      <patternFill patternType="solid">
        <fgColor rgb="FF6AA84F"/>
        <bgColor rgb="FF6AA84F"/>
      </patternFill>
    </fill>
    <fill>
      <patternFill patternType="solid">
        <fgColor rgb="FFB6D7A8"/>
        <bgColor rgb="FFB6D7A8"/>
      </patternFill>
    </fill>
    <fill>
      <patternFill patternType="solid">
        <fgColor rgb="FFFFE599"/>
        <bgColor rgb="FFFFE599"/>
      </patternFill>
    </fill>
    <fill>
      <patternFill patternType="solid">
        <fgColor rgb="FFD5A6BD"/>
        <bgColor rgb="FFD5A6BD"/>
      </patternFill>
    </fill>
    <fill>
      <patternFill patternType="solid">
        <fgColor rgb="FFFFFF00"/>
        <bgColor rgb="FFFFFF00"/>
      </patternFill>
    </fill>
    <fill>
      <patternFill patternType="solid">
        <fgColor rgb="FF434343"/>
        <bgColor rgb="FF434343"/>
      </patternFill>
    </fill>
  </fills>
  <borders count="28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151">
    <xf numFmtId="0" fontId="0" fillId="0" borderId="0" xfId="0" applyFont="1" applyAlignment="1"/>
    <xf numFmtId="0" fontId="3" fillId="0" borderId="0" xfId="0" applyFont="1" applyAlignment="1">
      <alignment horizontal="center" vertical="center"/>
    </xf>
    <xf numFmtId="1" fontId="4" fillId="3" borderId="5" xfId="0" applyNumberFormat="1" applyFont="1" applyFill="1" applyBorder="1" applyAlignment="1">
      <alignment horizontal="center" vertical="center"/>
    </xf>
    <xf numFmtId="1" fontId="4" fillId="0" borderId="0" xfId="0" applyNumberFormat="1" applyFont="1" applyAlignment="1">
      <alignment horizontal="center" vertical="center"/>
    </xf>
    <xf numFmtId="0" fontId="0" fillId="4" borderId="5" xfId="0" applyFont="1" applyFill="1" applyBorder="1" applyAlignment="1">
      <alignment horizontal="center" vertical="center"/>
    </xf>
    <xf numFmtId="0" fontId="6" fillId="0" borderId="5" xfId="0" applyFont="1" applyBorder="1" applyAlignment="1">
      <alignment horizontal="center"/>
    </xf>
    <xf numFmtId="0" fontId="9" fillId="0" borderId="0" xfId="0" applyFont="1" applyAlignment="1">
      <alignment horizontal="center" vertical="center"/>
    </xf>
    <xf numFmtId="164" fontId="0" fillId="7" borderId="5" xfId="0" applyNumberFormat="1" applyFont="1" applyFill="1" applyBorder="1" applyAlignment="1">
      <alignment horizontal="center" vertical="center"/>
    </xf>
    <xf numFmtId="0" fontId="10" fillId="0" borderId="0" xfId="0" applyFont="1" applyAlignment="1">
      <alignment horizontal="left"/>
    </xf>
    <xf numFmtId="3" fontId="11" fillId="0" borderId="0" xfId="0" applyNumberFormat="1" applyFont="1" applyAlignment="1">
      <alignment horizontal="center" vertical="center"/>
    </xf>
    <xf numFmtId="0" fontId="12" fillId="0" borderId="0" xfId="0" applyFont="1"/>
    <xf numFmtId="164" fontId="0" fillId="0" borderId="0" xfId="0" applyNumberFormat="1" applyFont="1" applyAlignment="1">
      <alignment horizontal="left" vertical="center"/>
    </xf>
    <xf numFmtId="3" fontId="6" fillId="0" borderId="9" xfId="0" applyNumberFormat="1" applyFont="1" applyBorder="1" applyAlignment="1">
      <alignment horizontal="center"/>
    </xf>
    <xf numFmtId="3" fontId="0" fillId="0" borderId="5" xfId="0" applyNumberFormat="1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164" fontId="0" fillId="0" borderId="5" xfId="0" applyNumberFormat="1" applyFont="1" applyBorder="1" applyAlignment="1">
      <alignment horizontal="center" vertical="center"/>
    </xf>
    <xf numFmtId="0" fontId="10" fillId="0" borderId="0" xfId="0" applyFont="1" applyAlignment="1">
      <alignment horizontal="left" vertical="center" wrapText="1"/>
    </xf>
    <xf numFmtId="164" fontId="0" fillId="0" borderId="0" xfId="0" applyNumberFormat="1" applyFont="1" applyAlignment="1">
      <alignment horizontal="left" vertical="center"/>
    </xf>
    <xf numFmtId="1" fontId="0" fillId="9" borderId="0" xfId="0" applyNumberFormat="1" applyFont="1" applyFill="1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0" fillId="0" borderId="0" xfId="0" applyFont="1" applyAlignment="1">
      <alignment horizontal="left" vertical="center"/>
    </xf>
    <xf numFmtId="3" fontId="13" fillId="9" borderId="0" xfId="0" applyNumberFormat="1" applyFont="1" applyFill="1"/>
    <xf numFmtId="9" fontId="0" fillId="0" borderId="5" xfId="0" applyNumberFormat="1" applyFont="1" applyBorder="1" applyAlignment="1">
      <alignment horizontal="center" vertical="center"/>
    </xf>
    <xf numFmtId="0" fontId="13" fillId="9" borderId="0" xfId="0" applyFont="1" applyFill="1"/>
    <xf numFmtId="164" fontId="0" fillId="0" borderId="0" xfId="0" applyNumberFormat="1" applyFont="1" applyAlignment="1">
      <alignment horizontal="center" vertical="center"/>
    </xf>
    <xf numFmtId="165" fontId="14" fillId="0" borderId="0" xfId="0" applyNumberFormat="1" applyFont="1" applyAlignment="1">
      <alignment horizontal="left" vertical="center"/>
    </xf>
    <xf numFmtId="0" fontId="15" fillId="10" borderId="9" xfId="0" applyFont="1" applyFill="1" applyBorder="1" applyAlignment="1">
      <alignment horizontal="center" vertical="center"/>
    </xf>
    <xf numFmtId="165" fontId="15" fillId="10" borderId="9" xfId="0" applyNumberFormat="1" applyFont="1" applyFill="1" applyBorder="1" applyAlignment="1">
      <alignment horizontal="center" vertical="center"/>
    </xf>
    <xf numFmtId="0" fontId="14" fillId="0" borderId="0" xfId="0" applyFont="1" applyAlignment="1">
      <alignment horizontal="left" vertical="center"/>
    </xf>
    <xf numFmtId="165" fontId="6" fillId="0" borderId="3" xfId="0" applyNumberFormat="1" applyFont="1" applyBorder="1" applyAlignment="1">
      <alignment horizontal="center"/>
    </xf>
    <xf numFmtId="0" fontId="6" fillId="0" borderId="9" xfId="0" applyFont="1" applyBorder="1" applyAlignment="1">
      <alignment horizontal="center"/>
    </xf>
    <xf numFmtId="10" fontId="16" fillId="0" borderId="5" xfId="0" applyNumberFormat="1" applyFont="1" applyBorder="1" applyAlignment="1">
      <alignment horizontal="center" vertical="center"/>
    </xf>
    <xf numFmtId="165" fontId="6" fillId="0" borderId="14" xfId="0" applyNumberFormat="1" applyFont="1" applyBorder="1" applyAlignment="1">
      <alignment horizontal="center"/>
    </xf>
    <xf numFmtId="165" fontId="0" fillId="0" borderId="5" xfId="0" applyNumberFormat="1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164" fontId="14" fillId="0" borderId="0" xfId="0" applyNumberFormat="1" applyFont="1" applyAlignment="1">
      <alignment horizontal="left" vertical="center" wrapText="1"/>
    </xf>
    <xf numFmtId="3" fontId="16" fillId="0" borderId="5" xfId="0" applyNumberFormat="1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3" fontId="12" fillId="0" borderId="5" xfId="0" applyNumberFormat="1" applyFont="1" applyBorder="1" applyAlignment="1">
      <alignment horizontal="center"/>
    </xf>
    <xf numFmtId="3" fontId="12" fillId="0" borderId="5" xfId="0" applyNumberFormat="1" applyFont="1" applyBorder="1" applyAlignment="1">
      <alignment horizontal="center" vertical="center"/>
    </xf>
    <xf numFmtId="165" fontId="16" fillId="0" borderId="5" xfId="0" applyNumberFormat="1" applyFont="1" applyBorder="1" applyAlignment="1">
      <alignment horizontal="center" vertical="center"/>
    </xf>
    <xf numFmtId="165" fontId="0" fillId="0" borderId="5" xfId="0" applyNumberFormat="1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164" fontId="0" fillId="0" borderId="0" xfId="0" applyNumberFormat="1" applyFont="1" applyAlignment="1">
      <alignment horizontal="center" vertical="center" wrapText="1"/>
    </xf>
    <xf numFmtId="0" fontId="0" fillId="9" borderId="5" xfId="0" applyFont="1" applyFill="1" applyBorder="1" applyAlignment="1">
      <alignment horizontal="center" vertical="center"/>
    </xf>
    <xf numFmtId="1" fontId="18" fillId="9" borderId="5" xfId="0" applyNumberFormat="1" applyFont="1" applyFill="1" applyBorder="1" applyAlignment="1">
      <alignment horizontal="center" vertical="center"/>
    </xf>
    <xf numFmtId="164" fontId="0" fillId="13" borderId="5" xfId="0" applyNumberFormat="1" applyFont="1" applyFill="1" applyBorder="1" applyAlignment="1">
      <alignment horizontal="center" vertical="center"/>
    </xf>
    <xf numFmtId="165" fontId="16" fillId="0" borderId="5" xfId="0" applyNumberFormat="1" applyFont="1" applyBorder="1" applyAlignment="1">
      <alignment horizontal="center" vertical="center"/>
    </xf>
    <xf numFmtId="164" fontId="19" fillId="4" borderId="5" xfId="0" applyNumberFormat="1" applyFont="1" applyFill="1" applyBorder="1" applyAlignment="1">
      <alignment horizontal="center" vertical="center"/>
    </xf>
    <xf numFmtId="164" fontId="0" fillId="9" borderId="1" xfId="0" applyNumberFormat="1" applyFont="1" applyFill="1" applyBorder="1" applyAlignment="1">
      <alignment horizontal="center" vertical="center"/>
    </xf>
    <xf numFmtId="3" fontId="20" fillId="0" borderId="10" xfId="0" applyNumberFormat="1" applyFont="1" applyBorder="1" applyAlignment="1">
      <alignment horizontal="center" vertical="center"/>
    </xf>
    <xf numFmtId="164" fontId="21" fillId="13" borderId="5" xfId="0" applyNumberFormat="1" applyFont="1" applyFill="1" applyBorder="1" applyAlignment="1">
      <alignment horizontal="center" vertical="center"/>
    </xf>
    <xf numFmtId="0" fontId="0" fillId="0" borderId="11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 wrapText="1"/>
    </xf>
    <xf numFmtId="164" fontId="0" fillId="0" borderId="0" xfId="0" applyNumberFormat="1" applyFont="1" applyAlignment="1">
      <alignment horizontal="center" vertical="center"/>
    </xf>
    <xf numFmtId="0" fontId="22" fillId="0" borderId="5" xfId="0" applyFont="1" applyBorder="1" applyAlignment="1">
      <alignment horizontal="center" vertical="center"/>
    </xf>
    <xf numFmtId="0" fontId="23" fillId="0" borderId="5" xfId="0" applyFont="1" applyBorder="1" applyAlignment="1">
      <alignment horizontal="center" vertical="center"/>
    </xf>
    <xf numFmtId="0" fontId="24" fillId="0" borderId="5" xfId="0" applyFont="1" applyBorder="1" applyAlignment="1">
      <alignment horizontal="left" vertical="center"/>
    </xf>
    <xf numFmtId="0" fontId="23" fillId="0" borderId="5" xfId="0" applyFont="1" applyBorder="1" applyAlignment="1">
      <alignment horizontal="center" vertical="center"/>
    </xf>
    <xf numFmtId="0" fontId="23" fillId="0" borderId="5" xfId="0" applyFont="1" applyBorder="1" applyAlignment="1">
      <alignment horizontal="center" vertical="center" wrapText="1"/>
    </xf>
    <xf numFmtId="0" fontId="25" fillId="14" borderId="5" xfId="0" applyFont="1" applyFill="1" applyBorder="1" applyAlignment="1">
      <alignment horizontal="center" vertical="center" wrapText="1"/>
    </xf>
    <xf numFmtId="0" fontId="23" fillId="0" borderId="5" xfId="0" applyFont="1" applyBorder="1" applyAlignment="1">
      <alignment horizontal="center" vertical="center" wrapText="1"/>
    </xf>
    <xf numFmtId="0" fontId="26" fillId="0" borderId="5" xfId="0" applyFont="1" applyBorder="1" applyAlignment="1">
      <alignment horizontal="center"/>
    </xf>
    <xf numFmtId="0" fontId="26" fillId="0" borderId="5" xfId="0" applyFont="1" applyBorder="1" applyAlignment="1">
      <alignment horizontal="left"/>
    </xf>
    <xf numFmtId="0" fontId="26" fillId="0" borderId="5" xfId="0" applyFont="1" applyBorder="1" applyAlignment="1">
      <alignment horizontal="center"/>
    </xf>
    <xf numFmtId="0" fontId="27" fillId="0" borderId="5" xfId="0" applyFont="1" applyBorder="1" applyAlignment="1">
      <alignment horizontal="left"/>
    </xf>
    <xf numFmtId="0" fontId="28" fillId="9" borderId="5" xfId="0" applyFont="1" applyFill="1" applyBorder="1" applyAlignment="1">
      <alignment horizontal="center" vertical="center" wrapText="1"/>
    </xf>
    <xf numFmtId="0" fontId="29" fillId="0" borderId="5" xfId="0" applyFont="1" applyBorder="1" applyAlignment="1">
      <alignment horizontal="center" vertical="center" wrapText="1"/>
    </xf>
    <xf numFmtId="0" fontId="29" fillId="0" borderId="0" xfId="0" applyFont="1" applyAlignment="1">
      <alignment horizontal="center" vertical="center" wrapText="1"/>
    </xf>
    <xf numFmtId="0" fontId="2" fillId="0" borderId="5" xfId="0" applyFont="1" applyBorder="1" applyAlignment="1">
      <alignment horizontal="center"/>
    </xf>
    <xf numFmtId="0" fontId="2" fillId="0" borderId="5" xfId="0" applyFont="1" applyBorder="1" applyAlignment="1">
      <alignment horizontal="left"/>
    </xf>
    <xf numFmtId="0" fontId="2" fillId="0" borderId="0" xfId="0" applyFont="1" applyAlignment="1">
      <alignment horizontal="center"/>
    </xf>
    <xf numFmtId="0" fontId="29" fillId="0" borderId="5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5" xfId="0" applyFont="1" applyBorder="1" applyAlignment="1"/>
    <xf numFmtId="166" fontId="2" fillId="0" borderId="5" xfId="0" applyNumberFormat="1" applyFont="1" applyBorder="1" applyAlignment="1">
      <alignment horizontal="center"/>
    </xf>
    <xf numFmtId="0" fontId="2" fillId="15" borderId="5" xfId="0" applyFont="1" applyFill="1" applyBorder="1" applyAlignment="1"/>
    <xf numFmtId="0" fontId="2" fillId="15" borderId="5" xfId="0" applyFont="1" applyFill="1" applyBorder="1" applyAlignment="1">
      <alignment horizontal="center"/>
    </xf>
    <xf numFmtId="0" fontId="2" fillId="0" borderId="5" xfId="0" applyFont="1" applyBorder="1"/>
    <xf numFmtId="0" fontId="2" fillId="16" borderId="5" xfId="0" applyFont="1" applyFill="1" applyBorder="1" applyAlignment="1"/>
    <xf numFmtId="0" fontId="2" fillId="16" borderId="5" xfId="0" applyFont="1" applyFill="1" applyBorder="1" applyAlignment="1">
      <alignment horizontal="center"/>
    </xf>
    <xf numFmtId="0" fontId="2" fillId="17" borderId="5" xfId="0" applyFont="1" applyFill="1" applyBorder="1" applyAlignment="1"/>
    <xf numFmtId="0" fontId="2" fillId="17" borderId="5" xfId="0" applyFont="1" applyFill="1" applyBorder="1"/>
    <xf numFmtId="0" fontId="2" fillId="17" borderId="5" xfId="0" applyFont="1" applyFill="1" applyBorder="1" applyAlignment="1">
      <alignment horizontal="center"/>
    </xf>
    <xf numFmtId="0" fontId="2" fillId="18" borderId="5" xfId="0" applyFont="1" applyFill="1" applyBorder="1" applyAlignment="1"/>
    <xf numFmtId="0" fontId="30" fillId="9" borderId="5" xfId="0" applyFont="1" applyFill="1" applyBorder="1"/>
    <xf numFmtId="0" fontId="31" fillId="19" borderId="5" xfId="0" applyFont="1" applyFill="1" applyBorder="1" applyAlignment="1">
      <alignment horizontal="center" vertical="center"/>
    </xf>
    <xf numFmtId="0" fontId="31" fillId="19" borderId="0" xfId="0" applyFont="1" applyFill="1" applyAlignment="1">
      <alignment horizontal="center" vertical="center"/>
    </xf>
    <xf numFmtId="0" fontId="32" fillId="9" borderId="5" xfId="0" applyFont="1" applyFill="1" applyBorder="1" applyAlignment="1">
      <alignment horizontal="center" vertical="center"/>
    </xf>
    <xf numFmtId="0" fontId="32" fillId="9" borderId="5" xfId="0" applyFont="1" applyFill="1" applyBorder="1" applyAlignment="1">
      <alignment horizontal="center" vertical="center"/>
    </xf>
    <xf numFmtId="0" fontId="32" fillId="0" borderId="5" xfId="0" applyFont="1" applyBorder="1" applyAlignment="1">
      <alignment horizontal="center" vertical="center"/>
    </xf>
    <xf numFmtId="0" fontId="32" fillId="0" borderId="5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5" xfId="0" applyFont="1" applyBorder="1" applyAlignment="1">
      <alignment vertical="center"/>
    </xf>
    <xf numFmtId="0" fontId="2" fillId="0" borderId="5" xfId="0" applyFont="1" applyBorder="1" applyAlignment="1">
      <alignment horizontal="center" vertical="center"/>
    </xf>
    <xf numFmtId="0" fontId="6" fillId="9" borderId="5" xfId="0" applyFont="1" applyFill="1" applyBorder="1" applyAlignment="1">
      <alignment horizontal="center" vertical="center"/>
    </xf>
    <xf numFmtId="0" fontId="6" fillId="9" borderId="5" xfId="0" applyFont="1" applyFill="1" applyBorder="1" applyAlignment="1">
      <alignment horizontal="center" vertical="center"/>
    </xf>
    <xf numFmtId="0" fontId="26" fillId="0" borderId="5" xfId="0" applyFont="1" applyBorder="1" applyAlignment="1">
      <alignment horizontal="left"/>
    </xf>
    <xf numFmtId="0" fontId="2" fillId="0" borderId="0" xfId="0" applyFont="1" applyAlignment="1">
      <alignment horizontal="left"/>
    </xf>
    <xf numFmtId="0" fontId="7" fillId="5" borderId="6" xfId="0" applyFont="1" applyFill="1" applyBorder="1" applyAlignment="1">
      <alignment horizontal="center" vertical="center" wrapText="1"/>
    </xf>
    <xf numFmtId="0" fontId="2" fillId="0" borderId="7" xfId="0" applyFont="1" applyBorder="1"/>
    <xf numFmtId="0" fontId="2" fillId="0" borderId="8" xfId="0" applyFont="1" applyBorder="1"/>
    <xf numFmtId="0" fontId="2" fillId="0" borderId="10" xfId="0" applyFont="1" applyBorder="1"/>
    <xf numFmtId="0" fontId="0" fillId="0" borderId="0" xfId="0" applyFont="1" applyAlignment="1"/>
    <xf numFmtId="0" fontId="2" fillId="0" borderId="11" xfId="0" applyFont="1" applyBorder="1"/>
    <xf numFmtId="0" fontId="2" fillId="0" borderId="12" xfId="0" applyFont="1" applyBorder="1"/>
    <xf numFmtId="0" fontId="2" fillId="0" borderId="13" xfId="0" applyFont="1" applyBorder="1"/>
    <xf numFmtId="0" fontId="2" fillId="0" borderId="14" xfId="0" applyFont="1" applyBorder="1"/>
    <xf numFmtId="0" fontId="0" fillId="8" borderId="1" xfId="0" applyFont="1" applyFill="1" applyBorder="1" applyAlignment="1">
      <alignment horizontal="center" vertical="center"/>
    </xf>
    <xf numFmtId="0" fontId="2" fillId="0" borderId="3" xfId="0" applyFont="1" applyBorder="1"/>
    <xf numFmtId="0" fontId="8" fillId="6" borderId="1" xfId="0" applyFont="1" applyFill="1" applyBorder="1" applyAlignment="1">
      <alignment horizontal="center"/>
    </xf>
    <xf numFmtId="0" fontId="2" fillId="0" borderId="2" xfId="0" applyFont="1" applyBorder="1"/>
    <xf numFmtId="0" fontId="16" fillId="8" borderId="1" xfId="0" applyFont="1" applyFill="1" applyBorder="1" applyAlignment="1">
      <alignment horizontal="center" vertical="center"/>
    </xf>
    <xf numFmtId="0" fontId="12" fillId="8" borderId="1" xfId="0" applyFont="1" applyFill="1" applyBorder="1" applyAlignment="1">
      <alignment horizontal="center"/>
    </xf>
    <xf numFmtId="0" fontId="12" fillId="8" borderId="1" xfId="0" applyFont="1" applyFill="1" applyBorder="1" applyAlignment="1">
      <alignment horizontal="center" vertical="center" wrapText="1"/>
    </xf>
    <xf numFmtId="164" fontId="17" fillId="12" borderId="4" xfId="0" applyNumberFormat="1" applyFont="1" applyFill="1" applyBorder="1" applyAlignment="1">
      <alignment horizontal="center" vertical="center" wrapText="1"/>
    </xf>
    <xf numFmtId="0" fontId="2" fillId="0" borderId="15" xfId="0" applyFont="1" applyBorder="1"/>
    <xf numFmtId="0" fontId="2" fillId="0" borderId="9" xfId="0" applyFont="1" applyBorder="1"/>
    <xf numFmtId="3" fontId="17" fillId="11" borderId="4" xfId="0" applyNumberFormat="1" applyFont="1" applyFill="1" applyBorder="1" applyAlignment="1">
      <alignment horizontal="center" vertical="center" wrapText="1"/>
    </xf>
    <xf numFmtId="0" fontId="17" fillId="11" borderId="4" xfId="0" applyFont="1" applyFill="1" applyBorder="1" applyAlignment="1">
      <alignment horizontal="center" vertical="center" wrapText="1"/>
    </xf>
    <xf numFmtId="164" fontId="17" fillId="11" borderId="4" xfId="0" applyNumberFormat="1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1" fontId="5" fillId="0" borderId="0" xfId="0" applyNumberFormat="1" applyFont="1" applyAlignment="1">
      <alignment horizontal="left" vertical="center"/>
    </xf>
    <xf numFmtId="0" fontId="3" fillId="0" borderId="4" xfId="0" applyFont="1" applyBorder="1" applyAlignment="1">
      <alignment horizontal="center" vertical="center"/>
    </xf>
    <xf numFmtId="164" fontId="17" fillId="2" borderId="4" xfId="0" applyNumberFormat="1" applyFont="1" applyFill="1" applyBorder="1" applyAlignment="1">
      <alignment horizontal="center" vertical="center" wrapText="1"/>
    </xf>
    <xf numFmtId="0" fontId="17" fillId="12" borderId="4" xfId="0" applyFont="1" applyFill="1" applyBorder="1" applyAlignment="1">
      <alignment horizontal="center" vertical="center" wrapText="1"/>
    </xf>
    <xf numFmtId="0" fontId="12" fillId="8" borderId="1" xfId="0" applyFont="1" applyFill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4" xfId="0" applyFont="1" applyBorder="1" applyAlignment="1">
      <alignment vertical="center"/>
    </xf>
    <xf numFmtId="0" fontId="2" fillId="18" borderId="4" xfId="0" applyFont="1" applyFill="1" applyBorder="1" applyAlignment="1">
      <alignment horizontal="center" vertical="center"/>
    </xf>
    <xf numFmtId="0" fontId="0" fillId="0" borderId="16" xfId="0" pivotButton="1" applyFont="1" applyBorder="1" applyAlignment="1"/>
    <xf numFmtId="0" fontId="0" fillId="0" borderId="17" xfId="0" applyFont="1" applyBorder="1" applyAlignment="1"/>
    <xf numFmtId="0" fontId="0" fillId="0" borderId="18" xfId="0" applyFont="1" applyBorder="1" applyAlignment="1"/>
    <xf numFmtId="0" fontId="0" fillId="0" borderId="16" xfId="0" applyFont="1" applyBorder="1" applyAlignment="1"/>
    <xf numFmtId="0" fontId="0" fillId="0" borderId="19" xfId="0" applyFont="1" applyBorder="1" applyAlignment="1"/>
    <xf numFmtId="0" fontId="0" fillId="0" borderId="20" xfId="0" applyFont="1" applyBorder="1" applyAlignment="1"/>
    <xf numFmtId="0" fontId="0" fillId="0" borderId="16" xfId="0" applyNumberFormat="1" applyFont="1" applyBorder="1" applyAlignment="1"/>
    <xf numFmtId="0" fontId="0" fillId="0" borderId="19" xfId="0" applyNumberFormat="1" applyFont="1" applyBorder="1" applyAlignment="1"/>
    <xf numFmtId="0" fontId="0" fillId="0" borderId="20" xfId="0" applyNumberFormat="1" applyFont="1" applyBorder="1" applyAlignment="1"/>
    <xf numFmtId="0" fontId="0" fillId="0" borderId="21" xfId="0" applyFont="1" applyBorder="1" applyAlignment="1"/>
    <xf numFmtId="0" fontId="0" fillId="0" borderId="22" xfId="0" applyFont="1" applyBorder="1" applyAlignment="1"/>
    <xf numFmtId="0" fontId="0" fillId="0" borderId="22" xfId="0" applyNumberFormat="1" applyFont="1" applyBorder="1" applyAlignment="1"/>
    <xf numFmtId="0" fontId="0" fillId="0" borderId="0" xfId="0" applyNumberFormat="1" applyFont="1" applyAlignment="1"/>
    <xf numFmtId="0" fontId="0" fillId="0" borderId="23" xfId="0" applyNumberFormat="1" applyFont="1" applyBorder="1" applyAlignment="1"/>
    <xf numFmtId="0" fontId="0" fillId="0" borderId="24" xfId="0" applyFont="1" applyBorder="1" applyAlignment="1"/>
    <xf numFmtId="0" fontId="0" fillId="0" borderId="25" xfId="0" applyFont="1" applyBorder="1" applyAlignment="1"/>
    <xf numFmtId="0" fontId="0" fillId="0" borderId="24" xfId="0" applyNumberFormat="1" applyFont="1" applyBorder="1" applyAlignment="1"/>
    <xf numFmtId="0" fontId="0" fillId="0" borderId="26" xfId="0" applyNumberFormat="1" applyFont="1" applyBorder="1" applyAlignment="1"/>
    <xf numFmtId="0" fontId="0" fillId="0" borderId="27" xfId="0" applyNumberFormat="1" applyFont="1" applyBorder="1" applyAlignment="1"/>
  </cellXfs>
  <cellStyles count="1">
    <cellStyle name="Normal" xfId="0" builtinId="0"/>
  </cellStyles>
  <dxfs count="140">
    <dxf>
      <font>
        <b/>
        <color rgb="FF660000"/>
      </font>
      <fill>
        <patternFill patternType="solid">
          <fgColor rgb="FFF4C7C3"/>
          <bgColor rgb="FFF4C7C3"/>
        </patternFill>
      </fill>
    </dxf>
    <dxf>
      <font>
        <b/>
        <color rgb="FF660000"/>
      </font>
      <fill>
        <patternFill patternType="solid">
          <fgColor rgb="FFF4C7C3"/>
          <bgColor rgb="FFF4C7C3"/>
        </patternFill>
      </fill>
    </dxf>
    <dxf>
      <font>
        <b/>
        <color rgb="FF274E13"/>
      </font>
      <fill>
        <patternFill patternType="solid">
          <fgColor rgb="FFB7E1CD"/>
          <bgColor rgb="FFB7E1CD"/>
        </patternFill>
      </fill>
    </dxf>
    <dxf>
      <font>
        <b/>
        <color rgb="FF274E13"/>
      </font>
      <fill>
        <patternFill patternType="solid">
          <fgColor rgb="FFB7E1CD"/>
          <bgColor rgb="FFB7E1CD"/>
        </patternFill>
      </fill>
    </dxf>
    <dxf>
      <font>
        <b/>
        <color rgb="FFFFFFFF"/>
      </font>
      <fill>
        <patternFill patternType="solid">
          <fgColor rgb="FF0B5394"/>
          <bgColor rgb="FF0B5394"/>
        </patternFill>
      </fill>
    </dxf>
    <dxf>
      <font>
        <b/>
      </font>
      <fill>
        <patternFill patternType="solid">
          <fgColor rgb="FFEA9999"/>
          <bgColor rgb="FFEA9999"/>
        </patternFill>
      </fill>
    </dxf>
    <dxf>
      <font>
        <b/>
      </font>
      <fill>
        <patternFill patternType="solid">
          <fgColor rgb="FFA4C2F4"/>
          <bgColor rgb="FFA4C2F4"/>
        </patternFill>
      </fill>
    </dxf>
    <dxf>
      <font>
        <b/>
      </font>
      <fill>
        <patternFill patternType="solid">
          <fgColor rgb="FFB6D7A8"/>
          <bgColor rgb="FFB6D7A8"/>
        </patternFill>
      </fill>
    </dxf>
    <dxf>
      <font>
        <b/>
      </font>
      <fill>
        <patternFill patternType="solid">
          <fgColor rgb="FFF9CB9C"/>
          <bgColor rgb="FFF9CB9C"/>
        </patternFill>
      </fill>
    </dxf>
    <dxf>
      <font>
        <b/>
      </font>
      <fill>
        <patternFill patternType="solid">
          <fgColor rgb="FFD5A6BD"/>
          <bgColor rgb="FFD5A6BD"/>
        </patternFill>
      </fill>
    </dxf>
    <dxf>
      <font>
        <b/>
      </font>
      <fill>
        <patternFill patternType="solid">
          <fgColor rgb="FFEA9999"/>
          <bgColor rgb="FFEA9999"/>
        </patternFill>
      </fill>
    </dxf>
    <dxf>
      <font>
        <b/>
      </font>
      <fill>
        <patternFill patternType="solid">
          <fgColor rgb="FFA4C2F4"/>
          <bgColor rgb="FFA4C2F4"/>
        </patternFill>
      </fill>
    </dxf>
    <dxf>
      <font>
        <b/>
      </font>
      <fill>
        <patternFill patternType="solid">
          <fgColor rgb="FFB6D7A8"/>
          <bgColor rgb="FFB6D7A8"/>
        </patternFill>
      </fill>
    </dxf>
    <dxf>
      <font>
        <b/>
      </font>
      <fill>
        <patternFill patternType="solid">
          <fgColor rgb="FFF9CB9C"/>
          <bgColor rgb="FFF9CB9C"/>
        </patternFill>
      </fill>
    </dxf>
    <dxf>
      <font>
        <b/>
      </font>
      <fill>
        <patternFill patternType="solid">
          <fgColor rgb="FFD5A6BD"/>
          <bgColor rgb="FFD5A6BD"/>
        </patternFill>
      </fill>
    </dxf>
    <dxf>
      <font>
        <b/>
      </font>
      <fill>
        <patternFill patternType="solid">
          <fgColor rgb="FFEA9999"/>
          <bgColor rgb="FFEA9999"/>
        </patternFill>
      </fill>
    </dxf>
    <dxf>
      <font>
        <b/>
      </font>
      <fill>
        <patternFill patternType="solid">
          <fgColor rgb="FFA4C2F4"/>
          <bgColor rgb="FFA4C2F4"/>
        </patternFill>
      </fill>
    </dxf>
    <dxf>
      <font>
        <b/>
      </font>
      <fill>
        <patternFill patternType="solid">
          <fgColor rgb="FFB6D7A8"/>
          <bgColor rgb="FFB6D7A8"/>
        </patternFill>
      </fill>
    </dxf>
    <dxf>
      <font>
        <b/>
      </font>
      <fill>
        <patternFill patternType="solid">
          <fgColor rgb="FFF9CB9C"/>
          <bgColor rgb="FFF9CB9C"/>
        </patternFill>
      </fill>
    </dxf>
    <dxf>
      <font>
        <b/>
      </font>
      <fill>
        <patternFill patternType="solid">
          <fgColor rgb="FFD5A6BD"/>
          <bgColor rgb="FFD5A6BD"/>
        </patternFill>
      </fill>
    </dxf>
    <dxf>
      <font>
        <b/>
      </font>
      <fill>
        <patternFill patternType="solid">
          <fgColor rgb="FFEA9999"/>
          <bgColor rgb="FFEA9999"/>
        </patternFill>
      </fill>
    </dxf>
    <dxf>
      <font>
        <b/>
        <color rgb="FF000000"/>
      </font>
      <fill>
        <patternFill patternType="solid">
          <fgColor rgb="FF9FC5E8"/>
          <bgColor rgb="FF9FC5E8"/>
        </patternFill>
      </fill>
    </dxf>
    <dxf>
      <font>
        <b/>
      </font>
      <fill>
        <patternFill patternType="solid">
          <fgColor rgb="FFB6D7A8"/>
          <bgColor rgb="FFB6D7A8"/>
        </patternFill>
      </fill>
    </dxf>
    <dxf>
      <font>
        <b/>
        <color rgb="FFCC0000"/>
      </font>
      <fill>
        <patternFill patternType="none"/>
      </fill>
    </dxf>
    <dxf>
      <font>
        <b/>
        <color rgb="FF000000"/>
      </font>
      <fill>
        <patternFill patternType="none"/>
      </fill>
    </dxf>
    <dxf>
      <font>
        <b/>
        <color rgb="FFCC0000"/>
      </font>
      <fill>
        <patternFill patternType="none"/>
      </fill>
    </dxf>
    <dxf>
      <font>
        <b/>
        <color rgb="FF000000"/>
      </font>
      <fill>
        <patternFill patternType="none"/>
      </fill>
    </dxf>
    <dxf>
      <font>
        <b/>
        <color rgb="FF000000"/>
      </font>
      <fill>
        <patternFill patternType="solid">
          <fgColor rgb="FFF9CB9C"/>
          <bgColor rgb="FFF9CB9C"/>
        </patternFill>
      </fill>
    </dxf>
    <dxf>
      <font>
        <b/>
        <color rgb="FF660000"/>
      </font>
      <fill>
        <patternFill patternType="solid">
          <fgColor rgb="FFF4C7C3"/>
          <bgColor rgb="FFF4C7C3"/>
        </patternFill>
      </fill>
    </dxf>
    <dxf>
      <font>
        <b/>
        <color rgb="FF660000"/>
      </font>
      <fill>
        <patternFill patternType="solid">
          <fgColor rgb="FFF4C7C3"/>
          <bgColor rgb="FFF4C7C3"/>
        </patternFill>
      </fill>
    </dxf>
    <dxf>
      <font>
        <b/>
        <color rgb="FF274E13"/>
      </font>
      <fill>
        <patternFill patternType="solid">
          <fgColor rgb="FFB7E1CD"/>
          <bgColor rgb="FFB7E1CD"/>
        </patternFill>
      </fill>
    </dxf>
    <dxf>
      <font>
        <b/>
        <color rgb="FF274E13"/>
      </font>
      <fill>
        <patternFill patternType="solid">
          <fgColor rgb="FFB7E1CD"/>
          <bgColor rgb="FFB7E1CD"/>
        </patternFill>
      </fill>
    </dxf>
    <dxf>
      <font>
        <b/>
        <color rgb="FFFFFFFF"/>
      </font>
      <fill>
        <patternFill patternType="solid">
          <fgColor rgb="FF0B5394"/>
          <bgColor rgb="FF0B5394"/>
        </patternFill>
      </fill>
    </dxf>
    <dxf>
      <font>
        <b/>
      </font>
      <fill>
        <patternFill patternType="solid">
          <fgColor rgb="FFEA9999"/>
          <bgColor rgb="FFEA9999"/>
        </patternFill>
      </fill>
    </dxf>
    <dxf>
      <font>
        <b/>
      </font>
      <fill>
        <patternFill patternType="solid">
          <fgColor rgb="FFA4C2F4"/>
          <bgColor rgb="FFA4C2F4"/>
        </patternFill>
      </fill>
    </dxf>
    <dxf>
      <font>
        <b/>
      </font>
      <fill>
        <patternFill patternType="solid">
          <fgColor rgb="FFB6D7A8"/>
          <bgColor rgb="FFB6D7A8"/>
        </patternFill>
      </fill>
    </dxf>
    <dxf>
      <font>
        <b/>
      </font>
      <fill>
        <patternFill patternType="solid">
          <fgColor rgb="FFF9CB9C"/>
          <bgColor rgb="FFF9CB9C"/>
        </patternFill>
      </fill>
    </dxf>
    <dxf>
      <font>
        <b/>
      </font>
      <fill>
        <patternFill patternType="solid">
          <fgColor rgb="FFD5A6BD"/>
          <bgColor rgb="FFD5A6BD"/>
        </patternFill>
      </fill>
    </dxf>
    <dxf>
      <font>
        <b/>
      </font>
      <fill>
        <patternFill patternType="solid">
          <fgColor rgb="FFEA9999"/>
          <bgColor rgb="FFEA9999"/>
        </patternFill>
      </fill>
    </dxf>
    <dxf>
      <font>
        <b/>
      </font>
      <fill>
        <patternFill patternType="solid">
          <fgColor rgb="FFA4C2F4"/>
          <bgColor rgb="FFA4C2F4"/>
        </patternFill>
      </fill>
    </dxf>
    <dxf>
      <font>
        <b/>
      </font>
      <fill>
        <patternFill patternType="solid">
          <fgColor rgb="FFB6D7A8"/>
          <bgColor rgb="FFB6D7A8"/>
        </patternFill>
      </fill>
    </dxf>
    <dxf>
      <font>
        <b/>
      </font>
      <fill>
        <patternFill patternType="solid">
          <fgColor rgb="FFF9CB9C"/>
          <bgColor rgb="FFF9CB9C"/>
        </patternFill>
      </fill>
    </dxf>
    <dxf>
      <font>
        <b/>
      </font>
      <fill>
        <patternFill patternType="solid">
          <fgColor rgb="FFD5A6BD"/>
          <bgColor rgb="FFD5A6BD"/>
        </patternFill>
      </fill>
    </dxf>
    <dxf>
      <font>
        <b/>
      </font>
      <fill>
        <patternFill patternType="solid">
          <fgColor rgb="FFEA9999"/>
          <bgColor rgb="FFEA9999"/>
        </patternFill>
      </fill>
    </dxf>
    <dxf>
      <font>
        <b/>
      </font>
      <fill>
        <patternFill patternType="solid">
          <fgColor rgb="FFA4C2F4"/>
          <bgColor rgb="FFA4C2F4"/>
        </patternFill>
      </fill>
    </dxf>
    <dxf>
      <font>
        <b/>
      </font>
      <fill>
        <patternFill patternType="solid">
          <fgColor rgb="FFB6D7A8"/>
          <bgColor rgb="FFB6D7A8"/>
        </patternFill>
      </fill>
    </dxf>
    <dxf>
      <font>
        <b/>
      </font>
      <fill>
        <patternFill patternType="solid">
          <fgColor rgb="FFF9CB9C"/>
          <bgColor rgb="FFF9CB9C"/>
        </patternFill>
      </fill>
    </dxf>
    <dxf>
      <font>
        <b/>
      </font>
      <fill>
        <patternFill patternType="solid">
          <fgColor rgb="FFD5A6BD"/>
          <bgColor rgb="FFD5A6BD"/>
        </patternFill>
      </fill>
    </dxf>
    <dxf>
      <font>
        <b/>
      </font>
      <fill>
        <patternFill patternType="solid">
          <fgColor rgb="FFEA9999"/>
          <bgColor rgb="FFEA9999"/>
        </patternFill>
      </fill>
    </dxf>
    <dxf>
      <font>
        <b/>
        <color rgb="FF000000"/>
      </font>
      <fill>
        <patternFill patternType="solid">
          <fgColor rgb="FF9FC5E8"/>
          <bgColor rgb="FF9FC5E8"/>
        </patternFill>
      </fill>
    </dxf>
    <dxf>
      <font>
        <b/>
      </font>
      <fill>
        <patternFill patternType="solid">
          <fgColor rgb="FFB6D7A8"/>
          <bgColor rgb="FFB6D7A8"/>
        </patternFill>
      </fill>
    </dxf>
    <dxf>
      <font>
        <b/>
        <color rgb="FFCC0000"/>
      </font>
      <fill>
        <patternFill patternType="none"/>
      </fill>
    </dxf>
    <dxf>
      <font>
        <b/>
        <color rgb="FF000000"/>
      </font>
      <fill>
        <patternFill patternType="none"/>
      </fill>
    </dxf>
    <dxf>
      <font>
        <b/>
        <color rgb="FFCC0000"/>
      </font>
      <fill>
        <patternFill patternType="none"/>
      </fill>
    </dxf>
    <dxf>
      <font>
        <b/>
        <color rgb="FF000000"/>
      </font>
      <fill>
        <patternFill patternType="none"/>
      </fill>
    </dxf>
    <dxf>
      <font>
        <b/>
        <color rgb="FF000000"/>
      </font>
      <fill>
        <patternFill patternType="solid">
          <fgColor rgb="FFF9CB9C"/>
          <bgColor rgb="FFF9CB9C"/>
        </patternFill>
      </fill>
    </dxf>
    <dxf>
      <font>
        <b/>
        <color rgb="FF660000"/>
      </font>
      <fill>
        <patternFill patternType="solid">
          <fgColor rgb="FFF4C7C3"/>
          <bgColor rgb="FFF4C7C3"/>
        </patternFill>
      </fill>
    </dxf>
    <dxf>
      <font>
        <b/>
        <color rgb="FF660000"/>
      </font>
      <fill>
        <patternFill patternType="solid">
          <fgColor rgb="FFF4C7C3"/>
          <bgColor rgb="FFF4C7C3"/>
        </patternFill>
      </fill>
    </dxf>
    <dxf>
      <font>
        <b/>
        <color rgb="FF274E13"/>
      </font>
      <fill>
        <patternFill patternType="solid">
          <fgColor rgb="FFB7E1CD"/>
          <bgColor rgb="FFB7E1CD"/>
        </patternFill>
      </fill>
    </dxf>
    <dxf>
      <font>
        <b/>
        <color rgb="FF274E13"/>
      </font>
      <fill>
        <patternFill patternType="solid">
          <fgColor rgb="FFB7E1CD"/>
          <bgColor rgb="FFB7E1CD"/>
        </patternFill>
      </fill>
    </dxf>
    <dxf>
      <font>
        <b/>
        <color rgb="FFFFFFFF"/>
      </font>
      <fill>
        <patternFill patternType="solid">
          <fgColor rgb="FF0B5394"/>
          <bgColor rgb="FF0B5394"/>
        </patternFill>
      </fill>
    </dxf>
    <dxf>
      <font>
        <b/>
      </font>
      <fill>
        <patternFill patternType="solid">
          <fgColor rgb="FFEA9999"/>
          <bgColor rgb="FFEA9999"/>
        </patternFill>
      </fill>
    </dxf>
    <dxf>
      <font>
        <b/>
      </font>
      <fill>
        <patternFill patternType="solid">
          <fgColor rgb="FFA4C2F4"/>
          <bgColor rgb="FFA4C2F4"/>
        </patternFill>
      </fill>
    </dxf>
    <dxf>
      <font>
        <b/>
      </font>
      <fill>
        <patternFill patternType="solid">
          <fgColor rgb="FFB6D7A8"/>
          <bgColor rgb="FFB6D7A8"/>
        </patternFill>
      </fill>
    </dxf>
    <dxf>
      <font>
        <b/>
      </font>
      <fill>
        <patternFill patternType="solid">
          <fgColor rgb="FFF9CB9C"/>
          <bgColor rgb="FFF9CB9C"/>
        </patternFill>
      </fill>
    </dxf>
    <dxf>
      <font>
        <b/>
      </font>
      <fill>
        <patternFill patternType="solid">
          <fgColor rgb="FFD5A6BD"/>
          <bgColor rgb="FFD5A6BD"/>
        </patternFill>
      </fill>
    </dxf>
    <dxf>
      <font>
        <b/>
      </font>
      <fill>
        <patternFill patternType="solid">
          <fgColor rgb="FFEA9999"/>
          <bgColor rgb="FFEA9999"/>
        </patternFill>
      </fill>
    </dxf>
    <dxf>
      <font>
        <b/>
      </font>
      <fill>
        <patternFill patternType="solid">
          <fgColor rgb="FFA4C2F4"/>
          <bgColor rgb="FFA4C2F4"/>
        </patternFill>
      </fill>
    </dxf>
    <dxf>
      <font>
        <b/>
      </font>
      <fill>
        <patternFill patternType="solid">
          <fgColor rgb="FFB6D7A8"/>
          <bgColor rgb="FFB6D7A8"/>
        </patternFill>
      </fill>
    </dxf>
    <dxf>
      <font>
        <b/>
      </font>
      <fill>
        <patternFill patternType="solid">
          <fgColor rgb="FFF9CB9C"/>
          <bgColor rgb="FFF9CB9C"/>
        </patternFill>
      </fill>
    </dxf>
    <dxf>
      <font>
        <b/>
      </font>
      <fill>
        <patternFill patternType="solid">
          <fgColor rgb="FFD5A6BD"/>
          <bgColor rgb="FFD5A6BD"/>
        </patternFill>
      </fill>
    </dxf>
    <dxf>
      <font>
        <b/>
      </font>
      <fill>
        <patternFill patternType="solid">
          <fgColor rgb="FFEA9999"/>
          <bgColor rgb="FFEA9999"/>
        </patternFill>
      </fill>
    </dxf>
    <dxf>
      <font>
        <b/>
      </font>
      <fill>
        <patternFill patternType="solid">
          <fgColor rgb="FFA4C2F4"/>
          <bgColor rgb="FFA4C2F4"/>
        </patternFill>
      </fill>
    </dxf>
    <dxf>
      <font>
        <b/>
      </font>
      <fill>
        <patternFill patternType="solid">
          <fgColor rgb="FFB6D7A8"/>
          <bgColor rgb="FFB6D7A8"/>
        </patternFill>
      </fill>
    </dxf>
    <dxf>
      <font>
        <b/>
      </font>
      <fill>
        <patternFill patternType="solid">
          <fgColor rgb="FFF9CB9C"/>
          <bgColor rgb="FFF9CB9C"/>
        </patternFill>
      </fill>
    </dxf>
    <dxf>
      <font>
        <b/>
      </font>
      <fill>
        <patternFill patternType="solid">
          <fgColor rgb="FFD5A6BD"/>
          <bgColor rgb="FFD5A6BD"/>
        </patternFill>
      </fill>
    </dxf>
    <dxf>
      <font>
        <b/>
      </font>
      <fill>
        <patternFill patternType="solid">
          <fgColor rgb="FFEA9999"/>
          <bgColor rgb="FFEA9999"/>
        </patternFill>
      </fill>
    </dxf>
    <dxf>
      <font>
        <b/>
        <color rgb="FF000000"/>
      </font>
      <fill>
        <patternFill patternType="solid">
          <fgColor rgb="FF9FC5E8"/>
          <bgColor rgb="FF9FC5E8"/>
        </patternFill>
      </fill>
    </dxf>
    <dxf>
      <font>
        <b/>
      </font>
      <fill>
        <patternFill patternType="solid">
          <fgColor rgb="FFB6D7A8"/>
          <bgColor rgb="FFB6D7A8"/>
        </patternFill>
      </fill>
    </dxf>
    <dxf>
      <font>
        <b/>
        <color rgb="FFCC0000"/>
      </font>
      <fill>
        <patternFill patternType="none"/>
      </fill>
    </dxf>
    <dxf>
      <font>
        <b/>
        <color rgb="FF000000"/>
      </font>
      <fill>
        <patternFill patternType="none"/>
      </fill>
    </dxf>
    <dxf>
      <font>
        <b/>
        <color rgb="FFCC0000"/>
      </font>
      <fill>
        <patternFill patternType="none"/>
      </fill>
    </dxf>
    <dxf>
      <font>
        <b/>
        <color rgb="FF000000"/>
      </font>
      <fill>
        <patternFill patternType="none"/>
      </fill>
    </dxf>
    <dxf>
      <font>
        <b/>
        <color rgb="FF000000"/>
      </font>
      <fill>
        <patternFill patternType="solid">
          <fgColor rgb="FFF9CB9C"/>
          <bgColor rgb="FFF9CB9C"/>
        </patternFill>
      </fill>
    </dxf>
    <dxf>
      <font>
        <b/>
        <color rgb="FF660000"/>
      </font>
      <fill>
        <patternFill patternType="solid">
          <fgColor rgb="FFF4C7C3"/>
          <bgColor rgb="FFF4C7C3"/>
        </patternFill>
      </fill>
    </dxf>
    <dxf>
      <font>
        <b/>
        <color rgb="FF660000"/>
      </font>
      <fill>
        <patternFill patternType="solid">
          <fgColor rgb="FFF4C7C3"/>
          <bgColor rgb="FFF4C7C3"/>
        </patternFill>
      </fill>
    </dxf>
    <dxf>
      <font>
        <b/>
        <color rgb="FF274E13"/>
      </font>
      <fill>
        <patternFill patternType="solid">
          <fgColor rgb="FFB7E1CD"/>
          <bgColor rgb="FFB7E1CD"/>
        </patternFill>
      </fill>
    </dxf>
    <dxf>
      <font>
        <b/>
        <color rgb="FF274E13"/>
      </font>
      <fill>
        <patternFill patternType="solid">
          <fgColor rgb="FFB7E1CD"/>
          <bgColor rgb="FFB7E1CD"/>
        </patternFill>
      </fill>
    </dxf>
    <dxf>
      <font>
        <b/>
        <color rgb="FFFFFFFF"/>
      </font>
      <fill>
        <patternFill patternType="solid">
          <fgColor rgb="FF0B5394"/>
          <bgColor rgb="FF0B5394"/>
        </patternFill>
      </fill>
    </dxf>
    <dxf>
      <font>
        <b/>
      </font>
      <fill>
        <patternFill patternType="solid">
          <fgColor rgb="FFEA9999"/>
          <bgColor rgb="FFEA9999"/>
        </patternFill>
      </fill>
    </dxf>
    <dxf>
      <font>
        <b/>
      </font>
      <fill>
        <patternFill patternType="solid">
          <fgColor rgb="FFA4C2F4"/>
          <bgColor rgb="FFA4C2F4"/>
        </patternFill>
      </fill>
    </dxf>
    <dxf>
      <font>
        <b/>
      </font>
      <fill>
        <patternFill patternType="solid">
          <fgColor rgb="FFB6D7A8"/>
          <bgColor rgb="FFB6D7A8"/>
        </patternFill>
      </fill>
    </dxf>
    <dxf>
      <font>
        <b/>
      </font>
      <fill>
        <patternFill patternType="solid">
          <fgColor rgb="FFF9CB9C"/>
          <bgColor rgb="FFF9CB9C"/>
        </patternFill>
      </fill>
    </dxf>
    <dxf>
      <font>
        <b/>
      </font>
      <fill>
        <patternFill patternType="solid">
          <fgColor rgb="FFD5A6BD"/>
          <bgColor rgb="FFD5A6BD"/>
        </patternFill>
      </fill>
    </dxf>
    <dxf>
      <font>
        <b/>
      </font>
      <fill>
        <patternFill patternType="solid">
          <fgColor rgb="FFEA9999"/>
          <bgColor rgb="FFEA9999"/>
        </patternFill>
      </fill>
    </dxf>
    <dxf>
      <font>
        <b/>
      </font>
      <fill>
        <patternFill patternType="solid">
          <fgColor rgb="FFA4C2F4"/>
          <bgColor rgb="FFA4C2F4"/>
        </patternFill>
      </fill>
    </dxf>
    <dxf>
      <font>
        <b/>
      </font>
      <fill>
        <patternFill patternType="solid">
          <fgColor rgb="FFB6D7A8"/>
          <bgColor rgb="FFB6D7A8"/>
        </patternFill>
      </fill>
    </dxf>
    <dxf>
      <font>
        <b/>
      </font>
      <fill>
        <patternFill patternType="solid">
          <fgColor rgb="FFF9CB9C"/>
          <bgColor rgb="FFF9CB9C"/>
        </patternFill>
      </fill>
    </dxf>
    <dxf>
      <font>
        <b/>
      </font>
      <fill>
        <patternFill patternType="solid">
          <fgColor rgb="FFD5A6BD"/>
          <bgColor rgb="FFD5A6BD"/>
        </patternFill>
      </fill>
    </dxf>
    <dxf>
      <font>
        <b/>
      </font>
      <fill>
        <patternFill patternType="solid">
          <fgColor rgb="FFEA9999"/>
          <bgColor rgb="FFEA9999"/>
        </patternFill>
      </fill>
    </dxf>
    <dxf>
      <font>
        <b/>
      </font>
      <fill>
        <patternFill patternType="solid">
          <fgColor rgb="FFA4C2F4"/>
          <bgColor rgb="FFA4C2F4"/>
        </patternFill>
      </fill>
    </dxf>
    <dxf>
      <font>
        <b/>
      </font>
      <fill>
        <patternFill patternType="solid">
          <fgColor rgb="FFB6D7A8"/>
          <bgColor rgb="FFB6D7A8"/>
        </patternFill>
      </fill>
    </dxf>
    <dxf>
      <font>
        <b/>
      </font>
      <fill>
        <patternFill patternType="solid">
          <fgColor rgb="FFF9CB9C"/>
          <bgColor rgb="FFF9CB9C"/>
        </patternFill>
      </fill>
    </dxf>
    <dxf>
      <font>
        <b/>
      </font>
      <fill>
        <patternFill patternType="solid">
          <fgColor rgb="FFD5A6BD"/>
          <bgColor rgb="FFD5A6BD"/>
        </patternFill>
      </fill>
    </dxf>
    <dxf>
      <font>
        <b/>
      </font>
      <fill>
        <patternFill patternType="solid">
          <fgColor rgb="FFEA9999"/>
          <bgColor rgb="FFEA9999"/>
        </patternFill>
      </fill>
    </dxf>
    <dxf>
      <font>
        <b/>
        <color rgb="FF000000"/>
      </font>
      <fill>
        <patternFill patternType="solid">
          <fgColor rgb="FF9FC5E8"/>
          <bgColor rgb="FF9FC5E8"/>
        </patternFill>
      </fill>
    </dxf>
    <dxf>
      <font>
        <b/>
      </font>
      <fill>
        <patternFill patternType="solid">
          <fgColor rgb="FFB6D7A8"/>
          <bgColor rgb="FFB6D7A8"/>
        </patternFill>
      </fill>
    </dxf>
    <dxf>
      <font>
        <b/>
        <color rgb="FFCC0000"/>
      </font>
      <fill>
        <patternFill patternType="none"/>
      </fill>
    </dxf>
    <dxf>
      <font>
        <b/>
        <color rgb="FF000000"/>
      </font>
      <fill>
        <patternFill patternType="none"/>
      </fill>
    </dxf>
    <dxf>
      <font>
        <b/>
        <color rgb="FFCC0000"/>
      </font>
      <fill>
        <patternFill patternType="none"/>
      </fill>
    </dxf>
    <dxf>
      <font>
        <b/>
        <color rgb="FF000000"/>
      </font>
      <fill>
        <patternFill patternType="none"/>
      </fill>
    </dxf>
    <dxf>
      <font>
        <b/>
        <color rgb="FF000000"/>
      </font>
      <fill>
        <patternFill patternType="solid">
          <fgColor rgb="FFF9CB9C"/>
          <bgColor rgb="FFF9CB9C"/>
        </patternFill>
      </fill>
    </dxf>
    <dxf>
      <font>
        <b/>
        <color rgb="FF660000"/>
      </font>
      <fill>
        <patternFill patternType="solid">
          <fgColor rgb="FFF4C7C3"/>
          <bgColor rgb="FFF4C7C3"/>
        </patternFill>
      </fill>
    </dxf>
    <dxf>
      <font>
        <b/>
        <color rgb="FF660000"/>
      </font>
      <fill>
        <patternFill patternType="solid">
          <fgColor rgb="FFF4C7C3"/>
          <bgColor rgb="FFF4C7C3"/>
        </patternFill>
      </fill>
    </dxf>
    <dxf>
      <font>
        <b/>
        <color rgb="FF274E13"/>
      </font>
      <fill>
        <patternFill patternType="solid">
          <fgColor rgb="FFB7E1CD"/>
          <bgColor rgb="FFB7E1CD"/>
        </patternFill>
      </fill>
    </dxf>
    <dxf>
      <font>
        <b/>
        <color rgb="FF274E13"/>
      </font>
      <fill>
        <patternFill patternType="solid">
          <fgColor rgb="FFB7E1CD"/>
          <bgColor rgb="FFB7E1CD"/>
        </patternFill>
      </fill>
    </dxf>
    <dxf>
      <font>
        <b/>
        <color rgb="FFFFFFFF"/>
      </font>
      <fill>
        <patternFill patternType="solid">
          <fgColor rgb="FF0B5394"/>
          <bgColor rgb="FF0B5394"/>
        </patternFill>
      </fill>
    </dxf>
    <dxf>
      <font>
        <b/>
      </font>
      <fill>
        <patternFill patternType="solid">
          <fgColor rgb="FFEA9999"/>
          <bgColor rgb="FFEA9999"/>
        </patternFill>
      </fill>
    </dxf>
    <dxf>
      <font>
        <b/>
      </font>
      <fill>
        <patternFill patternType="solid">
          <fgColor rgb="FFA4C2F4"/>
          <bgColor rgb="FFA4C2F4"/>
        </patternFill>
      </fill>
    </dxf>
    <dxf>
      <font>
        <b/>
      </font>
      <fill>
        <patternFill patternType="solid">
          <fgColor rgb="FFB6D7A8"/>
          <bgColor rgb="FFB6D7A8"/>
        </patternFill>
      </fill>
    </dxf>
    <dxf>
      <font>
        <b/>
      </font>
      <fill>
        <patternFill patternType="solid">
          <fgColor rgb="FFF9CB9C"/>
          <bgColor rgb="FFF9CB9C"/>
        </patternFill>
      </fill>
    </dxf>
    <dxf>
      <font>
        <b/>
      </font>
      <fill>
        <patternFill patternType="solid">
          <fgColor rgb="FFD5A6BD"/>
          <bgColor rgb="FFD5A6BD"/>
        </patternFill>
      </fill>
    </dxf>
    <dxf>
      <font>
        <b/>
      </font>
      <fill>
        <patternFill patternType="solid">
          <fgColor rgb="FFEA9999"/>
          <bgColor rgb="FFEA9999"/>
        </patternFill>
      </fill>
    </dxf>
    <dxf>
      <font>
        <b/>
      </font>
      <fill>
        <patternFill patternType="solid">
          <fgColor rgb="FFA4C2F4"/>
          <bgColor rgb="FFA4C2F4"/>
        </patternFill>
      </fill>
    </dxf>
    <dxf>
      <font>
        <b/>
      </font>
      <fill>
        <patternFill patternType="solid">
          <fgColor rgb="FFB6D7A8"/>
          <bgColor rgb="FFB6D7A8"/>
        </patternFill>
      </fill>
    </dxf>
    <dxf>
      <font>
        <b/>
      </font>
      <fill>
        <patternFill patternType="solid">
          <fgColor rgb="FFF9CB9C"/>
          <bgColor rgb="FFF9CB9C"/>
        </patternFill>
      </fill>
    </dxf>
    <dxf>
      <font>
        <b/>
      </font>
      <fill>
        <patternFill patternType="solid">
          <fgColor rgb="FFD5A6BD"/>
          <bgColor rgb="FFD5A6BD"/>
        </patternFill>
      </fill>
    </dxf>
    <dxf>
      <font>
        <b/>
      </font>
      <fill>
        <patternFill patternType="solid">
          <fgColor rgb="FFEA9999"/>
          <bgColor rgb="FFEA9999"/>
        </patternFill>
      </fill>
    </dxf>
    <dxf>
      <font>
        <b/>
      </font>
      <fill>
        <patternFill patternType="solid">
          <fgColor rgb="FFA4C2F4"/>
          <bgColor rgb="FFA4C2F4"/>
        </patternFill>
      </fill>
    </dxf>
    <dxf>
      <font>
        <b/>
      </font>
      <fill>
        <patternFill patternType="solid">
          <fgColor rgb="FFB6D7A8"/>
          <bgColor rgb="FFB6D7A8"/>
        </patternFill>
      </fill>
    </dxf>
    <dxf>
      <font>
        <b/>
      </font>
      <fill>
        <patternFill patternType="solid">
          <fgColor rgb="FFF9CB9C"/>
          <bgColor rgb="FFF9CB9C"/>
        </patternFill>
      </fill>
    </dxf>
    <dxf>
      <font>
        <b/>
      </font>
      <fill>
        <patternFill patternType="solid">
          <fgColor rgb="FFD5A6BD"/>
          <bgColor rgb="FFD5A6BD"/>
        </patternFill>
      </fill>
    </dxf>
    <dxf>
      <font>
        <b/>
      </font>
      <fill>
        <patternFill patternType="solid">
          <fgColor rgb="FFEA9999"/>
          <bgColor rgb="FFEA9999"/>
        </patternFill>
      </fill>
    </dxf>
    <dxf>
      <font>
        <b/>
        <color rgb="FF000000"/>
      </font>
      <fill>
        <patternFill patternType="solid">
          <fgColor rgb="FF9FC5E8"/>
          <bgColor rgb="FF9FC5E8"/>
        </patternFill>
      </fill>
    </dxf>
    <dxf>
      <font>
        <b/>
      </font>
      <fill>
        <patternFill patternType="solid">
          <fgColor rgb="FFB6D7A8"/>
          <bgColor rgb="FFB6D7A8"/>
        </patternFill>
      </fill>
    </dxf>
    <dxf>
      <font>
        <b/>
        <color rgb="FFCC0000"/>
      </font>
      <fill>
        <patternFill patternType="none"/>
      </fill>
    </dxf>
    <dxf>
      <font>
        <b/>
        <color rgb="FF000000"/>
      </font>
      <fill>
        <patternFill patternType="none"/>
      </fill>
    </dxf>
    <dxf>
      <font>
        <b/>
        <color rgb="FFCC0000"/>
      </font>
      <fill>
        <patternFill patternType="none"/>
      </fill>
    </dxf>
    <dxf>
      <font>
        <b/>
        <color rgb="FF000000"/>
      </font>
      <fill>
        <patternFill patternType="none"/>
      </fill>
    </dxf>
    <dxf>
      <font>
        <b/>
        <color rgb="FF000000"/>
      </font>
      <fill>
        <patternFill patternType="solid">
          <fgColor rgb="FFF9CB9C"/>
          <bgColor rgb="FFF9C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Microsoft Office User" refreshedDate="43766.596143750001" refreshedVersion="6" recordCount="705" xr:uid="{00000000-000A-0000-FFFF-FFFF00000000}">
  <cacheSource type="worksheet">
    <worksheetSource ref="A1:AG706" sheet="General Concejo"/>
  </cacheSource>
  <cacheFields count="33">
    <cacheField name="ZONA" numFmtId="0">
      <sharedItems containsSemiMixedTypes="0" containsString="0" containsNumber="1" containsInteger="1" minValue="1" maxValue="99" count="8">
        <n v="1"/>
        <n v="2"/>
        <n v="3"/>
        <n v="4"/>
        <n v="5"/>
        <n v="6"/>
        <n v="99"/>
        <n v="90"/>
      </sharedItems>
    </cacheField>
    <cacheField name="PUESTO" numFmtId="0">
      <sharedItems count="43">
        <s v="I.E. SANTA ANA - ANTONIO NARIÑO"/>
        <s v="I.E. COMPARTIR"/>
        <s v="I.E. CIUDAD LATINA"/>
        <s v="IE. NUEVO COMPARTIR"/>
        <s v="CONCENTRA. ESCOLAR SAN NICOLAS"/>
        <s v="I.E. COMPARTIR PRIMARIA"/>
        <s v="COL. MILITAR ALMIRANTE PADILLA"/>
        <s v="COLEGIO COLSUBSIDIO - MAIPORE"/>
        <s v="I.E. GENERAL SANTANDER"/>
        <s v="I.E. GEN. ST/DER - MI TIERNA EDAD"/>
        <s v="I.E. INTEGRADO DE SOACHA"/>
        <s v="COLISEO GENERAL SANTANDER"/>
        <s v="CONCENTRACIÓN CAMILO TORRES"/>
        <s v="I.E. GEN. ST/DER - LA VEREDITA"/>
        <s v="SALON COMUNAL CIUDAD SATELITE"/>
        <s v="UNIV. CUND/CA EXT. SOACHA"/>
        <s v="C.D.INFANTIL COMPENSAR"/>
        <s v="I.E. LA DESPENSA"/>
        <s v="I.E. MANUELA BELTRAN"/>
        <s v="I.E. LEON XIII"/>
        <s v="CENTRO COMERCIAL GRAN PLAZA"/>
        <s v="COLISEO LEON XIII"/>
        <s v="IE LA DESPENSA - CIUDAD VERDE"/>
        <s v="I.E. LEON XIII - CHILOE"/>
        <s v="I.E. LA DESPENSA - MARCO FIDEL S"/>
        <s v="I.E. LUIS CARLOS GALAN"/>
        <s v="I.E. CIUDADELA SUCRE"/>
        <s v="I.E. LA ISLA"/>
        <s v="I.E. JULIO CESAR TURBAY A."/>
        <s v="POLIDEPORTIVO QUINTANARES"/>
        <s v="I.E. EL BOSQUE"/>
        <s v="I.E. SAN MATEO SEDE A"/>
        <s v="I.E. SAN MATEO SEDE B"/>
        <s v="I.E. LICEO MAYOR DE SOACHA"/>
        <s v="I.E. LAS VILLAS- BARON DEL SOL"/>
        <s v="I.E. LAS VILLAS - LIBERTADORES"/>
        <s v="I.E. SOL NACIENTE"/>
        <s v="I.E. SAN MATEO - MARISCAL SUCRE"/>
        <s v="I.E. EDUARDO S. - PANAMERICANA"/>
        <s v="I.E. SOACHA PARA VIVIR MEJOR"/>
        <s v="CORREGIMIENTO 1: SAN JORGE"/>
        <s v="CORREGIMIENTO 2: CHARQUITO"/>
        <s v="COLEGIO BOLIVAR PRIMARIA"/>
      </sharedItems>
    </cacheField>
    <cacheField name="MESA" numFmtId="0">
      <sharedItems containsSemiMixedTypes="0" containsString="0" containsNumber="1" containsInteger="1" minValue="1" maxValue="41"/>
    </cacheField>
    <cacheField name="ALERTA" numFmtId="0">
      <sharedItems containsBlank="1" count="3">
        <s v="Pendiente por Digitar"/>
        <s v=""/>
        <m u="1"/>
      </sharedItems>
    </cacheField>
    <cacheField name="VERIFICADO" numFmtId="0">
      <sharedItems/>
    </cacheField>
    <cacheField name="E10" numFmtId="0">
      <sharedItems/>
    </cacheField>
    <cacheField name="E11" numFmtId="0">
      <sharedItems/>
    </cacheField>
    <cacheField name="PRE" numFmtId="0">
      <sharedItems/>
    </cacheField>
    <cacheField name="Soacha Humana" numFmtId="0">
      <sharedItems/>
    </cacheField>
    <cacheField name="ASI" numFmtId="0">
      <sharedItems/>
    </cacheField>
    <cacheField name="MIRA" numFmtId="0">
      <sharedItems/>
    </cacheField>
    <cacheField name="AICO" numFmtId="0">
      <sharedItems/>
    </cacheField>
    <cacheField name="Centro Democratico" numFmtId="0">
      <sharedItems/>
    </cacheField>
    <cacheField name="Colombia Renaciente" numFmtId="0">
      <sharedItems/>
    </cacheField>
    <cacheField name="Liberal" numFmtId="0">
      <sharedItems/>
    </cacheField>
    <cacheField name="Verde" numFmtId="0">
      <sharedItems/>
    </cacheField>
    <cacheField name="Conservador" numFmtId="0">
      <sharedItems/>
    </cacheField>
    <cacheField name="Cambio Radical" numFmtId="0">
      <sharedItems/>
    </cacheField>
    <cacheField name="FARC" numFmtId="0">
      <sharedItems/>
    </cacheField>
    <cacheField name="La U" numFmtId="0">
      <sharedItems/>
    </cacheField>
    <cacheField name="MAIS" numFmtId="0">
      <sharedItems/>
    </cacheField>
    <cacheField name="Justa Libres" numFmtId="0">
      <sharedItems/>
    </cacheField>
    <cacheField name="ADA" numFmtId="0">
      <sharedItems/>
    </cacheField>
    <cacheField name="Total Votos en Urna" numFmtId="0">
      <sharedItems/>
    </cacheField>
    <cacheField name="Blanco" numFmtId="0">
      <sharedItems/>
    </cacheField>
    <cacheField name="Nulos" numFmtId="0">
      <sharedItems/>
    </cacheField>
    <cacheField name="No Marcados" numFmtId="0">
      <sharedItems/>
    </cacheField>
    <cacheField name="Nicolas Garcia" numFmtId="0">
      <sharedItems containsMixedTypes="1" containsNumber="1" containsInteger="1" minValue="3" maxValue="3"/>
    </cacheField>
    <cacheField name="Conservador - MIRA" numFmtId="0">
      <sharedItems/>
    </cacheField>
    <cacheField name="Candidato 60" numFmtId="0">
      <sharedItems/>
    </cacheField>
    <cacheField name="MIRA2" numFmtId="0">
      <sharedItems/>
    </cacheField>
    <cacheField name="RECLAMACIÓN" numFmtId="0">
      <sharedItems/>
    </cacheField>
    <cacheField name="DIGITADOR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5">
  <r>
    <x v="0"/>
    <x v="0"/>
    <n v="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0"/>
    <n v="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0"/>
    <n v="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0"/>
    <n v="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0"/>
    <n v="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0"/>
    <n v="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0"/>
    <n v="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0"/>
    <n v="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0"/>
    <n v="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0"/>
    <n v="1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0"/>
    <n v="1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0"/>
    <n v="1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0"/>
    <n v="1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0"/>
    <n v="1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0"/>
    <n v="1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0"/>
    <n v="1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0"/>
    <n v="1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0"/>
    <n v="1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0"/>
    <n v="1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0"/>
    <n v="2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0"/>
    <n v="2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0"/>
    <n v="2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0"/>
    <n v="2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0"/>
    <n v="2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0"/>
    <n v="2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1"/>
    <n v="1"/>
    <x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1"/>
    <n v="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1"/>
    <n v="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1"/>
    <n v="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1"/>
    <n v="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1"/>
    <n v="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1"/>
    <n v="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1"/>
    <n v="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1"/>
    <n v="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1"/>
    <n v="1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1"/>
    <n v="1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1"/>
    <n v="1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1"/>
    <n v="1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1"/>
    <n v="1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1"/>
    <n v="1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1"/>
    <n v="1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1"/>
    <n v="1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1"/>
    <n v="1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1"/>
    <n v="1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1"/>
    <n v="2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1"/>
    <n v="2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1"/>
    <n v="2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1"/>
    <n v="2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1"/>
    <n v="2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1"/>
    <n v="2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1"/>
    <n v="2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1"/>
    <n v="2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1"/>
    <n v="2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1"/>
    <n v="2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1"/>
    <n v="3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1"/>
    <n v="3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1"/>
    <n v="3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1"/>
    <n v="3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1"/>
    <n v="3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1"/>
    <n v="3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1"/>
    <n v="3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1"/>
    <n v="3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1"/>
    <n v="3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1"/>
    <n v="3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2"/>
    <n v="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2"/>
    <n v="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2"/>
    <n v="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2"/>
    <n v="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2"/>
    <n v="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2"/>
    <n v="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2"/>
    <n v="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2"/>
    <n v="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2"/>
    <n v="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2"/>
    <n v="1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2"/>
    <n v="1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2"/>
    <n v="1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2"/>
    <n v="1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2"/>
    <n v="1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2"/>
    <n v="1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2"/>
    <n v="1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2"/>
    <n v="1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2"/>
    <n v="1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2"/>
    <n v="1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2"/>
    <n v="2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2"/>
    <n v="2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2"/>
    <n v="2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2"/>
    <n v="2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2"/>
    <n v="2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3"/>
    <n v="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3"/>
    <n v="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3"/>
    <n v="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3"/>
    <n v="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3"/>
    <n v="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3"/>
    <n v="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3"/>
    <n v="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3"/>
    <n v="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3"/>
    <n v="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4"/>
    <n v="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4"/>
    <n v="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4"/>
    <n v="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4"/>
    <n v="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4"/>
    <n v="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4"/>
    <n v="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4"/>
    <n v="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4"/>
    <n v="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4"/>
    <n v="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4"/>
    <n v="1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4"/>
    <n v="1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4"/>
    <n v="1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4"/>
    <n v="1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5"/>
    <n v="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5"/>
    <n v="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5"/>
    <n v="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5"/>
    <n v="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5"/>
    <n v="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5"/>
    <n v="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5"/>
    <n v="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5"/>
    <n v="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5"/>
    <n v="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5"/>
    <n v="1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5"/>
    <n v="1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5"/>
    <n v="1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5"/>
    <n v="1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5"/>
    <n v="1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5"/>
    <n v="1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5"/>
    <n v="1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5"/>
    <n v="1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5"/>
    <n v="1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5"/>
    <n v="1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5"/>
    <n v="2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5"/>
    <n v="2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5"/>
    <n v="2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5"/>
    <n v="2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6"/>
    <n v="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6"/>
    <n v="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6"/>
    <n v="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6"/>
    <n v="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6"/>
    <n v="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6"/>
    <n v="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6"/>
    <n v="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6"/>
    <n v="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6"/>
    <n v="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7"/>
    <n v="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7"/>
    <n v="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8"/>
    <n v="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8"/>
    <n v="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8"/>
    <n v="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8"/>
    <n v="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8"/>
    <n v="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8"/>
    <n v="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8"/>
    <n v="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8"/>
    <n v="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8"/>
    <n v="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8"/>
    <n v="1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8"/>
    <n v="1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8"/>
    <n v="1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8"/>
    <n v="1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8"/>
    <n v="1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8"/>
    <n v="1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8"/>
    <n v="1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8"/>
    <n v="1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8"/>
    <n v="1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8"/>
    <n v="1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8"/>
    <n v="2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8"/>
    <n v="2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8"/>
    <n v="2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8"/>
    <n v="2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8"/>
    <n v="2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8"/>
    <n v="2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8"/>
    <n v="2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8"/>
    <n v="2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8"/>
    <n v="2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8"/>
    <n v="2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8"/>
    <n v="3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8"/>
    <n v="3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8"/>
    <n v="3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8"/>
    <n v="3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8"/>
    <n v="3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8"/>
    <n v="3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8"/>
    <n v="3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8"/>
    <n v="3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8"/>
    <n v="3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9"/>
    <n v="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9"/>
    <n v="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9"/>
    <n v="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9"/>
    <n v="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9"/>
    <n v="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9"/>
    <n v="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9"/>
    <n v="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9"/>
    <n v="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9"/>
    <n v="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9"/>
    <n v="1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9"/>
    <n v="1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9"/>
    <n v="1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9"/>
    <n v="1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9"/>
    <n v="1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9"/>
    <n v="1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9"/>
    <n v="1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9"/>
    <n v="1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9"/>
    <n v="1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9"/>
    <n v="1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9"/>
    <n v="2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9"/>
    <n v="2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9"/>
    <n v="2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0"/>
    <n v="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0"/>
    <n v="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0"/>
    <n v="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0"/>
    <n v="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0"/>
    <n v="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0"/>
    <n v="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0"/>
    <n v="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0"/>
    <n v="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0"/>
    <n v="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0"/>
    <n v="1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0"/>
    <n v="1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0"/>
    <n v="1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0"/>
    <n v="1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0"/>
    <n v="1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0"/>
    <n v="1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0"/>
    <n v="1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0"/>
    <n v="1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0"/>
    <n v="1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0"/>
    <n v="1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0"/>
    <n v="2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0"/>
    <n v="2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0"/>
    <n v="2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0"/>
    <n v="2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0"/>
    <n v="2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0"/>
    <n v="2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0"/>
    <n v="2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0"/>
    <n v="2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0"/>
    <n v="2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0"/>
    <n v="2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0"/>
    <n v="3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0"/>
    <n v="3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1"/>
    <n v="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1"/>
    <n v="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1"/>
    <n v="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1"/>
    <n v="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1"/>
    <n v="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1"/>
    <n v="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1"/>
    <n v="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1"/>
    <n v="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1"/>
    <n v="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1"/>
    <n v="1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1"/>
    <n v="1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1"/>
    <n v="1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1"/>
    <n v="1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1"/>
    <n v="1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1"/>
    <n v="1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1"/>
    <n v="1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1"/>
    <n v="1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1"/>
    <n v="1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1"/>
    <n v="1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1"/>
    <n v="2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1"/>
    <n v="2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1"/>
    <n v="2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1"/>
    <n v="2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1"/>
    <n v="2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1"/>
    <n v="2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2"/>
    <n v="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2"/>
    <n v="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2"/>
    <n v="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2"/>
    <n v="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2"/>
    <n v="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2"/>
    <n v="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2"/>
    <n v="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2"/>
    <n v="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2"/>
    <n v="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2"/>
    <n v="1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2"/>
    <n v="1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2"/>
    <n v="1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2"/>
    <n v="1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2"/>
    <n v="1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2"/>
    <n v="1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2"/>
    <n v="1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2"/>
    <n v="1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2"/>
    <n v="1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2"/>
    <n v="1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2"/>
    <n v="2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2"/>
    <n v="2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3"/>
    <n v="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3"/>
    <n v="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3"/>
    <n v="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3"/>
    <n v="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3"/>
    <n v="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3"/>
    <n v="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3"/>
    <n v="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3"/>
    <n v="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4"/>
    <n v="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4"/>
    <n v="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4"/>
    <n v="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4"/>
    <n v="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4"/>
    <n v="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4"/>
    <n v="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4"/>
    <n v="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4"/>
    <n v="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4"/>
    <n v="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4"/>
    <n v="1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4"/>
    <n v="1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4"/>
    <n v="1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4"/>
    <n v="1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4"/>
    <n v="1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4"/>
    <n v="1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4"/>
    <n v="1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5"/>
    <n v="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5"/>
    <n v="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5"/>
    <n v="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5"/>
    <n v="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5"/>
    <n v="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"/>
    <s v=""/>
    <s v=""/>
    <s v=""/>
    <s v=""/>
    <s v=""/>
  </r>
  <r>
    <x v="1"/>
    <x v="16"/>
    <n v="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6"/>
    <n v="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6"/>
    <n v="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6"/>
    <n v="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6"/>
    <n v="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6"/>
    <n v="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17"/>
    <n v="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17"/>
    <n v="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17"/>
    <n v="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17"/>
    <n v="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17"/>
    <n v="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17"/>
    <n v="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17"/>
    <n v="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17"/>
    <n v="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17"/>
    <n v="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18"/>
    <n v="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18"/>
    <n v="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18"/>
    <n v="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18"/>
    <n v="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18"/>
    <n v="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18"/>
    <n v="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18"/>
    <n v="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18"/>
    <n v="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19"/>
    <n v="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19"/>
    <n v="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19"/>
    <n v="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19"/>
    <n v="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19"/>
    <n v="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19"/>
    <n v="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19"/>
    <n v="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19"/>
    <n v="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19"/>
    <n v="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19"/>
    <n v="1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19"/>
    <n v="1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19"/>
    <n v="1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19"/>
    <n v="1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19"/>
    <n v="1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19"/>
    <n v="1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19"/>
    <n v="1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19"/>
    <n v="1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19"/>
    <n v="1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19"/>
    <n v="1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19"/>
    <n v="2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19"/>
    <n v="2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19"/>
    <n v="2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19"/>
    <n v="2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19"/>
    <n v="2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19"/>
    <n v="2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0"/>
    <n v="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0"/>
    <n v="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0"/>
    <n v="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0"/>
    <n v="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0"/>
    <n v="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0"/>
    <n v="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0"/>
    <n v="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0"/>
    <n v="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0"/>
    <n v="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0"/>
    <n v="1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0"/>
    <n v="1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0"/>
    <n v="1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0"/>
    <n v="1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0"/>
    <n v="1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0"/>
    <n v="1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0"/>
    <n v="1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0"/>
    <n v="1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0"/>
    <n v="1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0"/>
    <n v="1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0"/>
    <n v="2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0"/>
    <n v="2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0"/>
    <n v="2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0"/>
    <n v="2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0"/>
    <n v="2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0"/>
    <n v="2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0"/>
    <n v="2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0"/>
    <n v="2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0"/>
    <n v="2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0"/>
    <n v="2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0"/>
    <n v="3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0"/>
    <n v="3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0"/>
    <n v="3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0"/>
    <n v="3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0"/>
    <n v="3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0"/>
    <n v="3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0"/>
    <n v="3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0"/>
    <n v="3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0"/>
    <n v="3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0"/>
    <n v="3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0"/>
    <n v="4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0"/>
    <n v="4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1"/>
    <n v="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1"/>
    <n v="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1"/>
    <n v="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1"/>
    <n v="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1"/>
    <n v="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1"/>
    <n v="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1"/>
    <n v="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1"/>
    <n v="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1"/>
    <n v="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1"/>
    <n v="1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1"/>
    <n v="1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1"/>
    <n v="1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1"/>
    <n v="1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1"/>
    <n v="1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1"/>
    <n v="1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1"/>
    <n v="1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1"/>
    <n v="1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2"/>
    <n v="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2"/>
    <n v="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2"/>
    <n v="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2"/>
    <n v="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2"/>
    <n v="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2"/>
    <n v="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2"/>
    <n v="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2"/>
    <n v="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2"/>
    <n v="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2"/>
    <n v="1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2"/>
    <n v="1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2"/>
    <n v="1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2"/>
    <n v="1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2"/>
    <n v="1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2"/>
    <n v="1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2"/>
    <n v="1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2"/>
    <n v="1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2"/>
    <n v="1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2"/>
    <n v="1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2"/>
    <n v="2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3"/>
    <n v="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3"/>
    <n v="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3"/>
    <n v="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3"/>
    <n v="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4"/>
    <n v="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x v="25"/>
    <n v="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x v="25"/>
    <n v="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x v="25"/>
    <n v="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x v="25"/>
    <n v="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x v="25"/>
    <n v="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x v="25"/>
    <n v="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x v="25"/>
    <n v="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x v="25"/>
    <n v="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x v="25"/>
    <n v="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x v="25"/>
    <n v="1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x v="25"/>
    <n v="1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x v="25"/>
    <n v="1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x v="26"/>
    <n v="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x v="26"/>
    <n v="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x v="26"/>
    <n v="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x v="26"/>
    <n v="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x v="26"/>
    <n v="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x v="26"/>
    <n v="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x v="26"/>
    <n v="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x v="26"/>
    <n v="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x v="26"/>
    <n v="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x v="26"/>
    <n v="1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x v="26"/>
    <n v="1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x v="26"/>
    <n v="1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x v="26"/>
    <n v="1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x v="26"/>
    <n v="1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x v="26"/>
    <n v="1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x v="26"/>
    <n v="1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x v="26"/>
    <n v="1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x v="26"/>
    <n v="1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x v="26"/>
    <n v="1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x v="26"/>
    <n v="2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x v="26"/>
    <n v="2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x v="26"/>
    <n v="2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x v="26"/>
    <n v="2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x v="26"/>
    <n v="2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x v="27"/>
    <n v="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x v="27"/>
    <n v="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x v="27"/>
    <n v="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x v="27"/>
    <n v="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x v="27"/>
    <n v="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x v="27"/>
    <n v="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x v="27"/>
    <n v="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x v="27"/>
    <n v="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x v="27"/>
    <n v="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x v="27"/>
    <n v="1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x v="28"/>
    <n v="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x v="28"/>
    <n v="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x v="28"/>
    <n v="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x v="28"/>
    <n v="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x v="28"/>
    <n v="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x v="28"/>
    <n v="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x v="28"/>
    <n v="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x v="28"/>
    <n v="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x v="28"/>
    <n v="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x v="28"/>
    <n v="1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x v="28"/>
    <n v="1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x v="28"/>
    <n v="1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x v="28"/>
    <n v="1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x v="28"/>
    <n v="1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29"/>
    <n v="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29"/>
    <n v="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29"/>
    <n v="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29"/>
    <n v="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29"/>
    <n v="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29"/>
    <n v="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29"/>
    <n v="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29"/>
    <n v="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29"/>
    <n v="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29"/>
    <n v="1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29"/>
    <n v="1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29"/>
    <n v="1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29"/>
    <n v="1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30"/>
    <n v="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30"/>
    <n v="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30"/>
    <n v="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30"/>
    <n v="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30"/>
    <n v="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30"/>
    <n v="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30"/>
    <n v="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30"/>
    <n v="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30"/>
    <n v="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30"/>
    <n v="1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30"/>
    <n v="1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30"/>
    <n v="1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30"/>
    <n v="1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30"/>
    <n v="1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30"/>
    <n v="1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30"/>
    <n v="1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30"/>
    <n v="1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30"/>
    <n v="1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30"/>
    <n v="1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30"/>
    <n v="2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30"/>
    <n v="2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30"/>
    <n v="2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30"/>
    <n v="2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30"/>
    <n v="2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31"/>
    <n v="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31"/>
    <n v="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31"/>
    <n v="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31"/>
    <n v="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31"/>
    <n v="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31"/>
    <n v="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31"/>
    <n v="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31"/>
    <n v="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31"/>
    <n v="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31"/>
    <n v="1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31"/>
    <n v="1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31"/>
    <n v="1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31"/>
    <n v="1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31"/>
    <n v="1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31"/>
    <n v="1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31"/>
    <n v="1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31"/>
    <n v="1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31"/>
    <n v="1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31"/>
    <n v="1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31"/>
    <n v="2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31"/>
    <n v="2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31"/>
    <n v="2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31"/>
    <n v="2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31"/>
    <n v="2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31"/>
    <n v="2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31"/>
    <n v="2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32"/>
    <n v="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32"/>
    <n v="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32"/>
    <n v="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32"/>
    <n v="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32"/>
    <n v="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32"/>
    <n v="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32"/>
    <n v="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32"/>
    <n v="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32"/>
    <n v="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32"/>
    <n v="1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32"/>
    <n v="1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32"/>
    <n v="1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32"/>
    <n v="1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32"/>
    <n v="1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32"/>
    <n v="1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32"/>
    <n v="1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32"/>
    <n v="1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32"/>
    <n v="1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32"/>
    <n v="1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32"/>
    <n v="2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32"/>
    <n v="2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32"/>
    <n v="2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33"/>
    <n v="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33"/>
    <n v="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33"/>
    <n v="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4"/>
    <n v="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4"/>
    <n v="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4"/>
    <n v="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4"/>
    <n v="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4"/>
    <n v="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4"/>
    <n v="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4"/>
    <n v="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4"/>
    <n v="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4"/>
    <n v="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4"/>
    <n v="1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4"/>
    <n v="1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4"/>
    <n v="1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4"/>
    <n v="1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4"/>
    <n v="1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4"/>
    <n v="1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4"/>
    <n v="1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4"/>
    <n v="1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4"/>
    <n v="1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4"/>
    <n v="1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4"/>
    <n v="2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4"/>
    <n v="2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4"/>
    <n v="2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4"/>
    <n v="2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5"/>
    <n v="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5"/>
    <n v="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5"/>
    <n v="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5"/>
    <n v="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5"/>
    <n v="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5"/>
    <n v="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5"/>
    <n v="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5"/>
    <n v="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5"/>
    <n v="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5"/>
    <n v="1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5"/>
    <n v="1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5"/>
    <n v="1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5"/>
    <n v="1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5"/>
    <n v="1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5"/>
    <n v="1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5"/>
    <n v="1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6"/>
    <n v="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6"/>
    <n v="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6"/>
    <n v="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6"/>
    <n v="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6"/>
    <n v="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6"/>
    <n v="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6"/>
    <n v="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6"/>
    <n v="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6"/>
    <n v="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6"/>
    <n v="1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6"/>
    <n v="1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6"/>
    <n v="1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6"/>
    <n v="1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6"/>
    <n v="1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6"/>
    <n v="1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6"/>
    <n v="1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6"/>
    <n v="1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6"/>
    <n v="1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6"/>
    <n v="1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6"/>
    <n v="2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6"/>
    <n v="2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6"/>
    <n v="2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6"/>
    <n v="2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6"/>
    <n v="2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6"/>
    <n v="2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6"/>
    <n v="2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6"/>
    <n v="2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6"/>
    <n v="2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7"/>
    <n v="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7"/>
    <n v="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7"/>
    <n v="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7"/>
    <n v="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7"/>
    <n v="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7"/>
    <n v="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7"/>
    <n v="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7"/>
    <n v="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7"/>
    <n v="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7"/>
    <n v="1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7"/>
    <n v="1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7"/>
    <n v="1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7"/>
    <n v="1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8"/>
    <n v="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8"/>
    <n v="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8"/>
    <n v="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8"/>
    <n v="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8"/>
    <n v="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8"/>
    <n v="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8"/>
    <n v="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8"/>
    <n v="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8"/>
    <n v="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8"/>
    <n v="1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8"/>
    <n v="1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8"/>
    <n v="1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8"/>
    <n v="1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8"/>
    <n v="1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8"/>
    <n v="1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8"/>
    <n v="1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8"/>
    <n v="1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39"/>
    <n v="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6"/>
    <x v="40"/>
    <n v="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6"/>
    <x v="40"/>
    <n v="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6"/>
    <x v="40"/>
    <n v="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6"/>
    <x v="41"/>
    <n v="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6"/>
    <x v="41"/>
    <n v="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6"/>
    <x v="41"/>
    <n v="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7"/>
    <x v="42"/>
    <n v="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7"/>
    <x v="42"/>
    <n v="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7"/>
    <x v="42"/>
    <n v="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7"/>
    <x v="42"/>
    <n v="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7"/>
    <x v="42"/>
    <n v="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7"/>
    <x v="42"/>
    <n v="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7"/>
    <x v="42"/>
    <n v="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7"/>
    <x v="42"/>
    <n v="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7"/>
    <x v="42"/>
    <n v="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7"/>
    <x v="42"/>
    <n v="1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7"/>
    <x v="42"/>
    <n v="1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7"/>
    <x v="42"/>
    <n v="1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Avance Digitación" cacheId="5" applyNumberFormats="0" applyBorderFormats="0" applyFontFormats="0" applyPatternFormats="0" applyAlignmentFormats="0" applyWidthHeightFormats="0" dataCaption="" updatedVersion="6" compact="0" compactData="0">
  <location ref="A1:E54" firstHeaderRow="1" firstDataRow="2" firstDataCol="2"/>
  <pivotFields count="33">
    <pivotField name="ZONA" axis="axisRow" compact="0" outline="0" multipleItemSelectionAllowed="1" showAll="0" sortType="ascending">
      <items count="9">
        <item x="0"/>
        <item x="1"/>
        <item x="2"/>
        <item x="3"/>
        <item x="4"/>
        <item x="5"/>
        <item x="7"/>
        <item x="6"/>
        <item t="default"/>
      </items>
    </pivotField>
    <pivotField name="PUESTO" axis="axisRow" dataField="1" compact="0" outline="0" multipleItemSelectionAllowed="1" showAll="0" sortType="ascending">
      <items count="44">
        <item x="16"/>
        <item x="20"/>
        <item x="6"/>
        <item x="42"/>
        <item x="7"/>
        <item x="11"/>
        <item x="21"/>
        <item x="4"/>
        <item x="12"/>
        <item x="40"/>
        <item x="41"/>
        <item x="2"/>
        <item x="26"/>
        <item x="1"/>
        <item x="5"/>
        <item x="38"/>
        <item x="30"/>
        <item x="13"/>
        <item x="9"/>
        <item x="8"/>
        <item x="10"/>
        <item x="28"/>
        <item x="17"/>
        <item x="24"/>
        <item x="27"/>
        <item x="35"/>
        <item x="34"/>
        <item x="19"/>
        <item x="23"/>
        <item x="33"/>
        <item x="25"/>
        <item x="18"/>
        <item x="37"/>
        <item x="31"/>
        <item x="32"/>
        <item x="0"/>
        <item x="39"/>
        <item x="36"/>
        <item x="22"/>
        <item x="3"/>
        <item x="29"/>
        <item x="14"/>
        <item x="15"/>
        <item t="default"/>
      </items>
    </pivotField>
    <pivotField name="MESA" compact="0" outline="0" multipleItemSelectionAllowed="1" showAll="0"/>
    <pivotField name="ALERTA" axis="axisCol" compact="0" outline="0" multipleItemSelectionAllowed="1" showAll="0" sortType="ascending">
      <items count="4">
        <item x="1"/>
        <item x="0"/>
        <item m="1" x="2"/>
        <item t="default"/>
      </items>
    </pivotField>
    <pivotField name="VERIFICADO" compact="0" outline="0" multipleItemSelectionAllowed="1" showAll="0"/>
    <pivotField name="E10" compact="0" outline="0" multipleItemSelectionAllowed="1" showAll="0"/>
    <pivotField name="E11" compact="0" outline="0" multipleItemSelectionAllowed="1" showAll="0"/>
    <pivotField name="PRE" compact="0" outline="0" multipleItemSelectionAllowed="1" showAll="0"/>
    <pivotField name="Soacha Humana" compact="0" outline="0" multipleItemSelectionAllowed="1" showAll="0"/>
    <pivotField name="ASI" compact="0" outline="0" multipleItemSelectionAllowed="1" showAll="0"/>
    <pivotField name="MIRA" compact="0" outline="0" multipleItemSelectionAllowed="1" showAll="0"/>
    <pivotField name="AICO" compact="0" outline="0" multipleItemSelectionAllowed="1" showAll="0"/>
    <pivotField name="Centro Democratico" compact="0" outline="0" multipleItemSelectionAllowed="1" showAll="0"/>
    <pivotField name="Colombia Renaciente" compact="0" outline="0" multipleItemSelectionAllowed="1" showAll="0"/>
    <pivotField name="Liberal" compact="0" outline="0" multipleItemSelectionAllowed="1" showAll="0"/>
    <pivotField name="Verde" compact="0" outline="0" multipleItemSelectionAllowed="1" showAll="0"/>
    <pivotField name="Conservador" compact="0" outline="0" multipleItemSelectionAllowed="1" showAll="0"/>
    <pivotField name="Cambio Radical" compact="0" outline="0" multipleItemSelectionAllowed="1" showAll="0"/>
    <pivotField name="FARC" compact="0" outline="0" multipleItemSelectionAllowed="1" showAll="0"/>
    <pivotField name="La U" compact="0" outline="0" multipleItemSelectionAllowed="1" showAll="0"/>
    <pivotField name="MAIS" compact="0" outline="0" multipleItemSelectionAllowed="1" showAll="0"/>
    <pivotField name="Justa Libres" compact="0" outline="0" multipleItemSelectionAllowed="1" showAll="0"/>
    <pivotField name="ADA" compact="0" outline="0" multipleItemSelectionAllowed="1" showAll="0"/>
    <pivotField name="Total Votos en Urna" compact="0" outline="0" multipleItemSelectionAllowed="1" showAll="0"/>
    <pivotField name="Blanco" compact="0" outline="0" multipleItemSelectionAllowed="1" showAll="0"/>
    <pivotField name="Nulos" compact="0" outline="0" multipleItemSelectionAllowed="1" showAll="0"/>
    <pivotField name="No Marcados" compact="0" outline="0" multipleItemSelectionAllowed="1" showAll="0"/>
    <pivotField name="Nicolas Garcia" compact="0" outline="0" multipleItemSelectionAllowed="1" showAll="0"/>
    <pivotField name="Conservador - MIRA" compact="0" outline="0" multipleItemSelectionAllowed="1" showAll="0"/>
    <pivotField name="Candidato 60" compact="0" outline="0" multipleItemSelectionAllowed="1" showAll="0"/>
    <pivotField name="mira2" compact="0" outline="0" multipleItemSelectionAllowed="1" showAll="0"/>
    <pivotField name="RECLAMACIÓN" compact="0" outline="0" multipleItemSelectionAllowed="1" showAll="0"/>
    <pivotField name="DIGITADOR" compact="0" outline="0" multipleItemSelectionAllowed="1" showAll="0"/>
  </pivotFields>
  <rowFields count="2">
    <field x="0"/>
    <field x="1"/>
  </rowFields>
  <rowItems count="52">
    <i>
      <x/>
      <x v="2"/>
    </i>
    <i r="1">
      <x v="4"/>
    </i>
    <i r="1">
      <x v="7"/>
    </i>
    <i r="1">
      <x v="11"/>
    </i>
    <i r="1">
      <x v="13"/>
    </i>
    <i r="1">
      <x v="14"/>
    </i>
    <i r="1">
      <x v="35"/>
    </i>
    <i r="1">
      <x v="39"/>
    </i>
    <i t="default">
      <x/>
    </i>
    <i>
      <x v="1"/>
      <x/>
    </i>
    <i r="1">
      <x v="5"/>
    </i>
    <i r="1">
      <x v="8"/>
    </i>
    <i r="1">
      <x v="17"/>
    </i>
    <i r="1">
      <x v="18"/>
    </i>
    <i r="1">
      <x v="19"/>
    </i>
    <i r="1">
      <x v="20"/>
    </i>
    <i r="1">
      <x v="41"/>
    </i>
    <i r="1">
      <x v="42"/>
    </i>
    <i t="default">
      <x v="1"/>
    </i>
    <i>
      <x v="2"/>
      <x v="1"/>
    </i>
    <i r="1">
      <x v="6"/>
    </i>
    <i r="1">
      <x v="22"/>
    </i>
    <i r="1">
      <x v="23"/>
    </i>
    <i r="1">
      <x v="27"/>
    </i>
    <i r="1">
      <x v="28"/>
    </i>
    <i r="1">
      <x v="31"/>
    </i>
    <i r="1">
      <x v="38"/>
    </i>
    <i t="default">
      <x v="2"/>
    </i>
    <i>
      <x v="3"/>
      <x v="12"/>
    </i>
    <i r="1">
      <x v="21"/>
    </i>
    <i r="1">
      <x v="24"/>
    </i>
    <i r="1">
      <x v="30"/>
    </i>
    <i t="default">
      <x v="3"/>
    </i>
    <i>
      <x v="4"/>
      <x v="16"/>
    </i>
    <i r="1">
      <x v="29"/>
    </i>
    <i r="1">
      <x v="33"/>
    </i>
    <i r="1">
      <x v="34"/>
    </i>
    <i r="1">
      <x v="40"/>
    </i>
    <i t="default">
      <x v="4"/>
    </i>
    <i>
      <x v="5"/>
      <x v="15"/>
    </i>
    <i r="1">
      <x v="25"/>
    </i>
    <i r="1">
      <x v="26"/>
    </i>
    <i r="1">
      <x v="32"/>
    </i>
    <i r="1">
      <x v="36"/>
    </i>
    <i r="1">
      <x v="37"/>
    </i>
    <i t="default">
      <x v="5"/>
    </i>
    <i>
      <x v="6"/>
      <x v="3"/>
    </i>
    <i t="default">
      <x v="6"/>
    </i>
    <i>
      <x v="7"/>
      <x v="9"/>
    </i>
    <i r="1">
      <x v="10"/>
    </i>
    <i t="default">
      <x v="7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COUNTA of PUESTO" fld="1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N1002"/>
  <sheetViews>
    <sheetView topLeftCell="N1" zoomScale="112" workbookViewId="0">
      <selection activeCell="AE29" sqref="AE29"/>
    </sheetView>
  </sheetViews>
  <sheetFormatPr baseColWidth="10" defaultColWidth="14.5" defaultRowHeight="15" customHeight="1"/>
  <cols>
    <col min="1" max="1" width="21.1640625" customWidth="1"/>
    <col min="2" max="2" width="11.5" customWidth="1"/>
    <col min="3" max="3" width="16.5" customWidth="1"/>
    <col min="4" max="4" width="7.6640625" customWidth="1"/>
    <col min="5" max="5" width="12.1640625" customWidth="1"/>
    <col min="6" max="6" width="10.33203125" customWidth="1"/>
    <col min="7" max="8" width="17.5" customWidth="1"/>
    <col min="9" max="9" width="19" customWidth="1"/>
    <col min="10" max="10" width="4.1640625" customWidth="1"/>
    <col min="11" max="11" width="6" customWidth="1"/>
    <col min="12" max="12" width="10.5" customWidth="1"/>
    <col min="13" max="32" width="10" customWidth="1"/>
    <col min="33" max="33" width="28.1640625" customWidth="1"/>
    <col min="34" max="40" width="10" customWidth="1"/>
  </cols>
  <sheetData>
    <row r="1" spans="1:40" ht="18" customHeight="1">
      <c r="A1" s="123" t="s">
        <v>0</v>
      </c>
      <c r="B1" s="113"/>
      <c r="C1" s="113"/>
      <c r="D1" s="113"/>
      <c r="E1" s="113"/>
      <c r="F1" s="113"/>
      <c r="G1" s="113"/>
      <c r="H1" s="113"/>
      <c r="I1" s="111"/>
      <c r="J1" s="1"/>
      <c r="K1" s="125" t="s">
        <v>1</v>
      </c>
      <c r="L1" s="2" t="str">
        <f>A7</f>
        <v>CR</v>
      </c>
      <c r="M1" s="2" t="str">
        <f>A8</f>
        <v>U</v>
      </c>
      <c r="N1" s="2" t="str">
        <f>A9</f>
        <v>CD</v>
      </c>
      <c r="O1" s="2" t="str">
        <f>A10</f>
        <v>Verde</v>
      </c>
      <c r="P1" s="2" t="str">
        <f>A11</f>
        <v>Liberal</v>
      </c>
      <c r="Q1" s="2" t="str">
        <f>A12</f>
        <v>Humana</v>
      </c>
      <c r="R1" s="2" t="str">
        <f>A13</f>
        <v>ASI</v>
      </c>
      <c r="S1" s="2" t="str">
        <f>A14</f>
        <v>Ada</v>
      </c>
      <c r="T1" s="2" t="str">
        <f>A15</f>
        <v>AICO</v>
      </c>
      <c r="U1" s="2" t="str">
        <f>A16</f>
        <v>Conservador</v>
      </c>
      <c r="V1" s="2" t="str">
        <f>A17</f>
        <v>MIRA</v>
      </c>
      <c r="W1" s="2" t="str">
        <f>A18</f>
        <v>Renaciente</v>
      </c>
      <c r="X1" s="2" t="str">
        <f>A19</f>
        <v>MAIS</v>
      </c>
      <c r="Y1" s="2" t="str">
        <f>A20</f>
        <v>Justa</v>
      </c>
      <c r="Z1" s="2" t="str">
        <f>A21</f>
        <v>PRE</v>
      </c>
      <c r="AA1" s="2" t="str">
        <f>A22</f>
        <v>FARC</v>
      </c>
      <c r="AB1" s="2">
        <f>A23</f>
        <v>0</v>
      </c>
      <c r="AC1" s="2">
        <f>A24</f>
        <v>0</v>
      </c>
      <c r="AD1" s="2">
        <f>A25</f>
        <v>0</v>
      </c>
      <c r="AE1" s="2">
        <f>A26</f>
        <v>0</v>
      </c>
      <c r="AF1" s="3"/>
      <c r="AG1" s="3"/>
      <c r="AH1" s="3"/>
      <c r="AI1" s="3"/>
      <c r="AJ1" s="124" t="s">
        <v>2</v>
      </c>
      <c r="AK1" s="105"/>
      <c r="AL1" s="105"/>
      <c r="AM1" s="105"/>
      <c r="AN1" s="105"/>
    </row>
    <row r="2" spans="1:40" ht="12" customHeight="1">
      <c r="A2" s="4" t="s">
        <v>3</v>
      </c>
      <c r="B2" s="5">
        <v>19</v>
      </c>
      <c r="C2" s="101" t="s">
        <v>4</v>
      </c>
      <c r="D2" s="102"/>
      <c r="E2" s="103"/>
      <c r="G2" s="112" t="s">
        <v>5</v>
      </c>
      <c r="H2" s="113"/>
      <c r="I2" s="111"/>
      <c r="J2" s="6"/>
      <c r="K2" s="119"/>
      <c r="L2" s="7">
        <f>LARGE($E$7:$E$26,1)</f>
        <v>14789</v>
      </c>
      <c r="M2" s="7">
        <f>LARGE($E$7:$E$26,2)</f>
        <v>12765</v>
      </c>
      <c r="N2" s="7">
        <f>LARGE($E$7:$E$26,3)</f>
        <v>11007</v>
      </c>
      <c r="O2" s="7">
        <f>LARGE($E$7:$E$26,4)</f>
        <v>10593</v>
      </c>
      <c r="P2" s="7">
        <f>LARGE($E$7:$E$26,5)</f>
        <v>7952</v>
      </c>
      <c r="Q2" s="7">
        <f>LARGE($E$7:$E$26,6)</f>
        <v>7899</v>
      </c>
      <c r="R2" s="7">
        <f>LARGE($E$7:$E$26,7)</f>
        <v>6933</v>
      </c>
      <c r="S2" s="7">
        <f>LARGE($E$7:$E$26,8)</f>
        <v>5742</v>
      </c>
      <c r="T2" s="7">
        <f>LARGE($E$7:$E$26,9)</f>
        <v>5211</v>
      </c>
      <c r="U2" s="7">
        <f>LARGE($E$7:$E$26,10)</f>
        <v>4966</v>
      </c>
      <c r="V2" s="7">
        <f>LARGE($E$7:$E$26,11)</f>
        <v>4707</v>
      </c>
      <c r="W2" s="7">
        <f>LARGE($E$7:$E$26,12)</f>
        <v>4515</v>
      </c>
      <c r="X2" s="7">
        <f>LARGE($E$7:$E$26,13)</f>
        <v>4067</v>
      </c>
      <c r="Y2" s="7">
        <f>LARGE($E$7:$E$26,14)</f>
        <v>3537</v>
      </c>
      <c r="Z2" s="7">
        <f>LARGE($E$7:$E$26,15)</f>
        <v>0</v>
      </c>
      <c r="AA2" s="7">
        <f>LARGE($E$7:$E$26,16)</f>
        <v>0</v>
      </c>
      <c r="AB2" s="7">
        <f>LARGE($E$7:$E$26,17)</f>
        <v>0</v>
      </c>
      <c r="AC2" s="7">
        <f>LARGE($E$7:$E$26,18)</f>
        <v>0</v>
      </c>
      <c r="AD2" s="7">
        <f>LARGE($E$7:$E$26,19)</f>
        <v>0</v>
      </c>
      <c r="AE2" s="7">
        <f>LARGE($E$7:$E$26,20)</f>
        <v>0</v>
      </c>
      <c r="AG2" s="8" t="s">
        <v>6</v>
      </c>
      <c r="AH2" s="9">
        <f>VLOOKUP($AG$8,$A$7:$D$25,2,0)/I12</f>
        <v>4707</v>
      </c>
      <c r="AI2" s="10"/>
      <c r="AJ2" s="11" t="s">
        <v>7</v>
      </c>
      <c r="AK2" s="11" t="s">
        <v>8</v>
      </c>
      <c r="AL2" s="11" t="s">
        <v>9</v>
      </c>
      <c r="AM2" s="11" t="s">
        <v>10</v>
      </c>
      <c r="AN2" s="11" t="s">
        <v>11</v>
      </c>
    </row>
    <row r="3" spans="1:40" ht="12" customHeight="1">
      <c r="A3" s="4" t="s">
        <v>12</v>
      </c>
      <c r="B3" s="12">
        <v>20644</v>
      </c>
      <c r="C3" s="104"/>
      <c r="D3" s="105"/>
      <c r="E3" s="106"/>
      <c r="G3" s="110" t="s">
        <v>13</v>
      </c>
      <c r="H3" s="111"/>
      <c r="I3" s="13">
        <f>LARGE(L3:AD52,B2)</f>
        <v>4067</v>
      </c>
      <c r="J3" s="14"/>
      <c r="K3" s="15">
        <v>1</v>
      </c>
      <c r="L3" s="16">
        <f t="shared" ref="L3:AE3" si="0">+L$2/$K3</f>
        <v>14789</v>
      </c>
      <c r="M3" s="16">
        <f t="shared" si="0"/>
        <v>12765</v>
      </c>
      <c r="N3" s="16">
        <f t="shared" si="0"/>
        <v>11007</v>
      </c>
      <c r="O3" s="16">
        <f t="shared" si="0"/>
        <v>10593</v>
      </c>
      <c r="P3" s="16">
        <f t="shared" si="0"/>
        <v>7952</v>
      </c>
      <c r="Q3" s="16">
        <f t="shared" si="0"/>
        <v>7899</v>
      </c>
      <c r="R3" s="16">
        <f t="shared" si="0"/>
        <v>6933</v>
      </c>
      <c r="S3" s="16">
        <f t="shared" si="0"/>
        <v>5742</v>
      </c>
      <c r="T3" s="16">
        <f t="shared" si="0"/>
        <v>5211</v>
      </c>
      <c r="U3" s="16">
        <f t="shared" si="0"/>
        <v>4966</v>
      </c>
      <c r="V3" s="16">
        <f t="shared" si="0"/>
        <v>4707</v>
      </c>
      <c r="W3" s="16">
        <f t="shared" si="0"/>
        <v>4515</v>
      </c>
      <c r="X3" s="16">
        <f t="shared" si="0"/>
        <v>4067</v>
      </c>
      <c r="Y3" s="16">
        <f t="shared" si="0"/>
        <v>3537</v>
      </c>
      <c r="Z3" s="16">
        <f t="shared" si="0"/>
        <v>0</v>
      </c>
      <c r="AA3" s="16">
        <f t="shared" si="0"/>
        <v>0</v>
      </c>
      <c r="AB3" s="16">
        <f t="shared" si="0"/>
        <v>0</v>
      </c>
      <c r="AC3" s="16">
        <f t="shared" si="0"/>
        <v>0</v>
      </c>
      <c r="AD3" s="16">
        <f t="shared" si="0"/>
        <v>0</v>
      </c>
      <c r="AE3" s="16">
        <f t="shared" si="0"/>
        <v>0</v>
      </c>
      <c r="AG3" s="17" t="s">
        <v>14</v>
      </c>
      <c r="AH3" s="9">
        <f ca="1">I13+1</f>
        <v>17</v>
      </c>
      <c r="AI3" s="10"/>
      <c r="AJ3" s="18">
        <f t="shared" ref="AJ3:AJ1002" ca="1" si="1">INDIRECT(AL3&amp;AM3,TRUE)</f>
        <v>14789</v>
      </c>
      <c r="AK3" s="19" t="str">
        <f t="shared" ref="AK3:AK1002" ca="1" si="2">INDIRECT(AL3&amp;1,TRUE)</f>
        <v>CR</v>
      </c>
      <c r="AL3" s="11" t="s">
        <v>15</v>
      </c>
      <c r="AM3" s="20">
        <v>3</v>
      </c>
      <c r="AN3" s="21">
        <v>1</v>
      </c>
    </row>
    <row r="4" spans="1:40" ht="12" customHeight="1">
      <c r="A4" s="4" t="s">
        <v>16</v>
      </c>
      <c r="B4" s="12">
        <v>114520</v>
      </c>
      <c r="C4" s="104"/>
      <c r="D4" s="105"/>
      <c r="E4" s="106"/>
      <c r="G4" s="110" t="s">
        <v>17</v>
      </c>
      <c r="H4" s="111"/>
      <c r="I4" s="13">
        <f>(I7/B2)*I5</f>
        <v>3357.3947368421054</v>
      </c>
      <c r="J4" s="14"/>
      <c r="K4" s="15">
        <v>2</v>
      </c>
      <c r="L4" s="16">
        <f>L$2/$K4</f>
        <v>7394.5</v>
      </c>
      <c r="M4" s="16">
        <f t="shared" ref="M4:AE4" si="3">+M$2/$K4</f>
        <v>6382.5</v>
      </c>
      <c r="N4" s="16">
        <f t="shared" si="3"/>
        <v>5503.5</v>
      </c>
      <c r="O4" s="16">
        <f t="shared" si="3"/>
        <v>5296.5</v>
      </c>
      <c r="P4" s="16">
        <f t="shared" si="3"/>
        <v>3976</v>
      </c>
      <c r="Q4" s="16">
        <f t="shared" si="3"/>
        <v>3949.5</v>
      </c>
      <c r="R4" s="16">
        <f t="shared" si="3"/>
        <v>3466.5</v>
      </c>
      <c r="S4" s="16">
        <f t="shared" si="3"/>
        <v>2871</v>
      </c>
      <c r="T4" s="16">
        <f t="shared" si="3"/>
        <v>2605.5</v>
      </c>
      <c r="U4" s="16">
        <f t="shared" si="3"/>
        <v>2483</v>
      </c>
      <c r="V4" s="16">
        <f t="shared" si="3"/>
        <v>2353.5</v>
      </c>
      <c r="W4" s="16">
        <f t="shared" si="3"/>
        <v>2257.5</v>
      </c>
      <c r="X4" s="16">
        <f t="shared" si="3"/>
        <v>2033.5</v>
      </c>
      <c r="Y4" s="16">
        <f t="shared" si="3"/>
        <v>1768.5</v>
      </c>
      <c r="Z4" s="16">
        <f t="shared" si="3"/>
        <v>0</v>
      </c>
      <c r="AA4" s="16">
        <f t="shared" si="3"/>
        <v>0</v>
      </c>
      <c r="AB4" s="16">
        <f t="shared" si="3"/>
        <v>0</v>
      </c>
      <c r="AC4" s="16">
        <f t="shared" si="3"/>
        <v>0</v>
      </c>
      <c r="AD4" s="16">
        <f t="shared" si="3"/>
        <v>0</v>
      </c>
      <c r="AE4" s="16">
        <f t="shared" si="3"/>
        <v>0</v>
      </c>
      <c r="AG4" s="8" t="s">
        <v>18</v>
      </c>
      <c r="AH4" s="22">
        <f ca="1">VLOOKUP($AH$3,$A$31:$I$136,2,0)</f>
        <v>4515</v>
      </c>
      <c r="AI4" s="10"/>
      <c r="AJ4" s="18">
        <f t="shared" ca="1" si="1"/>
        <v>7394.5</v>
      </c>
      <c r="AK4" s="19" t="str">
        <f t="shared" ca="1" si="2"/>
        <v>CR</v>
      </c>
      <c r="AL4" s="11" t="s">
        <v>15</v>
      </c>
      <c r="AM4" s="20">
        <v>4</v>
      </c>
      <c r="AN4" s="21">
        <v>2</v>
      </c>
    </row>
    <row r="5" spans="1:40" ht="12" customHeight="1">
      <c r="A5" s="4" t="s">
        <v>19</v>
      </c>
      <c r="B5" s="12">
        <v>152875</v>
      </c>
      <c r="C5" s="107"/>
      <c r="D5" s="108"/>
      <c r="E5" s="109"/>
      <c r="G5" s="110" t="s">
        <v>20</v>
      </c>
      <c r="H5" s="111"/>
      <c r="I5" s="23" t="str">
        <f>IF(B2&lt;=2,"30%","50%")</f>
        <v>50%</v>
      </c>
      <c r="J5" s="14"/>
      <c r="K5" s="15">
        <v>3</v>
      </c>
      <c r="L5" s="16">
        <f t="shared" ref="L5:AE5" si="4">+L$2/$K5</f>
        <v>4929.666666666667</v>
      </c>
      <c r="M5" s="16">
        <f t="shared" si="4"/>
        <v>4255</v>
      </c>
      <c r="N5" s="16">
        <f t="shared" si="4"/>
        <v>3669</v>
      </c>
      <c r="O5" s="16">
        <f t="shared" si="4"/>
        <v>3531</v>
      </c>
      <c r="P5" s="16">
        <f t="shared" si="4"/>
        <v>2650.6666666666665</v>
      </c>
      <c r="Q5" s="16">
        <f t="shared" si="4"/>
        <v>2633</v>
      </c>
      <c r="R5" s="16">
        <f t="shared" si="4"/>
        <v>2311</v>
      </c>
      <c r="S5" s="16">
        <f t="shared" si="4"/>
        <v>1914</v>
      </c>
      <c r="T5" s="16">
        <f t="shared" si="4"/>
        <v>1737</v>
      </c>
      <c r="U5" s="16">
        <f t="shared" si="4"/>
        <v>1655.3333333333333</v>
      </c>
      <c r="V5" s="16">
        <f t="shared" si="4"/>
        <v>1569</v>
      </c>
      <c r="W5" s="16">
        <f t="shared" si="4"/>
        <v>1505</v>
      </c>
      <c r="X5" s="16">
        <f t="shared" si="4"/>
        <v>1355.6666666666667</v>
      </c>
      <c r="Y5" s="16">
        <f t="shared" si="4"/>
        <v>1179</v>
      </c>
      <c r="Z5" s="16">
        <f t="shared" si="4"/>
        <v>0</v>
      </c>
      <c r="AA5" s="16">
        <f t="shared" si="4"/>
        <v>0</v>
      </c>
      <c r="AB5" s="16">
        <f t="shared" si="4"/>
        <v>0</v>
      </c>
      <c r="AC5" s="16">
        <f t="shared" si="4"/>
        <v>0</v>
      </c>
      <c r="AD5" s="16">
        <f t="shared" si="4"/>
        <v>0</v>
      </c>
      <c r="AE5" s="16">
        <f t="shared" si="4"/>
        <v>0</v>
      </c>
      <c r="AF5" s="25"/>
      <c r="AG5" s="8" t="s">
        <v>21</v>
      </c>
      <c r="AH5" s="26" t="str">
        <f>"&gt;="&amp;I3</f>
        <v>&gt;=4067</v>
      </c>
      <c r="AI5" s="25"/>
      <c r="AJ5" s="18">
        <f t="shared" ca="1" si="1"/>
        <v>4929.666666666667</v>
      </c>
      <c r="AK5" s="19" t="str">
        <f t="shared" ca="1" si="2"/>
        <v>CR</v>
      </c>
      <c r="AL5" s="11" t="s">
        <v>15</v>
      </c>
      <c r="AM5" s="20">
        <v>5</v>
      </c>
      <c r="AN5" s="21">
        <v>3</v>
      </c>
    </row>
    <row r="6" spans="1:40" ht="12" customHeight="1">
      <c r="A6" s="27" t="s">
        <v>22</v>
      </c>
      <c r="B6" s="27" t="s">
        <v>23</v>
      </c>
      <c r="C6" s="27" t="s">
        <v>24</v>
      </c>
      <c r="D6" s="27" t="s">
        <v>25</v>
      </c>
      <c r="E6" s="28" t="s">
        <v>26</v>
      </c>
      <c r="F6" s="14"/>
      <c r="G6" s="110" t="s">
        <v>27</v>
      </c>
      <c r="H6" s="111"/>
      <c r="I6" s="13">
        <f>SUM(B7:B25,B3:B5)</f>
        <v>394976</v>
      </c>
      <c r="J6" s="14"/>
      <c r="K6" s="15">
        <v>4</v>
      </c>
      <c r="L6" s="16">
        <f t="shared" ref="L6:AE6" si="5">+L$2/$K6</f>
        <v>3697.25</v>
      </c>
      <c r="M6" s="16">
        <f t="shared" si="5"/>
        <v>3191.25</v>
      </c>
      <c r="N6" s="16">
        <f t="shared" si="5"/>
        <v>2751.75</v>
      </c>
      <c r="O6" s="16">
        <f t="shared" si="5"/>
        <v>2648.25</v>
      </c>
      <c r="P6" s="16">
        <f t="shared" si="5"/>
        <v>1988</v>
      </c>
      <c r="Q6" s="16">
        <f t="shared" si="5"/>
        <v>1974.75</v>
      </c>
      <c r="R6" s="16">
        <f t="shared" si="5"/>
        <v>1733.25</v>
      </c>
      <c r="S6" s="16">
        <f t="shared" si="5"/>
        <v>1435.5</v>
      </c>
      <c r="T6" s="16">
        <f t="shared" si="5"/>
        <v>1302.75</v>
      </c>
      <c r="U6" s="16">
        <f t="shared" si="5"/>
        <v>1241.5</v>
      </c>
      <c r="V6" s="16">
        <f t="shared" si="5"/>
        <v>1176.75</v>
      </c>
      <c r="W6" s="16">
        <f t="shared" si="5"/>
        <v>1128.75</v>
      </c>
      <c r="X6" s="16">
        <f t="shared" si="5"/>
        <v>1016.75</v>
      </c>
      <c r="Y6" s="16">
        <f t="shared" si="5"/>
        <v>884.25</v>
      </c>
      <c r="Z6" s="16">
        <f t="shared" si="5"/>
        <v>0</v>
      </c>
      <c r="AA6" s="16">
        <f t="shared" si="5"/>
        <v>0</v>
      </c>
      <c r="AB6" s="16">
        <f t="shared" si="5"/>
        <v>0</v>
      </c>
      <c r="AC6" s="16">
        <f t="shared" si="5"/>
        <v>0</v>
      </c>
      <c r="AD6" s="16">
        <f t="shared" si="5"/>
        <v>0</v>
      </c>
      <c r="AE6" s="16">
        <f t="shared" si="5"/>
        <v>0</v>
      </c>
      <c r="AF6" s="25"/>
      <c r="AG6" s="8" t="s">
        <v>28</v>
      </c>
      <c r="AH6" s="29" t="str">
        <f>"&lt;="&amp;L2</f>
        <v>&lt;=14789</v>
      </c>
      <c r="AI6" s="25"/>
      <c r="AJ6" s="18">
        <f t="shared" ca="1" si="1"/>
        <v>3697.25</v>
      </c>
      <c r="AK6" s="19" t="str">
        <f t="shared" ca="1" si="2"/>
        <v>CR</v>
      </c>
      <c r="AL6" s="11" t="s">
        <v>15</v>
      </c>
      <c r="AM6" s="20">
        <v>6</v>
      </c>
      <c r="AN6" s="21">
        <v>4</v>
      </c>
    </row>
    <row r="7" spans="1:40" ht="12" customHeight="1">
      <c r="A7" s="31" t="s">
        <v>343</v>
      </c>
      <c r="B7" s="33">
        <v>14789</v>
      </c>
      <c r="C7" s="32">
        <f t="shared" ref="C7:C26" si="6">(B7*1)/$I$7</f>
        <v>0.11591851451234901</v>
      </c>
      <c r="D7" s="15">
        <f>COUNTIFS(L3:L52,$AH$6,L3:L52,$AH$5)</f>
        <v>3</v>
      </c>
      <c r="E7" s="34">
        <f t="shared" ref="E7:E8" si="7">IF(B7&gt;=$I$4,B7,0)</f>
        <v>14789</v>
      </c>
      <c r="F7" s="14"/>
      <c r="G7" s="110" t="s">
        <v>31</v>
      </c>
      <c r="H7" s="111"/>
      <c r="I7" s="13">
        <f>SUM(B7:B25)+B3</f>
        <v>127581</v>
      </c>
      <c r="J7" s="35"/>
      <c r="K7" s="15">
        <v>5</v>
      </c>
      <c r="L7" s="16">
        <f t="shared" ref="L7:AE7" si="8">+L$2/$K7</f>
        <v>2957.8</v>
      </c>
      <c r="M7" s="16">
        <f t="shared" si="8"/>
        <v>2553</v>
      </c>
      <c r="N7" s="16">
        <f t="shared" si="8"/>
        <v>2201.4</v>
      </c>
      <c r="O7" s="16">
        <f t="shared" si="8"/>
        <v>2118.6</v>
      </c>
      <c r="P7" s="16">
        <f t="shared" si="8"/>
        <v>1590.4</v>
      </c>
      <c r="Q7" s="16">
        <f t="shared" si="8"/>
        <v>1579.8</v>
      </c>
      <c r="R7" s="16">
        <f t="shared" si="8"/>
        <v>1386.6</v>
      </c>
      <c r="S7" s="16">
        <f t="shared" si="8"/>
        <v>1148.4000000000001</v>
      </c>
      <c r="T7" s="16">
        <f t="shared" si="8"/>
        <v>1042.2</v>
      </c>
      <c r="U7" s="16">
        <f t="shared" si="8"/>
        <v>993.2</v>
      </c>
      <c r="V7" s="16">
        <f t="shared" si="8"/>
        <v>941.4</v>
      </c>
      <c r="W7" s="16">
        <f t="shared" si="8"/>
        <v>903</v>
      </c>
      <c r="X7" s="16">
        <f t="shared" si="8"/>
        <v>813.4</v>
      </c>
      <c r="Y7" s="16">
        <f t="shared" si="8"/>
        <v>707.4</v>
      </c>
      <c r="Z7" s="16">
        <f t="shared" si="8"/>
        <v>0</v>
      </c>
      <c r="AA7" s="16">
        <f t="shared" si="8"/>
        <v>0</v>
      </c>
      <c r="AB7" s="16">
        <f t="shared" si="8"/>
        <v>0</v>
      </c>
      <c r="AC7" s="16">
        <f t="shared" si="8"/>
        <v>0</v>
      </c>
      <c r="AD7" s="16">
        <f t="shared" si="8"/>
        <v>0</v>
      </c>
      <c r="AE7" s="16">
        <f t="shared" si="8"/>
        <v>0</v>
      </c>
      <c r="AF7" s="25"/>
      <c r="AG7" s="8" t="s">
        <v>32</v>
      </c>
      <c r="AH7" s="36">
        <f>L3</f>
        <v>14789</v>
      </c>
      <c r="AI7" s="25"/>
      <c r="AJ7" s="18">
        <f t="shared" ca="1" si="1"/>
        <v>2957.8</v>
      </c>
      <c r="AK7" s="19" t="str">
        <f t="shared" ca="1" si="2"/>
        <v>CR</v>
      </c>
      <c r="AL7" s="11" t="s">
        <v>15</v>
      </c>
      <c r="AM7" s="20">
        <v>7</v>
      </c>
      <c r="AN7" s="21">
        <v>5</v>
      </c>
    </row>
    <row r="8" spans="1:40" ht="12" customHeight="1">
      <c r="A8" s="31" t="s">
        <v>344</v>
      </c>
      <c r="B8" s="33">
        <v>12765</v>
      </c>
      <c r="C8" s="32">
        <f t="shared" si="6"/>
        <v>0.10005408328826393</v>
      </c>
      <c r="D8" s="15">
        <f>COUNTIFS(M3:M52,$AH$6,M3:M52,$AH$5)</f>
        <v>3</v>
      </c>
      <c r="E8" s="34">
        <f t="shared" si="7"/>
        <v>12765</v>
      </c>
      <c r="F8" s="14"/>
      <c r="J8" s="35"/>
      <c r="K8" s="15">
        <v>6</v>
      </c>
      <c r="L8" s="16">
        <f t="shared" ref="L8:AE8" si="9">+L$2/$K8</f>
        <v>2464.8333333333335</v>
      </c>
      <c r="M8" s="16">
        <f t="shared" si="9"/>
        <v>2127.5</v>
      </c>
      <c r="N8" s="16">
        <f t="shared" si="9"/>
        <v>1834.5</v>
      </c>
      <c r="O8" s="16">
        <f t="shared" si="9"/>
        <v>1765.5</v>
      </c>
      <c r="P8" s="16">
        <f t="shared" si="9"/>
        <v>1325.3333333333333</v>
      </c>
      <c r="Q8" s="16">
        <f t="shared" si="9"/>
        <v>1316.5</v>
      </c>
      <c r="R8" s="16">
        <f t="shared" si="9"/>
        <v>1155.5</v>
      </c>
      <c r="S8" s="16">
        <f t="shared" si="9"/>
        <v>957</v>
      </c>
      <c r="T8" s="16">
        <f t="shared" si="9"/>
        <v>868.5</v>
      </c>
      <c r="U8" s="16">
        <f t="shared" si="9"/>
        <v>827.66666666666663</v>
      </c>
      <c r="V8" s="16">
        <f t="shared" si="9"/>
        <v>784.5</v>
      </c>
      <c r="W8" s="16">
        <f t="shared" si="9"/>
        <v>752.5</v>
      </c>
      <c r="X8" s="16">
        <f t="shared" si="9"/>
        <v>677.83333333333337</v>
      </c>
      <c r="Y8" s="16">
        <f t="shared" si="9"/>
        <v>589.5</v>
      </c>
      <c r="Z8" s="16">
        <f t="shared" si="9"/>
        <v>0</v>
      </c>
      <c r="AA8" s="16">
        <f t="shared" si="9"/>
        <v>0</v>
      </c>
      <c r="AB8" s="16">
        <f t="shared" si="9"/>
        <v>0</v>
      </c>
      <c r="AC8" s="16">
        <f t="shared" si="9"/>
        <v>0</v>
      </c>
      <c r="AD8" s="16">
        <f t="shared" si="9"/>
        <v>0</v>
      </c>
      <c r="AE8" s="16">
        <f t="shared" si="9"/>
        <v>0</v>
      </c>
      <c r="AF8" s="25"/>
      <c r="AG8" s="8" t="s">
        <v>34</v>
      </c>
      <c r="AH8" s="25"/>
      <c r="AI8" s="25"/>
      <c r="AJ8" s="18">
        <f t="shared" ca="1" si="1"/>
        <v>2464.8333333333335</v>
      </c>
      <c r="AK8" s="19" t="str">
        <f t="shared" ca="1" si="2"/>
        <v>CR</v>
      </c>
      <c r="AL8" s="11" t="s">
        <v>15</v>
      </c>
      <c r="AM8" s="20">
        <v>8</v>
      </c>
      <c r="AN8" s="21">
        <v>6</v>
      </c>
    </row>
    <row r="9" spans="1:40" ht="12" customHeight="1">
      <c r="A9" s="31" t="s">
        <v>345</v>
      </c>
      <c r="B9" s="33">
        <v>11007</v>
      </c>
      <c r="C9" s="32">
        <f t="shared" si="6"/>
        <v>8.6274602017541793E-2</v>
      </c>
      <c r="D9" s="15">
        <f>COUNTIFS(N3:N52,$AH$6,N3:N52,$AH$5)</f>
        <v>2</v>
      </c>
      <c r="E9" s="34">
        <f t="shared" ref="E9:E26" si="10">+IF(B9&gt;=$I$4,B9,0)</f>
        <v>11007</v>
      </c>
      <c r="F9" s="14"/>
      <c r="G9" s="112" t="s">
        <v>37</v>
      </c>
      <c r="H9" s="113"/>
      <c r="I9" s="111"/>
      <c r="J9" s="35"/>
      <c r="K9" s="15">
        <v>7</v>
      </c>
      <c r="L9" s="16">
        <f t="shared" ref="L9:AE9" si="11">+L$2/$K9</f>
        <v>2112.7142857142858</v>
      </c>
      <c r="M9" s="16">
        <f t="shared" si="11"/>
        <v>1823.5714285714287</v>
      </c>
      <c r="N9" s="16">
        <f t="shared" si="11"/>
        <v>1572.4285714285713</v>
      </c>
      <c r="O9" s="16">
        <f t="shared" si="11"/>
        <v>1513.2857142857142</v>
      </c>
      <c r="P9" s="16">
        <f t="shared" si="11"/>
        <v>1136</v>
      </c>
      <c r="Q9" s="16">
        <f t="shared" si="11"/>
        <v>1128.4285714285713</v>
      </c>
      <c r="R9" s="16">
        <f t="shared" si="11"/>
        <v>990.42857142857144</v>
      </c>
      <c r="S9" s="16">
        <f t="shared" si="11"/>
        <v>820.28571428571433</v>
      </c>
      <c r="T9" s="16">
        <f t="shared" si="11"/>
        <v>744.42857142857144</v>
      </c>
      <c r="U9" s="16">
        <f t="shared" si="11"/>
        <v>709.42857142857144</v>
      </c>
      <c r="V9" s="16">
        <f t="shared" si="11"/>
        <v>672.42857142857144</v>
      </c>
      <c r="W9" s="16">
        <f t="shared" si="11"/>
        <v>645</v>
      </c>
      <c r="X9" s="16">
        <f t="shared" si="11"/>
        <v>581</v>
      </c>
      <c r="Y9" s="16">
        <f t="shared" si="11"/>
        <v>505.28571428571428</v>
      </c>
      <c r="Z9" s="16">
        <f t="shared" si="11"/>
        <v>0</v>
      </c>
      <c r="AA9" s="16">
        <f t="shared" si="11"/>
        <v>0</v>
      </c>
      <c r="AB9" s="16">
        <f t="shared" si="11"/>
        <v>0</v>
      </c>
      <c r="AC9" s="16">
        <f t="shared" si="11"/>
        <v>0</v>
      </c>
      <c r="AD9" s="16">
        <f t="shared" si="11"/>
        <v>0</v>
      </c>
      <c r="AE9" s="16">
        <f t="shared" si="11"/>
        <v>0</v>
      </c>
      <c r="AF9" s="25"/>
      <c r="AG9" s="25"/>
      <c r="AH9" s="25"/>
      <c r="AI9" s="25"/>
      <c r="AJ9" s="18">
        <f t="shared" ca="1" si="1"/>
        <v>2112.7142857142858</v>
      </c>
      <c r="AK9" s="19" t="str">
        <f t="shared" ca="1" si="2"/>
        <v>CR</v>
      </c>
      <c r="AL9" s="11" t="s">
        <v>15</v>
      </c>
      <c r="AM9" s="20">
        <v>9</v>
      </c>
      <c r="AN9" s="21">
        <v>7</v>
      </c>
    </row>
    <row r="10" spans="1:40" ht="12" customHeight="1">
      <c r="A10" s="31" t="s">
        <v>29</v>
      </c>
      <c r="B10" s="33">
        <v>10593</v>
      </c>
      <c r="C10" s="32">
        <f t="shared" si="6"/>
        <v>8.3029604721706216E-2</v>
      </c>
      <c r="D10" s="15">
        <f>COUNTIFS(O3:O52,$AH$6,O3:O52,$AH$5)</f>
        <v>2</v>
      </c>
      <c r="E10" s="34">
        <f t="shared" si="10"/>
        <v>10593</v>
      </c>
      <c r="F10" s="14"/>
      <c r="G10" s="114" t="s">
        <v>39</v>
      </c>
      <c r="H10" s="111"/>
      <c r="I10" s="37" t="str">
        <f>IF(VLOOKUP($AG$8,$A$7:$D$25,2,0)&gt;I4,"Sí","No")</f>
        <v>Sí</v>
      </c>
      <c r="J10" s="35"/>
      <c r="K10" s="15">
        <v>8</v>
      </c>
      <c r="L10" s="16">
        <f t="shared" ref="L10:AE10" si="12">+L$2/$K10</f>
        <v>1848.625</v>
      </c>
      <c r="M10" s="16">
        <f t="shared" si="12"/>
        <v>1595.625</v>
      </c>
      <c r="N10" s="16">
        <f t="shared" si="12"/>
        <v>1375.875</v>
      </c>
      <c r="O10" s="16">
        <f t="shared" si="12"/>
        <v>1324.125</v>
      </c>
      <c r="P10" s="16">
        <f t="shared" si="12"/>
        <v>994</v>
      </c>
      <c r="Q10" s="16">
        <f t="shared" si="12"/>
        <v>987.375</v>
      </c>
      <c r="R10" s="16">
        <f t="shared" si="12"/>
        <v>866.625</v>
      </c>
      <c r="S10" s="16">
        <f t="shared" si="12"/>
        <v>717.75</v>
      </c>
      <c r="T10" s="16">
        <f t="shared" si="12"/>
        <v>651.375</v>
      </c>
      <c r="U10" s="16">
        <f t="shared" si="12"/>
        <v>620.75</v>
      </c>
      <c r="V10" s="16">
        <f t="shared" si="12"/>
        <v>588.375</v>
      </c>
      <c r="W10" s="16">
        <f t="shared" si="12"/>
        <v>564.375</v>
      </c>
      <c r="X10" s="16">
        <f t="shared" si="12"/>
        <v>508.375</v>
      </c>
      <c r="Y10" s="16">
        <f t="shared" si="12"/>
        <v>442.125</v>
      </c>
      <c r="Z10" s="16">
        <f t="shared" si="12"/>
        <v>0</v>
      </c>
      <c r="AA10" s="16">
        <f t="shared" si="12"/>
        <v>0</v>
      </c>
      <c r="AB10" s="16">
        <f t="shared" si="12"/>
        <v>0</v>
      </c>
      <c r="AC10" s="16">
        <f t="shared" si="12"/>
        <v>0</v>
      </c>
      <c r="AD10" s="16">
        <f t="shared" si="12"/>
        <v>0</v>
      </c>
      <c r="AE10" s="16">
        <f t="shared" si="12"/>
        <v>0</v>
      </c>
      <c r="AF10" s="25"/>
      <c r="AG10" s="25"/>
      <c r="AH10" s="25"/>
      <c r="AI10" s="25"/>
      <c r="AJ10" s="18">
        <f t="shared" ca="1" si="1"/>
        <v>1848.625</v>
      </c>
      <c r="AK10" s="19" t="str">
        <f t="shared" ca="1" si="2"/>
        <v>CR</v>
      </c>
      <c r="AL10" s="11" t="s">
        <v>15</v>
      </c>
      <c r="AM10" s="20">
        <v>10</v>
      </c>
      <c r="AN10" s="21">
        <v>8</v>
      </c>
    </row>
    <row r="11" spans="1:40" ht="12" customHeight="1">
      <c r="A11" s="31" t="s">
        <v>33</v>
      </c>
      <c r="B11" s="33">
        <v>7952</v>
      </c>
      <c r="C11" s="32">
        <f t="shared" si="6"/>
        <v>6.2329030184745379E-2</v>
      </c>
      <c r="D11" s="38">
        <f>COUNTIFS(P3:P52,$AH$6,P3:P52,$AH$5)</f>
        <v>1</v>
      </c>
      <c r="E11" s="34">
        <f t="shared" si="10"/>
        <v>7952</v>
      </c>
      <c r="F11" s="14"/>
      <c r="G11" s="114" t="s">
        <v>42</v>
      </c>
      <c r="H11" s="111"/>
      <c r="I11" s="37">
        <f>VLOOKUP($AG$8,$A$7:$D$25,2,0)-I4</f>
        <v>1349.6052631578946</v>
      </c>
      <c r="J11" s="35"/>
      <c r="K11" s="15">
        <v>9</v>
      </c>
      <c r="L11" s="16">
        <f t="shared" ref="L11:AE11" si="13">+L$2/$K11</f>
        <v>1643.2222222222222</v>
      </c>
      <c r="M11" s="16">
        <f t="shared" si="13"/>
        <v>1418.3333333333333</v>
      </c>
      <c r="N11" s="16">
        <f t="shared" si="13"/>
        <v>1223</v>
      </c>
      <c r="O11" s="16">
        <f t="shared" si="13"/>
        <v>1177</v>
      </c>
      <c r="P11" s="16">
        <f t="shared" si="13"/>
        <v>883.55555555555554</v>
      </c>
      <c r="Q11" s="16">
        <f t="shared" si="13"/>
        <v>877.66666666666663</v>
      </c>
      <c r="R11" s="16">
        <f t="shared" si="13"/>
        <v>770.33333333333337</v>
      </c>
      <c r="S11" s="16">
        <f t="shared" si="13"/>
        <v>638</v>
      </c>
      <c r="T11" s="16">
        <f t="shared" si="13"/>
        <v>579</v>
      </c>
      <c r="U11" s="16">
        <f t="shared" si="13"/>
        <v>551.77777777777783</v>
      </c>
      <c r="V11" s="16">
        <f t="shared" si="13"/>
        <v>523</v>
      </c>
      <c r="W11" s="16">
        <f t="shared" si="13"/>
        <v>501.66666666666669</v>
      </c>
      <c r="X11" s="16">
        <f t="shared" si="13"/>
        <v>451.88888888888891</v>
      </c>
      <c r="Y11" s="16">
        <f t="shared" si="13"/>
        <v>393</v>
      </c>
      <c r="Z11" s="16">
        <f t="shared" si="13"/>
        <v>0</v>
      </c>
      <c r="AA11" s="16">
        <f t="shared" si="13"/>
        <v>0</v>
      </c>
      <c r="AB11" s="16">
        <f t="shared" si="13"/>
        <v>0</v>
      </c>
      <c r="AC11" s="16">
        <f t="shared" si="13"/>
        <v>0</v>
      </c>
      <c r="AD11" s="16">
        <f t="shared" si="13"/>
        <v>0</v>
      </c>
      <c r="AE11" s="16">
        <f t="shared" si="13"/>
        <v>0</v>
      </c>
      <c r="AF11" s="25"/>
      <c r="AG11" s="25"/>
      <c r="AH11" s="25"/>
      <c r="AI11" s="25"/>
      <c r="AJ11" s="18">
        <f t="shared" ca="1" si="1"/>
        <v>1643.2222222222222</v>
      </c>
      <c r="AK11" s="19" t="str">
        <f t="shared" ca="1" si="2"/>
        <v>CR</v>
      </c>
      <c r="AL11" s="11" t="s">
        <v>15</v>
      </c>
      <c r="AM11" s="20">
        <v>11</v>
      </c>
      <c r="AN11" s="21">
        <v>9</v>
      </c>
    </row>
    <row r="12" spans="1:40" ht="12" customHeight="1">
      <c r="A12" s="31" t="s">
        <v>43</v>
      </c>
      <c r="B12" s="33">
        <v>7899</v>
      </c>
      <c r="C12" s="32">
        <f t="shared" si="6"/>
        <v>6.1913607825616668E-2</v>
      </c>
      <c r="D12" s="15">
        <f>COUNTIFS(Q3:Q52,$AH$6,Q3:Q52,$AH$5)</f>
        <v>1</v>
      </c>
      <c r="E12" s="34">
        <f t="shared" si="10"/>
        <v>7899</v>
      </c>
      <c r="F12" s="14"/>
      <c r="G12" s="114" t="s">
        <v>44</v>
      </c>
      <c r="H12" s="111"/>
      <c r="I12" s="37">
        <f>VLOOKUP($AG$8,$A$7:$D$25,4,0)</f>
        <v>1</v>
      </c>
      <c r="J12" s="35"/>
      <c r="K12" s="15">
        <v>10</v>
      </c>
      <c r="L12" s="16">
        <f t="shared" ref="L12:AE12" si="14">+L$2/$K12</f>
        <v>1478.9</v>
      </c>
      <c r="M12" s="16">
        <f t="shared" si="14"/>
        <v>1276.5</v>
      </c>
      <c r="N12" s="16">
        <f t="shared" si="14"/>
        <v>1100.7</v>
      </c>
      <c r="O12" s="16">
        <f t="shared" si="14"/>
        <v>1059.3</v>
      </c>
      <c r="P12" s="16">
        <f t="shared" si="14"/>
        <v>795.2</v>
      </c>
      <c r="Q12" s="16">
        <f t="shared" si="14"/>
        <v>789.9</v>
      </c>
      <c r="R12" s="16">
        <f t="shared" si="14"/>
        <v>693.3</v>
      </c>
      <c r="S12" s="16">
        <f t="shared" si="14"/>
        <v>574.20000000000005</v>
      </c>
      <c r="T12" s="16">
        <f t="shared" si="14"/>
        <v>521.1</v>
      </c>
      <c r="U12" s="16">
        <f t="shared" si="14"/>
        <v>496.6</v>
      </c>
      <c r="V12" s="16">
        <f t="shared" si="14"/>
        <v>470.7</v>
      </c>
      <c r="W12" s="16">
        <f t="shared" si="14"/>
        <v>451.5</v>
      </c>
      <c r="X12" s="16">
        <f t="shared" si="14"/>
        <v>406.7</v>
      </c>
      <c r="Y12" s="16">
        <f t="shared" si="14"/>
        <v>353.7</v>
      </c>
      <c r="Z12" s="16">
        <f t="shared" si="14"/>
        <v>0</v>
      </c>
      <c r="AA12" s="16">
        <f t="shared" si="14"/>
        <v>0</v>
      </c>
      <c r="AB12" s="16">
        <f t="shared" si="14"/>
        <v>0</v>
      </c>
      <c r="AC12" s="16">
        <f t="shared" si="14"/>
        <v>0</v>
      </c>
      <c r="AD12" s="16">
        <f t="shared" si="14"/>
        <v>0</v>
      </c>
      <c r="AE12" s="16">
        <f t="shared" si="14"/>
        <v>0</v>
      </c>
      <c r="AF12" s="25"/>
      <c r="AG12" s="25"/>
      <c r="AH12" s="25"/>
      <c r="AI12" s="25"/>
      <c r="AJ12" s="18">
        <f t="shared" ca="1" si="1"/>
        <v>1478.9</v>
      </c>
      <c r="AK12" s="19" t="str">
        <f t="shared" ca="1" si="2"/>
        <v>CR</v>
      </c>
      <c r="AL12" s="11" t="s">
        <v>15</v>
      </c>
      <c r="AM12" s="20">
        <v>12</v>
      </c>
      <c r="AN12" s="21">
        <v>10</v>
      </c>
    </row>
    <row r="13" spans="1:40" ht="12" customHeight="1">
      <c r="A13" s="31" t="s">
        <v>46</v>
      </c>
      <c r="B13" s="33">
        <v>6933</v>
      </c>
      <c r="C13" s="32">
        <f t="shared" si="6"/>
        <v>5.4341947468666968E-2</v>
      </c>
      <c r="D13" s="15">
        <f>COUNTIFS(R3:R52,$AH$6,R3:R52,$AH$5)</f>
        <v>1</v>
      </c>
      <c r="E13" s="34">
        <f t="shared" si="10"/>
        <v>6933</v>
      </c>
      <c r="F13" s="14"/>
      <c r="G13" s="115" t="s">
        <v>47</v>
      </c>
      <c r="H13" s="111"/>
      <c r="I13" s="39">
        <f ca="1">VLOOKUP($AH$2,$B$31:$I$136,8,0)</f>
        <v>16</v>
      </c>
      <c r="J13" s="35"/>
      <c r="K13" s="15">
        <v>11</v>
      </c>
      <c r="L13" s="16">
        <f t="shared" ref="L13:AE13" si="15">+L$2/$K13</f>
        <v>1344.4545454545455</v>
      </c>
      <c r="M13" s="16">
        <f t="shared" si="15"/>
        <v>1160.4545454545455</v>
      </c>
      <c r="N13" s="16">
        <f t="shared" si="15"/>
        <v>1000.6363636363636</v>
      </c>
      <c r="O13" s="16">
        <f t="shared" si="15"/>
        <v>963</v>
      </c>
      <c r="P13" s="16">
        <f t="shared" si="15"/>
        <v>722.90909090909088</v>
      </c>
      <c r="Q13" s="16">
        <f t="shared" si="15"/>
        <v>718.09090909090912</v>
      </c>
      <c r="R13" s="16">
        <f t="shared" si="15"/>
        <v>630.27272727272725</v>
      </c>
      <c r="S13" s="16">
        <f t="shared" si="15"/>
        <v>522</v>
      </c>
      <c r="T13" s="16">
        <f t="shared" si="15"/>
        <v>473.72727272727275</v>
      </c>
      <c r="U13" s="16">
        <f t="shared" si="15"/>
        <v>451.45454545454544</v>
      </c>
      <c r="V13" s="16">
        <f t="shared" si="15"/>
        <v>427.90909090909093</v>
      </c>
      <c r="W13" s="16">
        <f t="shared" si="15"/>
        <v>410.45454545454544</v>
      </c>
      <c r="X13" s="16">
        <f t="shared" si="15"/>
        <v>369.72727272727275</v>
      </c>
      <c r="Y13" s="16">
        <f t="shared" si="15"/>
        <v>321.54545454545456</v>
      </c>
      <c r="Z13" s="16">
        <f t="shared" si="15"/>
        <v>0</v>
      </c>
      <c r="AA13" s="16">
        <f t="shared" si="15"/>
        <v>0</v>
      </c>
      <c r="AB13" s="16">
        <f t="shared" si="15"/>
        <v>0</v>
      </c>
      <c r="AC13" s="16">
        <f t="shared" si="15"/>
        <v>0</v>
      </c>
      <c r="AD13" s="16">
        <f t="shared" si="15"/>
        <v>0</v>
      </c>
      <c r="AE13" s="16">
        <f t="shared" si="15"/>
        <v>0</v>
      </c>
      <c r="AF13" s="25"/>
      <c r="AG13" s="25"/>
      <c r="AH13" s="25"/>
      <c r="AI13" s="25"/>
      <c r="AJ13" s="18">
        <f t="shared" ca="1" si="1"/>
        <v>1344.4545454545455</v>
      </c>
      <c r="AK13" s="19" t="str">
        <f t="shared" ca="1" si="2"/>
        <v>CR</v>
      </c>
      <c r="AL13" s="11" t="s">
        <v>15</v>
      </c>
      <c r="AM13" s="20">
        <v>13</v>
      </c>
      <c r="AN13" s="21">
        <v>11</v>
      </c>
    </row>
    <row r="14" spans="1:40" ht="12" customHeight="1">
      <c r="A14" s="31" t="s">
        <v>347</v>
      </c>
      <c r="B14" s="33">
        <v>5742</v>
      </c>
      <c r="C14" s="32">
        <f t="shared" si="6"/>
        <v>4.5006701624850098E-2</v>
      </c>
      <c r="D14" s="15">
        <f>COUNTIFS(S3:S52,$AH$6,S3:S52,$AH$5)</f>
        <v>1</v>
      </c>
      <c r="E14" s="34">
        <f t="shared" si="10"/>
        <v>5742</v>
      </c>
      <c r="F14" s="14"/>
      <c r="G14" s="10"/>
      <c r="H14" s="10"/>
      <c r="I14" s="10"/>
      <c r="J14" s="35"/>
      <c r="K14" s="15">
        <v>12</v>
      </c>
      <c r="L14" s="16">
        <f t="shared" ref="L14:AE14" si="16">+L$2/$K14</f>
        <v>1232.4166666666667</v>
      </c>
      <c r="M14" s="16">
        <f t="shared" si="16"/>
        <v>1063.75</v>
      </c>
      <c r="N14" s="16">
        <f t="shared" si="16"/>
        <v>917.25</v>
      </c>
      <c r="O14" s="16">
        <f t="shared" si="16"/>
        <v>882.75</v>
      </c>
      <c r="P14" s="16">
        <f t="shared" si="16"/>
        <v>662.66666666666663</v>
      </c>
      <c r="Q14" s="16">
        <f t="shared" si="16"/>
        <v>658.25</v>
      </c>
      <c r="R14" s="16">
        <f t="shared" si="16"/>
        <v>577.75</v>
      </c>
      <c r="S14" s="16">
        <f t="shared" si="16"/>
        <v>478.5</v>
      </c>
      <c r="T14" s="16">
        <f t="shared" si="16"/>
        <v>434.25</v>
      </c>
      <c r="U14" s="16">
        <f t="shared" si="16"/>
        <v>413.83333333333331</v>
      </c>
      <c r="V14" s="16">
        <f t="shared" si="16"/>
        <v>392.25</v>
      </c>
      <c r="W14" s="16">
        <f t="shared" si="16"/>
        <v>376.25</v>
      </c>
      <c r="X14" s="16">
        <f t="shared" si="16"/>
        <v>338.91666666666669</v>
      </c>
      <c r="Y14" s="16">
        <f t="shared" si="16"/>
        <v>294.75</v>
      </c>
      <c r="Z14" s="16">
        <f t="shared" si="16"/>
        <v>0</v>
      </c>
      <c r="AA14" s="16">
        <f t="shared" si="16"/>
        <v>0</v>
      </c>
      <c r="AB14" s="16">
        <f t="shared" si="16"/>
        <v>0</v>
      </c>
      <c r="AC14" s="16">
        <f t="shared" si="16"/>
        <v>0</v>
      </c>
      <c r="AD14" s="16">
        <f t="shared" si="16"/>
        <v>0</v>
      </c>
      <c r="AE14" s="16">
        <f t="shared" si="16"/>
        <v>0</v>
      </c>
      <c r="AF14" s="25"/>
      <c r="AG14" s="25"/>
      <c r="AH14" s="25"/>
      <c r="AI14" s="25"/>
      <c r="AJ14" s="18">
        <f t="shared" ca="1" si="1"/>
        <v>1232.4166666666667</v>
      </c>
      <c r="AK14" s="19" t="str">
        <f t="shared" ca="1" si="2"/>
        <v>CR</v>
      </c>
      <c r="AL14" s="11" t="s">
        <v>15</v>
      </c>
      <c r="AM14" s="20">
        <v>14</v>
      </c>
      <c r="AN14" s="21">
        <v>12</v>
      </c>
    </row>
    <row r="15" spans="1:40" ht="12" customHeight="1">
      <c r="A15" s="31" t="s">
        <v>96</v>
      </c>
      <c r="B15" s="33">
        <v>5211</v>
      </c>
      <c r="C15" s="32">
        <f t="shared" si="6"/>
        <v>4.084463987584358E-2</v>
      </c>
      <c r="D15" s="15">
        <f>COUNTIFS(T3:T52,$AH$6,T3:T52,$AH$5)</f>
        <v>1</v>
      </c>
      <c r="E15" s="34">
        <f t="shared" si="10"/>
        <v>5211</v>
      </c>
      <c r="F15" s="14"/>
      <c r="G15" s="112" t="s">
        <v>49</v>
      </c>
      <c r="H15" s="113"/>
      <c r="I15" s="111"/>
      <c r="J15" s="35"/>
      <c r="K15" s="15">
        <v>13</v>
      </c>
      <c r="L15" s="16">
        <f t="shared" ref="L15:AE15" si="17">+L$2/$K15</f>
        <v>1137.6153846153845</v>
      </c>
      <c r="M15" s="16">
        <f t="shared" si="17"/>
        <v>981.92307692307691</v>
      </c>
      <c r="N15" s="16">
        <f t="shared" si="17"/>
        <v>846.69230769230774</v>
      </c>
      <c r="O15" s="16">
        <f t="shared" si="17"/>
        <v>814.84615384615381</v>
      </c>
      <c r="P15" s="16">
        <f t="shared" si="17"/>
        <v>611.69230769230774</v>
      </c>
      <c r="Q15" s="16">
        <f t="shared" si="17"/>
        <v>607.61538461538464</v>
      </c>
      <c r="R15" s="16">
        <f t="shared" si="17"/>
        <v>533.30769230769226</v>
      </c>
      <c r="S15" s="16">
        <f t="shared" si="17"/>
        <v>441.69230769230768</v>
      </c>
      <c r="T15" s="16">
        <f t="shared" si="17"/>
        <v>400.84615384615387</v>
      </c>
      <c r="U15" s="16">
        <f t="shared" si="17"/>
        <v>382</v>
      </c>
      <c r="V15" s="16">
        <f t="shared" si="17"/>
        <v>362.07692307692309</v>
      </c>
      <c r="W15" s="16">
        <f t="shared" si="17"/>
        <v>347.30769230769232</v>
      </c>
      <c r="X15" s="16">
        <f t="shared" si="17"/>
        <v>312.84615384615387</v>
      </c>
      <c r="Y15" s="16">
        <f t="shared" si="17"/>
        <v>272.07692307692309</v>
      </c>
      <c r="Z15" s="16">
        <f t="shared" si="17"/>
        <v>0</v>
      </c>
      <c r="AA15" s="16">
        <f t="shared" si="17"/>
        <v>0</v>
      </c>
      <c r="AB15" s="16">
        <f t="shared" si="17"/>
        <v>0</v>
      </c>
      <c r="AC15" s="16">
        <f t="shared" si="17"/>
        <v>0</v>
      </c>
      <c r="AD15" s="16">
        <f t="shared" si="17"/>
        <v>0</v>
      </c>
      <c r="AE15" s="16">
        <f t="shared" si="17"/>
        <v>0</v>
      </c>
      <c r="AF15" s="25"/>
      <c r="AG15" s="25"/>
      <c r="AH15" s="25"/>
      <c r="AI15" s="25"/>
      <c r="AJ15" s="18">
        <f t="shared" ca="1" si="1"/>
        <v>1137.6153846153845</v>
      </c>
      <c r="AK15" s="19" t="str">
        <f t="shared" ca="1" si="2"/>
        <v>CR</v>
      </c>
      <c r="AL15" s="11" t="s">
        <v>15</v>
      </c>
      <c r="AM15" s="20">
        <v>15</v>
      </c>
      <c r="AN15" s="21">
        <v>13</v>
      </c>
    </row>
    <row r="16" spans="1:40" ht="12" customHeight="1">
      <c r="A16" s="31" t="s">
        <v>48</v>
      </c>
      <c r="B16" s="33">
        <v>4966</v>
      </c>
      <c r="C16" s="32">
        <f t="shared" si="6"/>
        <v>3.8924291234588224E-2</v>
      </c>
      <c r="D16" s="15">
        <f>COUNTIFS(U3:U52,$AH$6,U3:U52,$AH$5)</f>
        <v>1</v>
      </c>
      <c r="E16" s="34">
        <f t="shared" si="10"/>
        <v>4966</v>
      </c>
      <c r="F16" s="14"/>
      <c r="G16" s="114" t="s">
        <v>51</v>
      </c>
      <c r="H16" s="111"/>
      <c r="I16" s="37">
        <f>VLOOKUP($AG$8,$A$7:$D$25,4,0)+1</f>
        <v>2</v>
      </c>
      <c r="J16" s="35"/>
      <c r="K16" s="15">
        <v>14</v>
      </c>
      <c r="L16" s="16">
        <f t="shared" ref="L16:AE16" si="18">+L$2/$K16</f>
        <v>1056.3571428571429</v>
      </c>
      <c r="M16" s="16">
        <f t="shared" si="18"/>
        <v>911.78571428571433</v>
      </c>
      <c r="N16" s="16">
        <f t="shared" si="18"/>
        <v>786.21428571428567</v>
      </c>
      <c r="O16" s="16">
        <f t="shared" si="18"/>
        <v>756.64285714285711</v>
      </c>
      <c r="P16" s="16">
        <f t="shared" si="18"/>
        <v>568</v>
      </c>
      <c r="Q16" s="16">
        <f t="shared" si="18"/>
        <v>564.21428571428567</v>
      </c>
      <c r="R16" s="16">
        <f t="shared" si="18"/>
        <v>495.21428571428572</v>
      </c>
      <c r="S16" s="16">
        <f t="shared" si="18"/>
        <v>410.14285714285717</v>
      </c>
      <c r="T16" s="16">
        <f t="shared" si="18"/>
        <v>372.21428571428572</v>
      </c>
      <c r="U16" s="16">
        <f t="shared" si="18"/>
        <v>354.71428571428572</v>
      </c>
      <c r="V16" s="16">
        <f t="shared" si="18"/>
        <v>336.21428571428572</v>
      </c>
      <c r="W16" s="16">
        <f t="shared" si="18"/>
        <v>322.5</v>
      </c>
      <c r="X16" s="16">
        <f t="shared" si="18"/>
        <v>290.5</v>
      </c>
      <c r="Y16" s="16">
        <f t="shared" si="18"/>
        <v>252.64285714285714</v>
      </c>
      <c r="Z16" s="16">
        <f t="shared" si="18"/>
        <v>0</v>
      </c>
      <c r="AA16" s="16">
        <f t="shared" si="18"/>
        <v>0</v>
      </c>
      <c r="AB16" s="16">
        <f t="shared" si="18"/>
        <v>0</v>
      </c>
      <c r="AC16" s="16">
        <f t="shared" si="18"/>
        <v>0</v>
      </c>
      <c r="AD16" s="16">
        <f t="shared" si="18"/>
        <v>0</v>
      </c>
      <c r="AE16" s="16">
        <f t="shared" si="18"/>
        <v>0</v>
      </c>
      <c r="AF16" s="25"/>
      <c r="AG16" s="25"/>
      <c r="AH16" s="25"/>
      <c r="AI16" s="25"/>
      <c r="AJ16" s="18">
        <f t="shared" ca="1" si="1"/>
        <v>1056.3571428571429</v>
      </c>
      <c r="AK16" s="19" t="str">
        <f t="shared" ca="1" si="2"/>
        <v>CR</v>
      </c>
      <c r="AL16" s="11" t="s">
        <v>15</v>
      </c>
      <c r="AM16" s="20">
        <v>16</v>
      </c>
      <c r="AN16" s="21">
        <v>14</v>
      </c>
    </row>
    <row r="17" spans="1:40" ht="12" customHeight="1">
      <c r="A17" s="31" t="s">
        <v>34</v>
      </c>
      <c r="B17" s="33">
        <v>4707</v>
      </c>
      <c r="C17" s="32">
        <f t="shared" si="6"/>
        <v>3.6894208385261126E-2</v>
      </c>
      <c r="D17" s="15">
        <f>COUNTIFS(V3:V52,$AH$6,V3:V52,$AH$5)</f>
        <v>1</v>
      </c>
      <c r="E17" s="34">
        <f t="shared" si="10"/>
        <v>4707</v>
      </c>
      <c r="F17" s="14"/>
      <c r="G17" s="114" t="s">
        <v>53</v>
      </c>
      <c r="H17" s="111"/>
      <c r="I17" s="37">
        <f>(I3-(VLOOKUP($AG$8,$A$7:$D$25,2,0)/I16))*I16+1</f>
        <v>3428</v>
      </c>
      <c r="J17" s="35"/>
      <c r="K17" s="15">
        <v>15</v>
      </c>
      <c r="L17" s="16">
        <f t="shared" ref="L17:AE17" si="19">+L$2/$K17</f>
        <v>985.93333333333328</v>
      </c>
      <c r="M17" s="16">
        <f t="shared" si="19"/>
        <v>851</v>
      </c>
      <c r="N17" s="16">
        <f t="shared" si="19"/>
        <v>733.8</v>
      </c>
      <c r="O17" s="16">
        <f t="shared" si="19"/>
        <v>706.2</v>
      </c>
      <c r="P17" s="16">
        <f t="shared" si="19"/>
        <v>530.13333333333333</v>
      </c>
      <c r="Q17" s="16">
        <f t="shared" si="19"/>
        <v>526.6</v>
      </c>
      <c r="R17" s="16">
        <f t="shared" si="19"/>
        <v>462.2</v>
      </c>
      <c r="S17" s="16">
        <f t="shared" si="19"/>
        <v>382.8</v>
      </c>
      <c r="T17" s="16">
        <f t="shared" si="19"/>
        <v>347.4</v>
      </c>
      <c r="U17" s="16">
        <f t="shared" si="19"/>
        <v>331.06666666666666</v>
      </c>
      <c r="V17" s="16">
        <f t="shared" si="19"/>
        <v>313.8</v>
      </c>
      <c r="W17" s="16">
        <f t="shared" si="19"/>
        <v>301</v>
      </c>
      <c r="X17" s="16">
        <f t="shared" si="19"/>
        <v>271.13333333333333</v>
      </c>
      <c r="Y17" s="16">
        <f t="shared" si="19"/>
        <v>235.8</v>
      </c>
      <c r="Z17" s="16">
        <f t="shared" si="19"/>
        <v>0</v>
      </c>
      <c r="AA17" s="16">
        <f t="shared" si="19"/>
        <v>0</v>
      </c>
      <c r="AB17" s="16">
        <f t="shared" si="19"/>
        <v>0</v>
      </c>
      <c r="AC17" s="16">
        <f t="shared" si="19"/>
        <v>0</v>
      </c>
      <c r="AD17" s="16">
        <f t="shared" si="19"/>
        <v>0</v>
      </c>
      <c r="AE17" s="16">
        <f t="shared" si="19"/>
        <v>0</v>
      </c>
      <c r="AF17" s="25"/>
      <c r="AG17" s="25"/>
      <c r="AH17" s="25"/>
      <c r="AI17" s="25"/>
      <c r="AJ17" s="18">
        <f t="shared" ca="1" si="1"/>
        <v>985.93333333333328</v>
      </c>
      <c r="AK17" s="19" t="str">
        <f t="shared" ca="1" si="2"/>
        <v>CR</v>
      </c>
      <c r="AL17" s="11" t="s">
        <v>15</v>
      </c>
      <c r="AM17" s="20">
        <v>17</v>
      </c>
      <c r="AN17" s="21">
        <v>15</v>
      </c>
    </row>
    <row r="18" spans="1:40" ht="12" customHeight="1">
      <c r="A18" s="31" t="s">
        <v>50</v>
      </c>
      <c r="B18" s="33">
        <v>4515</v>
      </c>
      <c r="C18" s="32">
        <f t="shared" si="6"/>
        <v>3.5389282103134481E-2</v>
      </c>
      <c r="D18" s="15">
        <f>COUNTIFS(W3:W52,$AH$6,W3:W52,$AH$5)</f>
        <v>1</v>
      </c>
      <c r="E18" s="34">
        <f t="shared" si="10"/>
        <v>4515</v>
      </c>
      <c r="F18" s="14"/>
      <c r="G18" s="128" t="s">
        <v>55</v>
      </c>
      <c r="H18" s="111"/>
      <c r="I18" s="40">
        <f>VLOOKUP($AG$8,$A$7:$D$25,2,0)+I17</f>
        <v>8135</v>
      </c>
      <c r="J18" s="35"/>
      <c r="K18" s="15">
        <v>16</v>
      </c>
      <c r="L18" s="16">
        <f t="shared" ref="L18:AE18" si="20">+L$2/$K18</f>
        <v>924.3125</v>
      </c>
      <c r="M18" s="16">
        <f t="shared" si="20"/>
        <v>797.8125</v>
      </c>
      <c r="N18" s="16">
        <f t="shared" si="20"/>
        <v>687.9375</v>
      </c>
      <c r="O18" s="16">
        <f t="shared" si="20"/>
        <v>662.0625</v>
      </c>
      <c r="P18" s="16">
        <f t="shared" si="20"/>
        <v>497</v>
      </c>
      <c r="Q18" s="16">
        <f t="shared" si="20"/>
        <v>493.6875</v>
      </c>
      <c r="R18" s="16">
        <f t="shared" si="20"/>
        <v>433.3125</v>
      </c>
      <c r="S18" s="16">
        <f t="shared" si="20"/>
        <v>358.875</v>
      </c>
      <c r="T18" s="16">
        <f t="shared" si="20"/>
        <v>325.6875</v>
      </c>
      <c r="U18" s="16">
        <f t="shared" si="20"/>
        <v>310.375</v>
      </c>
      <c r="V18" s="16">
        <f t="shared" si="20"/>
        <v>294.1875</v>
      </c>
      <c r="W18" s="16">
        <f t="shared" si="20"/>
        <v>282.1875</v>
      </c>
      <c r="X18" s="16">
        <f t="shared" si="20"/>
        <v>254.1875</v>
      </c>
      <c r="Y18" s="16">
        <f t="shared" si="20"/>
        <v>221.0625</v>
      </c>
      <c r="Z18" s="16">
        <f t="shared" si="20"/>
        <v>0</v>
      </c>
      <c r="AA18" s="16">
        <f t="shared" si="20"/>
        <v>0</v>
      </c>
      <c r="AB18" s="16">
        <f t="shared" si="20"/>
        <v>0</v>
      </c>
      <c r="AC18" s="16">
        <f t="shared" si="20"/>
        <v>0</v>
      </c>
      <c r="AD18" s="16">
        <f t="shared" si="20"/>
        <v>0</v>
      </c>
      <c r="AE18" s="16">
        <f t="shared" si="20"/>
        <v>0</v>
      </c>
      <c r="AF18" s="25"/>
      <c r="AG18" s="25"/>
      <c r="AH18" s="25"/>
      <c r="AI18" s="25"/>
      <c r="AJ18" s="18">
        <f t="shared" ca="1" si="1"/>
        <v>924.3125</v>
      </c>
      <c r="AK18" s="19" t="str">
        <f t="shared" ca="1" si="2"/>
        <v>CR</v>
      </c>
      <c r="AL18" s="11" t="s">
        <v>15</v>
      </c>
      <c r="AM18" s="20">
        <v>18</v>
      </c>
      <c r="AN18" s="21">
        <v>16</v>
      </c>
    </row>
    <row r="19" spans="1:40" ht="12" customHeight="1">
      <c r="A19" s="31" t="s">
        <v>98</v>
      </c>
      <c r="B19" s="33">
        <v>4067</v>
      </c>
      <c r="C19" s="32">
        <f t="shared" si="6"/>
        <v>3.1877787444838962E-2</v>
      </c>
      <c r="D19" s="15">
        <f>COUNTIFS(X3:X52,$AH$6,X3:X52,$AH$5)</f>
        <v>1</v>
      </c>
      <c r="E19" s="34">
        <f t="shared" si="10"/>
        <v>4067</v>
      </c>
      <c r="F19" s="14"/>
      <c r="G19" s="114" t="s">
        <v>56</v>
      </c>
      <c r="H19" s="111"/>
      <c r="I19" s="41" t="str">
        <f ca="1">VLOOKUP($B$2,$A$31:$H$136,3,0)</f>
        <v>MAIS</v>
      </c>
      <c r="J19" s="35"/>
      <c r="K19" s="15">
        <v>17</v>
      </c>
      <c r="L19" s="16">
        <f t="shared" ref="L19:AE19" si="21">+L$2/$K19</f>
        <v>869.94117647058829</v>
      </c>
      <c r="M19" s="16">
        <f t="shared" si="21"/>
        <v>750.88235294117646</v>
      </c>
      <c r="N19" s="16">
        <f t="shared" si="21"/>
        <v>647.47058823529414</v>
      </c>
      <c r="O19" s="16">
        <f t="shared" si="21"/>
        <v>623.11764705882354</v>
      </c>
      <c r="P19" s="16">
        <f t="shared" si="21"/>
        <v>467.76470588235293</v>
      </c>
      <c r="Q19" s="16">
        <f t="shared" si="21"/>
        <v>464.64705882352939</v>
      </c>
      <c r="R19" s="16">
        <f t="shared" si="21"/>
        <v>407.8235294117647</v>
      </c>
      <c r="S19" s="16">
        <f t="shared" si="21"/>
        <v>337.76470588235293</v>
      </c>
      <c r="T19" s="16">
        <f t="shared" si="21"/>
        <v>306.52941176470586</v>
      </c>
      <c r="U19" s="16">
        <f t="shared" si="21"/>
        <v>292.11764705882354</v>
      </c>
      <c r="V19" s="16">
        <f t="shared" si="21"/>
        <v>276.88235294117646</v>
      </c>
      <c r="W19" s="16">
        <f t="shared" si="21"/>
        <v>265.58823529411762</v>
      </c>
      <c r="X19" s="16">
        <f t="shared" si="21"/>
        <v>239.23529411764707</v>
      </c>
      <c r="Y19" s="16">
        <f t="shared" si="21"/>
        <v>208.05882352941177</v>
      </c>
      <c r="Z19" s="16">
        <f t="shared" si="21"/>
        <v>0</v>
      </c>
      <c r="AA19" s="16">
        <f t="shared" si="21"/>
        <v>0</v>
      </c>
      <c r="AB19" s="16">
        <f t="shared" si="21"/>
        <v>0</v>
      </c>
      <c r="AC19" s="16">
        <f t="shared" si="21"/>
        <v>0</v>
      </c>
      <c r="AD19" s="16">
        <f t="shared" si="21"/>
        <v>0</v>
      </c>
      <c r="AE19" s="16">
        <f t="shared" si="21"/>
        <v>0</v>
      </c>
      <c r="AF19" s="25"/>
      <c r="AG19" s="25"/>
      <c r="AH19" s="25"/>
      <c r="AI19" s="25"/>
      <c r="AJ19" s="18">
        <f t="shared" ca="1" si="1"/>
        <v>869.94117647058829</v>
      </c>
      <c r="AK19" s="19" t="str">
        <f t="shared" ca="1" si="2"/>
        <v>CR</v>
      </c>
      <c r="AL19" s="11" t="s">
        <v>15</v>
      </c>
      <c r="AM19" s="20">
        <v>19</v>
      </c>
      <c r="AN19" s="21">
        <v>17</v>
      </c>
    </row>
    <row r="20" spans="1:40" ht="12" customHeight="1">
      <c r="A20" s="38" t="s">
        <v>346</v>
      </c>
      <c r="B20" s="42">
        <v>3537</v>
      </c>
      <c r="C20" s="32">
        <f t="shared" si="6"/>
        <v>2.7723563853551861E-2</v>
      </c>
      <c r="D20" s="15">
        <f>COUNTIFS(Y3:Y52,$AH$6,Y3:Y52,$AH$5)</f>
        <v>0</v>
      </c>
      <c r="E20" s="34">
        <f t="shared" si="10"/>
        <v>3537</v>
      </c>
      <c r="F20" s="14"/>
      <c r="G20" s="116" t="s">
        <v>57</v>
      </c>
      <c r="H20" s="111"/>
      <c r="I20" s="37">
        <f ca="1">VLOOKUP($B$2,$A$31:$H$136,4,0)</f>
        <v>1</v>
      </c>
      <c r="J20" s="35"/>
      <c r="K20" s="15">
        <v>18</v>
      </c>
      <c r="L20" s="16">
        <f t="shared" ref="L20:AE20" si="22">+L$2/$K20</f>
        <v>821.61111111111109</v>
      </c>
      <c r="M20" s="16">
        <f t="shared" si="22"/>
        <v>709.16666666666663</v>
      </c>
      <c r="N20" s="16">
        <f t="shared" si="22"/>
        <v>611.5</v>
      </c>
      <c r="O20" s="16">
        <f t="shared" si="22"/>
        <v>588.5</v>
      </c>
      <c r="P20" s="16">
        <f t="shared" si="22"/>
        <v>441.77777777777777</v>
      </c>
      <c r="Q20" s="16">
        <f t="shared" si="22"/>
        <v>438.83333333333331</v>
      </c>
      <c r="R20" s="16">
        <f t="shared" si="22"/>
        <v>385.16666666666669</v>
      </c>
      <c r="S20" s="16">
        <f t="shared" si="22"/>
        <v>319</v>
      </c>
      <c r="T20" s="16">
        <f t="shared" si="22"/>
        <v>289.5</v>
      </c>
      <c r="U20" s="16">
        <f t="shared" si="22"/>
        <v>275.88888888888891</v>
      </c>
      <c r="V20" s="16">
        <f t="shared" si="22"/>
        <v>261.5</v>
      </c>
      <c r="W20" s="16">
        <f t="shared" si="22"/>
        <v>250.83333333333334</v>
      </c>
      <c r="X20" s="16">
        <f t="shared" si="22"/>
        <v>225.94444444444446</v>
      </c>
      <c r="Y20" s="16">
        <f t="shared" si="22"/>
        <v>196.5</v>
      </c>
      <c r="Z20" s="16">
        <f t="shared" si="22"/>
        <v>0</v>
      </c>
      <c r="AA20" s="16">
        <f t="shared" si="22"/>
        <v>0</v>
      </c>
      <c r="AB20" s="16">
        <f t="shared" si="22"/>
        <v>0</v>
      </c>
      <c r="AC20" s="16">
        <f t="shared" si="22"/>
        <v>0</v>
      </c>
      <c r="AD20" s="16">
        <f t="shared" si="22"/>
        <v>0</v>
      </c>
      <c r="AE20" s="16">
        <f t="shared" si="22"/>
        <v>0</v>
      </c>
      <c r="AF20" s="25"/>
      <c r="AG20" s="25"/>
      <c r="AH20" s="25"/>
      <c r="AI20" s="25"/>
      <c r="AJ20" s="18">
        <f t="shared" ca="1" si="1"/>
        <v>821.61111111111109</v>
      </c>
      <c r="AK20" s="19" t="str">
        <f t="shared" ca="1" si="2"/>
        <v>CR</v>
      </c>
      <c r="AL20" s="11" t="s">
        <v>15</v>
      </c>
      <c r="AM20" s="20">
        <v>20</v>
      </c>
      <c r="AN20" s="21">
        <v>18</v>
      </c>
    </row>
    <row r="21" spans="1:40" ht="12" customHeight="1">
      <c r="A21" s="38" t="s">
        <v>52</v>
      </c>
      <c r="B21" s="42">
        <v>1704</v>
      </c>
      <c r="C21" s="32">
        <f t="shared" si="6"/>
        <v>1.3356220753874009E-2</v>
      </c>
      <c r="D21" s="15">
        <f>COUNTIFS(Z3:Z52,$AH$6,Z3:Z52,$AH$5)</f>
        <v>0</v>
      </c>
      <c r="E21" s="34">
        <f t="shared" si="10"/>
        <v>0</v>
      </c>
      <c r="F21" s="14"/>
      <c r="G21" s="10"/>
      <c r="H21" s="10"/>
      <c r="I21" s="10"/>
      <c r="J21" s="35"/>
      <c r="K21" s="15">
        <v>19</v>
      </c>
      <c r="L21" s="16">
        <f t="shared" ref="L21:AE21" si="23">+L$2/$K21</f>
        <v>778.36842105263156</v>
      </c>
      <c r="M21" s="16">
        <f t="shared" si="23"/>
        <v>671.84210526315792</v>
      </c>
      <c r="N21" s="16">
        <f t="shared" si="23"/>
        <v>579.31578947368416</v>
      </c>
      <c r="O21" s="16">
        <f t="shared" si="23"/>
        <v>557.52631578947364</v>
      </c>
      <c r="P21" s="16">
        <f t="shared" si="23"/>
        <v>418.5263157894737</v>
      </c>
      <c r="Q21" s="16">
        <f t="shared" si="23"/>
        <v>415.73684210526318</v>
      </c>
      <c r="R21" s="16">
        <f t="shared" si="23"/>
        <v>364.89473684210526</v>
      </c>
      <c r="S21" s="16">
        <f t="shared" si="23"/>
        <v>302.21052631578948</v>
      </c>
      <c r="T21" s="16">
        <f t="shared" si="23"/>
        <v>274.26315789473682</v>
      </c>
      <c r="U21" s="16">
        <f t="shared" si="23"/>
        <v>261.36842105263156</v>
      </c>
      <c r="V21" s="16">
        <f t="shared" si="23"/>
        <v>247.73684210526315</v>
      </c>
      <c r="W21" s="16">
        <f t="shared" si="23"/>
        <v>237.63157894736841</v>
      </c>
      <c r="X21" s="16">
        <f t="shared" si="23"/>
        <v>214.05263157894737</v>
      </c>
      <c r="Y21" s="16">
        <f t="shared" si="23"/>
        <v>186.15789473684211</v>
      </c>
      <c r="Z21" s="16">
        <f t="shared" si="23"/>
        <v>0</v>
      </c>
      <c r="AA21" s="16">
        <f t="shared" si="23"/>
        <v>0</v>
      </c>
      <c r="AB21" s="16">
        <f t="shared" si="23"/>
        <v>0</v>
      </c>
      <c r="AC21" s="16">
        <f t="shared" si="23"/>
        <v>0</v>
      </c>
      <c r="AD21" s="16">
        <f t="shared" si="23"/>
        <v>0</v>
      </c>
      <c r="AE21" s="16">
        <f t="shared" si="23"/>
        <v>0</v>
      </c>
      <c r="AF21" s="25"/>
      <c r="AG21" s="25"/>
      <c r="AH21" s="25"/>
      <c r="AI21" s="25"/>
      <c r="AJ21" s="18">
        <f t="shared" ca="1" si="1"/>
        <v>778.36842105263156</v>
      </c>
      <c r="AK21" s="19" t="str">
        <f t="shared" ca="1" si="2"/>
        <v>CR</v>
      </c>
      <c r="AL21" s="11" t="s">
        <v>15</v>
      </c>
      <c r="AM21" s="20">
        <v>21</v>
      </c>
      <c r="AN21" s="21">
        <v>19</v>
      </c>
    </row>
    <row r="22" spans="1:40" ht="12" customHeight="1">
      <c r="A22" s="38" t="s">
        <v>54</v>
      </c>
      <c r="B22" s="42">
        <v>550</v>
      </c>
      <c r="C22" s="32">
        <f t="shared" si="6"/>
        <v>4.3109867456752968E-3</v>
      </c>
      <c r="D22" s="15">
        <f>COUNTIFS(AA3:AA52,$AH$6,AA3:AA52,$AH$5)</f>
        <v>0</v>
      </c>
      <c r="E22" s="34">
        <f t="shared" si="10"/>
        <v>0</v>
      </c>
      <c r="F22" s="14"/>
      <c r="G22" s="112" t="s">
        <v>59</v>
      </c>
      <c r="H22" s="113"/>
      <c r="I22" s="111"/>
      <c r="J22" s="35"/>
      <c r="K22" s="15">
        <v>20</v>
      </c>
      <c r="L22" s="16">
        <f t="shared" ref="L22:AE22" si="24">+L$2/$K22</f>
        <v>739.45</v>
      </c>
      <c r="M22" s="16">
        <f t="shared" si="24"/>
        <v>638.25</v>
      </c>
      <c r="N22" s="16">
        <f t="shared" si="24"/>
        <v>550.35</v>
      </c>
      <c r="O22" s="16">
        <f t="shared" si="24"/>
        <v>529.65</v>
      </c>
      <c r="P22" s="16">
        <f t="shared" si="24"/>
        <v>397.6</v>
      </c>
      <c r="Q22" s="16">
        <f t="shared" si="24"/>
        <v>394.95</v>
      </c>
      <c r="R22" s="16">
        <f t="shared" si="24"/>
        <v>346.65</v>
      </c>
      <c r="S22" s="16">
        <f t="shared" si="24"/>
        <v>287.10000000000002</v>
      </c>
      <c r="T22" s="16">
        <f t="shared" si="24"/>
        <v>260.55</v>
      </c>
      <c r="U22" s="16">
        <f t="shared" si="24"/>
        <v>248.3</v>
      </c>
      <c r="V22" s="16">
        <f t="shared" si="24"/>
        <v>235.35</v>
      </c>
      <c r="W22" s="16">
        <f t="shared" si="24"/>
        <v>225.75</v>
      </c>
      <c r="X22" s="16">
        <f t="shared" si="24"/>
        <v>203.35</v>
      </c>
      <c r="Y22" s="16">
        <f t="shared" si="24"/>
        <v>176.85</v>
      </c>
      <c r="Z22" s="16">
        <f t="shared" si="24"/>
        <v>0</v>
      </c>
      <c r="AA22" s="16">
        <f t="shared" si="24"/>
        <v>0</v>
      </c>
      <c r="AB22" s="16">
        <f t="shared" si="24"/>
        <v>0</v>
      </c>
      <c r="AC22" s="16">
        <f t="shared" si="24"/>
        <v>0</v>
      </c>
      <c r="AD22" s="16">
        <f t="shared" si="24"/>
        <v>0</v>
      </c>
      <c r="AE22" s="16">
        <f t="shared" si="24"/>
        <v>0</v>
      </c>
      <c r="AF22" s="25"/>
      <c r="AG22" s="25"/>
      <c r="AH22" s="25"/>
      <c r="AI22" s="25"/>
      <c r="AJ22" s="18">
        <f t="shared" ca="1" si="1"/>
        <v>739.45</v>
      </c>
      <c r="AK22" s="19" t="str">
        <f t="shared" ca="1" si="2"/>
        <v>CR</v>
      </c>
      <c r="AL22" s="11" t="s">
        <v>15</v>
      </c>
      <c r="AM22" s="20">
        <v>22</v>
      </c>
      <c r="AN22" s="21">
        <v>20</v>
      </c>
    </row>
    <row r="23" spans="1:40" ht="12" customHeight="1">
      <c r="A23" s="15"/>
      <c r="B23" s="34"/>
      <c r="C23" s="32">
        <f t="shared" si="6"/>
        <v>0</v>
      </c>
      <c r="D23" s="15">
        <f>COUNTIFS(AB3:AB52,$AH$6,AB3:AB52,$AH$5)</f>
        <v>0</v>
      </c>
      <c r="E23" s="34">
        <f t="shared" si="10"/>
        <v>0</v>
      </c>
      <c r="F23" s="14"/>
      <c r="G23" s="114" t="s">
        <v>60</v>
      </c>
      <c r="H23" s="111"/>
      <c r="I23" s="37">
        <f ca="1">(AH4-AH2)*I26-1</f>
        <v>-193</v>
      </c>
      <c r="J23" s="10"/>
      <c r="K23" s="15">
        <v>21</v>
      </c>
      <c r="L23" s="16">
        <f t="shared" ref="L23:AE23" si="25">+L$2/$K23</f>
        <v>704.23809523809518</v>
      </c>
      <c r="M23" s="16">
        <f t="shared" si="25"/>
        <v>607.85714285714289</v>
      </c>
      <c r="N23" s="16">
        <f t="shared" si="25"/>
        <v>524.14285714285711</v>
      </c>
      <c r="O23" s="16">
        <f t="shared" si="25"/>
        <v>504.42857142857144</v>
      </c>
      <c r="P23" s="16">
        <f t="shared" si="25"/>
        <v>378.66666666666669</v>
      </c>
      <c r="Q23" s="16">
        <f t="shared" si="25"/>
        <v>376.14285714285717</v>
      </c>
      <c r="R23" s="16">
        <f t="shared" si="25"/>
        <v>330.14285714285717</v>
      </c>
      <c r="S23" s="16">
        <f t="shared" si="25"/>
        <v>273.42857142857144</v>
      </c>
      <c r="T23" s="16">
        <f t="shared" si="25"/>
        <v>248.14285714285714</v>
      </c>
      <c r="U23" s="16">
        <f t="shared" si="25"/>
        <v>236.47619047619048</v>
      </c>
      <c r="V23" s="16">
        <f t="shared" si="25"/>
        <v>224.14285714285714</v>
      </c>
      <c r="W23" s="16">
        <f t="shared" si="25"/>
        <v>215</v>
      </c>
      <c r="X23" s="16">
        <f t="shared" si="25"/>
        <v>193.66666666666666</v>
      </c>
      <c r="Y23" s="16">
        <f t="shared" si="25"/>
        <v>168.42857142857142</v>
      </c>
      <c r="Z23" s="16">
        <f t="shared" si="25"/>
        <v>0</v>
      </c>
      <c r="AA23" s="16">
        <f t="shared" si="25"/>
        <v>0</v>
      </c>
      <c r="AB23" s="16">
        <f t="shared" si="25"/>
        <v>0</v>
      </c>
      <c r="AC23" s="16">
        <f t="shared" si="25"/>
        <v>0</v>
      </c>
      <c r="AD23" s="16">
        <f t="shared" si="25"/>
        <v>0</v>
      </c>
      <c r="AE23" s="16">
        <f t="shared" si="25"/>
        <v>0</v>
      </c>
      <c r="AF23" s="25"/>
      <c r="AG23" s="25"/>
      <c r="AH23" s="25"/>
      <c r="AI23" s="25"/>
      <c r="AJ23" s="18">
        <f t="shared" ca="1" si="1"/>
        <v>704.23809523809518</v>
      </c>
      <c r="AK23" s="19" t="str">
        <f t="shared" ca="1" si="2"/>
        <v>CR</v>
      </c>
      <c r="AL23" s="11" t="s">
        <v>15</v>
      </c>
      <c r="AM23" s="20">
        <v>23</v>
      </c>
      <c r="AN23" s="21">
        <v>21</v>
      </c>
    </row>
    <row r="24" spans="1:40" ht="12" customHeight="1">
      <c r="A24" s="15"/>
      <c r="B24" s="34"/>
      <c r="C24" s="32">
        <f t="shared" si="6"/>
        <v>0</v>
      </c>
      <c r="D24" s="15">
        <f>COUNTIFS(AC3:AC52,$AH$6,AC3:AC52,$AH$5)</f>
        <v>0</v>
      </c>
      <c r="E24" s="34">
        <f t="shared" si="10"/>
        <v>0</v>
      </c>
      <c r="F24" s="14"/>
      <c r="G24" s="128" t="s">
        <v>55</v>
      </c>
      <c r="H24" s="111"/>
      <c r="I24" s="40">
        <f ca="1">VLOOKUP($AG$8,$A$7:$D$25,2,0)+I23</f>
        <v>4514</v>
      </c>
      <c r="J24" s="10"/>
      <c r="K24" s="15">
        <v>22</v>
      </c>
      <c r="L24" s="16">
        <f t="shared" ref="L24:AE24" si="26">+L$2/$K24</f>
        <v>672.22727272727275</v>
      </c>
      <c r="M24" s="16">
        <f t="shared" si="26"/>
        <v>580.22727272727275</v>
      </c>
      <c r="N24" s="16">
        <f t="shared" si="26"/>
        <v>500.31818181818181</v>
      </c>
      <c r="O24" s="16">
        <f t="shared" si="26"/>
        <v>481.5</v>
      </c>
      <c r="P24" s="16">
        <f t="shared" si="26"/>
        <v>361.45454545454544</v>
      </c>
      <c r="Q24" s="16">
        <f t="shared" si="26"/>
        <v>359.04545454545456</v>
      </c>
      <c r="R24" s="16">
        <f t="shared" si="26"/>
        <v>315.13636363636363</v>
      </c>
      <c r="S24" s="16">
        <f t="shared" si="26"/>
        <v>261</v>
      </c>
      <c r="T24" s="16">
        <f t="shared" si="26"/>
        <v>236.86363636363637</v>
      </c>
      <c r="U24" s="16">
        <f t="shared" si="26"/>
        <v>225.72727272727272</v>
      </c>
      <c r="V24" s="16">
        <f t="shared" si="26"/>
        <v>213.95454545454547</v>
      </c>
      <c r="W24" s="16">
        <f t="shared" si="26"/>
        <v>205.22727272727272</v>
      </c>
      <c r="X24" s="16">
        <f t="shared" si="26"/>
        <v>184.86363636363637</v>
      </c>
      <c r="Y24" s="16">
        <f t="shared" si="26"/>
        <v>160.77272727272728</v>
      </c>
      <c r="Z24" s="16">
        <f t="shared" si="26"/>
        <v>0</v>
      </c>
      <c r="AA24" s="16">
        <f t="shared" si="26"/>
        <v>0</v>
      </c>
      <c r="AB24" s="16">
        <f t="shared" si="26"/>
        <v>0</v>
      </c>
      <c r="AC24" s="16">
        <f t="shared" si="26"/>
        <v>0</v>
      </c>
      <c r="AD24" s="16">
        <f t="shared" si="26"/>
        <v>0</v>
      </c>
      <c r="AE24" s="16">
        <f t="shared" si="26"/>
        <v>0</v>
      </c>
      <c r="AF24" s="25"/>
      <c r="AG24" s="25"/>
      <c r="AH24" s="25"/>
      <c r="AI24" s="25"/>
      <c r="AJ24" s="18">
        <f t="shared" ca="1" si="1"/>
        <v>672.22727272727275</v>
      </c>
      <c r="AK24" s="19" t="str">
        <f t="shared" ca="1" si="2"/>
        <v>CR</v>
      </c>
      <c r="AL24" s="11" t="s">
        <v>15</v>
      </c>
      <c r="AM24" s="20">
        <v>24</v>
      </c>
      <c r="AN24" s="21">
        <v>22</v>
      </c>
    </row>
    <row r="25" spans="1:40" ht="12" customHeight="1">
      <c r="A25" s="15"/>
      <c r="B25" s="34"/>
      <c r="C25" s="32">
        <f t="shared" si="6"/>
        <v>0</v>
      </c>
      <c r="D25" s="15">
        <f t="shared" ref="D25:D26" si="27">COUNTIFS(AD3:AD52,$AH$6,AD3:AD52,$AH$5)</f>
        <v>0</v>
      </c>
      <c r="E25" s="34">
        <f t="shared" si="10"/>
        <v>0</v>
      </c>
      <c r="F25" s="14"/>
      <c r="G25" s="114" t="s">
        <v>61</v>
      </c>
      <c r="H25" s="111"/>
      <c r="I25" s="40" t="str">
        <f ca="1">VLOOKUP($AH$3,$A$31:$I$136,3,0)</f>
        <v>Renaciente</v>
      </c>
      <c r="J25" s="10"/>
      <c r="K25" s="15">
        <v>23</v>
      </c>
      <c r="L25" s="16">
        <f t="shared" ref="L25:AE25" si="28">+L$2/$K25</f>
        <v>643</v>
      </c>
      <c r="M25" s="16">
        <f t="shared" si="28"/>
        <v>555</v>
      </c>
      <c r="N25" s="16">
        <f t="shared" si="28"/>
        <v>478.56521739130437</v>
      </c>
      <c r="O25" s="16">
        <f t="shared" si="28"/>
        <v>460.56521739130437</v>
      </c>
      <c r="P25" s="16">
        <f t="shared" si="28"/>
        <v>345.73913043478262</v>
      </c>
      <c r="Q25" s="16">
        <f t="shared" si="28"/>
        <v>343.43478260869563</v>
      </c>
      <c r="R25" s="16">
        <f t="shared" si="28"/>
        <v>301.43478260869563</v>
      </c>
      <c r="S25" s="16">
        <f t="shared" si="28"/>
        <v>249.65217391304347</v>
      </c>
      <c r="T25" s="16">
        <f t="shared" si="28"/>
        <v>226.56521739130434</v>
      </c>
      <c r="U25" s="16">
        <f t="shared" si="28"/>
        <v>215.91304347826087</v>
      </c>
      <c r="V25" s="16">
        <f t="shared" si="28"/>
        <v>204.65217391304347</v>
      </c>
      <c r="W25" s="16">
        <f t="shared" si="28"/>
        <v>196.30434782608697</v>
      </c>
      <c r="X25" s="16">
        <f t="shared" si="28"/>
        <v>176.82608695652175</v>
      </c>
      <c r="Y25" s="16">
        <f t="shared" si="28"/>
        <v>153.78260869565219</v>
      </c>
      <c r="Z25" s="16">
        <f t="shared" si="28"/>
        <v>0</v>
      </c>
      <c r="AA25" s="16">
        <f t="shared" si="28"/>
        <v>0</v>
      </c>
      <c r="AB25" s="16">
        <f t="shared" si="28"/>
        <v>0</v>
      </c>
      <c r="AC25" s="16">
        <f t="shared" si="28"/>
        <v>0</v>
      </c>
      <c r="AD25" s="16">
        <f t="shared" si="28"/>
        <v>0</v>
      </c>
      <c r="AE25" s="16">
        <f t="shared" si="28"/>
        <v>0</v>
      </c>
      <c r="AF25" s="25"/>
      <c r="AG25" s="25"/>
      <c r="AH25" s="25"/>
      <c r="AI25" s="25"/>
      <c r="AJ25" s="18">
        <f t="shared" ca="1" si="1"/>
        <v>643</v>
      </c>
      <c r="AK25" s="19" t="str">
        <f t="shared" ca="1" si="2"/>
        <v>CR</v>
      </c>
      <c r="AL25" s="11" t="s">
        <v>15</v>
      </c>
      <c r="AM25" s="20">
        <v>25</v>
      </c>
      <c r="AN25" s="21">
        <v>23</v>
      </c>
    </row>
    <row r="26" spans="1:40" ht="12" customHeight="1">
      <c r="A26" s="15"/>
      <c r="B26" s="34"/>
      <c r="C26" s="32">
        <f t="shared" si="6"/>
        <v>0</v>
      </c>
      <c r="D26" s="15">
        <f t="shared" si="27"/>
        <v>0</v>
      </c>
      <c r="E26" s="34">
        <f t="shared" si="10"/>
        <v>0</v>
      </c>
      <c r="F26" s="14"/>
      <c r="G26" s="114" t="s">
        <v>62</v>
      </c>
      <c r="H26" s="111"/>
      <c r="I26" s="40">
        <f ca="1">VLOOKUP($AH$3,$A$31:$I$136,4,0)</f>
        <v>1</v>
      </c>
      <c r="J26" s="10"/>
      <c r="K26" s="15">
        <v>24</v>
      </c>
      <c r="L26" s="16">
        <f t="shared" ref="L26:AE26" si="29">+L$2/$K26</f>
        <v>616.20833333333337</v>
      </c>
      <c r="M26" s="16">
        <f t="shared" si="29"/>
        <v>531.875</v>
      </c>
      <c r="N26" s="16">
        <f t="shared" si="29"/>
        <v>458.625</v>
      </c>
      <c r="O26" s="16">
        <f t="shared" si="29"/>
        <v>441.375</v>
      </c>
      <c r="P26" s="16">
        <f t="shared" si="29"/>
        <v>331.33333333333331</v>
      </c>
      <c r="Q26" s="16">
        <f t="shared" si="29"/>
        <v>329.125</v>
      </c>
      <c r="R26" s="16">
        <f t="shared" si="29"/>
        <v>288.875</v>
      </c>
      <c r="S26" s="16">
        <f t="shared" si="29"/>
        <v>239.25</v>
      </c>
      <c r="T26" s="16">
        <f t="shared" si="29"/>
        <v>217.125</v>
      </c>
      <c r="U26" s="16">
        <f t="shared" si="29"/>
        <v>206.91666666666666</v>
      </c>
      <c r="V26" s="16">
        <f t="shared" si="29"/>
        <v>196.125</v>
      </c>
      <c r="W26" s="16">
        <f t="shared" si="29"/>
        <v>188.125</v>
      </c>
      <c r="X26" s="16">
        <f t="shared" si="29"/>
        <v>169.45833333333334</v>
      </c>
      <c r="Y26" s="16">
        <f t="shared" si="29"/>
        <v>147.375</v>
      </c>
      <c r="Z26" s="16">
        <f t="shared" si="29"/>
        <v>0</v>
      </c>
      <c r="AA26" s="16">
        <f t="shared" si="29"/>
        <v>0</v>
      </c>
      <c r="AB26" s="16">
        <f t="shared" si="29"/>
        <v>0</v>
      </c>
      <c r="AC26" s="16">
        <f t="shared" si="29"/>
        <v>0</v>
      </c>
      <c r="AD26" s="16">
        <f t="shared" si="29"/>
        <v>0</v>
      </c>
      <c r="AE26" s="16">
        <f t="shared" si="29"/>
        <v>0</v>
      </c>
      <c r="AF26" s="25"/>
      <c r="AG26" s="25"/>
      <c r="AH26" s="25"/>
      <c r="AI26" s="25"/>
      <c r="AJ26" s="18">
        <f t="shared" ca="1" si="1"/>
        <v>616.20833333333337</v>
      </c>
      <c r="AK26" s="19" t="str">
        <f t="shared" ca="1" si="2"/>
        <v>CR</v>
      </c>
      <c r="AL26" s="11" t="s">
        <v>15</v>
      </c>
      <c r="AM26" s="20">
        <v>26</v>
      </c>
      <c r="AN26" s="21">
        <v>24</v>
      </c>
    </row>
    <row r="27" spans="1:40" ht="12" customHeight="1">
      <c r="A27" s="35"/>
      <c r="B27" s="35"/>
      <c r="C27" s="35"/>
      <c r="D27" s="35"/>
      <c r="E27" s="43"/>
      <c r="F27" s="14"/>
      <c r="G27" s="14"/>
      <c r="H27" s="14"/>
      <c r="I27" s="14"/>
      <c r="J27" s="14"/>
      <c r="K27" s="15">
        <v>25</v>
      </c>
      <c r="L27" s="16">
        <f t="shared" ref="L27:AE27" si="30">+L$2/$K27</f>
        <v>591.55999999999995</v>
      </c>
      <c r="M27" s="16">
        <f t="shared" si="30"/>
        <v>510.6</v>
      </c>
      <c r="N27" s="16">
        <f t="shared" si="30"/>
        <v>440.28</v>
      </c>
      <c r="O27" s="16">
        <f t="shared" si="30"/>
        <v>423.72</v>
      </c>
      <c r="P27" s="16">
        <f t="shared" si="30"/>
        <v>318.08</v>
      </c>
      <c r="Q27" s="16">
        <f t="shared" si="30"/>
        <v>315.95999999999998</v>
      </c>
      <c r="R27" s="16">
        <f t="shared" si="30"/>
        <v>277.32</v>
      </c>
      <c r="S27" s="16">
        <f t="shared" si="30"/>
        <v>229.68</v>
      </c>
      <c r="T27" s="16">
        <f t="shared" si="30"/>
        <v>208.44</v>
      </c>
      <c r="U27" s="16">
        <f t="shared" si="30"/>
        <v>198.64</v>
      </c>
      <c r="V27" s="16">
        <f t="shared" si="30"/>
        <v>188.28</v>
      </c>
      <c r="W27" s="16">
        <f t="shared" si="30"/>
        <v>180.6</v>
      </c>
      <c r="X27" s="16">
        <f t="shared" si="30"/>
        <v>162.68</v>
      </c>
      <c r="Y27" s="16">
        <f t="shared" si="30"/>
        <v>141.47999999999999</v>
      </c>
      <c r="Z27" s="16">
        <f t="shared" si="30"/>
        <v>0</v>
      </c>
      <c r="AA27" s="16">
        <f t="shared" si="30"/>
        <v>0</v>
      </c>
      <c r="AB27" s="16">
        <f t="shared" si="30"/>
        <v>0</v>
      </c>
      <c r="AC27" s="16">
        <f t="shared" si="30"/>
        <v>0</v>
      </c>
      <c r="AD27" s="16">
        <f t="shared" si="30"/>
        <v>0</v>
      </c>
      <c r="AE27" s="16">
        <f t="shared" si="30"/>
        <v>0</v>
      </c>
      <c r="AF27" s="25"/>
      <c r="AG27" s="25"/>
      <c r="AH27" s="25"/>
      <c r="AI27" s="25"/>
      <c r="AJ27" s="18">
        <f t="shared" ca="1" si="1"/>
        <v>591.55999999999995</v>
      </c>
      <c r="AK27" s="19" t="str">
        <f t="shared" ca="1" si="2"/>
        <v>CR</v>
      </c>
      <c r="AL27" s="11" t="s">
        <v>15</v>
      </c>
      <c r="AM27" s="20">
        <v>27</v>
      </c>
      <c r="AN27" s="21">
        <v>25</v>
      </c>
    </row>
    <row r="28" spans="1:40" ht="12" customHeight="1">
      <c r="A28" s="122" t="s">
        <v>63</v>
      </c>
      <c r="B28" s="120" t="s">
        <v>7</v>
      </c>
      <c r="C28" s="121" t="s">
        <v>8</v>
      </c>
      <c r="D28" s="121" t="s">
        <v>64</v>
      </c>
      <c r="E28" s="117" t="s">
        <v>65</v>
      </c>
      <c r="F28" s="127" t="s">
        <v>66</v>
      </c>
      <c r="G28" s="126" t="s">
        <v>67</v>
      </c>
      <c r="H28" s="126" t="s">
        <v>68</v>
      </c>
      <c r="J28" s="14"/>
      <c r="K28" s="15">
        <v>26</v>
      </c>
      <c r="L28" s="16">
        <f t="shared" ref="L28:AE28" si="31">+L$2/$K28</f>
        <v>568.80769230769226</v>
      </c>
      <c r="M28" s="16">
        <f t="shared" si="31"/>
        <v>490.96153846153845</v>
      </c>
      <c r="N28" s="16">
        <f t="shared" si="31"/>
        <v>423.34615384615387</v>
      </c>
      <c r="O28" s="16">
        <f t="shared" si="31"/>
        <v>407.42307692307691</v>
      </c>
      <c r="P28" s="16">
        <f t="shared" si="31"/>
        <v>305.84615384615387</v>
      </c>
      <c r="Q28" s="16">
        <f t="shared" si="31"/>
        <v>303.80769230769232</v>
      </c>
      <c r="R28" s="16">
        <f t="shared" si="31"/>
        <v>266.65384615384613</v>
      </c>
      <c r="S28" s="16">
        <f t="shared" si="31"/>
        <v>220.84615384615384</v>
      </c>
      <c r="T28" s="16">
        <f t="shared" si="31"/>
        <v>200.42307692307693</v>
      </c>
      <c r="U28" s="16">
        <f t="shared" si="31"/>
        <v>191</v>
      </c>
      <c r="V28" s="16">
        <f t="shared" si="31"/>
        <v>181.03846153846155</v>
      </c>
      <c r="W28" s="16">
        <f t="shared" si="31"/>
        <v>173.65384615384616</v>
      </c>
      <c r="X28" s="16">
        <f t="shared" si="31"/>
        <v>156.42307692307693</v>
      </c>
      <c r="Y28" s="16">
        <f t="shared" si="31"/>
        <v>136.03846153846155</v>
      </c>
      <c r="Z28" s="16">
        <f t="shared" si="31"/>
        <v>0</v>
      </c>
      <c r="AA28" s="16">
        <f t="shared" si="31"/>
        <v>0</v>
      </c>
      <c r="AB28" s="16">
        <f t="shared" si="31"/>
        <v>0</v>
      </c>
      <c r="AC28" s="16">
        <f t="shared" si="31"/>
        <v>0</v>
      </c>
      <c r="AD28" s="16">
        <f t="shared" si="31"/>
        <v>0</v>
      </c>
      <c r="AE28" s="16">
        <f t="shared" si="31"/>
        <v>0</v>
      </c>
      <c r="AF28" s="25"/>
      <c r="AG28" s="25"/>
      <c r="AH28" s="25"/>
      <c r="AI28" s="25"/>
      <c r="AJ28" s="18">
        <f t="shared" ca="1" si="1"/>
        <v>568.80769230769226</v>
      </c>
      <c r="AK28" s="19" t="str">
        <f t="shared" ca="1" si="2"/>
        <v>CR</v>
      </c>
      <c r="AL28" s="11" t="s">
        <v>15</v>
      </c>
      <c r="AM28" s="20">
        <v>28</v>
      </c>
      <c r="AN28" s="21">
        <v>26</v>
      </c>
    </row>
    <row r="29" spans="1:40" ht="12" customHeight="1">
      <c r="A29" s="118"/>
      <c r="B29" s="118"/>
      <c r="C29" s="118"/>
      <c r="D29" s="118"/>
      <c r="E29" s="118"/>
      <c r="F29" s="118"/>
      <c r="G29" s="118"/>
      <c r="H29" s="118"/>
      <c r="I29" s="14"/>
      <c r="J29" s="14"/>
      <c r="K29" s="15">
        <v>27</v>
      </c>
      <c r="L29" s="16">
        <f t="shared" ref="L29:AE29" si="32">+L$2/$K29</f>
        <v>547.74074074074076</v>
      </c>
      <c r="M29" s="16">
        <f t="shared" si="32"/>
        <v>472.77777777777777</v>
      </c>
      <c r="N29" s="16">
        <f t="shared" si="32"/>
        <v>407.66666666666669</v>
      </c>
      <c r="O29" s="16">
        <f t="shared" si="32"/>
        <v>392.33333333333331</v>
      </c>
      <c r="P29" s="16">
        <f t="shared" si="32"/>
        <v>294.51851851851853</v>
      </c>
      <c r="Q29" s="16">
        <f t="shared" si="32"/>
        <v>292.55555555555554</v>
      </c>
      <c r="R29" s="16">
        <f t="shared" si="32"/>
        <v>256.77777777777777</v>
      </c>
      <c r="S29" s="16">
        <f t="shared" si="32"/>
        <v>212.66666666666666</v>
      </c>
      <c r="T29" s="16">
        <f t="shared" si="32"/>
        <v>193</v>
      </c>
      <c r="U29" s="16">
        <f t="shared" si="32"/>
        <v>183.92592592592592</v>
      </c>
      <c r="V29" s="16">
        <f t="shared" si="32"/>
        <v>174.33333333333334</v>
      </c>
      <c r="W29" s="16">
        <f t="shared" si="32"/>
        <v>167.22222222222223</v>
      </c>
      <c r="X29" s="16">
        <f t="shared" si="32"/>
        <v>150.62962962962962</v>
      </c>
      <c r="Y29" s="16">
        <f t="shared" si="32"/>
        <v>131</v>
      </c>
      <c r="Z29" s="16">
        <f t="shared" si="32"/>
        <v>0</v>
      </c>
      <c r="AA29" s="16">
        <f t="shared" si="32"/>
        <v>0</v>
      </c>
      <c r="AB29" s="16">
        <f t="shared" si="32"/>
        <v>0</v>
      </c>
      <c r="AC29" s="16">
        <f t="shared" si="32"/>
        <v>0</v>
      </c>
      <c r="AD29" s="16">
        <f t="shared" si="32"/>
        <v>0</v>
      </c>
      <c r="AE29" s="16">
        <f t="shared" si="32"/>
        <v>0</v>
      </c>
      <c r="AF29" s="25"/>
      <c r="AG29" s="25"/>
      <c r="AH29" s="25"/>
      <c r="AI29" s="25"/>
      <c r="AJ29" s="18">
        <f t="shared" ca="1" si="1"/>
        <v>547.74074074074076</v>
      </c>
      <c r="AK29" s="19" t="str">
        <f t="shared" ca="1" si="2"/>
        <v>CR</v>
      </c>
      <c r="AL29" s="11" t="s">
        <v>15</v>
      </c>
      <c r="AM29" s="20">
        <v>29</v>
      </c>
      <c r="AN29" s="21">
        <v>27</v>
      </c>
    </row>
    <row r="30" spans="1:40" ht="12" customHeight="1">
      <c r="A30" s="119"/>
      <c r="B30" s="119"/>
      <c r="C30" s="119"/>
      <c r="D30" s="119"/>
      <c r="E30" s="119"/>
      <c r="F30" s="119"/>
      <c r="G30" s="119"/>
      <c r="H30" s="119"/>
      <c r="I30" s="44"/>
      <c r="J30" s="14"/>
      <c r="K30" s="15">
        <v>28</v>
      </c>
      <c r="L30" s="16">
        <f t="shared" ref="L30:AE30" si="33">+L$2/$K30</f>
        <v>528.17857142857144</v>
      </c>
      <c r="M30" s="16">
        <f t="shared" si="33"/>
        <v>455.89285714285717</v>
      </c>
      <c r="N30" s="16">
        <f t="shared" si="33"/>
        <v>393.10714285714283</v>
      </c>
      <c r="O30" s="16">
        <f t="shared" si="33"/>
        <v>378.32142857142856</v>
      </c>
      <c r="P30" s="16">
        <f t="shared" si="33"/>
        <v>284</v>
      </c>
      <c r="Q30" s="16">
        <f t="shared" si="33"/>
        <v>282.10714285714283</v>
      </c>
      <c r="R30" s="16">
        <f t="shared" si="33"/>
        <v>247.60714285714286</v>
      </c>
      <c r="S30" s="16">
        <f t="shared" si="33"/>
        <v>205.07142857142858</v>
      </c>
      <c r="T30" s="16">
        <f t="shared" si="33"/>
        <v>186.10714285714286</v>
      </c>
      <c r="U30" s="16">
        <f t="shared" si="33"/>
        <v>177.35714285714286</v>
      </c>
      <c r="V30" s="16">
        <f t="shared" si="33"/>
        <v>168.10714285714286</v>
      </c>
      <c r="W30" s="16">
        <f t="shared" si="33"/>
        <v>161.25</v>
      </c>
      <c r="X30" s="16">
        <f t="shared" si="33"/>
        <v>145.25</v>
      </c>
      <c r="Y30" s="16">
        <f t="shared" si="33"/>
        <v>126.32142857142857</v>
      </c>
      <c r="Z30" s="16">
        <f t="shared" si="33"/>
        <v>0</v>
      </c>
      <c r="AA30" s="16">
        <f t="shared" si="33"/>
        <v>0</v>
      </c>
      <c r="AB30" s="16">
        <f t="shared" si="33"/>
        <v>0</v>
      </c>
      <c r="AC30" s="16">
        <f t="shared" si="33"/>
        <v>0</v>
      </c>
      <c r="AD30" s="16">
        <f t="shared" si="33"/>
        <v>0</v>
      </c>
      <c r="AE30" s="16">
        <f t="shared" si="33"/>
        <v>0</v>
      </c>
      <c r="AF30" s="25"/>
      <c r="AG30" s="25"/>
      <c r="AH30" s="25"/>
      <c r="AI30" s="25"/>
      <c r="AJ30" s="18">
        <f t="shared" ca="1" si="1"/>
        <v>528.17857142857144</v>
      </c>
      <c r="AK30" s="19" t="str">
        <f t="shared" ca="1" si="2"/>
        <v>CR</v>
      </c>
      <c r="AL30" s="11" t="s">
        <v>15</v>
      </c>
      <c r="AM30" s="20">
        <v>30</v>
      </c>
      <c r="AN30" s="21">
        <v>28</v>
      </c>
    </row>
    <row r="31" spans="1:40" ht="12" customHeight="1">
      <c r="A31" s="45">
        <v>1</v>
      </c>
      <c r="B31" s="37">
        <f t="shared" ref="B31:B140" ca="1" si="34">LARGE($AJ$3:$AJ$1002,A31)</f>
        <v>14789</v>
      </c>
      <c r="C31" s="46" t="str">
        <f t="shared" ref="C31:C140" ca="1" si="35">VLOOKUP(B31,$AJ$3:$AN$1002,2,0)</f>
        <v>CR</v>
      </c>
      <c r="D31" s="45">
        <f t="shared" ref="D31:D140" ca="1" si="36">VLOOKUP(B31,$AJ$3:$AN$1002,5,0)</f>
        <v>1</v>
      </c>
      <c r="E31" s="47"/>
      <c r="F31" s="48">
        <f t="shared" ref="F31:F140" ca="1" si="37">VLOOKUP(C31,$A$7:$B$26,2,0)+E31</f>
        <v>14789</v>
      </c>
      <c r="G31" s="49">
        <f t="shared" ref="G31:G139" ca="1" si="38">(B32-B31)*D32-1</f>
        <v>-2025</v>
      </c>
      <c r="H31" s="50">
        <f t="shared" ref="H31:H139" ca="1" si="39">VLOOKUP(C31,$A$7:$B$26,2,0)+G31</f>
        <v>12764</v>
      </c>
      <c r="I31" s="51">
        <v>1</v>
      </c>
      <c r="J31" s="14"/>
      <c r="K31" s="15">
        <v>29</v>
      </c>
      <c r="L31" s="16">
        <f t="shared" ref="L31:AE31" si="40">+L$2/$K31</f>
        <v>509.9655172413793</v>
      </c>
      <c r="M31" s="16">
        <f t="shared" si="40"/>
        <v>440.17241379310343</v>
      </c>
      <c r="N31" s="16">
        <f t="shared" si="40"/>
        <v>379.55172413793105</v>
      </c>
      <c r="O31" s="16">
        <f t="shared" si="40"/>
        <v>365.27586206896552</v>
      </c>
      <c r="P31" s="16">
        <f t="shared" si="40"/>
        <v>274.20689655172413</v>
      </c>
      <c r="Q31" s="16">
        <f t="shared" si="40"/>
        <v>272.37931034482756</v>
      </c>
      <c r="R31" s="16">
        <f t="shared" si="40"/>
        <v>239.06896551724137</v>
      </c>
      <c r="S31" s="16">
        <f t="shared" si="40"/>
        <v>198</v>
      </c>
      <c r="T31" s="16">
        <f t="shared" si="40"/>
        <v>179.68965517241378</v>
      </c>
      <c r="U31" s="16">
        <f t="shared" si="40"/>
        <v>171.24137931034483</v>
      </c>
      <c r="V31" s="16">
        <f t="shared" si="40"/>
        <v>162.31034482758622</v>
      </c>
      <c r="W31" s="16">
        <f t="shared" si="40"/>
        <v>155.68965517241378</v>
      </c>
      <c r="X31" s="16">
        <f t="shared" si="40"/>
        <v>140.24137931034483</v>
      </c>
      <c r="Y31" s="16">
        <f t="shared" si="40"/>
        <v>121.96551724137932</v>
      </c>
      <c r="Z31" s="16">
        <f t="shared" si="40"/>
        <v>0</v>
      </c>
      <c r="AA31" s="16">
        <f t="shared" si="40"/>
        <v>0</v>
      </c>
      <c r="AB31" s="16">
        <f t="shared" si="40"/>
        <v>0</v>
      </c>
      <c r="AC31" s="16">
        <f t="shared" si="40"/>
        <v>0</v>
      </c>
      <c r="AD31" s="16">
        <f t="shared" si="40"/>
        <v>0</v>
      </c>
      <c r="AE31" s="16">
        <f t="shared" si="40"/>
        <v>0</v>
      </c>
      <c r="AF31" s="25"/>
      <c r="AG31" s="25"/>
      <c r="AH31" s="25"/>
      <c r="AI31" s="25"/>
      <c r="AJ31" s="18">
        <f t="shared" ca="1" si="1"/>
        <v>509.9655172413793</v>
      </c>
      <c r="AK31" s="19" t="str">
        <f t="shared" ca="1" si="2"/>
        <v>CR</v>
      </c>
      <c r="AL31" s="11" t="s">
        <v>15</v>
      </c>
      <c r="AM31" s="20">
        <v>31</v>
      </c>
      <c r="AN31" s="21">
        <v>29</v>
      </c>
    </row>
    <row r="32" spans="1:40" ht="12" customHeight="1">
      <c r="A32" s="45">
        <v>2</v>
      </c>
      <c r="B32" s="37">
        <f t="shared" ca="1" si="34"/>
        <v>12765</v>
      </c>
      <c r="C32" s="46" t="str">
        <f t="shared" ca="1" si="35"/>
        <v>U</v>
      </c>
      <c r="D32" s="45">
        <f t="shared" ca="1" si="36"/>
        <v>1</v>
      </c>
      <c r="E32" s="52">
        <f t="shared" ref="E32:E140" ca="1" si="41">(B31-B32)*D32+1</f>
        <v>2025</v>
      </c>
      <c r="F32" s="48">
        <f t="shared" ca="1" si="37"/>
        <v>14790</v>
      </c>
      <c r="G32" s="49">
        <f t="shared" ca="1" si="38"/>
        <v>-1759</v>
      </c>
      <c r="H32" s="50">
        <f t="shared" ca="1" si="39"/>
        <v>11006</v>
      </c>
      <c r="I32" s="51">
        <v>2</v>
      </c>
      <c r="J32" s="14"/>
      <c r="K32" s="15">
        <v>30</v>
      </c>
      <c r="L32" s="16">
        <f t="shared" ref="L32:AE32" si="42">+L$2/$K32</f>
        <v>492.96666666666664</v>
      </c>
      <c r="M32" s="16">
        <f t="shared" si="42"/>
        <v>425.5</v>
      </c>
      <c r="N32" s="16">
        <f t="shared" si="42"/>
        <v>366.9</v>
      </c>
      <c r="O32" s="16">
        <f t="shared" si="42"/>
        <v>353.1</v>
      </c>
      <c r="P32" s="16">
        <f t="shared" si="42"/>
        <v>265.06666666666666</v>
      </c>
      <c r="Q32" s="16">
        <f t="shared" si="42"/>
        <v>263.3</v>
      </c>
      <c r="R32" s="16">
        <f t="shared" si="42"/>
        <v>231.1</v>
      </c>
      <c r="S32" s="16">
        <f t="shared" si="42"/>
        <v>191.4</v>
      </c>
      <c r="T32" s="16">
        <f t="shared" si="42"/>
        <v>173.7</v>
      </c>
      <c r="U32" s="16">
        <f t="shared" si="42"/>
        <v>165.53333333333333</v>
      </c>
      <c r="V32" s="16">
        <f t="shared" si="42"/>
        <v>156.9</v>
      </c>
      <c r="W32" s="16">
        <f t="shared" si="42"/>
        <v>150.5</v>
      </c>
      <c r="X32" s="16">
        <f t="shared" si="42"/>
        <v>135.56666666666666</v>
      </c>
      <c r="Y32" s="16">
        <f t="shared" si="42"/>
        <v>117.9</v>
      </c>
      <c r="Z32" s="16">
        <f t="shared" si="42"/>
        <v>0</v>
      </c>
      <c r="AA32" s="16">
        <f t="shared" si="42"/>
        <v>0</v>
      </c>
      <c r="AB32" s="16">
        <f t="shared" si="42"/>
        <v>0</v>
      </c>
      <c r="AC32" s="16">
        <f t="shared" si="42"/>
        <v>0</v>
      </c>
      <c r="AD32" s="16">
        <f t="shared" si="42"/>
        <v>0</v>
      </c>
      <c r="AE32" s="16">
        <f t="shared" si="42"/>
        <v>0</v>
      </c>
      <c r="AF32" s="25"/>
      <c r="AG32" s="25"/>
      <c r="AH32" s="25"/>
      <c r="AI32" s="25"/>
      <c r="AJ32" s="18">
        <f t="shared" ca="1" si="1"/>
        <v>492.96666666666664</v>
      </c>
      <c r="AK32" s="19" t="str">
        <f t="shared" ca="1" si="2"/>
        <v>CR</v>
      </c>
      <c r="AL32" s="11" t="s">
        <v>15</v>
      </c>
      <c r="AM32" s="20">
        <v>32</v>
      </c>
      <c r="AN32" s="21">
        <v>30</v>
      </c>
    </row>
    <row r="33" spans="1:40" ht="12" customHeight="1">
      <c r="A33" s="45">
        <v>3</v>
      </c>
      <c r="B33" s="37">
        <f t="shared" ca="1" si="34"/>
        <v>11007</v>
      </c>
      <c r="C33" s="46" t="str">
        <f t="shared" ca="1" si="35"/>
        <v>CD</v>
      </c>
      <c r="D33" s="45">
        <f t="shared" ca="1" si="36"/>
        <v>1</v>
      </c>
      <c r="E33" s="52">
        <f t="shared" ca="1" si="41"/>
        <v>1759</v>
      </c>
      <c r="F33" s="48">
        <f t="shared" ca="1" si="37"/>
        <v>12766</v>
      </c>
      <c r="G33" s="49">
        <f t="shared" ca="1" si="38"/>
        <v>-415</v>
      </c>
      <c r="H33" s="50">
        <f t="shared" ca="1" si="39"/>
        <v>10592</v>
      </c>
      <c r="I33" s="51">
        <v>3</v>
      </c>
      <c r="J33" s="14"/>
      <c r="K33" s="15">
        <v>31</v>
      </c>
      <c r="L33" s="16">
        <f t="shared" ref="L33:AE33" si="43">+L$2/$K33</f>
        <v>477.06451612903226</v>
      </c>
      <c r="M33" s="16">
        <f t="shared" si="43"/>
        <v>411.77419354838707</v>
      </c>
      <c r="N33" s="16">
        <f t="shared" si="43"/>
        <v>355.06451612903226</v>
      </c>
      <c r="O33" s="16">
        <f t="shared" si="43"/>
        <v>341.70967741935482</v>
      </c>
      <c r="P33" s="16">
        <f t="shared" si="43"/>
        <v>256.51612903225805</v>
      </c>
      <c r="Q33" s="16">
        <f t="shared" si="43"/>
        <v>254.80645161290323</v>
      </c>
      <c r="R33" s="16">
        <f t="shared" si="43"/>
        <v>223.64516129032259</v>
      </c>
      <c r="S33" s="16">
        <f t="shared" si="43"/>
        <v>185.2258064516129</v>
      </c>
      <c r="T33" s="16">
        <f t="shared" si="43"/>
        <v>168.09677419354838</v>
      </c>
      <c r="U33" s="16">
        <f t="shared" si="43"/>
        <v>160.19354838709677</v>
      </c>
      <c r="V33" s="16">
        <f t="shared" si="43"/>
        <v>151.83870967741936</v>
      </c>
      <c r="W33" s="16">
        <f t="shared" si="43"/>
        <v>145.64516129032259</v>
      </c>
      <c r="X33" s="16">
        <f t="shared" si="43"/>
        <v>131.19354838709677</v>
      </c>
      <c r="Y33" s="16">
        <f t="shared" si="43"/>
        <v>114.09677419354838</v>
      </c>
      <c r="Z33" s="16">
        <f t="shared" si="43"/>
        <v>0</v>
      </c>
      <c r="AA33" s="16">
        <f t="shared" si="43"/>
        <v>0</v>
      </c>
      <c r="AB33" s="16">
        <f t="shared" si="43"/>
        <v>0</v>
      </c>
      <c r="AC33" s="16">
        <f t="shared" si="43"/>
        <v>0</v>
      </c>
      <c r="AD33" s="16">
        <f t="shared" si="43"/>
        <v>0</v>
      </c>
      <c r="AE33" s="16">
        <f t="shared" si="43"/>
        <v>0</v>
      </c>
      <c r="AF33" s="25"/>
      <c r="AG33" s="25"/>
      <c r="AH33" s="25"/>
      <c r="AI33" s="25"/>
      <c r="AJ33" s="18">
        <f t="shared" ca="1" si="1"/>
        <v>477.06451612903226</v>
      </c>
      <c r="AK33" s="19" t="str">
        <f t="shared" ca="1" si="2"/>
        <v>CR</v>
      </c>
      <c r="AL33" s="11" t="s">
        <v>15</v>
      </c>
      <c r="AM33" s="20">
        <v>33</v>
      </c>
      <c r="AN33" s="21">
        <v>31</v>
      </c>
    </row>
    <row r="34" spans="1:40" ht="12" customHeight="1">
      <c r="A34" s="45">
        <v>4</v>
      </c>
      <c r="B34" s="37">
        <f t="shared" ca="1" si="34"/>
        <v>10593</v>
      </c>
      <c r="C34" s="46" t="str">
        <f t="shared" ca="1" si="35"/>
        <v>Verde</v>
      </c>
      <c r="D34" s="45">
        <f t="shared" ca="1" si="36"/>
        <v>1</v>
      </c>
      <c r="E34" s="52">
        <f t="shared" ca="1" si="41"/>
        <v>415</v>
      </c>
      <c r="F34" s="48">
        <f t="shared" ca="1" si="37"/>
        <v>11008</v>
      </c>
      <c r="G34" s="49">
        <f t="shared" ca="1" si="38"/>
        <v>-2642</v>
      </c>
      <c r="H34" s="50">
        <f t="shared" ca="1" si="39"/>
        <v>7951</v>
      </c>
      <c r="I34" s="51">
        <v>4</v>
      </c>
      <c r="J34" s="14"/>
      <c r="K34" s="15">
        <v>32</v>
      </c>
      <c r="L34" s="16">
        <f t="shared" ref="L34:AE34" si="44">+L$2/$K34</f>
        <v>462.15625</v>
      </c>
      <c r="M34" s="16">
        <f t="shared" si="44"/>
        <v>398.90625</v>
      </c>
      <c r="N34" s="16">
        <f t="shared" si="44"/>
        <v>343.96875</v>
      </c>
      <c r="O34" s="16">
        <f t="shared" si="44"/>
        <v>331.03125</v>
      </c>
      <c r="P34" s="16">
        <f t="shared" si="44"/>
        <v>248.5</v>
      </c>
      <c r="Q34" s="16">
        <f t="shared" si="44"/>
        <v>246.84375</v>
      </c>
      <c r="R34" s="16">
        <f t="shared" si="44"/>
        <v>216.65625</v>
      </c>
      <c r="S34" s="16">
        <f t="shared" si="44"/>
        <v>179.4375</v>
      </c>
      <c r="T34" s="16">
        <f t="shared" si="44"/>
        <v>162.84375</v>
      </c>
      <c r="U34" s="16">
        <f t="shared" si="44"/>
        <v>155.1875</v>
      </c>
      <c r="V34" s="16">
        <f t="shared" si="44"/>
        <v>147.09375</v>
      </c>
      <c r="W34" s="16">
        <f t="shared" si="44"/>
        <v>141.09375</v>
      </c>
      <c r="X34" s="16">
        <f t="shared" si="44"/>
        <v>127.09375</v>
      </c>
      <c r="Y34" s="16">
        <f t="shared" si="44"/>
        <v>110.53125</v>
      </c>
      <c r="Z34" s="16">
        <f t="shared" si="44"/>
        <v>0</v>
      </c>
      <c r="AA34" s="16">
        <f t="shared" si="44"/>
        <v>0</v>
      </c>
      <c r="AB34" s="16">
        <f t="shared" si="44"/>
        <v>0</v>
      </c>
      <c r="AC34" s="16">
        <f t="shared" si="44"/>
        <v>0</v>
      </c>
      <c r="AD34" s="16">
        <f t="shared" si="44"/>
        <v>0</v>
      </c>
      <c r="AE34" s="16">
        <f t="shared" si="44"/>
        <v>0</v>
      </c>
      <c r="AF34" s="25"/>
      <c r="AG34" s="25"/>
      <c r="AH34" s="25"/>
      <c r="AI34" s="25"/>
      <c r="AJ34" s="18">
        <f t="shared" ca="1" si="1"/>
        <v>462.15625</v>
      </c>
      <c r="AK34" s="19" t="str">
        <f t="shared" ca="1" si="2"/>
        <v>CR</v>
      </c>
      <c r="AL34" s="11" t="s">
        <v>15</v>
      </c>
      <c r="AM34" s="20">
        <v>34</v>
      </c>
      <c r="AN34" s="21">
        <v>32</v>
      </c>
    </row>
    <row r="35" spans="1:40" ht="12" customHeight="1">
      <c r="A35" s="45">
        <v>5</v>
      </c>
      <c r="B35" s="37">
        <f t="shared" ca="1" si="34"/>
        <v>7952</v>
      </c>
      <c r="C35" s="46" t="str">
        <f t="shared" ca="1" si="35"/>
        <v>Liberal</v>
      </c>
      <c r="D35" s="45">
        <f t="shared" ca="1" si="36"/>
        <v>1</v>
      </c>
      <c r="E35" s="52">
        <f t="shared" ca="1" si="41"/>
        <v>2642</v>
      </c>
      <c r="F35" s="48">
        <f t="shared" ca="1" si="37"/>
        <v>10594</v>
      </c>
      <c r="G35" s="49">
        <f t="shared" ca="1" si="38"/>
        <v>-54</v>
      </c>
      <c r="H35" s="50">
        <f t="shared" ca="1" si="39"/>
        <v>7898</v>
      </c>
      <c r="I35" s="51">
        <v>5</v>
      </c>
      <c r="J35" s="14"/>
      <c r="K35" s="15">
        <v>33</v>
      </c>
      <c r="L35" s="16">
        <f t="shared" ref="L35:AE35" si="45">+L$2/$K35</f>
        <v>448.15151515151513</v>
      </c>
      <c r="M35" s="16">
        <f t="shared" si="45"/>
        <v>386.81818181818181</v>
      </c>
      <c r="N35" s="16">
        <f t="shared" si="45"/>
        <v>333.54545454545456</v>
      </c>
      <c r="O35" s="16">
        <f t="shared" si="45"/>
        <v>321</v>
      </c>
      <c r="P35" s="16">
        <f t="shared" si="45"/>
        <v>240.96969696969697</v>
      </c>
      <c r="Q35" s="16">
        <f t="shared" si="45"/>
        <v>239.36363636363637</v>
      </c>
      <c r="R35" s="16">
        <f t="shared" si="45"/>
        <v>210.09090909090909</v>
      </c>
      <c r="S35" s="16">
        <f t="shared" si="45"/>
        <v>174</v>
      </c>
      <c r="T35" s="16">
        <f t="shared" si="45"/>
        <v>157.90909090909091</v>
      </c>
      <c r="U35" s="16">
        <f t="shared" si="45"/>
        <v>150.4848484848485</v>
      </c>
      <c r="V35" s="16">
        <f t="shared" si="45"/>
        <v>142.63636363636363</v>
      </c>
      <c r="W35" s="16">
        <f t="shared" si="45"/>
        <v>136.81818181818181</v>
      </c>
      <c r="X35" s="16">
        <f t="shared" si="45"/>
        <v>123.24242424242425</v>
      </c>
      <c r="Y35" s="16">
        <f t="shared" si="45"/>
        <v>107.18181818181819</v>
      </c>
      <c r="Z35" s="16">
        <f t="shared" si="45"/>
        <v>0</v>
      </c>
      <c r="AA35" s="16">
        <f t="shared" si="45"/>
        <v>0</v>
      </c>
      <c r="AB35" s="16">
        <f t="shared" si="45"/>
        <v>0</v>
      </c>
      <c r="AC35" s="16">
        <f t="shared" si="45"/>
        <v>0</v>
      </c>
      <c r="AD35" s="16">
        <f t="shared" si="45"/>
        <v>0</v>
      </c>
      <c r="AE35" s="16">
        <f t="shared" si="45"/>
        <v>0</v>
      </c>
      <c r="AF35" s="25"/>
      <c r="AG35" s="25"/>
      <c r="AH35" s="25"/>
      <c r="AI35" s="25"/>
      <c r="AJ35" s="18">
        <f t="shared" ca="1" si="1"/>
        <v>448.15151515151513</v>
      </c>
      <c r="AK35" s="19" t="str">
        <f t="shared" ca="1" si="2"/>
        <v>CR</v>
      </c>
      <c r="AL35" s="11" t="s">
        <v>15</v>
      </c>
      <c r="AM35" s="20">
        <v>35</v>
      </c>
      <c r="AN35" s="21">
        <v>33</v>
      </c>
    </row>
    <row r="36" spans="1:40" ht="12" customHeight="1">
      <c r="A36" s="45">
        <v>6</v>
      </c>
      <c r="B36" s="37">
        <f t="shared" ca="1" si="34"/>
        <v>7899</v>
      </c>
      <c r="C36" s="46" t="str">
        <f t="shared" ca="1" si="35"/>
        <v>Humana</v>
      </c>
      <c r="D36" s="45">
        <f t="shared" ca="1" si="36"/>
        <v>1</v>
      </c>
      <c r="E36" s="52">
        <f t="shared" ca="1" si="41"/>
        <v>54</v>
      </c>
      <c r="F36" s="48">
        <f t="shared" ca="1" si="37"/>
        <v>7953</v>
      </c>
      <c r="G36" s="49">
        <f t="shared" ca="1" si="38"/>
        <v>-1010</v>
      </c>
      <c r="H36" s="50">
        <f t="shared" ca="1" si="39"/>
        <v>6889</v>
      </c>
      <c r="I36" s="51">
        <v>6</v>
      </c>
      <c r="J36" s="14"/>
      <c r="K36" s="15">
        <v>34</v>
      </c>
      <c r="L36" s="16">
        <f t="shared" ref="L36:AE36" si="46">+L$2/$K36</f>
        <v>434.97058823529414</v>
      </c>
      <c r="M36" s="16">
        <f t="shared" si="46"/>
        <v>375.44117647058823</v>
      </c>
      <c r="N36" s="16">
        <f t="shared" si="46"/>
        <v>323.73529411764707</v>
      </c>
      <c r="O36" s="16">
        <f t="shared" si="46"/>
        <v>311.55882352941177</v>
      </c>
      <c r="P36" s="16">
        <f t="shared" si="46"/>
        <v>233.88235294117646</v>
      </c>
      <c r="Q36" s="16">
        <f t="shared" si="46"/>
        <v>232.3235294117647</v>
      </c>
      <c r="R36" s="16">
        <f t="shared" si="46"/>
        <v>203.91176470588235</v>
      </c>
      <c r="S36" s="16">
        <f t="shared" si="46"/>
        <v>168.88235294117646</v>
      </c>
      <c r="T36" s="16">
        <f t="shared" si="46"/>
        <v>153.26470588235293</v>
      </c>
      <c r="U36" s="16">
        <f t="shared" si="46"/>
        <v>146.05882352941177</v>
      </c>
      <c r="V36" s="16">
        <f t="shared" si="46"/>
        <v>138.44117647058823</v>
      </c>
      <c r="W36" s="16">
        <f t="shared" si="46"/>
        <v>132.79411764705881</v>
      </c>
      <c r="X36" s="16">
        <f t="shared" si="46"/>
        <v>119.61764705882354</v>
      </c>
      <c r="Y36" s="16">
        <f t="shared" si="46"/>
        <v>104.02941176470588</v>
      </c>
      <c r="Z36" s="16">
        <f t="shared" si="46"/>
        <v>0</v>
      </c>
      <c r="AA36" s="16">
        <f t="shared" si="46"/>
        <v>0</v>
      </c>
      <c r="AB36" s="16">
        <f t="shared" si="46"/>
        <v>0</v>
      </c>
      <c r="AC36" s="16">
        <f t="shared" si="46"/>
        <v>0</v>
      </c>
      <c r="AD36" s="16">
        <f t="shared" si="46"/>
        <v>0</v>
      </c>
      <c r="AE36" s="16">
        <f t="shared" si="46"/>
        <v>0</v>
      </c>
      <c r="AF36" s="25"/>
      <c r="AG36" s="25"/>
      <c r="AH36" s="25"/>
      <c r="AI36" s="25"/>
      <c r="AJ36" s="18">
        <f t="shared" ca="1" si="1"/>
        <v>434.97058823529414</v>
      </c>
      <c r="AK36" s="19" t="str">
        <f t="shared" ca="1" si="2"/>
        <v>CR</v>
      </c>
      <c r="AL36" s="11" t="s">
        <v>15</v>
      </c>
      <c r="AM36" s="20">
        <v>36</v>
      </c>
      <c r="AN36" s="21">
        <v>34</v>
      </c>
    </row>
    <row r="37" spans="1:40" ht="12" customHeight="1">
      <c r="A37" s="45">
        <v>7</v>
      </c>
      <c r="B37" s="37">
        <f t="shared" ca="1" si="34"/>
        <v>7394.5</v>
      </c>
      <c r="C37" s="46" t="str">
        <f t="shared" ca="1" si="35"/>
        <v>CR</v>
      </c>
      <c r="D37" s="45">
        <f t="shared" ca="1" si="36"/>
        <v>2</v>
      </c>
      <c r="E37" s="52">
        <f t="shared" ca="1" si="41"/>
        <v>1010</v>
      </c>
      <c r="F37" s="48">
        <f t="shared" ca="1" si="37"/>
        <v>15799</v>
      </c>
      <c r="G37" s="49">
        <f t="shared" ca="1" si="38"/>
        <v>-462.5</v>
      </c>
      <c r="H37" s="50">
        <f t="shared" ca="1" si="39"/>
        <v>14326.5</v>
      </c>
      <c r="I37" s="51">
        <v>7</v>
      </c>
      <c r="J37" s="14"/>
      <c r="K37" s="15">
        <v>35</v>
      </c>
      <c r="L37" s="16">
        <f t="shared" ref="L37:AE37" si="47">+L$2/$K37</f>
        <v>422.54285714285714</v>
      </c>
      <c r="M37" s="16">
        <f t="shared" si="47"/>
        <v>364.71428571428572</v>
      </c>
      <c r="N37" s="16">
        <f t="shared" si="47"/>
        <v>314.48571428571427</v>
      </c>
      <c r="O37" s="16">
        <f t="shared" si="47"/>
        <v>302.65714285714284</v>
      </c>
      <c r="P37" s="16">
        <f t="shared" si="47"/>
        <v>227.2</v>
      </c>
      <c r="Q37" s="16">
        <f t="shared" si="47"/>
        <v>225.68571428571428</v>
      </c>
      <c r="R37" s="16">
        <f t="shared" si="47"/>
        <v>198.08571428571429</v>
      </c>
      <c r="S37" s="16">
        <f t="shared" si="47"/>
        <v>164.05714285714285</v>
      </c>
      <c r="T37" s="16">
        <f t="shared" si="47"/>
        <v>148.88571428571427</v>
      </c>
      <c r="U37" s="16">
        <f t="shared" si="47"/>
        <v>141.88571428571427</v>
      </c>
      <c r="V37" s="16">
        <f t="shared" si="47"/>
        <v>134.48571428571429</v>
      </c>
      <c r="W37" s="16">
        <f t="shared" si="47"/>
        <v>129</v>
      </c>
      <c r="X37" s="16">
        <f t="shared" si="47"/>
        <v>116.2</v>
      </c>
      <c r="Y37" s="16">
        <f t="shared" si="47"/>
        <v>101.05714285714286</v>
      </c>
      <c r="Z37" s="16">
        <f t="shared" si="47"/>
        <v>0</v>
      </c>
      <c r="AA37" s="16">
        <f t="shared" si="47"/>
        <v>0</v>
      </c>
      <c r="AB37" s="16">
        <f t="shared" si="47"/>
        <v>0</v>
      </c>
      <c r="AC37" s="16">
        <f t="shared" si="47"/>
        <v>0</v>
      </c>
      <c r="AD37" s="16">
        <f t="shared" si="47"/>
        <v>0</v>
      </c>
      <c r="AE37" s="16">
        <f t="shared" si="47"/>
        <v>0</v>
      </c>
      <c r="AF37" s="25"/>
      <c r="AG37" s="25"/>
      <c r="AH37" s="25"/>
      <c r="AI37" s="25"/>
      <c r="AJ37" s="18">
        <f t="shared" ca="1" si="1"/>
        <v>422.54285714285714</v>
      </c>
      <c r="AK37" s="19" t="str">
        <f t="shared" ca="1" si="2"/>
        <v>CR</v>
      </c>
      <c r="AL37" s="11" t="s">
        <v>15</v>
      </c>
      <c r="AM37" s="20">
        <v>37</v>
      </c>
      <c r="AN37" s="21">
        <v>35</v>
      </c>
    </row>
    <row r="38" spans="1:40" ht="12" customHeight="1">
      <c r="A38" s="45">
        <v>8</v>
      </c>
      <c r="B38" s="37">
        <f t="shared" ca="1" si="34"/>
        <v>6933</v>
      </c>
      <c r="C38" s="46" t="str">
        <f t="shared" ca="1" si="35"/>
        <v>ASI</v>
      </c>
      <c r="D38" s="45">
        <f t="shared" ca="1" si="36"/>
        <v>1</v>
      </c>
      <c r="E38" s="52">
        <f t="shared" ca="1" si="41"/>
        <v>462.5</v>
      </c>
      <c r="F38" s="48">
        <f t="shared" ca="1" si="37"/>
        <v>7395.5</v>
      </c>
      <c r="G38" s="49">
        <f t="shared" ca="1" si="38"/>
        <v>-1102</v>
      </c>
      <c r="H38" s="50">
        <f t="shared" ca="1" si="39"/>
        <v>5831</v>
      </c>
      <c r="I38" s="51">
        <v>8</v>
      </c>
      <c r="J38" s="14"/>
      <c r="K38" s="15">
        <v>36</v>
      </c>
      <c r="L38" s="16">
        <f t="shared" ref="L38:AE38" si="48">+L$2/$K38</f>
        <v>410.80555555555554</v>
      </c>
      <c r="M38" s="16">
        <f t="shared" si="48"/>
        <v>354.58333333333331</v>
      </c>
      <c r="N38" s="16">
        <f t="shared" si="48"/>
        <v>305.75</v>
      </c>
      <c r="O38" s="16">
        <f t="shared" si="48"/>
        <v>294.25</v>
      </c>
      <c r="P38" s="16">
        <f t="shared" si="48"/>
        <v>220.88888888888889</v>
      </c>
      <c r="Q38" s="16">
        <f t="shared" si="48"/>
        <v>219.41666666666666</v>
      </c>
      <c r="R38" s="16">
        <f t="shared" si="48"/>
        <v>192.58333333333334</v>
      </c>
      <c r="S38" s="16">
        <f t="shared" si="48"/>
        <v>159.5</v>
      </c>
      <c r="T38" s="16">
        <f t="shared" si="48"/>
        <v>144.75</v>
      </c>
      <c r="U38" s="16">
        <f t="shared" si="48"/>
        <v>137.94444444444446</v>
      </c>
      <c r="V38" s="16">
        <f t="shared" si="48"/>
        <v>130.75</v>
      </c>
      <c r="W38" s="16">
        <f t="shared" si="48"/>
        <v>125.41666666666667</v>
      </c>
      <c r="X38" s="16">
        <f t="shared" si="48"/>
        <v>112.97222222222223</v>
      </c>
      <c r="Y38" s="16">
        <f t="shared" si="48"/>
        <v>98.25</v>
      </c>
      <c r="Z38" s="16">
        <f t="shared" si="48"/>
        <v>0</v>
      </c>
      <c r="AA38" s="16">
        <f t="shared" si="48"/>
        <v>0</v>
      </c>
      <c r="AB38" s="16">
        <f t="shared" si="48"/>
        <v>0</v>
      </c>
      <c r="AC38" s="16">
        <f t="shared" si="48"/>
        <v>0</v>
      </c>
      <c r="AD38" s="16">
        <f t="shared" si="48"/>
        <v>0</v>
      </c>
      <c r="AE38" s="16">
        <f t="shared" si="48"/>
        <v>0</v>
      </c>
      <c r="AF38" s="25"/>
      <c r="AG38" s="25"/>
      <c r="AH38" s="25"/>
      <c r="AI38" s="25"/>
      <c r="AJ38" s="18">
        <f t="shared" ca="1" si="1"/>
        <v>410.80555555555554</v>
      </c>
      <c r="AK38" s="19" t="str">
        <f t="shared" ca="1" si="2"/>
        <v>CR</v>
      </c>
      <c r="AL38" s="11" t="s">
        <v>15</v>
      </c>
      <c r="AM38" s="20">
        <v>38</v>
      </c>
      <c r="AN38" s="21">
        <v>36</v>
      </c>
    </row>
    <row r="39" spans="1:40" ht="12" customHeight="1">
      <c r="A39" s="45">
        <v>9</v>
      </c>
      <c r="B39" s="37">
        <f t="shared" ca="1" si="34"/>
        <v>6382.5</v>
      </c>
      <c r="C39" s="46" t="str">
        <f t="shared" ca="1" si="35"/>
        <v>U</v>
      </c>
      <c r="D39" s="45">
        <f t="shared" ca="1" si="36"/>
        <v>2</v>
      </c>
      <c r="E39" s="52">
        <f t="shared" ca="1" si="41"/>
        <v>1102</v>
      </c>
      <c r="F39" s="48">
        <f t="shared" ca="1" si="37"/>
        <v>13867</v>
      </c>
      <c r="G39" s="49">
        <f t="shared" ca="1" si="38"/>
        <v>-641.5</v>
      </c>
      <c r="H39" s="50">
        <f t="shared" ca="1" si="39"/>
        <v>12123.5</v>
      </c>
      <c r="I39" s="51">
        <v>9</v>
      </c>
      <c r="J39" s="14"/>
      <c r="K39" s="15">
        <v>37</v>
      </c>
      <c r="L39" s="16">
        <f t="shared" ref="L39:AE39" si="49">+L$2/$K39</f>
        <v>399.70270270270271</v>
      </c>
      <c r="M39" s="16">
        <f t="shared" si="49"/>
        <v>345</v>
      </c>
      <c r="N39" s="16">
        <f t="shared" si="49"/>
        <v>297.48648648648651</v>
      </c>
      <c r="O39" s="16">
        <f t="shared" si="49"/>
        <v>286.29729729729729</v>
      </c>
      <c r="P39" s="16">
        <f t="shared" si="49"/>
        <v>214.91891891891891</v>
      </c>
      <c r="Q39" s="16">
        <f t="shared" si="49"/>
        <v>213.48648648648648</v>
      </c>
      <c r="R39" s="16">
        <f t="shared" si="49"/>
        <v>187.37837837837839</v>
      </c>
      <c r="S39" s="16">
        <f t="shared" si="49"/>
        <v>155.18918918918919</v>
      </c>
      <c r="T39" s="16">
        <f t="shared" si="49"/>
        <v>140.83783783783784</v>
      </c>
      <c r="U39" s="16">
        <f t="shared" si="49"/>
        <v>134.21621621621622</v>
      </c>
      <c r="V39" s="16">
        <f t="shared" si="49"/>
        <v>127.21621621621621</v>
      </c>
      <c r="W39" s="16">
        <f t="shared" si="49"/>
        <v>122.02702702702703</v>
      </c>
      <c r="X39" s="16">
        <f t="shared" si="49"/>
        <v>109.91891891891892</v>
      </c>
      <c r="Y39" s="16">
        <f t="shared" si="49"/>
        <v>95.594594594594597</v>
      </c>
      <c r="Z39" s="16">
        <f t="shared" si="49"/>
        <v>0</v>
      </c>
      <c r="AA39" s="16">
        <f t="shared" si="49"/>
        <v>0</v>
      </c>
      <c r="AB39" s="16">
        <f t="shared" si="49"/>
        <v>0</v>
      </c>
      <c r="AC39" s="16">
        <f t="shared" si="49"/>
        <v>0</v>
      </c>
      <c r="AD39" s="16">
        <f t="shared" si="49"/>
        <v>0</v>
      </c>
      <c r="AE39" s="16">
        <f t="shared" si="49"/>
        <v>0</v>
      </c>
      <c r="AF39" s="25"/>
      <c r="AG39" s="25"/>
      <c r="AH39" s="25"/>
      <c r="AI39" s="25"/>
      <c r="AJ39" s="18">
        <f t="shared" ca="1" si="1"/>
        <v>399.70270270270271</v>
      </c>
      <c r="AK39" s="19" t="str">
        <f t="shared" ca="1" si="2"/>
        <v>CR</v>
      </c>
      <c r="AL39" s="11" t="s">
        <v>15</v>
      </c>
      <c r="AM39" s="20">
        <v>39</v>
      </c>
      <c r="AN39" s="21">
        <v>37</v>
      </c>
    </row>
    <row r="40" spans="1:40" ht="12" customHeight="1">
      <c r="A40" s="45">
        <v>10</v>
      </c>
      <c r="B40" s="37">
        <f t="shared" ca="1" si="34"/>
        <v>5742</v>
      </c>
      <c r="C40" s="46" t="str">
        <f t="shared" ca="1" si="35"/>
        <v>Ada</v>
      </c>
      <c r="D40" s="45">
        <f t="shared" ca="1" si="36"/>
        <v>1</v>
      </c>
      <c r="E40" s="52">
        <f t="shared" ca="1" si="41"/>
        <v>641.5</v>
      </c>
      <c r="F40" s="48">
        <f t="shared" ca="1" si="37"/>
        <v>6383.5</v>
      </c>
      <c r="G40" s="49">
        <f t="shared" ca="1" si="38"/>
        <v>-478</v>
      </c>
      <c r="H40" s="50">
        <f t="shared" ca="1" si="39"/>
        <v>5264</v>
      </c>
      <c r="I40" s="51">
        <v>10</v>
      </c>
      <c r="J40" s="14"/>
      <c r="K40" s="15">
        <v>38</v>
      </c>
      <c r="L40" s="16">
        <f t="shared" ref="L40:AE40" si="50">+L$2/$K40</f>
        <v>389.18421052631578</v>
      </c>
      <c r="M40" s="16">
        <f t="shared" si="50"/>
        <v>335.92105263157896</v>
      </c>
      <c r="N40" s="16">
        <f t="shared" si="50"/>
        <v>289.65789473684208</v>
      </c>
      <c r="O40" s="16">
        <f t="shared" si="50"/>
        <v>278.76315789473682</v>
      </c>
      <c r="P40" s="16">
        <f t="shared" si="50"/>
        <v>209.26315789473685</v>
      </c>
      <c r="Q40" s="16">
        <f t="shared" si="50"/>
        <v>207.86842105263159</v>
      </c>
      <c r="R40" s="16">
        <f t="shared" si="50"/>
        <v>182.44736842105263</v>
      </c>
      <c r="S40" s="16">
        <f t="shared" si="50"/>
        <v>151.10526315789474</v>
      </c>
      <c r="T40" s="16">
        <f t="shared" si="50"/>
        <v>137.13157894736841</v>
      </c>
      <c r="U40" s="16">
        <f t="shared" si="50"/>
        <v>130.68421052631578</v>
      </c>
      <c r="V40" s="16">
        <f t="shared" si="50"/>
        <v>123.86842105263158</v>
      </c>
      <c r="W40" s="16">
        <f t="shared" si="50"/>
        <v>118.81578947368421</v>
      </c>
      <c r="X40" s="16">
        <f t="shared" si="50"/>
        <v>107.02631578947368</v>
      </c>
      <c r="Y40" s="16">
        <f t="shared" si="50"/>
        <v>93.078947368421055</v>
      </c>
      <c r="Z40" s="16">
        <f t="shared" si="50"/>
        <v>0</v>
      </c>
      <c r="AA40" s="16">
        <f t="shared" si="50"/>
        <v>0</v>
      </c>
      <c r="AB40" s="16">
        <f t="shared" si="50"/>
        <v>0</v>
      </c>
      <c r="AC40" s="16">
        <f t="shared" si="50"/>
        <v>0</v>
      </c>
      <c r="AD40" s="16">
        <f t="shared" si="50"/>
        <v>0</v>
      </c>
      <c r="AE40" s="16">
        <f t="shared" si="50"/>
        <v>0</v>
      </c>
      <c r="AF40" s="25"/>
      <c r="AG40" s="25"/>
      <c r="AH40" s="25"/>
      <c r="AI40" s="25"/>
      <c r="AJ40" s="18">
        <f t="shared" ca="1" si="1"/>
        <v>389.18421052631578</v>
      </c>
      <c r="AK40" s="19" t="str">
        <f t="shared" ca="1" si="2"/>
        <v>CR</v>
      </c>
      <c r="AL40" s="11" t="s">
        <v>15</v>
      </c>
      <c r="AM40" s="20">
        <v>40</v>
      </c>
      <c r="AN40" s="21">
        <v>38</v>
      </c>
    </row>
    <row r="41" spans="1:40" ht="12" customHeight="1">
      <c r="A41" s="45">
        <v>11</v>
      </c>
      <c r="B41" s="37">
        <f t="shared" ca="1" si="34"/>
        <v>5503.5</v>
      </c>
      <c r="C41" s="46" t="str">
        <f t="shared" ca="1" si="35"/>
        <v>CD</v>
      </c>
      <c r="D41" s="45">
        <f t="shared" ca="1" si="36"/>
        <v>2</v>
      </c>
      <c r="E41" s="52">
        <f t="shared" ca="1" si="41"/>
        <v>478</v>
      </c>
      <c r="F41" s="48">
        <f t="shared" ca="1" si="37"/>
        <v>11485</v>
      </c>
      <c r="G41" s="49">
        <f t="shared" ca="1" si="38"/>
        <v>-415</v>
      </c>
      <c r="H41" s="50">
        <f t="shared" ca="1" si="39"/>
        <v>10592</v>
      </c>
      <c r="I41" s="51">
        <v>11</v>
      </c>
      <c r="J41" s="14"/>
      <c r="K41" s="15">
        <v>39</v>
      </c>
      <c r="L41" s="16">
        <f t="shared" ref="L41:AE41" si="51">+L$2/$K41</f>
        <v>379.20512820512823</v>
      </c>
      <c r="M41" s="16">
        <f t="shared" si="51"/>
        <v>327.30769230769232</v>
      </c>
      <c r="N41" s="16">
        <f t="shared" si="51"/>
        <v>282.23076923076923</v>
      </c>
      <c r="O41" s="16">
        <f t="shared" si="51"/>
        <v>271.61538461538464</v>
      </c>
      <c r="P41" s="16">
        <f t="shared" si="51"/>
        <v>203.89743589743588</v>
      </c>
      <c r="Q41" s="16">
        <f t="shared" si="51"/>
        <v>202.53846153846155</v>
      </c>
      <c r="R41" s="16">
        <f t="shared" si="51"/>
        <v>177.76923076923077</v>
      </c>
      <c r="S41" s="16">
        <f t="shared" si="51"/>
        <v>147.23076923076923</v>
      </c>
      <c r="T41" s="16">
        <f t="shared" si="51"/>
        <v>133.61538461538461</v>
      </c>
      <c r="U41" s="16">
        <f t="shared" si="51"/>
        <v>127.33333333333333</v>
      </c>
      <c r="V41" s="16">
        <f t="shared" si="51"/>
        <v>120.69230769230769</v>
      </c>
      <c r="W41" s="16">
        <f t="shared" si="51"/>
        <v>115.76923076923077</v>
      </c>
      <c r="X41" s="16">
        <f t="shared" si="51"/>
        <v>104.28205128205128</v>
      </c>
      <c r="Y41" s="16">
        <f t="shared" si="51"/>
        <v>90.692307692307693</v>
      </c>
      <c r="Z41" s="16">
        <f t="shared" si="51"/>
        <v>0</v>
      </c>
      <c r="AA41" s="16">
        <f t="shared" si="51"/>
        <v>0</v>
      </c>
      <c r="AB41" s="16">
        <f t="shared" si="51"/>
        <v>0</v>
      </c>
      <c r="AC41" s="16">
        <f t="shared" si="51"/>
        <v>0</v>
      </c>
      <c r="AD41" s="16">
        <f t="shared" si="51"/>
        <v>0</v>
      </c>
      <c r="AE41" s="16">
        <f t="shared" si="51"/>
        <v>0</v>
      </c>
      <c r="AF41" s="25"/>
      <c r="AG41" s="25"/>
      <c r="AH41" s="25"/>
      <c r="AI41" s="25"/>
      <c r="AJ41" s="18">
        <f t="shared" ca="1" si="1"/>
        <v>379.20512820512823</v>
      </c>
      <c r="AK41" s="19" t="str">
        <f t="shared" ca="1" si="2"/>
        <v>CR</v>
      </c>
      <c r="AL41" s="11" t="s">
        <v>15</v>
      </c>
      <c r="AM41" s="20">
        <v>41</v>
      </c>
      <c r="AN41" s="21">
        <v>39</v>
      </c>
    </row>
    <row r="42" spans="1:40" ht="12" customHeight="1">
      <c r="A42" s="45">
        <v>12</v>
      </c>
      <c r="B42" s="37">
        <f t="shared" ca="1" si="34"/>
        <v>5296.5</v>
      </c>
      <c r="C42" s="46" t="str">
        <f t="shared" ca="1" si="35"/>
        <v>Verde</v>
      </c>
      <c r="D42" s="45">
        <f t="shared" ca="1" si="36"/>
        <v>2</v>
      </c>
      <c r="E42" s="52">
        <f t="shared" ca="1" si="41"/>
        <v>415</v>
      </c>
      <c r="F42" s="48">
        <f t="shared" ca="1" si="37"/>
        <v>11008</v>
      </c>
      <c r="G42" s="49">
        <f t="shared" ca="1" si="38"/>
        <v>-86.5</v>
      </c>
      <c r="H42" s="50">
        <f t="shared" ca="1" si="39"/>
        <v>10506.5</v>
      </c>
      <c r="I42" s="51">
        <v>12</v>
      </c>
      <c r="J42" s="14"/>
      <c r="K42" s="15">
        <v>40</v>
      </c>
      <c r="L42" s="16">
        <f t="shared" ref="L42:AE42" si="52">+L$2/$K42</f>
        <v>369.72500000000002</v>
      </c>
      <c r="M42" s="16">
        <f t="shared" si="52"/>
        <v>319.125</v>
      </c>
      <c r="N42" s="16">
        <f t="shared" si="52"/>
        <v>275.17500000000001</v>
      </c>
      <c r="O42" s="16">
        <f t="shared" si="52"/>
        <v>264.82499999999999</v>
      </c>
      <c r="P42" s="16">
        <f t="shared" si="52"/>
        <v>198.8</v>
      </c>
      <c r="Q42" s="16">
        <f t="shared" si="52"/>
        <v>197.47499999999999</v>
      </c>
      <c r="R42" s="16">
        <f t="shared" si="52"/>
        <v>173.32499999999999</v>
      </c>
      <c r="S42" s="16">
        <f t="shared" si="52"/>
        <v>143.55000000000001</v>
      </c>
      <c r="T42" s="16">
        <f t="shared" si="52"/>
        <v>130.27500000000001</v>
      </c>
      <c r="U42" s="16">
        <f t="shared" si="52"/>
        <v>124.15</v>
      </c>
      <c r="V42" s="16">
        <f t="shared" si="52"/>
        <v>117.675</v>
      </c>
      <c r="W42" s="16">
        <f t="shared" si="52"/>
        <v>112.875</v>
      </c>
      <c r="X42" s="16">
        <f t="shared" si="52"/>
        <v>101.675</v>
      </c>
      <c r="Y42" s="16">
        <f t="shared" si="52"/>
        <v>88.424999999999997</v>
      </c>
      <c r="Z42" s="16">
        <f t="shared" si="52"/>
        <v>0</v>
      </c>
      <c r="AA42" s="16">
        <f t="shared" si="52"/>
        <v>0</v>
      </c>
      <c r="AB42" s="16">
        <f t="shared" si="52"/>
        <v>0</v>
      </c>
      <c r="AC42" s="16">
        <f t="shared" si="52"/>
        <v>0</v>
      </c>
      <c r="AD42" s="16">
        <f t="shared" si="52"/>
        <v>0</v>
      </c>
      <c r="AE42" s="16">
        <f t="shared" si="52"/>
        <v>0</v>
      </c>
      <c r="AF42" s="25"/>
      <c r="AG42" s="25"/>
      <c r="AH42" s="25"/>
      <c r="AI42" s="25"/>
      <c r="AJ42" s="18">
        <f t="shared" ca="1" si="1"/>
        <v>369.72500000000002</v>
      </c>
      <c r="AK42" s="19" t="str">
        <f t="shared" ca="1" si="2"/>
        <v>CR</v>
      </c>
      <c r="AL42" s="11" t="s">
        <v>15</v>
      </c>
      <c r="AM42" s="20">
        <v>42</v>
      </c>
      <c r="AN42" s="21">
        <v>40</v>
      </c>
    </row>
    <row r="43" spans="1:40" ht="12" customHeight="1">
      <c r="A43" s="45">
        <v>13</v>
      </c>
      <c r="B43" s="37">
        <f t="shared" ca="1" si="34"/>
        <v>5211</v>
      </c>
      <c r="C43" s="46" t="str">
        <f t="shared" ca="1" si="35"/>
        <v>AICO</v>
      </c>
      <c r="D43" s="45">
        <f t="shared" ca="1" si="36"/>
        <v>1</v>
      </c>
      <c r="E43" s="52">
        <f t="shared" ca="1" si="41"/>
        <v>86.5</v>
      </c>
      <c r="F43" s="48">
        <f t="shared" ca="1" si="37"/>
        <v>5297.5</v>
      </c>
      <c r="G43" s="49">
        <f t="shared" ca="1" si="38"/>
        <v>-246</v>
      </c>
      <c r="H43" s="50">
        <f t="shared" ca="1" si="39"/>
        <v>4965</v>
      </c>
      <c r="I43" s="51">
        <v>13</v>
      </c>
      <c r="J43" s="53"/>
      <c r="K43" s="15">
        <v>41</v>
      </c>
      <c r="L43" s="16">
        <f t="shared" ref="L43:AE43" si="53">+L$2/$K43</f>
        <v>360.70731707317071</v>
      </c>
      <c r="M43" s="16">
        <f t="shared" si="53"/>
        <v>311.34146341463412</v>
      </c>
      <c r="N43" s="16">
        <f t="shared" si="53"/>
        <v>268.46341463414632</v>
      </c>
      <c r="O43" s="16">
        <f t="shared" si="53"/>
        <v>258.36585365853659</v>
      </c>
      <c r="P43" s="16">
        <f t="shared" si="53"/>
        <v>193.95121951219511</v>
      </c>
      <c r="Q43" s="16">
        <f t="shared" si="53"/>
        <v>192.65853658536585</v>
      </c>
      <c r="R43" s="16">
        <f t="shared" si="53"/>
        <v>169.09756097560975</v>
      </c>
      <c r="S43" s="16">
        <f t="shared" si="53"/>
        <v>140.04878048780489</v>
      </c>
      <c r="T43" s="16">
        <f t="shared" si="53"/>
        <v>127.09756097560975</v>
      </c>
      <c r="U43" s="16">
        <f t="shared" si="53"/>
        <v>121.1219512195122</v>
      </c>
      <c r="V43" s="16">
        <f t="shared" si="53"/>
        <v>114.80487804878049</v>
      </c>
      <c r="W43" s="16">
        <f t="shared" si="53"/>
        <v>110.1219512195122</v>
      </c>
      <c r="X43" s="16">
        <f t="shared" si="53"/>
        <v>99.195121951219505</v>
      </c>
      <c r="Y43" s="16">
        <f t="shared" si="53"/>
        <v>86.268292682926827</v>
      </c>
      <c r="Z43" s="16">
        <f t="shared" si="53"/>
        <v>0</v>
      </c>
      <c r="AA43" s="16">
        <f t="shared" si="53"/>
        <v>0</v>
      </c>
      <c r="AB43" s="16">
        <f t="shared" si="53"/>
        <v>0</v>
      </c>
      <c r="AC43" s="16">
        <f t="shared" si="53"/>
        <v>0</v>
      </c>
      <c r="AD43" s="16">
        <f t="shared" si="53"/>
        <v>0</v>
      </c>
      <c r="AE43" s="16">
        <f t="shared" si="53"/>
        <v>0</v>
      </c>
      <c r="AF43" s="25"/>
      <c r="AG43" s="25"/>
      <c r="AH43" s="25"/>
      <c r="AI43" s="25"/>
      <c r="AJ43" s="18">
        <f t="shared" ca="1" si="1"/>
        <v>360.70731707317071</v>
      </c>
      <c r="AK43" s="19" t="str">
        <f t="shared" ca="1" si="2"/>
        <v>CR</v>
      </c>
      <c r="AL43" s="11" t="s">
        <v>15</v>
      </c>
      <c r="AM43" s="20">
        <v>43</v>
      </c>
      <c r="AN43" s="21">
        <v>41</v>
      </c>
    </row>
    <row r="44" spans="1:40" ht="12" customHeight="1">
      <c r="A44" s="45">
        <v>14</v>
      </c>
      <c r="B44" s="37">
        <f t="shared" ca="1" si="34"/>
        <v>4966</v>
      </c>
      <c r="C44" s="46" t="str">
        <f t="shared" ca="1" si="35"/>
        <v>Conservador</v>
      </c>
      <c r="D44" s="45">
        <f t="shared" ca="1" si="36"/>
        <v>1</v>
      </c>
      <c r="E44" s="52">
        <f t="shared" ca="1" si="41"/>
        <v>246</v>
      </c>
      <c r="F44" s="48">
        <f t="shared" ca="1" si="37"/>
        <v>5212</v>
      </c>
      <c r="G44" s="49">
        <f t="shared" ca="1" si="38"/>
        <v>-109.99999999999909</v>
      </c>
      <c r="H44" s="50">
        <f t="shared" ca="1" si="39"/>
        <v>4856.0000000000009</v>
      </c>
      <c r="I44" s="51">
        <v>14</v>
      </c>
      <c r="J44" s="53"/>
      <c r="K44" s="15">
        <v>42</v>
      </c>
      <c r="L44" s="16">
        <f t="shared" ref="L44:AE44" si="54">+L$2/$K44</f>
        <v>352.11904761904759</v>
      </c>
      <c r="M44" s="16">
        <f t="shared" si="54"/>
        <v>303.92857142857144</v>
      </c>
      <c r="N44" s="16">
        <f t="shared" si="54"/>
        <v>262.07142857142856</v>
      </c>
      <c r="O44" s="16">
        <f t="shared" si="54"/>
        <v>252.21428571428572</v>
      </c>
      <c r="P44" s="16">
        <f t="shared" si="54"/>
        <v>189.33333333333334</v>
      </c>
      <c r="Q44" s="16">
        <f t="shared" si="54"/>
        <v>188.07142857142858</v>
      </c>
      <c r="R44" s="16">
        <f t="shared" si="54"/>
        <v>165.07142857142858</v>
      </c>
      <c r="S44" s="16">
        <f t="shared" si="54"/>
        <v>136.71428571428572</v>
      </c>
      <c r="T44" s="16">
        <f t="shared" si="54"/>
        <v>124.07142857142857</v>
      </c>
      <c r="U44" s="16">
        <f t="shared" si="54"/>
        <v>118.23809523809524</v>
      </c>
      <c r="V44" s="16">
        <f t="shared" si="54"/>
        <v>112.07142857142857</v>
      </c>
      <c r="W44" s="16">
        <f t="shared" si="54"/>
        <v>107.5</v>
      </c>
      <c r="X44" s="16">
        <f t="shared" si="54"/>
        <v>96.833333333333329</v>
      </c>
      <c r="Y44" s="16">
        <f t="shared" si="54"/>
        <v>84.214285714285708</v>
      </c>
      <c r="Z44" s="16">
        <f t="shared" si="54"/>
        <v>0</v>
      </c>
      <c r="AA44" s="16">
        <f t="shared" si="54"/>
        <v>0</v>
      </c>
      <c r="AB44" s="16">
        <f t="shared" si="54"/>
        <v>0</v>
      </c>
      <c r="AC44" s="16">
        <f t="shared" si="54"/>
        <v>0</v>
      </c>
      <c r="AD44" s="16">
        <f t="shared" si="54"/>
        <v>0</v>
      </c>
      <c r="AE44" s="16">
        <f t="shared" si="54"/>
        <v>0</v>
      </c>
      <c r="AF44" s="25"/>
      <c r="AG44" s="25"/>
      <c r="AH44" s="25"/>
      <c r="AI44" s="25"/>
      <c r="AJ44" s="18">
        <f t="shared" ca="1" si="1"/>
        <v>352.11904761904759</v>
      </c>
      <c r="AK44" s="19" t="str">
        <f t="shared" ca="1" si="2"/>
        <v>CR</v>
      </c>
      <c r="AL44" s="11" t="s">
        <v>15</v>
      </c>
      <c r="AM44" s="20">
        <v>44</v>
      </c>
      <c r="AN44" s="21">
        <v>42</v>
      </c>
    </row>
    <row r="45" spans="1:40" ht="12" customHeight="1">
      <c r="A45" s="45">
        <v>15</v>
      </c>
      <c r="B45" s="37">
        <f t="shared" ca="1" si="34"/>
        <v>4929.666666666667</v>
      </c>
      <c r="C45" s="46" t="str">
        <f t="shared" ca="1" si="35"/>
        <v>CR</v>
      </c>
      <c r="D45" s="45">
        <f t="shared" ca="1" si="36"/>
        <v>3</v>
      </c>
      <c r="E45" s="52">
        <f t="shared" ca="1" si="41"/>
        <v>109.99999999999909</v>
      </c>
      <c r="F45" s="48">
        <f t="shared" ca="1" si="37"/>
        <v>14899</v>
      </c>
      <c r="G45" s="49">
        <f t="shared" ca="1" si="38"/>
        <v>-223.66666666666697</v>
      </c>
      <c r="H45" s="50">
        <f t="shared" ca="1" si="39"/>
        <v>14565.333333333332</v>
      </c>
      <c r="I45" s="51">
        <v>15</v>
      </c>
      <c r="J45" s="53"/>
      <c r="K45" s="15">
        <v>43</v>
      </c>
      <c r="L45" s="16">
        <f t="shared" ref="L45:AE45" si="55">+L$2/$K45</f>
        <v>343.93023255813955</v>
      </c>
      <c r="M45" s="16">
        <f t="shared" si="55"/>
        <v>296.86046511627904</v>
      </c>
      <c r="N45" s="16">
        <f t="shared" si="55"/>
        <v>255.97674418604652</v>
      </c>
      <c r="O45" s="16">
        <f t="shared" si="55"/>
        <v>246.34883720930233</v>
      </c>
      <c r="P45" s="16">
        <f t="shared" si="55"/>
        <v>184.93023255813952</v>
      </c>
      <c r="Q45" s="16">
        <f t="shared" si="55"/>
        <v>183.69767441860466</v>
      </c>
      <c r="R45" s="16">
        <f t="shared" si="55"/>
        <v>161.23255813953489</v>
      </c>
      <c r="S45" s="16">
        <f t="shared" si="55"/>
        <v>133.53488372093022</v>
      </c>
      <c r="T45" s="16">
        <f t="shared" si="55"/>
        <v>121.18604651162791</v>
      </c>
      <c r="U45" s="16">
        <f t="shared" si="55"/>
        <v>115.48837209302326</v>
      </c>
      <c r="V45" s="16">
        <f t="shared" si="55"/>
        <v>109.46511627906976</v>
      </c>
      <c r="W45" s="16">
        <f t="shared" si="55"/>
        <v>105</v>
      </c>
      <c r="X45" s="16">
        <f t="shared" si="55"/>
        <v>94.581395348837205</v>
      </c>
      <c r="Y45" s="16">
        <f t="shared" si="55"/>
        <v>82.255813953488371</v>
      </c>
      <c r="Z45" s="16">
        <f t="shared" si="55"/>
        <v>0</v>
      </c>
      <c r="AA45" s="16">
        <f t="shared" si="55"/>
        <v>0</v>
      </c>
      <c r="AB45" s="16">
        <f t="shared" si="55"/>
        <v>0</v>
      </c>
      <c r="AC45" s="16">
        <f t="shared" si="55"/>
        <v>0</v>
      </c>
      <c r="AD45" s="16">
        <f t="shared" si="55"/>
        <v>0</v>
      </c>
      <c r="AE45" s="16">
        <f t="shared" si="55"/>
        <v>0</v>
      </c>
      <c r="AF45" s="25"/>
      <c r="AG45" s="25"/>
      <c r="AH45" s="25"/>
      <c r="AI45" s="25"/>
      <c r="AJ45" s="18">
        <f t="shared" ca="1" si="1"/>
        <v>343.93023255813955</v>
      </c>
      <c r="AK45" s="19" t="str">
        <f t="shared" ca="1" si="2"/>
        <v>CR</v>
      </c>
      <c r="AL45" s="11" t="s">
        <v>15</v>
      </c>
      <c r="AM45" s="20">
        <v>45</v>
      </c>
      <c r="AN45" s="21">
        <v>43</v>
      </c>
    </row>
    <row r="46" spans="1:40" ht="12" customHeight="1">
      <c r="A46" s="45">
        <v>16</v>
      </c>
      <c r="B46" s="37">
        <f t="shared" ca="1" si="34"/>
        <v>4707</v>
      </c>
      <c r="C46" s="46" t="str">
        <f t="shared" ca="1" si="35"/>
        <v>MIRA</v>
      </c>
      <c r="D46" s="45">
        <f t="shared" ca="1" si="36"/>
        <v>1</v>
      </c>
      <c r="E46" s="52">
        <f t="shared" ca="1" si="41"/>
        <v>223.66666666666697</v>
      </c>
      <c r="F46" s="48">
        <f t="shared" ca="1" si="37"/>
        <v>4930.666666666667</v>
      </c>
      <c r="G46" s="49">
        <f t="shared" ca="1" si="38"/>
        <v>-193</v>
      </c>
      <c r="H46" s="50">
        <f t="shared" ca="1" si="39"/>
        <v>4514</v>
      </c>
      <c r="I46" s="51">
        <v>16</v>
      </c>
      <c r="J46" s="53"/>
      <c r="K46" s="15">
        <v>44</v>
      </c>
      <c r="L46" s="16">
        <f t="shared" ref="L46:AE46" si="56">+L$2/$K46</f>
        <v>336.11363636363637</v>
      </c>
      <c r="M46" s="16">
        <f t="shared" si="56"/>
        <v>290.11363636363637</v>
      </c>
      <c r="N46" s="16">
        <f t="shared" si="56"/>
        <v>250.15909090909091</v>
      </c>
      <c r="O46" s="16">
        <f t="shared" si="56"/>
        <v>240.75</v>
      </c>
      <c r="P46" s="16">
        <f t="shared" si="56"/>
        <v>180.72727272727272</v>
      </c>
      <c r="Q46" s="16">
        <f t="shared" si="56"/>
        <v>179.52272727272728</v>
      </c>
      <c r="R46" s="16">
        <f t="shared" si="56"/>
        <v>157.56818181818181</v>
      </c>
      <c r="S46" s="16">
        <f t="shared" si="56"/>
        <v>130.5</v>
      </c>
      <c r="T46" s="16">
        <f t="shared" si="56"/>
        <v>118.43181818181819</v>
      </c>
      <c r="U46" s="16">
        <f t="shared" si="56"/>
        <v>112.86363636363636</v>
      </c>
      <c r="V46" s="16">
        <f t="shared" si="56"/>
        <v>106.97727272727273</v>
      </c>
      <c r="W46" s="16">
        <f t="shared" si="56"/>
        <v>102.61363636363636</v>
      </c>
      <c r="X46" s="16">
        <f t="shared" si="56"/>
        <v>92.431818181818187</v>
      </c>
      <c r="Y46" s="16">
        <f t="shared" si="56"/>
        <v>80.38636363636364</v>
      </c>
      <c r="Z46" s="16">
        <f t="shared" si="56"/>
        <v>0</v>
      </c>
      <c r="AA46" s="16">
        <f t="shared" si="56"/>
        <v>0</v>
      </c>
      <c r="AB46" s="16">
        <f t="shared" si="56"/>
        <v>0</v>
      </c>
      <c r="AC46" s="16">
        <f t="shared" si="56"/>
        <v>0</v>
      </c>
      <c r="AD46" s="16">
        <f t="shared" si="56"/>
        <v>0</v>
      </c>
      <c r="AE46" s="16">
        <f t="shared" si="56"/>
        <v>0</v>
      </c>
      <c r="AF46" s="25"/>
      <c r="AG46" s="25"/>
      <c r="AH46" s="25"/>
      <c r="AI46" s="25"/>
      <c r="AJ46" s="18">
        <f t="shared" ca="1" si="1"/>
        <v>336.11363636363637</v>
      </c>
      <c r="AK46" s="19" t="str">
        <f t="shared" ca="1" si="2"/>
        <v>CR</v>
      </c>
      <c r="AL46" s="11" t="s">
        <v>15</v>
      </c>
      <c r="AM46" s="20">
        <v>46</v>
      </c>
      <c r="AN46" s="21">
        <v>44</v>
      </c>
    </row>
    <row r="47" spans="1:40" ht="12" customHeight="1">
      <c r="A47" s="45">
        <v>17</v>
      </c>
      <c r="B47" s="37">
        <f t="shared" ca="1" si="34"/>
        <v>4515</v>
      </c>
      <c r="C47" s="46" t="str">
        <f t="shared" ca="1" si="35"/>
        <v>Renaciente</v>
      </c>
      <c r="D47" s="45">
        <f t="shared" ca="1" si="36"/>
        <v>1</v>
      </c>
      <c r="E47" s="52">
        <f t="shared" ca="1" si="41"/>
        <v>193</v>
      </c>
      <c r="F47" s="48">
        <f t="shared" ca="1" si="37"/>
        <v>4708</v>
      </c>
      <c r="G47" s="49">
        <f t="shared" ca="1" si="38"/>
        <v>-781</v>
      </c>
      <c r="H47" s="50">
        <f t="shared" ca="1" si="39"/>
        <v>3734</v>
      </c>
      <c r="I47" s="51">
        <v>17</v>
      </c>
      <c r="J47" s="53"/>
      <c r="K47" s="15">
        <v>45</v>
      </c>
      <c r="L47" s="16">
        <f t="shared" ref="L47:AE47" si="57">+L$2/$K47</f>
        <v>328.64444444444445</v>
      </c>
      <c r="M47" s="16">
        <f t="shared" si="57"/>
        <v>283.66666666666669</v>
      </c>
      <c r="N47" s="16">
        <f t="shared" si="57"/>
        <v>244.6</v>
      </c>
      <c r="O47" s="16">
        <f t="shared" si="57"/>
        <v>235.4</v>
      </c>
      <c r="P47" s="16">
        <f t="shared" si="57"/>
        <v>176.71111111111111</v>
      </c>
      <c r="Q47" s="16">
        <f t="shared" si="57"/>
        <v>175.53333333333333</v>
      </c>
      <c r="R47" s="16">
        <f t="shared" si="57"/>
        <v>154.06666666666666</v>
      </c>
      <c r="S47" s="16">
        <f t="shared" si="57"/>
        <v>127.6</v>
      </c>
      <c r="T47" s="16">
        <f t="shared" si="57"/>
        <v>115.8</v>
      </c>
      <c r="U47" s="16">
        <f t="shared" si="57"/>
        <v>110.35555555555555</v>
      </c>
      <c r="V47" s="16">
        <f t="shared" si="57"/>
        <v>104.6</v>
      </c>
      <c r="W47" s="16">
        <f t="shared" si="57"/>
        <v>100.33333333333333</v>
      </c>
      <c r="X47" s="16">
        <f t="shared" si="57"/>
        <v>90.37777777777778</v>
      </c>
      <c r="Y47" s="16">
        <f t="shared" si="57"/>
        <v>78.599999999999994</v>
      </c>
      <c r="Z47" s="16">
        <f t="shared" si="57"/>
        <v>0</v>
      </c>
      <c r="AA47" s="16">
        <f t="shared" si="57"/>
        <v>0</v>
      </c>
      <c r="AB47" s="16">
        <f t="shared" si="57"/>
        <v>0</v>
      </c>
      <c r="AC47" s="16">
        <f t="shared" si="57"/>
        <v>0</v>
      </c>
      <c r="AD47" s="16">
        <f t="shared" si="57"/>
        <v>0</v>
      </c>
      <c r="AE47" s="16">
        <f t="shared" si="57"/>
        <v>0</v>
      </c>
      <c r="AF47" s="25"/>
      <c r="AG47" s="25"/>
      <c r="AH47" s="25"/>
      <c r="AI47" s="25"/>
      <c r="AJ47" s="18">
        <f t="shared" ca="1" si="1"/>
        <v>328.64444444444445</v>
      </c>
      <c r="AK47" s="19" t="str">
        <f t="shared" ca="1" si="2"/>
        <v>CR</v>
      </c>
      <c r="AL47" s="11" t="s">
        <v>15</v>
      </c>
      <c r="AM47" s="20">
        <v>47</v>
      </c>
      <c r="AN47" s="21">
        <v>45</v>
      </c>
    </row>
    <row r="48" spans="1:40" ht="12" customHeight="1">
      <c r="A48" s="45">
        <v>18</v>
      </c>
      <c r="B48" s="37">
        <f t="shared" ca="1" si="34"/>
        <v>4255</v>
      </c>
      <c r="C48" s="46" t="str">
        <f t="shared" ca="1" si="35"/>
        <v>U</v>
      </c>
      <c r="D48" s="45">
        <f t="shared" ca="1" si="36"/>
        <v>3</v>
      </c>
      <c r="E48" s="52">
        <f t="shared" ca="1" si="41"/>
        <v>781</v>
      </c>
      <c r="F48" s="48">
        <f t="shared" ca="1" si="37"/>
        <v>13546</v>
      </c>
      <c r="G48" s="49">
        <f t="shared" ca="1" si="38"/>
        <v>-189</v>
      </c>
      <c r="H48" s="50">
        <f t="shared" ca="1" si="39"/>
        <v>12576</v>
      </c>
      <c r="I48" s="51">
        <v>18</v>
      </c>
      <c r="J48" s="53"/>
      <c r="K48" s="15">
        <v>46</v>
      </c>
      <c r="L48" s="16">
        <f t="shared" ref="L48:AE48" si="58">+L$2/$K48</f>
        <v>321.5</v>
      </c>
      <c r="M48" s="16">
        <f t="shared" si="58"/>
        <v>277.5</v>
      </c>
      <c r="N48" s="16">
        <f t="shared" si="58"/>
        <v>239.28260869565219</v>
      </c>
      <c r="O48" s="16">
        <f t="shared" si="58"/>
        <v>230.28260869565219</v>
      </c>
      <c r="P48" s="16">
        <f t="shared" si="58"/>
        <v>172.86956521739131</v>
      </c>
      <c r="Q48" s="16">
        <f t="shared" si="58"/>
        <v>171.71739130434781</v>
      </c>
      <c r="R48" s="16">
        <f t="shared" si="58"/>
        <v>150.71739130434781</v>
      </c>
      <c r="S48" s="16">
        <f t="shared" si="58"/>
        <v>124.82608695652173</v>
      </c>
      <c r="T48" s="16">
        <f t="shared" si="58"/>
        <v>113.28260869565217</v>
      </c>
      <c r="U48" s="16">
        <f t="shared" si="58"/>
        <v>107.95652173913044</v>
      </c>
      <c r="V48" s="16">
        <f t="shared" si="58"/>
        <v>102.32608695652173</v>
      </c>
      <c r="W48" s="16">
        <f t="shared" si="58"/>
        <v>98.152173913043484</v>
      </c>
      <c r="X48" s="16">
        <f t="shared" si="58"/>
        <v>88.413043478260875</v>
      </c>
      <c r="Y48" s="16">
        <f t="shared" si="58"/>
        <v>76.891304347826093</v>
      </c>
      <c r="Z48" s="16">
        <f t="shared" si="58"/>
        <v>0</v>
      </c>
      <c r="AA48" s="16">
        <f t="shared" si="58"/>
        <v>0</v>
      </c>
      <c r="AB48" s="16">
        <f t="shared" si="58"/>
        <v>0</v>
      </c>
      <c r="AC48" s="16">
        <f t="shared" si="58"/>
        <v>0</v>
      </c>
      <c r="AD48" s="16">
        <f t="shared" si="58"/>
        <v>0</v>
      </c>
      <c r="AE48" s="16">
        <f t="shared" si="58"/>
        <v>0</v>
      </c>
      <c r="AF48" s="25"/>
      <c r="AG48" s="25"/>
      <c r="AH48" s="25"/>
      <c r="AI48" s="25"/>
      <c r="AJ48" s="18">
        <f t="shared" ca="1" si="1"/>
        <v>321.5</v>
      </c>
      <c r="AK48" s="19" t="str">
        <f t="shared" ca="1" si="2"/>
        <v>CR</v>
      </c>
      <c r="AL48" s="11" t="s">
        <v>15</v>
      </c>
      <c r="AM48" s="20">
        <v>48</v>
      </c>
      <c r="AN48" s="21">
        <v>46</v>
      </c>
    </row>
    <row r="49" spans="1:40" ht="12" customHeight="1">
      <c r="A49" s="45">
        <v>19</v>
      </c>
      <c r="B49" s="37">
        <f t="shared" ca="1" si="34"/>
        <v>4067</v>
      </c>
      <c r="C49" s="46" t="str">
        <f t="shared" ca="1" si="35"/>
        <v>MAIS</v>
      </c>
      <c r="D49" s="45">
        <f t="shared" ca="1" si="36"/>
        <v>1</v>
      </c>
      <c r="E49" s="52">
        <f t="shared" ca="1" si="41"/>
        <v>189</v>
      </c>
      <c r="F49" s="48">
        <f t="shared" ca="1" si="37"/>
        <v>4256</v>
      </c>
      <c r="G49" s="49">
        <f t="shared" ca="1" si="38"/>
        <v>-183</v>
      </c>
      <c r="H49" s="50">
        <f t="shared" ca="1" si="39"/>
        <v>3884</v>
      </c>
      <c r="I49" s="51">
        <v>19</v>
      </c>
      <c r="J49" s="53"/>
      <c r="K49" s="15">
        <v>47</v>
      </c>
      <c r="L49" s="16">
        <f t="shared" ref="L49:AE49" si="59">+L$2/$K49</f>
        <v>314.65957446808511</v>
      </c>
      <c r="M49" s="16">
        <f t="shared" si="59"/>
        <v>271.59574468085106</v>
      </c>
      <c r="N49" s="16">
        <f t="shared" si="59"/>
        <v>234.19148936170214</v>
      </c>
      <c r="O49" s="16">
        <f t="shared" si="59"/>
        <v>225.38297872340425</v>
      </c>
      <c r="P49" s="16">
        <f t="shared" si="59"/>
        <v>169.19148936170214</v>
      </c>
      <c r="Q49" s="16">
        <f t="shared" si="59"/>
        <v>168.06382978723406</v>
      </c>
      <c r="R49" s="16">
        <f t="shared" si="59"/>
        <v>147.51063829787233</v>
      </c>
      <c r="S49" s="16">
        <f t="shared" si="59"/>
        <v>122.17021276595744</v>
      </c>
      <c r="T49" s="16">
        <f t="shared" si="59"/>
        <v>110.87234042553192</v>
      </c>
      <c r="U49" s="16">
        <f t="shared" si="59"/>
        <v>105.65957446808511</v>
      </c>
      <c r="V49" s="16">
        <f t="shared" si="59"/>
        <v>100.14893617021276</v>
      </c>
      <c r="W49" s="16">
        <f t="shared" si="59"/>
        <v>96.063829787234042</v>
      </c>
      <c r="X49" s="16">
        <f t="shared" si="59"/>
        <v>86.531914893617028</v>
      </c>
      <c r="Y49" s="16">
        <f t="shared" si="59"/>
        <v>75.255319148936167</v>
      </c>
      <c r="Z49" s="16">
        <f t="shared" si="59"/>
        <v>0</v>
      </c>
      <c r="AA49" s="16">
        <f t="shared" si="59"/>
        <v>0</v>
      </c>
      <c r="AB49" s="16">
        <f t="shared" si="59"/>
        <v>0</v>
      </c>
      <c r="AC49" s="16">
        <f t="shared" si="59"/>
        <v>0</v>
      </c>
      <c r="AD49" s="16">
        <f t="shared" si="59"/>
        <v>0</v>
      </c>
      <c r="AE49" s="16">
        <f t="shared" si="59"/>
        <v>0</v>
      </c>
      <c r="AF49" s="25"/>
      <c r="AG49" s="25"/>
      <c r="AH49" s="25"/>
      <c r="AI49" s="25"/>
      <c r="AJ49" s="18">
        <f t="shared" ca="1" si="1"/>
        <v>314.65957446808511</v>
      </c>
      <c r="AK49" s="19" t="str">
        <f t="shared" ca="1" si="2"/>
        <v>CR</v>
      </c>
      <c r="AL49" s="11" t="s">
        <v>15</v>
      </c>
      <c r="AM49" s="20">
        <v>49</v>
      </c>
      <c r="AN49" s="21">
        <v>47</v>
      </c>
    </row>
    <row r="50" spans="1:40" ht="12" customHeight="1">
      <c r="A50" s="45">
        <v>20</v>
      </c>
      <c r="B50" s="37">
        <f t="shared" ca="1" si="34"/>
        <v>3976</v>
      </c>
      <c r="C50" s="46" t="str">
        <f t="shared" ca="1" si="35"/>
        <v>Liberal</v>
      </c>
      <c r="D50" s="45">
        <f t="shared" ca="1" si="36"/>
        <v>2</v>
      </c>
      <c r="E50" s="52">
        <f t="shared" ca="1" si="41"/>
        <v>183</v>
      </c>
      <c r="F50" s="48">
        <f t="shared" ca="1" si="37"/>
        <v>8135</v>
      </c>
      <c r="G50" s="49">
        <f t="shared" ca="1" si="38"/>
        <v>-54</v>
      </c>
      <c r="H50" s="50">
        <f t="shared" ca="1" si="39"/>
        <v>7898</v>
      </c>
      <c r="I50" s="51">
        <v>20</v>
      </c>
      <c r="J50" s="53"/>
      <c r="K50" s="15">
        <v>48</v>
      </c>
      <c r="L50" s="16">
        <f t="shared" ref="L50:AE50" si="60">+L$2/$K50</f>
        <v>308.10416666666669</v>
      </c>
      <c r="M50" s="16">
        <f t="shared" si="60"/>
        <v>265.9375</v>
      </c>
      <c r="N50" s="16">
        <f t="shared" si="60"/>
        <v>229.3125</v>
      </c>
      <c r="O50" s="16">
        <f t="shared" si="60"/>
        <v>220.6875</v>
      </c>
      <c r="P50" s="16">
        <f t="shared" si="60"/>
        <v>165.66666666666666</v>
      </c>
      <c r="Q50" s="16">
        <f t="shared" si="60"/>
        <v>164.5625</v>
      </c>
      <c r="R50" s="16">
        <f t="shared" si="60"/>
        <v>144.4375</v>
      </c>
      <c r="S50" s="16">
        <f t="shared" si="60"/>
        <v>119.625</v>
      </c>
      <c r="T50" s="16">
        <f t="shared" si="60"/>
        <v>108.5625</v>
      </c>
      <c r="U50" s="16">
        <f t="shared" si="60"/>
        <v>103.45833333333333</v>
      </c>
      <c r="V50" s="16">
        <f t="shared" si="60"/>
        <v>98.0625</v>
      </c>
      <c r="W50" s="16">
        <f t="shared" si="60"/>
        <v>94.0625</v>
      </c>
      <c r="X50" s="16">
        <f t="shared" si="60"/>
        <v>84.729166666666671</v>
      </c>
      <c r="Y50" s="16">
        <f t="shared" si="60"/>
        <v>73.6875</v>
      </c>
      <c r="Z50" s="16">
        <f t="shared" si="60"/>
        <v>0</v>
      </c>
      <c r="AA50" s="16">
        <f t="shared" si="60"/>
        <v>0</v>
      </c>
      <c r="AB50" s="16">
        <f t="shared" si="60"/>
        <v>0</v>
      </c>
      <c r="AC50" s="16">
        <f t="shared" si="60"/>
        <v>0</v>
      </c>
      <c r="AD50" s="16">
        <f t="shared" si="60"/>
        <v>0</v>
      </c>
      <c r="AE50" s="16">
        <f t="shared" si="60"/>
        <v>0</v>
      </c>
      <c r="AF50" s="25"/>
      <c r="AG50" s="25"/>
      <c r="AH50" s="25"/>
      <c r="AI50" s="25"/>
      <c r="AJ50" s="18">
        <f t="shared" ca="1" si="1"/>
        <v>308.10416666666669</v>
      </c>
      <c r="AK50" s="19" t="str">
        <f t="shared" ca="1" si="2"/>
        <v>CR</v>
      </c>
      <c r="AL50" s="11" t="s">
        <v>15</v>
      </c>
      <c r="AM50" s="20">
        <v>50</v>
      </c>
      <c r="AN50" s="21">
        <v>48</v>
      </c>
    </row>
    <row r="51" spans="1:40" ht="12" customHeight="1">
      <c r="A51" s="45">
        <v>21</v>
      </c>
      <c r="B51" s="37">
        <f t="shared" ca="1" si="34"/>
        <v>3949.5</v>
      </c>
      <c r="C51" s="46" t="str">
        <f t="shared" ca="1" si="35"/>
        <v>Humana</v>
      </c>
      <c r="D51" s="45">
        <f t="shared" ca="1" si="36"/>
        <v>2</v>
      </c>
      <c r="E51" s="52">
        <f t="shared" ca="1" si="41"/>
        <v>54</v>
      </c>
      <c r="F51" s="48">
        <f t="shared" ca="1" si="37"/>
        <v>7953</v>
      </c>
      <c r="G51" s="49">
        <f t="shared" ca="1" si="38"/>
        <v>-1010</v>
      </c>
      <c r="H51" s="50">
        <f t="shared" ca="1" si="39"/>
        <v>6889</v>
      </c>
      <c r="I51" s="51">
        <v>21</v>
      </c>
      <c r="J51" s="53"/>
      <c r="K51" s="15">
        <v>49</v>
      </c>
      <c r="L51" s="16">
        <f t="shared" ref="L51:AE51" si="61">+L$2/$K51</f>
        <v>301.81632653061223</v>
      </c>
      <c r="M51" s="16">
        <f t="shared" si="61"/>
        <v>260.51020408163265</v>
      </c>
      <c r="N51" s="16">
        <f t="shared" si="61"/>
        <v>224.63265306122449</v>
      </c>
      <c r="O51" s="16">
        <f t="shared" si="61"/>
        <v>216.18367346938774</v>
      </c>
      <c r="P51" s="16">
        <f t="shared" si="61"/>
        <v>162.28571428571428</v>
      </c>
      <c r="Q51" s="16">
        <f t="shared" si="61"/>
        <v>161.20408163265307</v>
      </c>
      <c r="R51" s="16">
        <f t="shared" si="61"/>
        <v>141.48979591836735</v>
      </c>
      <c r="S51" s="16">
        <f t="shared" si="61"/>
        <v>117.18367346938776</v>
      </c>
      <c r="T51" s="16">
        <f t="shared" si="61"/>
        <v>106.34693877551021</v>
      </c>
      <c r="U51" s="16">
        <f t="shared" si="61"/>
        <v>101.34693877551021</v>
      </c>
      <c r="V51" s="16">
        <f t="shared" si="61"/>
        <v>96.061224489795919</v>
      </c>
      <c r="W51" s="16">
        <f t="shared" si="61"/>
        <v>92.142857142857139</v>
      </c>
      <c r="X51" s="16">
        <f t="shared" si="61"/>
        <v>83</v>
      </c>
      <c r="Y51" s="16">
        <f t="shared" si="61"/>
        <v>72.183673469387756</v>
      </c>
      <c r="Z51" s="16">
        <f t="shared" si="61"/>
        <v>0</v>
      </c>
      <c r="AA51" s="16">
        <f t="shared" si="61"/>
        <v>0</v>
      </c>
      <c r="AB51" s="16">
        <f t="shared" si="61"/>
        <v>0</v>
      </c>
      <c r="AC51" s="16">
        <f t="shared" si="61"/>
        <v>0</v>
      </c>
      <c r="AD51" s="16">
        <f t="shared" si="61"/>
        <v>0</v>
      </c>
      <c r="AE51" s="16">
        <f t="shared" si="61"/>
        <v>0</v>
      </c>
      <c r="AF51" s="25"/>
      <c r="AG51" s="25"/>
      <c r="AH51" s="25"/>
      <c r="AI51" s="25"/>
      <c r="AJ51" s="18">
        <f t="shared" ca="1" si="1"/>
        <v>301.81632653061223</v>
      </c>
      <c r="AK51" s="19" t="str">
        <f t="shared" ca="1" si="2"/>
        <v>CR</v>
      </c>
      <c r="AL51" s="11" t="s">
        <v>15</v>
      </c>
      <c r="AM51" s="20">
        <v>51</v>
      </c>
      <c r="AN51" s="21">
        <v>49</v>
      </c>
    </row>
    <row r="52" spans="1:40" ht="12" customHeight="1">
      <c r="A52" s="45">
        <v>22</v>
      </c>
      <c r="B52" s="37">
        <f t="shared" ca="1" si="34"/>
        <v>3697.25</v>
      </c>
      <c r="C52" s="46" t="str">
        <f t="shared" ca="1" si="35"/>
        <v>CR</v>
      </c>
      <c r="D52" s="45">
        <f t="shared" ca="1" si="36"/>
        <v>4</v>
      </c>
      <c r="E52" s="52">
        <f t="shared" ca="1" si="41"/>
        <v>1010</v>
      </c>
      <c r="F52" s="48">
        <f t="shared" ca="1" si="37"/>
        <v>15799</v>
      </c>
      <c r="G52" s="49">
        <f t="shared" ca="1" si="38"/>
        <v>-85.75</v>
      </c>
      <c r="H52" s="50">
        <f t="shared" ca="1" si="39"/>
        <v>14703.25</v>
      </c>
      <c r="I52" s="51">
        <v>22</v>
      </c>
      <c r="J52" s="53"/>
      <c r="K52" s="15">
        <v>50</v>
      </c>
      <c r="L52" s="16">
        <f t="shared" ref="L52:AE52" si="62">+L$2/$K52</f>
        <v>295.77999999999997</v>
      </c>
      <c r="M52" s="16">
        <f t="shared" si="62"/>
        <v>255.3</v>
      </c>
      <c r="N52" s="16">
        <f t="shared" si="62"/>
        <v>220.14</v>
      </c>
      <c r="O52" s="16">
        <f t="shared" si="62"/>
        <v>211.86</v>
      </c>
      <c r="P52" s="16">
        <f t="shared" si="62"/>
        <v>159.04</v>
      </c>
      <c r="Q52" s="16">
        <f t="shared" si="62"/>
        <v>157.97999999999999</v>
      </c>
      <c r="R52" s="16">
        <f t="shared" si="62"/>
        <v>138.66</v>
      </c>
      <c r="S52" s="16">
        <f t="shared" si="62"/>
        <v>114.84</v>
      </c>
      <c r="T52" s="16">
        <f t="shared" si="62"/>
        <v>104.22</v>
      </c>
      <c r="U52" s="16">
        <f t="shared" si="62"/>
        <v>99.32</v>
      </c>
      <c r="V52" s="16">
        <f t="shared" si="62"/>
        <v>94.14</v>
      </c>
      <c r="W52" s="16">
        <f t="shared" si="62"/>
        <v>90.3</v>
      </c>
      <c r="X52" s="16">
        <f t="shared" si="62"/>
        <v>81.34</v>
      </c>
      <c r="Y52" s="16">
        <f t="shared" si="62"/>
        <v>70.739999999999995</v>
      </c>
      <c r="Z52" s="16">
        <f t="shared" si="62"/>
        <v>0</v>
      </c>
      <c r="AA52" s="16">
        <f t="shared" si="62"/>
        <v>0</v>
      </c>
      <c r="AB52" s="16">
        <f t="shared" si="62"/>
        <v>0</v>
      </c>
      <c r="AC52" s="16">
        <f t="shared" si="62"/>
        <v>0</v>
      </c>
      <c r="AD52" s="16">
        <f t="shared" si="62"/>
        <v>0</v>
      </c>
      <c r="AE52" s="16">
        <f t="shared" si="62"/>
        <v>0</v>
      </c>
      <c r="AF52" s="25"/>
      <c r="AG52" s="25"/>
      <c r="AH52" s="25"/>
      <c r="AI52" s="25"/>
      <c r="AJ52" s="18">
        <f t="shared" ca="1" si="1"/>
        <v>295.77999999999997</v>
      </c>
      <c r="AK52" s="19" t="str">
        <f t="shared" ca="1" si="2"/>
        <v>CR</v>
      </c>
      <c r="AL52" s="11" t="s">
        <v>15</v>
      </c>
      <c r="AM52" s="20">
        <v>52</v>
      </c>
      <c r="AN52" s="21">
        <v>50</v>
      </c>
    </row>
    <row r="53" spans="1:40" ht="12" customHeight="1">
      <c r="A53" s="45">
        <v>23</v>
      </c>
      <c r="B53" s="37">
        <f t="shared" ca="1" si="34"/>
        <v>3669</v>
      </c>
      <c r="C53" s="46" t="str">
        <f t="shared" ca="1" si="35"/>
        <v>CD</v>
      </c>
      <c r="D53" s="45">
        <f t="shared" ca="1" si="36"/>
        <v>3</v>
      </c>
      <c r="E53" s="52">
        <f t="shared" ca="1" si="41"/>
        <v>85.75</v>
      </c>
      <c r="F53" s="48">
        <f t="shared" ca="1" si="37"/>
        <v>11092.75</v>
      </c>
      <c r="G53" s="49">
        <f t="shared" ca="1" si="38"/>
        <v>-133</v>
      </c>
      <c r="H53" s="50">
        <f t="shared" ca="1" si="39"/>
        <v>10874</v>
      </c>
      <c r="I53" s="51">
        <v>23</v>
      </c>
      <c r="J53" s="10"/>
      <c r="K53" s="14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11" t="s">
        <v>69</v>
      </c>
      <c r="AJ53" s="18">
        <f t="shared" ca="1" si="1"/>
        <v>12765</v>
      </c>
      <c r="AK53" s="19" t="str">
        <f t="shared" ca="1" si="2"/>
        <v>U</v>
      </c>
      <c r="AL53" s="11" t="s">
        <v>69</v>
      </c>
      <c r="AM53" s="20">
        <v>3</v>
      </c>
      <c r="AN53" s="21">
        <v>1</v>
      </c>
    </row>
    <row r="54" spans="1:40" ht="12" customHeight="1">
      <c r="A54" s="45">
        <v>24</v>
      </c>
      <c r="B54" s="37">
        <f t="shared" ca="1" si="34"/>
        <v>3537</v>
      </c>
      <c r="C54" s="46" t="str">
        <f t="shared" ca="1" si="35"/>
        <v>Justa</v>
      </c>
      <c r="D54" s="45">
        <f t="shared" ca="1" si="36"/>
        <v>1</v>
      </c>
      <c r="E54" s="52">
        <f t="shared" ca="1" si="41"/>
        <v>133</v>
      </c>
      <c r="F54" s="48">
        <f t="shared" ca="1" si="37"/>
        <v>3670</v>
      </c>
      <c r="G54" s="49">
        <f t="shared" ca="1" si="38"/>
        <v>-19</v>
      </c>
      <c r="H54" s="50">
        <f t="shared" ca="1" si="39"/>
        <v>3518</v>
      </c>
      <c r="I54" s="51">
        <v>24</v>
      </c>
      <c r="J54" s="10"/>
      <c r="K54" s="14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11" t="s">
        <v>69</v>
      </c>
      <c r="AJ54" s="18">
        <f t="shared" ca="1" si="1"/>
        <v>6382.5</v>
      </c>
      <c r="AK54" s="19" t="str">
        <f t="shared" ca="1" si="2"/>
        <v>U</v>
      </c>
      <c r="AL54" s="11" t="s">
        <v>69</v>
      </c>
      <c r="AM54" s="20">
        <v>4</v>
      </c>
      <c r="AN54" s="21">
        <v>2</v>
      </c>
    </row>
    <row r="55" spans="1:40" ht="12" customHeight="1">
      <c r="A55" s="45">
        <v>25</v>
      </c>
      <c r="B55" s="37">
        <f t="shared" ca="1" si="34"/>
        <v>3531</v>
      </c>
      <c r="C55" s="46" t="str">
        <f t="shared" ca="1" si="35"/>
        <v>Verde</v>
      </c>
      <c r="D55" s="45">
        <f t="shared" ca="1" si="36"/>
        <v>3</v>
      </c>
      <c r="E55" s="52">
        <f t="shared" ca="1" si="41"/>
        <v>19</v>
      </c>
      <c r="F55" s="48">
        <f t="shared" ca="1" si="37"/>
        <v>10612</v>
      </c>
      <c r="G55" s="49">
        <f t="shared" ca="1" si="38"/>
        <v>-130</v>
      </c>
      <c r="H55" s="50">
        <f t="shared" ca="1" si="39"/>
        <v>10463</v>
      </c>
      <c r="I55" s="51">
        <v>25</v>
      </c>
      <c r="J55" s="10"/>
      <c r="K55" s="54"/>
      <c r="L55" s="10"/>
      <c r="M55" s="10"/>
      <c r="N55" s="10"/>
      <c r="O55" s="10"/>
      <c r="P55" s="10"/>
      <c r="Q55" s="10"/>
      <c r="R55" s="10"/>
      <c r="S55" s="10"/>
      <c r="T55" s="10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11" t="s">
        <v>69</v>
      </c>
      <c r="AJ55" s="18">
        <f t="shared" ca="1" si="1"/>
        <v>4255</v>
      </c>
      <c r="AK55" s="19" t="str">
        <f t="shared" ca="1" si="2"/>
        <v>U</v>
      </c>
      <c r="AL55" s="11" t="s">
        <v>69</v>
      </c>
      <c r="AM55" s="20">
        <v>5</v>
      </c>
      <c r="AN55" s="21">
        <v>3</v>
      </c>
    </row>
    <row r="56" spans="1:40" ht="12" customHeight="1">
      <c r="A56" s="45">
        <v>26</v>
      </c>
      <c r="B56" s="37">
        <f t="shared" ca="1" si="34"/>
        <v>3466.5</v>
      </c>
      <c r="C56" s="46" t="str">
        <f t="shared" ca="1" si="35"/>
        <v>ASI</v>
      </c>
      <c r="D56" s="45">
        <f t="shared" ca="1" si="36"/>
        <v>2</v>
      </c>
      <c r="E56" s="52">
        <f t="shared" ca="1" si="41"/>
        <v>130</v>
      </c>
      <c r="F56" s="48">
        <f t="shared" ca="1" si="37"/>
        <v>7063</v>
      </c>
      <c r="G56" s="49">
        <f t="shared" ca="1" si="38"/>
        <v>-1102</v>
      </c>
      <c r="H56" s="50">
        <f t="shared" ca="1" si="39"/>
        <v>5831</v>
      </c>
      <c r="I56" s="51">
        <v>26</v>
      </c>
      <c r="J56" s="10"/>
      <c r="K56" s="14"/>
      <c r="L56" s="10"/>
      <c r="M56" s="10"/>
      <c r="N56" s="10"/>
      <c r="O56" s="10"/>
      <c r="P56" s="10"/>
      <c r="Q56" s="10"/>
      <c r="R56" s="10"/>
      <c r="S56" s="10"/>
      <c r="T56" s="10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11" t="s">
        <v>69</v>
      </c>
      <c r="AJ56" s="18">
        <f t="shared" ca="1" si="1"/>
        <v>3191.25</v>
      </c>
      <c r="AK56" s="19" t="str">
        <f t="shared" ca="1" si="2"/>
        <v>U</v>
      </c>
      <c r="AL56" s="11" t="s">
        <v>69</v>
      </c>
      <c r="AM56" s="20">
        <v>6</v>
      </c>
      <c r="AN56" s="21">
        <v>4</v>
      </c>
    </row>
    <row r="57" spans="1:40" ht="12" customHeight="1">
      <c r="A57" s="45">
        <v>27</v>
      </c>
      <c r="B57" s="37">
        <f t="shared" ca="1" si="34"/>
        <v>3191.25</v>
      </c>
      <c r="C57" s="46" t="str">
        <f t="shared" ca="1" si="35"/>
        <v>U</v>
      </c>
      <c r="D57" s="45">
        <f t="shared" ca="1" si="36"/>
        <v>4</v>
      </c>
      <c r="E57" s="52">
        <f t="shared" ca="1" si="41"/>
        <v>1102</v>
      </c>
      <c r="F57" s="48">
        <f t="shared" ca="1" si="37"/>
        <v>13867</v>
      </c>
      <c r="G57" s="49">
        <f t="shared" ca="1" si="38"/>
        <v>-1168.2499999999991</v>
      </c>
      <c r="H57" s="50">
        <f t="shared" ca="1" si="39"/>
        <v>11596.75</v>
      </c>
      <c r="I57" s="51">
        <v>27</v>
      </c>
      <c r="J57" s="10"/>
      <c r="K57" s="14"/>
      <c r="L57" s="10"/>
      <c r="M57" s="10"/>
      <c r="N57" s="10"/>
      <c r="O57" s="10"/>
      <c r="P57" s="10"/>
      <c r="Q57" s="10"/>
      <c r="R57" s="10"/>
      <c r="S57" s="10"/>
      <c r="T57" s="10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11" t="s">
        <v>69</v>
      </c>
      <c r="AJ57" s="18">
        <f t="shared" ca="1" si="1"/>
        <v>2553</v>
      </c>
      <c r="AK57" s="19" t="str">
        <f t="shared" ca="1" si="2"/>
        <v>U</v>
      </c>
      <c r="AL57" s="11" t="s">
        <v>69</v>
      </c>
      <c r="AM57" s="20">
        <v>7</v>
      </c>
      <c r="AN57" s="21">
        <v>5</v>
      </c>
    </row>
    <row r="58" spans="1:40" ht="12" customHeight="1">
      <c r="A58" s="45">
        <v>28</v>
      </c>
      <c r="B58" s="37">
        <f t="shared" ca="1" si="34"/>
        <v>2957.8</v>
      </c>
      <c r="C58" s="46" t="str">
        <f t="shared" ca="1" si="35"/>
        <v>CR</v>
      </c>
      <c r="D58" s="45">
        <f t="shared" ca="1" si="36"/>
        <v>5</v>
      </c>
      <c r="E58" s="52">
        <f t="shared" ca="1" si="41"/>
        <v>1168.2499999999991</v>
      </c>
      <c r="F58" s="48">
        <f t="shared" ca="1" si="37"/>
        <v>15957.25</v>
      </c>
      <c r="G58" s="49">
        <f t="shared" ca="1" si="38"/>
        <v>-174.60000000000036</v>
      </c>
      <c r="H58" s="50">
        <f t="shared" ca="1" si="39"/>
        <v>14614.4</v>
      </c>
      <c r="I58" s="51">
        <v>28</v>
      </c>
      <c r="J58" s="10"/>
      <c r="K58" s="14"/>
      <c r="L58" s="10"/>
      <c r="M58" s="10"/>
      <c r="N58" s="10"/>
      <c r="O58" s="10"/>
      <c r="P58" s="10"/>
      <c r="Q58" s="10"/>
      <c r="R58" s="10"/>
      <c r="S58" s="10"/>
      <c r="T58" s="10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11" t="s">
        <v>69</v>
      </c>
      <c r="AJ58" s="18">
        <f t="shared" ca="1" si="1"/>
        <v>2127.5</v>
      </c>
      <c r="AK58" s="19" t="str">
        <f t="shared" ca="1" si="2"/>
        <v>U</v>
      </c>
      <c r="AL58" s="11" t="s">
        <v>69</v>
      </c>
      <c r="AM58" s="20">
        <v>8</v>
      </c>
      <c r="AN58" s="21">
        <v>6</v>
      </c>
    </row>
    <row r="59" spans="1:40" ht="12" customHeight="1">
      <c r="A59" s="45">
        <v>29</v>
      </c>
      <c r="B59" s="37">
        <f t="shared" ca="1" si="34"/>
        <v>2871</v>
      </c>
      <c r="C59" s="46" t="str">
        <f t="shared" ca="1" si="35"/>
        <v>Ada</v>
      </c>
      <c r="D59" s="45">
        <f t="shared" ca="1" si="36"/>
        <v>2</v>
      </c>
      <c r="E59" s="52">
        <f t="shared" ca="1" si="41"/>
        <v>174.60000000000036</v>
      </c>
      <c r="F59" s="48">
        <f t="shared" ca="1" si="37"/>
        <v>5916.6</v>
      </c>
      <c r="G59" s="49">
        <f t="shared" ca="1" si="38"/>
        <v>-478</v>
      </c>
      <c r="H59" s="50">
        <f t="shared" ca="1" si="39"/>
        <v>5264</v>
      </c>
      <c r="I59" s="51">
        <v>29</v>
      </c>
      <c r="J59" s="10"/>
      <c r="K59" s="14"/>
      <c r="L59" s="10"/>
      <c r="M59" s="10"/>
      <c r="N59" s="10"/>
      <c r="O59" s="10"/>
      <c r="P59" s="10"/>
      <c r="Q59" s="10"/>
      <c r="R59" s="10"/>
      <c r="S59" s="10"/>
      <c r="T59" s="10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11" t="s">
        <v>69</v>
      </c>
      <c r="AJ59" s="18">
        <f t="shared" ca="1" si="1"/>
        <v>1823.5714285714287</v>
      </c>
      <c r="AK59" s="19" t="str">
        <f t="shared" ca="1" si="2"/>
        <v>U</v>
      </c>
      <c r="AL59" s="11" t="s">
        <v>69</v>
      </c>
      <c r="AM59" s="20">
        <v>9</v>
      </c>
      <c r="AN59" s="21">
        <v>7</v>
      </c>
    </row>
    <row r="60" spans="1:40" ht="12" customHeight="1">
      <c r="A60" s="45">
        <v>30</v>
      </c>
      <c r="B60" s="37">
        <f t="shared" ca="1" si="34"/>
        <v>2751.75</v>
      </c>
      <c r="C60" s="46" t="str">
        <f t="shared" ca="1" si="35"/>
        <v>CD</v>
      </c>
      <c r="D60" s="45">
        <f t="shared" ca="1" si="36"/>
        <v>4</v>
      </c>
      <c r="E60" s="52">
        <f t="shared" ca="1" si="41"/>
        <v>478</v>
      </c>
      <c r="F60" s="48">
        <f t="shared" ca="1" si="37"/>
        <v>11485</v>
      </c>
      <c r="G60" s="49">
        <f t="shared" ca="1" si="38"/>
        <v>-304.25000000000045</v>
      </c>
      <c r="H60" s="50">
        <f t="shared" ca="1" si="39"/>
        <v>10702.75</v>
      </c>
      <c r="I60" s="51">
        <v>30</v>
      </c>
      <c r="J60" s="10"/>
      <c r="K60" s="14"/>
      <c r="L60" s="10"/>
      <c r="M60" s="10"/>
      <c r="N60" s="10"/>
      <c r="O60" s="10"/>
      <c r="P60" s="10"/>
      <c r="Q60" s="10"/>
      <c r="R60" s="10"/>
      <c r="S60" s="10"/>
      <c r="T60" s="10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11" t="s">
        <v>69</v>
      </c>
      <c r="AJ60" s="18">
        <f t="shared" ca="1" si="1"/>
        <v>1595.625</v>
      </c>
      <c r="AK60" s="19" t="str">
        <f t="shared" ca="1" si="2"/>
        <v>U</v>
      </c>
      <c r="AL60" s="11" t="s">
        <v>69</v>
      </c>
      <c r="AM60" s="20">
        <v>10</v>
      </c>
      <c r="AN60" s="21">
        <v>8</v>
      </c>
    </row>
    <row r="61" spans="1:40" ht="12" customHeight="1">
      <c r="A61" s="45">
        <v>31</v>
      </c>
      <c r="B61" s="37">
        <f t="shared" ca="1" si="34"/>
        <v>2650.6666666666665</v>
      </c>
      <c r="C61" s="46" t="str">
        <f t="shared" ca="1" si="35"/>
        <v>Liberal</v>
      </c>
      <c r="D61" s="45">
        <f t="shared" ca="1" si="36"/>
        <v>3</v>
      </c>
      <c r="E61" s="52">
        <f t="shared" ca="1" si="41"/>
        <v>304.25000000000045</v>
      </c>
      <c r="F61" s="48">
        <f t="shared" ca="1" si="37"/>
        <v>8256.25</v>
      </c>
      <c r="G61" s="49">
        <f t="shared" ca="1" si="38"/>
        <v>-10.66666666666606</v>
      </c>
      <c r="H61" s="50">
        <f t="shared" ca="1" si="39"/>
        <v>7941.3333333333339</v>
      </c>
      <c r="I61" s="51">
        <v>31</v>
      </c>
      <c r="J61" s="10"/>
      <c r="K61" s="14"/>
      <c r="L61" s="10"/>
      <c r="M61" s="10"/>
      <c r="N61" s="10"/>
      <c r="O61" s="10"/>
      <c r="P61" s="10"/>
      <c r="Q61" s="10"/>
      <c r="R61" s="10"/>
      <c r="S61" s="10"/>
      <c r="T61" s="10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11" t="s">
        <v>69</v>
      </c>
      <c r="AJ61" s="18">
        <f t="shared" ca="1" si="1"/>
        <v>1418.3333333333333</v>
      </c>
      <c r="AK61" s="19" t="str">
        <f t="shared" ca="1" si="2"/>
        <v>U</v>
      </c>
      <c r="AL61" s="11" t="s">
        <v>69</v>
      </c>
      <c r="AM61" s="20">
        <v>11</v>
      </c>
      <c r="AN61" s="21">
        <v>9</v>
      </c>
    </row>
    <row r="62" spans="1:40" ht="12" customHeight="1">
      <c r="A62" s="45">
        <v>32</v>
      </c>
      <c r="B62" s="37">
        <f t="shared" ca="1" si="34"/>
        <v>2648.25</v>
      </c>
      <c r="C62" s="46" t="str">
        <f t="shared" ca="1" si="35"/>
        <v>Verde</v>
      </c>
      <c r="D62" s="45">
        <f t="shared" ca="1" si="36"/>
        <v>4</v>
      </c>
      <c r="E62" s="52">
        <f t="shared" ca="1" si="41"/>
        <v>10.66666666666606</v>
      </c>
      <c r="F62" s="48">
        <f t="shared" ca="1" si="37"/>
        <v>10603.666666666666</v>
      </c>
      <c r="G62" s="49">
        <f t="shared" ca="1" si="38"/>
        <v>-46.75</v>
      </c>
      <c r="H62" s="50">
        <f t="shared" ca="1" si="39"/>
        <v>10546.25</v>
      </c>
      <c r="I62" s="51">
        <v>32</v>
      </c>
      <c r="J62" s="10"/>
      <c r="K62" s="14"/>
      <c r="L62" s="10"/>
      <c r="M62" s="10"/>
      <c r="N62" s="10"/>
      <c r="O62" s="10"/>
      <c r="P62" s="10"/>
      <c r="Q62" s="10"/>
      <c r="R62" s="10"/>
      <c r="S62" s="10"/>
      <c r="T62" s="10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11" t="s">
        <v>69</v>
      </c>
      <c r="AJ62" s="18">
        <f t="shared" ca="1" si="1"/>
        <v>1276.5</v>
      </c>
      <c r="AK62" s="19" t="str">
        <f t="shared" ca="1" si="2"/>
        <v>U</v>
      </c>
      <c r="AL62" s="11" t="s">
        <v>69</v>
      </c>
      <c r="AM62" s="20">
        <v>12</v>
      </c>
      <c r="AN62" s="21">
        <v>10</v>
      </c>
    </row>
    <row r="63" spans="1:40" ht="12" customHeight="1">
      <c r="A63" s="45">
        <v>33</v>
      </c>
      <c r="B63" s="37">
        <f t="shared" ca="1" si="34"/>
        <v>2633</v>
      </c>
      <c r="C63" s="46" t="str">
        <f t="shared" ca="1" si="35"/>
        <v>Humana</v>
      </c>
      <c r="D63" s="45">
        <f t="shared" ca="1" si="36"/>
        <v>3</v>
      </c>
      <c r="E63" s="52">
        <f t="shared" ca="1" si="41"/>
        <v>46.75</v>
      </c>
      <c r="F63" s="48">
        <f t="shared" ca="1" si="37"/>
        <v>7945.75</v>
      </c>
      <c r="G63" s="49">
        <f t="shared" ca="1" si="38"/>
        <v>-56</v>
      </c>
      <c r="H63" s="50">
        <f t="shared" ca="1" si="39"/>
        <v>7843</v>
      </c>
      <c r="I63" s="51">
        <v>33</v>
      </c>
      <c r="J63" s="10"/>
      <c r="K63" s="14"/>
      <c r="L63" s="10"/>
      <c r="M63" s="10"/>
      <c r="N63" s="10"/>
      <c r="O63" s="10"/>
      <c r="P63" s="10"/>
      <c r="Q63" s="10"/>
      <c r="R63" s="10"/>
      <c r="S63" s="10"/>
      <c r="T63" s="10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11" t="s">
        <v>69</v>
      </c>
      <c r="AJ63" s="18">
        <f t="shared" ca="1" si="1"/>
        <v>1160.4545454545455</v>
      </c>
      <c r="AK63" s="19" t="str">
        <f t="shared" ca="1" si="2"/>
        <v>U</v>
      </c>
      <c r="AL63" s="11" t="s">
        <v>69</v>
      </c>
      <c r="AM63" s="20">
        <v>13</v>
      </c>
      <c r="AN63" s="21">
        <v>11</v>
      </c>
    </row>
    <row r="64" spans="1:40" ht="12" customHeight="1">
      <c r="A64" s="45">
        <v>34</v>
      </c>
      <c r="B64" s="37">
        <f t="shared" ca="1" si="34"/>
        <v>2605.5</v>
      </c>
      <c r="C64" s="46" t="str">
        <f t="shared" ca="1" si="35"/>
        <v>AICO</v>
      </c>
      <c r="D64" s="45">
        <f t="shared" ca="1" si="36"/>
        <v>2</v>
      </c>
      <c r="E64" s="52">
        <f t="shared" ca="1" si="41"/>
        <v>56</v>
      </c>
      <c r="F64" s="48">
        <f t="shared" ca="1" si="37"/>
        <v>5267</v>
      </c>
      <c r="G64" s="49">
        <f t="shared" ca="1" si="38"/>
        <v>-263.5</v>
      </c>
      <c r="H64" s="50">
        <f t="shared" ca="1" si="39"/>
        <v>4947.5</v>
      </c>
      <c r="I64" s="51">
        <v>34</v>
      </c>
      <c r="J64" s="10"/>
      <c r="K64" s="14"/>
      <c r="L64" s="10"/>
      <c r="M64" s="10"/>
      <c r="N64" s="10"/>
      <c r="O64" s="10"/>
      <c r="P64" s="10"/>
      <c r="Q64" s="10"/>
      <c r="R64" s="10"/>
      <c r="S64" s="10"/>
      <c r="T64" s="10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11" t="s">
        <v>69</v>
      </c>
      <c r="AJ64" s="18">
        <f t="shared" ca="1" si="1"/>
        <v>1063.75</v>
      </c>
      <c r="AK64" s="19" t="str">
        <f t="shared" ca="1" si="2"/>
        <v>U</v>
      </c>
      <c r="AL64" s="11" t="s">
        <v>69</v>
      </c>
      <c r="AM64" s="20">
        <v>14</v>
      </c>
      <c r="AN64" s="21">
        <v>12</v>
      </c>
    </row>
    <row r="65" spans="1:40" ht="12" customHeight="1">
      <c r="A65" s="45">
        <v>35</v>
      </c>
      <c r="B65" s="37">
        <f t="shared" ca="1" si="34"/>
        <v>2553</v>
      </c>
      <c r="C65" s="46" t="str">
        <f t="shared" ca="1" si="35"/>
        <v>U</v>
      </c>
      <c r="D65" s="45">
        <f t="shared" ca="1" si="36"/>
        <v>5</v>
      </c>
      <c r="E65" s="52">
        <f t="shared" ca="1" si="41"/>
        <v>263.5</v>
      </c>
      <c r="F65" s="48">
        <f t="shared" ca="1" si="37"/>
        <v>13028.5</v>
      </c>
      <c r="G65" s="49">
        <f t="shared" ca="1" si="38"/>
        <v>-141</v>
      </c>
      <c r="H65" s="50">
        <f t="shared" ca="1" si="39"/>
        <v>12624</v>
      </c>
      <c r="I65" s="51">
        <v>35</v>
      </c>
      <c r="J65" s="10"/>
      <c r="K65" s="14"/>
      <c r="L65" s="10"/>
      <c r="M65" s="10"/>
      <c r="N65" s="10"/>
      <c r="O65" s="10"/>
      <c r="P65" s="10"/>
      <c r="Q65" s="10"/>
      <c r="R65" s="10"/>
      <c r="S65" s="10"/>
      <c r="T65" s="10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11" t="s">
        <v>69</v>
      </c>
      <c r="AJ65" s="18">
        <f t="shared" ca="1" si="1"/>
        <v>981.92307692307691</v>
      </c>
      <c r="AK65" s="19" t="str">
        <f t="shared" ca="1" si="2"/>
        <v>U</v>
      </c>
      <c r="AL65" s="11" t="s">
        <v>69</v>
      </c>
      <c r="AM65" s="20">
        <v>15</v>
      </c>
      <c r="AN65" s="21">
        <v>13</v>
      </c>
    </row>
    <row r="66" spans="1:40" ht="12" customHeight="1">
      <c r="A66" s="45">
        <v>36</v>
      </c>
      <c r="B66" s="37">
        <f t="shared" ca="1" si="34"/>
        <v>2483</v>
      </c>
      <c r="C66" s="46" t="str">
        <f t="shared" ca="1" si="35"/>
        <v>Conservador</v>
      </c>
      <c r="D66" s="45">
        <f t="shared" ca="1" si="36"/>
        <v>2</v>
      </c>
      <c r="E66" s="52">
        <f t="shared" ca="1" si="41"/>
        <v>141</v>
      </c>
      <c r="F66" s="48">
        <f t="shared" ca="1" si="37"/>
        <v>5107</v>
      </c>
      <c r="G66" s="49">
        <f t="shared" ca="1" si="38"/>
        <v>-109.99999999999909</v>
      </c>
      <c r="H66" s="50">
        <f t="shared" ca="1" si="39"/>
        <v>4856.0000000000009</v>
      </c>
      <c r="I66" s="51">
        <v>36</v>
      </c>
      <c r="J66" s="10"/>
      <c r="K66" s="14"/>
      <c r="L66" s="10"/>
      <c r="M66" s="10"/>
      <c r="N66" s="10"/>
      <c r="O66" s="10"/>
      <c r="P66" s="10"/>
      <c r="Q66" s="10"/>
      <c r="R66" s="10"/>
      <c r="S66" s="10"/>
      <c r="T66" s="10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11" t="s">
        <v>69</v>
      </c>
      <c r="AJ66" s="18">
        <f t="shared" ca="1" si="1"/>
        <v>911.78571428571433</v>
      </c>
      <c r="AK66" s="19" t="str">
        <f t="shared" ca="1" si="2"/>
        <v>U</v>
      </c>
      <c r="AL66" s="11" t="s">
        <v>69</v>
      </c>
      <c r="AM66" s="20">
        <v>16</v>
      </c>
      <c r="AN66" s="21">
        <v>14</v>
      </c>
    </row>
    <row r="67" spans="1:40" ht="12" customHeight="1">
      <c r="A67" s="45">
        <v>37</v>
      </c>
      <c r="B67" s="37">
        <f t="shared" ca="1" si="34"/>
        <v>2464.8333333333335</v>
      </c>
      <c r="C67" s="46" t="str">
        <f t="shared" ca="1" si="35"/>
        <v>CR</v>
      </c>
      <c r="D67" s="45">
        <f t="shared" ca="1" si="36"/>
        <v>6</v>
      </c>
      <c r="E67" s="52">
        <f t="shared" ca="1" si="41"/>
        <v>109.99999999999909</v>
      </c>
      <c r="F67" s="48">
        <f t="shared" ca="1" si="37"/>
        <v>14899</v>
      </c>
      <c r="G67" s="49">
        <f t="shared" ca="1" si="38"/>
        <v>-223.66666666666697</v>
      </c>
      <c r="H67" s="50">
        <f t="shared" ca="1" si="39"/>
        <v>14565.333333333332</v>
      </c>
      <c r="I67" s="51">
        <v>37</v>
      </c>
      <c r="J67" s="10"/>
      <c r="K67" s="14"/>
      <c r="L67" s="10"/>
      <c r="M67" s="10"/>
      <c r="N67" s="10"/>
      <c r="O67" s="10"/>
      <c r="P67" s="10"/>
      <c r="Q67" s="10"/>
      <c r="R67" s="10"/>
      <c r="S67" s="10"/>
      <c r="T67" s="10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11" t="s">
        <v>69</v>
      </c>
      <c r="AJ67" s="18">
        <f t="shared" ca="1" si="1"/>
        <v>851</v>
      </c>
      <c r="AK67" s="19" t="str">
        <f t="shared" ca="1" si="2"/>
        <v>U</v>
      </c>
      <c r="AL67" s="11" t="s">
        <v>69</v>
      </c>
      <c r="AM67" s="20">
        <v>17</v>
      </c>
      <c r="AN67" s="21">
        <v>15</v>
      </c>
    </row>
    <row r="68" spans="1:40" ht="12" customHeight="1">
      <c r="A68" s="45">
        <v>38</v>
      </c>
      <c r="B68" s="37">
        <f t="shared" ca="1" si="34"/>
        <v>2353.5</v>
      </c>
      <c r="C68" s="46" t="str">
        <f t="shared" ca="1" si="35"/>
        <v>MIRA</v>
      </c>
      <c r="D68" s="45">
        <f t="shared" ca="1" si="36"/>
        <v>2</v>
      </c>
      <c r="E68" s="52">
        <f t="shared" ca="1" si="41"/>
        <v>223.66666666666697</v>
      </c>
      <c r="F68" s="48">
        <f t="shared" ca="1" si="37"/>
        <v>4930.666666666667</v>
      </c>
      <c r="G68" s="49">
        <f t="shared" ca="1" si="38"/>
        <v>-128.5</v>
      </c>
      <c r="H68" s="50">
        <f t="shared" ca="1" si="39"/>
        <v>4578.5</v>
      </c>
      <c r="I68" s="51">
        <v>38</v>
      </c>
      <c r="J68" s="10"/>
      <c r="K68" s="14"/>
      <c r="L68" s="10"/>
      <c r="M68" s="10"/>
      <c r="N68" s="10"/>
      <c r="O68" s="10"/>
      <c r="P68" s="10"/>
      <c r="Q68" s="10"/>
      <c r="R68" s="10"/>
      <c r="S68" s="10"/>
      <c r="T68" s="10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11" t="s">
        <v>69</v>
      </c>
      <c r="AJ68" s="18">
        <f t="shared" ca="1" si="1"/>
        <v>797.8125</v>
      </c>
      <c r="AK68" s="19" t="str">
        <f t="shared" ca="1" si="2"/>
        <v>U</v>
      </c>
      <c r="AL68" s="11" t="s">
        <v>69</v>
      </c>
      <c r="AM68" s="20">
        <v>18</v>
      </c>
      <c r="AN68" s="21">
        <v>16</v>
      </c>
    </row>
    <row r="69" spans="1:40" ht="12" customHeight="1">
      <c r="A69" s="45">
        <v>39</v>
      </c>
      <c r="B69" s="37">
        <f t="shared" ca="1" si="34"/>
        <v>2311</v>
      </c>
      <c r="C69" s="46" t="str">
        <f t="shared" ca="1" si="35"/>
        <v>ASI</v>
      </c>
      <c r="D69" s="45">
        <f t="shared" ca="1" si="36"/>
        <v>3</v>
      </c>
      <c r="E69" s="52">
        <f t="shared" ca="1" si="41"/>
        <v>128.5</v>
      </c>
      <c r="F69" s="48">
        <f t="shared" ca="1" si="37"/>
        <v>7061.5</v>
      </c>
      <c r="G69" s="49">
        <f t="shared" ca="1" si="38"/>
        <v>-108</v>
      </c>
      <c r="H69" s="50">
        <f t="shared" ca="1" si="39"/>
        <v>6825</v>
      </c>
      <c r="I69" s="51">
        <v>39</v>
      </c>
      <c r="J69" s="10"/>
      <c r="K69" s="14"/>
      <c r="L69" s="10"/>
      <c r="M69" s="10"/>
      <c r="N69" s="10"/>
      <c r="O69" s="10"/>
      <c r="P69" s="10"/>
      <c r="Q69" s="10"/>
      <c r="R69" s="10"/>
      <c r="S69" s="10"/>
      <c r="T69" s="10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11" t="s">
        <v>69</v>
      </c>
      <c r="AJ69" s="18">
        <f t="shared" ca="1" si="1"/>
        <v>750.88235294117646</v>
      </c>
      <c r="AK69" s="19" t="str">
        <f t="shared" ca="1" si="2"/>
        <v>U</v>
      </c>
      <c r="AL69" s="11" t="s">
        <v>69</v>
      </c>
      <c r="AM69" s="20">
        <v>19</v>
      </c>
      <c r="AN69" s="21">
        <v>17</v>
      </c>
    </row>
    <row r="70" spans="1:40" ht="12" customHeight="1">
      <c r="A70" s="45">
        <v>40</v>
      </c>
      <c r="B70" s="37">
        <f t="shared" ca="1" si="34"/>
        <v>2257.5</v>
      </c>
      <c r="C70" s="46" t="str">
        <f t="shared" ca="1" si="35"/>
        <v>Renaciente</v>
      </c>
      <c r="D70" s="45">
        <f t="shared" ca="1" si="36"/>
        <v>2</v>
      </c>
      <c r="E70" s="52">
        <f t="shared" ca="1" si="41"/>
        <v>108</v>
      </c>
      <c r="F70" s="48">
        <f t="shared" ca="1" si="37"/>
        <v>4623</v>
      </c>
      <c r="G70" s="49">
        <f t="shared" ca="1" si="38"/>
        <v>-281.49999999999955</v>
      </c>
      <c r="H70" s="50">
        <f t="shared" ca="1" si="39"/>
        <v>4233.5</v>
      </c>
      <c r="I70" s="51">
        <v>40</v>
      </c>
      <c r="J70" s="10"/>
      <c r="K70" s="14"/>
      <c r="L70" s="10"/>
      <c r="M70" s="10"/>
      <c r="N70" s="10"/>
      <c r="O70" s="10"/>
      <c r="P70" s="10"/>
      <c r="Q70" s="10"/>
      <c r="R70" s="10"/>
      <c r="S70" s="10"/>
      <c r="T70" s="10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11" t="s">
        <v>69</v>
      </c>
      <c r="AJ70" s="18">
        <f t="shared" ca="1" si="1"/>
        <v>709.16666666666663</v>
      </c>
      <c r="AK70" s="19" t="str">
        <f t="shared" ca="1" si="2"/>
        <v>U</v>
      </c>
      <c r="AL70" s="11" t="s">
        <v>69</v>
      </c>
      <c r="AM70" s="20">
        <v>20</v>
      </c>
      <c r="AN70" s="21">
        <v>18</v>
      </c>
    </row>
    <row r="71" spans="1:40" ht="12" customHeight="1">
      <c r="A71" s="45">
        <v>41</v>
      </c>
      <c r="B71" s="37">
        <f t="shared" ca="1" si="34"/>
        <v>2201.4</v>
      </c>
      <c r="C71" s="46" t="str">
        <f t="shared" ca="1" si="35"/>
        <v>CD</v>
      </c>
      <c r="D71" s="45">
        <f t="shared" ca="1" si="36"/>
        <v>5</v>
      </c>
      <c r="E71" s="52">
        <f t="shared" ca="1" si="41"/>
        <v>281.49999999999955</v>
      </c>
      <c r="F71" s="48">
        <f t="shared" ca="1" si="37"/>
        <v>11288.5</v>
      </c>
      <c r="G71" s="49">
        <f t="shared" ca="1" si="38"/>
        <v>-444.40000000000055</v>
      </c>
      <c r="H71" s="50">
        <f t="shared" ca="1" si="39"/>
        <v>10562.599999999999</v>
      </c>
      <c r="I71" s="51">
        <v>41</v>
      </c>
      <c r="J71" s="10"/>
      <c r="K71" s="14"/>
      <c r="L71" s="10"/>
      <c r="M71" s="10"/>
      <c r="N71" s="10"/>
      <c r="O71" s="10"/>
      <c r="P71" s="10"/>
      <c r="Q71" s="10"/>
      <c r="R71" s="10"/>
      <c r="S71" s="10"/>
      <c r="T71" s="10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11" t="s">
        <v>69</v>
      </c>
      <c r="AJ71" s="18">
        <f t="shared" ca="1" si="1"/>
        <v>671.84210526315792</v>
      </c>
      <c r="AK71" s="19" t="str">
        <f t="shared" ca="1" si="2"/>
        <v>U</v>
      </c>
      <c r="AL71" s="11" t="s">
        <v>69</v>
      </c>
      <c r="AM71" s="20">
        <v>21</v>
      </c>
      <c r="AN71" s="21">
        <v>19</v>
      </c>
    </row>
    <row r="72" spans="1:40" ht="12" customHeight="1">
      <c r="A72" s="45">
        <v>42</v>
      </c>
      <c r="B72" s="37">
        <f t="shared" ca="1" si="34"/>
        <v>2127.5</v>
      </c>
      <c r="C72" s="46" t="str">
        <f t="shared" ca="1" si="35"/>
        <v>U</v>
      </c>
      <c r="D72" s="45">
        <f t="shared" ca="1" si="36"/>
        <v>6</v>
      </c>
      <c r="E72" s="52">
        <f t="shared" ca="1" si="41"/>
        <v>444.40000000000055</v>
      </c>
      <c r="F72" s="48">
        <f t="shared" ca="1" si="37"/>
        <v>13209.400000000001</v>
      </c>
      <c r="G72" s="49">
        <f t="shared" ca="1" si="38"/>
        <v>-45.500000000000455</v>
      </c>
      <c r="H72" s="50">
        <f t="shared" ca="1" si="39"/>
        <v>12719.5</v>
      </c>
      <c r="I72" s="51">
        <v>42</v>
      </c>
      <c r="J72" s="10"/>
      <c r="K72" s="14"/>
      <c r="L72" s="10"/>
      <c r="M72" s="10"/>
      <c r="N72" s="10"/>
      <c r="O72" s="10"/>
      <c r="P72" s="10"/>
      <c r="Q72" s="10"/>
      <c r="R72" s="10"/>
      <c r="S72" s="10"/>
      <c r="T72" s="10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11" t="s">
        <v>69</v>
      </c>
      <c r="AJ72" s="18">
        <f t="shared" ca="1" si="1"/>
        <v>638.25</v>
      </c>
      <c r="AK72" s="19" t="str">
        <f t="shared" ca="1" si="2"/>
        <v>U</v>
      </c>
      <c r="AL72" s="11" t="s">
        <v>69</v>
      </c>
      <c r="AM72" s="20">
        <v>22</v>
      </c>
      <c r="AN72" s="21">
        <v>20</v>
      </c>
    </row>
    <row r="73" spans="1:40" ht="12" customHeight="1">
      <c r="A73" s="45">
        <v>43</v>
      </c>
      <c r="B73" s="37">
        <f t="shared" ca="1" si="34"/>
        <v>2118.6</v>
      </c>
      <c r="C73" s="46" t="str">
        <f t="shared" ca="1" si="35"/>
        <v>Verde</v>
      </c>
      <c r="D73" s="45">
        <f t="shared" ca="1" si="36"/>
        <v>5</v>
      </c>
      <c r="E73" s="52">
        <f t="shared" ca="1" si="41"/>
        <v>45.500000000000455</v>
      </c>
      <c r="F73" s="48">
        <f t="shared" ca="1" si="37"/>
        <v>10638.5</v>
      </c>
      <c r="G73" s="49">
        <f t="shared" ca="1" si="38"/>
        <v>-42.199999999998909</v>
      </c>
      <c r="H73" s="50">
        <f t="shared" ca="1" si="39"/>
        <v>10550.800000000001</v>
      </c>
      <c r="I73" s="51">
        <v>43</v>
      </c>
      <c r="J73" s="10"/>
      <c r="K73" s="14"/>
      <c r="L73" s="10"/>
      <c r="M73" s="10"/>
      <c r="N73" s="10"/>
      <c r="O73" s="10"/>
      <c r="P73" s="10"/>
      <c r="Q73" s="10"/>
      <c r="R73" s="10"/>
      <c r="S73" s="10"/>
      <c r="T73" s="10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11" t="s">
        <v>69</v>
      </c>
      <c r="AJ73" s="18">
        <f t="shared" ca="1" si="1"/>
        <v>607.85714285714289</v>
      </c>
      <c r="AK73" s="19" t="str">
        <f t="shared" ca="1" si="2"/>
        <v>U</v>
      </c>
      <c r="AL73" s="11" t="s">
        <v>69</v>
      </c>
      <c r="AM73" s="20">
        <v>23</v>
      </c>
      <c r="AN73" s="21">
        <v>21</v>
      </c>
    </row>
    <row r="74" spans="1:40" ht="12" customHeight="1">
      <c r="A74" s="45">
        <v>44</v>
      </c>
      <c r="B74" s="37">
        <f t="shared" ca="1" si="34"/>
        <v>2112.7142857142858</v>
      </c>
      <c r="C74" s="46" t="str">
        <f t="shared" ca="1" si="35"/>
        <v>CR</v>
      </c>
      <c r="D74" s="45">
        <f t="shared" ca="1" si="36"/>
        <v>7</v>
      </c>
      <c r="E74" s="52">
        <f t="shared" ca="1" si="41"/>
        <v>42.199999999998909</v>
      </c>
      <c r="F74" s="48">
        <f t="shared" ca="1" si="37"/>
        <v>14831.199999999999</v>
      </c>
      <c r="G74" s="49">
        <f t="shared" ca="1" si="38"/>
        <v>-159.42857142857156</v>
      </c>
      <c r="H74" s="50">
        <f t="shared" ca="1" si="39"/>
        <v>14629.571428571428</v>
      </c>
      <c r="I74" s="51">
        <v>44</v>
      </c>
      <c r="J74" s="10"/>
      <c r="K74" s="14"/>
      <c r="L74" s="10"/>
      <c r="M74" s="10"/>
      <c r="N74" s="10"/>
      <c r="O74" s="10"/>
      <c r="P74" s="10"/>
      <c r="Q74" s="10"/>
      <c r="R74" s="10"/>
      <c r="S74" s="10"/>
      <c r="T74" s="10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11" t="s">
        <v>69</v>
      </c>
      <c r="AJ74" s="18">
        <f t="shared" ca="1" si="1"/>
        <v>580.22727272727275</v>
      </c>
      <c r="AK74" s="19" t="str">
        <f t="shared" ca="1" si="2"/>
        <v>U</v>
      </c>
      <c r="AL74" s="11" t="s">
        <v>69</v>
      </c>
      <c r="AM74" s="20">
        <v>24</v>
      </c>
      <c r="AN74" s="21">
        <v>22</v>
      </c>
    </row>
    <row r="75" spans="1:40" ht="12" customHeight="1">
      <c r="A75" s="45">
        <v>45</v>
      </c>
      <c r="B75" s="37">
        <f t="shared" ca="1" si="34"/>
        <v>2033.5</v>
      </c>
      <c r="C75" s="46" t="str">
        <f t="shared" ca="1" si="35"/>
        <v>MAIS</v>
      </c>
      <c r="D75" s="45">
        <f t="shared" ca="1" si="36"/>
        <v>2</v>
      </c>
      <c r="E75" s="52">
        <f t="shared" ca="1" si="41"/>
        <v>159.42857142857156</v>
      </c>
      <c r="F75" s="48">
        <f t="shared" ca="1" si="37"/>
        <v>4226.4285714285716</v>
      </c>
      <c r="G75" s="49">
        <f t="shared" ca="1" si="38"/>
        <v>-183</v>
      </c>
      <c r="H75" s="50">
        <f t="shared" ca="1" si="39"/>
        <v>3884</v>
      </c>
      <c r="I75" s="51">
        <v>45</v>
      </c>
      <c r="J75" s="10"/>
      <c r="K75" s="14"/>
      <c r="L75" s="10"/>
      <c r="M75" s="10"/>
      <c r="N75" s="10"/>
      <c r="O75" s="10"/>
      <c r="P75" s="10"/>
      <c r="Q75" s="10"/>
      <c r="R75" s="10"/>
      <c r="S75" s="10"/>
      <c r="T75" s="10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11" t="s">
        <v>69</v>
      </c>
      <c r="AJ75" s="18">
        <f t="shared" ca="1" si="1"/>
        <v>555</v>
      </c>
      <c r="AK75" s="19" t="str">
        <f t="shared" ca="1" si="2"/>
        <v>U</v>
      </c>
      <c r="AL75" s="11" t="s">
        <v>69</v>
      </c>
      <c r="AM75" s="20">
        <v>25</v>
      </c>
      <c r="AN75" s="21">
        <v>23</v>
      </c>
    </row>
    <row r="76" spans="1:40" ht="12" customHeight="1">
      <c r="A76" s="45">
        <v>46</v>
      </c>
      <c r="B76" s="37">
        <f t="shared" ca="1" si="34"/>
        <v>1988</v>
      </c>
      <c r="C76" s="46" t="str">
        <f t="shared" ca="1" si="35"/>
        <v>Liberal</v>
      </c>
      <c r="D76" s="45">
        <f t="shared" ca="1" si="36"/>
        <v>4</v>
      </c>
      <c r="E76" s="52">
        <f t="shared" ca="1" si="41"/>
        <v>183</v>
      </c>
      <c r="F76" s="48">
        <f t="shared" ca="1" si="37"/>
        <v>8135</v>
      </c>
      <c r="G76" s="49">
        <f t="shared" ca="1" si="38"/>
        <v>-54</v>
      </c>
      <c r="H76" s="50">
        <f t="shared" ca="1" si="39"/>
        <v>7898</v>
      </c>
      <c r="I76" s="51">
        <v>46</v>
      </c>
      <c r="J76" s="10"/>
      <c r="K76" s="14"/>
      <c r="L76" s="10"/>
      <c r="M76" s="10"/>
      <c r="N76" s="10"/>
      <c r="O76" s="10"/>
      <c r="P76" s="10"/>
      <c r="Q76" s="10"/>
      <c r="R76" s="10"/>
      <c r="S76" s="10"/>
      <c r="T76" s="10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11" t="s">
        <v>69</v>
      </c>
      <c r="AJ76" s="18">
        <f t="shared" ca="1" si="1"/>
        <v>531.875</v>
      </c>
      <c r="AK76" s="19" t="str">
        <f t="shared" ca="1" si="2"/>
        <v>U</v>
      </c>
      <c r="AL76" s="11" t="s">
        <v>69</v>
      </c>
      <c r="AM76" s="20">
        <v>26</v>
      </c>
      <c r="AN76" s="21">
        <v>24</v>
      </c>
    </row>
    <row r="77" spans="1:40" ht="12" customHeight="1">
      <c r="A77" s="45">
        <v>47</v>
      </c>
      <c r="B77" s="37">
        <f t="shared" ca="1" si="34"/>
        <v>1974.75</v>
      </c>
      <c r="C77" s="46" t="str">
        <f t="shared" ca="1" si="35"/>
        <v>Humana</v>
      </c>
      <c r="D77" s="45">
        <f t="shared" ca="1" si="36"/>
        <v>4</v>
      </c>
      <c r="E77" s="52">
        <f t="shared" ca="1" si="41"/>
        <v>54</v>
      </c>
      <c r="F77" s="48">
        <f t="shared" ca="1" si="37"/>
        <v>7953</v>
      </c>
      <c r="G77" s="49">
        <f t="shared" ca="1" si="38"/>
        <v>-183.25</v>
      </c>
      <c r="H77" s="50">
        <f t="shared" ca="1" si="39"/>
        <v>7715.75</v>
      </c>
      <c r="I77" s="51">
        <v>47</v>
      </c>
      <c r="J77" s="10"/>
      <c r="K77" s="14"/>
      <c r="L77" s="10"/>
      <c r="M77" s="10"/>
      <c r="N77" s="10"/>
      <c r="O77" s="10"/>
      <c r="P77" s="10"/>
      <c r="Q77" s="10"/>
      <c r="R77" s="10"/>
      <c r="S77" s="10"/>
      <c r="T77" s="10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11" t="s">
        <v>69</v>
      </c>
      <c r="AJ77" s="18">
        <f t="shared" ca="1" si="1"/>
        <v>510.6</v>
      </c>
      <c r="AK77" s="19" t="str">
        <f t="shared" ca="1" si="2"/>
        <v>U</v>
      </c>
      <c r="AL77" s="11" t="s">
        <v>69</v>
      </c>
      <c r="AM77" s="20">
        <v>27</v>
      </c>
      <c r="AN77" s="21">
        <v>25</v>
      </c>
    </row>
    <row r="78" spans="1:40" ht="12" customHeight="1">
      <c r="A78" s="45">
        <v>48</v>
      </c>
      <c r="B78" s="37">
        <f t="shared" ca="1" si="34"/>
        <v>1914</v>
      </c>
      <c r="C78" s="46" t="str">
        <f t="shared" ca="1" si="35"/>
        <v>Ada</v>
      </c>
      <c r="D78" s="45">
        <f t="shared" ca="1" si="36"/>
        <v>3</v>
      </c>
      <c r="E78" s="52">
        <f t="shared" ca="1" si="41"/>
        <v>183.25</v>
      </c>
      <c r="F78" s="48">
        <f t="shared" ca="1" si="37"/>
        <v>5925.25</v>
      </c>
      <c r="G78" s="49">
        <f t="shared" ca="1" si="38"/>
        <v>-524</v>
      </c>
      <c r="H78" s="50">
        <f t="shared" ca="1" si="39"/>
        <v>5218</v>
      </c>
      <c r="I78" s="51">
        <v>48</v>
      </c>
      <c r="J78" s="10"/>
      <c r="K78" s="14"/>
      <c r="L78" s="10"/>
      <c r="M78" s="10"/>
      <c r="N78" s="10"/>
      <c r="O78" s="10"/>
      <c r="P78" s="10"/>
      <c r="Q78" s="10"/>
      <c r="R78" s="10"/>
      <c r="S78" s="10"/>
      <c r="T78" s="10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11" t="s">
        <v>69</v>
      </c>
      <c r="AJ78" s="18">
        <f t="shared" ca="1" si="1"/>
        <v>490.96153846153845</v>
      </c>
      <c r="AK78" s="19" t="str">
        <f t="shared" ca="1" si="2"/>
        <v>U</v>
      </c>
      <c r="AL78" s="11" t="s">
        <v>69</v>
      </c>
      <c r="AM78" s="20">
        <v>28</v>
      </c>
      <c r="AN78" s="21">
        <v>26</v>
      </c>
    </row>
    <row r="79" spans="1:40" ht="12" customHeight="1">
      <c r="A79" s="45">
        <v>49</v>
      </c>
      <c r="B79" s="37">
        <f t="shared" ca="1" si="34"/>
        <v>1848.625</v>
      </c>
      <c r="C79" s="46" t="str">
        <f t="shared" ca="1" si="35"/>
        <v>CR</v>
      </c>
      <c r="D79" s="45">
        <f t="shared" ca="1" si="36"/>
        <v>8</v>
      </c>
      <c r="E79" s="52">
        <f t="shared" ca="1" si="41"/>
        <v>524</v>
      </c>
      <c r="F79" s="48">
        <f t="shared" ca="1" si="37"/>
        <v>15313</v>
      </c>
      <c r="G79" s="49">
        <f t="shared" ca="1" si="38"/>
        <v>-85.75</v>
      </c>
      <c r="H79" s="50">
        <f t="shared" ca="1" si="39"/>
        <v>14703.25</v>
      </c>
      <c r="I79" s="51">
        <v>49</v>
      </c>
      <c r="J79" s="10"/>
      <c r="K79" s="14"/>
      <c r="L79" s="10"/>
      <c r="M79" s="10"/>
      <c r="N79" s="10"/>
      <c r="O79" s="10"/>
      <c r="P79" s="10"/>
      <c r="Q79" s="10"/>
      <c r="R79" s="10"/>
      <c r="S79" s="10"/>
      <c r="T79" s="10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11" t="s">
        <v>69</v>
      </c>
      <c r="AJ79" s="18">
        <f t="shared" ca="1" si="1"/>
        <v>472.77777777777777</v>
      </c>
      <c r="AK79" s="19" t="str">
        <f t="shared" ca="1" si="2"/>
        <v>U</v>
      </c>
      <c r="AL79" s="11" t="s">
        <v>69</v>
      </c>
      <c r="AM79" s="20">
        <v>29</v>
      </c>
      <c r="AN79" s="21">
        <v>27</v>
      </c>
    </row>
    <row r="80" spans="1:40" ht="12" customHeight="1">
      <c r="A80" s="45">
        <v>50</v>
      </c>
      <c r="B80" s="37">
        <f t="shared" ca="1" si="34"/>
        <v>1834.5</v>
      </c>
      <c r="C80" s="46" t="str">
        <f t="shared" ca="1" si="35"/>
        <v>CD</v>
      </c>
      <c r="D80" s="45">
        <f t="shared" ca="1" si="36"/>
        <v>6</v>
      </c>
      <c r="E80" s="52">
        <f t="shared" ca="1" si="41"/>
        <v>85.75</v>
      </c>
      <c r="F80" s="48">
        <f t="shared" ca="1" si="37"/>
        <v>11092.75</v>
      </c>
      <c r="G80" s="49">
        <f t="shared" ca="1" si="38"/>
        <v>-77.499999999999318</v>
      </c>
      <c r="H80" s="50">
        <f t="shared" ca="1" si="39"/>
        <v>10929.5</v>
      </c>
      <c r="I80" s="51">
        <v>50</v>
      </c>
      <c r="J80" s="10"/>
      <c r="K80" s="14"/>
      <c r="L80" s="10"/>
      <c r="M80" s="10"/>
      <c r="N80" s="10"/>
      <c r="O80" s="10"/>
      <c r="P80" s="10"/>
      <c r="Q80" s="10"/>
      <c r="R80" s="10"/>
      <c r="S80" s="10"/>
      <c r="T80" s="10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11" t="s">
        <v>69</v>
      </c>
      <c r="AJ80" s="18">
        <f t="shared" ca="1" si="1"/>
        <v>455.89285714285717</v>
      </c>
      <c r="AK80" s="19" t="str">
        <f t="shared" ca="1" si="2"/>
        <v>U</v>
      </c>
      <c r="AL80" s="11" t="s">
        <v>69</v>
      </c>
      <c r="AM80" s="20">
        <v>30</v>
      </c>
      <c r="AN80" s="21">
        <v>28</v>
      </c>
    </row>
    <row r="81" spans="1:40" ht="12" customHeight="1">
      <c r="A81" s="45">
        <v>51</v>
      </c>
      <c r="B81" s="37">
        <f t="shared" ca="1" si="34"/>
        <v>1823.5714285714287</v>
      </c>
      <c r="C81" s="46" t="str">
        <f t="shared" ca="1" si="35"/>
        <v>U</v>
      </c>
      <c r="D81" s="45">
        <f t="shared" ca="1" si="36"/>
        <v>7</v>
      </c>
      <c r="E81" s="52">
        <f t="shared" ca="1" si="41"/>
        <v>77.499999999999318</v>
      </c>
      <c r="F81" s="48">
        <f t="shared" ca="1" si="37"/>
        <v>12842.5</v>
      </c>
      <c r="G81" s="49">
        <f t="shared" ca="1" si="38"/>
        <v>-111.14285714285734</v>
      </c>
      <c r="H81" s="50">
        <f t="shared" ca="1" si="39"/>
        <v>12653.857142857143</v>
      </c>
      <c r="I81" s="51">
        <v>51</v>
      </c>
      <c r="J81" s="10"/>
      <c r="K81" s="14"/>
      <c r="L81" s="10"/>
      <c r="M81" s="10"/>
      <c r="N81" s="10"/>
      <c r="O81" s="10"/>
      <c r="P81" s="10"/>
      <c r="Q81" s="10"/>
      <c r="R81" s="10"/>
      <c r="S81" s="10"/>
      <c r="T81" s="10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11" t="s">
        <v>69</v>
      </c>
      <c r="AJ81" s="18">
        <f t="shared" ca="1" si="1"/>
        <v>440.17241379310343</v>
      </c>
      <c r="AK81" s="19" t="str">
        <f t="shared" ca="1" si="2"/>
        <v>U</v>
      </c>
      <c r="AL81" s="11" t="s">
        <v>69</v>
      </c>
      <c r="AM81" s="20">
        <v>31</v>
      </c>
      <c r="AN81" s="21">
        <v>29</v>
      </c>
    </row>
    <row r="82" spans="1:40" ht="12" customHeight="1">
      <c r="A82" s="45">
        <v>52</v>
      </c>
      <c r="B82" s="37">
        <f t="shared" ca="1" si="34"/>
        <v>1768.5</v>
      </c>
      <c r="C82" s="46" t="str">
        <f t="shared" ca="1" si="35"/>
        <v>Justa</v>
      </c>
      <c r="D82" s="45">
        <f t="shared" ca="1" si="36"/>
        <v>2</v>
      </c>
      <c r="E82" s="52">
        <f t="shared" ca="1" si="41"/>
        <v>111.14285714285734</v>
      </c>
      <c r="F82" s="48">
        <f t="shared" ca="1" si="37"/>
        <v>3648.1428571428573</v>
      </c>
      <c r="G82" s="49">
        <f t="shared" ca="1" si="38"/>
        <v>-19</v>
      </c>
      <c r="H82" s="50">
        <f t="shared" ca="1" si="39"/>
        <v>3518</v>
      </c>
      <c r="I82" s="51">
        <v>52</v>
      </c>
      <c r="J82" s="10"/>
      <c r="K82" s="14"/>
      <c r="L82" s="10"/>
      <c r="M82" s="10"/>
      <c r="N82" s="10"/>
      <c r="O82" s="10"/>
      <c r="P82" s="10"/>
      <c r="Q82" s="10"/>
      <c r="R82" s="10"/>
      <c r="S82" s="10"/>
      <c r="T82" s="10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11" t="s">
        <v>69</v>
      </c>
      <c r="AJ82" s="18">
        <f t="shared" ca="1" si="1"/>
        <v>425.5</v>
      </c>
      <c r="AK82" s="19" t="str">
        <f t="shared" ca="1" si="2"/>
        <v>U</v>
      </c>
      <c r="AL82" s="11" t="s">
        <v>69</v>
      </c>
      <c r="AM82" s="20">
        <v>32</v>
      </c>
      <c r="AN82" s="21">
        <v>30</v>
      </c>
    </row>
    <row r="83" spans="1:40" ht="12" customHeight="1">
      <c r="A83" s="45">
        <v>53</v>
      </c>
      <c r="B83" s="37">
        <f t="shared" ca="1" si="34"/>
        <v>1765.5</v>
      </c>
      <c r="C83" s="46" t="str">
        <f t="shared" ca="1" si="35"/>
        <v>Verde</v>
      </c>
      <c r="D83" s="45">
        <f t="shared" ca="1" si="36"/>
        <v>6</v>
      </c>
      <c r="E83" s="52">
        <f t="shared" ca="1" si="41"/>
        <v>19</v>
      </c>
      <c r="F83" s="48">
        <f t="shared" ca="1" si="37"/>
        <v>10612</v>
      </c>
      <c r="G83" s="49">
        <f t="shared" ca="1" si="38"/>
        <v>-86.5</v>
      </c>
      <c r="H83" s="50">
        <f t="shared" ca="1" si="39"/>
        <v>10506.5</v>
      </c>
      <c r="I83" s="51">
        <v>53</v>
      </c>
      <c r="J83" s="10"/>
      <c r="K83" s="14"/>
      <c r="L83" s="10"/>
      <c r="M83" s="10"/>
      <c r="N83" s="10"/>
      <c r="O83" s="10"/>
      <c r="P83" s="10"/>
      <c r="Q83" s="10"/>
      <c r="R83" s="10"/>
      <c r="S83" s="10"/>
      <c r="T83" s="10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11" t="s">
        <v>69</v>
      </c>
      <c r="AJ83" s="18">
        <f t="shared" ca="1" si="1"/>
        <v>411.77419354838707</v>
      </c>
      <c r="AK83" s="19" t="str">
        <f t="shared" ca="1" si="2"/>
        <v>U</v>
      </c>
      <c r="AL83" s="11" t="s">
        <v>69</v>
      </c>
      <c r="AM83" s="20">
        <v>33</v>
      </c>
      <c r="AN83" s="21">
        <v>31</v>
      </c>
    </row>
    <row r="84" spans="1:40" ht="12" customHeight="1">
      <c r="A84" s="45">
        <v>54</v>
      </c>
      <c r="B84" s="37">
        <f t="shared" ca="1" si="34"/>
        <v>1737</v>
      </c>
      <c r="C84" s="46" t="str">
        <f t="shared" ca="1" si="35"/>
        <v>AICO</v>
      </c>
      <c r="D84" s="45">
        <f t="shared" ca="1" si="36"/>
        <v>3</v>
      </c>
      <c r="E84" s="52">
        <f t="shared" ca="1" si="41"/>
        <v>86.5</v>
      </c>
      <c r="F84" s="48">
        <f t="shared" ca="1" si="37"/>
        <v>5297.5</v>
      </c>
      <c r="G84" s="49">
        <f t="shared" ca="1" si="38"/>
        <v>-16</v>
      </c>
      <c r="H84" s="50">
        <f t="shared" ca="1" si="39"/>
        <v>5195</v>
      </c>
      <c r="I84" s="51">
        <v>54</v>
      </c>
      <c r="J84" s="10"/>
      <c r="K84" s="14"/>
      <c r="L84" s="10"/>
      <c r="M84" s="10"/>
      <c r="N84" s="10"/>
      <c r="O84" s="10"/>
      <c r="P84" s="10"/>
      <c r="Q84" s="10"/>
      <c r="R84" s="10"/>
      <c r="S84" s="10"/>
      <c r="T84" s="10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11" t="s">
        <v>69</v>
      </c>
      <c r="AJ84" s="18">
        <f t="shared" ca="1" si="1"/>
        <v>398.90625</v>
      </c>
      <c r="AK84" s="19" t="str">
        <f t="shared" ca="1" si="2"/>
        <v>U</v>
      </c>
      <c r="AL84" s="11" t="s">
        <v>69</v>
      </c>
      <c r="AM84" s="20">
        <v>34</v>
      </c>
      <c r="AN84" s="21">
        <v>32</v>
      </c>
    </row>
    <row r="85" spans="1:40" ht="12" customHeight="1">
      <c r="A85" s="45">
        <v>55</v>
      </c>
      <c r="B85" s="37">
        <f t="shared" ca="1" si="34"/>
        <v>1733.25</v>
      </c>
      <c r="C85" s="46" t="str">
        <f t="shared" ca="1" si="35"/>
        <v>ASI</v>
      </c>
      <c r="D85" s="45">
        <f t="shared" ca="1" si="36"/>
        <v>4</v>
      </c>
      <c r="E85" s="52">
        <f t="shared" ca="1" si="41"/>
        <v>16</v>
      </c>
      <c r="F85" s="48">
        <f t="shared" ca="1" si="37"/>
        <v>6949</v>
      </c>
      <c r="G85" s="49">
        <f t="shared" ca="1" si="38"/>
        <v>-234.75000000000023</v>
      </c>
      <c r="H85" s="50">
        <f t="shared" ca="1" si="39"/>
        <v>6698.25</v>
      </c>
      <c r="I85" s="51">
        <v>55</v>
      </c>
      <c r="J85" s="10"/>
      <c r="K85" s="14"/>
      <c r="L85" s="10"/>
      <c r="M85" s="10"/>
      <c r="N85" s="10"/>
      <c r="O85" s="10"/>
      <c r="P85" s="10"/>
      <c r="Q85" s="10"/>
      <c r="R85" s="10"/>
      <c r="S85" s="10"/>
      <c r="T85" s="10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11" t="s">
        <v>69</v>
      </c>
      <c r="AJ85" s="18">
        <f t="shared" ca="1" si="1"/>
        <v>386.81818181818181</v>
      </c>
      <c r="AK85" s="19" t="str">
        <f t="shared" ca="1" si="2"/>
        <v>U</v>
      </c>
      <c r="AL85" s="11" t="s">
        <v>69</v>
      </c>
      <c r="AM85" s="20">
        <v>35</v>
      </c>
      <c r="AN85" s="21">
        <v>33</v>
      </c>
    </row>
    <row r="86" spans="1:40" ht="12" customHeight="1">
      <c r="A86" s="45">
        <v>56</v>
      </c>
      <c r="B86" s="37">
        <f t="shared" ca="1" si="34"/>
        <v>1655.3333333333333</v>
      </c>
      <c r="C86" s="46" t="str">
        <f t="shared" ca="1" si="35"/>
        <v>Conservador</v>
      </c>
      <c r="D86" s="45">
        <f t="shared" ca="1" si="36"/>
        <v>3</v>
      </c>
      <c r="E86" s="52">
        <f t="shared" ca="1" si="41"/>
        <v>234.75000000000023</v>
      </c>
      <c r="F86" s="48">
        <f t="shared" ca="1" si="37"/>
        <v>5200.75</v>
      </c>
      <c r="G86" s="49">
        <f t="shared" ca="1" si="38"/>
        <v>-109.99999999999977</v>
      </c>
      <c r="H86" s="50">
        <f t="shared" ca="1" si="39"/>
        <v>4856</v>
      </c>
      <c r="I86" s="51">
        <v>56</v>
      </c>
      <c r="J86" s="10"/>
      <c r="K86" s="14"/>
      <c r="L86" s="10"/>
      <c r="M86" s="10"/>
      <c r="N86" s="10"/>
      <c r="O86" s="10"/>
      <c r="P86" s="10"/>
      <c r="Q86" s="10"/>
      <c r="R86" s="10"/>
      <c r="S86" s="10"/>
      <c r="T86" s="10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11" t="s">
        <v>69</v>
      </c>
      <c r="AJ86" s="18">
        <f t="shared" ca="1" si="1"/>
        <v>375.44117647058823</v>
      </c>
      <c r="AK86" s="19" t="str">
        <f t="shared" ca="1" si="2"/>
        <v>U</v>
      </c>
      <c r="AL86" s="11" t="s">
        <v>69</v>
      </c>
      <c r="AM86" s="20">
        <v>36</v>
      </c>
      <c r="AN86" s="21">
        <v>34</v>
      </c>
    </row>
    <row r="87" spans="1:40" ht="12" customHeight="1">
      <c r="A87" s="45">
        <v>57</v>
      </c>
      <c r="B87" s="37">
        <f t="shared" ca="1" si="34"/>
        <v>1643.2222222222222</v>
      </c>
      <c r="C87" s="46" t="str">
        <f t="shared" ca="1" si="35"/>
        <v>CR</v>
      </c>
      <c r="D87" s="45">
        <f t="shared" ca="1" si="36"/>
        <v>9</v>
      </c>
      <c r="E87" s="52">
        <f t="shared" ca="1" si="41"/>
        <v>109.99999999999977</v>
      </c>
      <c r="F87" s="48">
        <f t="shared" ca="1" si="37"/>
        <v>14899</v>
      </c>
      <c r="G87" s="49">
        <f t="shared" ca="1" si="38"/>
        <v>-381.77777777777737</v>
      </c>
      <c r="H87" s="50">
        <f t="shared" ca="1" si="39"/>
        <v>14407.222222222223</v>
      </c>
      <c r="I87" s="51">
        <v>57</v>
      </c>
      <c r="J87" s="10"/>
      <c r="K87" s="14"/>
      <c r="L87" s="10"/>
      <c r="M87" s="10"/>
      <c r="N87" s="10"/>
      <c r="O87" s="10"/>
      <c r="P87" s="10"/>
      <c r="Q87" s="10"/>
      <c r="R87" s="10"/>
      <c r="S87" s="10"/>
      <c r="T87" s="10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11" t="s">
        <v>69</v>
      </c>
      <c r="AJ87" s="18">
        <f t="shared" ca="1" si="1"/>
        <v>364.71428571428572</v>
      </c>
      <c r="AK87" s="19" t="str">
        <f t="shared" ca="1" si="2"/>
        <v>U</v>
      </c>
      <c r="AL87" s="11" t="s">
        <v>69</v>
      </c>
      <c r="AM87" s="20">
        <v>37</v>
      </c>
      <c r="AN87" s="21">
        <v>35</v>
      </c>
    </row>
    <row r="88" spans="1:40" ht="12" customHeight="1">
      <c r="A88" s="45">
        <v>58</v>
      </c>
      <c r="B88" s="37">
        <f t="shared" ca="1" si="34"/>
        <v>1595.625</v>
      </c>
      <c r="C88" s="46" t="str">
        <f t="shared" ca="1" si="35"/>
        <v>U</v>
      </c>
      <c r="D88" s="45">
        <f t="shared" ca="1" si="36"/>
        <v>8</v>
      </c>
      <c r="E88" s="52">
        <f t="shared" ca="1" si="41"/>
        <v>381.77777777777737</v>
      </c>
      <c r="F88" s="48">
        <f t="shared" ca="1" si="37"/>
        <v>13146.777777777777</v>
      </c>
      <c r="G88" s="49">
        <f t="shared" ca="1" si="38"/>
        <v>-27.124999999999545</v>
      </c>
      <c r="H88" s="50">
        <f t="shared" ca="1" si="39"/>
        <v>12737.875</v>
      </c>
      <c r="I88" s="51">
        <v>58</v>
      </c>
      <c r="J88" s="10"/>
      <c r="K88" s="14"/>
      <c r="L88" s="10"/>
      <c r="M88" s="10"/>
      <c r="N88" s="10"/>
      <c r="O88" s="10"/>
      <c r="P88" s="10"/>
      <c r="Q88" s="10"/>
      <c r="R88" s="10"/>
      <c r="S88" s="10"/>
      <c r="T88" s="10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11" t="s">
        <v>69</v>
      </c>
      <c r="AJ88" s="18">
        <f t="shared" ca="1" si="1"/>
        <v>354.58333333333331</v>
      </c>
      <c r="AK88" s="19" t="str">
        <f t="shared" ca="1" si="2"/>
        <v>U</v>
      </c>
      <c r="AL88" s="11" t="s">
        <v>69</v>
      </c>
      <c r="AM88" s="20">
        <v>38</v>
      </c>
      <c r="AN88" s="21">
        <v>36</v>
      </c>
    </row>
    <row r="89" spans="1:40" ht="12" customHeight="1">
      <c r="A89" s="45">
        <v>59</v>
      </c>
      <c r="B89" s="37">
        <f t="shared" ca="1" si="34"/>
        <v>1590.4</v>
      </c>
      <c r="C89" s="46" t="str">
        <f t="shared" ca="1" si="35"/>
        <v>Liberal</v>
      </c>
      <c r="D89" s="45">
        <f t="shared" ca="1" si="36"/>
        <v>5</v>
      </c>
      <c r="E89" s="52">
        <f t="shared" ca="1" si="41"/>
        <v>27.124999999999545</v>
      </c>
      <c r="F89" s="48">
        <f t="shared" ca="1" si="37"/>
        <v>7979.125</v>
      </c>
      <c r="G89" s="49">
        <f t="shared" ca="1" si="38"/>
        <v>-54.000000000000682</v>
      </c>
      <c r="H89" s="50">
        <f t="shared" ca="1" si="39"/>
        <v>7897.9999999999991</v>
      </c>
      <c r="I89" s="51">
        <v>59</v>
      </c>
      <c r="J89" s="10"/>
      <c r="K89" s="14"/>
      <c r="L89" s="10"/>
      <c r="M89" s="10"/>
      <c r="N89" s="10"/>
      <c r="O89" s="10"/>
      <c r="P89" s="10"/>
      <c r="Q89" s="10"/>
      <c r="R89" s="10"/>
      <c r="S89" s="10"/>
      <c r="T89" s="10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11" t="s">
        <v>69</v>
      </c>
      <c r="AJ89" s="18">
        <f t="shared" ca="1" si="1"/>
        <v>345</v>
      </c>
      <c r="AK89" s="19" t="str">
        <f t="shared" ca="1" si="2"/>
        <v>U</v>
      </c>
      <c r="AL89" s="11" t="s">
        <v>69</v>
      </c>
      <c r="AM89" s="20">
        <v>39</v>
      </c>
      <c r="AN89" s="21">
        <v>37</v>
      </c>
    </row>
    <row r="90" spans="1:40" ht="12" customHeight="1">
      <c r="A90" s="45">
        <v>60</v>
      </c>
      <c r="B90" s="37">
        <f t="shared" ca="1" si="34"/>
        <v>1579.8</v>
      </c>
      <c r="C90" s="46" t="str">
        <f t="shared" ca="1" si="35"/>
        <v>Humana</v>
      </c>
      <c r="D90" s="45">
        <f t="shared" ca="1" si="36"/>
        <v>5</v>
      </c>
      <c r="E90" s="52">
        <f t="shared" ca="1" si="41"/>
        <v>54.000000000000682</v>
      </c>
      <c r="F90" s="48">
        <f t="shared" ca="1" si="37"/>
        <v>7953.0000000000009</v>
      </c>
      <c r="G90" s="49">
        <f t="shared" ca="1" si="38"/>
        <v>-52.600000000000364</v>
      </c>
      <c r="H90" s="50">
        <f t="shared" ca="1" si="39"/>
        <v>7846.4</v>
      </c>
      <c r="I90" s="51">
        <v>60</v>
      </c>
      <c r="J90" s="10"/>
      <c r="K90" s="14"/>
      <c r="L90" s="10"/>
      <c r="M90" s="10"/>
      <c r="N90" s="10"/>
      <c r="O90" s="10"/>
      <c r="P90" s="10"/>
      <c r="Q90" s="10"/>
      <c r="R90" s="10"/>
      <c r="S90" s="10"/>
      <c r="T90" s="10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11" t="s">
        <v>69</v>
      </c>
      <c r="AJ90" s="18">
        <f t="shared" ca="1" si="1"/>
        <v>335.92105263157896</v>
      </c>
      <c r="AK90" s="19" t="str">
        <f t="shared" ca="1" si="2"/>
        <v>U</v>
      </c>
      <c r="AL90" s="11" t="s">
        <v>69</v>
      </c>
      <c r="AM90" s="20">
        <v>40</v>
      </c>
      <c r="AN90" s="21">
        <v>38</v>
      </c>
    </row>
    <row r="91" spans="1:40" ht="12" customHeight="1">
      <c r="A91" s="45">
        <v>61</v>
      </c>
      <c r="B91" s="37">
        <f t="shared" ca="1" si="34"/>
        <v>1572.4285714285713</v>
      </c>
      <c r="C91" s="46" t="str">
        <f t="shared" ca="1" si="35"/>
        <v>CD</v>
      </c>
      <c r="D91" s="45">
        <f t="shared" ca="1" si="36"/>
        <v>7</v>
      </c>
      <c r="E91" s="52">
        <f t="shared" ca="1" si="41"/>
        <v>52.600000000000364</v>
      </c>
      <c r="F91" s="48">
        <f t="shared" ca="1" si="37"/>
        <v>11059.6</v>
      </c>
      <c r="G91" s="49">
        <f t="shared" ca="1" si="38"/>
        <v>-11.285714285713993</v>
      </c>
      <c r="H91" s="50">
        <f t="shared" ca="1" si="39"/>
        <v>10995.714285714286</v>
      </c>
      <c r="I91" s="51">
        <v>61</v>
      </c>
      <c r="J91" s="10"/>
      <c r="K91" s="14"/>
      <c r="L91" s="10"/>
      <c r="M91" s="10"/>
      <c r="N91" s="10"/>
      <c r="O91" s="10"/>
      <c r="P91" s="10"/>
      <c r="Q91" s="10"/>
      <c r="R91" s="10"/>
      <c r="S91" s="10"/>
      <c r="T91" s="10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11" t="s">
        <v>69</v>
      </c>
      <c r="AJ91" s="18">
        <f t="shared" ca="1" si="1"/>
        <v>327.30769230769232</v>
      </c>
      <c r="AK91" s="19" t="str">
        <f t="shared" ca="1" si="2"/>
        <v>U</v>
      </c>
      <c r="AL91" s="11" t="s">
        <v>69</v>
      </c>
      <c r="AM91" s="20">
        <v>41</v>
      </c>
      <c r="AN91" s="21">
        <v>39</v>
      </c>
    </row>
    <row r="92" spans="1:40" ht="12" customHeight="1">
      <c r="A92" s="45">
        <v>62</v>
      </c>
      <c r="B92" s="37">
        <f t="shared" ca="1" si="34"/>
        <v>1569</v>
      </c>
      <c r="C92" s="46" t="str">
        <f t="shared" ca="1" si="35"/>
        <v>MIRA</v>
      </c>
      <c r="D92" s="45">
        <f t="shared" ca="1" si="36"/>
        <v>3</v>
      </c>
      <c r="E92" s="52">
        <f t="shared" ca="1" si="41"/>
        <v>11.285714285713993</v>
      </c>
      <c r="F92" s="48">
        <f t="shared" ca="1" si="37"/>
        <v>4718.2857142857138</v>
      </c>
      <c r="G92" s="49">
        <f t="shared" ca="1" si="38"/>
        <v>-391.00000000000045</v>
      </c>
      <c r="H92" s="50">
        <f t="shared" ca="1" si="39"/>
        <v>4316</v>
      </c>
      <c r="I92" s="51">
        <v>62</v>
      </c>
      <c r="J92" s="10"/>
      <c r="K92" s="14"/>
      <c r="L92" s="10"/>
      <c r="M92" s="10"/>
      <c r="N92" s="10"/>
      <c r="O92" s="10"/>
      <c r="P92" s="10"/>
      <c r="Q92" s="10"/>
      <c r="R92" s="10"/>
      <c r="S92" s="10"/>
      <c r="T92" s="10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11" t="s">
        <v>69</v>
      </c>
      <c r="AJ92" s="18">
        <f t="shared" ca="1" si="1"/>
        <v>319.125</v>
      </c>
      <c r="AK92" s="19" t="str">
        <f t="shared" ca="1" si="2"/>
        <v>U</v>
      </c>
      <c r="AL92" s="11" t="s">
        <v>69</v>
      </c>
      <c r="AM92" s="20">
        <v>42</v>
      </c>
      <c r="AN92" s="21">
        <v>40</v>
      </c>
    </row>
    <row r="93" spans="1:40" ht="12" customHeight="1">
      <c r="A93" s="45">
        <v>63</v>
      </c>
      <c r="B93" s="37">
        <f t="shared" ca="1" si="34"/>
        <v>1513.2857142857142</v>
      </c>
      <c r="C93" s="46" t="str">
        <f t="shared" ca="1" si="35"/>
        <v>Verde</v>
      </c>
      <c r="D93" s="45">
        <f t="shared" ca="1" si="36"/>
        <v>7</v>
      </c>
      <c r="E93" s="52">
        <f t="shared" ca="1" si="41"/>
        <v>391.00000000000045</v>
      </c>
      <c r="F93" s="48">
        <f t="shared" ca="1" si="37"/>
        <v>10984</v>
      </c>
      <c r="G93" s="49">
        <f t="shared" ca="1" si="38"/>
        <v>-25.857142857142662</v>
      </c>
      <c r="H93" s="50">
        <f t="shared" ca="1" si="39"/>
        <v>10567.142857142857</v>
      </c>
      <c r="I93" s="51">
        <v>63</v>
      </c>
      <c r="J93" s="10"/>
      <c r="K93" s="14"/>
      <c r="L93" s="10"/>
      <c r="M93" s="10"/>
      <c r="N93" s="10"/>
      <c r="O93" s="10"/>
      <c r="P93" s="10"/>
      <c r="Q93" s="10"/>
      <c r="R93" s="10"/>
      <c r="S93" s="10"/>
      <c r="T93" s="10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11" t="s">
        <v>69</v>
      </c>
      <c r="AJ93" s="18">
        <f t="shared" ca="1" si="1"/>
        <v>311.34146341463412</v>
      </c>
      <c r="AK93" s="19" t="str">
        <f t="shared" ca="1" si="2"/>
        <v>U</v>
      </c>
      <c r="AL93" s="11" t="s">
        <v>69</v>
      </c>
      <c r="AM93" s="20">
        <v>43</v>
      </c>
      <c r="AN93" s="21">
        <v>41</v>
      </c>
    </row>
    <row r="94" spans="1:40" ht="12" customHeight="1">
      <c r="A94" s="45">
        <v>64</v>
      </c>
      <c r="B94" s="37">
        <f t="shared" ca="1" si="34"/>
        <v>1505</v>
      </c>
      <c r="C94" s="46" t="str">
        <f t="shared" ca="1" si="35"/>
        <v>Renaciente</v>
      </c>
      <c r="D94" s="45">
        <f t="shared" ca="1" si="36"/>
        <v>3</v>
      </c>
      <c r="E94" s="52">
        <f t="shared" ca="1" si="41"/>
        <v>25.857142857142662</v>
      </c>
      <c r="F94" s="48">
        <f t="shared" ca="1" si="37"/>
        <v>4540.8571428571431</v>
      </c>
      <c r="G94" s="49">
        <f t="shared" ca="1" si="38"/>
        <v>-261.99999999999909</v>
      </c>
      <c r="H94" s="50">
        <f t="shared" ca="1" si="39"/>
        <v>4253.0000000000009</v>
      </c>
      <c r="I94" s="51">
        <v>64</v>
      </c>
      <c r="J94" s="10"/>
      <c r="K94" s="14"/>
      <c r="L94" s="10"/>
      <c r="M94" s="10"/>
      <c r="N94" s="10"/>
      <c r="O94" s="10"/>
      <c r="P94" s="10"/>
      <c r="Q94" s="10"/>
      <c r="R94" s="10"/>
      <c r="S94" s="10"/>
      <c r="T94" s="10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11" t="s">
        <v>69</v>
      </c>
      <c r="AJ94" s="18">
        <f t="shared" ca="1" si="1"/>
        <v>303.92857142857144</v>
      </c>
      <c r="AK94" s="19" t="str">
        <f t="shared" ca="1" si="2"/>
        <v>U</v>
      </c>
      <c r="AL94" s="11" t="s">
        <v>69</v>
      </c>
      <c r="AM94" s="20">
        <v>44</v>
      </c>
      <c r="AN94" s="21">
        <v>42</v>
      </c>
    </row>
    <row r="95" spans="1:40" ht="12" customHeight="1">
      <c r="A95" s="45">
        <v>65</v>
      </c>
      <c r="B95" s="37">
        <f t="shared" ca="1" si="34"/>
        <v>1478.9</v>
      </c>
      <c r="C95" s="46" t="str">
        <f t="shared" ca="1" si="35"/>
        <v>CR</v>
      </c>
      <c r="D95" s="45">
        <f t="shared" ca="1" si="36"/>
        <v>10</v>
      </c>
      <c r="E95" s="52">
        <f t="shared" ca="1" si="41"/>
        <v>261.99999999999909</v>
      </c>
      <c r="F95" s="48">
        <f t="shared" ca="1" si="37"/>
        <v>15051</v>
      </c>
      <c r="G95" s="49">
        <f t="shared" ca="1" si="38"/>
        <v>-174.60000000000036</v>
      </c>
      <c r="H95" s="50">
        <f t="shared" ca="1" si="39"/>
        <v>14614.4</v>
      </c>
      <c r="I95" s="51">
        <v>65</v>
      </c>
      <c r="J95" s="10"/>
      <c r="K95" s="14"/>
      <c r="L95" s="10"/>
      <c r="M95" s="10"/>
      <c r="N95" s="10"/>
      <c r="O95" s="10"/>
      <c r="P95" s="10"/>
      <c r="Q95" s="10"/>
      <c r="R95" s="10"/>
      <c r="S95" s="10"/>
      <c r="T95" s="10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11" t="s">
        <v>69</v>
      </c>
      <c r="AJ95" s="18">
        <f t="shared" ca="1" si="1"/>
        <v>296.86046511627904</v>
      </c>
      <c r="AK95" s="19" t="str">
        <f t="shared" ca="1" si="2"/>
        <v>U</v>
      </c>
      <c r="AL95" s="11" t="s">
        <v>69</v>
      </c>
      <c r="AM95" s="20">
        <v>45</v>
      </c>
      <c r="AN95" s="21">
        <v>43</v>
      </c>
    </row>
    <row r="96" spans="1:40" ht="12" customHeight="1">
      <c r="A96" s="45">
        <v>66</v>
      </c>
      <c r="B96" s="37">
        <f t="shared" ca="1" si="34"/>
        <v>1435.5</v>
      </c>
      <c r="C96" s="46" t="str">
        <f t="shared" ca="1" si="35"/>
        <v>Ada</v>
      </c>
      <c r="D96" s="45">
        <f t="shared" ca="1" si="36"/>
        <v>4</v>
      </c>
      <c r="E96" s="52">
        <f t="shared" ca="1" si="41"/>
        <v>174.60000000000036</v>
      </c>
      <c r="F96" s="48">
        <f t="shared" ca="1" si="37"/>
        <v>5916.6</v>
      </c>
      <c r="G96" s="49">
        <f t="shared" ca="1" si="38"/>
        <v>-155.50000000000068</v>
      </c>
      <c r="H96" s="50">
        <f t="shared" ca="1" si="39"/>
        <v>5586.4999999999991</v>
      </c>
      <c r="I96" s="51">
        <v>66</v>
      </c>
      <c r="J96" s="10"/>
      <c r="K96" s="14"/>
      <c r="L96" s="10"/>
      <c r="M96" s="10"/>
      <c r="N96" s="10"/>
      <c r="O96" s="10"/>
      <c r="P96" s="10"/>
      <c r="Q96" s="10"/>
      <c r="R96" s="10"/>
      <c r="S96" s="10"/>
      <c r="T96" s="10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11" t="s">
        <v>69</v>
      </c>
      <c r="AJ96" s="18">
        <f t="shared" ca="1" si="1"/>
        <v>290.11363636363637</v>
      </c>
      <c r="AK96" s="19" t="str">
        <f t="shared" ca="1" si="2"/>
        <v>U</v>
      </c>
      <c r="AL96" s="11" t="s">
        <v>69</v>
      </c>
      <c r="AM96" s="20">
        <v>46</v>
      </c>
      <c r="AN96" s="21">
        <v>44</v>
      </c>
    </row>
    <row r="97" spans="1:40" ht="12" customHeight="1">
      <c r="A97" s="45">
        <v>67</v>
      </c>
      <c r="B97" s="37">
        <f t="shared" ca="1" si="34"/>
        <v>1418.3333333333333</v>
      </c>
      <c r="C97" s="46" t="str">
        <f t="shared" ca="1" si="35"/>
        <v>U</v>
      </c>
      <c r="D97" s="45">
        <f t="shared" ca="1" si="36"/>
        <v>9</v>
      </c>
      <c r="E97" s="52">
        <f t="shared" ca="1" si="41"/>
        <v>155.50000000000068</v>
      </c>
      <c r="F97" s="48">
        <f t="shared" ca="1" si="37"/>
        <v>12920.5</v>
      </c>
      <c r="G97" s="49">
        <f t="shared" ca="1" si="38"/>
        <v>-159.66666666666674</v>
      </c>
      <c r="H97" s="50">
        <f t="shared" ca="1" si="39"/>
        <v>12605.333333333334</v>
      </c>
      <c r="I97" s="51">
        <v>67</v>
      </c>
      <c r="J97" s="10"/>
      <c r="K97" s="14"/>
      <c r="L97" s="10"/>
      <c r="M97" s="10"/>
      <c r="N97" s="10"/>
      <c r="O97" s="10"/>
      <c r="P97" s="10"/>
      <c r="Q97" s="10"/>
      <c r="R97" s="10"/>
      <c r="S97" s="10"/>
      <c r="T97" s="10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11" t="s">
        <v>69</v>
      </c>
      <c r="AJ97" s="18">
        <f t="shared" ca="1" si="1"/>
        <v>283.66666666666669</v>
      </c>
      <c r="AK97" s="19" t="str">
        <f t="shared" ca="1" si="2"/>
        <v>U</v>
      </c>
      <c r="AL97" s="11" t="s">
        <v>69</v>
      </c>
      <c r="AM97" s="20">
        <v>47</v>
      </c>
      <c r="AN97" s="21">
        <v>45</v>
      </c>
    </row>
    <row r="98" spans="1:40" ht="12" customHeight="1">
      <c r="A98" s="45">
        <v>68</v>
      </c>
      <c r="B98" s="37">
        <f t="shared" ca="1" si="34"/>
        <v>1386.6</v>
      </c>
      <c r="C98" s="46" t="str">
        <f t="shared" ca="1" si="35"/>
        <v>ASI</v>
      </c>
      <c r="D98" s="45">
        <f t="shared" ca="1" si="36"/>
        <v>5</v>
      </c>
      <c r="E98" s="52">
        <f t="shared" ca="1" si="41"/>
        <v>159.66666666666674</v>
      </c>
      <c r="F98" s="48">
        <f t="shared" ca="1" si="37"/>
        <v>7092.666666666667</v>
      </c>
      <c r="G98" s="49">
        <f t="shared" ca="1" si="38"/>
        <v>-86.799999999999272</v>
      </c>
      <c r="H98" s="50">
        <f t="shared" ca="1" si="39"/>
        <v>6846.2000000000007</v>
      </c>
      <c r="I98" s="51">
        <v>68</v>
      </c>
      <c r="J98" s="10"/>
      <c r="K98" s="14"/>
      <c r="L98" s="10"/>
      <c r="M98" s="10"/>
      <c r="N98" s="10"/>
      <c r="O98" s="10"/>
      <c r="P98" s="10"/>
      <c r="Q98" s="10"/>
      <c r="R98" s="10"/>
      <c r="S98" s="10"/>
      <c r="T98" s="10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11" t="s">
        <v>69</v>
      </c>
      <c r="AJ98" s="18">
        <f t="shared" ca="1" si="1"/>
        <v>277.5</v>
      </c>
      <c r="AK98" s="19" t="str">
        <f t="shared" ca="1" si="2"/>
        <v>U</v>
      </c>
      <c r="AL98" s="11" t="s">
        <v>69</v>
      </c>
      <c r="AM98" s="20">
        <v>48</v>
      </c>
      <c r="AN98" s="21">
        <v>46</v>
      </c>
    </row>
    <row r="99" spans="1:40" ht="12" customHeight="1">
      <c r="A99" s="45">
        <v>69</v>
      </c>
      <c r="B99" s="37">
        <f t="shared" ca="1" si="34"/>
        <v>1375.875</v>
      </c>
      <c r="C99" s="46" t="str">
        <f t="shared" ca="1" si="35"/>
        <v>CD</v>
      </c>
      <c r="D99" s="45">
        <f t="shared" ca="1" si="36"/>
        <v>8</v>
      </c>
      <c r="E99" s="52">
        <f t="shared" ca="1" si="41"/>
        <v>86.799999999999272</v>
      </c>
      <c r="F99" s="48">
        <f t="shared" ca="1" si="37"/>
        <v>11093.8</v>
      </c>
      <c r="G99" s="49">
        <f t="shared" ca="1" si="38"/>
        <v>-61.624999999999773</v>
      </c>
      <c r="H99" s="50">
        <f t="shared" ca="1" si="39"/>
        <v>10945.375</v>
      </c>
      <c r="I99" s="51">
        <v>69</v>
      </c>
      <c r="J99" s="10"/>
      <c r="K99" s="14"/>
      <c r="L99" s="10"/>
      <c r="M99" s="10"/>
      <c r="N99" s="10"/>
      <c r="O99" s="10"/>
      <c r="P99" s="10"/>
      <c r="Q99" s="10"/>
      <c r="R99" s="10"/>
      <c r="S99" s="10"/>
      <c r="T99" s="10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11" t="s">
        <v>69</v>
      </c>
      <c r="AJ99" s="18">
        <f t="shared" ca="1" si="1"/>
        <v>271.59574468085106</v>
      </c>
      <c r="AK99" s="19" t="str">
        <f t="shared" ca="1" si="2"/>
        <v>U</v>
      </c>
      <c r="AL99" s="11" t="s">
        <v>69</v>
      </c>
      <c r="AM99" s="20">
        <v>49</v>
      </c>
      <c r="AN99" s="21">
        <v>47</v>
      </c>
    </row>
    <row r="100" spans="1:40" ht="12" customHeight="1">
      <c r="A100" s="45">
        <v>70</v>
      </c>
      <c r="B100" s="37">
        <f t="shared" ca="1" si="34"/>
        <v>1355.6666666666667</v>
      </c>
      <c r="C100" s="46" t="str">
        <f t="shared" ca="1" si="35"/>
        <v>MAIS</v>
      </c>
      <c r="D100" s="45">
        <f t="shared" ca="1" si="36"/>
        <v>3</v>
      </c>
      <c r="E100" s="52">
        <f t="shared" ca="1" si="41"/>
        <v>61.624999999999773</v>
      </c>
      <c r="F100" s="48">
        <f t="shared" ca="1" si="37"/>
        <v>4128.625</v>
      </c>
      <c r="G100" s="49">
        <f t="shared" ca="1" si="38"/>
        <v>-124.33333333333371</v>
      </c>
      <c r="H100" s="50">
        <f t="shared" ca="1" si="39"/>
        <v>3942.6666666666661</v>
      </c>
      <c r="I100" s="51">
        <v>70</v>
      </c>
      <c r="J100" s="10"/>
      <c r="K100" s="14"/>
      <c r="L100" s="10"/>
      <c r="M100" s="10"/>
      <c r="N100" s="10"/>
      <c r="O100" s="10"/>
      <c r="P100" s="10"/>
      <c r="Q100" s="10"/>
      <c r="R100" s="10"/>
      <c r="S100" s="10"/>
      <c r="T100" s="10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11" t="s">
        <v>69</v>
      </c>
      <c r="AJ100" s="18">
        <f t="shared" ca="1" si="1"/>
        <v>265.9375</v>
      </c>
      <c r="AK100" s="19" t="str">
        <f t="shared" ca="1" si="2"/>
        <v>U</v>
      </c>
      <c r="AL100" s="11" t="s">
        <v>69</v>
      </c>
      <c r="AM100" s="20">
        <v>50</v>
      </c>
      <c r="AN100" s="21">
        <v>48</v>
      </c>
    </row>
    <row r="101" spans="1:40" ht="12" customHeight="1">
      <c r="A101" s="45">
        <v>71</v>
      </c>
      <c r="B101" s="37">
        <f t="shared" ca="1" si="34"/>
        <v>1344.4545454545455</v>
      </c>
      <c r="C101" s="46" t="str">
        <f t="shared" ca="1" si="35"/>
        <v>CR</v>
      </c>
      <c r="D101" s="45">
        <f t="shared" ca="1" si="36"/>
        <v>11</v>
      </c>
      <c r="E101" s="52">
        <f t="shared" ca="1" si="41"/>
        <v>124.33333333333371</v>
      </c>
      <c r="F101" s="48">
        <f t="shared" ca="1" si="37"/>
        <v>14913.333333333334</v>
      </c>
      <c r="G101" s="49">
        <f t="shared" ca="1" si="38"/>
        <v>-115.72727272727343</v>
      </c>
      <c r="H101" s="50">
        <f t="shared" ca="1" si="39"/>
        <v>14673.272727272726</v>
      </c>
      <c r="I101" s="51">
        <v>71</v>
      </c>
      <c r="J101" s="10"/>
      <c r="K101" s="14"/>
      <c r="L101" s="10"/>
      <c r="M101" s="10"/>
      <c r="N101" s="10"/>
      <c r="O101" s="10"/>
      <c r="P101" s="10"/>
      <c r="Q101" s="10"/>
      <c r="R101" s="10"/>
      <c r="S101" s="10"/>
      <c r="T101" s="10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11" t="s">
        <v>69</v>
      </c>
      <c r="AJ101" s="18">
        <f t="shared" ca="1" si="1"/>
        <v>260.51020408163265</v>
      </c>
      <c r="AK101" s="19" t="str">
        <f t="shared" ca="1" si="2"/>
        <v>U</v>
      </c>
      <c r="AL101" s="11" t="s">
        <v>69</v>
      </c>
      <c r="AM101" s="20">
        <v>51</v>
      </c>
      <c r="AN101" s="21">
        <v>49</v>
      </c>
    </row>
    <row r="102" spans="1:40" ht="12" customHeight="1">
      <c r="A102" s="45">
        <v>72</v>
      </c>
      <c r="B102" s="37">
        <f t="shared" ca="1" si="34"/>
        <v>1325.3333333333333</v>
      </c>
      <c r="C102" s="46" t="str">
        <f t="shared" ca="1" si="35"/>
        <v>Liberal</v>
      </c>
      <c r="D102" s="45">
        <f t="shared" ca="1" si="36"/>
        <v>6</v>
      </c>
      <c r="E102" s="52">
        <f t="shared" ca="1" si="41"/>
        <v>115.72727272727343</v>
      </c>
      <c r="F102" s="48">
        <f t="shared" ca="1" si="37"/>
        <v>8067.7272727272739</v>
      </c>
      <c r="G102" s="49">
        <f t="shared" ca="1" si="38"/>
        <v>-10.66666666666606</v>
      </c>
      <c r="H102" s="50">
        <f t="shared" ca="1" si="39"/>
        <v>7941.3333333333339</v>
      </c>
      <c r="I102" s="51">
        <v>72</v>
      </c>
      <c r="J102" s="10"/>
      <c r="K102" s="14"/>
      <c r="L102" s="10"/>
      <c r="M102" s="10"/>
      <c r="N102" s="10"/>
      <c r="O102" s="10"/>
      <c r="P102" s="10"/>
      <c r="Q102" s="10"/>
      <c r="R102" s="10"/>
      <c r="S102" s="10"/>
      <c r="T102" s="10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11" t="s">
        <v>69</v>
      </c>
      <c r="AJ102" s="18">
        <f t="shared" ca="1" si="1"/>
        <v>255.3</v>
      </c>
      <c r="AK102" s="19" t="str">
        <f t="shared" ca="1" si="2"/>
        <v>U</v>
      </c>
      <c r="AL102" s="11" t="s">
        <v>69</v>
      </c>
      <c r="AM102" s="20">
        <v>52</v>
      </c>
      <c r="AN102" s="21">
        <v>50</v>
      </c>
    </row>
    <row r="103" spans="1:40" ht="12" customHeight="1">
      <c r="A103" s="45">
        <v>73</v>
      </c>
      <c r="B103" s="37">
        <f t="shared" ca="1" si="34"/>
        <v>1324.125</v>
      </c>
      <c r="C103" s="46" t="str">
        <f t="shared" ca="1" si="35"/>
        <v>Verde</v>
      </c>
      <c r="D103" s="45">
        <f t="shared" ca="1" si="36"/>
        <v>8</v>
      </c>
      <c r="E103" s="52">
        <f t="shared" ca="1" si="41"/>
        <v>10.66666666666606</v>
      </c>
      <c r="F103" s="48">
        <f t="shared" ca="1" si="37"/>
        <v>10603.666666666666</v>
      </c>
      <c r="G103" s="49">
        <f t="shared" ca="1" si="38"/>
        <v>-46.75</v>
      </c>
      <c r="H103" s="50">
        <f t="shared" ca="1" si="39"/>
        <v>10546.25</v>
      </c>
      <c r="I103" s="51">
        <v>73</v>
      </c>
      <c r="J103" s="10"/>
      <c r="K103" s="14"/>
      <c r="L103" s="10"/>
      <c r="M103" s="10"/>
      <c r="N103" s="10"/>
      <c r="O103" s="10"/>
      <c r="P103" s="10"/>
      <c r="Q103" s="10"/>
      <c r="R103" s="10"/>
      <c r="S103" s="10"/>
      <c r="T103" s="10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18">
        <f t="shared" ca="1" si="1"/>
        <v>11007</v>
      </c>
      <c r="AK103" s="19" t="str">
        <f t="shared" ca="1" si="2"/>
        <v>CD</v>
      </c>
      <c r="AL103" s="11" t="s">
        <v>70</v>
      </c>
      <c r="AM103" s="20">
        <v>3</v>
      </c>
      <c r="AN103" s="21">
        <v>1</v>
      </c>
    </row>
    <row r="104" spans="1:40" ht="12" customHeight="1">
      <c r="A104" s="45">
        <v>74</v>
      </c>
      <c r="B104" s="37">
        <f t="shared" ca="1" si="34"/>
        <v>1316.5</v>
      </c>
      <c r="C104" s="46" t="str">
        <f t="shared" ca="1" si="35"/>
        <v>Humana</v>
      </c>
      <c r="D104" s="45">
        <f t="shared" ca="1" si="36"/>
        <v>6</v>
      </c>
      <c r="E104" s="52">
        <f t="shared" ca="1" si="41"/>
        <v>46.75</v>
      </c>
      <c r="F104" s="48">
        <f t="shared" ca="1" si="37"/>
        <v>7945.75</v>
      </c>
      <c r="G104" s="49">
        <f t="shared" ca="1" si="38"/>
        <v>-56</v>
      </c>
      <c r="H104" s="50">
        <f t="shared" ca="1" si="39"/>
        <v>7843</v>
      </c>
      <c r="I104" s="51">
        <v>74</v>
      </c>
      <c r="J104" s="10"/>
      <c r="K104" s="14"/>
      <c r="L104" s="10"/>
      <c r="M104" s="10"/>
      <c r="N104" s="10"/>
      <c r="O104" s="10"/>
      <c r="P104" s="10"/>
      <c r="Q104" s="10"/>
      <c r="R104" s="10"/>
      <c r="S104" s="10"/>
      <c r="T104" s="10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18">
        <f t="shared" ca="1" si="1"/>
        <v>5503.5</v>
      </c>
      <c r="AK104" s="19" t="str">
        <f t="shared" ca="1" si="2"/>
        <v>CD</v>
      </c>
      <c r="AL104" s="11" t="s">
        <v>70</v>
      </c>
      <c r="AM104" s="20">
        <v>4</v>
      </c>
      <c r="AN104" s="21">
        <v>2</v>
      </c>
    </row>
    <row r="105" spans="1:40" ht="12" customHeight="1">
      <c r="A105" s="45">
        <v>75</v>
      </c>
      <c r="B105" s="37">
        <f t="shared" ca="1" si="34"/>
        <v>1302.75</v>
      </c>
      <c r="C105" s="46" t="str">
        <f t="shared" ca="1" si="35"/>
        <v>AICO</v>
      </c>
      <c r="D105" s="45">
        <f t="shared" ca="1" si="36"/>
        <v>4</v>
      </c>
      <c r="E105" s="52">
        <f t="shared" ca="1" si="41"/>
        <v>56</v>
      </c>
      <c r="F105" s="48">
        <f t="shared" ca="1" si="37"/>
        <v>5267</v>
      </c>
      <c r="G105" s="49">
        <f t="shared" ca="1" si="38"/>
        <v>-263.5</v>
      </c>
      <c r="H105" s="50">
        <f t="shared" ca="1" si="39"/>
        <v>4947.5</v>
      </c>
      <c r="I105" s="51">
        <v>75</v>
      </c>
      <c r="J105" s="10"/>
      <c r="K105" s="14"/>
      <c r="L105" s="10"/>
      <c r="M105" s="10"/>
      <c r="N105" s="10"/>
      <c r="O105" s="10"/>
      <c r="P105" s="10"/>
      <c r="Q105" s="10"/>
      <c r="R105" s="10"/>
      <c r="S105" s="10"/>
      <c r="T105" s="10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18">
        <f t="shared" ca="1" si="1"/>
        <v>3669</v>
      </c>
      <c r="AK105" s="19" t="str">
        <f t="shared" ca="1" si="2"/>
        <v>CD</v>
      </c>
      <c r="AL105" s="11" t="s">
        <v>70</v>
      </c>
      <c r="AM105" s="20">
        <v>5</v>
      </c>
      <c r="AN105" s="21">
        <v>3</v>
      </c>
    </row>
    <row r="106" spans="1:40" ht="12" customHeight="1">
      <c r="A106" s="45">
        <v>76</v>
      </c>
      <c r="B106" s="37">
        <f t="shared" ca="1" si="34"/>
        <v>1276.5</v>
      </c>
      <c r="C106" s="46" t="str">
        <f t="shared" ca="1" si="35"/>
        <v>U</v>
      </c>
      <c r="D106" s="45">
        <f t="shared" ca="1" si="36"/>
        <v>10</v>
      </c>
      <c r="E106" s="52">
        <f t="shared" ca="1" si="41"/>
        <v>263.5</v>
      </c>
      <c r="F106" s="48">
        <f t="shared" ca="1" si="37"/>
        <v>13028.5</v>
      </c>
      <c r="G106" s="49">
        <f t="shared" ca="1" si="38"/>
        <v>-141</v>
      </c>
      <c r="H106" s="50">
        <f t="shared" ca="1" si="39"/>
        <v>12624</v>
      </c>
      <c r="I106" s="51">
        <v>76</v>
      </c>
      <c r="J106" s="10"/>
      <c r="K106" s="14"/>
      <c r="L106" s="10"/>
      <c r="M106" s="10"/>
      <c r="N106" s="10"/>
      <c r="O106" s="10"/>
      <c r="P106" s="10"/>
      <c r="Q106" s="10"/>
      <c r="R106" s="10"/>
      <c r="S106" s="10"/>
      <c r="T106" s="10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18">
        <f t="shared" ca="1" si="1"/>
        <v>2751.75</v>
      </c>
      <c r="AK106" s="19" t="str">
        <f t="shared" ca="1" si="2"/>
        <v>CD</v>
      </c>
      <c r="AL106" s="11" t="s">
        <v>70</v>
      </c>
      <c r="AM106" s="20">
        <v>6</v>
      </c>
      <c r="AN106" s="21">
        <v>4</v>
      </c>
    </row>
    <row r="107" spans="1:40" ht="12" customHeight="1">
      <c r="A107" s="45">
        <v>77</v>
      </c>
      <c r="B107" s="37">
        <f t="shared" ca="1" si="34"/>
        <v>1241.5</v>
      </c>
      <c r="C107" s="46" t="str">
        <f t="shared" ca="1" si="35"/>
        <v>Conservador</v>
      </c>
      <c r="D107" s="45">
        <f t="shared" ca="1" si="36"/>
        <v>4</v>
      </c>
      <c r="E107" s="52">
        <f t="shared" ca="1" si="41"/>
        <v>141</v>
      </c>
      <c r="F107" s="48">
        <f t="shared" ca="1" si="37"/>
        <v>5107</v>
      </c>
      <c r="G107" s="49">
        <f t="shared" ca="1" si="38"/>
        <v>-109.99999999999909</v>
      </c>
      <c r="H107" s="50">
        <f t="shared" ca="1" si="39"/>
        <v>4856.0000000000009</v>
      </c>
      <c r="I107" s="51">
        <v>77</v>
      </c>
      <c r="J107" s="10"/>
      <c r="K107" s="14"/>
      <c r="L107" s="10"/>
      <c r="M107" s="10"/>
      <c r="N107" s="10"/>
      <c r="O107" s="10"/>
      <c r="P107" s="10"/>
      <c r="Q107" s="10"/>
      <c r="R107" s="10"/>
      <c r="S107" s="10"/>
      <c r="T107" s="10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18">
        <f t="shared" ca="1" si="1"/>
        <v>2201.4</v>
      </c>
      <c r="AK107" s="19" t="str">
        <f t="shared" ca="1" si="2"/>
        <v>CD</v>
      </c>
      <c r="AL107" s="11" t="s">
        <v>70</v>
      </c>
      <c r="AM107" s="20">
        <v>7</v>
      </c>
      <c r="AN107" s="21">
        <v>5</v>
      </c>
    </row>
    <row r="108" spans="1:40" ht="12" customHeight="1">
      <c r="A108" s="45">
        <v>78</v>
      </c>
      <c r="B108" s="37">
        <f t="shared" ca="1" si="34"/>
        <v>1232.4166666666667</v>
      </c>
      <c r="C108" s="46" t="str">
        <f t="shared" ca="1" si="35"/>
        <v>CR</v>
      </c>
      <c r="D108" s="45">
        <f t="shared" ca="1" si="36"/>
        <v>12</v>
      </c>
      <c r="E108" s="52">
        <f t="shared" ca="1" si="41"/>
        <v>109.99999999999909</v>
      </c>
      <c r="F108" s="48">
        <f t="shared" ca="1" si="37"/>
        <v>14899</v>
      </c>
      <c r="G108" s="49">
        <f t="shared" ca="1" si="38"/>
        <v>-85.750000000000682</v>
      </c>
      <c r="H108" s="50">
        <f t="shared" ca="1" si="39"/>
        <v>14703.25</v>
      </c>
      <c r="I108" s="51">
        <v>78</v>
      </c>
      <c r="J108" s="10"/>
      <c r="K108" s="14"/>
      <c r="L108" s="10"/>
      <c r="M108" s="10"/>
      <c r="N108" s="10"/>
      <c r="O108" s="10"/>
      <c r="P108" s="10"/>
      <c r="Q108" s="10"/>
      <c r="R108" s="10"/>
      <c r="S108" s="10"/>
      <c r="T108" s="10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18">
        <f t="shared" ca="1" si="1"/>
        <v>1834.5</v>
      </c>
      <c r="AK108" s="19" t="str">
        <f t="shared" ca="1" si="2"/>
        <v>CD</v>
      </c>
      <c r="AL108" s="11" t="s">
        <v>70</v>
      </c>
      <c r="AM108" s="20">
        <v>8</v>
      </c>
      <c r="AN108" s="21">
        <v>6</v>
      </c>
    </row>
    <row r="109" spans="1:40" ht="12" customHeight="1">
      <c r="A109" s="45">
        <v>79</v>
      </c>
      <c r="B109" s="37">
        <f t="shared" ca="1" si="34"/>
        <v>1223</v>
      </c>
      <c r="C109" s="46" t="str">
        <f t="shared" ca="1" si="35"/>
        <v>CD</v>
      </c>
      <c r="D109" s="45">
        <f t="shared" ca="1" si="36"/>
        <v>9</v>
      </c>
      <c r="E109" s="52">
        <f t="shared" ca="1" si="41"/>
        <v>85.750000000000682</v>
      </c>
      <c r="F109" s="48">
        <f t="shared" ca="1" si="37"/>
        <v>11092.75</v>
      </c>
      <c r="G109" s="49">
        <f t="shared" ca="1" si="38"/>
        <v>-133</v>
      </c>
      <c r="H109" s="50">
        <f t="shared" ca="1" si="39"/>
        <v>10874</v>
      </c>
      <c r="I109" s="51">
        <v>79</v>
      </c>
      <c r="J109" s="10"/>
      <c r="K109" s="14"/>
      <c r="L109" s="10"/>
      <c r="M109" s="10"/>
      <c r="N109" s="10"/>
      <c r="O109" s="10"/>
      <c r="P109" s="10"/>
      <c r="Q109" s="10"/>
      <c r="R109" s="10"/>
      <c r="S109" s="10"/>
      <c r="T109" s="10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18">
        <f t="shared" ca="1" si="1"/>
        <v>1572.4285714285713</v>
      </c>
      <c r="AK109" s="19" t="str">
        <f t="shared" ca="1" si="2"/>
        <v>CD</v>
      </c>
      <c r="AL109" s="11" t="s">
        <v>70</v>
      </c>
      <c r="AM109" s="20">
        <v>9</v>
      </c>
      <c r="AN109" s="21">
        <v>7</v>
      </c>
    </row>
    <row r="110" spans="1:40" ht="12" customHeight="1">
      <c r="A110" s="45">
        <v>80</v>
      </c>
      <c r="B110" s="37">
        <f t="shared" ca="1" si="34"/>
        <v>1179</v>
      </c>
      <c r="C110" s="46" t="str">
        <f t="shared" ca="1" si="35"/>
        <v>Justa</v>
      </c>
      <c r="D110" s="45">
        <f t="shared" ca="1" si="36"/>
        <v>3</v>
      </c>
      <c r="E110" s="52">
        <f t="shared" ca="1" si="41"/>
        <v>133</v>
      </c>
      <c r="F110" s="48">
        <f t="shared" ca="1" si="37"/>
        <v>3670</v>
      </c>
      <c r="G110" s="49">
        <f t="shared" ca="1" si="38"/>
        <v>-19</v>
      </c>
      <c r="H110" s="50">
        <f t="shared" ca="1" si="39"/>
        <v>3518</v>
      </c>
      <c r="I110" s="51">
        <v>80</v>
      </c>
      <c r="J110" s="10"/>
      <c r="K110" s="14"/>
      <c r="L110" s="10"/>
      <c r="M110" s="10"/>
      <c r="N110" s="10"/>
      <c r="O110" s="10"/>
      <c r="P110" s="10"/>
      <c r="Q110" s="10"/>
      <c r="R110" s="10"/>
      <c r="S110" s="10"/>
      <c r="T110" s="10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18">
        <f t="shared" ca="1" si="1"/>
        <v>1375.875</v>
      </c>
      <c r="AK110" s="19" t="str">
        <f t="shared" ca="1" si="2"/>
        <v>CD</v>
      </c>
      <c r="AL110" s="11" t="s">
        <v>70</v>
      </c>
      <c r="AM110" s="20">
        <v>10</v>
      </c>
      <c r="AN110" s="21">
        <v>8</v>
      </c>
    </row>
    <row r="111" spans="1:40" ht="12" customHeight="1">
      <c r="A111" s="45">
        <v>81</v>
      </c>
      <c r="B111" s="37">
        <f t="shared" ca="1" si="34"/>
        <v>1177</v>
      </c>
      <c r="C111" s="46" t="str">
        <f t="shared" ca="1" si="35"/>
        <v>Verde</v>
      </c>
      <c r="D111" s="45">
        <f t="shared" ca="1" si="36"/>
        <v>9</v>
      </c>
      <c r="E111" s="52">
        <f t="shared" ca="1" si="41"/>
        <v>19</v>
      </c>
      <c r="F111" s="48">
        <f t="shared" ca="1" si="37"/>
        <v>10612</v>
      </c>
      <c r="G111" s="49">
        <f t="shared" ca="1" si="38"/>
        <v>-2</v>
      </c>
      <c r="H111" s="50">
        <f t="shared" ca="1" si="39"/>
        <v>10591</v>
      </c>
      <c r="I111" s="51">
        <v>81</v>
      </c>
      <c r="J111" s="10"/>
      <c r="K111" s="14"/>
      <c r="L111" s="10"/>
      <c r="M111" s="10"/>
      <c r="N111" s="10"/>
      <c r="O111" s="10"/>
      <c r="P111" s="10"/>
      <c r="Q111" s="10"/>
      <c r="R111" s="10"/>
      <c r="S111" s="10"/>
      <c r="T111" s="10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18">
        <f t="shared" ca="1" si="1"/>
        <v>1223</v>
      </c>
      <c r="AK111" s="19" t="str">
        <f t="shared" ca="1" si="2"/>
        <v>CD</v>
      </c>
      <c r="AL111" s="11" t="s">
        <v>70</v>
      </c>
      <c r="AM111" s="20">
        <v>11</v>
      </c>
      <c r="AN111" s="21">
        <v>9</v>
      </c>
    </row>
    <row r="112" spans="1:40" ht="12" customHeight="1">
      <c r="A112" s="45">
        <v>82</v>
      </c>
      <c r="B112" s="37">
        <f t="shared" ca="1" si="34"/>
        <v>1176.75</v>
      </c>
      <c r="C112" s="46" t="str">
        <f t="shared" ca="1" si="35"/>
        <v>MIRA</v>
      </c>
      <c r="D112" s="45">
        <f t="shared" ca="1" si="36"/>
        <v>4</v>
      </c>
      <c r="E112" s="52">
        <f t="shared" ca="1" si="41"/>
        <v>2</v>
      </c>
      <c r="F112" s="48">
        <f t="shared" ca="1" si="37"/>
        <v>4709</v>
      </c>
      <c r="G112" s="49">
        <f t="shared" ca="1" si="38"/>
        <v>-180.24999999999955</v>
      </c>
      <c r="H112" s="50">
        <f t="shared" ca="1" si="39"/>
        <v>4526.75</v>
      </c>
      <c r="I112" s="51">
        <v>82</v>
      </c>
      <c r="J112" s="10"/>
      <c r="K112" s="14"/>
      <c r="L112" s="10"/>
      <c r="M112" s="10"/>
      <c r="N112" s="10"/>
      <c r="O112" s="10"/>
      <c r="P112" s="10"/>
      <c r="Q112" s="10"/>
      <c r="R112" s="10"/>
      <c r="S112" s="10"/>
      <c r="T112" s="10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18">
        <f t="shared" ca="1" si="1"/>
        <v>1100.7</v>
      </c>
      <c r="AK112" s="19" t="str">
        <f t="shared" ca="1" si="2"/>
        <v>CD</v>
      </c>
      <c r="AL112" s="11" t="s">
        <v>70</v>
      </c>
      <c r="AM112" s="20">
        <v>12</v>
      </c>
      <c r="AN112" s="21">
        <v>10</v>
      </c>
    </row>
    <row r="113" spans="1:40" ht="12" customHeight="1">
      <c r="A113" s="45">
        <v>83</v>
      </c>
      <c r="B113" s="37">
        <f t="shared" ca="1" si="34"/>
        <v>1160.4545454545455</v>
      </c>
      <c r="C113" s="46" t="str">
        <f t="shared" ca="1" si="35"/>
        <v>U</v>
      </c>
      <c r="D113" s="45">
        <f t="shared" ca="1" si="36"/>
        <v>11</v>
      </c>
      <c r="E113" s="52">
        <f t="shared" ca="1" si="41"/>
        <v>180.24999999999955</v>
      </c>
      <c r="F113" s="48">
        <f t="shared" ca="1" si="37"/>
        <v>12945.25</v>
      </c>
      <c r="G113" s="49">
        <f t="shared" ca="1" si="38"/>
        <v>-30.727272727272975</v>
      </c>
      <c r="H113" s="50">
        <f t="shared" ca="1" si="39"/>
        <v>12734.272727272728</v>
      </c>
      <c r="I113" s="51">
        <v>83</v>
      </c>
      <c r="J113" s="10"/>
      <c r="K113" s="14"/>
      <c r="L113" s="10"/>
      <c r="M113" s="10"/>
      <c r="N113" s="10"/>
      <c r="O113" s="10"/>
      <c r="P113" s="10"/>
      <c r="Q113" s="10"/>
      <c r="R113" s="10"/>
      <c r="S113" s="10"/>
      <c r="T113" s="10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18">
        <f t="shared" ca="1" si="1"/>
        <v>1000.6363636363636</v>
      </c>
      <c r="AK113" s="19" t="str">
        <f t="shared" ca="1" si="2"/>
        <v>CD</v>
      </c>
      <c r="AL113" s="11" t="s">
        <v>70</v>
      </c>
      <c r="AM113" s="20">
        <v>13</v>
      </c>
      <c r="AN113" s="21">
        <v>11</v>
      </c>
    </row>
    <row r="114" spans="1:40" ht="12" customHeight="1">
      <c r="A114" s="45">
        <v>84</v>
      </c>
      <c r="B114" s="37">
        <f t="shared" ca="1" si="34"/>
        <v>1155.5</v>
      </c>
      <c r="C114" s="46" t="str">
        <f t="shared" ca="1" si="35"/>
        <v>ASI</v>
      </c>
      <c r="D114" s="45">
        <f t="shared" ca="1" si="36"/>
        <v>6</v>
      </c>
      <c r="E114" s="52">
        <f t="shared" ca="1" si="41"/>
        <v>30.727272727272975</v>
      </c>
      <c r="F114" s="48">
        <f t="shared" ca="1" si="37"/>
        <v>6963.727272727273</v>
      </c>
      <c r="G114" s="49">
        <f t="shared" ca="1" si="38"/>
        <v>-36.499999999999545</v>
      </c>
      <c r="H114" s="50">
        <f t="shared" ca="1" si="39"/>
        <v>6896.5</v>
      </c>
      <c r="I114" s="51">
        <v>84</v>
      </c>
      <c r="J114" s="10"/>
      <c r="K114" s="14"/>
      <c r="L114" s="10"/>
      <c r="M114" s="10"/>
      <c r="N114" s="10"/>
      <c r="O114" s="10"/>
      <c r="P114" s="10"/>
      <c r="Q114" s="10"/>
      <c r="R114" s="10"/>
      <c r="S114" s="10"/>
      <c r="T114" s="10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18">
        <f t="shared" ca="1" si="1"/>
        <v>917.25</v>
      </c>
      <c r="AK114" s="19" t="str">
        <f t="shared" ca="1" si="2"/>
        <v>CD</v>
      </c>
      <c r="AL114" s="11" t="s">
        <v>70</v>
      </c>
      <c r="AM114" s="20">
        <v>14</v>
      </c>
      <c r="AN114" s="21">
        <v>12</v>
      </c>
    </row>
    <row r="115" spans="1:40" ht="12" customHeight="1">
      <c r="A115" s="45">
        <v>85</v>
      </c>
      <c r="B115" s="37">
        <f t="shared" ca="1" si="34"/>
        <v>1148.4000000000001</v>
      </c>
      <c r="C115" s="46" t="str">
        <f t="shared" ca="1" si="35"/>
        <v>Ada</v>
      </c>
      <c r="D115" s="45">
        <f t="shared" ca="1" si="36"/>
        <v>5</v>
      </c>
      <c r="E115" s="52">
        <f t="shared" ca="1" si="41"/>
        <v>36.499999999999545</v>
      </c>
      <c r="F115" s="48">
        <f t="shared" ca="1" si="37"/>
        <v>5778.5</v>
      </c>
      <c r="G115" s="49">
        <f t="shared" ca="1" si="38"/>
        <v>-141.20000000000232</v>
      </c>
      <c r="H115" s="50">
        <f t="shared" ca="1" si="39"/>
        <v>5600.7999999999975</v>
      </c>
      <c r="I115" s="51">
        <v>85</v>
      </c>
      <c r="J115" s="10"/>
      <c r="K115" s="14"/>
      <c r="L115" s="10"/>
      <c r="M115" s="10"/>
      <c r="N115" s="10"/>
      <c r="O115" s="10"/>
      <c r="P115" s="10"/>
      <c r="Q115" s="10"/>
      <c r="R115" s="10"/>
      <c r="S115" s="10"/>
      <c r="T115" s="10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18">
        <f t="shared" ca="1" si="1"/>
        <v>846.69230769230774</v>
      </c>
      <c r="AK115" s="19" t="str">
        <f t="shared" ca="1" si="2"/>
        <v>CD</v>
      </c>
      <c r="AL115" s="11" t="s">
        <v>70</v>
      </c>
      <c r="AM115" s="20">
        <v>15</v>
      </c>
      <c r="AN115" s="21">
        <v>13</v>
      </c>
    </row>
    <row r="116" spans="1:40" ht="12" customHeight="1">
      <c r="A116" s="45">
        <v>86</v>
      </c>
      <c r="B116" s="37">
        <f t="shared" ca="1" si="34"/>
        <v>1137.6153846153845</v>
      </c>
      <c r="C116" s="46" t="str">
        <f t="shared" ca="1" si="35"/>
        <v>CR</v>
      </c>
      <c r="D116" s="45">
        <f t="shared" ca="1" si="36"/>
        <v>13</v>
      </c>
      <c r="E116" s="52">
        <f t="shared" ca="1" si="41"/>
        <v>141.20000000000232</v>
      </c>
      <c r="F116" s="48">
        <f t="shared" ca="1" si="37"/>
        <v>14930.200000000003</v>
      </c>
      <c r="G116" s="49">
        <f t="shared" ca="1" si="38"/>
        <v>-12.307692307691696</v>
      </c>
      <c r="H116" s="50">
        <f t="shared" ca="1" si="39"/>
        <v>14776.692307692309</v>
      </c>
      <c r="I116" s="51">
        <v>86</v>
      </c>
      <c r="J116" s="10"/>
      <c r="K116" s="14"/>
      <c r="L116" s="10"/>
      <c r="M116" s="10"/>
      <c r="N116" s="10"/>
      <c r="O116" s="10"/>
      <c r="P116" s="10"/>
      <c r="Q116" s="10"/>
      <c r="R116" s="10"/>
      <c r="S116" s="10"/>
      <c r="T116" s="10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18">
        <f t="shared" ca="1" si="1"/>
        <v>786.21428571428567</v>
      </c>
      <c r="AK116" s="19" t="str">
        <f t="shared" ca="1" si="2"/>
        <v>CD</v>
      </c>
      <c r="AL116" s="11" t="s">
        <v>70</v>
      </c>
      <c r="AM116" s="20">
        <v>16</v>
      </c>
      <c r="AN116" s="21">
        <v>14</v>
      </c>
    </row>
    <row r="117" spans="1:40" ht="12" customHeight="1">
      <c r="A117" s="45">
        <v>87</v>
      </c>
      <c r="B117" s="37">
        <f t="shared" ca="1" si="34"/>
        <v>1136</v>
      </c>
      <c r="C117" s="46" t="str">
        <f t="shared" ca="1" si="35"/>
        <v>Liberal</v>
      </c>
      <c r="D117" s="45">
        <f t="shared" ca="1" si="36"/>
        <v>7</v>
      </c>
      <c r="E117" s="52">
        <f t="shared" ca="1" si="41"/>
        <v>12.307692307691696</v>
      </c>
      <c r="F117" s="48">
        <f t="shared" ca="1" si="37"/>
        <v>7964.3076923076915</v>
      </c>
      <c r="G117" s="49">
        <f t="shared" ca="1" si="38"/>
        <v>-30</v>
      </c>
      <c r="H117" s="50">
        <f t="shared" ca="1" si="39"/>
        <v>7922</v>
      </c>
      <c r="I117" s="51">
        <v>87</v>
      </c>
      <c r="J117" s="10"/>
      <c r="K117" s="14"/>
      <c r="L117" s="10"/>
      <c r="M117" s="10"/>
      <c r="N117" s="10"/>
      <c r="O117" s="10"/>
      <c r="P117" s="10"/>
      <c r="Q117" s="10"/>
      <c r="R117" s="10"/>
      <c r="S117" s="10"/>
      <c r="T117" s="10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18">
        <f t="shared" ca="1" si="1"/>
        <v>733.8</v>
      </c>
      <c r="AK117" s="19" t="str">
        <f t="shared" ca="1" si="2"/>
        <v>CD</v>
      </c>
      <c r="AL117" s="11" t="s">
        <v>70</v>
      </c>
      <c r="AM117" s="20">
        <v>17</v>
      </c>
      <c r="AN117" s="21">
        <v>15</v>
      </c>
    </row>
    <row r="118" spans="1:40" ht="12" customHeight="1">
      <c r="A118" s="45">
        <v>88</v>
      </c>
      <c r="B118" s="37">
        <f t="shared" ca="1" si="34"/>
        <v>1128.75</v>
      </c>
      <c r="C118" s="46" t="str">
        <f t="shared" ca="1" si="35"/>
        <v>Renaciente</v>
      </c>
      <c r="D118" s="45">
        <f t="shared" ca="1" si="36"/>
        <v>4</v>
      </c>
      <c r="E118" s="52">
        <f t="shared" ca="1" si="41"/>
        <v>30</v>
      </c>
      <c r="F118" s="48">
        <f t="shared" ca="1" si="37"/>
        <v>4545</v>
      </c>
      <c r="G118" s="49">
        <f t="shared" ca="1" si="38"/>
        <v>-3.2500000000006821</v>
      </c>
      <c r="H118" s="50">
        <f t="shared" ca="1" si="39"/>
        <v>4511.7499999999991</v>
      </c>
      <c r="I118" s="51">
        <v>88</v>
      </c>
      <c r="J118" s="10"/>
      <c r="K118" s="14"/>
      <c r="L118" s="10"/>
      <c r="M118" s="10"/>
      <c r="N118" s="10"/>
      <c r="O118" s="10"/>
      <c r="P118" s="10"/>
      <c r="Q118" s="10"/>
      <c r="R118" s="10"/>
      <c r="S118" s="10"/>
      <c r="T118" s="10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18">
        <f t="shared" ca="1" si="1"/>
        <v>687.9375</v>
      </c>
      <c r="AK118" s="19" t="str">
        <f t="shared" ca="1" si="2"/>
        <v>CD</v>
      </c>
      <c r="AL118" s="11" t="s">
        <v>70</v>
      </c>
      <c r="AM118" s="20">
        <v>18</v>
      </c>
      <c r="AN118" s="21">
        <v>16</v>
      </c>
    </row>
    <row r="119" spans="1:40" ht="12" customHeight="1">
      <c r="A119" s="45">
        <v>89</v>
      </c>
      <c r="B119" s="37">
        <f t="shared" ca="1" si="34"/>
        <v>1128.4285714285713</v>
      </c>
      <c r="C119" s="46" t="str">
        <f t="shared" ca="1" si="35"/>
        <v>Humana</v>
      </c>
      <c r="D119" s="45">
        <f t="shared" ca="1" si="36"/>
        <v>7</v>
      </c>
      <c r="E119" s="52">
        <f t="shared" ca="1" si="41"/>
        <v>3.2500000000006821</v>
      </c>
      <c r="F119" s="48">
        <f t="shared" ca="1" si="37"/>
        <v>7902.2500000000009</v>
      </c>
      <c r="G119" s="49">
        <f t="shared" ca="1" si="38"/>
        <v>-278.28571428571286</v>
      </c>
      <c r="H119" s="50">
        <f t="shared" ca="1" si="39"/>
        <v>7620.7142857142871</v>
      </c>
      <c r="I119" s="51">
        <v>89</v>
      </c>
      <c r="J119" s="10"/>
      <c r="K119" s="14"/>
      <c r="L119" s="10"/>
      <c r="M119" s="10"/>
      <c r="N119" s="10"/>
      <c r="O119" s="10"/>
      <c r="P119" s="10"/>
      <c r="Q119" s="10"/>
      <c r="R119" s="10"/>
      <c r="S119" s="10"/>
      <c r="T119" s="10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18">
        <f t="shared" ca="1" si="1"/>
        <v>647.47058823529414</v>
      </c>
      <c r="AK119" s="19" t="str">
        <f t="shared" ca="1" si="2"/>
        <v>CD</v>
      </c>
      <c r="AL119" s="11" t="s">
        <v>70</v>
      </c>
      <c r="AM119" s="20">
        <v>19</v>
      </c>
      <c r="AN119" s="21">
        <v>17</v>
      </c>
    </row>
    <row r="120" spans="1:40" ht="12" customHeight="1">
      <c r="A120" s="45">
        <v>90</v>
      </c>
      <c r="B120" s="37">
        <f t="shared" ca="1" si="34"/>
        <v>1100.7</v>
      </c>
      <c r="C120" s="46" t="str">
        <f t="shared" ca="1" si="35"/>
        <v>CD</v>
      </c>
      <c r="D120" s="45">
        <f t="shared" ca="1" si="36"/>
        <v>10</v>
      </c>
      <c r="E120" s="52">
        <f t="shared" ca="1" si="41"/>
        <v>278.28571428571286</v>
      </c>
      <c r="F120" s="48">
        <f t="shared" ca="1" si="37"/>
        <v>11285.285714285714</v>
      </c>
      <c r="G120" s="49">
        <f t="shared" ca="1" si="38"/>
        <v>-444.40000000000055</v>
      </c>
      <c r="H120" s="50">
        <f t="shared" ca="1" si="39"/>
        <v>10562.599999999999</v>
      </c>
      <c r="I120" s="51">
        <v>90</v>
      </c>
      <c r="J120" s="10"/>
      <c r="K120" s="14"/>
      <c r="L120" s="10"/>
      <c r="M120" s="10"/>
      <c r="N120" s="10"/>
      <c r="O120" s="10"/>
      <c r="P120" s="10"/>
      <c r="Q120" s="10"/>
      <c r="R120" s="10"/>
      <c r="S120" s="10"/>
      <c r="T120" s="10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18">
        <f t="shared" ca="1" si="1"/>
        <v>611.5</v>
      </c>
      <c r="AK120" s="19" t="str">
        <f t="shared" ca="1" si="2"/>
        <v>CD</v>
      </c>
      <c r="AL120" s="11" t="s">
        <v>70</v>
      </c>
      <c r="AM120" s="20">
        <v>20</v>
      </c>
      <c r="AN120" s="21">
        <v>18</v>
      </c>
    </row>
    <row r="121" spans="1:40" ht="12" customHeight="1">
      <c r="A121" s="45">
        <v>91</v>
      </c>
      <c r="B121" s="37">
        <f t="shared" ca="1" si="34"/>
        <v>1063.75</v>
      </c>
      <c r="C121" s="46" t="str">
        <f t="shared" ca="1" si="35"/>
        <v>U</v>
      </c>
      <c r="D121" s="45">
        <f t="shared" ca="1" si="36"/>
        <v>12</v>
      </c>
      <c r="E121" s="52">
        <f t="shared" ca="1" si="41"/>
        <v>444.40000000000055</v>
      </c>
      <c r="F121" s="48">
        <f t="shared" ca="1" si="37"/>
        <v>13209.400000000001</v>
      </c>
      <c r="G121" s="49">
        <f t="shared" ca="1" si="38"/>
        <v>-45.500000000000455</v>
      </c>
      <c r="H121" s="50">
        <f t="shared" ca="1" si="39"/>
        <v>12719.5</v>
      </c>
      <c r="I121" s="51">
        <v>91</v>
      </c>
      <c r="J121" s="10"/>
      <c r="K121" s="14"/>
      <c r="L121" s="10"/>
      <c r="M121" s="10"/>
      <c r="N121" s="10"/>
      <c r="O121" s="10"/>
      <c r="P121" s="10"/>
      <c r="Q121" s="10"/>
      <c r="R121" s="10"/>
      <c r="S121" s="10"/>
      <c r="T121" s="10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18">
        <f t="shared" ca="1" si="1"/>
        <v>579.31578947368416</v>
      </c>
      <c r="AK121" s="19" t="str">
        <f t="shared" ca="1" si="2"/>
        <v>CD</v>
      </c>
      <c r="AL121" s="11" t="s">
        <v>70</v>
      </c>
      <c r="AM121" s="20">
        <v>21</v>
      </c>
      <c r="AN121" s="21">
        <v>19</v>
      </c>
    </row>
    <row r="122" spans="1:40" ht="12" customHeight="1">
      <c r="A122" s="45">
        <v>92</v>
      </c>
      <c r="B122" s="37">
        <f t="shared" ca="1" si="34"/>
        <v>1059.3</v>
      </c>
      <c r="C122" s="46" t="str">
        <f t="shared" ca="1" si="35"/>
        <v>Verde</v>
      </c>
      <c r="D122" s="45">
        <f t="shared" ca="1" si="36"/>
        <v>10</v>
      </c>
      <c r="E122" s="52">
        <f t="shared" ca="1" si="41"/>
        <v>45.500000000000455</v>
      </c>
      <c r="F122" s="48">
        <f t="shared" ca="1" si="37"/>
        <v>10638.5</v>
      </c>
      <c r="G122" s="49">
        <f t="shared" ca="1" si="38"/>
        <v>-42.199999999998909</v>
      </c>
      <c r="H122" s="50">
        <f t="shared" ca="1" si="39"/>
        <v>10550.800000000001</v>
      </c>
      <c r="I122" s="51">
        <v>92</v>
      </c>
      <c r="J122" s="10"/>
      <c r="K122" s="14"/>
      <c r="L122" s="10"/>
      <c r="M122" s="10"/>
      <c r="N122" s="10"/>
      <c r="O122" s="10"/>
      <c r="P122" s="10"/>
      <c r="Q122" s="10"/>
      <c r="R122" s="10"/>
      <c r="S122" s="10"/>
      <c r="T122" s="10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18">
        <f t="shared" ca="1" si="1"/>
        <v>550.35</v>
      </c>
      <c r="AK122" s="19" t="str">
        <f t="shared" ca="1" si="2"/>
        <v>CD</v>
      </c>
      <c r="AL122" s="11" t="s">
        <v>70</v>
      </c>
      <c r="AM122" s="20">
        <v>22</v>
      </c>
      <c r="AN122" s="21">
        <v>20</v>
      </c>
    </row>
    <row r="123" spans="1:40" ht="12" customHeight="1">
      <c r="A123" s="45">
        <v>93</v>
      </c>
      <c r="B123" s="37">
        <f t="shared" ca="1" si="34"/>
        <v>1056.3571428571429</v>
      </c>
      <c r="C123" s="46" t="str">
        <f t="shared" ca="1" si="35"/>
        <v>CR</v>
      </c>
      <c r="D123" s="45">
        <f t="shared" ca="1" si="36"/>
        <v>14</v>
      </c>
      <c r="E123" s="52">
        <f t="shared" ca="1" si="41"/>
        <v>42.199999999998909</v>
      </c>
      <c r="F123" s="48">
        <f t="shared" ca="1" si="37"/>
        <v>14831.199999999999</v>
      </c>
      <c r="G123" s="49">
        <f t="shared" ca="1" si="38"/>
        <v>-71.785714285714221</v>
      </c>
      <c r="H123" s="50">
        <f t="shared" ca="1" si="39"/>
        <v>14717.214285714286</v>
      </c>
      <c r="I123" s="51">
        <v>93</v>
      </c>
      <c r="J123" s="10"/>
      <c r="K123" s="14"/>
      <c r="L123" s="10"/>
      <c r="M123" s="10"/>
      <c r="N123" s="10"/>
      <c r="O123" s="10"/>
      <c r="P123" s="10"/>
      <c r="Q123" s="10"/>
      <c r="R123" s="10"/>
      <c r="S123" s="10"/>
      <c r="T123" s="10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18">
        <f t="shared" ca="1" si="1"/>
        <v>524.14285714285711</v>
      </c>
      <c r="AK123" s="19" t="str">
        <f t="shared" ca="1" si="2"/>
        <v>CD</v>
      </c>
      <c r="AL123" s="11" t="s">
        <v>70</v>
      </c>
      <c r="AM123" s="20">
        <v>23</v>
      </c>
      <c r="AN123" s="21">
        <v>21</v>
      </c>
    </row>
    <row r="124" spans="1:40" ht="12" customHeight="1">
      <c r="A124" s="45">
        <v>94</v>
      </c>
      <c r="B124" s="37">
        <f t="shared" ca="1" si="34"/>
        <v>1042.2</v>
      </c>
      <c r="C124" s="46" t="str">
        <f t="shared" ca="1" si="35"/>
        <v>AICO</v>
      </c>
      <c r="D124" s="45">
        <f t="shared" ca="1" si="36"/>
        <v>5</v>
      </c>
      <c r="E124" s="52">
        <f t="shared" ca="1" si="41"/>
        <v>71.785714285714221</v>
      </c>
      <c r="F124" s="48">
        <f t="shared" ca="1" si="37"/>
        <v>5282.7857142857138</v>
      </c>
      <c r="G124" s="49">
        <f t="shared" ca="1" si="38"/>
        <v>-102.80000000000018</v>
      </c>
      <c r="H124" s="50">
        <f t="shared" ca="1" si="39"/>
        <v>5108.2</v>
      </c>
      <c r="I124" s="51">
        <v>94</v>
      </c>
      <c r="J124" s="10"/>
      <c r="K124" s="14"/>
      <c r="L124" s="10"/>
      <c r="M124" s="10"/>
      <c r="N124" s="10"/>
      <c r="O124" s="10"/>
      <c r="P124" s="10"/>
      <c r="Q124" s="10"/>
      <c r="R124" s="10"/>
      <c r="S124" s="10"/>
      <c r="T124" s="10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18">
        <f t="shared" ca="1" si="1"/>
        <v>500.31818181818181</v>
      </c>
      <c r="AK124" s="19" t="str">
        <f t="shared" ca="1" si="2"/>
        <v>CD</v>
      </c>
      <c r="AL124" s="11" t="s">
        <v>70</v>
      </c>
      <c r="AM124" s="20">
        <v>24</v>
      </c>
      <c r="AN124" s="21">
        <v>22</v>
      </c>
    </row>
    <row r="125" spans="1:40" ht="12" customHeight="1">
      <c r="A125" s="45">
        <v>95</v>
      </c>
      <c r="B125" s="37">
        <f t="shared" ca="1" si="34"/>
        <v>1016.75</v>
      </c>
      <c r="C125" s="46" t="str">
        <f t="shared" ca="1" si="35"/>
        <v>MAIS</v>
      </c>
      <c r="D125" s="45">
        <f t="shared" ca="1" si="36"/>
        <v>4</v>
      </c>
      <c r="E125" s="52">
        <f t="shared" ca="1" si="41"/>
        <v>102.80000000000018</v>
      </c>
      <c r="F125" s="48">
        <f t="shared" ca="1" si="37"/>
        <v>4169.8</v>
      </c>
      <c r="G125" s="49">
        <f t="shared" ca="1" si="38"/>
        <v>-178.25000000000011</v>
      </c>
      <c r="H125" s="50">
        <f t="shared" ca="1" si="39"/>
        <v>3888.75</v>
      </c>
      <c r="I125" s="51">
        <v>95</v>
      </c>
      <c r="J125" s="10"/>
      <c r="K125" s="14"/>
      <c r="L125" s="10"/>
      <c r="M125" s="10"/>
      <c r="N125" s="10"/>
      <c r="O125" s="10"/>
      <c r="P125" s="10"/>
      <c r="Q125" s="10"/>
      <c r="R125" s="10"/>
      <c r="S125" s="10"/>
      <c r="T125" s="10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18">
        <f t="shared" ca="1" si="1"/>
        <v>478.56521739130437</v>
      </c>
      <c r="AK125" s="19" t="str">
        <f t="shared" ca="1" si="2"/>
        <v>CD</v>
      </c>
      <c r="AL125" s="11" t="s">
        <v>70</v>
      </c>
      <c r="AM125" s="20">
        <v>25</v>
      </c>
      <c r="AN125" s="21">
        <v>23</v>
      </c>
    </row>
    <row r="126" spans="1:40" ht="12" customHeight="1">
      <c r="A126" s="45">
        <v>96</v>
      </c>
      <c r="B126" s="37">
        <f t="shared" ca="1" si="34"/>
        <v>1000.6363636363636</v>
      </c>
      <c r="C126" s="46" t="str">
        <f t="shared" ca="1" si="35"/>
        <v>CD</v>
      </c>
      <c r="D126" s="45">
        <f t="shared" ca="1" si="36"/>
        <v>11</v>
      </c>
      <c r="E126" s="52">
        <f t="shared" ca="1" si="41"/>
        <v>178.25000000000011</v>
      </c>
      <c r="F126" s="48">
        <f t="shared" ca="1" si="37"/>
        <v>11185.25</v>
      </c>
      <c r="G126" s="49">
        <f t="shared" ca="1" si="38"/>
        <v>-54.090909090909008</v>
      </c>
      <c r="H126" s="50">
        <f t="shared" ca="1" si="39"/>
        <v>10952.909090909092</v>
      </c>
      <c r="I126" s="51">
        <v>96</v>
      </c>
      <c r="J126" s="10"/>
      <c r="K126" s="14"/>
      <c r="L126" s="10"/>
      <c r="M126" s="10"/>
      <c r="N126" s="10"/>
      <c r="O126" s="10"/>
      <c r="P126" s="10"/>
      <c r="Q126" s="10"/>
      <c r="R126" s="10"/>
      <c r="S126" s="10"/>
      <c r="T126" s="10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18">
        <f t="shared" ca="1" si="1"/>
        <v>458.625</v>
      </c>
      <c r="AK126" s="19" t="str">
        <f t="shared" ca="1" si="2"/>
        <v>CD</v>
      </c>
      <c r="AL126" s="11" t="s">
        <v>70</v>
      </c>
      <c r="AM126" s="20">
        <v>26</v>
      </c>
      <c r="AN126" s="21">
        <v>24</v>
      </c>
    </row>
    <row r="127" spans="1:40" ht="12" customHeight="1">
      <c r="A127" s="45">
        <v>97</v>
      </c>
      <c r="B127" s="37">
        <f t="shared" ca="1" si="34"/>
        <v>994</v>
      </c>
      <c r="C127" s="46" t="str">
        <f t="shared" ca="1" si="35"/>
        <v>Liberal</v>
      </c>
      <c r="D127" s="45">
        <f t="shared" ca="1" si="36"/>
        <v>8</v>
      </c>
      <c r="E127" s="52">
        <f t="shared" ca="1" si="41"/>
        <v>54.090909090909008</v>
      </c>
      <c r="F127" s="48">
        <f t="shared" ca="1" si="37"/>
        <v>8006.090909090909</v>
      </c>
      <c r="G127" s="49">
        <f t="shared" ca="1" si="38"/>
        <v>-4.9999999999997726</v>
      </c>
      <c r="H127" s="50">
        <f t="shared" ca="1" si="39"/>
        <v>7947</v>
      </c>
      <c r="I127" s="51">
        <v>97</v>
      </c>
      <c r="J127" s="10"/>
      <c r="K127" s="14"/>
      <c r="L127" s="10"/>
      <c r="M127" s="10"/>
      <c r="N127" s="10"/>
      <c r="O127" s="10"/>
      <c r="P127" s="10"/>
      <c r="Q127" s="10"/>
      <c r="R127" s="10"/>
      <c r="S127" s="10"/>
      <c r="T127" s="10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18">
        <f t="shared" ca="1" si="1"/>
        <v>440.28</v>
      </c>
      <c r="AK127" s="19" t="str">
        <f t="shared" ca="1" si="2"/>
        <v>CD</v>
      </c>
      <c r="AL127" s="11" t="s">
        <v>70</v>
      </c>
      <c r="AM127" s="20">
        <v>27</v>
      </c>
      <c r="AN127" s="21">
        <v>25</v>
      </c>
    </row>
    <row r="128" spans="1:40" ht="12" customHeight="1">
      <c r="A128" s="45">
        <v>98</v>
      </c>
      <c r="B128" s="37">
        <f t="shared" ca="1" si="34"/>
        <v>993.2</v>
      </c>
      <c r="C128" s="46" t="str">
        <f t="shared" ca="1" si="35"/>
        <v>Conservador</v>
      </c>
      <c r="D128" s="45">
        <f t="shared" ca="1" si="36"/>
        <v>5</v>
      </c>
      <c r="E128" s="52">
        <f t="shared" ca="1" si="41"/>
        <v>4.9999999999997726</v>
      </c>
      <c r="F128" s="48">
        <f t="shared" ca="1" si="37"/>
        <v>4971</v>
      </c>
      <c r="G128" s="49">
        <f t="shared" ca="1" si="38"/>
        <v>-20.400000000000205</v>
      </c>
      <c r="H128" s="50">
        <f t="shared" ca="1" si="39"/>
        <v>4945.5999999999995</v>
      </c>
      <c r="I128" s="51">
        <v>98</v>
      </c>
      <c r="J128" s="10"/>
      <c r="K128" s="14"/>
      <c r="L128" s="10"/>
      <c r="M128" s="10"/>
      <c r="N128" s="10"/>
      <c r="O128" s="10"/>
      <c r="P128" s="10"/>
      <c r="Q128" s="10"/>
      <c r="R128" s="10"/>
      <c r="S128" s="10"/>
      <c r="T128" s="10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18">
        <f t="shared" ca="1" si="1"/>
        <v>423.34615384615387</v>
      </c>
      <c r="AK128" s="19" t="str">
        <f t="shared" ca="1" si="2"/>
        <v>CD</v>
      </c>
      <c r="AL128" s="11" t="s">
        <v>70</v>
      </c>
      <c r="AM128" s="20">
        <v>28</v>
      </c>
      <c r="AN128" s="21">
        <v>26</v>
      </c>
    </row>
    <row r="129" spans="1:40" ht="12" customHeight="1">
      <c r="A129" s="45">
        <v>99</v>
      </c>
      <c r="B129" s="37">
        <f t="shared" ca="1" si="34"/>
        <v>990.42857142857144</v>
      </c>
      <c r="C129" s="46" t="str">
        <f t="shared" ca="1" si="35"/>
        <v>ASI</v>
      </c>
      <c r="D129" s="45">
        <f t="shared" ca="1" si="36"/>
        <v>7</v>
      </c>
      <c r="E129" s="52">
        <f t="shared" ca="1" si="41"/>
        <v>20.400000000000205</v>
      </c>
      <c r="F129" s="48">
        <f t="shared" ca="1" si="37"/>
        <v>6953.4000000000005</v>
      </c>
      <c r="G129" s="49">
        <f t="shared" ca="1" si="38"/>
        <v>-25.428571428571558</v>
      </c>
      <c r="H129" s="50">
        <f t="shared" ca="1" si="39"/>
        <v>6907.5714285714284</v>
      </c>
      <c r="I129" s="51">
        <v>99</v>
      </c>
      <c r="J129" s="10"/>
      <c r="K129" s="14"/>
      <c r="L129" s="10"/>
      <c r="M129" s="10"/>
      <c r="N129" s="10"/>
      <c r="O129" s="10"/>
      <c r="P129" s="10"/>
      <c r="Q129" s="10"/>
      <c r="R129" s="10"/>
      <c r="S129" s="10"/>
      <c r="T129" s="10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18">
        <f t="shared" ca="1" si="1"/>
        <v>407.66666666666669</v>
      </c>
      <c r="AK129" s="19" t="str">
        <f t="shared" ca="1" si="2"/>
        <v>CD</v>
      </c>
      <c r="AL129" s="11" t="s">
        <v>70</v>
      </c>
      <c r="AM129" s="20">
        <v>29</v>
      </c>
      <c r="AN129" s="21">
        <v>27</v>
      </c>
    </row>
    <row r="130" spans="1:40" ht="12" customHeight="1">
      <c r="A130" s="45">
        <v>100</v>
      </c>
      <c r="B130" s="37">
        <f t="shared" ca="1" si="34"/>
        <v>987.375</v>
      </c>
      <c r="C130" s="46" t="str">
        <f t="shared" ca="1" si="35"/>
        <v>Humana</v>
      </c>
      <c r="D130" s="45">
        <f t="shared" ca="1" si="36"/>
        <v>8</v>
      </c>
      <c r="E130" s="52">
        <f t="shared" ca="1" si="41"/>
        <v>25.428571428571558</v>
      </c>
      <c r="F130" s="48">
        <f t="shared" ca="1" si="37"/>
        <v>7924.4285714285716</v>
      </c>
      <c r="G130" s="49">
        <f t="shared" ca="1" si="38"/>
        <v>-22.625000000000796</v>
      </c>
      <c r="H130" s="50">
        <f t="shared" ca="1" si="39"/>
        <v>7876.3749999999991</v>
      </c>
      <c r="I130" s="51">
        <v>100</v>
      </c>
      <c r="J130" s="10"/>
      <c r="K130" s="14"/>
      <c r="L130" s="10"/>
      <c r="M130" s="10"/>
      <c r="N130" s="10"/>
      <c r="O130" s="10"/>
      <c r="P130" s="10"/>
      <c r="Q130" s="10"/>
      <c r="R130" s="10"/>
      <c r="S130" s="10"/>
      <c r="T130" s="10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18">
        <f t="shared" ca="1" si="1"/>
        <v>393.10714285714283</v>
      </c>
      <c r="AK130" s="19" t="str">
        <f t="shared" ca="1" si="2"/>
        <v>CD</v>
      </c>
      <c r="AL130" s="11" t="s">
        <v>70</v>
      </c>
      <c r="AM130" s="20">
        <v>30</v>
      </c>
      <c r="AN130" s="21">
        <v>28</v>
      </c>
    </row>
    <row r="131" spans="1:40" ht="12" customHeight="1">
      <c r="A131" s="45">
        <v>101</v>
      </c>
      <c r="B131" s="37">
        <f t="shared" ca="1" si="34"/>
        <v>985.93333333333328</v>
      </c>
      <c r="C131" s="46" t="str">
        <f t="shared" ca="1" si="35"/>
        <v>CR</v>
      </c>
      <c r="D131" s="45">
        <f t="shared" ca="1" si="36"/>
        <v>15</v>
      </c>
      <c r="E131" s="52">
        <f t="shared" ca="1" si="41"/>
        <v>22.625000000000796</v>
      </c>
      <c r="F131" s="48">
        <f t="shared" ca="1" si="37"/>
        <v>14811.625</v>
      </c>
      <c r="G131" s="49">
        <f t="shared" ca="1" si="38"/>
        <v>-53.133333333332871</v>
      </c>
      <c r="H131" s="50">
        <f t="shared" ca="1" si="39"/>
        <v>14735.866666666667</v>
      </c>
      <c r="I131" s="51">
        <v>101</v>
      </c>
      <c r="J131" s="10"/>
      <c r="K131" s="14"/>
      <c r="L131" s="10"/>
      <c r="M131" s="10"/>
      <c r="N131" s="10"/>
      <c r="O131" s="10"/>
      <c r="P131" s="10"/>
      <c r="Q131" s="10"/>
      <c r="R131" s="10"/>
      <c r="S131" s="10"/>
      <c r="T131" s="10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18">
        <f t="shared" ca="1" si="1"/>
        <v>379.55172413793105</v>
      </c>
      <c r="AK131" s="19" t="str">
        <f t="shared" ca="1" si="2"/>
        <v>CD</v>
      </c>
      <c r="AL131" s="11" t="s">
        <v>70</v>
      </c>
      <c r="AM131" s="20">
        <v>31</v>
      </c>
      <c r="AN131" s="21">
        <v>29</v>
      </c>
    </row>
    <row r="132" spans="1:40" ht="12" customHeight="1">
      <c r="A132" s="45">
        <v>102</v>
      </c>
      <c r="B132" s="37">
        <f t="shared" ca="1" si="34"/>
        <v>981.92307692307691</v>
      </c>
      <c r="C132" s="46" t="str">
        <f t="shared" ca="1" si="35"/>
        <v>U</v>
      </c>
      <c r="D132" s="45">
        <f t="shared" ca="1" si="36"/>
        <v>13</v>
      </c>
      <c r="E132" s="52">
        <f t="shared" ca="1" si="41"/>
        <v>53.133333333332871</v>
      </c>
      <c r="F132" s="48">
        <f t="shared" ca="1" si="37"/>
        <v>12818.133333333333</v>
      </c>
      <c r="G132" s="49">
        <f t="shared" ca="1" si="38"/>
        <v>-209.15384615384596</v>
      </c>
      <c r="H132" s="50">
        <f t="shared" ca="1" si="39"/>
        <v>12555.846153846154</v>
      </c>
      <c r="I132" s="51">
        <v>102</v>
      </c>
      <c r="J132" s="10"/>
      <c r="K132" s="14"/>
      <c r="L132" s="10"/>
      <c r="M132" s="10"/>
      <c r="N132" s="10"/>
      <c r="O132" s="10"/>
      <c r="P132" s="10"/>
      <c r="Q132" s="10"/>
      <c r="R132" s="10"/>
      <c r="S132" s="10"/>
      <c r="T132" s="10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18">
        <f t="shared" ca="1" si="1"/>
        <v>366.9</v>
      </c>
      <c r="AK132" s="19" t="str">
        <f t="shared" ca="1" si="2"/>
        <v>CD</v>
      </c>
      <c r="AL132" s="11" t="s">
        <v>70</v>
      </c>
      <c r="AM132" s="20">
        <v>32</v>
      </c>
      <c r="AN132" s="21">
        <v>30</v>
      </c>
    </row>
    <row r="133" spans="1:40" ht="12" customHeight="1">
      <c r="A133" s="45">
        <v>103</v>
      </c>
      <c r="B133" s="37">
        <f t="shared" ca="1" si="34"/>
        <v>963</v>
      </c>
      <c r="C133" s="46" t="str">
        <f t="shared" ca="1" si="35"/>
        <v>Verde</v>
      </c>
      <c r="D133" s="45">
        <f t="shared" ca="1" si="36"/>
        <v>11</v>
      </c>
      <c r="E133" s="52">
        <f t="shared" ca="1" si="41"/>
        <v>209.15384615384596</v>
      </c>
      <c r="F133" s="48">
        <f t="shared" ca="1" si="37"/>
        <v>10802.153846153846</v>
      </c>
      <c r="G133" s="49">
        <f t="shared" ca="1" si="38"/>
        <v>-37</v>
      </c>
      <c r="H133" s="50">
        <f t="shared" ca="1" si="39"/>
        <v>10556</v>
      </c>
      <c r="I133" s="51">
        <v>103</v>
      </c>
      <c r="J133" s="10"/>
      <c r="K133" s="14"/>
      <c r="L133" s="10"/>
      <c r="M133" s="10"/>
      <c r="N133" s="10"/>
      <c r="O133" s="10"/>
      <c r="P133" s="10"/>
      <c r="Q133" s="10"/>
      <c r="R133" s="10"/>
      <c r="S133" s="10"/>
      <c r="T133" s="10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18">
        <f t="shared" ca="1" si="1"/>
        <v>355.06451612903226</v>
      </c>
      <c r="AK133" s="19" t="str">
        <f t="shared" ca="1" si="2"/>
        <v>CD</v>
      </c>
      <c r="AL133" s="11" t="s">
        <v>70</v>
      </c>
      <c r="AM133" s="20">
        <v>33</v>
      </c>
      <c r="AN133" s="21">
        <v>31</v>
      </c>
    </row>
    <row r="134" spans="1:40" ht="12" customHeight="1">
      <c r="A134" s="45">
        <v>104</v>
      </c>
      <c r="B134" s="37">
        <f t="shared" ca="1" si="34"/>
        <v>957</v>
      </c>
      <c r="C134" s="46" t="str">
        <f t="shared" ca="1" si="35"/>
        <v>Ada</v>
      </c>
      <c r="D134" s="45">
        <f t="shared" ca="1" si="36"/>
        <v>6</v>
      </c>
      <c r="E134" s="52">
        <f t="shared" ca="1" si="41"/>
        <v>37</v>
      </c>
      <c r="F134" s="48">
        <f t="shared" ca="1" si="37"/>
        <v>5779</v>
      </c>
      <c r="G134" s="49">
        <f t="shared" ca="1" si="38"/>
        <v>-79.000000000000114</v>
      </c>
      <c r="H134" s="50">
        <f t="shared" ca="1" si="39"/>
        <v>5663</v>
      </c>
      <c r="I134" s="51">
        <v>104</v>
      </c>
      <c r="J134" s="10"/>
      <c r="K134" s="14"/>
      <c r="L134" s="10"/>
      <c r="M134" s="10"/>
      <c r="N134" s="10"/>
      <c r="O134" s="10"/>
      <c r="P134" s="10"/>
      <c r="Q134" s="10"/>
      <c r="R134" s="10"/>
      <c r="S134" s="10"/>
      <c r="T134" s="10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18">
        <f t="shared" ca="1" si="1"/>
        <v>343.96875</v>
      </c>
      <c r="AK134" s="19" t="str">
        <f t="shared" ca="1" si="2"/>
        <v>CD</v>
      </c>
      <c r="AL134" s="11" t="s">
        <v>70</v>
      </c>
      <c r="AM134" s="20">
        <v>34</v>
      </c>
      <c r="AN134" s="21">
        <v>32</v>
      </c>
    </row>
    <row r="135" spans="1:40" ht="12" customHeight="1">
      <c r="A135" s="45">
        <v>105</v>
      </c>
      <c r="B135" s="37">
        <f t="shared" ca="1" si="34"/>
        <v>941.4</v>
      </c>
      <c r="C135" s="46" t="str">
        <f t="shared" ca="1" si="35"/>
        <v>MIRA</v>
      </c>
      <c r="D135" s="45">
        <f t="shared" ca="1" si="36"/>
        <v>5</v>
      </c>
      <c r="E135" s="52">
        <f t="shared" ca="1" si="41"/>
        <v>79.000000000000114</v>
      </c>
      <c r="F135" s="48">
        <f t="shared" ca="1" si="37"/>
        <v>4786</v>
      </c>
      <c r="G135" s="49">
        <f t="shared" ca="1" si="38"/>
        <v>-274.39999999999964</v>
      </c>
      <c r="H135" s="50">
        <f t="shared" ca="1" si="39"/>
        <v>4432.6000000000004</v>
      </c>
      <c r="I135" s="51">
        <v>105</v>
      </c>
      <c r="J135" s="10"/>
      <c r="K135" s="14"/>
      <c r="L135" s="10"/>
      <c r="M135" s="10"/>
      <c r="N135" s="10"/>
      <c r="O135" s="10"/>
      <c r="P135" s="10"/>
      <c r="Q135" s="10"/>
      <c r="R135" s="10"/>
      <c r="S135" s="10"/>
      <c r="T135" s="10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18">
        <f t="shared" ca="1" si="1"/>
        <v>333.54545454545456</v>
      </c>
      <c r="AK135" s="19" t="str">
        <f t="shared" ca="1" si="2"/>
        <v>CD</v>
      </c>
      <c r="AL135" s="11" t="s">
        <v>70</v>
      </c>
      <c r="AM135" s="20">
        <v>35</v>
      </c>
      <c r="AN135" s="21">
        <v>33</v>
      </c>
    </row>
    <row r="136" spans="1:40" ht="12" customHeight="1">
      <c r="A136" s="45">
        <v>106</v>
      </c>
      <c r="B136" s="37">
        <f t="shared" ca="1" si="34"/>
        <v>924.3125</v>
      </c>
      <c r="C136" s="46" t="str">
        <f t="shared" ca="1" si="35"/>
        <v>CR</v>
      </c>
      <c r="D136" s="45">
        <f t="shared" ca="1" si="36"/>
        <v>16</v>
      </c>
      <c r="E136" s="52">
        <f t="shared" ca="1" si="41"/>
        <v>274.39999999999964</v>
      </c>
      <c r="F136" s="48">
        <f t="shared" ca="1" si="37"/>
        <v>15063.4</v>
      </c>
      <c r="G136" s="49">
        <f t="shared" ca="1" si="38"/>
        <v>-85.75</v>
      </c>
      <c r="H136" s="50">
        <f t="shared" ca="1" si="39"/>
        <v>14703.25</v>
      </c>
      <c r="I136" s="51">
        <v>106</v>
      </c>
      <c r="J136" s="10"/>
      <c r="K136" s="14"/>
      <c r="L136" s="10"/>
      <c r="M136" s="10"/>
      <c r="N136" s="10"/>
      <c r="O136" s="10"/>
      <c r="P136" s="10"/>
      <c r="Q136" s="10"/>
      <c r="R136" s="10"/>
      <c r="S136" s="10"/>
      <c r="T136" s="10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18">
        <f t="shared" ca="1" si="1"/>
        <v>323.73529411764707</v>
      </c>
      <c r="AK136" s="19" t="str">
        <f t="shared" ca="1" si="2"/>
        <v>CD</v>
      </c>
      <c r="AL136" s="11" t="s">
        <v>70</v>
      </c>
      <c r="AM136" s="20">
        <v>36</v>
      </c>
      <c r="AN136" s="21">
        <v>34</v>
      </c>
    </row>
    <row r="137" spans="1:40" ht="12" customHeight="1">
      <c r="A137" s="45">
        <v>107</v>
      </c>
      <c r="B137" s="37">
        <f t="shared" ca="1" si="34"/>
        <v>917.25</v>
      </c>
      <c r="C137" s="46" t="str">
        <f t="shared" ca="1" si="35"/>
        <v>CD</v>
      </c>
      <c r="D137" s="45">
        <f t="shared" ca="1" si="36"/>
        <v>12</v>
      </c>
      <c r="E137" s="52">
        <f t="shared" ca="1" si="41"/>
        <v>85.75</v>
      </c>
      <c r="F137" s="48">
        <f t="shared" ca="1" si="37"/>
        <v>11092.75</v>
      </c>
      <c r="G137" s="49">
        <f t="shared" ca="1" si="38"/>
        <v>-77.499999999999318</v>
      </c>
      <c r="H137" s="50">
        <f t="shared" ca="1" si="39"/>
        <v>10929.5</v>
      </c>
      <c r="I137" s="51">
        <v>107</v>
      </c>
      <c r="J137" s="10"/>
      <c r="K137" s="14"/>
      <c r="L137" s="10"/>
      <c r="M137" s="10"/>
      <c r="N137" s="10"/>
      <c r="O137" s="10"/>
      <c r="P137" s="10"/>
      <c r="Q137" s="10"/>
      <c r="R137" s="10"/>
      <c r="S137" s="10"/>
      <c r="T137" s="10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18">
        <f t="shared" ca="1" si="1"/>
        <v>314.48571428571427</v>
      </c>
      <c r="AK137" s="19" t="str">
        <f t="shared" ca="1" si="2"/>
        <v>CD</v>
      </c>
      <c r="AL137" s="11" t="s">
        <v>70</v>
      </c>
      <c r="AM137" s="20">
        <v>37</v>
      </c>
      <c r="AN137" s="21">
        <v>35</v>
      </c>
    </row>
    <row r="138" spans="1:40" ht="12" customHeight="1">
      <c r="A138" s="45">
        <v>108</v>
      </c>
      <c r="B138" s="37">
        <f t="shared" ca="1" si="34"/>
        <v>911.78571428571433</v>
      </c>
      <c r="C138" s="46" t="str">
        <f t="shared" ca="1" si="35"/>
        <v>U</v>
      </c>
      <c r="D138" s="45">
        <f t="shared" ca="1" si="36"/>
        <v>14</v>
      </c>
      <c r="E138" s="52">
        <f t="shared" ca="1" si="41"/>
        <v>77.499999999999318</v>
      </c>
      <c r="F138" s="48">
        <f t="shared" ca="1" si="37"/>
        <v>12842.5</v>
      </c>
      <c r="G138" s="49">
        <f t="shared" ca="1" si="38"/>
        <v>-44.928571428571672</v>
      </c>
      <c r="H138" s="50">
        <f t="shared" ca="1" si="39"/>
        <v>12720.071428571428</v>
      </c>
      <c r="I138" s="51">
        <v>108</v>
      </c>
      <c r="J138" s="10"/>
      <c r="K138" s="14"/>
      <c r="L138" s="10"/>
      <c r="M138" s="10"/>
      <c r="N138" s="10"/>
      <c r="O138" s="10"/>
      <c r="P138" s="10"/>
      <c r="Q138" s="10"/>
      <c r="R138" s="10"/>
      <c r="S138" s="10"/>
      <c r="T138" s="10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18">
        <f t="shared" ca="1" si="1"/>
        <v>305.75</v>
      </c>
      <c r="AK138" s="19" t="str">
        <f t="shared" ca="1" si="2"/>
        <v>CD</v>
      </c>
      <c r="AL138" s="11" t="s">
        <v>70</v>
      </c>
      <c r="AM138" s="20">
        <v>38</v>
      </c>
      <c r="AN138" s="21">
        <v>36</v>
      </c>
    </row>
    <row r="139" spans="1:40" ht="12" customHeight="1">
      <c r="A139" s="45">
        <v>109</v>
      </c>
      <c r="B139" s="37">
        <f t="shared" ca="1" si="34"/>
        <v>903</v>
      </c>
      <c r="C139" s="46" t="str">
        <f t="shared" ca="1" si="35"/>
        <v>Renaciente</v>
      </c>
      <c r="D139" s="45">
        <f t="shared" ca="1" si="36"/>
        <v>5</v>
      </c>
      <c r="E139" s="52">
        <f t="shared" ca="1" si="41"/>
        <v>44.928571428571672</v>
      </c>
      <c r="F139" s="48">
        <f t="shared" ca="1" si="37"/>
        <v>4559.9285714285716</v>
      </c>
      <c r="G139" s="49">
        <f t="shared" ca="1" si="38"/>
        <v>-76</v>
      </c>
      <c r="H139" s="50">
        <f t="shared" ca="1" si="39"/>
        <v>4439</v>
      </c>
      <c r="I139" s="51">
        <v>109</v>
      </c>
      <c r="J139" s="10"/>
      <c r="K139" s="14"/>
      <c r="L139" s="10"/>
      <c r="M139" s="10"/>
      <c r="N139" s="10"/>
      <c r="O139" s="10"/>
      <c r="P139" s="10"/>
      <c r="Q139" s="10"/>
      <c r="R139" s="10"/>
      <c r="S139" s="10"/>
      <c r="T139" s="10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18">
        <f t="shared" ca="1" si="1"/>
        <v>297.48648648648651</v>
      </c>
      <c r="AK139" s="19" t="str">
        <f t="shared" ca="1" si="2"/>
        <v>CD</v>
      </c>
      <c r="AL139" s="11" t="s">
        <v>70</v>
      </c>
      <c r="AM139" s="20">
        <v>39</v>
      </c>
      <c r="AN139" s="21">
        <v>37</v>
      </c>
    </row>
    <row r="140" spans="1:40" ht="12" customHeight="1">
      <c r="A140" s="45">
        <v>110</v>
      </c>
      <c r="B140" s="37">
        <f t="shared" ca="1" si="34"/>
        <v>884.25</v>
      </c>
      <c r="C140" s="46" t="str">
        <f t="shared" ca="1" si="35"/>
        <v>Justa</v>
      </c>
      <c r="D140" s="45">
        <f t="shared" ca="1" si="36"/>
        <v>4</v>
      </c>
      <c r="E140" s="52">
        <f t="shared" ca="1" si="41"/>
        <v>76</v>
      </c>
      <c r="F140" s="48">
        <f t="shared" ca="1" si="37"/>
        <v>3613</v>
      </c>
      <c r="G140" s="49"/>
      <c r="H140" s="50"/>
      <c r="I140" s="51">
        <v>110</v>
      </c>
      <c r="J140" s="10"/>
      <c r="K140" s="14"/>
      <c r="L140" s="10"/>
      <c r="M140" s="10"/>
      <c r="N140" s="10"/>
      <c r="O140" s="10"/>
      <c r="P140" s="10"/>
      <c r="Q140" s="10"/>
      <c r="R140" s="10"/>
      <c r="S140" s="10"/>
      <c r="T140" s="10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18">
        <f t="shared" ca="1" si="1"/>
        <v>289.65789473684208</v>
      </c>
      <c r="AK140" s="19" t="str">
        <f t="shared" ca="1" si="2"/>
        <v>CD</v>
      </c>
      <c r="AL140" s="11" t="s">
        <v>70</v>
      </c>
      <c r="AM140" s="20">
        <v>40</v>
      </c>
      <c r="AN140" s="21">
        <v>38</v>
      </c>
    </row>
    <row r="141" spans="1:40" ht="12" customHeight="1">
      <c r="J141" s="10"/>
      <c r="K141" s="14"/>
      <c r="L141" s="10"/>
      <c r="M141" s="10"/>
      <c r="N141" s="10"/>
      <c r="O141" s="10"/>
      <c r="P141" s="10"/>
      <c r="Q141" s="10"/>
      <c r="R141" s="10"/>
      <c r="S141" s="10"/>
      <c r="T141" s="10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18">
        <f t="shared" ca="1" si="1"/>
        <v>282.23076923076923</v>
      </c>
      <c r="AK141" s="19" t="str">
        <f t="shared" ca="1" si="2"/>
        <v>CD</v>
      </c>
      <c r="AL141" s="11" t="s">
        <v>70</v>
      </c>
      <c r="AM141" s="20">
        <v>41</v>
      </c>
      <c r="AN141" s="21">
        <v>39</v>
      </c>
    </row>
    <row r="142" spans="1:40" ht="12" hidden="1" customHeight="1">
      <c r="A142" s="35"/>
      <c r="B142" s="10"/>
      <c r="C142" s="10"/>
      <c r="D142" s="10"/>
      <c r="E142" s="10"/>
      <c r="F142" s="10"/>
      <c r="G142" s="10"/>
      <c r="H142" s="10"/>
      <c r="I142" s="10"/>
      <c r="J142" s="10"/>
      <c r="K142" s="14"/>
      <c r="L142" s="10"/>
      <c r="M142" s="10"/>
      <c r="N142" s="10"/>
      <c r="O142" s="10"/>
      <c r="P142" s="10"/>
      <c r="Q142" s="10"/>
      <c r="R142" s="10"/>
      <c r="S142" s="10"/>
      <c r="T142" s="10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18">
        <f t="shared" ca="1" si="1"/>
        <v>275.17500000000001</v>
      </c>
      <c r="AK142" s="19" t="str">
        <f t="shared" ca="1" si="2"/>
        <v>CD</v>
      </c>
      <c r="AL142" s="11" t="s">
        <v>70</v>
      </c>
      <c r="AM142" s="20">
        <v>42</v>
      </c>
      <c r="AN142" s="21">
        <v>40</v>
      </c>
    </row>
    <row r="143" spans="1:40" ht="12" hidden="1" customHeight="1">
      <c r="A143" s="35"/>
      <c r="B143" s="10"/>
      <c r="C143" s="10"/>
      <c r="D143" s="10"/>
      <c r="E143" s="10"/>
      <c r="F143" s="10"/>
      <c r="G143" s="10"/>
      <c r="H143" s="10"/>
      <c r="I143" s="10"/>
      <c r="J143" s="10"/>
      <c r="K143" s="14"/>
      <c r="L143" s="10"/>
      <c r="M143" s="10"/>
      <c r="N143" s="10"/>
      <c r="O143" s="10"/>
      <c r="P143" s="10"/>
      <c r="Q143" s="10"/>
      <c r="R143" s="10"/>
      <c r="S143" s="10"/>
      <c r="T143" s="10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18">
        <f t="shared" ca="1" si="1"/>
        <v>268.46341463414632</v>
      </c>
      <c r="AK143" s="19" t="str">
        <f t="shared" ca="1" si="2"/>
        <v>CD</v>
      </c>
      <c r="AL143" s="11" t="s">
        <v>70</v>
      </c>
      <c r="AM143" s="20">
        <v>43</v>
      </c>
      <c r="AN143" s="21">
        <v>41</v>
      </c>
    </row>
    <row r="144" spans="1:40" ht="12" hidden="1" customHeight="1">
      <c r="A144" s="35"/>
      <c r="B144" s="10"/>
      <c r="C144" s="10"/>
      <c r="D144" s="10"/>
      <c r="E144" s="10"/>
      <c r="F144" s="10"/>
      <c r="G144" s="10"/>
      <c r="H144" s="10"/>
      <c r="I144" s="10"/>
      <c r="J144" s="10"/>
      <c r="K144" s="14"/>
      <c r="L144" s="10"/>
      <c r="M144" s="10"/>
      <c r="N144" s="10"/>
      <c r="O144" s="10"/>
      <c r="P144" s="10"/>
      <c r="Q144" s="10"/>
      <c r="R144" s="10"/>
      <c r="S144" s="10"/>
      <c r="T144" s="10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18">
        <f t="shared" ca="1" si="1"/>
        <v>262.07142857142856</v>
      </c>
      <c r="AK144" s="19" t="str">
        <f t="shared" ca="1" si="2"/>
        <v>CD</v>
      </c>
      <c r="AL144" s="11" t="s">
        <v>70</v>
      </c>
      <c r="AM144" s="20">
        <v>44</v>
      </c>
      <c r="AN144" s="21">
        <v>42</v>
      </c>
    </row>
    <row r="145" spans="1:40" ht="12" hidden="1" customHeight="1">
      <c r="A145" s="35"/>
      <c r="B145" s="10"/>
      <c r="C145" s="10"/>
      <c r="D145" s="10"/>
      <c r="E145" s="10"/>
      <c r="F145" s="10"/>
      <c r="G145" s="10"/>
      <c r="H145" s="10"/>
      <c r="I145" s="10"/>
      <c r="J145" s="10"/>
      <c r="K145" s="14"/>
      <c r="L145" s="10"/>
      <c r="M145" s="10"/>
      <c r="N145" s="10"/>
      <c r="O145" s="10"/>
      <c r="P145" s="10"/>
      <c r="Q145" s="10"/>
      <c r="R145" s="10"/>
      <c r="S145" s="10"/>
      <c r="T145" s="10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18">
        <f t="shared" ca="1" si="1"/>
        <v>255.97674418604652</v>
      </c>
      <c r="AK145" s="19" t="str">
        <f t="shared" ca="1" si="2"/>
        <v>CD</v>
      </c>
      <c r="AL145" s="11" t="s">
        <v>70</v>
      </c>
      <c r="AM145" s="20">
        <v>45</v>
      </c>
      <c r="AN145" s="21">
        <v>43</v>
      </c>
    </row>
    <row r="146" spans="1:40" ht="12" hidden="1" customHeight="1">
      <c r="A146" s="35"/>
      <c r="B146" s="10"/>
      <c r="C146" s="10"/>
      <c r="D146" s="10"/>
      <c r="E146" s="10"/>
      <c r="F146" s="10"/>
      <c r="G146" s="10"/>
      <c r="H146" s="10"/>
      <c r="I146" s="10"/>
      <c r="J146" s="10"/>
      <c r="K146" s="14"/>
      <c r="L146" s="10"/>
      <c r="M146" s="10"/>
      <c r="N146" s="10"/>
      <c r="O146" s="10"/>
      <c r="P146" s="10"/>
      <c r="Q146" s="10"/>
      <c r="R146" s="10"/>
      <c r="S146" s="10"/>
      <c r="T146" s="10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18">
        <f t="shared" ca="1" si="1"/>
        <v>250.15909090909091</v>
      </c>
      <c r="AK146" s="19" t="str">
        <f t="shared" ca="1" si="2"/>
        <v>CD</v>
      </c>
      <c r="AL146" s="11" t="s">
        <v>70</v>
      </c>
      <c r="AM146" s="20">
        <v>46</v>
      </c>
      <c r="AN146" s="21">
        <v>44</v>
      </c>
    </row>
    <row r="147" spans="1:40" ht="12" hidden="1" customHeight="1">
      <c r="A147" s="35"/>
      <c r="B147" s="10"/>
      <c r="C147" s="10"/>
      <c r="D147" s="10"/>
      <c r="E147" s="10"/>
      <c r="F147" s="10"/>
      <c r="G147" s="10"/>
      <c r="H147" s="10"/>
      <c r="I147" s="10"/>
      <c r="J147" s="10"/>
      <c r="K147" s="14"/>
      <c r="L147" s="10"/>
      <c r="M147" s="10"/>
      <c r="N147" s="10"/>
      <c r="O147" s="10"/>
      <c r="P147" s="10"/>
      <c r="Q147" s="10"/>
      <c r="R147" s="10"/>
      <c r="S147" s="10"/>
      <c r="T147" s="10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18">
        <f t="shared" ca="1" si="1"/>
        <v>244.6</v>
      </c>
      <c r="AK147" s="19" t="str">
        <f t="shared" ca="1" si="2"/>
        <v>CD</v>
      </c>
      <c r="AL147" s="11" t="s">
        <v>70</v>
      </c>
      <c r="AM147" s="20">
        <v>47</v>
      </c>
      <c r="AN147" s="21">
        <v>45</v>
      </c>
    </row>
    <row r="148" spans="1:40" ht="12" hidden="1" customHeight="1">
      <c r="A148" s="35"/>
      <c r="B148" s="10"/>
      <c r="C148" s="10"/>
      <c r="D148" s="10"/>
      <c r="E148" s="10"/>
      <c r="F148" s="10"/>
      <c r="G148" s="10"/>
      <c r="H148" s="10"/>
      <c r="I148" s="10"/>
      <c r="J148" s="10"/>
      <c r="K148" s="14"/>
      <c r="L148" s="10"/>
      <c r="M148" s="10"/>
      <c r="N148" s="10"/>
      <c r="O148" s="10"/>
      <c r="P148" s="10"/>
      <c r="Q148" s="10"/>
      <c r="R148" s="10"/>
      <c r="S148" s="10"/>
      <c r="T148" s="10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18">
        <f t="shared" ca="1" si="1"/>
        <v>239.28260869565219</v>
      </c>
      <c r="AK148" s="19" t="str">
        <f t="shared" ca="1" si="2"/>
        <v>CD</v>
      </c>
      <c r="AL148" s="11" t="s">
        <v>70</v>
      </c>
      <c r="AM148" s="20">
        <v>48</v>
      </c>
      <c r="AN148" s="21">
        <v>46</v>
      </c>
    </row>
    <row r="149" spans="1:40" ht="12" hidden="1" customHeight="1">
      <c r="A149" s="35"/>
      <c r="B149" s="10"/>
      <c r="C149" s="10"/>
      <c r="D149" s="10"/>
      <c r="E149" s="10"/>
      <c r="F149" s="10"/>
      <c r="G149" s="10"/>
      <c r="H149" s="10"/>
      <c r="I149" s="10"/>
      <c r="J149" s="10"/>
      <c r="K149" s="14"/>
      <c r="L149" s="10"/>
      <c r="M149" s="10"/>
      <c r="N149" s="10"/>
      <c r="O149" s="10"/>
      <c r="P149" s="10"/>
      <c r="Q149" s="10"/>
      <c r="R149" s="10"/>
      <c r="S149" s="10"/>
      <c r="T149" s="10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18">
        <f t="shared" ca="1" si="1"/>
        <v>234.19148936170214</v>
      </c>
      <c r="AK149" s="19" t="str">
        <f t="shared" ca="1" si="2"/>
        <v>CD</v>
      </c>
      <c r="AL149" s="11" t="s">
        <v>70</v>
      </c>
      <c r="AM149" s="20">
        <v>49</v>
      </c>
      <c r="AN149" s="21">
        <v>47</v>
      </c>
    </row>
    <row r="150" spans="1:40" ht="12" hidden="1" customHeight="1">
      <c r="A150" s="35"/>
      <c r="B150" s="10"/>
      <c r="C150" s="10"/>
      <c r="D150" s="10"/>
      <c r="E150" s="10"/>
      <c r="F150" s="10"/>
      <c r="G150" s="10"/>
      <c r="H150" s="10"/>
      <c r="I150" s="10"/>
      <c r="J150" s="10"/>
      <c r="K150" s="14"/>
      <c r="L150" s="10"/>
      <c r="M150" s="10"/>
      <c r="N150" s="10"/>
      <c r="O150" s="10"/>
      <c r="P150" s="10"/>
      <c r="Q150" s="10"/>
      <c r="R150" s="10"/>
      <c r="S150" s="10"/>
      <c r="T150" s="10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18">
        <f t="shared" ca="1" si="1"/>
        <v>229.3125</v>
      </c>
      <c r="AK150" s="19" t="str">
        <f t="shared" ca="1" si="2"/>
        <v>CD</v>
      </c>
      <c r="AL150" s="11" t="s">
        <v>70</v>
      </c>
      <c r="AM150" s="20">
        <v>50</v>
      </c>
      <c r="AN150" s="21">
        <v>48</v>
      </c>
    </row>
    <row r="151" spans="1:40" ht="12" hidden="1" customHeight="1">
      <c r="A151" s="35"/>
      <c r="B151" s="10"/>
      <c r="C151" s="10"/>
      <c r="D151" s="10"/>
      <c r="E151" s="10"/>
      <c r="F151" s="10"/>
      <c r="G151" s="10"/>
      <c r="H151" s="10"/>
      <c r="I151" s="10"/>
      <c r="J151" s="10"/>
      <c r="K151" s="14"/>
      <c r="L151" s="10"/>
      <c r="M151" s="10"/>
      <c r="N151" s="10"/>
      <c r="O151" s="10"/>
      <c r="P151" s="10"/>
      <c r="Q151" s="10"/>
      <c r="R151" s="10"/>
      <c r="S151" s="10"/>
      <c r="T151" s="10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18">
        <f t="shared" ca="1" si="1"/>
        <v>224.63265306122449</v>
      </c>
      <c r="AK151" s="19" t="str">
        <f t="shared" ca="1" si="2"/>
        <v>CD</v>
      </c>
      <c r="AL151" s="11" t="s">
        <v>70</v>
      </c>
      <c r="AM151" s="20">
        <v>51</v>
      </c>
      <c r="AN151" s="21">
        <v>49</v>
      </c>
    </row>
    <row r="152" spans="1:40" ht="12" hidden="1" customHeight="1">
      <c r="A152" s="35"/>
      <c r="B152" s="10"/>
      <c r="C152" s="10"/>
      <c r="D152" s="10"/>
      <c r="E152" s="10"/>
      <c r="F152" s="10"/>
      <c r="G152" s="10"/>
      <c r="H152" s="10"/>
      <c r="I152" s="10"/>
      <c r="J152" s="10"/>
      <c r="K152" s="14"/>
      <c r="L152" s="10"/>
      <c r="M152" s="10"/>
      <c r="N152" s="10"/>
      <c r="O152" s="10"/>
      <c r="P152" s="10"/>
      <c r="Q152" s="10"/>
      <c r="R152" s="10"/>
      <c r="S152" s="10"/>
      <c r="T152" s="10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18">
        <f t="shared" ca="1" si="1"/>
        <v>220.14</v>
      </c>
      <c r="AK152" s="19" t="str">
        <f t="shared" ca="1" si="2"/>
        <v>CD</v>
      </c>
      <c r="AL152" s="11" t="s">
        <v>70</v>
      </c>
      <c r="AM152" s="20">
        <v>52</v>
      </c>
      <c r="AN152" s="21">
        <v>50</v>
      </c>
    </row>
    <row r="153" spans="1:40" ht="12" hidden="1" customHeight="1">
      <c r="A153" s="35"/>
      <c r="B153" s="10"/>
      <c r="C153" s="10"/>
      <c r="D153" s="10"/>
      <c r="E153" s="10"/>
      <c r="F153" s="10"/>
      <c r="G153" s="10"/>
      <c r="H153" s="10"/>
      <c r="I153" s="10"/>
      <c r="J153" s="10"/>
      <c r="K153" s="14"/>
      <c r="L153" s="10"/>
      <c r="M153" s="10"/>
      <c r="N153" s="10"/>
      <c r="O153" s="10"/>
      <c r="P153" s="10"/>
      <c r="Q153" s="10"/>
      <c r="R153" s="10"/>
      <c r="S153" s="10"/>
      <c r="T153" s="10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18">
        <f t="shared" ca="1" si="1"/>
        <v>10593</v>
      </c>
      <c r="AK153" s="19" t="str">
        <f t="shared" ca="1" si="2"/>
        <v>Verde</v>
      </c>
      <c r="AL153" s="20" t="s">
        <v>71</v>
      </c>
      <c r="AM153" s="20">
        <v>3</v>
      </c>
      <c r="AN153" s="21">
        <v>1</v>
      </c>
    </row>
    <row r="154" spans="1:40" ht="12" hidden="1" customHeight="1">
      <c r="A154" s="35"/>
      <c r="B154" s="10"/>
      <c r="C154" s="10"/>
      <c r="D154" s="10"/>
      <c r="E154" s="10"/>
      <c r="F154" s="10"/>
      <c r="G154" s="10"/>
      <c r="H154" s="10"/>
      <c r="I154" s="10"/>
      <c r="J154" s="10"/>
      <c r="K154" s="14"/>
      <c r="L154" s="10"/>
      <c r="M154" s="10"/>
      <c r="N154" s="10"/>
      <c r="O154" s="10"/>
      <c r="P154" s="10"/>
      <c r="Q154" s="10"/>
      <c r="R154" s="10"/>
      <c r="S154" s="10"/>
      <c r="T154" s="10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18">
        <f t="shared" ca="1" si="1"/>
        <v>5296.5</v>
      </c>
      <c r="AK154" s="19" t="str">
        <f t="shared" ca="1" si="2"/>
        <v>Verde</v>
      </c>
      <c r="AL154" s="20" t="s">
        <v>71</v>
      </c>
      <c r="AM154" s="20">
        <v>4</v>
      </c>
      <c r="AN154" s="21">
        <v>2</v>
      </c>
    </row>
    <row r="155" spans="1:40" ht="12" hidden="1" customHeight="1">
      <c r="A155" s="35"/>
      <c r="B155" s="10"/>
      <c r="C155" s="10"/>
      <c r="D155" s="10"/>
      <c r="E155" s="10"/>
      <c r="F155" s="10"/>
      <c r="G155" s="10"/>
      <c r="H155" s="10"/>
      <c r="I155" s="10"/>
      <c r="J155" s="10"/>
      <c r="K155" s="14"/>
      <c r="L155" s="10"/>
      <c r="M155" s="10"/>
      <c r="N155" s="10"/>
      <c r="O155" s="10"/>
      <c r="P155" s="10"/>
      <c r="Q155" s="10"/>
      <c r="R155" s="10"/>
      <c r="S155" s="10"/>
      <c r="T155" s="10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18">
        <f t="shared" ca="1" si="1"/>
        <v>3531</v>
      </c>
      <c r="AK155" s="19" t="str">
        <f t="shared" ca="1" si="2"/>
        <v>Verde</v>
      </c>
      <c r="AL155" s="20" t="s">
        <v>71</v>
      </c>
      <c r="AM155" s="20">
        <v>5</v>
      </c>
      <c r="AN155" s="21">
        <v>3</v>
      </c>
    </row>
    <row r="156" spans="1:40" ht="12" hidden="1" customHeight="1">
      <c r="A156" s="35"/>
      <c r="B156" s="10"/>
      <c r="C156" s="10"/>
      <c r="D156" s="10"/>
      <c r="E156" s="10"/>
      <c r="F156" s="10"/>
      <c r="G156" s="10"/>
      <c r="H156" s="10"/>
      <c r="I156" s="10"/>
      <c r="J156" s="10"/>
      <c r="K156" s="14"/>
      <c r="L156" s="10"/>
      <c r="M156" s="10"/>
      <c r="N156" s="10"/>
      <c r="O156" s="10"/>
      <c r="P156" s="10"/>
      <c r="Q156" s="10"/>
      <c r="R156" s="10"/>
      <c r="S156" s="10"/>
      <c r="T156" s="10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18">
        <f t="shared" ca="1" si="1"/>
        <v>2648.25</v>
      </c>
      <c r="AK156" s="19" t="str">
        <f t="shared" ca="1" si="2"/>
        <v>Verde</v>
      </c>
      <c r="AL156" s="20" t="s">
        <v>71</v>
      </c>
      <c r="AM156" s="20">
        <v>6</v>
      </c>
      <c r="AN156" s="21">
        <v>4</v>
      </c>
    </row>
    <row r="157" spans="1:40" ht="12" hidden="1" customHeight="1">
      <c r="A157" s="35"/>
      <c r="B157" s="10"/>
      <c r="C157" s="10"/>
      <c r="D157" s="10"/>
      <c r="E157" s="10"/>
      <c r="F157" s="10"/>
      <c r="G157" s="10"/>
      <c r="H157" s="10"/>
      <c r="I157" s="10"/>
      <c r="J157" s="10"/>
      <c r="K157" s="14"/>
      <c r="L157" s="10"/>
      <c r="M157" s="10"/>
      <c r="N157" s="10"/>
      <c r="O157" s="10"/>
      <c r="P157" s="10"/>
      <c r="Q157" s="10"/>
      <c r="R157" s="10"/>
      <c r="S157" s="10"/>
      <c r="T157" s="10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18">
        <f t="shared" ca="1" si="1"/>
        <v>2118.6</v>
      </c>
      <c r="AK157" s="19" t="str">
        <f t="shared" ca="1" si="2"/>
        <v>Verde</v>
      </c>
      <c r="AL157" s="20" t="s">
        <v>71</v>
      </c>
      <c r="AM157" s="20">
        <v>7</v>
      </c>
      <c r="AN157" s="21">
        <v>5</v>
      </c>
    </row>
    <row r="158" spans="1:40" ht="12" hidden="1" customHeight="1">
      <c r="A158" s="35"/>
      <c r="B158" s="10"/>
      <c r="C158" s="10"/>
      <c r="D158" s="10"/>
      <c r="E158" s="10"/>
      <c r="F158" s="10"/>
      <c r="G158" s="10"/>
      <c r="H158" s="10"/>
      <c r="I158" s="10"/>
      <c r="J158" s="10"/>
      <c r="K158" s="14"/>
      <c r="L158" s="10"/>
      <c r="M158" s="10"/>
      <c r="N158" s="10"/>
      <c r="O158" s="10"/>
      <c r="P158" s="10"/>
      <c r="Q158" s="10"/>
      <c r="R158" s="10"/>
      <c r="S158" s="10"/>
      <c r="T158" s="10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18">
        <f t="shared" ca="1" si="1"/>
        <v>1765.5</v>
      </c>
      <c r="AK158" s="19" t="str">
        <f t="shared" ca="1" si="2"/>
        <v>Verde</v>
      </c>
      <c r="AL158" s="20" t="s">
        <v>71</v>
      </c>
      <c r="AM158" s="20">
        <v>8</v>
      </c>
      <c r="AN158" s="21">
        <v>6</v>
      </c>
    </row>
    <row r="159" spans="1:40" ht="12" hidden="1" customHeight="1">
      <c r="A159" s="35"/>
      <c r="B159" s="10"/>
      <c r="C159" s="10"/>
      <c r="D159" s="10"/>
      <c r="E159" s="10"/>
      <c r="F159" s="10"/>
      <c r="G159" s="10"/>
      <c r="H159" s="10"/>
      <c r="I159" s="10"/>
      <c r="J159" s="10"/>
      <c r="K159" s="14"/>
      <c r="L159" s="10"/>
      <c r="M159" s="10"/>
      <c r="N159" s="10"/>
      <c r="O159" s="10"/>
      <c r="P159" s="10"/>
      <c r="Q159" s="10"/>
      <c r="R159" s="10"/>
      <c r="S159" s="10"/>
      <c r="T159" s="10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18">
        <f t="shared" ca="1" si="1"/>
        <v>1513.2857142857142</v>
      </c>
      <c r="AK159" s="19" t="str">
        <f t="shared" ca="1" si="2"/>
        <v>Verde</v>
      </c>
      <c r="AL159" s="20" t="s">
        <v>71</v>
      </c>
      <c r="AM159" s="20">
        <v>9</v>
      </c>
      <c r="AN159" s="21">
        <v>7</v>
      </c>
    </row>
    <row r="160" spans="1:40" ht="12" hidden="1" customHeight="1">
      <c r="A160" s="35"/>
      <c r="B160" s="10"/>
      <c r="C160" s="10"/>
      <c r="D160" s="10"/>
      <c r="E160" s="10"/>
      <c r="F160" s="10"/>
      <c r="G160" s="10"/>
      <c r="H160" s="10"/>
      <c r="I160" s="10"/>
      <c r="J160" s="10"/>
      <c r="K160" s="14"/>
      <c r="L160" s="10"/>
      <c r="M160" s="10"/>
      <c r="N160" s="10"/>
      <c r="O160" s="10"/>
      <c r="P160" s="10"/>
      <c r="Q160" s="10"/>
      <c r="R160" s="10"/>
      <c r="S160" s="10"/>
      <c r="T160" s="10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18">
        <f t="shared" ca="1" si="1"/>
        <v>1324.125</v>
      </c>
      <c r="AK160" s="19" t="str">
        <f t="shared" ca="1" si="2"/>
        <v>Verde</v>
      </c>
      <c r="AL160" s="20" t="s">
        <v>71</v>
      </c>
      <c r="AM160" s="20">
        <v>10</v>
      </c>
      <c r="AN160" s="21">
        <v>8</v>
      </c>
    </row>
    <row r="161" spans="1:40" ht="12" hidden="1" customHeight="1">
      <c r="A161" s="35"/>
      <c r="B161" s="10"/>
      <c r="C161" s="10"/>
      <c r="D161" s="10"/>
      <c r="E161" s="10"/>
      <c r="F161" s="10"/>
      <c r="G161" s="10"/>
      <c r="H161" s="10"/>
      <c r="I161" s="10"/>
      <c r="J161" s="10"/>
      <c r="K161" s="14"/>
      <c r="L161" s="10"/>
      <c r="M161" s="10"/>
      <c r="N161" s="10"/>
      <c r="O161" s="10"/>
      <c r="P161" s="10"/>
      <c r="Q161" s="10"/>
      <c r="R161" s="10"/>
      <c r="S161" s="10"/>
      <c r="T161" s="10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18">
        <f t="shared" ca="1" si="1"/>
        <v>1177</v>
      </c>
      <c r="AK161" s="19" t="str">
        <f t="shared" ca="1" si="2"/>
        <v>Verde</v>
      </c>
      <c r="AL161" s="20" t="s">
        <v>71</v>
      </c>
      <c r="AM161" s="20">
        <v>11</v>
      </c>
      <c r="AN161" s="21">
        <v>9</v>
      </c>
    </row>
    <row r="162" spans="1:40" ht="12" hidden="1" customHeight="1">
      <c r="A162" s="35"/>
      <c r="B162" s="10"/>
      <c r="C162" s="10"/>
      <c r="D162" s="10"/>
      <c r="E162" s="10"/>
      <c r="F162" s="10"/>
      <c r="G162" s="10"/>
      <c r="H162" s="10"/>
      <c r="I162" s="10"/>
      <c r="J162" s="10"/>
      <c r="K162" s="14"/>
      <c r="L162" s="5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18">
        <f t="shared" ca="1" si="1"/>
        <v>1059.3</v>
      </c>
      <c r="AK162" s="19" t="str">
        <f t="shared" ca="1" si="2"/>
        <v>Verde</v>
      </c>
      <c r="AL162" s="20" t="s">
        <v>71</v>
      </c>
      <c r="AM162" s="20">
        <v>12</v>
      </c>
      <c r="AN162" s="21">
        <v>10</v>
      </c>
    </row>
    <row r="163" spans="1:40" ht="12" hidden="1" customHeight="1">
      <c r="A163" s="35"/>
      <c r="B163" s="10"/>
      <c r="C163" s="10"/>
      <c r="D163" s="10"/>
      <c r="E163" s="10"/>
      <c r="F163" s="10"/>
      <c r="G163" s="10"/>
      <c r="H163" s="10"/>
      <c r="I163" s="10"/>
      <c r="J163" s="10"/>
      <c r="K163" s="14"/>
      <c r="L163" s="5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18">
        <f t="shared" ca="1" si="1"/>
        <v>963</v>
      </c>
      <c r="AK163" s="19" t="str">
        <f t="shared" ca="1" si="2"/>
        <v>Verde</v>
      </c>
      <c r="AL163" s="20" t="s">
        <v>71</v>
      </c>
      <c r="AM163" s="20">
        <v>13</v>
      </c>
      <c r="AN163" s="21">
        <v>11</v>
      </c>
    </row>
    <row r="164" spans="1:40" ht="12" hidden="1" customHeight="1">
      <c r="A164" s="35"/>
      <c r="B164" s="10"/>
      <c r="C164" s="10"/>
      <c r="D164" s="10"/>
      <c r="E164" s="10"/>
      <c r="F164" s="10"/>
      <c r="G164" s="10"/>
      <c r="H164" s="10"/>
      <c r="I164" s="10"/>
      <c r="J164" s="10"/>
      <c r="K164" s="14"/>
      <c r="L164" s="5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18">
        <f t="shared" ca="1" si="1"/>
        <v>882.75</v>
      </c>
      <c r="AK164" s="19" t="str">
        <f t="shared" ca="1" si="2"/>
        <v>Verde</v>
      </c>
      <c r="AL164" s="20" t="s">
        <v>71</v>
      </c>
      <c r="AM164" s="20">
        <v>14</v>
      </c>
      <c r="AN164" s="21">
        <v>12</v>
      </c>
    </row>
    <row r="165" spans="1:40" ht="12" hidden="1" customHeight="1">
      <c r="A165" s="35"/>
      <c r="B165" s="10"/>
      <c r="C165" s="10"/>
      <c r="D165" s="10"/>
      <c r="E165" s="10"/>
      <c r="F165" s="10"/>
      <c r="G165" s="10"/>
      <c r="H165" s="10"/>
      <c r="I165" s="10"/>
      <c r="J165" s="10"/>
      <c r="K165" s="14"/>
      <c r="L165" s="5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18">
        <f t="shared" ca="1" si="1"/>
        <v>814.84615384615381</v>
      </c>
      <c r="AK165" s="19" t="str">
        <f t="shared" ca="1" si="2"/>
        <v>Verde</v>
      </c>
      <c r="AL165" s="20" t="s">
        <v>71</v>
      </c>
      <c r="AM165" s="20">
        <v>15</v>
      </c>
      <c r="AN165" s="21">
        <v>13</v>
      </c>
    </row>
    <row r="166" spans="1:40" ht="12" hidden="1" customHeight="1">
      <c r="A166" s="35"/>
      <c r="B166" s="10"/>
      <c r="C166" s="10"/>
      <c r="D166" s="10"/>
      <c r="E166" s="10"/>
      <c r="F166" s="10"/>
      <c r="G166" s="10"/>
      <c r="H166" s="10"/>
      <c r="I166" s="10"/>
      <c r="J166" s="10"/>
      <c r="K166" s="14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18">
        <f t="shared" ca="1" si="1"/>
        <v>756.64285714285711</v>
      </c>
      <c r="AK166" s="19" t="str">
        <f t="shared" ca="1" si="2"/>
        <v>Verde</v>
      </c>
      <c r="AL166" s="20" t="s">
        <v>71</v>
      </c>
      <c r="AM166" s="20">
        <v>16</v>
      </c>
      <c r="AN166" s="21">
        <v>14</v>
      </c>
    </row>
    <row r="167" spans="1:40" ht="12" hidden="1" customHeight="1">
      <c r="A167" s="35"/>
      <c r="B167" s="10"/>
      <c r="C167" s="10"/>
      <c r="D167" s="10"/>
      <c r="E167" s="10"/>
      <c r="F167" s="10"/>
      <c r="G167" s="10"/>
      <c r="H167" s="10"/>
      <c r="I167" s="10"/>
      <c r="J167" s="10"/>
      <c r="K167" s="14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18">
        <f t="shared" ca="1" si="1"/>
        <v>706.2</v>
      </c>
      <c r="AK167" s="19" t="str">
        <f t="shared" ca="1" si="2"/>
        <v>Verde</v>
      </c>
      <c r="AL167" s="20" t="s">
        <v>71</v>
      </c>
      <c r="AM167" s="20">
        <v>17</v>
      </c>
      <c r="AN167" s="21">
        <v>15</v>
      </c>
    </row>
    <row r="168" spans="1:40" ht="12" hidden="1" customHeight="1">
      <c r="A168" s="35"/>
      <c r="B168" s="10"/>
      <c r="C168" s="10"/>
      <c r="D168" s="10"/>
      <c r="E168" s="10"/>
      <c r="F168" s="10"/>
      <c r="G168" s="10"/>
      <c r="H168" s="10"/>
      <c r="I168" s="10"/>
      <c r="J168" s="10"/>
      <c r="K168" s="14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18">
        <f t="shared" ca="1" si="1"/>
        <v>662.0625</v>
      </c>
      <c r="AK168" s="19" t="str">
        <f t="shared" ca="1" si="2"/>
        <v>Verde</v>
      </c>
      <c r="AL168" s="20" t="s">
        <v>71</v>
      </c>
      <c r="AM168" s="20">
        <v>18</v>
      </c>
      <c r="AN168" s="21">
        <v>16</v>
      </c>
    </row>
    <row r="169" spans="1:40" ht="12" hidden="1" customHeight="1">
      <c r="A169" s="35"/>
      <c r="B169" s="10"/>
      <c r="C169" s="10"/>
      <c r="D169" s="10"/>
      <c r="E169" s="10"/>
      <c r="F169" s="10"/>
      <c r="G169" s="10"/>
      <c r="H169" s="10"/>
      <c r="I169" s="10"/>
      <c r="J169" s="10"/>
      <c r="K169" s="14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18">
        <f t="shared" ca="1" si="1"/>
        <v>623.11764705882354</v>
      </c>
      <c r="AK169" s="19" t="str">
        <f t="shared" ca="1" si="2"/>
        <v>Verde</v>
      </c>
      <c r="AL169" s="20" t="s">
        <v>71</v>
      </c>
      <c r="AM169" s="20">
        <v>19</v>
      </c>
      <c r="AN169" s="21">
        <v>17</v>
      </c>
    </row>
    <row r="170" spans="1:40" ht="12" hidden="1" customHeight="1">
      <c r="A170" s="35"/>
      <c r="B170" s="10"/>
      <c r="C170" s="10"/>
      <c r="D170" s="10"/>
      <c r="E170" s="10"/>
      <c r="F170" s="10"/>
      <c r="G170" s="10"/>
      <c r="H170" s="10"/>
      <c r="I170" s="10"/>
      <c r="J170" s="10"/>
      <c r="K170" s="14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18">
        <f t="shared" ca="1" si="1"/>
        <v>588.5</v>
      </c>
      <c r="AK170" s="19" t="str">
        <f t="shared" ca="1" si="2"/>
        <v>Verde</v>
      </c>
      <c r="AL170" s="20" t="s">
        <v>71</v>
      </c>
      <c r="AM170" s="20">
        <v>20</v>
      </c>
      <c r="AN170" s="21">
        <v>18</v>
      </c>
    </row>
    <row r="171" spans="1:40" ht="12" hidden="1" customHeight="1">
      <c r="A171" s="35"/>
      <c r="B171" s="10"/>
      <c r="C171" s="10"/>
      <c r="D171" s="10"/>
      <c r="E171" s="10"/>
      <c r="F171" s="10"/>
      <c r="G171" s="10"/>
      <c r="H171" s="10"/>
      <c r="I171" s="10"/>
      <c r="J171" s="10"/>
      <c r="K171" s="14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18">
        <f t="shared" ca="1" si="1"/>
        <v>557.52631578947364</v>
      </c>
      <c r="AK171" s="19" t="str">
        <f t="shared" ca="1" si="2"/>
        <v>Verde</v>
      </c>
      <c r="AL171" s="20" t="s">
        <v>71</v>
      </c>
      <c r="AM171" s="20">
        <v>21</v>
      </c>
      <c r="AN171" s="21">
        <v>19</v>
      </c>
    </row>
    <row r="172" spans="1:40" ht="12" hidden="1" customHeight="1">
      <c r="A172" s="35"/>
      <c r="B172" s="10"/>
      <c r="C172" s="10"/>
      <c r="D172" s="10"/>
      <c r="E172" s="10"/>
      <c r="F172" s="10"/>
      <c r="G172" s="10"/>
      <c r="H172" s="10"/>
      <c r="I172" s="10"/>
      <c r="J172" s="10"/>
      <c r="K172" s="14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18">
        <f t="shared" ca="1" si="1"/>
        <v>529.65</v>
      </c>
      <c r="AK172" s="19" t="str">
        <f t="shared" ca="1" si="2"/>
        <v>Verde</v>
      </c>
      <c r="AL172" s="20" t="s">
        <v>71</v>
      </c>
      <c r="AM172" s="20">
        <v>22</v>
      </c>
      <c r="AN172" s="21">
        <v>20</v>
      </c>
    </row>
    <row r="173" spans="1:40" ht="12" hidden="1" customHeight="1">
      <c r="A173" s="35"/>
      <c r="B173" s="10"/>
      <c r="C173" s="10"/>
      <c r="D173" s="10"/>
      <c r="E173" s="10"/>
      <c r="F173" s="10"/>
      <c r="G173" s="10"/>
      <c r="H173" s="10"/>
      <c r="I173" s="10"/>
      <c r="J173" s="10"/>
      <c r="K173" s="14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18">
        <f t="shared" ca="1" si="1"/>
        <v>504.42857142857144</v>
      </c>
      <c r="AK173" s="19" t="str">
        <f t="shared" ca="1" si="2"/>
        <v>Verde</v>
      </c>
      <c r="AL173" s="20" t="s">
        <v>71</v>
      </c>
      <c r="AM173" s="20">
        <v>23</v>
      </c>
      <c r="AN173" s="21">
        <v>21</v>
      </c>
    </row>
    <row r="174" spans="1:40" ht="12" hidden="1" customHeight="1">
      <c r="A174" s="35"/>
      <c r="B174" s="10"/>
      <c r="C174" s="10"/>
      <c r="D174" s="10"/>
      <c r="E174" s="10"/>
      <c r="F174" s="10"/>
      <c r="G174" s="10"/>
      <c r="H174" s="10"/>
      <c r="I174" s="10"/>
      <c r="J174" s="10"/>
      <c r="K174" s="14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18">
        <f t="shared" ca="1" si="1"/>
        <v>481.5</v>
      </c>
      <c r="AK174" s="19" t="str">
        <f t="shared" ca="1" si="2"/>
        <v>Verde</v>
      </c>
      <c r="AL174" s="20" t="s">
        <v>71</v>
      </c>
      <c r="AM174" s="20">
        <v>24</v>
      </c>
      <c r="AN174" s="21">
        <v>22</v>
      </c>
    </row>
    <row r="175" spans="1:40" ht="12" hidden="1" customHeight="1">
      <c r="A175" s="35"/>
      <c r="B175" s="10"/>
      <c r="C175" s="10"/>
      <c r="D175" s="10"/>
      <c r="E175" s="10"/>
      <c r="F175" s="10"/>
      <c r="G175" s="10"/>
      <c r="H175" s="10"/>
      <c r="I175" s="10"/>
      <c r="J175" s="10"/>
      <c r="K175" s="14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18">
        <f t="shared" ca="1" si="1"/>
        <v>460.56521739130437</v>
      </c>
      <c r="AK175" s="19" t="str">
        <f t="shared" ca="1" si="2"/>
        <v>Verde</v>
      </c>
      <c r="AL175" s="20" t="s">
        <v>71</v>
      </c>
      <c r="AM175" s="20">
        <v>25</v>
      </c>
      <c r="AN175" s="21">
        <v>23</v>
      </c>
    </row>
    <row r="176" spans="1:40" ht="12" hidden="1" customHeight="1">
      <c r="A176" s="35"/>
      <c r="B176" s="10"/>
      <c r="C176" s="10"/>
      <c r="D176" s="10"/>
      <c r="E176" s="10"/>
      <c r="F176" s="10"/>
      <c r="G176" s="10"/>
      <c r="H176" s="10"/>
      <c r="I176" s="10"/>
      <c r="J176" s="10"/>
      <c r="K176" s="14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18">
        <f t="shared" ca="1" si="1"/>
        <v>441.375</v>
      </c>
      <c r="AK176" s="19" t="str">
        <f t="shared" ca="1" si="2"/>
        <v>Verde</v>
      </c>
      <c r="AL176" s="20" t="s">
        <v>71</v>
      </c>
      <c r="AM176" s="20">
        <v>26</v>
      </c>
      <c r="AN176" s="21">
        <v>24</v>
      </c>
    </row>
    <row r="177" spans="1:40" ht="12" hidden="1" customHeight="1">
      <c r="A177" s="35"/>
      <c r="B177" s="10"/>
      <c r="C177" s="10"/>
      <c r="D177" s="10"/>
      <c r="E177" s="10"/>
      <c r="F177" s="10"/>
      <c r="G177" s="10"/>
      <c r="H177" s="10"/>
      <c r="I177" s="10"/>
      <c r="J177" s="10"/>
      <c r="K177" s="14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18">
        <f t="shared" ca="1" si="1"/>
        <v>423.72</v>
      </c>
      <c r="AK177" s="19" t="str">
        <f t="shared" ca="1" si="2"/>
        <v>Verde</v>
      </c>
      <c r="AL177" s="20" t="s">
        <v>71</v>
      </c>
      <c r="AM177" s="20">
        <v>27</v>
      </c>
      <c r="AN177" s="21">
        <v>25</v>
      </c>
    </row>
    <row r="178" spans="1:40" ht="12" hidden="1" customHeight="1">
      <c r="A178" s="35"/>
      <c r="B178" s="10"/>
      <c r="C178" s="10"/>
      <c r="D178" s="10"/>
      <c r="E178" s="10"/>
      <c r="F178" s="10"/>
      <c r="G178" s="10"/>
      <c r="H178" s="10"/>
      <c r="I178" s="10"/>
      <c r="J178" s="10"/>
      <c r="K178" s="14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18">
        <f t="shared" ca="1" si="1"/>
        <v>407.42307692307691</v>
      </c>
      <c r="AK178" s="19" t="str">
        <f t="shared" ca="1" si="2"/>
        <v>Verde</v>
      </c>
      <c r="AL178" s="20" t="s">
        <v>71</v>
      </c>
      <c r="AM178" s="20">
        <v>28</v>
      </c>
      <c r="AN178" s="21">
        <v>26</v>
      </c>
    </row>
    <row r="179" spans="1:40" ht="12" hidden="1" customHeight="1">
      <c r="A179" s="35"/>
      <c r="B179" s="10"/>
      <c r="C179" s="10"/>
      <c r="D179" s="10"/>
      <c r="E179" s="10"/>
      <c r="F179" s="10"/>
      <c r="G179" s="10"/>
      <c r="H179" s="10"/>
      <c r="I179" s="10"/>
      <c r="J179" s="10"/>
      <c r="K179" s="14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18">
        <f t="shared" ca="1" si="1"/>
        <v>392.33333333333331</v>
      </c>
      <c r="AK179" s="19" t="str">
        <f t="shared" ca="1" si="2"/>
        <v>Verde</v>
      </c>
      <c r="AL179" s="20" t="s">
        <v>71</v>
      </c>
      <c r="AM179" s="20">
        <v>29</v>
      </c>
      <c r="AN179" s="21">
        <v>27</v>
      </c>
    </row>
    <row r="180" spans="1:40" ht="12" hidden="1" customHeight="1">
      <c r="A180" s="35"/>
      <c r="B180" s="10"/>
      <c r="C180" s="10"/>
      <c r="D180" s="10"/>
      <c r="E180" s="10"/>
      <c r="F180" s="10"/>
      <c r="G180" s="10"/>
      <c r="H180" s="10"/>
      <c r="I180" s="10"/>
      <c r="J180" s="10"/>
      <c r="K180" s="14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18">
        <f t="shared" ca="1" si="1"/>
        <v>378.32142857142856</v>
      </c>
      <c r="AK180" s="19" t="str">
        <f t="shared" ca="1" si="2"/>
        <v>Verde</v>
      </c>
      <c r="AL180" s="20" t="s">
        <v>71</v>
      </c>
      <c r="AM180" s="20">
        <v>30</v>
      </c>
      <c r="AN180" s="21">
        <v>28</v>
      </c>
    </row>
    <row r="181" spans="1:40" ht="12" hidden="1" customHeight="1">
      <c r="A181" s="35"/>
      <c r="B181" s="10"/>
      <c r="C181" s="10"/>
      <c r="D181" s="10"/>
      <c r="E181" s="10"/>
      <c r="F181" s="10"/>
      <c r="G181" s="10"/>
      <c r="H181" s="10"/>
      <c r="I181" s="10"/>
      <c r="J181" s="10"/>
      <c r="K181" s="14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18">
        <f t="shared" ca="1" si="1"/>
        <v>365.27586206896552</v>
      </c>
      <c r="AK181" s="19" t="str">
        <f t="shared" ca="1" si="2"/>
        <v>Verde</v>
      </c>
      <c r="AL181" s="20" t="s">
        <v>71</v>
      </c>
      <c r="AM181" s="20">
        <v>31</v>
      </c>
      <c r="AN181" s="21">
        <v>29</v>
      </c>
    </row>
    <row r="182" spans="1:40" ht="12" hidden="1" customHeight="1">
      <c r="A182" s="35"/>
      <c r="B182" s="10"/>
      <c r="C182" s="10"/>
      <c r="D182" s="10"/>
      <c r="E182" s="10"/>
      <c r="F182" s="10"/>
      <c r="G182" s="10"/>
      <c r="H182" s="10"/>
      <c r="I182" s="10"/>
      <c r="J182" s="10"/>
      <c r="K182" s="14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18">
        <f t="shared" ca="1" si="1"/>
        <v>353.1</v>
      </c>
      <c r="AK182" s="19" t="str">
        <f t="shared" ca="1" si="2"/>
        <v>Verde</v>
      </c>
      <c r="AL182" s="20" t="s">
        <v>71</v>
      </c>
      <c r="AM182" s="20">
        <v>32</v>
      </c>
      <c r="AN182" s="21">
        <v>30</v>
      </c>
    </row>
    <row r="183" spans="1:40" ht="12" hidden="1" customHeight="1">
      <c r="A183" s="35"/>
      <c r="B183" s="10"/>
      <c r="C183" s="10"/>
      <c r="D183" s="10"/>
      <c r="E183" s="10"/>
      <c r="F183" s="10"/>
      <c r="G183" s="10"/>
      <c r="H183" s="10"/>
      <c r="I183" s="10"/>
      <c r="J183" s="10"/>
      <c r="K183" s="14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18">
        <f t="shared" ca="1" si="1"/>
        <v>341.70967741935482</v>
      </c>
      <c r="AK183" s="19" t="str">
        <f t="shared" ca="1" si="2"/>
        <v>Verde</v>
      </c>
      <c r="AL183" s="20" t="s">
        <v>71</v>
      </c>
      <c r="AM183" s="20">
        <v>33</v>
      </c>
      <c r="AN183" s="21">
        <v>31</v>
      </c>
    </row>
    <row r="184" spans="1:40" ht="12" hidden="1" customHeight="1">
      <c r="A184" s="35"/>
      <c r="B184" s="10"/>
      <c r="C184" s="10"/>
      <c r="D184" s="10"/>
      <c r="E184" s="10"/>
      <c r="F184" s="10"/>
      <c r="G184" s="10"/>
      <c r="H184" s="10"/>
      <c r="I184" s="10"/>
      <c r="J184" s="10"/>
      <c r="K184" s="14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18">
        <f t="shared" ca="1" si="1"/>
        <v>331.03125</v>
      </c>
      <c r="AK184" s="19" t="str">
        <f t="shared" ca="1" si="2"/>
        <v>Verde</v>
      </c>
      <c r="AL184" s="20" t="s">
        <v>71</v>
      </c>
      <c r="AM184" s="20">
        <v>34</v>
      </c>
      <c r="AN184" s="21">
        <v>32</v>
      </c>
    </row>
    <row r="185" spans="1:40" ht="12" hidden="1" customHeight="1">
      <c r="A185" s="35"/>
      <c r="B185" s="10"/>
      <c r="C185" s="10"/>
      <c r="D185" s="10"/>
      <c r="E185" s="10"/>
      <c r="F185" s="10"/>
      <c r="G185" s="10"/>
      <c r="H185" s="10"/>
      <c r="I185" s="10"/>
      <c r="J185" s="10"/>
      <c r="K185" s="14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18">
        <f t="shared" ca="1" si="1"/>
        <v>321</v>
      </c>
      <c r="AK185" s="19" t="str">
        <f t="shared" ca="1" si="2"/>
        <v>Verde</v>
      </c>
      <c r="AL185" s="20" t="s">
        <v>71</v>
      </c>
      <c r="AM185" s="20">
        <v>35</v>
      </c>
      <c r="AN185" s="21">
        <v>33</v>
      </c>
    </row>
    <row r="186" spans="1:40" ht="12" hidden="1" customHeight="1">
      <c r="A186" s="35"/>
      <c r="B186" s="10"/>
      <c r="C186" s="10"/>
      <c r="D186" s="10"/>
      <c r="E186" s="10"/>
      <c r="F186" s="10"/>
      <c r="G186" s="10"/>
      <c r="H186" s="10"/>
      <c r="I186" s="10"/>
      <c r="J186" s="10"/>
      <c r="K186" s="14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18">
        <f t="shared" ca="1" si="1"/>
        <v>311.55882352941177</v>
      </c>
      <c r="AK186" s="19" t="str">
        <f t="shared" ca="1" si="2"/>
        <v>Verde</v>
      </c>
      <c r="AL186" s="20" t="s">
        <v>71</v>
      </c>
      <c r="AM186" s="20">
        <v>36</v>
      </c>
      <c r="AN186" s="21">
        <v>34</v>
      </c>
    </row>
    <row r="187" spans="1:40" ht="12" hidden="1" customHeight="1">
      <c r="A187" s="35"/>
      <c r="B187" s="10"/>
      <c r="C187" s="10"/>
      <c r="D187" s="10"/>
      <c r="E187" s="10"/>
      <c r="F187" s="10"/>
      <c r="G187" s="10"/>
      <c r="H187" s="10"/>
      <c r="I187" s="10"/>
      <c r="J187" s="10"/>
      <c r="K187" s="14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18">
        <f t="shared" ca="1" si="1"/>
        <v>302.65714285714284</v>
      </c>
      <c r="AK187" s="19" t="str">
        <f t="shared" ca="1" si="2"/>
        <v>Verde</v>
      </c>
      <c r="AL187" s="20" t="s">
        <v>71</v>
      </c>
      <c r="AM187" s="20">
        <v>37</v>
      </c>
      <c r="AN187" s="21">
        <v>35</v>
      </c>
    </row>
    <row r="188" spans="1:40" ht="12" hidden="1" customHeight="1">
      <c r="A188" s="35"/>
      <c r="B188" s="10"/>
      <c r="C188" s="10"/>
      <c r="D188" s="10"/>
      <c r="E188" s="10"/>
      <c r="F188" s="10"/>
      <c r="G188" s="10"/>
      <c r="H188" s="10"/>
      <c r="I188" s="10"/>
      <c r="J188" s="10"/>
      <c r="K188" s="14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18">
        <f t="shared" ca="1" si="1"/>
        <v>294.25</v>
      </c>
      <c r="AK188" s="19" t="str">
        <f t="shared" ca="1" si="2"/>
        <v>Verde</v>
      </c>
      <c r="AL188" s="20" t="s">
        <v>71</v>
      </c>
      <c r="AM188" s="20">
        <v>38</v>
      </c>
      <c r="AN188" s="21">
        <v>36</v>
      </c>
    </row>
    <row r="189" spans="1:40" ht="12" hidden="1" customHeight="1">
      <c r="A189" s="35"/>
      <c r="B189" s="10"/>
      <c r="C189" s="10"/>
      <c r="D189" s="10"/>
      <c r="E189" s="10"/>
      <c r="F189" s="10"/>
      <c r="G189" s="10"/>
      <c r="H189" s="10"/>
      <c r="I189" s="10"/>
      <c r="J189" s="10"/>
      <c r="K189" s="14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18">
        <f t="shared" ca="1" si="1"/>
        <v>286.29729729729729</v>
      </c>
      <c r="AK189" s="19" t="str">
        <f t="shared" ca="1" si="2"/>
        <v>Verde</v>
      </c>
      <c r="AL189" s="20" t="s">
        <v>71</v>
      </c>
      <c r="AM189" s="20">
        <v>39</v>
      </c>
      <c r="AN189" s="21">
        <v>37</v>
      </c>
    </row>
    <row r="190" spans="1:40" ht="12" hidden="1" customHeight="1">
      <c r="A190" s="35"/>
      <c r="B190" s="10"/>
      <c r="C190" s="10"/>
      <c r="D190" s="10"/>
      <c r="E190" s="10"/>
      <c r="F190" s="10"/>
      <c r="G190" s="10"/>
      <c r="H190" s="10"/>
      <c r="I190" s="10"/>
      <c r="J190" s="10"/>
      <c r="K190" s="14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18">
        <f t="shared" ca="1" si="1"/>
        <v>278.76315789473682</v>
      </c>
      <c r="AK190" s="19" t="str">
        <f t="shared" ca="1" si="2"/>
        <v>Verde</v>
      </c>
      <c r="AL190" s="20" t="s">
        <v>71</v>
      </c>
      <c r="AM190" s="20">
        <v>40</v>
      </c>
      <c r="AN190" s="21">
        <v>38</v>
      </c>
    </row>
    <row r="191" spans="1:40" ht="12" hidden="1" customHeight="1">
      <c r="A191" s="35"/>
      <c r="B191" s="10"/>
      <c r="C191" s="10"/>
      <c r="D191" s="10"/>
      <c r="E191" s="10"/>
      <c r="F191" s="10"/>
      <c r="G191" s="10"/>
      <c r="H191" s="10"/>
      <c r="I191" s="10"/>
      <c r="J191" s="10"/>
      <c r="K191" s="14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18">
        <f t="shared" ca="1" si="1"/>
        <v>271.61538461538464</v>
      </c>
      <c r="AK191" s="19" t="str">
        <f t="shared" ca="1" si="2"/>
        <v>Verde</v>
      </c>
      <c r="AL191" s="20" t="s">
        <v>71</v>
      </c>
      <c r="AM191" s="20">
        <v>41</v>
      </c>
      <c r="AN191" s="21">
        <v>39</v>
      </c>
    </row>
    <row r="192" spans="1:40" ht="12" hidden="1" customHeight="1">
      <c r="A192" s="35"/>
      <c r="B192" s="10"/>
      <c r="C192" s="10"/>
      <c r="D192" s="10"/>
      <c r="E192" s="10"/>
      <c r="F192" s="10"/>
      <c r="G192" s="10"/>
      <c r="H192" s="10"/>
      <c r="I192" s="10"/>
      <c r="J192" s="10"/>
      <c r="K192" s="14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18">
        <f t="shared" ca="1" si="1"/>
        <v>264.82499999999999</v>
      </c>
      <c r="AK192" s="19" t="str">
        <f t="shared" ca="1" si="2"/>
        <v>Verde</v>
      </c>
      <c r="AL192" s="20" t="s">
        <v>71</v>
      </c>
      <c r="AM192" s="20">
        <v>42</v>
      </c>
      <c r="AN192" s="21">
        <v>40</v>
      </c>
    </row>
    <row r="193" spans="1:40" ht="12" hidden="1" customHeight="1">
      <c r="A193" s="35"/>
      <c r="B193" s="10"/>
      <c r="C193" s="10"/>
      <c r="D193" s="10"/>
      <c r="E193" s="10"/>
      <c r="F193" s="10"/>
      <c r="G193" s="10"/>
      <c r="H193" s="10"/>
      <c r="I193" s="10"/>
      <c r="J193" s="10"/>
      <c r="K193" s="14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18">
        <f t="shared" ca="1" si="1"/>
        <v>258.36585365853659</v>
      </c>
      <c r="AK193" s="19" t="str">
        <f t="shared" ca="1" si="2"/>
        <v>Verde</v>
      </c>
      <c r="AL193" s="20" t="s">
        <v>71</v>
      </c>
      <c r="AM193" s="20">
        <v>43</v>
      </c>
      <c r="AN193" s="21">
        <v>41</v>
      </c>
    </row>
    <row r="194" spans="1:40" ht="12" hidden="1" customHeight="1">
      <c r="A194" s="35"/>
      <c r="B194" s="10"/>
      <c r="C194" s="10"/>
      <c r="D194" s="10"/>
      <c r="E194" s="10"/>
      <c r="F194" s="10"/>
      <c r="G194" s="10"/>
      <c r="H194" s="10"/>
      <c r="I194" s="10"/>
      <c r="J194" s="10"/>
      <c r="K194" s="14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18">
        <f t="shared" ca="1" si="1"/>
        <v>252.21428571428572</v>
      </c>
      <c r="AK194" s="19" t="str">
        <f t="shared" ca="1" si="2"/>
        <v>Verde</v>
      </c>
      <c r="AL194" s="20" t="s">
        <v>71</v>
      </c>
      <c r="AM194" s="20">
        <v>44</v>
      </c>
      <c r="AN194" s="21">
        <v>42</v>
      </c>
    </row>
    <row r="195" spans="1:40" ht="12" hidden="1" customHeight="1">
      <c r="A195" s="35"/>
      <c r="B195" s="10"/>
      <c r="C195" s="10"/>
      <c r="D195" s="10"/>
      <c r="E195" s="10"/>
      <c r="F195" s="10"/>
      <c r="G195" s="10"/>
      <c r="H195" s="10"/>
      <c r="I195" s="10"/>
      <c r="J195" s="10"/>
      <c r="K195" s="14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18">
        <f t="shared" ca="1" si="1"/>
        <v>246.34883720930233</v>
      </c>
      <c r="AK195" s="19" t="str">
        <f t="shared" ca="1" si="2"/>
        <v>Verde</v>
      </c>
      <c r="AL195" s="20" t="s">
        <v>71</v>
      </c>
      <c r="AM195" s="20">
        <v>45</v>
      </c>
      <c r="AN195" s="21">
        <v>43</v>
      </c>
    </row>
    <row r="196" spans="1:40" ht="12" hidden="1" customHeight="1">
      <c r="A196" s="35"/>
      <c r="B196" s="10"/>
      <c r="C196" s="10"/>
      <c r="D196" s="10"/>
      <c r="E196" s="10"/>
      <c r="F196" s="10"/>
      <c r="G196" s="10"/>
      <c r="H196" s="10"/>
      <c r="I196" s="10"/>
      <c r="J196" s="10"/>
      <c r="K196" s="14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18">
        <f t="shared" ca="1" si="1"/>
        <v>240.75</v>
      </c>
      <c r="AK196" s="19" t="str">
        <f t="shared" ca="1" si="2"/>
        <v>Verde</v>
      </c>
      <c r="AL196" s="20" t="s">
        <v>71</v>
      </c>
      <c r="AM196" s="20">
        <v>46</v>
      </c>
      <c r="AN196" s="21">
        <v>44</v>
      </c>
    </row>
    <row r="197" spans="1:40" ht="12" hidden="1" customHeight="1">
      <c r="A197" s="35"/>
      <c r="B197" s="10"/>
      <c r="C197" s="10"/>
      <c r="D197" s="10"/>
      <c r="E197" s="10"/>
      <c r="F197" s="10"/>
      <c r="G197" s="10"/>
      <c r="H197" s="10"/>
      <c r="I197" s="10"/>
      <c r="J197" s="10"/>
      <c r="K197" s="14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18">
        <f t="shared" ca="1" si="1"/>
        <v>235.4</v>
      </c>
      <c r="AK197" s="19" t="str">
        <f t="shared" ca="1" si="2"/>
        <v>Verde</v>
      </c>
      <c r="AL197" s="20" t="s">
        <v>71</v>
      </c>
      <c r="AM197" s="20">
        <v>47</v>
      </c>
      <c r="AN197" s="21">
        <v>45</v>
      </c>
    </row>
    <row r="198" spans="1:40" ht="12" hidden="1" customHeight="1">
      <c r="A198" s="35"/>
      <c r="B198" s="10"/>
      <c r="C198" s="10"/>
      <c r="D198" s="10"/>
      <c r="E198" s="10"/>
      <c r="F198" s="10"/>
      <c r="G198" s="10"/>
      <c r="H198" s="10"/>
      <c r="I198" s="10"/>
      <c r="J198" s="10"/>
      <c r="K198" s="14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18">
        <f t="shared" ca="1" si="1"/>
        <v>230.28260869565219</v>
      </c>
      <c r="AK198" s="19" t="str">
        <f t="shared" ca="1" si="2"/>
        <v>Verde</v>
      </c>
      <c r="AL198" s="20" t="s">
        <v>71</v>
      </c>
      <c r="AM198" s="20">
        <v>48</v>
      </c>
      <c r="AN198" s="21">
        <v>46</v>
      </c>
    </row>
    <row r="199" spans="1:40" ht="12" hidden="1" customHeight="1">
      <c r="A199" s="35"/>
      <c r="B199" s="10"/>
      <c r="C199" s="10"/>
      <c r="D199" s="10"/>
      <c r="E199" s="10"/>
      <c r="F199" s="10"/>
      <c r="G199" s="10"/>
      <c r="H199" s="10"/>
      <c r="I199" s="10"/>
      <c r="J199" s="10"/>
      <c r="K199" s="14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18">
        <f t="shared" ca="1" si="1"/>
        <v>225.38297872340425</v>
      </c>
      <c r="AK199" s="19" t="str">
        <f t="shared" ca="1" si="2"/>
        <v>Verde</v>
      </c>
      <c r="AL199" s="20" t="s">
        <v>71</v>
      </c>
      <c r="AM199" s="20">
        <v>49</v>
      </c>
      <c r="AN199" s="21">
        <v>47</v>
      </c>
    </row>
    <row r="200" spans="1:40" ht="12" hidden="1" customHeight="1">
      <c r="A200" s="35"/>
      <c r="B200" s="10"/>
      <c r="C200" s="10"/>
      <c r="D200" s="10"/>
      <c r="E200" s="10"/>
      <c r="F200" s="10"/>
      <c r="G200" s="10"/>
      <c r="H200" s="10"/>
      <c r="I200" s="10"/>
      <c r="J200" s="10"/>
      <c r="K200" s="14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18">
        <f t="shared" ca="1" si="1"/>
        <v>220.6875</v>
      </c>
      <c r="AK200" s="19" t="str">
        <f t="shared" ca="1" si="2"/>
        <v>Verde</v>
      </c>
      <c r="AL200" s="20" t="s">
        <v>71</v>
      </c>
      <c r="AM200" s="20">
        <v>50</v>
      </c>
      <c r="AN200" s="21">
        <v>48</v>
      </c>
    </row>
    <row r="201" spans="1:40" ht="12" hidden="1" customHeight="1">
      <c r="A201" s="35"/>
      <c r="B201" s="10"/>
      <c r="C201" s="10"/>
      <c r="D201" s="10"/>
      <c r="E201" s="10"/>
      <c r="F201" s="10"/>
      <c r="G201" s="10"/>
      <c r="H201" s="10"/>
      <c r="I201" s="10"/>
      <c r="J201" s="10"/>
      <c r="K201" s="14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18">
        <f t="shared" ca="1" si="1"/>
        <v>216.18367346938774</v>
      </c>
      <c r="AK201" s="19" t="str">
        <f t="shared" ca="1" si="2"/>
        <v>Verde</v>
      </c>
      <c r="AL201" s="20" t="s">
        <v>71</v>
      </c>
      <c r="AM201" s="20">
        <v>51</v>
      </c>
      <c r="AN201" s="21">
        <v>49</v>
      </c>
    </row>
    <row r="202" spans="1:40" ht="12" hidden="1" customHeight="1">
      <c r="A202" s="35"/>
      <c r="B202" s="10"/>
      <c r="C202" s="10"/>
      <c r="D202" s="10"/>
      <c r="E202" s="10"/>
      <c r="F202" s="10"/>
      <c r="G202" s="10"/>
      <c r="H202" s="10"/>
      <c r="I202" s="10"/>
      <c r="J202" s="10"/>
      <c r="K202" s="14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18">
        <f t="shared" ca="1" si="1"/>
        <v>211.86</v>
      </c>
      <c r="AK202" s="19" t="str">
        <f t="shared" ca="1" si="2"/>
        <v>Verde</v>
      </c>
      <c r="AL202" s="20" t="s">
        <v>71</v>
      </c>
      <c r="AM202" s="20">
        <v>52</v>
      </c>
      <c r="AN202" s="21">
        <v>50</v>
      </c>
    </row>
    <row r="203" spans="1:40" ht="12" hidden="1" customHeight="1">
      <c r="A203" s="35"/>
      <c r="B203" s="10"/>
      <c r="C203" s="10"/>
      <c r="D203" s="10"/>
      <c r="E203" s="10"/>
      <c r="F203" s="10"/>
      <c r="G203" s="10"/>
      <c r="H203" s="10"/>
      <c r="I203" s="10"/>
      <c r="J203" s="10"/>
      <c r="K203" s="14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18">
        <f t="shared" ca="1" si="1"/>
        <v>7952</v>
      </c>
      <c r="AK203" s="19" t="str">
        <f t="shared" ca="1" si="2"/>
        <v>Liberal</v>
      </c>
      <c r="AL203" s="20" t="s">
        <v>72</v>
      </c>
      <c r="AM203" s="20">
        <v>3</v>
      </c>
      <c r="AN203" s="21">
        <v>1</v>
      </c>
    </row>
    <row r="204" spans="1:40" ht="12" hidden="1" customHeight="1">
      <c r="A204" s="35"/>
      <c r="B204" s="10"/>
      <c r="C204" s="10"/>
      <c r="D204" s="10"/>
      <c r="E204" s="10"/>
      <c r="F204" s="10"/>
      <c r="G204" s="10"/>
      <c r="H204" s="10"/>
      <c r="I204" s="10"/>
      <c r="J204" s="10"/>
      <c r="K204" s="14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18">
        <f t="shared" ca="1" si="1"/>
        <v>3976</v>
      </c>
      <c r="AK204" s="19" t="str">
        <f t="shared" ca="1" si="2"/>
        <v>Liberal</v>
      </c>
      <c r="AL204" s="20" t="s">
        <v>72</v>
      </c>
      <c r="AM204" s="20">
        <v>4</v>
      </c>
      <c r="AN204" s="21">
        <v>2</v>
      </c>
    </row>
    <row r="205" spans="1:40" ht="12" hidden="1" customHeight="1">
      <c r="A205" s="35"/>
      <c r="B205" s="10"/>
      <c r="C205" s="10"/>
      <c r="D205" s="10"/>
      <c r="E205" s="10"/>
      <c r="F205" s="10"/>
      <c r="G205" s="10"/>
      <c r="H205" s="10"/>
      <c r="I205" s="10"/>
      <c r="J205" s="10"/>
      <c r="K205" s="14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18">
        <f t="shared" ca="1" si="1"/>
        <v>2650.6666666666665</v>
      </c>
      <c r="AK205" s="19" t="str">
        <f t="shared" ca="1" si="2"/>
        <v>Liberal</v>
      </c>
      <c r="AL205" s="20" t="s">
        <v>72</v>
      </c>
      <c r="AM205" s="20">
        <v>5</v>
      </c>
      <c r="AN205" s="21">
        <v>3</v>
      </c>
    </row>
    <row r="206" spans="1:40" ht="12" hidden="1" customHeight="1">
      <c r="A206" s="35"/>
      <c r="B206" s="10"/>
      <c r="C206" s="10"/>
      <c r="D206" s="10"/>
      <c r="E206" s="10"/>
      <c r="F206" s="10"/>
      <c r="G206" s="10"/>
      <c r="H206" s="10"/>
      <c r="I206" s="10"/>
      <c r="J206" s="10"/>
      <c r="K206" s="14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18">
        <f t="shared" ca="1" si="1"/>
        <v>1988</v>
      </c>
      <c r="AK206" s="19" t="str">
        <f t="shared" ca="1" si="2"/>
        <v>Liberal</v>
      </c>
      <c r="AL206" s="20" t="s">
        <v>72</v>
      </c>
      <c r="AM206" s="20">
        <v>6</v>
      </c>
      <c r="AN206" s="21">
        <v>4</v>
      </c>
    </row>
    <row r="207" spans="1:40" ht="12" hidden="1" customHeight="1">
      <c r="A207" s="35"/>
      <c r="B207" s="10"/>
      <c r="C207" s="10"/>
      <c r="D207" s="10"/>
      <c r="E207" s="10"/>
      <c r="F207" s="10"/>
      <c r="G207" s="10"/>
      <c r="H207" s="10"/>
      <c r="I207" s="10"/>
      <c r="J207" s="10"/>
      <c r="K207" s="14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18">
        <f t="shared" ca="1" si="1"/>
        <v>1590.4</v>
      </c>
      <c r="AK207" s="19" t="str">
        <f t="shared" ca="1" si="2"/>
        <v>Liberal</v>
      </c>
      <c r="AL207" s="20" t="s">
        <v>72</v>
      </c>
      <c r="AM207" s="20">
        <v>7</v>
      </c>
      <c r="AN207" s="21">
        <v>5</v>
      </c>
    </row>
    <row r="208" spans="1:40" ht="12" hidden="1" customHeight="1">
      <c r="A208" s="35"/>
      <c r="B208" s="10"/>
      <c r="C208" s="10"/>
      <c r="D208" s="10"/>
      <c r="E208" s="10"/>
      <c r="F208" s="10"/>
      <c r="G208" s="10"/>
      <c r="H208" s="10"/>
      <c r="I208" s="10"/>
      <c r="J208" s="10"/>
      <c r="K208" s="14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18">
        <f t="shared" ca="1" si="1"/>
        <v>1325.3333333333333</v>
      </c>
      <c r="AK208" s="19" t="str">
        <f t="shared" ca="1" si="2"/>
        <v>Liberal</v>
      </c>
      <c r="AL208" s="20" t="s">
        <v>72</v>
      </c>
      <c r="AM208" s="20">
        <v>8</v>
      </c>
      <c r="AN208" s="21">
        <v>6</v>
      </c>
    </row>
    <row r="209" spans="1:40" ht="12" hidden="1" customHeight="1">
      <c r="A209" s="35"/>
      <c r="B209" s="10"/>
      <c r="C209" s="10"/>
      <c r="D209" s="10"/>
      <c r="E209" s="10"/>
      <c r="F209" s="10"/>
      <c r="G209" s="10"/>
      <c r="H209" s="10"/>
      <c r="I209" s="10"/>
      <c r="J209" s="10"/>
      <c r="K209" s="14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18">
        <f t="shared" ca="1" si="1"/>
        <v>1136</v>
      </c>
      <c r="AK209" s="19" t="str">
        <f t="shared" ca="1" si="2"/>
        <v>Liberal</v>
      </c>
      <c r="AL209" s="20" t="s">
        <v>72</v>
      </c>
      <c r="AM209" s="20">
        <v>9</v>
      </c>
      <c r="AN209" s="21">
        <v>7</v>
      </c>
    </row>
    <row r="210" spans="1:40" ht="12" hidden="1" customHeight="1">
      <c r="A210" s="35"/>
      <c r="B210" s="10"/>
      <c r="C210" s="10"/>
      <c r="D210" s="10"/>
      <c r="E210" s="10"/>
      <c r="F210" s="10"/>
      <c r="G210" s="10"/>
      <c r="H210" s="10"/>
      <c r="I210" s="10"/>
      <c r="J210" s="10"/>
      <c r="K210" s="14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18">
        <f t="shared" ca="1" si="1"/>
        <v>994</v>
      </c>
      <c r="AK210" s="19" t="str">
        <f t="shared" ca="1" si="2"/>
        <v>Liberal</v>
      </c>
      <c r="AL210" s="20" t="s">
        <v>72</v>
      </c>
      <c r="AM210" s="20">
        <v>10</v>
      </c>
      <c r="AN210" s="21">
        <v>8</v>
      </c>
    </row>
    <row r="211" spans="1:40" ht="12" hidden="1" customHeight="1">
      <c r="A211" s="35"/>
      <c r="B211" s="10"/>
      <c r="C211" s="10"/>
      <c r="D211" s="10"/>
      <c r="E211" s="10"/>
      <c r="F211" s="10"/>
      <c r="G211" s="10"/>
      <c r="H211" s="10"/>
      <c r="I211" s="10"/>
      <c r="J211" s="10"/>
      <c r="K211" s="14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18">
        <f t="shared" ca="1" si="1"/>
        <v>883.55555555555554</v>
      </c>
      <c r="AK211" s="19" t="str">
        <f t="shared" ca="1" si="2"/>
        <v>Liberal</v>
      </c>
      <c r="AL211" s="20" t="s">
        <v>72</v>
      </c>
      <c r="AM211" s="20">
        <v>11</v>
      </c>
      <c r="AN211" s="21">
        <v>9</v>
      </c>
    </row>
    <row r="212" spans="1:40" ht="12" hidden="1" customHeight="1">
      <c r="A212" s="35"/>
      <c r="B212" s="10"/>
      <c r="C212" s="10"/>
      <c r="D212" s="10"/>
      <c r="E212" s="10"/>
      <c r="F212" s="10"/>
      <c r="G212" s="10"/>
      <c r="H212" s="10"/>
      <c r="I212" s="10"/>
      <c r="J212" s="10"/>
      <c r="K212" s="14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18">
        <f t="shared" ca="1" si="1"/>
        <v>795.2</v>
      </c>
      <c r="AK212" s="19" t="str">
        <f t="shared" ca="1" si="2"/>
        <v>Liberal</v>
      </c>
      <c r="AL212" s="20" t="s">
        <v>72</v>
      </c>
      <c r="AM212" s="20">
        <v>12</v>
      </c>
      <c r="AN212" s="21">
        <v>10</v>
      </c>
    </row>
    <row r="213" spans="1:40" ht="12" hidden="1" customHeight="1">
      <c r="A213" s="35"/>
      <c r="B213" s="10"/>
      <c r="C213" s="10"/>
      <c r="D213" s="10"/>
      <c r="E213" s="10"/>
      <c r="F213" s="10"/>
      <c r="G213" s="10"/>
      <c r="H213" s="10"/>
      <c r="I213" s="10"/>
      <c r="J213" s="10"/>
      <c r="K213" s="14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18">
        <f t="shared" ca="1" si="1"/>
        <v>722.90909090909088</v>
      </c>
      <c r="AK213" s="19" t="str">
        <f t="shared" ca="1" si="2"/>
        <v>Liberal</v>
      </c>
      <c r="AL213" s="20" t="s">
        <v>72</v>
      </c>
      <c r="AM213" s="20">
        <v>13</v>
      </c>
      <c r="AN213" s="21">
        <v>11</v>
      </c>
    </row>
    <row r="214" spans="1:40" ht="12" hidden="1" customHeight="1">
      <c r="A214" s="35"/>
      <c r="B214" s="10"/>
      <c r="C214" s="10"/>
      <c r="D214" s="10"/>
      <c r="E214" s="10"/>
      <c r="F214" s="10"/>
      <c r="G214" s="10"/>
      <c r="H214" s="10"/>
      <c r="I214" s="10"/>
      <c r="J214" s="10"/>
      <c r="K214" s="14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18">
        <f t="shared" ca="1" si="1"/>
        <v>662.66666666666663</v>
      </c>
      <c r="AK214" s="19" t="str">
        <f t="shared" ca="1" si="2"/>
        <v>Liberal</v>
      </c>
      <c r="AL214" s="20" t="s">
        <v>72</v>
      </c>
      <c r="AM214" s="20">
        <v>14</v>
      </c>
      <c r="AN214" s="21">
        <v>12</v>
      </c>
    </row>
    <row r="215" spans="1:40" ht="12" hidden="1" customHeight="1">
      <c r="A215" s="35"/>
      <c r="B215" s="10"/>
      <c r="C215" s="10"/>
      <c r="D215" s="10"/>
      <c r="E215" s="10"/>
      <c r="F215" s="10"/>
      <c r="G215" s="10"/>
      <c r="H215" s="10"/>
      <c r="I215" s="10"/>
      <c r="J215" s="10"/>
      <c r="K215" s="14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18">
        <f t="shared" ca="1" si="1"/>
        <v>611.69230769230774</v>
      </c>
      <c r="AK215" s="19" t="str">
        <f t="shared" ca="1" si="2"/>
        <v>Liberal</v>
      </c>
      <c r="AL215" s="20" t="s">
        <v>72</v>
      </c>
      <c r="AM215" s="20">
        <v>15</v>
      </c>
      <c r="AN215" s="21">
        <v>13</v>
      </c>
    </row>
    <row r="216" spans="1:40" ht="12" hidden="1" customHeight="1">
      <c r="A216" s="35"/>
      <c r="B216" s="10"/>
      <c r="C216" s="10"/>
      <c r="D216" s="10"/>
      <c r="E216" s="10"/>
      <c r="F216" s="10"/>
      <c r="G216" s="10"/>
      <c r="H216" s="10"/>
      <c r="I216" s="10"/>
      <c r="J216" s="10"/>
      <c r="K216" s="14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18">
        <f t="shared" ca="1" si="1"/>
        <v>568</v>
      </c>
      <c r="AK216" s="19" t="str">
        <f t="shared" ca="1" si="2"/>
        <v>Liberal</v>
      </c>
      <c r="AL216" s="20" t="s">
        <v>72</v>
      </c>
      <c r="AM216" s="20">
        <v>16</v>
      </c>
      <c r="AN216" s="21">
        <v>14</v>
      </c>
    </row>
    <row r="217" spans="1:40" ht="12" hidden="1" customHeight="1">
      <c r="A217" s="35"/>
      <c r="B217" s="10"/>
      <c r="C217" s="10"/>
      <c r="D217" s="10"/>
      <c r="E217" s="10"/>
      <c r="F217" s="10"/>
      <c r="G217" s="10"/>
      <c r="H217" s="10"/>
      <c r="I217" s="10"/>
      <c r="J217" s="10"/>
      <c r="K217" s="14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18">
        <f t="shared" ca="1" si="1"/>
        <v>530.13333333333333</v>
      </c>
      <c r="AK217" s="19" t="str">
        <f t="shared" ca="1" si="2"/>
        <v>Liberal</v>
      </c>
      <c r="AL217" s="20" t="s">
        <v>72</v>
      </c>
      <c r="AM217" s="20">
        <v>17</v>
      </c>
      <c r="AN217" s="21">
        <v>15</v>
      </c>
    </row>
    <row r="218" spans="1:40" ht="12" hidden="1" customHeight="1">
      <c r="A218" s="35"/>
      <c r="B218" s="10"/>
      <c r="C218" s="10"/>
      <c r="D218" s="10"/>
      <c r="E218" s="10"/>
      <c r="F218" s="10"/>
      <c r="G218" s="10"/>
      <c r="H218" s="10"/>
      <c r="I218" s="10"/>
      <c r="J218" s="10"/>
      <c r="K218" s="14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18">
        <f t="shared" ca="1" si="1"/>
        <v>497</v>
      </c>
      <c r="AK218" s="19" t="str">
        <f t="shared" ca="1" si="2"/>
        <v>Liberal</v>
      </c>
      <c r="AL218" s="20" t="s">
        <v>72</v>
      </c>
      <c r="AM218" s="20">
        <v>18</v>
      </c>
      <c r="AN218" s="21">
        <v>16</v>
      </c>
    </row>
    <row r="219" spans="1:40" ht="12" hidden="1" customHeight="1">
      <c r="A219" s="35"/>
      <c r="B219" s="10"/>
      <c r="C219" s="10"/>
      <c r="D219" s="10"/>
      <c r="E219" s="10"/>
      <c r="F219" s="10"/>
      <c r="G219" s="10"/>
      <c r="H219" s="10"/>
      <c r="I219" s="10"/>
      <c r="J219" s="10"/>
      <c r="K219" s="14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18">
        <f t="shared" ca="1" si="1"/>
        <v>467.76470588235293</v>
      </c>
      <c r="AK219" s="19" t="str">
        <f t="shared" ca="1" si="2"/>
        <v>Liberal</v>
      </c>
      <c r="AL219" s="20" t="s">
        <v>72</v>
      </c>
      <c r="AM219" s="20">
        <v>19</v>
      </c>
      <c r="AN219" s="21">
        <v>17</v>
      </c>
    </row>
    <row r="220" spans="1:40" ht="12" hidden="1" customHeight="1">
      <c r="A220" s="35"/>
      <c r="B220" s="10"/>
      <c r="C220" s="10"/>
      <c r="D220" s="10"/>
      <c r="E220" s="10"/>
      <c r="F220" s="10"/>
      <c r="G220" s="10"/>
      <c r="H220" s="10"/>
      <c r="I220" s="10"/>
      <c r="J220" s="10"/>
      <c r="K220" s="14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18">
        <f t="shared" ca="1" si="1"/>
        <v>441.77777777777777</v>
      </c>
      <c r="AK220" s="19" t="str">
        <f t="shared" ca="1" si="2"/>
        <v>Liberal</v>
      </c>
      <c r="AL220" s="20" t="s">
        <v>72</v>
      </c>
      <c r="AM220" s="20">
        <v>20</v>
      </c>
      <c r="AN220" s="21">
        <v>18</v>
      </c>
    </row>
    <row r="221" spans="1:40" ht="12" hidden="1" customHeight="1">
      <c r="A221" s="35"/>
      <c r="B221" s="10"/>
      <c r="C221" s="10"/>
      <c r="D221" s="10"/>
      <c r="E221" s="10"/>
      <c r="F221" s="10"/>
      <c r="G221" s="10"/>
      <c r="H221" s="10"/>
      <c r="I221" s="10"/>
      <c r="J221" s="10"/>
      <c r="K221" s="14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18">
        <f t="shared" ca="1" si="1"/>
        <v>418.5263157894737</v>
      </c>
      <c r="AK221" s="19" t="str">
        <f t="shared" ca="1" si="2"/>
        <v>Liberal</v>
      </c>
      <c r="AL221" s="20" t="s">
        <v>72</v>
      </c>
      <c r="AM221" s="20">
        <v>21</v>
      </c>
      <c r="AN221" s="21">
        <v>19</v>
      </c>
    </row>
    <row r="222" spans="1:40" ht="12" hidden="1" customHeight="1">
      <c r="A222" s="35"/>
      <c r="B222" s="10"/>
      <c r="C222" s="10"/>
      <c r="D222" s="10"/>
      <c r="E222" s="10"/>
      <c r="F222" s="10"/>
      <c r="G222" s="10"/>
      <c r="H222" s="10"/>
      <c r="I222" s="10"/>
      <c r="J222" s="10"/>
      <c r="K222" s="14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18">
        <f t="shared" ca="1" si="1"/>
        <v>397.6</v>
      </c>
      <c r="AK222" s="19" t="str">
        <f t="shared" ca="1" si="2"/>
        <v>Liberal</v>
      </c>
      <c r="AL222" s="20" t="s">
        <v>72</v>
      </c>
      <c r="AM222" s="20">
        <v>22</v>
      </c>
      <c r="AN222" s="21">
        <v>20</v>
      </c>
    </row>
    <row r="223" spans="1:40" ht="12" hidden="1" customHeight="1">
      <c r="A223" s="35"/>
      <c r="B223" s="10"/>
      <c r="C223" s="10"/>
      <c r="D223" s="10"/>
      <c r="E223" s="10"/>
      <c r="F223" s="10"/>
      <c r="G223" s="10"/>
      <c r="H223" s="10"/>
      <c r="I223" s="10"/>
      <c r="J223" s="10"/>
      <c r="K223" s="14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18">
        <f t="shared" ca="1" si="1"/>
        <v>378.66666666666669</v>
      </c>
      <c r="AK223" s="19" t="str">
        <f t="shared" ca="1" si="2"/>
        <v>Liberal</v>
      </c>
      <c r="AL223" s="20" t="s">
        <v>72</v>
      </c>
      <c r="AM223" s="20">
        <v>23</v>
      </c>
      <c r="AN223" s="21">
        <v>21</v>
      </c>
    </row>
    <row r="224" spans="1:40" ht="12" hidden="1" customHeight="1">
      <c r="A224" s="35"/>
      <c r="B224" s="10"/>
      <c r="C224" s="10"/>
      <c r="D224" s="10"/>
      <c r="E224" s="10"/>
      <c r="F224" s="10"/>
      <c r="G224" s="10"/>
      <c r="H224" s="10"/>
      <c r="I224" s="10"/>
      <c r="J224" s="10"/>
      <c r="K224" s="14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18">
        <f t="shared" ca="1" si="1"/>
        <v>361.45454545454544</v>
      </c>
      <c r="AK224" s="19" t="str">
        <f t="shared" ca="1" si="2"/>
        <v>Liberal</v>
      </c>
      <c r="AL224" s="20" t="s">
        <v>72</v>
      </c>
      <c r="AM224" s="20">
        <v>24</v>
      </c>
      <c r="AN224" s="21">
        <v>22</v>
      </c>
    </row>
    <row r="225" spans="1:40" ht="12" hidden="1" customHeight="1">
      <c r="A225" s="35"/>
      <c r="B225" s="10"/>
      <c r="C225" s="10"/>
      <c r="D225" s="10"/>
      <c r="E225" s="10"/>
      <c r="F225" s="10"/>
      <c r="G225" s="10"/>
      <c r="H225" s="10"/>
      <c r="I225" s="10"/>
      <c r="J225" s="10"/>
      <c r="K225" s="14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18">
        <f t="shared" ca="1" si="1"/>
        <v>345.73913043478262</v>
      </c>
      <c r="AK225" s="19" t="str">
        <f t="shared" ca="1" si="2"/>
        <v>Liberal</v>
      </c>
      <c r="AL225" s="20" t="s">
        <v>72</v>
      </c>
      <c r="AM225" s="20">
        <v>25</v>
      </c>
      <c r="AN225" s="21">
        <v>23</v>
      </c>
    </row>
    <row r="226" spans="1:40" ht="12" hidden="1" customHeight="1">
      <c r="A226" s="35"/>
      <c r="B226" s="10"/>
      <c r="C226" s="10"/>
      <c r="D226" s="10"/>
      <c r="E226" s="10"/>
      <c r="F226" s="10"/>
      <c r="G226" s="10"/>
      <c r="H226" s="10"/>
      <c r="I226" s="10"/>
      <c r="J226" s="10"/>
      <c r="K226" s="14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18">
        <f t="shared" ca="1" si="1"/>
        <v>331.33333333333331</v>
      </c>
      <c r="AK226" s="19" t="str">
        <f t="shared" ca="1" si="2"/>
        <v>Liberal</v>
      </c>
      <c r="AL226" s="20" t="s">
        <v>72</v>
      </c>
      <c r="AM226" s="20">
        <v>26</v>
      </c>
      <c r="AN226" s="21">
        <v>24</v>
      </c>
    </row>
    <row r="227" spans="1:40" ht="12" hidden="1" customHeight="1">
      <c r="A227" s="35"/>
      <c r="B227" s="10"/>
      <c r="C227" s="10"/>
      <c r="D227" s="10"/>
      <c r="E227" s="10"/>
      <c r="F227" s="10"/>
      <c r="G227" s="10"/>
      <c r="H227" s="10"/>
      <c r="I227" s="10"/>
      <c r="J227" s="10"/>
      <c r="K227" s="14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18">
        <f t="shared" ca="1" si="1"/>
        <v>318.08</v>
      </c>
      <c r="AK227" s="19" t="str">
        <f t="shared" ca="1" si="2"/>
        <v>Liberal</v>
      </c>
      <c r="AL227" s="20" t="s">
        <v>72</v>
      </c>
      <c r="AM227" s="20">
        <v>27</v>
      </c>
      <c r="AN227" s="21">
        <v>25</v>
      </c>
    </row>
    <row r="228" spans="1:40" ht="12" hidden="1" customHeight="1">
      <c r="A228" s="35"/>
      <c r="B228" s="10"/>
      <c r="C228" s="10"/>
      <c r="D228" s="10"/>
      <c r="E228" s="10"/>
      <c r="F228" s="10"/>
      <c r="G228" s="10"/>
      <c r="H228" s="10"/>
      <c r="I228" s="10"/>
      <c r="J228" s="10"/>
      <c r="K228" s="14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18">
        <f t="shared" ca="1" si="1"/>
        <v>305.84615384615387</v>
      </c>
      <c r="AK228" s="19" t="str">
        <f t="shared" ca="1" si="2"/>
        <v>Liberal</v>
      </c>
      <c r="AL228" s="20" t="s">
        <v>72</v>
      </c>
      <c r="AM228" s="20">
        <v>28</v>
      </c>
      <c r="AN228" s="21">
        <v>26</v>
      </c>
    </row>
    <row r="229" spans="1:40" ht="12" hidden="1" customHeight="1">
      <c r="A229" s="35"/>
      <c r="B229" s="10"/>
      <c r="C229" s="10"/>
      <c r="D229" s="10"/>
      <c r="E229" s="10"/>
      <c r="F229" s="10"/>
      <c r="G229" s="10"/>
      <c r="H229" s="10"/>
      <c r="I229" s="10"/>
      <c r="J229" s="10"/>
      <c r="K229" s="14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18">
        <f t="shared" ca="1" si="1"/>
        <v>294.51851851851853</v>
      </c>
      <c r="AK229" s="19" t="str">
        <f t="shared" ca="1" si="2"/>
        <v>Liberal</v>
      </c>
      <c r="AL229" s="20" t="s">
        <v>72</v>
      </c>
      <c r="AM229" s="20">
        <v>29</v>
      </c>
      <c r="AN229" s="21">
        <v>27</v>
      </c>
    </row>
    <row r="230" spans="1:40" ht="12" hidden="1" customHeight="1">
      <c r="A230" s="35"/>
      <c r="B230" s="10"/>
      <c r="C230" s="10"/>
      <c r="D230" s="10"/>
      <c r="E230" s="10"/>
      <c r="F230" s="10"/>
      <c r="G230" s="10"/>
      <c r="H230" s="10"/>
      <c r="I230" s="10"/>
      <c r="J230" s="10"/>
      <c r="K230" s="14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18">
        <f t="shared" ca="1" si="1"/>
        <v>284</v>
      </c>
      <c r="AK230" s="19" t="str">
        <f t="shared" ca="1" si="2"/>
        <v>Liberal</v>
      </c>
      <c r="AL230" s="20" t="s">
        <v>72</v>
      </c>
      <c r="AM230" s="20">
        <v>30</v>
      </c>
      <c r="AN230" s="21">
        <v>28</v>
      </c>
    </row>
    <row r="231" spans="1:40" ht="12" hidden="1" customHeight="1">
      <c r="A231" s="35"/>
      <c r="B231" s="10"/>
      <c r="C231" s="10"/>
      <c r="D231" s="10"/>
      <c r="E231" s="10"/>
      <c r="F231" s="10"/>
      <c r="G231" s="10"/>
      <c r="H231" s="10"/>
      <c r="I231" s="10"/>
      <c r="J231" s="10"/>
      <c r="K231" s="14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18">
        <f t="shared" ca="1" si="1"/>
        <v>274.20689655172413</v>
      </c>
      <c r="AK231" s="19" t="str">
        <f t="shared" ca="1" si="2"/>
        <v>Liberal</v>
      </c>
      <c r="AL231" s="20" t="s">
        <v>72</v>
      </c>
      <c r="AM231" s="20">
        <v>31</v>
      </c>
      <c r="AN231" s="21">
        <v>29</v>
      </c>
    </row>
    <row r="232" spans="1:40" ht="12" hidden="1" customHeight="1">
      <c r="A232" s="35"/>
      <c r="B232" s="10"/>
      <c r="C232" s="10"/>
      <c r="D232" s="10"/>
      <c r="E232" s="10"/>
      <c r="F232" s="10"/>
      <c r="G232" s="10"/>
      <c r="H232" s="10"/>
      <c r="I232" s="10"/>
      <c r="J232" s="10"/>
      <c r="K232" s="14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18">
        <f t="shared" ca="1" si="1"/>
        <v>265.06666666666666</v>
      </c>
      <c r="AK232" s="19" t="str">
        <f t="shared" ca="1" si="2"/>
        <v>Liberal</v>
      </c>
      <c r="AL232" s="20" t="s">
        <v>72</v>
      </c>
      <c r="AM232" s="20">
        <v>32</v>
      </c>
      <c r="AN232" s="21">
        <v>30</v>
      </c>
    </row>
    <row r="233" spans="1:40" ht="12" hidden="1" customHeight="1">
      <c r="A233" s="35"/>
      <c r="B233" s="10"/>
      <c r="C233" s="10"/>
      <c r="D233" s="10"/>
      <c r="E233" s="10"/>
      <c r="F233" s="10"/>
      <c r="G233" s="10"/>
      <c r="H233" s="10"/>
      <c r="I233" s="10"/>
      <c r="J233" s="10"/>
      <c r="K233" s="14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18">
        <f t="shared" ca="1" si="1"/>
        <v>256.51612903225805</v>
      </c>
      <c r="AK233" s="19" t="str">
        <f t="shared" ca="1" si="2"/>
        <v>Liberal</v>
      </c>
      <c r="AL233" s="20" t="s">
        <v>72</v>
      </c>
      <c r="AM233" s="20">
        <v>33</v>
      </c>
      <c r="AN233" s="21">
        <v>31</v>
      </c>
    </row>
    <row r="234" spans="1:40" ht="12" hidden="1" customHeight="1">
      <c r="A234" s="35"/>
      <c r="B234" s="10"/>
      <c r="C234" s="10"/>
      <c r="D234" s="10"/>
      <c r="E234" s="10"/>
      <c r="F234" s="10"/>
      <c r="G234" s="10"/>
      <c r="H234" s="10"/>
      <c r="I234" s="10"/>
      <c r="J234" s="10"/>
      <c r="K234" s="14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18">
        <f t="shared" ca="1" si="1"/>
        <v>248.5</v>
      </c>
      <c r="AK234" s="19" t="str">
        <f t="shared" ca="1" si="2"/>
        <v>Liberal</v>
      </c>
      <c r="AL234" s="20" t="s">
        <v>72</v>
      </c>
      <c r="AM234" s="20">
        <v>34</v>
      </c>
      <c r="AN234" s="21">
        <v>32</v>
      </c>
    </row>
    <row r="235" spans="1:40" ht="12" hidden="1" customHeight="1">
      <c r="A235" s="35"/>
      <c r="B235" s="10"/>
      <c r="C235" s="10"/>
      <c r="D235" s="10"/>
      <c r="E235" s="10"/>
      <c r="F235" s="10"/>
      <c r="G235" s="10"/>
      <c r="H235" s="10"/>
      <c r="I235" s="10"/>
      <c r="J235" s="10"/>
      <c r="K235" s="14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18">
        <f t="shared" ca="1" si="1"/>
        <v>240.96969696969697</v>
      </c>
      <c r="AK235" s="19" t="str">
        <f t="shared" ca="1" si="2"/>
        <v>Liberal</v>
      </c>
      <c r="AL235" s="20" t="s">
        <v>72</v>
      </c>
      <c r="AM235" s="20">
        <v>35</v>
      </c>
      <c r="AN235" s="21">
        <v>33</v>
      </c>
    </row>
    <row r="236" spans="1:40" ht="12" hidden="1" customHeight="1">
      <c r="A236" s="35"/>
      <c r="B236" s="10"/>
      <c r="C236" s="10"/>
      <c r="D236" s="10"/>
      <c r="E236" s="10"/>
      <c r="F236" s="10"/>
      <c r="G236" s="10"/>
      <c r="H236" s="10"/>
      <c r="I236" s="10"/>
      <c r="J236" s="10"/>
      <c r="K236" s="14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18">
        <f t="shared" ca="1" si="1"/>
        <v>233.88235294117646</v>
      </c>
      <c r="AK236" s="19" t="str">
        <f t="shared" ca="1" si="2"/>
        <v>Liberal</v>
      </c>
      <c r="AL236" s="20" t="s">
        <v>72</v>
      </c>
      <c r="AM236" s="20">
        <v>36</v>
      </c>
      <c r="AN236" s="21">
        <v>34</v>
      </c>
    </row>
    <row r="237" spans="1:40" ht="12" hidden="1" customHeight="1">
      <c r="A237" s="35"/>
      <c r="B237" s="10"/>
      <c r="C237" s="10"/>
      <c r="D237" s="10"/>
      <c r="E237" s="10"/>
      <c r="F237" s="10"/>
      <c r="G237" s="10"/>
      <c r="H237" s="10"/>
      <c r="I237" s="10"/>
      <c r="J237" s="10"/>
      <c r="K237" s="14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18">
        <f t="shared" ca="1" si="1"/>
        <v>227.2</v>
      </c>
      <c r="AK237" s="19" t="str">
        <f t="shared" ca="1" si="2"/>
        <v>Liberal</v>
      </c>
      <c r="AL237" s="20" t="s">
        <v>72</v>
      </c>
      <c r="AM237" s="20">
        <v>37</v>
      </c>
      <c r="AN237" s="21">
        <v>35</v>
      </c>
    </row>
    <row r="238" spans="1:40" ht="12" hidden="1" customHeight="1">
      <c r="A238" s="35"/>
      <c r="B238" s="10"/>
      <c r="C238" s="10"/>
      <c r="D238" s="10"/>
      <c r="E238" s="10"/>
      <c r="F238" s="10"/>
      <c r="G238" s="10"/>
      <c r="H238" s="10"/>
      <c r="I238" s="10"/>
      <c r="J238" s="10"/>
      <c r="K238" s="14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18">
        <f t="shared" ca="1" si="1"/>
        <v>220.88888888888889</v>
      </c>
      <c r="AK238" s="19" t="str">
        <f t="shared" ca="1" si="2"/>
        <v>Liberal</v>
      </c>
      <c r="AL238" s="20" t="s">
        <v>72</v>
      </c>
      <c r="AM238" s="20">
        <v>38</v>
      </c>
      <c r="AN238" s="21">
        <v>36</v>
      </c>
    </row>
    <row r="239" spans="1:40" ht="12" hidden="1" customHeight="1">
      <c r="A239" s="35"/>
      <c r="B239" s="10"/>
      <c r="C239" s="10"/>
      <c r="D239" s="10"/>
      <c r="E239" s="10"/>
      <c r="F239" s="10"/>
      <c r="G239" s="10"/>
      <c r="H239" s="10"/>
      <c r="I239" s="10"/>
      <c r="J239" s="10"/>
      <c r="K239" s="14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18">
        <f t="shared" ca="1" si="1"/>
        <v>214.91891891891891</v>
      </c>
      <c r="AK239" s="19" t="str">
        <f t="shared" ca="1" si="2"/>
        <v>Liberal</v>
      </c>
      <c r="AL239" s="20" t="s">
        <v>72</v>
      </c>
      <c r="AM239" s="20">
        <v>39</v>
      </c>
      <c r="AN239" s="21">
        <v>37</v>
      </c>
    </row>
    <row r="240" spans="1:40" ht="12" hidden="1" customHeight="1">
      <c r="A240" s="35"/>
      <c r="B240" s="10"/>
      <c r="C240" s="10"/>
      <c r="D240" s="10"/>
      <c r="E240" s="10"/>
      <c r="F240" s="10"/>
      <c r="G240" s="10"/>
      <c r="H240" s="10"/>
      <c r="I240" s="10"/>
      <c r="J240" s="10"/>
      <c r="K240" s="14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18">
        <f t="shared" ca="1" si="1"/>
        <v>209.26315789473685</v>
      </c>
      <c r="AK240" s="19" t="str">
        <f t="shared" ca="1" si="2"/>
        <v>Liberal</v>
      </c>
      <c r="AL240" s="20" t="s">
        <v>72</v>
      </c>
      <c r="AM240" s="20">
        <v>40</v>
      </c>
      <c r="AN240" s="21">
        <v>38</v>
      </c>
    </row>
    <row r="241" spans="1:40" ht="12" hidden="1" customHeight="1">
      <c r="A241" s="35"/>
      <c r="B241" s="10"/>
      <c r="C241" s="10"/>
      <c r="D241" s="10"/>
      <c r="E241" s="10"/>
      <c r="F241" s="10"/>
      <c r="G241" s="10"/>
      <c r="H241" s="10"/>
      <c r="I241" s="10"/>
      <c r="J241" s="10"/>
      <c r="K241" s="14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18">
        <f t="shared" ca="1" si="1"/>
        <v>203.89743589743588</v>
      </c>
      <c r="AK241" s="19" t="str">
        <f t="shared" ca="1" si="2"/>
        <v>Liberal</v>
      </c>
      <c r="AL241" s="20" t="s">
        <v>72</v>
      </c>
      <c r="AM241" s="20">
        <v>41</v>
      </c>
      <c r="AN241" s="21">
        <v>39</v>
      </c>
    </row>
    <row r="242" spans="1:40" ht="12" hidden="1" customHeight="1">
      <c r="A242" s="35"/>
      <c r="B242" s="10"/>
      <c r="C242" s="10"/>
      <c r="D242" s="10"/>
      <c r="E242" s="10"/>
      <c r="F242" s="10"/>
      <c r="G242" s="10"/>
      <c r="H242" s="10"/>
      <c r="I242" s="10"/>
      <c r="J242" s="10"/>
      <c r="K242" s="14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18">
        <f t="shared" ca="1" si="1"/>
        <v>198.8</v>
      </c>
      <c r="AK242" s="19" t="str">
        <f t="shared" ca="1" si="2"/>
        <v>Liberal</v>
      </c>
      <c r="AL242" s="20" t="s">
        <v>72</v>
      </c>
      <c r="AM242" s="20">
        <v>42</v>
      </c>
      <c r="AN242" s="21">
        <v>40</v>
      </c>
    </row>
    <row r="243" spans="1:40" ht="12" hidden="1" customHeight="1">
      <c r="A243" s="35"/>
      <c r="B243" s="10"/>
      <c r="C243" s="10"/>
      <c r="D243" s="10"/>
      <c r="E243" s="10"/>
      <c r="F243" s="10"/>
      <c r="G243" s="10"/>
      <c r="H243" s="10"/>
      <c r="I243" s="10"/>
      <c r="J243" s="10"/>
      <c r="K243" s="14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18">
        <f t="shared" ca="1" si="1"/>
        <v>193.95121951219511</v>
      </c>
      <c r="AK243" s="19" t="str">
        <f t="shared" ca="1" si="2"/>
        <v>Liberal</v>
      </c>
      <c r="AL243" s="20" t="s">
        <v>72</v>
      </c>
      <c r="AM243" s="20">
        <v>43</v>
      </c>
      <c r="AN243" s="21">
        <v>41</v>
      </c>
    </row>
    <row r="244" spans="1:40" ht="12" hidden="1" customHeight="1">
      <c r="A244" s="35"/>
      <c r="B244" s="10"/>
      <c r="C244" s="10"/>
      <c r="D244" s="10"/>
      <c r="E244" s="10"/>
      <c r="F244" s="10"/>
      <c r="G244" s="10"/>
      <c r="H244" s="10"/>
      <c r="I244" s="10"/>
      <c r="J244" s="10"/>
      <c r="K244" s="14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18">
        <f t="shared" ca="1" si="1"/>
        <v>189.33333333333334</v>
      </c>
      <c r="AK244" s="19" t="str">
        <f t="shared" ca="1" si="2"/>
        <v>Liberal</v>
      </c>
      <c r="AL244" s="20" t="s">
        <v>72</v>
      </c>
      <c r="AM244" s="20">
        <v>44</v>
      </c>
      <c r="AN244" s="21">
        <v>42</v>
      </c>
    </row>
    <row r="245" spans="1:40" ht="12" hidden="1" customHeight="1">
      <c r="A245" s="35"/>
      <c r="B245" s="10"/>
      <c r="C245" s="10"/>
      <c r="D245" s="10"/>
      <c r="E245" s="10"/>
      <c r="F245" s="10"/>
      <c r="G245" s="10"/>
      <c r="H245" s="10"/>
      <c r="I245" s="10"/>
      <c r="J245" s="10"/>
      <c r="K245" s="14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18">
        <f t="shared" ca="1" si="1"/>
        <v>184.93023255813952</v>
      </c>
      <c r="AK245" s="19" t="str">
        <f t="shared" ca="1" si="2"/>
        <v>Liberal</v>
      </c>
      <c r="AL245" s="20" t="s">
        <v>72</v>
      </c>
      <c r="AM245" s="20">
        <v>45</v>
      </c>
      <c r="AN245" s="21">
        <v>43</v>
      </c>
    </row>
    <row r="246" spans="1:40" ht="12" hidden="1" customHeight="1">
      <c r="A246" s="35"/>
      <c r="B246" s="10"/>
      <c r="C246" s="10"/>
      <c r="D246" s="10"/>
      <c r="E246" s="10"/>
      <c r="F246" s="10"/>
      <c r="G246" s="10"/>
      <c r="H246" s="10"/>
      <c r="I246" s="10"/>
      <c r="J246" s="10"/>
      <c r="K246" s="14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18">
        <f t="shared" ca="1" si="1"/>
        <v>180.72727272727272</v>
      </c>
      <c r="AK246" s="19" t="str">
        <f t="shared" ca="1" si="2"/>
        <v>Liberal</v>
      </c>
      <c r="AL246" s="20" t="s">
        <v>72</v>
      </c>
      <c r="AM246" s="20">
        <v>46</v>
      </c>
      <c r="AN246" s="21">
        <v>44</v>
      </c>
    </row>
    <row r="247" spans="1:40" ht="12" hidden="1" customHeight="1">
      <c r="A247" s="35"/>
      <c r="B247" s="10"/>
      <c r="C247" s="10"/>
      <c r="D247" s="10"/>
      <c r="E247" s="10"/>
      <c r="F247" s="10"/>
      <c r="G247" s="10"/>
      <c r="H247" s="10"/>
      <c r="I247" s="10"/>
      <c r="J247" s="10"/>
      <c r="K247" s="14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18">
        <f t="shared" ca="1" si="1"/>
        <v>176.71111111111111</v>
      </c>
      <c r="AK247" s="19" t="str">
        <f t="shared" ca="1" si="2"/>
        <v>Liberal</v>
      </c>
      <c r="AL247" s="20" t="s">
        <v>72</v>
      </c>
      <c r="AM247" s="20">
        <v>47</v>
      </c>
      <c r="AN247" s="21">
        <v>45</v>
      </c>
    </row>
    <row r="248" spans="1:40" ht="12" hidden="1" customHeight="1">
      <c r="A248" s="35"/>
      <c r="B248" s="10"/>
      <c r="C248" s="10"/>
      <c r="D248" s="10"/>
      <c r="E248" s="10"/>
      <c r="F248" s="10"/>
      <c r="G248" s="10"/>
      <c r="H248" s="10"/>
      <c r="I248" s="10"/>
      <c r="J248" s="10"/>
      <c r="K248" s="14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18">
        <f t="shared" ca="1" si="1"/>
        <v>172.86956521739131</v>
      </c>
      <c r="AK248" s="19" t="str">
        <f t="shared" ca="1" si="2"/>
        <v>Liberal</v>
      </c>
      <c r="AL248" s="20" t="s">
        <v>72</v>
      </c>
      <c r="AM248" s="20">
        <v>48</v>
      </c>
      <c r="AN248" s="21">
        <v>46</v>
      </c>
    </row>
    <row r="249" spans="1:40" ht="12" hidden="1" customHeight="1">
      <c r="A249" s="35"/>
      <c r="B249" s="10"/>
      <c r="C249" s="10"/>
      <c r="D249" s="10"/>
      <c r="E249" s="10"/>
      <c r="F249" s="10"/>
      <c r="G249" s="10"/>
      <c r="H249" s="10"/>
      <c r="I249" s="10"/>
      <c r="J249" s="10"/>
      <c r="K249" s="14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18">
        <f t="shared" ca="1" si="1"/>
        <v>169.19148936170214</v>
      </c>
      <c r="AK249" s="19" t="str">
        <f t="shared" ca="1" si="2"/>
        <v>Liberal</v>
      </c>
      <c r="AL249" s="20" t="s">
        <v>72</v>
      </c>
      <c r="AM249" s="20">
        <v>49</v>
      </c>
      <c r="AN249" s="21">
        <v>47</v>
      </c>
    </row>
    <row r="250" spans="1:40" ht="12" hidden="1" customHeight="1">
      <c r="A250" s="35"/>
      <c r="B250" s="10"/>
      <c r="C250" s="10"/>
      <c r="D250" s="10"/>
      <c r="E250" s="10"/>
      <c r="F250" s="10"/>
      <c r="G250" s="10"/>
      <c r="H250" s="10"/>
      <c r="I250" s="10"/>
      <c r="J250" s="10"/>
      <c r="K250" s="14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18">
        <f t="shared" ca="1" si="1"/>
        <v>165.66666666666666</v>
      </c>
      <c r="AK250" s="19" t="str">
        <f t="shared" ca="1" si="2"/>
        <v>Liberal</v>
      </c>
      <c r="AL250" s="20" t="s">
        <v>72</v>
      </c>
      <c r="AM250" s="20">
        <v>50</v>
      </c>
      <c r="AN250" s="21">
        <v>48</v>
      </c>
    </row>
    <row r="251" spans="1:40" ht="12" hidden="1" customHeight="1">
      <c r="A251" s="35"/>
      <c r="B251" s="10"/>
      <c r="C251" s="10"/>
      <c r="D251" s="10"/>
      <c r="E251" s="10"/>
      <c r="F251" s="10"/>
      <c r="G251" s="10"/>
      <c r="H251" s="10"/>
      <c r="I251" s="10"/>
      <c r="J251" s="10"/>
      <c r="K251" s="14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18">
        <f t="shared" ca="1" si="1"/>
        <v>162.28571428571428</v>
      </c>
      <c r="AK251" s="19" t="str">
        <f t="shared" ca="1" si="2"/>
        <v>Liberal</v>
      </c>
      <c r="AL251" s="20" t="s">
        <v>72</v>
      </c>
      <c r="AM251" s="20">
        <v>51</v>
      </c>
      <c r="AN251" s="21">
        <v>49</v>
      </c>
    </row>
    <row r="252" spans="1:40" ht="12" hidden="1" customHeight="1">
      <c r="A252" s="35"/>
      <c r="B252" s="10"/>
      <c r="C252" s="10"/>
      <c r="D252" s="10"/>
      <c r="E252" s="10"/>
      <c r="F252" s="10"/>
      <c r="G252" s="10"/>
      <c r="H252" s="10"/>
      <c r="I252" s="10"/>
      <c r="J252" s="10"/>
      <c r="K252" s="14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18">
        <f t="shared" ca="1" si="1"/>
        <v>159.04</v>
      </c>
      <c r="AK252" s="19" t="str">
        <f t="shared" ca="1" si="2"/>
        <v>Liberal</v>
      </c>
      <c r="AL252" s="20" t="s">
        <v>72</v>
      </c>
      <c r="AM252" s="20">
        <v>52</v>
      </c>
      <c r="AN252" s="21">
        <v>50</v>
      </c>
    </row>
    <row r="253" spans="1:40" ht="12" hidden="1" customHeight="1">
      <c r="A253" s="35"/>
      <c r="B253" s="10"/>
      <c r="C253" s="10"/>
      <c r="D253" s="10"/>
      <c r="E253" s="10"/>
      <c r="F253" s="10"/>
      <c r="G253" s="10"/>
      <c r="H253" s="10"/>
      <c r="I253" s="10"/>
      <c r="J253" s="10"/>
      <c r="K253" s="14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18">
        <f t="shared" ca="1" si="1"/>
        <v>7899</v>
      </c>
      <c r="AK253" s="19" t="str">
        <f t="shared" ca="1" si="2"/>
        <v>Humana</v>
      </c>
      <c r="AL253" s="20" t="s">
        <v>73</v>
      </c>
      <c r="AM253" s="20">
        <v>3</v>
      </c>
      <c r="AN253" s="21">
        <v>1</v>
      </c>
    </row>
    <row r="254" spans="1:40" ht="12" hidden="1" customHeight="1">
      <c r="A254" s="35"/>
      <c r="B254" s="10"/>
      <c r="C254" s="10"/>
      <c r="D254" s="10"/>
      <c r="E254" s="10"/>
      <c r="F254" s="10"/>
      <c r="G254" s="10"/>
      <c r="H254" s="10"/>
      <c r="I254" s="10"/>
      <c r="J254" s="10"/>
      <c r="K254" s="14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18">
        <f t="shared" ca="1" si="1"/>
        <v>3949.5</v>
      </c>
      <c r="AK254" s="19" t="str">
        <f t="shared" ca="1" si="2"/>
        <v>Humana</v>
      </c>
      <c r="AL254" s="20" t="s">
        <v>73</v>
      </c>
      <c r="AM254" s="20">
        <v>4</v>
      </c>
      <c r="AN254" s="21">
        <v>2</v>
      </c>
    </row>
    <row r="255" spans="1:40" ht="12" hidden="1" customHeight="1">
      <c r="A255" s="35"/>
      <c r="B255" s="10"/>
      <c r="C255" s="10"/>
      <c r="D255" s="10"/>
      <c r="E255" s="10"/>
      <c r="F255" s="10"/>
      <c r="G255" s="10"/>
      <c r="H255" s="10"/>
      <c r="I255" s="10"/>
      <c r="J255" s="10"/>
      <c r="K255" s="14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18">
        <f t="shared" ca="1" si="1"/>
        <v>2633</v>
      </c>
      <c r="AK255" s="19" t="str">
        <f t="shared" ca="1" si="2"/>
        <v>Humana</v>
      </c>
      <c r="AL255" s="20" t="s">
        <v>73</v>
      </c>
      <c r="AM255" s="20">
        <v>5</v>
      </c>
      <c r="AN255" s="21">
        <v>3</v>
      </c>
    </row>
    <row r="256" spans="1:40" ht="12" hidden="1" customHeight="1">
      <c r="A256" s="35"/>
      <c r="B256" s="10"/>
      <c r="C256" s="10"/>
      <c r="D256" s="10"/>
      <c r="E256" s="10"/>
      <c r="F256" s="10"/>
      <c r="G256" s="10"/>
      <c r="H256" s="10"/>
      <c r="I256" s="10"/>
      <c r="J256" s="10"/>
      <c r="K256" s="14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18">
        <f t="shared" ca="1" si="1"/>
        <v>1974.75</v>
      </c>
      <c r="AK256" s="19" t="str">
        <f t="shared" ca="1" si="2"/>
        <v>Humana</v>
      </c>
      <c r="AL256" s="20" t="s">
        <v>73</v>
      </c>
      <c r="AM256" s="20">
        <v>6</v>
      </c>
      <c r="AN256" s="21">
        <v>4</v>
      </c>
    </row>
    <row r="257" spans="1:40" ht="12" hidden="1" customHeight="1">
      <c r="A257" s="35"/>
      <c r="B257" s="10"/>
      <c r="C257" s="10"/>
      <c r="D257" s="10"/>
      <c r="E257" s="10"/>
      <c r="F257" s="10"/>
      <c r="G257" s="10"/>
      <c r="H257" s="10"/>
      <c r="I257" s="10"/>
      <c r="J257" s="10"/>
      <c r="K257" s="14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18">
        <f t="shared" ca="1" si="1"/>
        <v>1579.8</v>
      </c>
      <c r="AK257" s="19" t="str">
        <f t="shared" ca="1" si="2"/>
        <v>Humana</v>
      </c>
      <c r="AL257" s="20" t="s">
        <v>73</v>
      </c>
      <c r="AM257" s="20">
        <v>7</v>
      </c>
      <c r="AN257" s="21">
        <v>5</v>
      </c>
    </row>
    <row r="258" spans="1:40" ht="12" hidden="1" customHeight="1">
      <c r="A258" s="35"/>
      <c r="B258" s="10"/>
      <c r="C258" s="10"/>
      <c r="D258" s="10"/>
      <c r="E258" s="10"/>
      <c r="F258" s="10"/>
      <c r="G258" s="10"/>
      <c r="H258" s="10"/>
      <c r="I258" s="10"/>
      <c r="J258" s="10"/>
      <c r="K258" s="14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18">
        <f t="shared" ca="1" si="1"/>
        <v>1316.5</v>
      </c>
      <c r="AK258" s="19" t="str">
        <f t="shared" ca="1" si="2"/>
        <v>Humana</v>
      </c>
      <c r="AL258" s="20" t="s">
        <v>73</v>
      </c>
      <c r="AM258" s="20">
        <v>8</v>
      </c>
      <c r="AN258" s="21">
        <v>6</v>
      </c>
    </row>
    <row r="259" spans="1:40" ht="12" hidden="1" customHeight="1">
      <c r="A259" s="35"/>
      <c r="B259" s="10"/>
      <c r="C259" s="10"/>
      <c r="D259" s="10"/>
      <c r="E259" s="10"/>
      <c r="F259" s="10"/>
      <c r="G259" s="10"/>
      <c r="H259" s="10"/>
      <c r="I259" s="10"/>
      <c r="J259" s="10"/>
      <c r="K259" s="14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18">
        <f t="shared" ca="1" si="1"/>
        <v>1128.4285714285713</v>
      </c>
      <c r="AK259" s="19" t="str">
        <f t="shared" ca="1" si="2"/>
        <v>Humana</v>
      </c>
      <c r="AL259" s="20" t="s">
        <v>73</v>
      </c>
      <c r="AM259" s="20">
        <v>9</v>
      </c>
      <c r="AN259" s="21">
        <v>7</v>
      </c>
    </row>
    <row r="260" spans="1:40" ht="12" hidden="1" customHeight="1">
      <c r="A260" s="35"/>
      <c r="B260" s="10"/>
      <c r="C260" s="10"/>
      <c r="D260" s="10"/>
      <c r="E260" s="10"/>
      <c r="F260" s="10"/>
      <c r="G260" s="10"/>
      <c r="H260" s="10"/>
      <c r="I260" s="10"/>
      <c r="J260" s="10"/>
      <c r="K260" s="14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18">
        <f t="shared" ca="1" si="1"/>
        <v>987.375</v>
      </c>
      <c r="AK260" s="19" t="str">
        <f t="shared" ca="1" si="2"/>
        <v>Humana</v>
      </c>
      <c r="AL260" s="20" t="s">
        <v>73</v>
      </c>
      <c r="AM260" s="20">
        <v>10</v>
      </c>
      <c r="AN260" s="21">
        <v>8</v>
      </c>
    </row>
    <row r="261" spans="1:40" ht="12" hidden="1" customHeight="1">
      <c r="A261" s="35"/>
      <c r="B261" s="10"/>
      <c r="C261" s="10"/>
      <c r="D261" s="10"/>
      <c r="E261" s="10"/>
      <c r="F261" s="10"/>
      <c r="G261" s="10"/>
      <c r="H261" s="10"/>
      <c r="I261" s="10"/>
      <c r="J261" s="10"/>
      <c r="K261" s="14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18">
        <f t="shared" ca="1" si="1"/>
        <v>877.66666666666663</v>
      </c>
      <c r="AK261" s="19" t="str">
        <f t="shared" ca="1" si="2"/>
        <v>Humana</v>
      </c>
      <c r="AL261" s="20" t="s">
        <v>73</v>
      </c>
      <c r="AM261" s="20">
        <v>11</v>
      </c>
      <c r="AN261" s="21">
        <v>9</v>
      </c>
    </row>
    <row r="262" spans="1:40" ht="12" hidden="1" customHeight="1">
      <c r="A262" s="35"/>
      <c r="B262" s="10"/>
      <c r="C262" s="10"/>
      <c r="D262" s="10"/>
      <c r="E262" s="10"/>
      <c r="F262" s="10"/>
      <c r="G262" s="10"/>
      <c r="H262" s="10"/>
      <c r="I262" s="10"/>
      <c r="J262" s="10"/>
      <c r="K262" s="14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18">
        <f t="shared" ca="1" si="1"/>
        <v>789.9</v>
      </c>
      <c r="AK262" s="19" t="str">
        <f t="shared" ca="1" si="2"/>
        <v>Humana</v>
      </c>
      <c r="AL262" s="20" t="s">
        <v>73</v>
      </c>
      <c r="AM262" s="20">
        <v>12</v>
      </c>
      <c r="AN262" s="21">
        <v>10</v>
      </c>
    </row>
    <row r="263" spans="1:40" ht="12" hidden="1" customHeight="1">
      <c r="A263" s="35"/>
      <c r="B263" s="10"/>
      <c r="C263" s="10"/>
      <c r="D263" s="10"/>
      <c r="E263" s="10"/>
      <c r="F263" s="10"/>
      <c r="G263" s="10"/>
      <c r="H263" s="10"/>
      <c r="I263" s="10"/>
      <c r="J263" s="10"/>
      <c r="K263" s="14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18">
        <f t="shared" ca="1" si="1"/>
        <v>718.09090909090912</v>
      </c>
      <c r="AK263" s="19" t="str">
        <f t="shared" ca="1" si="2"/>
        <v>Humana</v>
      </c>
      <c r="AL263" s="20" t="s">
        <v>73</v>
      </c>
      <c r="AM263" s="20">
        <v>13</v>
      </c>
      <c r="AN263" s="21">
        <v>11</v>
      </c>
    </row>
    <row r="264" spans="1:40" ht="12" hidden="1" customHeight="1">
      <c r="A264" s="35"/>
      <c r="B264" s="10"/>
      <c r="C264" s="10"/>
      <c r="D264" s="10"/>
      <c r="E264" s="10"/>
      <c r="F264" s="10"/>
      <c r="G264" s="10"/>
      <c r="H264" s="10"/>
      <c r="I264" s="10"/>
      <c r="J264" s="10"/>
      <c r="K264" s="14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18">
        <f t="shared" ca="1" si="1"/>
        <v>658.25</v>
      </c>
      <c r="AK264" s="19" t="str">
        <f t="shared" ca="1" si="2"/>
        <v>Humana</v>
      </c>
      <c r="AL264" s="20" t="s">
        <v>73</v>
      </c>
      <c r="AM264" s="20">
        <v>14</v>
      </c>
      <c r="AN264" s="21">
        <v>12</v>
      </c>
    </row>
    <row r="265" spans="1:40" ht="12" hidden="1" customHeight="1">
      <c r="A265" s="35"/>
      <c r="B265" s="10"/>
      <c r="C265" s="10"/>
      <c r="D265" s="10"/>
      <c r="E265" s="10"/>
      <c r="F265" s="10"/>
      <c r="G265" s="10"/>
      <c r="H265" s="10"/>
      <c r="I265" s="10"/>
      <c r="J265" s="10"/>
      <c r="K265" s="14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18">
        <f t="shared" ca="1" si="1"/>
        <v>607.61538461538464</v>
      </c>
      <c r="AK265" s="19" t="str">
        <f t="shared" ca="1" si="2"/>
        <v>Humana</v>
      </c>
      <c r="AL265" s="20" t="s">
        <v>73</v>
      </c>
      <c r="AM265" s="20">
        <v>15</v>
      </c>
      <c r="AN265" s="21">
        <v>13</v>
      </c>
    </row>
    <row r="266" spans="1:40" ht="12" hidden="1" customHeight="1">
      <c r="A266" s="35"/>
      <c r="B266" s="10"/>
      <c r="C266" s="10"/>
      <c r="D266" s="10"/>
      <c r="E266" s="10"/>
      <c r="F266" s="10"/>
      <c r="G266" s="10"/>
      <c r="H266" s="10"/>
      <c r="I266" s="10"/>
      <c r="J266" s="10"/>
      <c r="K266" s="14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18">
        <f t="shared" ca="1" si="1"/>
        <v>564.21428571428567</v>
      </c>
      <c r="AK266" s="19" t="str">
        <f t="shared" ca="1" si="2"/>
        <v>Humana</v>
      </c>
      <c r="AL266" s="20" t="s">
        <v>73</v>
      </c>
      <c r="AM266" s="20">
        <v>16</v>
      </c>
      <c r="AN266" s="21">
        <v>14</v>
      </c>
    </row>
    <row r="267" spans="1:40" ht="12" hidden="1" customHeight="1">
      <c r="A267" s="35"/>
      <c r="B267" s="10"/>
      <c r="C267" s="10"/>
      <c r="D267" s="10"/>
      <c r="E267" s="10"/>
      <c r="F267" s="10"/>
      <c r="G267" s="10"/>
      <c r="H267" s="10"/>
      <c r="I267" s="10"/>
      <c r="J267" s="10"/>
      <c r="K267" s="14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18">
        <f t="shared" ca="1" si="1"/>
        <v>526.6</v>
      </c>
      <c r="AK267" s="19" t="str">
        <f t="shared" ca="1" si="2"/>
        <v>Humana</v>
      </c>
      <c r="AL267" s="20" t="s">
        <v>73</v>
      </c>
      <c r="AM267" s="20">
        <v>17</v>
      </c>
      <c r="AN267" s="21">
        <v>15</v>
      </c>
    </row>
    <row r="268" spans="1:40" ht="12" hidden="1" customHeight="1">
      <c r="A268" s="35"/>
      <c r="B268" s="10"/>
      <c r="C268" s="10"/>
      <c r="D268" s="10"/>
      <c r="E268" s="10"/>
      <c r="F268" s="10"/>
      <c r="G268" s="10"/>
      <c r="H268" s="10"/>
      <c r="I268" s="10"/>
      <c r="J268" s="10"/>
      <c r="K268" s="14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18">
        <f t="shared" ca="1" si="1"/>
        <v>493.6875</v>
      </c>
      <c r="AK268" s="19" t="str">
        <f t="shared" ca="1" si="2"/>
        <v>Humana</v>
      </c>
      <c r="AL268" s="20" t="s">
        <v>73</v>
      </c>
      <c r="AM268" s="20">
        <v>18</v>
      </c>
      <c r="AN268" s="21">
        <v>16</v>
      </c>
    </row>
    <row r="269" spans="1:40" ht="12" hidden="1" customHeight="1">
      <c r="A269" s="35"/>
      <c r="B269" s="10"/>
      <c r="C269" s="10"/>
      <c r="D269" s="10"/>
      <c r="E269" s="10"/>
      <c r="F269" s="10"/>
      <c r="G269" s="10"/>
      <c r="H269" s="10"/>
      <c r="I269" s="10"/>
      <c r="J269" s="10"/>
      <c r="K269" s="14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18">
        <f t="shared" ca="1" si="1"/>
        <v>464.64705882352939</v>
      </c>
      <c r="AK269" s="19" t="str">
        <f t="shared" ca="1" si="2"/>
        <v>Humana</v>
      </c>
      <c r="AL269" s="20" t="s">
        <v>73</v>
      </c>
      <c r="AM269" s="20">
        <v>19</v>
      </c>
      <c r="AN269" s="21">
        <v>17</v>
      </c>
    </row>
    <row r="270" spans="1:40" ht="12" hidden="1" customHeight="1">
      <c r="A270" s="35"/>
      <c r="B270" s="10"/>
      <c r="C270" s="10"/>
      <c r="D270" s="10"/>
      <c r="E270" s="10"/>
      <c r="F270" s="10"/>
      <c r="G270" s="10"/>
      <c r="H270" s="10"/>
      <c r="I270" s="10"/>
      <c r="J270" s="10"/>
      <c r="K270" s="14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18">
        <f t="shared" ca="1" si="1"/>
        <v>438.83333333333331</v>
      </c>
      <c r="AK270" s="19" t="str">
        <f t="shared" ca="1" si="2"/>
        <v>Humana</v>
      </c>
      <c r="AL270" s="20" t="s">
        <v>73</v>
      </c>
      <c r="AM270" s="20">
        <v>20</v>
      </c>
      <c r="AN270" s="21">
        <v>18</v>
      </c>
    </row>
    <row r="271" spans="1:40" ht="12" hidden="1" customHeight="1">
      <c r="A271" s="35"/>
      <c r="B271" s="10"/>
      <c r="C271" s="10"/>
      <c r="D271" s="10"/>
      <c r="E271" s="10"/>
      <c r="F271" s="10"/>
      <c r="G271" s="10"/>
      <c r="H271" s="10"/>
      <c r="I271" s="10"/>
      <c r="J271" s="10"/>
      <c r="K271" s="14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18">
        <f t="shared" ca="1" si="1"/>
        <v>415.73684210526318</v>
      </c>
      <c r="AK271" s="19" t="str">
        <f t="shared" ca="1" si="2"/>
        <v>Humana</v>
      </c>
      <c r="AL271" s="20" t="s">
        <v>73</v>
      </c>
      <c r="AM271" s="20">
        <v>21</v>
      </c>
      <c r="AN271" s="21">
        <v>19</v>
      </c>
    </row>
    <row r="272" spans="1:40" ht="12" hidden="1" customHeight="1">
      <c r="A272" s="35"/>
      <c r="B272" s="10"/>
      <c r="C272" s="10"/>
      <c r="D272" s="10"/>
      <c r="E272" s="10"/>
      <c r="F272" s="10"/>
      <c r="G272" s="10"/>
      <c r="H272" s="10"/>
      <c r="I272" s="10"/>
      <c r="J272" s="10"/>
      <c r="K272" s="14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18">
        <f t="shared" ca="1" si="1"/>
        <v>394.95</v>
      </c>
      <c r="AK272" s="19" t="str">
        <f t="shared" ca="1" si="2"/>
        <v>Humana</v>
      </c>
      <c r="AL272" s="20" t="s">
        <v>73</v>
      </c>
      <c r="AM272" s="20">
        <v>22</v>
      </c>
      <c r="AN272" s="21">
        <v>20</v>
      </c>
    </row>
    <row r="273" spans="1:40" ht="12" hidden="1" customHeight="1">
      <c r="A273" s="35"/>
      <c r="B273" s="10"/>
      <c r="C273" s="10"/>
      <c r="D273" s="10"/>
      <c r="E273" s="10"/>
      <c r="F273" s="10"/>
      <c r="G273" s="10"/>
      <c r="H273" s="10"/>
      <c r="I273" s="10"/>
      <c r="J273" s="10"/>
      <c r="K273" s="14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18">
        <f t="shared" ca="1" si="1"/>
        <v>376.14285714285717</v>
      </c>
      <c r="AK273" s="19" t="str">
        <f t="shared" ca="1" si="2"/>
        <v>Humana</v>
      </c>
      <c r="AL273" s="20" t="s">
        <v>73</v>
      </c>
      <c r="AM273" s="20">
        <v>23</v>
      </c>
      <c r="AN273" s="21">
        <v>21</v>
      </c>
    </row>
    <row r="274" spans="1:40" ht="12" hidden="1" customHeight="1">
      <c r="A274" s="35"/>
      <c r="B274" s="10"/>
      <c r="C274" s="10"/>
      <c r="D274" s="10"/>
      <c r="E274" s="10"/>
      <c r="F274" s="10"/>
      <c r="G274" s="10"/>
      <c r="H274" s="10"/>
      <c r="I274" s="10"/>
      <c r="J274" s="10"/>
      <c r="K274" s="14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18">
        <f t="shared" ca="1" si="1"/>
        <v>359.04545454545456</v>
      </c>
      <c r="AK274" s="19" t="str">
        <f t="shared" ca="1" si="2"/>
        <v>Humana</v>
      </c>
      <c r="AL274" s="20" t="s">
        <v>73</v>
      </c>
      <c r="AM274" s="20">
        <v>24</v>
      </c>
      <c r="AN274" s="21">
        <v>22</v>
      </c>
    </row>
    <row r="275" spans="1:40" ht="12" hidden="1" customHeight="1">
      <c r="A275" s="35"/>
      <c r="B275" s="10"/>
      <c r="C275" s="10"/>
      <c r="D275" s="10"/>
      <c r="E275" s="10"/>
      <c r="F275" s="10"/>
      <c r="G275" s="10"/>
      <c r="H275" s="10"/>
      <c r="I275" s="10"/>
      <c r="J275" s="10"/>
      <c r="K275" s="14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18">
        <f t="shared" ca="1" si="1"/>
        <v>343.43478260869563</v>
      </c>
      <c r="AK275" s="19" t="str">
        <f t="shared" ca="1" si="2"/>
        <v>Humana</v>
      </c>
      <c r="AL275" s="20" t="s">
        <v>73</v>
      </c>
      <c r="AM275" s="20">
        <v>25</v>
      </c>
      <c r="AN275" s="21">
        <v>23</v>
      </c>
    </row>
    <row r="276" spans="1:40" ht="12" hidden="1" customHeight="1">
      <c r="A276" s="35"/>
      <c r="B276" s="10"/>
      <c r="C276" s="10"/>
      <c r="D276" s="10"/>
      <c r="E276" s="10"/>
      <c r="F276" s="10"/>
      <c r="G276" s="10"/>
      <c r="H276" s="10"/>
      <c r="I276" s="10"/>
      <c r="J276" s="10"/>
      <c r="K276" s="14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18">
        <f t="shared" ca="1" si="1"/>
        <v>329.125</v>
      </c>
      <c r="AK276" s="19" t="str">
        <f t="shared" ca="1" si="2"/>
        <v>Humana</v>
      </c>
      <c r="AL276" s="20" t="s">
        <v>73</v>
      </c>
      <c r="AM276" s="20">
        <v>26</v>
      </c>
      <c r="AN276" s="21">
        <v>24</v>
      </c>
    </row>
    <row r="277" spans="1:40" ht="12" hidden="1" customHeight="1">
      <c r="A277" s="35"/>
      <c r="B277" s="10"/>
      <c r="C277" s="10"/>
      <c r="D277" s="10"/>
      <c r="E277" s="10"/>
      <c r="F277" s="10"/>
      <c r="G277" s="10"/>
      <c r="H277" s="10"/>
      <c r="I277" s="10"/>
      <c r="J277" s="10"/>
      <c r="K277" s="14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18">
        <f t="shared" ca="1" si="1"/>
        <v>315.95999999999998</v>
      </c>
      <c r="AK277" s="19" t="str">
        <f t="shared" ca="1" si="2"/>
        <v>Humana</v>
      </c>
      <c r="AL277" s="20" t="s">
        <v>73</v>
      </c>
      <c r="AM277" s="20">
        <v>27</v>
      </c>
      <c r="AN277" s="21">
        <v>25</v>
      </c>
    </row>
    <row r="278" spans="1:40" ht="12" hidden="1" customHeight="1">
      <c r="A278" s="35"/>
      <c r="B278" s="10"/>
      <c r="C278" s="10"/>
      <c r="D278" s="10"/>
      <c r="E278" s="10"/>
      <c r="F278" s="10"/>
      <c r="G278" s="10"/>
      <c r="H278" s="10"/>
      <c r="I278" s="10"/>
      <c r="J278" s="10"/>
      <c r="K278" s="14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18">
        <f t="shared" ca="1" si="1"/>
        <v>303.80769230769232</v>
      </c>
      <c r="AK278" s="19" t="str">
        <f t="shared" ca="1" si="2"/>
        <v>Humana</v>
      </c>
      <c r="AL278" s="20" t="s">
        <v>73</v>
      </c>
      <c r="AM278" s="20">
        <v>28</v>
      </c>
      <c r="AN278" s="21">
        <v>26</v>
      </c>
    </row>
    <row r="279" spans="1:40" ht="12" hidden="1" customHeight="1">
      <c r="A279" s="35"/>
      <c r="B279" s="10"/>
      <c r="C279" s="10"/>
      <c r="D279" s="10"/>
      <c r="E279" s="10"/>
      <c r="F279" s="10"/>
      <c r="G279" s="10"/>
      <c r="H279" s="10"/>
      <c r="I279" s="10"/>
      <c r="J279" s="10"/>
      <c r="K279" s="14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18">
        <f t="shared" ca="1" si="1"/>
        <v>292.55555555555554</v>
      </c>
      <c r="AK279" s="19" t="str">
        <f t="shared" ca="1" si="2"/>
        <v>Humana</v>
      </c>
      <c r="AL279" s="20" t="s">
        <v>73</v>
      </c>
      <c r="AM279" s="20">
        <v>29</v>
      </c>
      <c r="AN279" s="21">
        <v>27</v>
      </c>
    </row>
    <row r="280" spans="1:40" ht="12" hidden="1" customHeight="1">
      <c r="A280" s="35"/>
      <c r="B280" s="10"/>
      <c r="C280" s="10"/>
      <c r="D280" s="10"/>
      <c r="E280" s="10"/>
      <c r="F280" s="10"/>
      <c r="G280" s="10"/>
      <c r="H280" s="10"/>
      <c r="I280" s="10"/>
      <c r="J280" s="10"/>
      <c r="K280" s="14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18">
        <f t="shared" ca="1" si="1"/>
        <v>282.10714285714283</v>
      </c>
      <c r="AK280" s="19" t="str">
        <f t="shared" ca="1" si="2"/>
        <v>Humana</v>
      </c>
      <c r="AL280" s="20" t="s">
        <v>73</v>
      </c>
      <c r="AM280" s="20">
        <v>30</v>
      </c>
      <c r="AN280" s="21">
        <v>28</v>
      </c>
    </row>
    <row r="281" spans="1:40" ht="12" hidden="1" customHeight="1">
      <c r="A281" s="35"/>
      <c r="B281" s="10"/>
      <c r="C281" s="10"/>
      <c r="D281" s="10"/>
      <c r="E281" s="10"/>
      <c r="F281" s="10"/>
      <c r="G281" s="10"/>
      <c r="H281" s="10"/>
      <c r="I281" s="10"/>
      <c r="J281" s="10"/>
      <c r="K281" s="14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18">
        <f t="shared" ca="1" si="1"/>
        <v>272.37931034482756</v>
      </c>
      <c r="AK281" s="19" t="str">
        <f t="shared" ca="1" si="2"/>
        <v>Humana</v>
      </c>
      <c r="AL281" s="20" t="s">
        <v>73</v>
      </c>
      <c r="AM281" s="20">
        <v>31</v>
      </c>
      <c r="AN281" s="21">
        <v>29</v>
      </c>
    </row>
    <row r="282" spans="1:40" ht="12" hidden="1" customHeight="1">
      <c r="A282" s="35"/>
      <c r="B282" s="10"/>
      <c r="C282" s="10"/>
      <c r="D282" s="10"/>
      <c r="E282" s="10"/>
      <c r="F282" s="10"/>
      <c r="G282" s="10"/>
      <c r="H282" s="10"/>
      <c r="I282" s="10"/>
      <c r="J282" s="10"/>
      <c r="K282" s="14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18">
        <f t="shared" ca="1" si="1"/>
        <v>263.3</v>
      </c>
      <c r="AK282" s="19" t="str">
        <f t="shared" ca="1" si="2"/>
        <v>Humana</v>
      </c>
      <c r="AL282" s="20" t="s">
        <v>73</v>
      </c>
      <c r="AM282" s="20">
        <v>32</v>
      </c>
      <c r="AN282" s="21">
        <v>30</v>
      </c>
    </row>
    <row r="283" spans="1:40" ht="12" hidden="1" customHeight="1">
      <c r="A283" s="35"/>
      <c r="B283" s="10"/>
      <c r="C283" s="10"/>
      <c r="D283" s="10"/>
      <c r="E283" s="10"/>
      <c r="F283" s="10"/>
      <c r="G283" s="10"/>
      <c r="H283" s="10"/>
      <c r="I283" s="10"/>
      <c r="J283" s="10"/>
      <c r="K283" s="14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18">
        <f t="shared" ca="1" si="1"/>
        <v>254.80645161290323</v>
      </c>
      <c r="AK283" s="19" t="str">
        <f t="shared" ca="1" si="2"/>
        <v>Humana</v>
      </c>
      <c r="AL283" s="20" t="s">
        <v>73</v>
      </c>
      <c r="AM283" s="20">
        <v>33</v>
      </c>
      <c r="AN283" s="21">
        <v>31</v>
      </c>
    </row>
    <row r="284" spans="1:40" ht="12" hidden="1" customHeight="1">
      <c r="A284" s="35"/>
      <c r="B284" s="10"/>
      <c r="C284" s="10"/>
      <c r="D284" s="10"/>
      <c r="E284" s="10"/>
      <c r="F284" s="10"/>
      <c r="G284" s="10"/>
      <c r="H284" s="10"/>
      <c r="I284" s="10"/>
      <c r="J284" s="10"/>
      <c r="K284" s="14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18">
        <f t="shared" ca="1" si="1"/>
        <v>246.84375</v>
      </c>
      <c r="AK284" s="19" t="str">
        <f t="shared" ca="1" si="2"/>
        <v>Humana</v>
      </c>
      <c r="AL284" s="20" t="s">
        <v>73</v>
      </c>
      <c r="AM284" s="20">
        <v>34</v>
      </c>
      <c r="AN284" s="21">
        <v>32</v>
      </c>
    </row>
    <row r="285" spans="1:40" ht="12" hidden="1" customHeight="1">
      <c r="A285" s="35"/>
      <c r="B285" s="10"/>
      <c r="C285" s="10"/>
      <c r="D285" s="10"/>
      <c r="E285" s="10"/>
      <c r="F285" s="10"/>
      <c r="G285" s="10"/>
      <c r="H285" s="10"/>
      <c r="I285" s="10"/>
      <c r="J285" s="10"/>
      <c r="K285" s="14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18">
        <f t="shared" ca="1" si="1"/>
        <v>239.36363636363637</v>
      </c>
      <c r="AK285" s="19" t="str">
        <f t="shared" ca="1" si="2"/>
        <v>Humana</v>
      </c>
      <c r="AL285" s="20" t="s">
        <v>73</v>
      </c>
      <c r="AM285" s="20">
        <v>35</v>
      </c>
      <c r="AN285" s="21">
        <v>33</v>
      </c>
    </row>
    <row r="286" spans="1:40" ht="12" hidden="1" customHeight="1">
      <c r="A286" s="35"/>
      <c r="B286" s="10"/>
      <c r="C286" s="10"/>
      <c r="D286" s="10"/>
      <c r="E286" s="10"/>
      <c r="F286" s="10"/>
      <c r="G286" s="10"/>
      <c r="H286" s="10"/>
      <c r="I286" s="10"/>
      <c r="J286" s="10"/>
      <c r="K286" s="14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18">
        <f t="shared" ca="1" si="1"/>
        <v>232.3235294117647</v>
      </c>
      <c r="AK286" s="19" t="str">
        <f t="shared" ca="1" si="2"/>
        <v>Humana</v>
      </c>
      <c r="AL286" s="20" t="s">
        <v>73</v>
      </c>
      <c r="AM286" s="20">
        <v>36</v>
      </c>
      <c r="AN286" s="21">
        <v>34</v>
      </c>
    </row>
    <row r="287" spans="1:40" ht="12" hidden="1" customHeight="1">
      <c r="A287" s="35"/>
      <c r="B287" s="10"/>
      <c r="C287" s="10"/>
      <c r="D287" s="10"/>
      <c r="E287" s="10"/>
      <c r="F287" s="10"/>
      <c r="G287" s="10"/>
      <c r="H287" s="10"/>
      <c r="I287" s="10"/>
      <c r="J287" s="10"/>
      <c r="K287" s="14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18">
        <f t="shared" ca="1" si="1"/>
        <v>225.68571428571428</v>
      </c>
      <c r="AK287" s="19" t="str">
        <f t="shared" ca="1" si="2"/>
        <v>Humana</v>
      </c>
      <c r="AL287" s="20" t="s">
        <v>73</v>
      </c>
      <c r="AM287" s="20">
        <v>37</v>
      </c>
      <c r="AN287" s="21">
        <v>35</v>
      </c>
    </row>
    <row r="288" spans="1:40" ht="12" hidden="1" customHeight="1">
      <c r="A288" s="35"/>
      <c r="B288" s="10"/>
      <c r="C288" s="10"/>
      <c r="D288" s="10"/>
      <c r="E288" s="10"/>
      <c r="F288" s="10"/>
      <c r="G288" s="10"/>
      <c r="H288" s="10"/>
      <c r="I288" s="10"/>
      <c r="J288" s="10"/>
      <c r="K288" s="14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18">
        <f t="shared" ca="1" si="1"/>
        <v>219.41666666666666</v>
      </c>
      <c r="AK288" s="19" t="str">
        <f t="shared" ca="1" si="2"/>
        <v>Humana</v>
      </c>
      <c r="AL288" s="20" t="s">
        <v>73</v>
      </c>
      <c r="AM288" s="20">
        <v>38</v>
      </c>
      <c r="AN288" s="21">
        <v>36</v>
      </c>
    </row>
    <row r="289" spans="1:40" ht="12" hidden="1" customHeight="1">
      <c r="A289" s="35"/>
      <c r="B289" s="10"/>
      <c r="C289" s="10"/>
      <c r="D289" s="10"/>
      <c r="E289" s="10"/>
      <c r="F289" s="10"/>
      <c r="G289" s="10"/>
      <c r="H289" s="10"/>
      <c r="I289" s="10"/>
      <c r="J289" s="10"/>
      <c r="K289" s="14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18">
        <f t="shared" ca="1" si="1"/>
        <v>213.48648648648648</v>
      </c>
      <c r="AK289" s="19" t="str">
        <f t="shared" ca="1" si="2"/>
        <v>Humana</v>
      </c>
      <c r="AL289" s="20" t="s">
        <v>73</v>
      </c>
      <c r="AM289" s="20">
        <v>39</v>
      </c>
      <c r="AN289" s="21">
        <v>37</v>
      </c>
    </row>
    <row r="290" spans="1:40" ht="12" hidden="1" customHeight="1">
      <c r="A290" s="35"/>
      <c r="B290" s="10"/>
      <c r="C290" s="10"/>
      <c r="D290" s="10"/>
      <c r="E290" s="10"/>
      <c r="F290" s="10"/>
      <c r="G290" s="10"/>
      <c r="H290" s="10"/>
      <c r="I290" s="10"/>
      <c r="J290" s="10"/>
      <c r="K290" s="14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18">
        <f t="shared" ca="1" si="1"/>
        <v>207.86842105263159</v>
      </c>
      <c r="AK290" s="19" t="str">
        <f t="shared" ca="1" si="2"/>
        <v>Humana</v>
      </c>
      <c r="AL290" s="20" t="s">
        <v>73</v>
      </c>
      <c r="AM290" s="20">
        <v>40</v>
      </c>
      <c r="AN290" s="21">
        <v>38</v>
      </c>
    </row>
    <row r="291" spans="1:40" ht="12" hidden="1" customHeight="1">
      <c r="A291" s="35"/>
      <c r="B291" s="10"/>
      <c r="C291" s="10"/>
      <c r="D291" s="10"/>
      <c r="E291" s="10"/>
      <c r="F291" s="10"/>
      <c r="G291" s="10"/>
      <c r="H291" s="10"/>
      <c r="I291" s="10"/>
      <c r="J291" s="10"/>
      <c r="K291" s="14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18">
        <f t="shared" ca="1" si="1"/>
        <v>202.53846153846155</v>
      </c>
      <c r="AK291" s="19" t="str">
        <f t="shared" ca="1" si="2"/>
        <v>Humana</v>
      </c>
      <c r="AL291" s="20" t="s">
        <v>73</v>
      </c>
      <c r="AM291" s="20">
        <v>41</v>
      </c>
      <c r="AN291" s="21">
        <v>39</v>
      </c>
    </row>
    <row r="292" spans="1:40" ht="12" hidden="1" customHeight="1">
      <c r="A292" s="35"/>
      <c r="B292" s="10"/>
      <c r="C292" s="10"/>
      <c r="D292" s="10"/>
      <c r="E292" s="10"/>
      <c r="F292" s="10"/>
      <c r="G292" s="10"/>
      <c r="H292" s="10"/>
      <c r="I292" s="10"/>
      <c r="J292" s="10"/>
      <c r="K292" s="14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18">
        <f t="shared" ca="1" si="1"/>
        <v>197.47499999999999</v>
      </c>
      <c r="AK292" s="19" t="str">
        <f t="shared" ca="1" si="2"/>
        <v>Humana</v>
      </c>
      <c r="AL292" s="20" t="s">
        <v>73</v>
      </c>
      <c r="AM292" s="20">
        <v>42</v>
      </c>
      <c r="AN292" s="21">
        <v>40</v>
      </c>
    </row>
    <row r="293" spans="1:40" ht="12" hidden="1" customHeight="1">
      <c r="A293" s="35"/>
      <c r="B293" s="10"/>
      <c r="C293" s="10"/>
      <c r="D293" s="10"/>
      <c r="E293" s="10"/>
      <c r="F293" s="10"/>
      <c r="G293" s="10"/>
      <c r="H293" s="10"/>
      <c r="I293" s="10"/>
      <c r="J293" s="10"/>
      <c r="K293" s="14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18">
        <f t="shared" ca="1" si="1"/>
        <v>192.65853658536585</v>
      </c>
      <c r="AK293" s="19" t="str">
        <f t="shared" ca="1" si="2"/>
        <v>Humana</v>
      </c>
      <c r="AL293" s="20" t="s">
        <v>73</v>
      </c>
      <c r="AM293" s="20">
        <v>43</v>
      </c>
      <c r="AN293" s="21">
        <v>41</v>
      </c>
    </row>
    <row r="294" spans="1:40" ht="12" hidden="1" customHeight="1">
      <c r="A294" s="35"/>
      <c r="B294" s="10"/>
      <c r="C294" s="10"/>
      <c r="D294" s="10"/>
      <c r="E294" s="10"/>
      <c r="F294" s="10"/>
      <c r="G294" s="10"/>
      <c r="H294" s="10"/>
      <c r="I294" s="10"/>
      <c r="J294" s="10"/>
      <c r="K294" s="14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18">
        <f t="shared" ca="1" si="1"/>
        <v>188.07142857142858</v>
      </c>
      <c r="AK294" s="19" t="str">
        <f t="shared" ca="1" si="2"/>
        <v>Humana</v>
      </c>
      <c r="AL294" s="20" t="s">
        <v>73</v>
      </c>
      <c r="AM294" s="20">
        <v>44</v>
      </c>
      <c r="AN294" s="21">
        <v>42</v>
      </c>
    </row>
    <row r="295" spans="1:40" ht="12" hidden="1" customHeight="1">
      <c r="A295" s="35"/>
      <c r="B295" s="10"/>
      <c r="C295" s="10"/>
      <c r="D295" s="10"/>
      <c r="E295" s="10"/>
      <c r="F295" s="10"/>
      <c r="G295" s="10"/>
      <c r="H295" s="10"/>
      <c r="I295" s="10"/>
      <c r="J295" s="10"/>
      <c r="K295" s="14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18">
        <f t="shared" ca="1" si="1"/>
        <v>183.69767441860466</v>
      </c>
      <c r="AK295" s="19" t="str">
        <f t="shared" ca="1" si="2"/>
        <v>Humana</v>
      </c>
      <c r="AL295" s="20" t="s">
        <v>73</v>
      </c>
      <c r="AM295" s="20">
        <v>45</v>
      </c>
      <c r="AN295" s="21">
        <v>43</v>
      </c>
    </row>
    <row r="296" spans="1:40" ht="12" hidden="1" customHeight="1">
      <c r="A296" s="35"/>
      <c r="B296" s="10"/>
      <c r="C296" s="10"/>
      <c r="D296" s="10"/>
      <c r="E296" s="10"/>
      <c r="F296" s="10"/>
      <c r="G296" s="10"/>
      <c r="H296" s="10"/>
      <c r="I296" s="10"/>
      <c r="J296" s="10"/>
      <c r="K296" s="14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18">
        <f t="shared" ca="1" si="1"/>
        <v>179.52272727272728</v>
      </c>
      <c r="AK296" s="19" t="str">
        <f t="shared" ca="1" si="2"/>
        <v>Humana</v>
      </c>
      <c r="AL296" s="20" t="s">
        <v>73</v>
      </c>
      <c r="AM296" s="20">
        <v>46</v>
      </c>
      <c r="AN296" s="21">
        <v>44</v>
      </c>
    </row>
    <row r="297" spans="1:40" ht="12" hidden="1" customHeight="1">
      <c r="A297" s="35"/>
      <c r="B297" s="10"/>
      <c r="C297" s="10"/>
      <c r="D297" s="10"/>
      <c r="E297" s="10"/>
      <c r="F297" s="10"/>
      <c r="G297" s="10"/>
      <c r="H297" s="10"/>
      <c r="I297" s="10"/>
      <c r="J297" s="10"/>
      <c r="K297" s="14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18">
        <f t="shared" ca="1" si="1"/>
        <v>175.53333333333333</v>
      </c>
      <c r="AK297" s="19" t="str">
        <f t="shared" ca="1" si="2"/>
        <v>Humana</v>
      </c>
      <c r="AL297" s="20" t="s">
        <v>73</v>
      </c>
      <c r="AM297" s="20">
        <v>47</v>
      </c>
      <c r="AN297" s="21">
        <v>45</v>
      </c>
    </row>
    <row r="298" spans="1:40" ht="12" hidden="1" customHeight="1">
      <c r="A298" s="35"/>
      <c r="B298" s="10"/>
      <c r="C298" s="10"/>
      <c r="D298" s="10"/>
      <c r="E298" s="10"/>
      <c r="F298" s="10"/>
      <c r="G298" s="10"/>
      <c r="H298" s="10"/>
      <c r="I298" s="10"/>
      <c r="J298" s="10"/>
      <c r="K298" s="14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18">
        <f t="shared" ca="1" si="1"/>
        <v>171.71739130434781</v>
      </c>
      <c r="AK298" s="19" t="str">
        <f t="shared" ca="1" si="2"/>
        <v>Humana</v>
      </c>
      <c r="AL298" s="20" t="s">
        <v>73</v>
      </c>
      <c r="AM298" s="20">
        <v>48</v>
      </c>
      <c r="AN298" s="21">
        <v>46</v>
      </c>
    </row>
    <row r="299" spans="1:40" ht="12" hidden="1" customHeight="1">
      <c r="A299" s="35"/>
      <c r="B299" s="10"/>
      <c r="C299" s="10"/>
      <c r="D299" s="10"/>
      <c r="E299" s="10"/>
      <c r="F299" s="10"/>
      <c r="G299" s="10"/>
      <c r="H299" s="10"/>
      <c r="I299" s="10"/>
      <c r="J299" s="10"/>
      <c r="K299" s="14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18">
        <f t="shared" ca="1" si="1"/>
        <v>168.06382978723406</v>
      </c>
      <c r="AK299" s="19" t="str">
        <f t="shared" ca="1" si="2"/>
        <v>Humana</v>
      </c>
      <c r="AL299" s="20" t="s">
        <v>73</v>
      </c>
      <c r="AM299" s="20">
        <v>49</v>
      </c>
      <c r="AN299" s="21">
        <v>47</v>
      </c>
    </row>
    <row r="300" spans="1:40" ht="12" hidden="1" customHeight="1">
      <c r="A300" s="35"/>
      <c r="B300" s="10"/>
      <c r="C300" s="10"/>
      <c r="D300" s="10"/>
      <c r="E300" s="10"/>
      <c r="F300" s="10"/>
      <c r="G300" s="10"/>
      <c r="H300" s="10"/>
      <c r="I300" s="10"/>
      <c r="J300" s="10"/>
      <c r="K300" s="14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18">
        <f t="shared" ca="1" si="1"/>
        <v>164.5625</v>
      </c>
      <c r="AK300" s="19" t="str">
        <f t="shared" ca="1" si="2"/>
        <v>Humana</v>
      </c>
      <c r="AL300" s="20" t="s">
        <v>73</v>
      </c>
      <c r="AM300" s="20">
        <v>50</v>
      </c>
      <c r="AN300" s="21">
        <v>48</v>
      </c>
    </row>
    <row r="301" spans="1:40" ht="12" hidden="1" customHeight="1">
      <c r="A301" s="35"/>
      <c r="B301" s="10"/>
      <c r="C301" s="10"/>
      <c r="D301" s="10"/>
      <c r="E301" s="10"/>
      <c r="F301" s="10"/>
      <c r="G301" s="10"/>
      <c r="H301" s="10"/>
      <c r="I301" s="10"/>
      <c r="J301" s="10"/>
      <c r="K301" s="14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18">
        <f t="shared" ca="1" si="1"/>
        <v>161.20408163265307</v>
      </c>
      <c r="AK301" s="19" t="str">
        <f t="shared" ca="1" si="2"/>
        <v>Humana</v>
      </c>
      <c r="AL301" s="20" t="s">
        <v>73</v>
      </c>
      <c r="AM301" s="20">
        <v>51</v>
      </c>
      <c r="AN301" s="21">
        <v>49</v>
      </c>
    </row>
    <row r="302" spans="1:40" ht="12" hidden="1" customHeight="1">
      <c r="A302" s="35"/>
      <c r="B302" s="10"/>
      <c r="C302" s="10"/>
      <c r="D302" s="10"/>
      <c r="E302" s="10"/>
      <c r="F302" s="10"/>
      <c r="G302" s="10"/>
      <c r="H302" s="10"/>
      <c r="I302" s="10"/>
      <c r="J302" s="10"/>
      <c r="K302" s="14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18">
        <f t="shared" ca="1" si="1"/>
        <v>157.97999999999999</v>
      </c>
      <c r="AK302" s="19" t="str">
        <f t="shared" ca="1" si="2"/>
        <v>Humana</v>
      </c>
      <c r="AL302" s="20" t="s">
        <v>73</v>
      </c>
      <c r="AM302" s="20">
        <v>52</v>
      </c>
      <c r="AN302" s="21">
        <v>50</v>
      </c>
    </row>
    <row r="303" spans="1:40" ht="12" hidden="1" customHeight="1">
      <c r="A303" s="35"/>
      <c r="B303" s="10"/>
      <c r="C303" s="10"/>
      <c r="D303" s="10"/>
      <c r="E303" s="10"/>
      <c r="F303" s="10"/>
      <c r="G303" s="10"/>
      <c r="H303" s="10"/>
      <c r="I303" s="10"/>
      <c r="J303" s="10"/>
      <c r="K303" s="14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18">
        <f t="shared" ca="1" si="1"/>
        <v>6933</v>
      </c>
      <c r="AK303" s="19" t="str">
        <f t="shared" ca="1" si="2"/>
        <v>ASI</v>
      </c>
      <c r="AL303" s="20" t="s">
        <v>74</v>
      </c>
      <c r="AM303" s="20">
        <v>3</v>
      </c>
      <c r="AN303" s="21">
        <v>1</v>
      </c>
    </row>
    <row r="304" spans="1:40" ht="12" hidden="1" customHeight="1">
      <c r="A304" s="35"/>
      <c r="B304" s="10"/>
      <c r="C304" s="10"/>
      <c r="D304" s="10"/>
      <c r="E304" s="10"/>
      <c r="F304" s="10"/>
      <c r="G304" s="10"/>
      <c r="H304" s="10"/>
      <c r="I304" s="10"/>
      <c r="J304" s="10"/>
      <c r="K304" s="14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18">
        <f t="shared" ca="1" si="1"/>
        <v>3466.5</v>
      </c>
      <c r="AK304" s="19" t="str">
        <f t="shared" ca="1" si="2"/>
        <v>ASI</v>
      </c>
      <c r="AL304" s="20" t="s">
        <v>74</v>
      </c>
      <c r="AM304" s="20">
        <v>4</v>
      </c>
      <c r="AN304" s="21">
        <v>2</v>
      </c>
    </row>
    <row r="305" spans="1:40" ht="12" hidden="1" customHeight="1">
      <c r="A305" s="35"/>
      <c r="B305" s="10"/>
      <c r="C305" s="10"/>
      <c r="D305" s="10"/>
      <c r="E305" s="10"/>
      <c r="F305" s="10"/>
      <c r="G305" s="10"/>
      <c r="H305" s="10"/>
      <c r="I305" s="10"/>
      <c r="J305" s="10"/>
      <c r="K305" s="14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18">
        <f t="shared" ca="1" si="1"/>
        <v>2311</v>
      </c>
      <c r="AK305" s="19" t="str">
        <f t="shared" ca="1" si="2"/>
        <v>ASI</v>
      </c>
      <c r="AL305" s="20" t="s">
        <v>74</v>
      </c>
      <c r="AM305" s="20">
        <v>5</v>
      </c>
      <c r="AN305" s="21">
        <v>3</v>
      </c>
    </row>
    <row r="306" spans="1:40" ht="12" hidden="1" customHeight="1">
      <c r="A306" s="35"/>
      <c r="B306" s="10"/>
      <c r="C306" s="10"/>
      <c r="D306" s="10"/>
      <c r="E306" s="10"/>
      <c r="F306" s="10"/>
      <c r="G306" s="10"/>
      <c r="H306" s="10"/>
      <c r="I306" s="10"/>
      <c r="J306" s="10"/>
      <c r="K306" s="14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18">
        <f t="shared" ca="1" si="1"/>
        <v>1733.25</v>
      </c>
      <c r="AK306" s="19" t="str">
        <f t="shared" ca="1" si="2"/>
        <v>ASI</v>
      </c>
      <c r="AL306" s="20" t="s">
        <v>74</v>
      </c>
      <c r="AM306" s="20">
        <v>6</v>
      </c>
      <c r="AN306" s="21">
        <v>4</v>
      </c>
    </row>
    <row r="307" spans="1:40" ht="12" hidden="1" customHeight="1">
      <c r="A307" s="35"/>
      <c r="B307" s="10"/>
      <c r="C307" s="10"/>
      <c r="D307" s="10"/>
      <c r="E307" s="10"/>
      <c r="F307" s="10"/>
      <c r="G307" s="10"/>
      <c r="H307" s="10"/>
      <c r="I307" s="10"/>
      <c r="J307" s="10"/>
      <c r="K307" s="14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18">
        <f t="shared" ca="1" si="1"/>
        <v>1386.6</v>
      </c>
      <c r="AK307" s="19" t="str">
        <f t="shared" ca="1" si="2"/>
        <v>ASI</v>
      </c>
      <c r="AL307" s="20" t="s">
        <v>74</v>
      </c>
      <c r="AM307" s="20">
        <v>7</v>
      </c>
      <c r="AN307" s="21">
        <v>5</v>
      </c>
    </row>
    <row r="308" spans="1:40" ht="12" hidden="1" customHeight="1">
      <c r="A308" s="35"/>
      <c r="B308" s="10"/>
      <c r="C308" s="10"/>
      <c r="D308" s="10"/>
      <c r="E308" s="10"/>
      <c r="F308" s="10"/>
      <c r="G308" s="10"/>
      <c r="H308" s="10"/>
      <c r="I308" s="10"/>
      <c r="J308" s="10"/>
      <c r="K308" s="14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18">
        <f t="shared" ca="1" si="1"/>
        <v>1155.5</v>
      </c>
      <c r="AK308" s="19" t="str">
        <f t="shared" ca="1" si="2"/>
        <v>ASI</v>
      </c>
      <c r="AL308" s="20" t="s">
        <v>74</v>
      </c>
      <c r="AM308" s="20">
        <v>8</v>
      </c>
      <c r="AN308" s="21">
        <v>6</v>
      </c>
    </row>
    <row r="309" spans="1:40" ht="12" hidden="1" customHeight="1">
      <c r="A309" s="35"/>
      <c r="B309" s="10"/>
      <c r="C309" s="10"/>
      <c r="D309" s="10"/>
      <c r="E309" s="10"/>
      <c r="F309" s="10"/>
      <c r="G309" s="10"/>
      <c r="H309" s="10"/>
      <c r="I309" s="10"/>
      <c r="J309" s="10"/>
      <c r="K309" s="14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18">
        <f t="shared" ca="1" si="1"/>
        <v>990.42857142857144</v>
      </c>
      <c r="AK309" s="19" t="str">
        <f t="shared" ca="1" si="2"/>
        <v>ASI</v>
      </c>
      <c r="AL309" s="20" t="s">
        <v>74</v>
      </c>
      <c r="AM309" s="20">
        <v>9</v>
      </c>
      <c r="AN309" s="21">
        <v>7</v>
      </c>
    </row>
    <row r="310" spans="1:40" ht="12" hidden="1" customHeight="1">
      <c r="A310" s="35"/>
      <c r="B310" s="10"/>
      <c r="C310" s="10"/>
      <c r="D310" s="10"/>
      <c r="E310" s="10"/>
      <c r="F310" s="10"/>
      <c r="G310" s="10"/>
      <c r="H310" s="10"/>
      <c r="I310" s="10"/>
      <c r="J310" s="10"/>
      <c r="K310" s="14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18">
        <f t="shared" ca="1" si="1"/>
        <v>866.625</v>
      </c>
      <c r="AK310" s="19" t="str">
        <f t="shared" ca="1" si="2"/>
        <v>ASI</v>
      </c>
      <c r="AL310" s="20" t="s">
        <v>74</v>
      </c>
      <c r="AM310" s="20">
        <v>10</v>
      </c>
      <c r="AN310" s="21">
        <v>8</v>
      </c>
    </row>
    <row r="311" spans="1:40" ht="12" hidden="1" customHeight="1">
      <c r="A311" s="35"/>
      <c r="B311" s="10"/>
      <c r="C311" s="10"/>
      <c r="D311" s="10"/>
      <c r="E311" s="10"/>
      <c r="F311" s="10"/>
      <c r="G311" s="10"/>
      <c r="H311" s="10"/>
      <c r="I311" s="10"/>
      <c r="J311" s="10"/>
      <c r="K311" s="14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18">
        <f t="shared" ca="1" si="1"/>
        <v>770.33333333333337</v>
      </c>
      <c r="AK311" s="19" t="str">
        <f t="shared" ca="1" si="2"/>
        <v>ASI</v>
      </c>
      <c r="AL311" s="20" t="s">
        <v>74</v>
      </c>
      <c r="AM311" s="20">
        <v>11</v>
      </c>
      <c r="AN311" s="21">
        <v>9</v>
      </c>
    </row>
    <row r="312" spans="1:40" ht="12" hidden="1" customHeight="1">
      <c r="A312" s="35"/>
      <c r="B312" s="10"/>
      <c r="C312" s="10"/>
      <c r="D312" s="10"/>
      <c r="E312" s="10"/>
      <c r="F312" s="10"/>
      <c r="G312" s="10"/>
      <c r="H312" s="10"/>
      <c r="I312" s="10"/>
      <c r="J312" s="10"/>
      <c r="K312" s="14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18">
        <f t="shared" ca="1" si="1"/>
        <v>693.3</v>
      </c>
      <c r="AK312" s="19" t="str">
        <f t="shared" ca="1" si="2"/>
        <v>ASI</v>
      </c>
      <c r="AL312" s="20" t="s">
        <v>74</v>
      </c>
      <c r="AM312" s="20">
        <v>12</v>
      </c>
      <c r="AN312" s="21">
        <v>10</v>
      </c>
    </row>
    <row r="313" spans="1:40" ht="12" hidden="1" customHeight="1">
      <c r="A313" s="35"/>
      <c r="B313" s="10"/>
      <c r="C313" s="10"/>
      <c r="D313" s="10"/>
      <c r="E313" s="10"/>
      <c r="F313" s="10"/>
      <c r="G313" s="10"/>
      <c r="H313" s="10"/>
      <c r="I313" s="10"/>
      <c r="J313" s="10"/>
      <c r="K313" s="14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18">
        <f t="shared" ca="1" si="1"/>
        <v>630.27272727272725</v>
      </c>
      <c r="AK313" s="19" t="str">
        <f t="shared" ca="1" si="2"/>
        <v>ASI</v>
      </c>
      <c r="AL313" s="20" t="s">
        <v>74</v>
      </c>
      <c r="AM313" s="20">
        <v>13</v>
      </c>
      <c r="AN313" s="21">
        <v>11</v>
      </c>
    </row>
    <row r="314" spans="1:40" ht="12" hidden="1" customHeight="1">
      <c r="A314" s="35"/>
      <c r="B314" s="10"/>
      <c r="C314" s="10"/>
      <c r="D314" s="10"/>
      <c r="E314" s="10"/>
      <c r="F314" s="10"/>
      <c r="G314" s="10"/>
      <c r="H314" s="10"/>
      <c r="I314" s="10"/>
      <c r="J314" s="10"/>
      <c r="K314" s="14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18">
        <f t="shared" ca="1" si="1"/>
        <v>577.75</v>
      </c>
      <c r="AK314" s="19" t="str">
        <f t="shared" ca="1" si="2"/>
        <v>ASI</v>
      </c>
      <c r="AL314" s="20" t="s">
        <v>74</v>
      </c>
      <c r="AM314" s="20">
        <v>14</v>
      </c>
      <c r="AN314" s="21">
        <v>12</v>
      </c>
    </row>
    <row r="315" spans="1:40" ht="12" hidden="1" customHeight="1">
      <c r="A315" s="35"/>
      <c r="B315" s="10"/>
      <c r="C315" s="10"/>
      <c r="D315" s="10"/>
      <c r="E315" s="10"/>
      <c r="F315" s="10"/>
      <c r="G315" s="10"/>
      <c r="H315" s="10"/>
      <c r="I315" s="10"/>
      <c r="J315" s="10"/>
      <c r="K315" s="14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18">
        <f t="shared" ca="1" si="1"/>
        <v>533.30769230769226</v>
      </c>
      <c r="AK315" s="19" t="str">
        <f t="shared" ca="1" si="2"/>
        <v>ASI</v>
      </c>
      <c r="AL315" s="20" t="s">
        <v>74</v>
      </c>
      <c r="AM315" s="20">
        <v>15</v>
      </c>
      <c r="AN315" s="21">
        <v>13</v>
      </c>
    </row>
    <row r="316" spans="1:40" ht="12" hidden="1" customHeight="1">
      <c r="A316" s="35"/>
      <c r="B316" s="10"/>
      <c r="C316" s="10"/>
      <c r="D316" s="10"/>
      <c r="E316" s="10"/>
      <c r="F316" s="10"/>
      <c r="G316" s="10"/>
      <c r="H316" s="10"/>
      <c r="I316" s="10"/>
      <c r="J316" s="10"/>
      <c r="K316" s="14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18">
        <f t="shared" ca="1" si="1"/>
        <v>495.21428571428572</v>
      </c>
      <c r="AK316" s="19" t="str">
        <f t="shared" ca="1" si="2"/>
        <v>ASI</v>
      </c>
      <c r="AL316" s="20" t="s">
        <v>74</v>
      </c>
      <c r="AM316" s="20">
        <v>16</v>
      </c>
      <c r="AN316" s="21">
        <v>14</v>
      </c>
    </row>
    <row r="317" spans="1:40" ht="12" hidden="1" customHeight="1">
      <c r="A317" s="35"/>
      <c r="B317" s="10"/>
      <c r="C317" s="10"/>
      <c r="D317" s="10"/>
      <c r="E317" s="10"/>
      <c r="F317" s="10"/>
      <c r="G317" s="10"/>
      <c r="H317" s="10"/>
      <c r="I317" s="10"/>
      <c r="J317" s="10"/>
      <c r="K317" s="14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18">
        <f t="shared" ca="1" si="1"/>
        <v>462.2</v>
      </c>
      <c r="AK317" s="19" t="str">
        <f t="shared" ca="1" si="2"/>
        <v>ASI</v>
      </c>
      <c r="AL317" s="20" t="s">
        <v>74</v>
      </c>
      <c r="AM317" s="20">
        <v>17</v>
      </c>
      <c r="AN317" s="21">
        <v>15</v>
      </c>
    </row>
    <row r="318" spans="1:40" ht="12" hidden="1" customHeight="1">
      <c r="A318" s="35"/>
      <c r="B318" s="10"/>
      <c r="C318" s="10"/>
      <c r="D318" s="10"/>
      <c r="E318" s="10"/>
      <c r="F318" s="10"/>
      <c r="G318" s="10"/>
      <c r="H318" s="10"/>
      <c r="I318" s="10"/>
      <c r="J318" s="10"/>
      <c r="K318" s="14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18">
        <f t="shared" ca="1" si="1"/>
        <v>433.3125</v>
      </c>
      <c r="AK318" s="19" t="str">
        <f t="shared" ca="1" si="2"/>
        <v>ASI</v>
      </c>
      <c r="AL318" s="20" t="s">
        <v>74</v>
      </c>
      <c r="AM318" s="20">
        <v>18</v>
      </c>
      <c r="AN318" s="21">
        <v>16</v>
      </c>
    </row>
    <row r="319" spans="1:40" ht="12" hidden="1" customHeight="1">
      <c r="A319" s="35"/>
      <c r="B319" s="10"/>
      <c r="C319" s="10"/>
      <c r="D319" s="10"/>
      <c r="E319" s="10"/>
      <c r="F319" s="10"/>
      <c r="G319" s="10"/>
      <c r="H319" s="10"/>
      <c r="I319" s="10"/>
      <c r="J319" s="10"/>
      <c r="K319" s="14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18">
        <f t="shared" ca="1" si="1"/>
        <v>407.8235294117647</v>
      </c>
      <c r="AK319" s="19" t="str">
        <f t="shared" ca="1" si="2"/>
        <v>ASI</v>
      </c>
      <c r="AL319" s="20" t="s">
        <v>74</v>
      </c>
      <c r="AM319" s="20">
        <v>19</v>
      </c>
      <c r="AN319" s="21">
        <v>17</v>
      </c>
    </row>
    <row r="320" spans="1:40" ht="12" hidden="1" customHeight="1">
      <c r="A320" s="35"/>
      <c r="B320" s="10"/>
      <c r="C320" s="10"/>
      <c r="D320" s="10"/>
      <c r="E320" s="10"/>
      <c r="F320" s="10"/>
      <c r="G320" s="10"/>
      <c r="H320" s="10"/>
      <c r="I320" s="10"/>
      <c r="J320" s="10"/>
      <c r="K320" s="14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18">
        <f t="shared" ca="1" si="1"/>
        <v>385.16666666666669</v>
      </c>
      <c r="AK320" s="19" t="str">
        <f t="shared" ca="1" si="2"/>
        <v>ASI</v>
      </c>
      <c r="AL320" s="20" t="s">
        <v>74</v>
      </c>
      <c r="AM320" s="20">
        <v>20</v>
      </c>
      <c r="AN320" s="21">
        <v>18</v>
      </c>
    </row>
    <row r="321" spans="1:40" ht="12" hidden="1" customHeight="1">
      <c r="A321" s="35"/>
      <c r="B321" s="10"/>
      <c r="C321" s="10"/>
      <c r="D321" s="10"/>
      <c r="E321" s="10"/>
      <c r="F321" s="10"/>
      <c r="G321" s="10"/>
      <c r="H321" s="10"/>
      <c r="I321" s="10"/>
      <c r="J321" s="10"/>
      <c r="K321" s="14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18">
        <f t="shared" ca="1" si="1"/>
        <v>364.89473684210526</v>
      </c>
      <c r="AK321" s="19" t="str">
        <f t="shared" ca="1" si="2"/>
        <v>ASI</v>
      </c>
      <c r="AL321" s="20" t="s">
        <v>74</v>
      </c>
      <c r="AM321" s="20">
        <v>21</v>
      </c>
      <c r="AN321" s="21">
        <v>19</v>
      </c>
    </row>
    <row r="322" spans="1:40" ht="12" hidden="1" customHeight="1">
      <c r="A322" s="35"/>
      <c r="B322" s="10"/>
      <c r="C322" s="10"/>
      <c r="D322" s="10"/>
      <c r="E322" s="10"/>
      <c r="F322" s="10"/>
      <c r="G322" s="10"/>
      <c r="H322" s="10"/>
      <c r="I322" s="10"/>
      <c r="J322" s="10"/>
      <c r="K322" s="14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18">
        <f t="shared" ca="1" si="1"/>
        <v>346.65</v>
      </c>
      <c r="AK322" s="19" t="str">
        <f t="shared" ca="1" si="2"/>
        <v>ASI</v>
      </c>
      <c r="AL322" s="20" t="s">
        <v>74</v>
      </c>
      <c r="AM322" s="20">
        <v>22</v>
      </c>
      <c r="AN322" s="21">
        <v>20</v>
      </c>
    </row>
    <row r="323" spans="1:40" ht="12" hidden="1" customHeight="1">
      <c r="A323" s="35"/>
      <c r="B323" s="10"/>
      <c r="C323" s="10"/>
      <c r="D323" s="10"/>
      <c r="E323" s="10"/>
      <c r="F323" s="10"/>
      <c r="G323" s="10"/>
      <c r="H323" s="10"/>
      <c r="I323" s="10"/>
      <c r="J323" s="10"/>
      <c r="K323" s="14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18">
        <f t="shared" ca="1" si="1"/>
        <v>330.14285714285717</v>
      </c>
      <c r="AK323" s="19" t="str">
        <f t="shared" ca="1" si="2"/>
        <v>ASI</v>
      </c>
      <c r="AL323" s="20" t="s">
        <v>74</v>
      </c>
      <c r="AM323" s="20">
        <v>23</v>
      </c>
      <c r="AN323" s="21">
        <v>21</v>
      </c>
    </row>
    <row r="324" spans="1:40" ht="12" hidden="1" customHeight="1">
      <c r="A324" s="35"/>
      <c r="B324" s="10"/>
      <c r="C324" s="10"/>
      <c r="D324" s="10"/>
      <c r="E324" s="10"/>
      <c r="F324" s="10"/>
      <c r="G324" s="10"/>
      <c r="H324" s="10"/>
      <c r="I324" s="10"/>
      <c r="J324" s="10"/>
      <c r="K324" s="14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18">
        <f t="shared" ca="1" si="1"/>
        <v>315.13636363636363</v>
      </c>
      <c r="AK324" s="19" t="str">
        <f t="shared" ca="1" si="2"/>
        <v>ASI</v>
      </c>
      <c r="AL324" s="20" t="s">
        <v>74</v>
      </c>
      <c r="AM324" s="20">
        <v>24</v>
      </c>
      <c r="AN324" s="21">
        <v>22</v>
      </c>
    </row>
    <row r="325" spans="1:40" ht="12" hidden="1" customHeight="1">
      <c r="A325" s="35"/>
      <c r="B325" s="10"/>
      <c r="C325" s="10"/>
      <c r="D325" s="10"/>
      <c r="E325" s="10"/>
      <c r="F325" s="10"/>
      <c r="G325" s="10"/>
      <c r="H325" s="10"/>
      <c r="I325" s="10"/>
      <c r="J325" s="10"/>
      <c r="K325" s="14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18">
        <f t="shared" ca="1" si="1"/>
        <v>301.43478260869563</v>
      </c>
      <c r="AK325" s="19" t="str">
        <f t="shared" ca="1" si="2"/>
        <v>ASI</v>
      </c>
      <c r="AL325" s="20" t="s">
        <v>74</v>
      </c>
      <c r="AM325" s="20">
        <v>25</v>
      </c>
      <c r="AN325" s="21">
        <v>23</v>
      </c>
    </row>
    <row r="326" spans="1:40" ht="12" hidden="1" customHeight="1">
      <c r="A326" s="35"/>
      <c r="B326" s="10"/>
      <c r="C326" s="10"/>
      <c r="D326" s="10"/>
      <c r="E326" s="10"/>
      <c r="F326" s="10"/>
      <c r="G326" s="10"/>
      <c r="H326" s="10"/>
      <c r="I326" s="10"/>
      <c r="J326" s="10"/>
      <c r="K326" s="14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18">
        <f t="shared" ca="1" si="1"/>
        <v>288.875</v>
      </c>
      <c r="AK326" s="19" t="str">
        <f t="shared" ca="1" si="2"/>
        <v>ASI</v>
      </c>
      <c r="AL326" s="20" t="s">
        <v>74</v>
      </c>
      <c r="AM326" s="20">
        <v>26</v>
      </c>
      <c r="AN326" s="21">
        <v>24</v>
      </c>
    </row>
    <row r="327" spans="1:40" ht="12" hidden="1" customHeight="1">
      <c r="A327" s="35"/>
      <c r="B327" s="10"/>
      <c r="C327" s="10"/>
      <c r="D327" s="10"/>
      <c r="E327" s="10"/>
      <c r="F327" s="10"/>
      <c r="G327" s="10"/>
      <c r="H327" s="10"/>
      <c r="I327" s="10"/>
      <c r="J327" s="10"/>
      <c r="K327" s="14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18">
        <f t="shared" ca="1" si="1"/>
        <v>277.32</v>
      </c>
      <c r="AK327" s="19" t="str">
        <f t="shared" ca="1" si="2"/>
        <v>ASI</v>
      </c>
      <c r="AL327" s="20" t="s">
        <v>74</v>
      </c>
      <c r="AM327" s="20">
        <v>27</v>
      </c>
      <c r="AN327" s="21">
        <v>25</v>
      </c>
    </row>
    <row r="328" spans="1:40" ht="12" hidden="1" customHeight="1">
      <c r="A328" s="35"/>
      <c r="B328" s="10"/>
      <c r="C328" s="10"/>
      <c r="D328" s="10"/>
      <c r="E328" s="10"/>
      <c r="F328" s="10"/>
      <c r="G328" s="10"/>
      <c r="H328" s="10"/>
      <c r="I328" s="10"/>
      <c r="J328" s="10"/>
      <c r="K328" s="14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18">
        <f t="shared" ca="1" si="1"/>
        <v>266.65384615384613</v>
      </c>
      <c r="AK328" s="19" t="str">
        <f t="shared" ca="1" si="2"/>
        <v>ASI</v>
      </c>
      <c r="AL328" s="20" t="s">
        <v>74</v>
      </c>
      <c r="AM328" s="20">
        <v>28</v>
      </c>
      <c r="AN328" s="21">
        <v>26</v>
      </c>
    </row>
    <row r="329" spans="1:40" ht="12" hidden="1" customHeight="1">
      <c r="A329" s="35"/>
      <c r="B329" s="10"/>
      <c r="C329" s="10"/>
      <c r="D329" s="10"/>
      <c r="E329" s="10"/>
      <c r="F329" s="10"/>
      <c r="G329" s="10"/>
      <c r="H329" s="10"/>
      <c r="I329" s="10"/>
      <c r="J329" s="10"/>
      <c r="K329" s="14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18">
        <f t="shared" ca="1" si="1"/>
        <v>256.77777777777777</v>
      </c>
      <c r="AK329" s="19" t="str">
        <f t="shared" ca="1" si="2"/>
        <v>ASI</v>
      </c>
      <c r="AL329" s="20" t="s">
        <v>74</v>
      </c>
      <c r="AM329" s="20">
        <v>29</v>
      </c>
      <c r="AN329" s="21">
        <v>27</v>
      </c>
    </row>
    <row r="330" spans="1:40" ht="12" hidden="1" customHeight="1">
      <c r="A330" s="35"/>
      <c r="B330" s="10"/>
      <c r="C330" s="10"/>
      <c r="D330" s="10"/>
      <c r="E330" s="10"/>
      <c r="F330" s="10"/>
      <c r="G330" s="10"/>
      <c r="H330" s="10"/>
      <c r="I330" s="10"/>
      <c r="J330" s="10"/>
      <c r="K330" s="14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18">
        <f t="shared" ca="1" si="1"/>
        <v>247.60714285714286</v>
      </c>
      <c r="AK330" s="19" t="str">
        <f t="shared" ca="1" si="2"/>
        <v>ASI</v>
      </c>
      <c r="AL330" s="20" t="s">
        <v>74</v>
      </c>
      <c r="AM330" s="20">
        <v>30</v>
      </c>
      <c r="AN330" s="21">
        <v>28</v>
      </c>
    </row>
    <row r="331" spans="1:40" ht="12" hidden="1" customHeight="1">
      <c r="A331" s="35"/>
      <c r="B331" s="10"/>
      <c r="C331" s="10"/>
      <c r="D331" s="10"/>
      <c r="E331" s="10"/>
      <c r="F331" s="10"/>
      <c r="G331" s="10"/>
      <c r="H331" s="10"/>
      <c r="I331" s="10"/>
      <c r="J331" s="10"/>
      <c r="K331" s="14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18">
        <f t="shared" ca="1" si="1"/>
        <v>239.06896551724137</v>
      </c>
      <c r="AK331" s="19" t="str">
        <f t="shared" ca="1" si="2"/>
        <v>ASI</v>
      </c>
      <c r="AL331" s="20" t="s">
        <v>74</v>
      </c>
      <c r="AM331" s="20">
        <v>31</v>
      </c>
      <c r="AN331" s="21">
        <v>29</v>
      </c>
    </row>
    <row r="332" spans="1:40" ht="12" hidden="1" customHeight="1">
      <c r="A332" s="35"/>
      <c r="B332" s="10"/>
      <c r="C332" s="10"/>
      <c r="D332" s="10"/>
      <c r="E332" s="10"/>
      <c r="F332" s="10"/>
      <c r="G332" s="10"/>
      <c r="H332" s="10"/>
      <c r="I332" s="10"/>
      <c r="J332" s="10"/>
      <c r="K332" s="14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18">
        <f t="shared" ca="1" si="1"/>
        <v>231.1</v>
      </c>
      <c r="AK332" s="19" t="str">
        <f t="shared" ca="1" si="2"/>
        <v>ASI</v>
      </c>
      <c r="AL332" s="20" t="s">
        <v>74</v>
      </c>
      <c r="AM332" s="20">
        <v>32</v>
      </c>
      <c r="AN332" s="21">
        <v>30</v>
      </c>
    </row>
    <row r="333" spans="1:40" ht="12" hidden="1" customHeight="1">
      <c r="A333" s="35"/>
      <c r="B333" s="10"/>
      <c r="C333" s="10"/>
      <c r="D333" s="10"/>
      <c r="E333" s="10"/>
      <c r="F333" s="10"/>
      <c r="G333" s="10"/>
      <c r="H333" s="10"/>
      <c r="I333" s="10"/>
      <c r="J333" s="10"/>
      <c r="K333" s="14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18">
        <f t="shared" ca="1" si="1"/>
        <v>223.64516129032259</v>
      </c>
      <c r="AK333" s="19" t="str">
        <f t="shared" ca="1" si="2"/>
        <v>ASI</v>
      </c>
      <c r="AL333" s="20" t="s">
        <v>74</v>
      </c>
      <c r="AM333" s="20">
        <v>33</v>
      </c>
      <c r="AN333" s="21">
        <v>31</v>
      </c>
    </row>
    <row r="334" spans="1:40" ht="12" hidden="1" customHeight="1">
      <c r="A334" s="35"/>
      <c r="B334" s="10"/>
      <c r="C334" s="10"/>
      <c r="D334" s="10"/>
      <c r="E334" s="10"/>
      <c r="F334" s="10"/>
      <c r="G334" s="10"/>
      <c r="H334" s="10"/>
      <c r="I334" s="10"/>
      <c r="J334" s="10"/>
      <c r="K334" s="14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18">
        <f t="shared" ca="1" si="1"/>
        <v>216.65625</v>
      </c>
      <c r="AK334" s="19" t="str">
        <f t="shared" ca="1" si="2"/>
        <v>ASI</v>
      </c>
      <c r="AL334" s="20" t="s">
        <v>74</v>
      </c>
      <c r="AM334" s="20">
        <v>34</v>
      </c>
      <c r="AN334" s="21">
        <v>32</v>
      </c>
    </row>
    <row r="335" spans="1:40" ht="12" hidden="1" customHeight="1">
      <c r="A335" s="35"/>
      <c r="B335" s="10"/>
      <c r="C335" s="10"/>
      <c r="D335" s="10"/>
      <c r="E335" s="10"/>
      <c r="F335" s="10"/>
      <c r="G335" s="10"/>
      <c r="H335" s="10"/>
      <c r="I335" s="10"/>
      <c r="J335" s="10"/>
      <c r="K335" s="14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18">
        <f t="shared" ca="1" si="1"/>
        <v>210.09090909090909</v>
      </c>
      <c r="AK335" s="19" t="str">
        <f t="shared" ca="1" si="2"/>
        <v>ASI</v>
      </c>
      <c r="AL335" s="20" t="s">
        <v>74</v>
      </c>
      <c r="AM335" s="20">
        <v>35</v>
      </c>
      <c r="AN335" s="21">
        <v>33</v>
      </c>
    </row>
    <row r="336" spans="1:40" ht="12" hidden="1" customHeight="1">
      <c r="A336" s="35"/>
      <c r="B336" s="10"/>
      <c r="C336" s="10"/>
      <c r="D336" s="10"/>
      <c r="E336" s="10"/>
      <c r="F336" s="10"/>
      <c r="G336" s="10"/>
      <c r="H336" s="10"/>
      <c r="I336" s="10"/>
      <c r="J336" s="10"/>
      <c r="K336" s="14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18">
        <f t="shared" ca="1" si="1"/>
        <v>203.91176470588235</v>
      </c>
      <c r="AK336" s="19" t="str">
        <f t="shared" ca="1" si="2"/>
        <v>ASI</v>
      </c>
      <c r="AL336" s="20" t="s">
        <v>74</v>
      </c>
      <c r="AM336" s="20">
        <v>36</v>
      </c>
      <c r="AN336" s="21">
        <v>34</v>
      </c>
    </row>
    <row r="337" spans="1:40" ht="12" hidden="1" customHeight="1">
      <c r="A337" s="35"/>
      <c r="B337" s="10"/>
      <c r="C337" s="10"/>
      <c r="D337" s="10"/>
      <c r="E337" s="10"/>
      <c r="F337" s="10"/>
      <c r="G337" s="10"/>
      <c r="H337" s="10"/>
      <c r="I337" s="10"/>
      <c r="J337" s="10"/>
      <c r="K337" s="14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18">
        <f t="shared" ca="1" si="1"/>
        <v>198.08571428571429</v>
      </c>
      <c r="AK337" s="19" t="str">
        <f t="shared" ca="1" si="2"/>
        <v>ASI</v>
      </c>
      <c r="AL337" s="20" t="s">
        <v>74</v>
      </c>
      <c r="AM337" s="20">
        <v>37</v>
      </c>
      <c r="AN337" s="21">
        <v>35</v>
      </c>
    </row>
    <row r="338" spans="1:40" ht="12" hidden="1" customHeight="1">
      <c r="A338" s="35"/>
      <c r="B338" s="10"/>
      <c r="C338" s="10"/>
      <c r="D338" s="10"/>
      <c r="E338" s="10"/>
      <c r="F338" s="10"/>
      <c r="G338" s="10"/>
      <c r="H338" s="10"/>
      <c r="I338" s="10"/>
      <c r="J338" s="10"/>
      <c r="K338" s="14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18">
        <f t="shared" ca="1" si="1"/>
        <v>192.58333333333334</v>
      </c>
      <c r="AK338" s="19" t="str">
        <f t="shared" ca="1" si="2"/>
        <v>ASI</v>
      </c>
      <c r="AL338" s="20" t="s">
        <v>74</v>
      </c>
      <c r="AM338" s="20">
        <v>38</v>
      </c>
      <c r="AN338" s="21">
        <v>36</v>
      </c>
    </row>
    <row r="339" spans="1:40" ht="12" hidden="1" customHeight="1">
      <c r="A339" s="35"/>
      <c r="B339" s="10"/>
      <c r="C339" s="10"/>
      <c r="D339" s="10"/>
      <c r="E339" s="10"/>
      <c r="F339" s="10"/>
      <c r="G339" s="10"/>
      <c r="H339" s="10"/>
      <c r="I339" s="10"/>
      <c r="J339" s="10"/>
      <c r="K339" s="14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18">
        <f t="shared" ca="1" si="1"/>
        <v>187.37837837837839</v>
      </c>
      <c r="AK339" s="19" t="str">
        <f t="shared" ca="1" si="2"/>
        <v>ASI</v>
      </c>
      <c r="AL339" s="20" t="s">
        <v>74</v>
      </c>
      <c r="AM339" s="20">
        <v>39</v>
      </c>
      <c r="AN339" s="21">
        <v>37</v>
      </c>
    </row>
    <row r="340" spans="1:40" ht="12" hidden="1" customHeight="1">
      <c r="A340" s="35"/>
      <c r="B340" s="10"/>
      <c r="C340" s="10"/>
      <c r="D340" s="10"/>
      <c r="E340" s="10"/>
      <c r="F340" s="10"/>
      <c r="G340" s="10"/>
      <c r="H340" s="10"/>
      <c r="I340" s="10"/>
      <c r="J340" s="10"/>
      <c r="K340" s="14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18">
        <f t="shared" ca="1" si="1"/>
        <v>182.44736842105263</v>
      </c>
      <c r="AK340" s="19" t="str">
        <f t="shared" ca="1" si="2"/>
        <v>ASI</v>
      </c>
      <c r="AL340" s="20" t="s">
        <v>74</v>
      </c>
      <c r="AM340" s="20">
        <v>40</v>
      </c>
      <c r="AN340" s="21">
        <v>38</v>
      </c>
    </row>
    <row r="341" spans="1:40" ht="12" hidden="1" customHeight="1">
      <c r="A341" s="35"/>
      <c r="B341" s="10"/>
      <c r="C341" s="10"/>
      <c r="D341" s="10"/>
      <c r="E341" s="10"/>
      <c r="F341" s="10"/>
      <c r="G341" s="10"/>
      <c r="H341" s="10"/>
      <c r="I341" s="10"/>
      <c r="J341" s="10"/>
      <c r="K341" s="14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18">
        <f t="shared" ca="1" si="1"/>
        <v>177.76923076923077</v>
      </c>
      <c r="AK341" s="19" t="str">
        <f t="shared" ca="1" si="2"/>
        <v>ASI</v>
      </c>
      <c r="AL341" s="20" t="s">
        <v>74</v>
      </c>
      <c r="AM341" s="20">
        <v>41</v>
      </c>
      <c r="AN341" s="21">
        <v>39</v>
      </c>
    </row>
    <row r="342" spans="1:40" ht="12" hidden="1" customHeight="1">
      <c r="A342" s="35"/>
      <c r="B342" s="10"/>
      <c r="C342" s="10"/>
      <c r="D342" s="10"/>
      <c r="E342" s="10"/>
      <c r="F342" s="10"/>
      <c r="G342" s="10"/>
      <c r="H342" s="10"/>
      <c r="I342" s="10"/>
      <c r="J342" s="10"/>
      <c r="K342" s="14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18">
        <f t="shared" ca="1" si="1"/>
        <v>173.32499999999999</v>
      </c>
      <c r="AK342" s="19" t="str">
        <f t="shared" ca="1" si="2"/>
        <v>ASI</v>
      </c>
      <c r="AL342" s="20" t="s">
        <v>74</v>
      </c>
      <c r="AM342" s="20">
        <v>42</v>
      </c>
      <c r="AN342" s="21">
        <v>40</v>
      </c>
    </row>
    <row r="343" spans="1:40" ht="12" hidden="1" customHeight="1">
      <c r="A343" s="35"/>
      <c r="B343" s="10"/>
      <c r="C343" s="10"/>
      <c r="D343" s="10"/>
      <c r="E343" s="10"/>
      <c r="F343" s="10"/>
      <c r="G343" s="10"/>
      <c r="H343" s="10"/>
      <c r="I343" s="10"/>
      <c r="J343" s="10"/>
      <c r="K343" s="14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18">
        <f t="shared" ca="1" si="1"/>
        <v>169.09756097560975</v>
      </c>
      <c r="AK343" s="19" t="str">
        <f t="shared" ca="1" si="2"/>
        <v>ASI</v>
      </c>
      <c r="AL343" s="20" t="s">
        <v>74</v>
      </c>
      <c r="AM343" s="20">
        <v>43</v>
      </c>
      <c r="AN343" s="21">
        <v>41</v>
      </c>
    </row>
    <row r="344" spans="1:40" ht="12" hidden="1" customHeight="1">
      <c r="A344" s="35"/>
      <c r="B344" s="10"/>
      <c r="C344" s="10"/>
      <c r="D344" s="10"/>
      <c r="E344" s="10"/>
      <c r="F344" s="10"/>
      <c r="G344" s="10"/>
      <c r="H344" s="10"/>
      <c r="I344" s="10"/>
      <c r="J344" s="10"/>
      <c r="K344" s="14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18">
        <f t="shared" ca="1" si="1"/>
        <v>165.07142857142858</v>
      </c>
      <c r="AK344" s="19" t="str">
        <f t="shared" ca="1" si="2"/>
        <v>ASI</v>
      </c>
      <c r="AL344" s="20" t="s">
        <v>74</v>
      </c>
      <c r="AM344" s="20">
        <v>44</v>
      </c>
      <c r="AN344" s="21">
        <v>42</v>
      </c>
    </row>
    <row r="345" spans="1:40" ht="12" hidden="1" customHeight="1">
      <c r="A345" s="35"/>
      <c r="B345" s="10"/>
      <c r="C345" s="10"/>
      <c r="D345" s="10"/>
      <c r="E345" s="10"/>
      <c r="F345" s="10"/>
      <c r="G345" s="10"/>
      <c r="H345" s="10"/>
      <c r="I345" s="10"/>
      <c r="J345" s="10"/>
      <c r="K345" s="14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18">
        <f t="shared" ca="1" si="1"/>
        <v>161.23255813953489</v>
      </c>
      <c r="AK345" s="19" t="str">
        <f t="shared" ca="1" si="2"/>
        <v>ASI</v>
      </c>
      <c r="AL345" s="20" t="s">
        <v>74</v>
      </c>
      <c r="AM345" s="20">
        <v>45</v>
      </c>
      <c r="AN345" s="21">
        <v>43</v>
      </c>
    </row>
    <row r="346" spans="1:40" ht="12" hidden="1" customHeight="1">
      <c r="A346" s="35"/>
      <c r="B346" s="10"/>
      <c r="C346" s="10"/>
      <c r="D346" s="10"/>
      <c r="E346" s="10"/>
      <c r="F346" s="10"/>
      <c r="G346" s="10"/>
      <c r="H346" s="10"/>
      <c r="I346" s="10"/>
      <c r="J346" s="10"/>
      <c r="K346" s="14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18">
        <f t="shared" ca="1" si="1"/>
        <v>157.56818181818181</v>
      </c>
      <c r="AK346" s="19" t="str">
        <f t="shared" ca="1" si="2"/>
        <v>ASI</v>
      </c>
      <c r="AL346" s="20" t="s">
        <v>74</v>
      </c>
      <c r="AM346" s="20">
        <v>46</v>
      </c>
      <c r="AN346" s="21">
        <v>44</v>
      </c>
    </row>
    <row r="347" spans="1:40" ht="12" hidden="1" customHeight="1">
      <c r="A347" s="35"/>
      <c r="B347" s="10"/>
      <c r="C347" s="10"/>
      <c r="D347" s="10"/>
      <c r="E347" s="10"/>
      <c r="F347" s="10"/>
      <c r="G347" s="10"/>
      <c r="H347" s="10"/>
      <c r="I347" s="10"/>
      <c r="J347" s="10"/>
      <c r="K347" s="14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18">
        <f t="shared" ca="1" si="1"/>
        <v>154.06666666666666</v>
      </c>
      <c r="AK347" s="19" t="str">
        <f t="shared" ca="1" si="2"/>
        <v>ASI</v>
      </c>
      <c r="AL347" s="20" t="s">
        <v>74</v>
      </c>
      <c r="AM347" s="20">
        <v>47</v>
      </c>
      <c r="AN347" s="21">
        <v>45</v>
      </c>
    </row>
    <row r="348" spans="1:40" ht="12" hidden="1" customHeight="1">
      <c r="A348" s="35"/>
      <c r="B348" s="10"/>
      <c r="C348" s="10"/>
      <c r="D348" s="10"/>
      <c r="E348" s="10"/>
      <c r="F348" s="10"/>
      <c r="G348" s="10"/>
      <c r="H348" s="10"/>
      <c r="I348" s="10"/>
      <c r="J348" s="10"/>
      <c r="K348" s="14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18">
        <f t="shared" ca="1" si="1"/>
        <v>150.71739130434781</v>
      </c>
      <c r="AK348" s="19" t="str">
        <f t="shared" ca="1" si="2"/>
        <v>ASI</v>
      </c>
      <c r="AL348" s="20" t="s">
        <v>74</v>
      </c>
      <c r="AM348" s="20">
        <v>48</v>
      </c>
      <c r="AN348" s="21">
        <v>46</v>
      </c>
    </row>
    <row r="349" spans="1:40" ht="12" hidden="1" customHeight="1">
      <c r="A349" s="35"/>
      <c r="B349" s="10"/>
      <c r="C349" s="10"/>
      <c r="D349" s="10"/>
      <c r="E349" s="10"/>
      <c r="F349" s="10"/>
      <c r="G349" s="10"/>
      <c r="H349" s="10"/>
      <c r="I349" s="10"/>
      <c r="J349" s="10"/>
      <c r="K349" s="14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18">
        <f t="shared" ca="1" si="1"/>
        <v>147.51063829787233</v>
      </c>
      <c r="AK349" s="19" t="str">
        <f t="shared" ca="1" si="2"/>
        <v>ASI</v>
      </c>
      <c r="AL349" s="20" t="s">
        <v>74</v>
      </c>
      <c r="AM349" s="20">
        <v>49</v>
      </c>
      <c r="AN349" s="21">
        <v>47</v>
      </c>
    </row>
    <row r="350" spans="1:40" ht="12" hidden="1" customHeight="1">
      <c r="A350" s="35"/>
      <c r="B350" s="10"/>
      <c r="C350" s="10"/>
      <c r="D350" s="10"/>
      <c r="E350" s="10"/>
      <c r="F350" s="10"/>
      <c r="G350" s="10"/>
      <c r="H350" s="10"/>
      <c r="I350" s="10"/>
      <c r="J350" s="10"/>
      <c r="K350" s="14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18">
        <f t="shared" ca="1" si="1"/>
        <v>144.4375</v>
      </c>
      <c r="AK350" s="19" t="str">
        <f t="shared" ca="1" si="2"/>
        <v>ASI</v>
      </c>
      <c r="AL350" s="20" t="s">
        <v>74</v>
      </c>
      <c r="AM350" s="20">
        <v>50</v>
      </c>
      <c r="AN350" s="21">
        <v>48</v>
      </c>
    </row>
    <row r="351" spans="1:40" ht="12" hidden="1" customHeight="1">
      <c r="A351" s="35"/>
      <c r="B351" s="10"/>
      <c r="C351" s="10"/>
      <c r="D351" s="10"/>
      <c r="E351" s="10"/>
      <c r="F351" s="10"/>
      <c r="G351" s="10"/>
      <c r="H351" s="10"/>
      <c r="I351" s="10"/>
      <c r="J351" s="10"/>
      <c r="K351" s="14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18">
        <f t="shared" ca="1" si="1"/>
        <v>141.48979591836735</v>
      </c>
      <c r="AK351" s="19" t="str">
        <f t="shared" ca="1" si="2"/>
        <v>ASI</v>
      </c>
      <c r="AL351" s="20" t="s">
        <v>74</v>
      </c>
      <c r="AM351" s="20">
        <v>51</v>
      </c>
      <c r="AN351" s="21">
        <v>49</v>
      </c>
    </row>
    <row r="352" spans="1:40" ht="12" hidden="1" customHeight="1">
      <c r="A352" s="35"/>
      <c r="B352" s="10"/>
      <c r="C352" s="10"/>
      <c r="D352" s="10"/>
      <c r="E352" s="10"/>
      <c r="F352" s="10"/>
      <c r="G352" s="10"/>
      <c r="H352" s="10"/>
      <c r="I352" s="10"/>
      <c r="J352" s="10"/>
      <c r="K352" s="14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18">
        <f t="shared" ca="1" si="1"/>
        <v>138.66</v>
      </c>
      <c r="AK352" s="19" t="str">
        <f t="shared" ca="1" si="2"/>
        <v>ASI</v>
      </c>
      <c r="AL352" s="20" t="s">
        <v>74</v>
      </c>
      <c r="AM352" s="20">
        <v>52</v>
      </c>
      <c r="AN352" s="21">
        <v>50</v>
      </c>
    </row>
    <row r="353" spans="1:40" ht="12" hidden="1" customHeight="1">
      <c r="A353" s="35"/>
      <c r="B353" s="10"/>
      <c r="C353" s="10"/>
      <c r="D353" s="10"/>
      <c r="E353" s="10"/>
      <c r="F353" s="10"/>
      <c r="G353" s="10"/>
      <c r="H353" s="10"/>
      <c r="I353" s="10"/>
      <c r="J353" s="10"/>
      <c r="K353" s="14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18">
        <f t="shared" ca="1" si="1"/>
        <v>5742</v>
      </c>
      <c r="AK353" s="19" t="str">
        <f t="shared" ca="1" si="2"/>
        <v>Ada</v>
      </c>
      <c r="AL353" s="20" t="s">
        <v>75</v>
      </c>
      <c r="AM353" s="20">
        <v>3</v>
      </c>
      <c r="AN353" s="21">
        <v>1</v>
      </c>
    </row>
    <row r="354" spans="1:40" ht="12" hidden="1" customHeight="1">
      <c r="A354" s="35"/>
      <c r="B354" s="10"/>
      <c r="C354" s="10"/>
      <c r="D354" s="10"/>
      <c r="E354" s="10"/>
      <c r="F354" s="10"/>
      <c r="G354" s="10"/>
      <c r="H354" s="10"/>
      <c r="I354" s="10"/>
      <c r="J354" s="10"/>
      <c r="K354" s="14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18">
        <f t="shared" ca="1" si="1"/>
        <v>2871</v>
      </c>
      <c r="AK354" s="19" t="str">
        <f t="shared" ca="1" si="2"/>
        <v>Ada</v>
      </c>
      <c r="AL354" s="20" t="s">
        <v>75</v>
      </c>
      <c r="AM354" s="20">
        <v>4</v>
      </c>
      <c r="AN354" s="21">
        <v>2</v>
      </c>
    </row>
    <row r="355" spans="1:40" ht="12" hidden="1" customHeight="1">
      <c r="A355" s="35"/>
      <c r="B355" s="10"/>
      <c r="C355" s="10"/>
      <c r="D355" s="10"/>
      <c r="E355" s="10"/>
      <c r="F355" s="10"/>
      <c r="G355" s="10"/>
      <c r="H355" s="10"/>
      <c r="I355" s="10"/>
      <c r="J355" s="10"/>
      <c r="K355" s="14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18">
        <f t="shared" ca="1" si="1"/>
        <v>1914</v>
      </c>
      <c r="AK355" s="19" t="str">
        <f t="shared" ca="1" si="2"/>
        <v>Ada</v>
      </c>
      <c r="AL355" s="20" t="s">
        <v>75</v>
      </c>
      <c r="AM355" s="20">
        <v>5</v>
      </c>
      <c r="AN355" s="21">
        <v>3</v>
      </c>
    </row>
    <row r="356" spans="1:40" ht="12" hidden="1" customHeight="1">
      <c r="A356" s="35"/>
      <c r="B356" s="10"/>
      <c r="C356" s="10"/>
      <c r="D356" s="10"/>
      <c r="E356" s="10"/>
      <c r="F356" s="10"/>
      <c r="G356" s="10"/>
      <c r="H356" s="10"/>
      <c r="I356" s="10"/>
      <c r="J356" s="10"/>
      <c r="K356" s="14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18">
        <f t="shared" ca="1" si="1"/>
        <v>1435.5</v>
      </c>
      <c r="AK356" s="19" t="str">
        <f t="shared" ca="1" si="2"/>
        <v>Ada</v>
      </c>
      <c r="AL356" s="20" t="s">
        <v>75</v>
      </c>
      <c r="AM356" s="20">
        <v>6</v>
      </c>
      <c r="AN356" s="21">
        <v>4</v>
      </c>
    </row>
    <row r="357" spans="1:40" ht="12" hidden="1" customHeight="1">
      <c r="A357" s="35"/>
      <c r="B357" s="10"/>
      <c r="C357" s="10"/>
      <c r="D357" s="10"/>
      <c r="E357" s="10"/>
      <c r="F357" s="10"/>
      <c r="G357" s="10"/>
      <c r="H357" s="10"/>
      <c r="I357" s="10"/>
      <c r="J357" s="10"/>
      <c r="K357" s="14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18">
        <f t="shared" ca="1" si="1"/>
        <v>1148.4000000000001</v>
      </c>
      <c r="AK357" s="19" t="str">
        <f t="shared" ca="1" si="2"/>
        <v>Ada</v>
      </c>
      <c r="AL357" s="20" t="s">
        <v>75</v>
      </c>
      <c r="AM357" s="20">
        <v>7</v>
      </c>
      <c r="AN357" s="21">
        <v>5</v>
      </c>
    </row>
    <row r="358" spans="1:40" ht="12" hidden="1" customHeight="1">
      <c r="A358" s="35"/>
      <c r="B358" s="10"/>
      <c r="C358" s="10"/>
      <c r="D358" s="10"/>
      <c r="E358" s="10"/>
      <c r="F358" s="10"/>
      <c r="G358" s="10"/>
      <c r="H358" s="10"/>
      <c r="I358" s="10"/>
      <c r="J358" s="10"/>
      <c r="K358" s="14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18">
        <f t="shared" ca="1" si="1"/>
        <v>957</v>
      </c>
      <c r="AK358" s="19" t="str">
        <f t="shared" ca="1" si="2"/>
        <v>Ada</v>
      </c>
      <c r="AL358" s="20" t="s">
        <v>75</v>
      </c>
      <c r="AM358" s="20">
        <v>8</v>
      </c>
      <c r="AN358" s="21">
        <v>6</v>
      </c>
    </row>
    <row r="359" spans="1:40" ht="12" hidden="1" customHeight="1">
      <c r="A359" s="35"/>
      <c r="B359" s="10"/>
      <c r="C359" s="10"/>
      <c r="D359" s="10"/>
      <c r="E359" s="10"/>
      <c r="F359" s="10"/>
      <c r="G359" s="10"/>
      <c r="H359" s="10"/>
      <c r="I359" s="10"/>
      <c r="J359" s="10"/>
      <c r="K359" s="14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18">
        <f t="shared" ca="1" si="1"/>
        <v>820.28571428571433</v>
      </c>
      <c r="AK359" s="19" t="str">
        <f t="shared" ca="1" si="2"/>
        <v>Ada</v>
      </c>
      <c r="AL359" s="20" t="s">
        <v>75</v>
      </c>
      <c r="AM359" s="20">
        <v>9</v>
      </c>
      <c r="AN359" s="21">
        <v>7</v>
      </c>
    </row>
    <row r="360" spans="1:40" ht="12" hidden="1" customHeight="1">
      <c r="A360" s="35"/>
      <c r="B360" s="10"/>
      <c r="C360" s="10"/>
      <c r="D360" s="10"/>
      <c r="E360" s="10"/>
      <c r="F360" s="10"/>
      <c r="G360" s="10"/>
      <c r="H360" s="10"/>
      <c r="I360" s="10"/>
      <c r="J360" s="10"/>
      <c r="K360" s="14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18">
        <f t="shared" ca="1" si="1"/>
        <v>717.75</v>
      </c>
      <c r="AK360" s="19" t="str">
        <f t="shared" ca="1" si="2"/>
        <v>Ada</v>
      </c>
      <c r="AL360" s="20" t="s">
        <v>75</v>
      </c>
      <c r="AM360" s="20">
        <v>10</v>
      </c>
      <c r="AN360" s="21">
        <v>8</v>
      </c>
    </row>
    <row r="361" spans="1:40" ht="12" hidden="1" customHeight="1">
      <c r="A361" s="35"/>
      <c r="B361" s="10"/>
      <c r="C361" s="10"/>
      <c r="D361" s="10"/>
      <c r="E361" s="10"/>
      <c r="F361" s="10"/>
      <c r="G361" s="10"/>
      <c r="H361" s="10"/>
      <c r="I361" s="10"/>
      <c r="J361" s="10"/>
      <c r="K361" s="14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18">
        <f t="shared" ca="1" si="1"/>
        <v>638</v>
      </c>
      <c r="AK361" s="19" t="str">
        <f t="shared" ca="1" si="2"/>
        <v>Ada</v>
      </c>
      <c r="AL361" s="20" t="s">
        <v>75</v>
      </c>
      <c r="AM361" s="20">
        <v>11</v>
      </c>
      <c r="AN361" s="21">
        <v>9</v>
      </c>
    </row>
    <row r="362" spans="1:40" ht="12" hidden="1" customHeight="1">
      <c r="A362" s="35"/>
      <c r="B362" s="10"/>
      <c r="C362" s="10"/>
      <c r="D362" s="10"/>
      <c r="E362" s="10"/>
      <c r="F362" s="10"/>
      <c r="G362" s="10"/>
      <c r="H362" s="10"/>
      <c r="I362" s="10"/>
      <c r="J362" s="10"/>
      <c r="K362" s="14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18">
        <f t="shared" ca="1" si="1"/>
        <v>574.20000000000005</v>
      </c>
      <c r="AK362" s="19" t="str">
        <f t="shared" ca="1" si="2"/>
        <v>Ada</v>
      </c>
      <c r="AL362" s="20" t="s">
        <v>75</v>
      </c>
      <c r="AM362" s="20">
        <v>12</v>
      </c>
      <c r="AN362" s="21">
        <v>10</v>
      </c>
    </row>
    <row r="363" spans="1:40" ht="12" hidden="1" customHeight="1">
      <c r="A363" s="35"/>
      <c r="B363" s="10"/>
      <c r="C363" s="10"/>
      <c r="D363" s="10"/>
      <c r="E363" s="10"/>
      <c r="F363" s="10"/>
      <c r="G363" s="10"/>
      <c r="H363" s="10"/>
      <c r="I363" s="10"/>
      <c r="J363" s="10"/>
      <c r="K363" s="14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18">
        <f t="shared" ca="1" si="1"/>
        <v>522</v>
      </c>
      <c r="AK363" s="19" t="str">
        <f t="shared" ca="1" si="2"/>
        <v>Ada</v>
      </c>
      <c r="AL363" s="20" t="s">
        <v>75</v>
      </c>
      <c r="AM363" s="20">
        <v>13</v>
      </c>
      <c r="AN363" s="21">
        <v>11</v>
      </c>
    </row>
    <row r="364" spans="1:40" ht="12" hidden="1" customHeight="1">
      <c r="A364" s="35"/>
      <c r="B364" s="10"/>
      <c r="C364" s="10"/>
      <c r="D364" s="10"/>
      <c r="E364" s="10"/>
      <c r="F364" s="10"/>
      <c r="G364" s="10"/>
      <c r="H364" s="10"/>
      <c r="I364" s="10"/>
      <c r="J364" s="10"/>
      <c r="K364" s="14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18">
        <f t="shared" ca="1" si="1"/>
        <v>478.5</v>
      </c>
      <c r="AK364" s="19" t="str">
        <f t="shared" ca="1" si="2"/>
        <v>Ada</v>
      </c>
      <c r="AL364" s="20" t="s">
        <v>75</v>
      </c>
      <c r="AM364" s="20">
        <v>14</v>
      </c>
      <c r="AN364" s="21">
        <v>12</v>
      </c>
    </row>
    <row r="365" spans="1:40" ht="12" hidden="1" customHeight="1">
      <c r="A365" s="35"/>
      <c r="B365" s="10"/>
      <c r="C365" s="10"/>
      <c r="D365" s="10"/>
      <c r="E365" s="10"/>
      <c r="F365" s="10"/>
      <c r="G365" s="10"/>
      <c r="H365" s="10"/>
      <c r="I365" s="10"/>
      <c r="J365" s="10"/>
      <c r="K365" s="14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18">
        <f t="shared" ca="1" si="1"/>
        <v>441.69230769230768</v>
      </c>
      <c r="AK365" s="19" t="str">
        <f t="shared" ca="1" si="2"/>
        <v>Ada</v>
      </c>
      <c r="AL365" s="20" t="s">
        <v>75</v>
      </c>
      <c r="AM365" s="20">
        <v>15</v>
      </c>
      <c r="AN365" s="21">
        <v>13</v>
      </c>
    </row>
    <row r="366" spans="1:40" ht="12" hidden="1" customHeight="1">
      <c r="A366" s="35"/>
      <c r="B366" s="10"/>
      <c r="C366" s="10"/>
      <c r="D366" s="10"/>
      <c r="E366" s="10"/>
      <c r="F366" s="10"/>
      <c r="G366" s="10"/>
      <c r="H366" s="10"/>
      <c r="I366" s="10"/>
      <c r="J366" s="10"/>
      <c r="K366" s="14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18">
        <f t="shared" ca="1" si="1"/>
        <v>410.14285714285717</v>
      </c>
      <c r="AK366" s="19" t="str">
        <f t="shared" ca="1" si="2"/>
        <v>Ada</v>
      </c>
      <c r="AL366" s="20" t="s">
        <v>75</v>
      </c>
      <c r="AM366" s="20">
        <v>16</v>
      </c>
      <c r="AN366" s="21">
        <v>14</v>
      </c>
    </row>
    <row r="367" spans="1:40" ht="12" hidden="1" customHeight="1">
      <c r="A367" s="35"/>
      <c r="B367" s="10"/>
      <c r="C367" s="10"/>
      <c r="D367" s="10"/>
      <c r="E367" s="10"/>
      <c r="F367" s="10"/>
      <c r="G367" s="10"/>
      <c r="H367" s="10"/>
      <c r="I367" s="10"/>
      <c r="J367" s="10"/>
      <c r="K367" s="14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18">
        <f t="shared" ca="1" si="1"/>
        <v>382.8</v>
      </c>
      <c r="AK367" s="19" t="str">
        <f t="shared" ca="1" si="2"/>
        <v>Ada</v>
      </c>
      <c r="AL367" s="20" t="s">
        <v>75</v>
      </c>
      <c r="AM367" s="20">
        <v>17</v>
      </c>
      <c r="AN367" s="21">
        <v>15</v>
      </c>
    </row>
    <row r="368" spans="1:40" ht="12" hidden="1" customHeight="1">
      <c r="A368" s="35"/>
      <c r="B368" s="10"/>
      <c r="C368" s="10"/>
      <c r="D368" s="10"/>
      <c r="E368" s="10"/>
      <c r="F368" s="10"/>
      <c r="G368" s="10"/>
      <c r="H368" s="10"/>
      <c r="I368" s="10"/>
      <c r="J368" s="10"/>
      <c r="K368" s="14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18">
        <f t="shared" ca="1" si="1"/>
        <v>358.875</v>
      </c>
      <c r="AK368" s="19" t="str">
        <f t="shared" ca="1" si="2"/>
        <v>Ada</v>
      </c>
      <c r="AL368" s="20" t="s">
        <v>75</v>
      </c>
      <c r="AM368" s="20">
        <v>18</v>
      </c>
      <c r="AN368" s="21">
        <v>16</v>
      </c>
    </row>
    <row r="369" spans="1:40" ht="12" hidden="1" customHeight="1">
      <c r="A369" s="35"/>
      <c r="B369" s="10"/>
      <c r="C369" s="10"/>
      <c r="D369" s="10"/>
      <c r="E369" s="10"/>
      <c r="F369" s="10"/>
      <c r="G369" s="10"/>
      <c r="H369" s="10"/>
      <c r="I369" s="10"/>
      <c r="J369" s="10"/>
      <c r="K369" s="14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18">
        <f t="shared" ca="1" si="1"/>
        <v>337.76470588235293</v>
      </c>
      <c r="AK369" s="19" t="str">
        <f t="shared" ca="1" si="2"/>
        <v>Ada</v>
      </c>
      <c r="AL369" s="20" t="s">
        <v>75</v>
      </c>
      <c r="AM369" s="20">
        <v>19</v>
      </c>
      <c r="AN369" s="21">
        <v>17</v>
      </c>
    </row>
    <row r="370" spans="1:40" ht="12" hidden="1" customHeight="1">
      <c r="A370" s="35"/>
      <c r="B370" s="10"/>
      <c r="C370" s="10"/>
      <c r="D370" s="10"/>
      <c r="E370" s="10"/>
      <c r="F370" s="10"/>
      <c r="G370" s="10"/>
      <c r="H370" s="10"/>
      <c r="I370" s="10"/>
      <c r="J370" s="10"/>
      <c r="K370" s="14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18">
        <f t="shared" ca="1" si="1"/>
        <v>319</v>
      </c>
      <c r="AK370" s="19" t="str">
        <f t="shared" ca="1" si="2"/>
        <v>Ada</v>
      </c>
      <c r="AL370" s="20" t="s">
        <v>75</v>
      </c>
      <c r="AM370" s="20">
        <v>20</v>
      </c>
      <c r="AN370" s="21">
        <v>18</v>
      </c>
    </row>
    <row r="371" spans="1:40" ht="12" hidden="1" customHeight="1">
      <c r="A371" s="35"/>
      <c r="B371" s="10"/>
      <c r="C371" s="10"/>
      <c r="D371" s="10"/>
      <c r="E371" s="10"/>
      <c r="F371" s="10"/>
      <c r="G371" s="10"/>
      <c r="H371" s="10"/>
      <c r="I371" s="10"/>
      <c r="J371" s="10"/>
      <c r="K371" s="14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18">
        <f t="shared" ca="1" si="1"/>
        <v>302.21052631578948</v>
      </c>
      <c r="AK371" s="19" t="str">
        <f t="shared" ca="1" si="2"/>
        <v>Ada</v>
      </c>
      <c r="AL371" s="20" t="s">
        <v>75</v>
      </c>
      <c r="AM371" s="20">
        <v>21</v>
      </c>
      <c r="AN371" s="21">
        <v>19</v>
      </c>
    </row>
    <row r="372" spans="1:40" ht="12" hidden="1" customHeight="1">
      <c r="A372" s="35"/>
      <c r="B372" s="10"/>
      <c r="C372" s="10"/>
      <c r="D372" s="10"/>
      <c r="E372" s="10"/>
      <c r="F372" s="10"/>
      <c r="G372" s="10"/>
      <c r="H372" s="10"/>
      <c r="I372" s="10"/>
      <c r="J372" s="10"/>
      <c r="K372" s="14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18">
        <f t="shared" ca="1" si="1"/>
        <v>287.10000000000002</v>
      </c>
      <c r="AK372" s="19" t="str">
        <f t="shared" ca="1" si="2"/>
        <v>Ada</v>
      </c>
      <c r="AL372" s="20" t="s">
        <v>75</v>
      </c>
      <c r="AM372" s="20">
        <v>22</v>
      </c>
      <c r="AN372" s="21">
        <v>20</v>
      </c>
    </row>
    <row r="373" spans="1:40" ht="12" hidden="1" customHeight="1">
      <c r="A373" s="35"/>
      <c r="B373" s="10"/>
      <c r="C373" s="10"/>
      <c r="D373" s="10"/>
      <c r="E373" s="10"/>
      <c r="F373" s="10"/>
      <c r="G373" s="10"/>
      <c r="H373" s="10"/>
      <c r="I373" s="10"/>
      <c r="J373" s="10"/>
      <c r="K373" s="14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18">
        <f t="shared" ca="1" si="1"/>
        <v>273.42857142857144</v>
      </c>
      <c r="AK373" s="19" t="str">
        <f t="shared" ca="1" si="2"/>
        <v>Ada</v>
      </c>
      <c r="AL373" s="20" t="s">
        <v>75</v>
      </c>
      <c r="AM373" s="20">
        <v>23</v>
      </c>
      <c r="AN373" s="21">
        <v>21</v>
      </c>
    </row>
    <row r="374" spans="1:40" ht="12" hidden="1" customHeight="1">
      <c r="A374" s="35"/>
      <c r="B374" s="10"/>
      <c r="C374" s="10"/>
      <c r="D374" s="10"/>
      <c r="E374" s="10"/>
      <c r="F374" s="10"/>
      <c r="G374" s="10"/>
      <c r="H374" s="10"/>
      <c r="I374" s="10"/>
      <c r="J374" s="10"/>
      <c r="K374" s="14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18">
        <f t="shared" ca="1" si="1"/>
        <v>261</v>
      </c>
      <c r="AK374" s="19" t="str">
        <f t="shared" ca="1" si="2"/>
        <v>Ada</v>
      </c>
      <c r="AL374" s="20" t="s">
        <v>75</v>
      </c>
      <c r="AM374" s="20">
        <v>24</v>
      </c>
      <c r="AN374" s="21">
        <v>22</v>
      </c>
    </row>
    <row r="375" spans="1:40" ht="12" hidden="1" customHeight="1">
      <c r="A375" s="35"/>
      <c r="B375" s="10"/>
      <c r="C375" s="10"/>
      <c r="D375" s="10"/>
      <c r="E375" s="10"/>
      <c r="F375" s="10"/>
      <c r="G375" s="10"/>
      <c r="H375" s="10"/>
      <c r="I375" s="10"/>
      <c r="J375" s="10"/>
      <c r="K375" s="14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18">
        <f t="shared" ca="1" si="1"/>
        <v>249.65217391304347</v>
      </c>
      <c r="AK375" s="19" t="str">
        <f t="shared" ca="1" si="2"/>
        <v>Ada</v>
      </c>
      <c r="AL375" s="20" t="s">
        <v>75</v>
      </c>
      <c r="AM375" s="20">
        <v>25</v>
      </c>
      <c r="AN375" s="21">
        <v>23</v>
      </c>
    </row>
    <row r="376" spans="1:40" ht="12" hidden="1" customHeight="1">
      <c r="A376" s="35"/>
      <c r="B376" s="10"/>
      <c r="C376" s="10"/>
      <c r="D376" s="10"/>
      <c r="E376" s="10"/>
      <c r="F376" s="10"/>
      <c r="G376" s="10"/>
      <c r="H376" s="10"/>
      <c r="I376" s="10"/>
      <c r="J376" s="10"/>
      <c r="K376" s="14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18">
        <f t="shared" ca="1" si="1"/>
        <v>239.25</v>
      </c>
      <c r="AK376" s="19" t="str">
        <f t="shared" ca="1" si="2"/>
        <v>Ada</v>
      </c>
      <c r="AL376" s="20" t="s">
        <v>75</v>
      </c>
      <c r="AM376" s="20">
        <v>26</v>
      </c>
      <c r="AN376" s="21">
        <v>24</v>
      </c>
    </row>
    <row r="377" spans="1:40" ht="12" hidden="1" customHeight="1">
      <c r="A377" s="35"/>
      <c r="B377" s="10"/>
      <c r="C377" s="10"/>
      <c r="D377" s="10"/>
      <c r="E377" s="10"/>
      <c r="F377" s="10"/>
      <c r="G377" s="10"/>
      <c r="H377" s="10"/>
      <c r="I377" s="10"/>
      <c r="J377" s="10"/>
      <c r="K377" s="14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18">
        <f t="shared" ca="1" si="1"/>
        <v>229.68</v>
      </c>
      <c r="AK377" s="19" t="str">
        <f t="shared" ca="1" si="2"/>
        <v>Ada</v>
      </c>
      <c r="AL377" s="20" t="s">
        <v>75</v>
      </c>
      <c r="AM377" s="20">
        <v>27</v>
      </c>
      <c r="AN377" s="21">
        <v>25</v>
      </c>
    </row>
    <row r="378" spans="1:40" ht="12" hidden="1" customHeight="1">
      <c r="A378" s="35"/>
      <c r="B378" s="10"/>
      <c r="C378" s="10"/>
      <c r="D378" s="10"/>
      <c r="E378" s="10"/>
      <c r="F378" s="10"/>
      <c r="G378" s="10"/>
      <c r="H378" s="10"/>
      <c r="I378" s="10"/>
      <c r="J378" s="10"/>
      <c r="K378" s="14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18">
        <f t="shared" ca="1" si="1"/>
        <v>220.84615384615384</v>
      </c>
      <c r="AK378" s="19" t="str">
        <f t="shared" ca="1" si="2"/>
        <v>Ada</v>
      </c>
      <c r="AL378" s="20" t="s">
        <v>75</v>
      </c>
      <c r="AM378" s="20">
        <v>28</v>
      </c>
      <c r="AN378" s="21">
        <v>26</v>
      </c>
    </row>
    <row r="379" spans="1:40" ht="12" hidden="1" customHeight="1">
      <c r="A379" s="35"/>
      <c r="B379" s="10"/>
      <c r="C379" s="10"/>
      <c r="D379" s="10"/>
      <c r="E379" s="10"/>
      <c r="F379" s="10"/>
      <c r="G379" s="10"/>
      <c r="H379" s="10"/>
      <c r="I379" s="10"/>
      <c r="J379" s="10"/>
      <c r="K379" s="14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18">
        <f t="shared" ca="1" si="1"/>
        <v>212.66666666666666</v>
      </c>
      <c r="AK379" s="19" t="str">
        <f t="shared" ca="1" si="2"/>
        <v>Ada</v>
      </c>
      <c r="AL379" s="20" t="s">
        <v>75</v>
      </c>
      <c r="AM379" s="20">
        <v>29</v>
      </c>
      <c r="AN379" s="21">
        <v>27</v>
      </c>
    </row>
    <row r="380" spans="1:40" ht="12" hidden="1" customHeight="1">
      <c r="A380" s="35"/>
      <c r="B380" s="10"/>
      <c r="C380" s="10"/>
      <c r="D380" s="10"/>
      <c r="E380" s="10"/>
      <c r="F380" s="10"/>
      <c r="G380" s="10"/>
      <c r="H380" s="10"/>
      <c r="I380" s="10"/>
      <c r="J380" s="10"/>
      <c r="K380" s="14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18">
        <f t="shared" ca="1" si="1"/>
        <v>205.07142857142858</v>
      </c>
      <c r="AK380" s="19" t="str">
        <f t="shared" ca="1" si="2"/>
        <v>Ada</v>
      </c>
      <c r="AL380" s="20" t="s">
        <v>75</v>
      </c>
      <c r="AM380" s="20">
        <v>30</v>
      </c>
      <c r="AN380" s="21">
        <v>28</v>
      </c>
    </row>
    <row r="381" spans="1:40" ht="12" hidden="1" customHeight="1">
      <c r="A381" s="35"/>
      <c r="B381" s="10"/>
      <c r="C381" s="10"/>
      <c r="D381" s="10"/>
      <c r="E381" s="10"/>
      <c r="F381" s="10"/>
      <c r="G381" s="10"/>
      <c r="H381" s="10"/>
      <c r="I381" s="10"/>
      <c r="J381" s="10"/>
      <c r="K381" s="14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18">
        <f t="shared" ca="1" si="1"/>
        <v>198</v>
      </c>
      <c r="AK381" s="19" t="str">
        <f t="shared" ca="1" si="2"/>
        <v>Ada</v>
      </c>
      <c r="AL381" s="20" t="s">
        <v>75</v>
      </c>
      <c r="AM381" s="20">
        <v>31</v>
      </c>
      <c r="AN381" s="21">
        <v>29</v>
      </c>
    </row>
    <row r="382" spans="1:40" ht="12" hidden="1" customHeight="1">
      <c r="A382" s="35"/>
      <c r="B382" s="10"/>
      <c r="C382" s="10"/>
      <c r="D382" s="10"/>
      <c r="E382" s="10"/>
      <c r="F382" s="10"/>
      <c r="G382" s="10"/>
      <c r="H382" s="10"/>
      <c r="I382" s="10"/>
      <c r="J382" s="10"/>
      <c r="K382" s="14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18">
        <f t="shared" ca="1" si="1"/>
        <v>191.4</v>
      </c>
      <c r="AK382" s="19" t="str">
        <f t="shared" ca="1" si="2"/>
        <v>Ada</v>
      </c>
      <c r="AL382" s="20" t="s">
        <v>75</v>
      </c>
      <c r="AM382" s="20">
        <v>32</v>
      </c>
      <c r="AN382" s="21">
        <v>30</v>
      </c>
    </row>
    <row r="383" spans="1:40" ht="12" hidden="1" customHeight="1">
      <c r="A383" s="35"/>
      <c r="B383" s="10"/>
      <c r="C383" s="10"/>
      <c r="D383" s="10"/>
      <c r="E383" s="10"/>
      <c r="F383" s="10"/>
      <c r="G383" s="10"/>
      <c r="H383" s="10"/>
      <c r="I383" s="10"/>
      <c r="J383" s="10"/>
      <c r="K383" s="14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18">
        <f t="shared" ca="1" si="1"/>
        <v>185.2258064516129</v>
      </c>
      <c r="AK383" s="19" t="str">
        <f t="shared" ca="1" si="2"/>
        <v>Ada</v>
      </c>
      <c r="AL383" s="20" t="s">
        <v>75</v>
      </c>
      <c r="AM383" s="20">
        <v>33</v>
      </c>
      <c r="AN383" s="21">
        <v>31</v>
      </c>
    </row>
    <row r="384" spans="1:40" ht="12" hidden="1" customHeight="1">
      <c r="A384" s="35"/>
      <c r="B384" s="10"/>
      <c r="C384" s="10"/>
      <c r="D384" s="10"/>
      <c r="E384" s="10"/>
      <c r="F384" s="10"/>
      <c r="G384" s="10"/>
      <c r="H384" s="10"/>
      <c r="I384" s="10"/>
      <c r="J384" s="10"/>
      <c r="K384" s="14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18">
        <f t="shared" ca="1" si="1"/>
        <v>179.4375</v>
      </c>
      <c r="AK384" s="19" t="str">
        <f t="shared" ca="1" si="2"/>
        <v>Ada</v>
      </c>
      <c r="AL384" s="20" t="s">
        <v>75</v>
      </c>
      <c r="AM384" s="20">
        <v>34</v>
      </c>
      <c r="AN384" s="21">
        <v>32</v>
      </c>
    </row>
    <row r="385" spans="1:40" ht="12" hidden="1" customHeight="1">
      <c r="A385" s="35"/>
      <c r="B385" s="10"/>
      <c r="C385" s="10"/>
      <c r="D385" s="10"/>
      <c r="E385" s="10"/>
      <c r="F385" s="10"/>
      <c r="G385" s="10"/>
      <c r="H385" s="10"/>
      <c r="I385" s="10"/>
      <c r="J385" s="10"/>
      <c r="K385" s="14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18">
        <f t="shared" ca="1" si="1"/>
        <v>174</v>
      </c>
      <c r="AK385" s="19" t="str">
        <f t="shared" ca="1" si="2"/>
        <v>Ada</v>
      </c>
      <c r="AL385" s="20" t="s">
        <v>75</v>
      </c>
      <c r="AM385" s="20">
        <v>35</v>
      </c>
      <c r="AN385" s="21">
        <v>33</v>
      </c>
    </row>
    <row r="386" spans="1:40" ht="12" hidden="1" customHeight="1">
      <c r="A386" s="35"/>
      <c r="B386" s="10"/>
      <c r="C386" s="10"/>
      <c r="D386" s="10"/>
      <c r="E386" s="10"/>
      <c r="F386" s="10"/>
      <c r="G386" s="10"/>
      <c r="H386" s="10"/>
      <c r="I386" s="10"/>
      <c r="J386" s="10"/>
      <c r="K386" s="14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18">
        <f t="shared" ca="1" si="1"/>
        <v>168.88235294117646</v>
      </c>
      <c r="AK386" s="19" t="str">
        <f t="shared" ca="1" si="2"/>
        <v>Ada</v>
      </c>
      <c r="AL386" s="20" t="s">
        <v>75</v>
      </c>
      <c r="AM386" s="20">
        <v>36</v>
      </c>
      <c r="AN386" s="21">
        <v>34</v>
      </c>
    </row>
    <row r="387" spans="1:40" ht="12" hidden="1" customHeight="1">
      <c r="A387" s="35"/>
      <c r="B387" s="10"/>
      <c r="C387" s="10"/>
      <c r="D387" s="10"/>
      <c r="E387" s="10"/>
      <c r="F387" s="10"/>
      <c r="G387" s="10"/>
      <c r="H387" s="10"/>
      <c r="I387" s="10"/>
      <c r="J387" s="10"/>
      <c r="K387" s="14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18">
        <f t="shared" ca="1" si="1"/>
        <v>164.05714285714285</v>
      </c>
      <c r="AK387" s="19" t="str">
        <f t="shared" ca="1" si="2"/>
        <v>Ada</v>
      </c>
      <c r="AL387" s="20" t="s">
        <v>75</v>
      </c>
      <c r="AM387" s="20">
        <v>37</v>
      </c>
      <c r="AN387" s="21">
        <v>35</v>
      </c>
    </row>
    <row r="388" spans="1:40" ht="12" hidden="1" customHeight="1">
      <c r="A388" s="35"/>
      <c r="B388" s="10"/>
      <c r="C388" s="10"/>
      <c r="D388" s="10"/>
      <c r="E388" s="10"/>
      <c r="F388" s="10"/>
      <c r="G388" s="10"/>
      <c r="H388" s="10"/>
      <c r="I388" s="10"/>
      <c r="J388" s="10"/>
      <c r="K388" s="14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18">
        <f t="shared" ca="1" si="1"/>
        <v>159.5</v>
      </c>
      <c r="AK388" s="19" t="str">
        <f t="shared" ca="1" si="2"/>
        <v>Ada</v>
      </c>
      <c r="AL388" s="20" t="s">
        <v>75</v>
      </c>
      <c r="AM388" s="20">
        <v>38</v>
      </c>
      <c r="AN388" s="21">
        <v>36</v>
      </c>
    </row>
    <row r="389" spans="1:40" ht="12" hidden="1" customHeight="1">
      <c r="A389" s="35"/>
      <c r="B389" s="10"/>
      <c r="C389" s="10"/>
      <c r="D389" s="10"/>
      <c r="E389" s="10"/>
      <c r="F389" s="10"/>
      <c r="G389" s="10"/>
      <c r="H389" s="10"/>
      <c r="I389" s="10"/>
      <c r="J389" s="10"/>
      <c r="K389" s="14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18">
        <f t="shared" ca="1" si="1"/>
        <v>155.18918918918919</v>
      </c>
      <c r="AK389" s="19" t="str">
        <f t="shared" ca="1" si="2"/>
        <v>Ada</v>
      </c>
      <c r="AL389" s="20" t="s">
        <v>75</v>
      </c>
      <c r="AM389" s="20">
        <v>39</v>
      </c>
      <c r="AN389" s="21">
        <v>37</v>
      </c>
    </row>
    <row r="390" spans="1:40" ht="12" hidden="1" customHeight="1">
      <c r="A390" s="35"/>
      <c r="B390" s="10"/>
      <c r="C390" s="10"/>
      <c r="D390" s="10"/>
      <c r="E390" s="10"/>
      <c r="F390" s="10"/>
      <c r="G390" s="10"/>
      <c r="H390" s="10"/>
      <c r="I390" s="10"/>
      <c r="J390" s="10"/>
      <c r="K390" s="14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18">
        <f t="shared" ca="1" si="1"/>
        <v>151.10526315789474</v>
      </c>
      <c r="AK390" s="19" t="str">
        <f t="shared" ca="1" si="2"/>
        <v>Ada</v>
      </c>
      <c r="AL390" s="20" t="s">
        <v>75</v>
      </c>
      <c r="AM390" s="20">
        <v>40</v>
      </c>
      <c r="AN390" s="21">
        <v>38</v>
      </c>
    </row>
    <row r="391" spans="1:40" ht="12" hidden="1" customHeight="1">
      <c r="A391" s="35"/>
      <c r="B391" s="10"/>
      <c r="C391" s="10"/>
      <c r="D391" s="10"/>
      <c r="E391" s="10"/>
      <c r="F391" s="10"/>
      <c r="G391" s="10"/>
      <c r="H391" s="10"/>
      <c r="I391" s="10"/>
      <c r="J391" s="10"/>
      <c r="K391" s="14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18">
        <f t="shared" ca="1" si="1"/>
        <v>147.23076923076923</v>
      </c>
      <c r="AK391" s="19" t="str">
        <f t="shared" ca="1" si="2"/>
        <v>Ada</v>
      </c>
      <c r="AL391" s="20" t="s">
        <v>75</v>
      </c>
      <c r="AM391" s="20">
        <v>41</v>
      </c>
      <c r="AN391" s="21">
        <v>39</v>
      </c>
    </row>
    <row r="392" spans="1:40" ht="12" hidden="1" customHeight="1">
      <c r="A392" s="35"/>
      <c r="B392" s="10"/>
      <c r="C392" s="10"/>
      <c r="D392" s="10"/>
      <c r="E392" s="10"/>
      <c r="F392" s="10"/>
      <c r="G392" s="10"/>
      <c r="H392" s="10"/>
      <c r="I392" s="10"/>
      <c r="J392" s="10"/>
      <c r="K392" s="14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18">
        <f t="shared" ca="1" si="1"/>
        <v>143.55000000000001</v>
      </c>
      <c r="AK392" s="19" t="str">
        <f t="shared" ca="1" si="2"/>
        <v>Ada</v>
      </c>
      <c r="AL392" s="20" t="s">
        <v>75</v>
      </c>
      <c r="AM392" s="20">
        <v>42</v>
      </c>
      <c r="AN392" s="21">
        <v>40</v>
      </c>
    </row>
    <row r="393" spans="1:40" ht="12" hidden="1" customHeight="1">
      <c r="A393" s="35"/>
      <c r="B393" s="10"/>
      <c r="C393" s="10"/>
      <c r="D393" s="10"/>
      <c r="E393" s="10"/>
      <c r="F393" s="10"/>
      <c r="G393" s="10"/>
      <c r="H393" s="10"/>
      <c r="I393" s="10"/>
      <c r="J393" s="10"/>
      <c r="K393" s="14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18">
        <f t="shared" ca="1" si="1"/>
        <v>140.04878048780489</v>
      </c>
      <c r="AK393" s="19" t="str">
        <f t="shared" ca="1" si="2"/>
        <v>Ada</v>
      </c>
      <c r="AL393" s="20" t="s">
        <v>75</v>
      </c>
      <c r="AM393" s="20">
        <v>43</v>
      </c>
      <c r="AN393" s="21">
        <v>41</v>
      </c>
    </row>
    <row r="394" spans="1:40" ht="12" hidden="1" customHeight="1">
      <c r="A394" s="35"/>
      <c r="B394" s="10"/>
      <c r="C394" s="10"/>
      <c r="D394" s="10"/>
      <c r="E394" s="10"/>
      <c r="F394" s="10"/>
      <c r="G394" s="10"/>
      <c r="H394" s="10"/>
      <c r="I394" s="10"/>
      <c r="J394" s="10"/>
      <c r="K394" s="14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18">
        <f t="shared" ca="1" si="1"/>
        <v>136.71428571428572</v>
      </c>
      <c r="AK394" s="19" t="str">
        <f t="shared" ca="1" si="2"/>
        <v>Ada</v>
      </c>
      <c r="AL394" s="20" t="s">
        <v>75</v>
      </c>
      <c r="AM394" s="20">
        <v>44</v>
      </c>
      <c r="AN394" s="21">
        <v>42</v>
      </c>
    </row>
    <row r="395" spans="1:40" ht="12" hidden="1" customHeight="1">
      <c r="A395" s="35"/>
      <c r="B395" s="10"/>
      <c r="C395" s="10"/>
      <c r="D395" s="10"/>
      <c r="E395" s="10"/>
      <c r="F395" s="10"/>
      <c r="G395" s="10"/>
      <c r="H395" s="10"/>
      <c r="I395" s="10"/>
      <c r="J395" s="10"/>
      <c r="K395" s="14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18">
        <f t="shared" ca="1" si="1"/>
        <v>133.53488372093022</v>
      </c>
      <c r="AK395" s="19" t="str">
        <f t="shared" ca="1" si="2"/>
        <v>Ada</v>
      </c>
      <c r="AL395" s="20" t="s">
        <v>75</v>
      </c>
      <c r="AM395" s="20">
        <v>45</v>
      </c>
      <c r="AN395" s="21">
        <v>43</v>
      </c>
    </row>
    <row r="396" spans="1:40" ht="12" hidden="1" customHeight="1">
      <c r="A396" s="35"/>
      <c r="B396" s="10"/>
      <c r="C396" s="10"/>
      <c r="D396" s="10"/>
      <c r="E396" s="10"/>
      <c r="F396" s="10"/>
      <c r="G396" s="10"/>
      <c r="H396" s="10"/>
      <c r="I396" s="10"/>
      <c r="J396" s="10"/>
      <c r="K396" s="14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18">
        <f t="shared" ca="1" si="1"/>
        <v>130.5</v>
      </c>
      <c r="AK396" s="19" t="str">
        <f t="shared" ca="1" si="2"/>
        <v>Ada</v>
      </c>
      <c r="AL396" s="20" t="s">
        <v>75</v>
      </c>
      <c r="AM396" s="20">
        <v>46</v>
      </c>
      <c r="AN396" s="21">
        <v>44</v>
      </c>
    </row>
    <row r="397" spans="1:40" ht="12" hidden="1" customHeight="1">
      <c r="A397" s="35"/>
      <c r="B397" s="10"/>
      <c r="C397" s="10"/>
      <c r="D397" s="10"/>
      <c r="E397" s="10"/>
      <c r="F397" s="10"/>
      <c r="G397" s="10"/>
      <c r="H397" s="10"/>
      <c r="I397" s="10"/>
      <c r="J397" s="10"/>
      <c r="K397" s="14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18">
        <f t="shared" ca="1" si="1"/>
        <v>127.6</v>
      </c>
      <c r="AK397" s="19" t="str">
        <f t="shared" ca="1" si="2"/>
        <v>Ada</v>
      </c>
      <c r="AL397" s="20" t="s">
        <v>75</v>
      </c>
      <c r="AM397" s="20">
        <v>47</v>
      </c>
      <c r="AN397" s="21">
        <v>45</v>
      </c>
    </row>
    <row r="398" spans="1:40" ht="12" hidden="1" customHeight="1">
      <c r="A398" s="35"/>
      <c r="B398" s="10"/>
      <c r="C398" s="10"/>
      <c r="D398" s="10"/>
      <c r="E398" s="10"/>
      <c r="F398" s="10"/>
      <c r="G398" s="10"/>
      <c r="H398" s="10"/>
      <c r="I398" s="10"/>
      <c r="J398" s="10"/>
      <c r="K398" s="14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18">
        <f t="shared" ca="1" si="1"/>
        <v>124.82608695652173</v>
      </c>
      <c r="AK398" s="19" t="str">
        <f t="shared" ca="1" si="2"/>
        <v>Ada</v>
      </c>
      <c r="AL398" s="20" t="s">
        <v>75</v>
      </c>
      <c r="AM398" s="20">
        <v>48</v>
      </c>
      <c r="AN398" s="21">
        <v>46</v>
      </c>
    </row>
    <row r="399" spans="1:40" ht="12" hidden="1" customHeight="1">
      <c r="A399" s="35"/>
      <c r="B399" s="10"/>
      <c r="C399" s="10"/>
      <c r="D399" s="10"/>
      <c r="E399" s="10"/>
      <c r="F399" s="10"/>
      <c r="G399" s="10"/>
      <c r="H399" s="10"/>
      <c r="I399" s="10"/>
      <c r="J399" s="10"/>
      <c r="K399" s="14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18">
        <f t="shared" ca="1" si="1"/>
        <v>122.17021276595744</v>
      </c>
      <c r="AK399" s="19" t="str">
        <f t="shared" ca="1" si="2"/>
        <v>Ada</v>
      </c>
      <c r="AL399" s="20" t="s">
        <v>75</v>
      </c>
      <c r="AM399" s="20">
        <v>49</v>
      </c>
      <c r="AN399" s="21">
        <v>47</v>
      </c>
    </row>
    <row r="400" spans="1:40" ht="12" hidden="1" customHeight="1">
      <c r="A400" s="35"/>
      <c r="B400" s="10"/>
      <c r="C400" s="10"/>
      <c r="D400" s="10"/>
      <c r="E400" s="10"/>
      <c r="F400" s="10"/>
      <c r="G400" s="10"/>
      <c r="H400" s="10"/>
      <c r="I400" s="10"/>
      <c r="J400" s="10"/>
      <c r="K400" s="14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18">
        <f t="shared" ca="1" si="1"/>
        <v>119.625</v>
      </c>
      <c r="AK400" s="19" t="str">
        <f t="shared" ca="1" si="2"/>
        <v>Ada</v>
      </c>
      <c r="AL400" s="20" t="s">
        <v>75</v>
      </c>
      <c r="AM400" s="20">
        <v>50</v>
      </c>
      <c r="AN400" s="21">
        <v>48</v>
      </c>
    </row>
    <row r="401" spans="1:40" ht="12" hidden="1" customHeight="1">
      <c r="A401" s="35"/>
      <c r="B401" s="10"/>
      <c r="C401" s="10"/>
      <c r="D401" s="10"/>
      <c r="E401" s="10"/>
      <c r="F401" s="10"/>
      <c r="G401" s="10"/>
      <c r="H401" s="10"/>
      <c r="I401" s="10"/>
      <c r="J401" s="10"/>
      <c r="K401" s="14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18">
        <f t="shared" ca="1" si="1"/>
        <v>117.18367346938776</v>
      </c>
      <c r="AK401" s="19" t="str">
        <f t="shared" ca="1" si="2"/>
        <v>Ada</v>
      </c>
      <c r="AL401" s="20" t="s">
        <v>75</v>
      </c>
      <c r="AM401" s="20">
        <v>51</v>
      </c>
      <c r="AN401" s="21">
        <v>49</v>
      </c>
    </row>
    <row r="402" spans="1:40" ht="12" hidden="1" customHeight="1">
      <c r="A402" s="35"/>
      <c r="B402" s="10"/>
      <c r="C402" s="10"/>
      <c r="D402" s="10"/>
      <c r="E402" s="10"/>
      <c r="F402" s="10"/>
      <c r="G402" s="10"/>
      <c r="H402" s="10"/>
      <c r="I402" s="10"/>
      <c r="J402" s="10"/>
      <c r="K402" s="14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18">
        <f t="shared" ca="1" si="1"/>
        <v>114.84</v>
      </c>
      <c r="AK402" s="19" t="str">
        <f t="shared" ca="1" si="2"/>
        <v>Ada</v>
      </c>
      <c r="AL402" s="20" t="s">
        <v>75</v>
      </c>
      <c r="AM402" s="20">
        <v>52</v>
      </c>
      <c r="AN402" s="21">
        <v>50</v>
      </c>
    </row>
    <row r="403" spans="1:40" ht="12" hidden="1" customHeight="1">
      <c r="A403" s="35"/>
      <c r="B403" s="10"/>
      <c r="C403" s="10"/>
      <c r="D403" s="10"/>
      <c r="E403" s="10"/>
      <c r="F403" s="10"/>
      <c r="G403" s="10"/>
      <c r="H403" s="10"/>
      <c r="I403" s="10"/>
      <c r="J403" s="10"/>
      <c r="K403" s="14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18">
        <f t="shared" ca="1" si="1"/>
        <v>5211</v>
      </c>
      <c r="AK403" s="19" t="str">
        <f t="shared" ca="1" si="2"/>
        <v>AICO</v>
      </c>
      <c r="AL403" s="20" t="s">
        <v>76</v>
      </c>
      <c r="AM403" s="20">
        <v>3</v>
      </c>
      <c r="AN403" s="21">
        <v>1</v>
      </c>
    </row>
    <row r="404" spans="1:40" ht="12" hidden="1" customHeight="1">
      <c r="A404" s="35"/>
      <c r="B404" s="10"/>
      <c r="C404" s="10"/>
      <c r="D404" s="10"/>
      <c r="E404" s="10"/>
      <c r="F404" s="10"/>
      <c r="G404" s="10"/>
      <c r="H404" s="10"/>
      <c r="I404" s="10"/>
      <c r="J404" s="10"/>
      <c r="K404" s="14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18">
        <f t="shared" ca="1" si="1"/>
        <v>2605.5</v>
      </c>
      <c r="AK404" s="19" t="str">
        <f t="shared" ca="1" si="2"/>
        <v>AICO</v>
      </c>
      <c r="AL404" s="20" t="s">
        <v>76</v>
      </c>
      <c r="AM404" s="20">
        <v>4</v>
      </c>
      <c r="AN404" s="21">
        <v>2</v>
      </c>
    </row>
    <row r="405" spans="1:40" ht="12" hidden="1" customHeight="1">
      <c r="A405" s="35"/>
      <c r="B405" s="10"/>
      <c r="C405" s="10"/>
      <c r="D405" s="10"/>
      <c r="E405" s="10"/>
      <c r="F405" s="10"/>
      <c r="G405" s="10"/>
      <c r="H405" s="10"/>
      <c r="I405" s="10"/>
      <c r="J405" s="10"/>
      <c r="K405" s="14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18">
        <f t="shared" ca="1" si="1"/>
        <v>1737</v>
      </c>
      <c r="AK405" s="19" t="str">
        <f t="shared" ca="1" si="2"/>
        <v>AICO</v>
      </c>
      <c r="AL405" s="20" t="s">
        <v>76</v>
      </c>
      <c r="AM405" s="20">
        <v>5</v>
      </c>
      <c r="AN405" s="21">
        <v>3</v>
      </c>
    </row>
    <row r="406" spans="1:40" ht="12" hidden="1" customHeight="1">
      <c r="A406" s="35"/>
      <c r="B406" s="10"/>
      <c r="C406" s="10"/>
      <c r="D406" s="10"/>
      <c r="E406" s="10"/>
      <c r="F406" s="10"/>
      <c r="G406" s="10"/>
      <c r="H406" s="10"/>
      <c r="I406" s="10"/>
      <c r="J406" s="10"/>
      <c r="K406" s="14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18">
        <f t="shared" ca="1" si="1"/>
        <v>1302.75</v>
      </c>
      <c r="AK406" s="19" t="str">
        <f t="shared" ca="1" si="2"/>
        <v>AICO</v>
      </c>
      <c r="AL406" s="20" t="s">
        <v>76</v>
      </c>
      <c r="AM406" s="20">
        <v>6</v>
      </c>
      <c r="AN406" s="21">
        <v>4</v>
      </c>
    </row>
    <row r="407" spans="1:40" ht="12" hidden="1" customHeight="1">
      <c r="A407" s="35"/>
      <c r="B407" s="10"/>
      <c r="C407" s="10"/>
      <c r="D407" s="10"/>
      <c r="E407" s="10"/>
      <c r="F407" s="10"/>
      <c r="G407" s="10"/>
      <c r="H407" s="10"/>
      <c r="I407" s="10"/>
      <c r="J407" s="10"/>
      <c r="K407" s="14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18">
        <f t="shared" ca="1" si="1"/>
        <v>1042.2</v>
      </c>
      <c r="AK407" s="19" t="str">
        <f t="shared" ca="1" si="2"/>
        <v>AICO</v>
      </c>
      <c r="AL407" s="20" t="s">
        <v>76</v>
      </c>
      <c r="AM407" s="20">
        <v>7</v>
      </c>
      <c r="AN407" s="21">
        <v>5</v>
      </c>
    </row>
    <row r="408" spans="1:40" ht="12" hidden="1" customHeight="1">
      <c r="A408" s="35"/>
      <c r="B408" s="10"/>
      <c r="C408" s="10"/>
      <c r="D408" s="10"/>
      <c r="E408" s="10"/>
      <c r="F408" s="10"/>
      <c r="G408" s="10"/>
      <c r="H408" s="10"/>
      <c r="I408" s="10"/>
      <c r="J408" s="10"/>
      <c r="K408" s="14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18">
        <f t="shared" ca="1" si="1"/>
        <v>868.5</v>
      </c>
      <c r="AK408" s="19" t="str">
        <f t="shared" ca="1" si="2"/>
        <v>AICO</v>
      </c>
      <c r="AL408" s="20" t="s">
        <v>76</v>
      </c>
      <c r="AM408" s="20">
        <v>8</v>
      </c>
      <c r="AN408" s="21">
        <v>6</v>
      </c>
    </row>
    <row r="409" spans="1:40" ht="12" hidden="1" customHeight="1">
      <c r="A409" s="35"/>
      <c r="B409" s="10"/>
      <c r="C409" s="10"/>
      <c r="D409" s="10"/>
      <c r="E409" s="10"/>
      <c r="F409" s="10"/>
      <c r="G409" s="10"/>
      <c r="H409" s="10"/>
      <c r="I409" s="10"/>
      <c r="J409" s="10"/>
      <c r="K409" s="14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18">
        <f t="shared" ca="1" si="1"/>
        <v>744.42857142857144</v>
      </c>
      <c r="AK409" s="19" t="str">
        <f t="shared" ca="1" si="2"/>
        <v>AICO</v>
      </c>
      <c r="AL409" s="20" t="s">
        <v>76</v>
      </c>
      <c r="AM409" s="20">
        <v>9</v>
      </c>
      <c r="AN409" s="21">
        <v>7</v>
      </c>
    </row>
    <row r="410" spans="1:40" ht="12" hidden="1" customHeight="1">
      <c r="A410" s="35"/>
      <c r="B410" s="10"/>
      <c r="C410" s="10"/>
      <c r="D410" s="10"/>
      <c r="E410" s="10"/>
      <c r="F410" s="10"/>
      <c r="G410" s="10"/>
      <c r="H410" s="10"/>
      <c r="I410" s="10"/>
      <c r="J410" s="10"/>
      <c r="K410" s="14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18">
        <f t="shared" ca="1" si="1"/>
        <v>651.375</v>
      </c>
      <c r="AK410" s="19" t="str">
        <f t="shared" ca="1" si="2"/>
        <v>AICO</v>
      </c>
      <c r="AL410" s="20" t="s">
        <v>76</v>
      </c>
      <c r="AM410" s="20">
        <v>10</v>
      </c>
      <c r="AN410" s="21">
        <v>8</v>
      </c>
    </row>
    <row r="411" spans="1:40" ht="12" hidden="1" customHeight="1">
      <c r="A411" s="35"/>
      <c r="B411" s="10"/>
      <c r="C411" s="10"/>
      <c r="D411" s="10"/>
      <c r="E411" s="10"/>
      <c r="F411" s="10"/>
      <c r="G411" s="10"/>
      <c r="H411" s="10"/>
      <c r="I411" s="10"/>
      <c r="J411" s="10"/>
      <c r="K411" s="14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18">
        <f t="shared" ca="1" si="1"/>
        <v>579</v>
      </c>
      <c r="AK411" s="19" t="str">
        <f t="shared" ca="1" si="2"/>
        <v>AICO</v>
      </c>
      <c r="AL411" s="20" t="s">
        <v>76</v>
      </c>
      <c r="AM411" s="20">
        <v>11</v>
      </c>
      <c r="AN411" s="21">
        <v>9</v>
      </c>
    </row>
    <row r="412" spans="1:40" ht="12" hidden="1" customHeight="1">
      <c r="A412" s="35"/>
      <c r="B412" s="10"/>
      <c r="C412" s="10"/>
      <c r="D412" s="10"/>
      <c r="E412" s="10"/>
      <c r="F412" s="10"/>
      <c r="G412" s="10"/>
      <c r="H412" s="10"/>
      <c r="I412" s="10"/>
      <c r="J412" s="10"/>
      <c r="K412" s="14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18">
        <f t="shared" ca="1" si="1"/>
        <v>521.1</v>
      </c>
      <c r="AK412" s="19" t="str">
        <f t="shared" ca="1" si="2"/>
        <v>AICO</v>
      </c>
      <c r="AL412" s="20" t="s">
        <v>76</v>
      </c>
      <c r="AM412" s="20">
        <v>12</v>
      </c>
      <c r="AN412" s="21">
        <v>10</v>
      </c>
    </row>
    <row r="413" spans="1:40" ht="12" hidden="1" customHeight="1">
      <c r="A413" s="35"/>
      <c r="B413" s="10"/>
      <c r="C413" s="10"/>
      <c r="D413" s="10"/>
      <c r="E413" s="10"/>
      <c r="F413" s="10"/>
      <c r="G413" s="10"/>
      <c r="H413" s="10"/>
      <c r="I413" s="10"/>
      <c r="J413" s="10"/>
      <c r="K413" s="14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18">
        <f t="shared" ca="1" si="1"/>
        <v>473.72727272727275</v>
      </c>
      <c r="AK413" s="19" t="str">
        <f t="shared" ca="1" si="2"/>
        <v>AICO</v>
      </c>
      <c r="AL413" s="20" t="s">
        <v>76</v>
      </c>
      <c r="AM413" s="20">
        <v>13</v>
      </c>
      <c r="AN413" s="21">
        <v>11</v>
      </c>
    </row>
    <row r="414" spans="1:40" ht="12" hidden="1" customHeight="1">
      <c r="A414" s="35"/>
      <c r="B414" s="10"/>
      <c r="C414" s="10"/>
      <c r="D414" s="10"/>
      <c r="E414" s="10"/>
      <c r="F414" s="10"/>
      <c r="G414" s="10"/>
      <c r="H414" s="10"/>
      <c r="I414" s="10"/>
      <c r="J414" s="10"/>
      <c r="K414" s="14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18">
        <f t="shared" ca="1" si="1"/>
        <v>434.25</v>
      </c>
      <c r="AK414" s="19" t="str">
        <f t="shared" ca="1" si="2"/>
        <v>AICO</v>
      </c>
      <c r="AL414" s="20" t="s">
        <v>76</v>
      </c>
      <c r="AM414" s="20">
        <v>14</v>
      </c>
      <c r="AN414" s="21">
        <v>12</v>
      </c>
    </row>
    <row r="415" spans="1:40" ht="12" hidden="1" customHeight="1">
      <c r="A415" s="35"/>
      <c r="B415" s="10"/>
      <c r="C415" s="10"/>
      <c r="D415" s="10"/>
      <c r="E415" s="10"/>
      <c r="F415" s="10"/>
      <c r="G415" s="10"/>
      <c r="H415" s="10"/>
      <c r="I415" s="10"/>
      <c r="J415" s="10"/>
      <c r="K415" s="14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18">
        <f t="shared" ca="1" si="1"/>
        <v>400.84615384615387</v>
      </c>
      <c r="AK415" s="19" t="str">
        <f t="shared" ca="1" si="2"/>
        <v>AICO</v>
      </c>
      <c r="AL415" s="20" t="s">
        <v>76</v>
      </c>
      <c r="AM415" s="20">
        <v>15</v>
      </c>
      <c r="AN415" s="21">
        <v>13</v>
      </c>
    </row>
    <row r="416" spans="1:40" ht="12" hidden="1" customHeight="1">
      <c r="A416" s="35"/>
      <c r="B416" s="10"/>
      <c r="C416" s="10"/>
      <c r="D416" s="10"/>
      <c r="E416" s="10"/>
      <c r="F416" s="10"/>
      <c r="G416" s="10"/>
      <c r="H416" s="10"/>
      <c r="I416" s="10"/>
      <c r="J416" s="10"/>
      <c r="K416" s="14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18">
        <f t="shared" ca="1" si="1"/>
        <v>372.21428571428572</v>
      </c>
      <c r="AK416" s="19" t="str">
        <f t="shared" ca="1" si="2"/>
        <v>AICO</v>
      </c>
      <c r="AL416" s="20" t="s">
        <v>76</v>
      </c>
      <c r="AM416" s="20">
        <v>16</v>
      </c>
      <c r="AN416" s="21">
        <v>14</v>
      </c>
    </row>
    <row r="417" spans="1:40" ht="12" hidden="1" customHeight="1">
      <c r="A417" s="35"/>
      <c r="B417" s="10"/>
      <c r="C417" s="10"/>
      <c r="D417" s="10"/>
      <c r="E417" s="10"/>
      <c r="F417" s="10"/>
      <c r="G417" s="10"/>
      <c r="H417" s="10"/>
      <c r="I417" s="10"/>
      <c r="J417" s="10"/>
      <c r="K417" s="14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18">
        <f t="shared" ca="1" si="1"/>
        <v>347.4</v>
      </c>
      <c r="AK417" s="19" t="str">
        <f t="shared" ca="1" si="2"/>
        <v>AICO</v>
      </c>
      <c r="AL417" s="20" t="s">
        <v>76</v>
      </c>
      <c r="AM417" s="20">
        <v>17</v>
      </c>
      <c r="AN417" s="21">
        <v>15</v>
      </c>
    </row>
    <row r="418" spans="1:40" ht="12" hidden="1" customHeight="1">
      <c r="A418" s="35"/>
      <c r="B418" s="10"/>
      <c r="C418" s="10"/>
      <c r="D418" s="10"/>
      <c r="E418" s="10"/>
      <c r="F418" s="10"/>
      <c r="G418" s="10"/>
      <c r="H418" s="10"/>
      <c r="I418" s="10"/>
      <c r="J418" s="10"/>
      <c r="K418" s="14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18">
        <f t="shared" ca="1" si="1"/>
        <v>325.6875</v>
      </c>
      <c r="AK418" s="19" t="str">
        <f t="shared" ca="1" si="2"/>
        <v>AICO</v>
      </c>
      <c r="AL418" s="20" t="s">
        <v>76</v>
      </c>
      <c r="AM418" s="20">
        <v>18</v>
      </c>
      <c r="AN418" s="21">
        <v>16</v>
      </c>
    </row>
    <row r="419" spans="1:40" ht="12" hidden="1" customHeight="1">
      <c r="A419" s="35"/>
      <c r="B419" s="10"/>
      <c r="C419" s="10"/>
      <c r="D419" s="10"/>
      <c r="E419" s="10"/>
      <c r="F419" s="10"/>
      <c r="G419" s="10"/>
      <c r="H419" s="10"/>
      <c r="I419" s="10"/>
      <c r="J419" s="10"/>
      <c r="K419" s="14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18">
        <f t="shared" ca="1" si="1"/>
        <v>306.52941176470586</v>
      </c>
      <c r="AK419" s="19" t="str">
        <f t="shared" ca="1" si="2"/>
        <v>AICO</v>
      </c>
      <c r="AL419" s="20" t="s">
        <v>76</v>
      </c>
      <c r="AM419" s="20">
        <v>19</v>
      </c>
      <c r="AN419" s="21">
        <v>17</v>
      </c>
    </row>
    <row r="420" spans="1:40" ht="12" hidden="1" customHeight="1">
      <c r="A420" s="35"/>
      <c r="B420" s="10"/>
      <c r="C420" s="10"/>
      <c r="D420" s="10"/>
      <c r="E420" s="10"/>
      <c r="F420" s="10"/>
      <c r="G420" s="10"/>
      <c r="H420" s="10"/>
      <c r="I420" s="10"/>
      <c r="J420" s="10"/>
      <c r="K420" s="14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18">
        <f t="shared" ca="1" si="1"/>
        <v>289.5</v>
      </c>
      <c r="AK420" s="19" t="str">
        <f t="shared" ca="1" si="2"/>
        <v>AICO</v>
      </c>
      <c r="AL420" s="20" t="s">
        <v>76</v>
      </c>
      <c r="AM420" s="20">
        <v>20</v>
      </c>
      <c r="AN420" s="21">
        <v>18</v>
      </c>
    </row>
    <row r="421" spans="1:40" ht="12" hidden="1" customHeight="1">
      <c r="A421" s="35"/>
      <c r="B421" s="10"/>
      <c r="C421" s="10"/>
      <c r="D421" s="10"/>
      <c r="E421" s="10"/>
      <c r="F421" s="10"/>
      <c r="G421" s="10"/>
      <c r="H421" s="10"/>
      <c r="I421" s="10"/>
      <c r="J421" s="10"/>
      <c r="K421" s="14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18">
        <f t="shared" ca="1" si="1"/>
        <v>274.26315789473682</v>
      </c>
      <c r="AK421" s="19" t="str">
        <f t="shared" ca="1" si="2"/>
        <v>AICO</v>
      </c>
      <c r="AL421" s="20" t="s">
        <v>76</v>
      </c>
      <c r="AM421" s="20">
        <v>21</v>
      </c>
      <c r="AN421" s="21">
        <v>19</v>
      </c>
    </row>
    <row r="422" spans="1:40" ht="12" hidden="1" customHeight="1">
      <c r="A422" s="35"/>
      <c r="B422" s="10"/>
      <c r="C422" s="10"/>
      <c r="D422" s="10"/>
      <c r="E422" s="10"/>
      <c r="F422" s="10"/>
      <c r="G422" s="10"/>
      <c r="H422" s="10"/>
      <c r="I422" s="10"/>
      <c r="J422" s="10"/>
      <c r="K422" s="14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18">
        <f t="shared" ca="1" si="1"/>
        <v>260.55</v>
      </c>
      <c r="AK422" s="19" t="str">
        <f t="shared" ca="1" si="2"/>
        <v>AICO</v>
      </c>
      <c r="AL422" s="20" t="s">
        <v>76</v>
      </c>
      <c r="AM422" s="20">
        <v>22</v>
      </c>
      <c r="AN422" s="21">
        <v>20</v>
      </c>
    </row>
    <row r="423" spans="1:40" ht="12" hidden="1" customHeight="1">
      <c r="A423" s="35"/>
      <c r="B423" s="10"/>
      <c r="C423" s="10"/>
      <c r="D423" s="10"/>
      <c r="E423" s="10"/>
      <c r="F423" s="10"/>
      <c r="G423" s="10"/>
      <c r="H423" s="10"/>
      <c r="I423" s="10"/>
      <c r="J423" s="10"/>
      <c r="K423" s="14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18">
        <f t="shared" ca="1" si="1"/>
        <v>248.14285714285714</v>
      </c>
      <c r="AK423" s="19" t="str">
        <f t="shared" ca="1" si="2"/>
        <v>AICO</v>
      </c>
      <c r="AL423" s="20" t="s">
        <v>76</v>
      </c>
      <c r="AM423" s="20">
        <v>23</v>
      </c>
      <c r="AN423" s="21">
        <v>21</v>
      </c>
    </row>
    <row r="424" spans="1:40" ht="12" hidden="1" customHeight="1">
      <c r="A424" s="35"/>
      <c r="B424" s="10"/>
      <c r="C424" s="10"/>
      <c r="D424" s="10"/>
      <c r="E424" s="10"/>
      <c r="F424" s="10"/>
      <c r="G424" s="10"/>
      <c r="H424" s="10"/>
      <c r="I424" s="10"/>
      <c r="J424" s="10"/>
      <c r="K424" s="14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18">
        <f t="shared" ca="1" si="1"/>
        <v>236.86363636363637</v>
      </c>
      <c r="AK424" s="19" t="str">
        <f t="shared" ca="1" si="2"/>
        <v>AICO</v>
      </c>
      <c r="AL424" s="20" t="s">
        <v>76</v>
      </c>
      <c r="AM424" s="20">
        <v>24</v>
      </c>
      <c r="AN424" s="21">
        <v>22</v>
      </c>
    </row>
    <row r="425" spans="1:40" ht="12" hidden="1" customHeight="1">
      <c r="A425" s="35"/>
      <c r="B425" s="10"/>
      <c r="C425" s="10"/>
      <c r="D425" s="10"/>
      <c r="E425" s="10"/>
      <c r="F425" s="10"/>
      <c r="G425" s="10"/>
      <c r="H425" s="10"/>
      <c r="I425" s="10"/>
      <c r="J425" s="10"/>
      <c r="K425" s="14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18">
        <f t="shared" ca="1" si="1"/>
        <v>226.56521739130434</v>
      </c>
      <c r="AK425" s="19" t="str">
        <f t="shared" ca="1" si="2"/>
        <v>AICO</v>
      </c>
      <c r="AL425" s="20" t="s">
        <v>76</v>
      </c>
      <c r="AM425" s="20">
        <v>25</v>
      </c>
      <c r="AN425" s="21">
        <v>23</v>
      </c>
    </row>
    <row r="426" spans="1:40" ht="12" hidden="1" customHeight="1">
      <c r="A426" s="35"/>
      <c r="B426" s="10"/>
      <c r="C426" s="10"/>
      <c r="D426" s="10"/>
      <c r="E426" s="10"/>
      <c r="F426" s="10"/>
      <c r="G426" s="10"/>
      <c r="H426" s="10"/>
      <c r="I426" s="10"/>
      <c r="J426" s="10"/>
      <c r="K426" s="14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18">
        <f t="shared" ca="1" si="1"/>
        <v>217.125</v>
      </c>
      <c r="AK426" s="19" t="str">
        <f t="shared" ca="1" si="2"/>
        <v>AICO</v>
      </c>
      <c r="AL426" s="20" t="s">
        <v>76</v>
      </c>
      <c r="AM426" s="20">
        <v>26</v>
      </c>
      <c r="AN426" s="21">
        <v>24</v>
      </c>
    </row>
    <row r="427" spans="1:40" ht="12" hidden="1" customHeight="1">
      <c r="A427" s="35"/>
      <c r="B427" s="10"/>
      <c r="C427" s="10"/>
      <c r="D427" s="10"/>
      <c r="E427" s="10"/>
      <c r="F427" s="10"/>
      <c r="G427" s="10"/>
      <c r="H427" s="10"/>
      <c r="I427" s="10"/>
      <c r="J427" s="10"/>
      <c r="K427" s="14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18">
        <f t="shared" ca="1" si="1"/>
        <v>208.44</v>
      </c>
      <c r="AK427" s="19" t="str">
        <f t="shared" ca="1" si="2"/>
        <v>AICO</v>
      </c>
      <c r="AL427" s="20" t="s">
        <v>76</v>
      </c>
      <c r="AM427" s="20">
        <v>27</v>
      </c>
      <c r="AN427" s="21">
        <v>25</v>
      </c>
    </row>
    <row r="428" spans="1:40" ht="12" hidden="1" customHeight="1">
      <c r="A428" s="35"/>
      <c r="B428" s="10"/>
      <c r="C428" s="10"/>
      <c r="D428" s="10"/>
      <c r="E428" s="10"/>
      <c r="F428" s="10"/>
      <c r="G428" s="10"/>
      <c r="H428" s="10"/>
      <c r="I428" s="10"/>
      <c r="J428" s="10"/>
      <c r="K428" s="14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18">
        <f t="shared" ca="1" si="1"/>
        <v>200.42307692307693</v>
      </c>
      <c r="AK428" s="19" t="str">
        <f t="shared" ca="1" si="2"/>
        <v>AICO</v>
      </c>
      <c r="AL428" s="20" t="s">
        <v>76</v>
      </c>
      <c r="AM428" s="20">
        <v>28</v>
      </c>
      <c r="AN428" s="21">
        <v>26</v>
      </c>
    </row>
    <row r="429" spans="1:40" ht="12" hidden="1" customHeight="1">
      <c r="A429" s="35"/>
      <c r="B429" s="10"/>
      <c r="C429" s="10"/>
      <c r="D429" s="10"/>
      <c r="E429" s="10"/>
      <c r="F429" s="10"/>
      <c r="G429" s="10"/>
      <c r="H429" s="10"/>
      <c r="I429" s="10"/>
      <c r="J429" s="10"/>
      <c r="K429" s="14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18">
        <f t="shared" ca="1" si="1"/>
        <v>193</v>
      </c>
      <c r="AK429" s="19" t="str">
        <f t="shared" ca="1" si="2"/>
        <v>AICO</v>
      </c>
      <c r="AL429" s="20" t="s">
        <v>76</v>
      </c>
      <c r="AM429" s="20">
        <v>29</v>
      </c>
      <c r="AN429" s="21">
        <v>27</v>
      </c>
    </row>
    <row r="430" spans="1:40" ht="12" hidden="1" customHeight="1">
      <c r="A430" s="35"/>
      <c r="B430" s="10"/>
      <c r="C430" s="10"/>
      <c r="D430" s="10"/>
      <c r="E430" s="10"/>
      <c r="F430" s="10"/>
      <c r="G430" s="10"/>
      <c r="H430" s="10"/>
      <c r="I430" s="10"/>
      <c r="J430" s="10"/>
      <c r="K430" s="14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18">
        <f t="shared" ca="1" si="1"/>
        <v>186.10714285714286</v>
      </c>
      <c r="AK430" s="19" t="str">
        <f t="shared" ca="1" si="2"/>
        <v>AICO</v>
      </c>
      <c r="AL430" s="20" t="s">
        <v>76</v>
      </c>
      <c r="AM430" s="20">
        <v>30</v>
      </c>
      <c r="AN430" s="21">
        <v>28</v>
      </c>
    </row>
    <row r="431" spans="1:40" ht="12" hidden="1" customHeight="1">
      <c r="A431" s="35"/>
      <c r="B431" s="10"/>
      <c r="C431" s="10"/>
      <c r="D431" s="10"/>
      <c r="E431" s="10"/>
      <c r="F431" s="10"/>
      <c r="G431" s="10"/>
      <c r="H431" s="10"/>
      <c r="I431" s="10"/>
      <c r="J431" s="10"/>
      <c r="K431" s="14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18">
        <f t="shared" ca="1" si="1"/>
        <v>179.68965517241378</v>
      </c>
      <c r="AK431" s="19" t="str">
        <f t="shared" ca="1" si="2"/>
        <v>AICO</v>
      </c>
      <c r="AL431" s="20" t="s">
        <v>76</v>
      </c>
      <c r="AM431" s="20">
        <v>31</v>
      </c>
      <c r="AN431" s="21">
        <v>29</v>
      </c>
    </row>
    <row r="432" spans="1:40" ht="12" hidden="1" customHeight="1">
      <c r="A432" s="35"/>
      <c r="B432" s="10"/>
      <c r="C432" s="10"/>
      <c r="D432" s="10"/>
      <c r="E432" s="10"/>
      <c r="F432" s="10"/>
      <c r="G432" s="10"/>
      <c r="H432" s="10"/>
      <c r="I432" s="10"/>
      <c r="J432" s="10"/>
      <c r="K432" s="14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18">
        <f t="shared" ca="1" si="1"/>
        <v>173.7</v>
      </c>
      <c r="AK432" s="19" t="str">
        <f t="shared" ca="1" si="2"/>
        <v>AICO</v>
      </c>
      <c r="AL432" s="20" t="s">
        <v>76</v>
      </c>
      <c r="AM432" s="20">
        <v>32</v>
      </c>
      <c r="AN432" s="21">
        <v>30</v>
      </c>
    </row>
    <row r="433" spans="1:40" ht="12" hidden="1" customHeight="1">
      <c r="A433" s="35"/>
      <c r="B433" s="10"/>
      <c r="C433" s="10"/>
      <c r="D433" s="10"/>
      <c r="E433" s="10"/>
      <c r="F433" s="10"/>
      <c r="G433" s="10"/>
      <c r="H433" s="10"/>
      <c r="I433" s="10"/>
      <c r="J433" s="10"/>
      <c r="K433" s="14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18">
        <f t="shared" ca="1" si="1"/>
        <v>168.09677419354838</v>
      </c>
      <c r="AK433" s="19" t="str">
        <f t="shared" ca="1" si="2"/>
        <v>AICO</v>
      </c>
      <c r="AL433" s="20" t="s">
        <v>76</v>
      </c>
      <c r="AM433" s="20">
        <v>33</v>
      </c>
      <c r="AN433" s="21">
        <v>31</v>
      </c>
    </row>
    <row r="434" spans="1:40" ht="12" hidden="1" customHeight="1">
      <c r="A434" s="35"/>
      <c r="B434" s="10"/>
      <c r="C434" s="10"/>
      <c r="D434" s="10"/>
      <c r="E434" s="10"/>
      <c r="F434" s="10"/>
      <c r="G434" s="10"/>
      <c r="H434" s="10"/>
      <c r="I434" s="10"/>
      <c r="J434" s="10"/>
      <c r="K434" s="14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18">
        <f t="shared" ca="1" si="1"/>
        <v>162.84375</v>
      </c>
      <c r="AK434" s="19" t="str">
        <f t="shared" ca="1" si="2"/>
        <v>AICO</v>
      </c>
      <c r="AL434" s="20" t="s">
        <v>76</v>
      </c>
      <c r="AM434" s="20">
        <v>34</v>
      </c>
      <c r="AN434" s="21">
        <v>32</v>
      </c>
    </row>
    <row r="435" spans="1:40" ht="12" hidden="1" customHeight="1">
      <c r="A435" s="35"/>
      <c r="B435" s="10"/>
      <c r="C435" s="10"/>
      <c r="D435" s="10"/>
      <c r="E435" s="10"/>
      <c r="F435" s="10"/>
      <c r="G435" s="10"/>
      <c r="H435" s="10"/>
      <c r="I435" s="10"/>
      <c r="J435" s="10"/>
      <c r="K435" s="14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18">
        <f t="shared" ca="1" si="1"/>
        <v>157.90909090909091</v>
      </c>
      <c r="AK435" s="19" t="str">
        <f t="shared" ca="1" si="2"/>
        <v>AICO</v>
      </c>
      <c r="AL435" s="20" t="s">
        <v>76</v>
      </c>
      <c r="AM435" s="20">
        <v>35</v>
      </c>
      <c r="AN435" s="21">
        <v>33</v>
      </c>
    </row>
    <row r="436" spans="1:40" ht="12" hidden="1" customHeight="1">
      <c r="A436" s="35"/>
      <c r="B436" s="10"/>
      <c r="C436" s="10"/>
      <c r="D436" s="10"/>
      <c r="E436" s="10"/>
      <c r="F436" s="10"/>
      <c r="G436" s="10"/>
      <c r="H436" s="10"/>
      <c r="I436" s="10"/>
      <c r="J436" s="10"/>
      <c r="K436" s="14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18">
        <f t="shared" ca="1" si="1"/>
        <v>153.26470588235293</v>
      </c>
      <c r="AK436" s="19" t="str">
        <f t="shared" ca="1" si="2"/>
        <v>AICO</v>
      </c>
      <c r="AL436" s="20" t="s">
        <v>76</v>
      </c>
      <c r="AM436" s="20">
        <v>36</v>
      </c>
      <c r="AN436" s="21">
        <v>34</v>
      </c>
    </row>
    <row r="437" spans="1:40" ht="12" hidden="1" customHeight="1">
      <c r="A437" s="35"/>
      <c r="B437" s="10"/>
      <c r="C437" s="10"/>
      <c r="D437" s="10"/>
      <c r="E437" s="10"/>
      <c r="F437" s="10"/>
      <c r="G437" s="10"/>
      <c r="H437" s="10"/>
      <c r="I437" s="10"/>
      <c r="J437" s="10"/>
      <c r="K437" s="14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18">
        <f t="shared" ca="1" si="1"/>
        <v>148.88571428571427</v>
      </c>
      <c r="AK437" s="19" t="str">
        <f t="shared" ca="1" si="2"/>
        <v>AICO</v>
      </c>
      <c r="AL437" s="20" t="s">
        <v>76</v>
      </c>
      <c r="AM437" s="20">
        <v>37</v>
      </c>
      <c r="AN437" s="21">
        <v>35</v>
      </c>
    </row>
    <row r="438" spans="1:40" ht="12" hidden="1" customHeight="1">
      <c r="A438" s="35"/>
      <c r="B438" s="10"/>
      <c r="C438" s="10"/>
      <c r="D438" s="10"/>
      <c r="E438" s="10"/>
      <c r="F438" s="10"/>
      <c r="G438" s="10"/>
      <c r="H438" s="10"/>
      <c r="I438" s="10"/>
      <c r="J438" s="10"/>
      <c r="K438" s="14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18">
        <f t="shared" ca="1" si="1"/>
        <v>144.75</v>
      </c>
      <c r="AK438" s="19" t="str">
        <f t="shared" ca="1" si="2"/>
        <v>AICO</v>
      </c>
      <c r="AL438" s="20" t="s">
        <v>76</v>
      </c>
      <c r="AM438" s="20">
        <v>38</v>
      </c>
      <c r="AN438" s="21">
        <v>36</v>
      </c>
    </row>
    <row r="439" spans="1:40" ht="12" hidden="1" customHeight="1">
      <c r="A439" s="35"/>
      <c r="B439" s="10"/>
      <c r="C439" s="10"/>
      <c r="D439" s="10"/>
      <c r="E439" s="10"/>
      <c r="F439" s="10"/>
      <c r="G439" s="10"/>
      <c r="H439" s="10"/>
      <c r="I439" s="10"/>
      <c r="J439" s="10"/>
      <c r="K439" s="14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18">
        <f t="shared" ca="1" si="1"/>
        <v>140.83783783783784</v>
      </c>
      <c r="AK439" s="19" t="str">
        <f t="shared" ca="1" si="2"/>
        <v>AICO</v>
      </c>
      <c r="AL439" s="20" t="s">
        <v>76</v>
      </c>
      <c r="AM439" s="20">
        <v>39</v>
      </c>
      <c r="AN439" s="21">
        <v>37</v>
      </c>
    </row>
    <row r="440" spans="1:40" ht="12" hidden="1" customHeight="1">
      <c r="A440" s="35"/>
      <c r="B440" s="10"/>
      <c r="C440" s="10"/>
      <c r="D440" s="10"/>
      <c r="E440" s="10"/>
      <c r="F440" s="10"/>
      <c r="G440" s="10"/>
      <c r="H440" s="10"/>
      <c r="I440" s="10"/>
      <c r="J440" s="10"/>
      <c r="K440" s="14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18">
        <f t="shared" ca="1" si="1"/>
        <v>137.13157894736841</v>
      </c>
      <c r="AK440" s="19" t="str">
        <f t="shared" ca="1" si="2"/>
        <v>AICO</v>
      </c>
      <c r="AL440" s="20" t="s">
        <v>76</v>
      </c>
      <c r="AM440" s="20">
        <v>40</v>
      </c>
      <c r="AN440" s="21">
        <v>38</v>
      </c>
    </row>
    <row r="441" spans="1:40" ht="12" hidden="1" customHeight="1">
      <c r="A441" s="35"/>
      <c r="B441" s="10"/>
      <c r="C441" s="10"/>
      <c r="D441" s="10"/>
      <c r="E441" s="10"/>
      <c r="F441" s="10"/>
      <c r="G441" s="10"/>
      <c r="H441" s="10"/>
      <c r="I441" s="10"/>
      <c r="J441" s="10"/>
      <c r="K441" s="14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18">
        <f t="shared" ca="1" si="1"/>
        <v>133.61538461538461</v>
      </c>
      <c r="AK441" s="19" t="str">
        <f t="shared" ca="1" si="2"/>
        <v>AICO</v>
      </c>
      <c r="AL441" s="20" t="s">
        <v>76</v>
      </c>
      <c r="AM441" s="20">
        <v>41</v>
      </c>
      <c r="AN441" s="21">
        <v>39</v>
      </c>
    </row>
    <row r="442" spans="1:40" ht="12" hidden="1" customHeight="1">
      <c r="A442" s="35"/>
      <c r="B442" s="10"/>
      <c r="C442" s="10"/>
      <c r="D442" s="10"/>
      <c r="E442" s="10"/>
      <c r="F442" s="10"/>
      <c r="G442" s="10"/>
      <c r="H442" s="10"/>
      <c r="I442" s="10"/>
      <c r="J442" s="10"/>
      <c r="K442" s="14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18">
        <f t="shared" ca="1" si="1"/>
        <v>130.27500000000001</v>
      </c>
      <c r="AK442" s="19" t="str">
        <f t="shared" ca="1" si="2"/>
        <v>AICO</v>
      </c>
      <c r="AL442" s="20" t="s">
        <v>76</v>
      </c>
      <c r="AM442" s="20">
        <v>42</v>
      </c>
      <c r="AN442" s="21">
        <v>40</v>
      </c>
    </row>
    <row r="443" spans="1:40" ht="12" hidden="1" customHeight="1">
      <c r="A443" s="35"/>
      <c r="B443" s="10"/>
      <c r="C443" s="10"/>
      <c r="D443" s="10"/>
      <c r="E443" s="10"/>
      <c r="F443" s="10"/>
      <c r="G443" s="10"/>
      <c r="H443" s="10"/>
      <c r="I443" s="10"/>
      <c r="J443" s="10"/>
      <c r="K443" s="14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18">
        <f t="shared" ca="1" si="1"/>
        <v>127.09756097560975</v>
      </c>
      <c r="AK443" s="19" t="str">
        <f t="shared" ca="1" si="2"/>
        <v>AICO</v>
      </c>
      <c r="AL443" s="20" t="s">
        <v>76</v>
      </c>
      <c r="AM443" s="20">
        <v>43</v>
      </c>
      <c r="AN443" s="21">
        <v>41</v>
      </c>
    </row>
    <row r="444" spans="1:40" ht="12" hidden="1" customHeight="1">
      <c r="A444" s="35"/>
      <c r="B444" s="10"/>
      <c r="C444" s="10"/>
      <c r="D444" s="10"/>
      <c r="E444" s="10"/>
      <c r="F444" s="10"/>
      <c r="G444" s="10"/>
      <c r="H444" s="10"/>
      <c r="I444" s="10"/>
      <c r="J444" s="10"/>
      <c r="K444" s="14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18">
        <f t="shared" ca="1" si="1"/>
        <v>124.07142857142857</v>
      </c>
      <c r="AK444" s="19" t="str">
        <f t="shared" ca="1" si="2"/>
        <v>AICO</v>
      </c>
      <c r="AL444" s="20" t="s">
        <v>76</v>
      </c>
      <c r="AM444" s="20">
        <v>44</v>
      </c>
      <c r="AN444" s="21">
        <v>42</v>
      </c>
    </row>
    <row r="445" spans="1:40" ht="12" hidden="1" customHeight="1">
      <c r="A445" s="35"/>
      <c r="B445" s="10"/>
      <c r="C445" s="10"/>
      <c r="D445" s="10"/>
      <c r="E445" s="10"/>
      <c r="F445" s="10"/>
      <c r="G445" s="10"/>
      <c r="H445" s="10"/>
      <c r="I445" s="10"/>
      <c r="J445" s="10"/>
      <c r="K445" s="14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18">
        <f t="shared" ca="1" si="1"/>
        <v>121.18604651162791</v>
      </c>
      <c r="AK445" s="19" t="str">
        <f t="shared" ca="1" si="2"/>
        <v>AICO</v>
      </c>
      <c r="AL445" s="20" t="s">
        <v>76</v>
      </c>
      <c r="AM445" s="20">
        <v>45</v>
      </c>
      <c r="AN445" s="21">
        <v>43</v>
      </c>
    </row>
    <row r="446" spans="1:40" ht="12" hidden="1" customHeight="1">
      <c r="A446" s="35"/>
      <c r="B446" s="10"/>
      <c r="C446" s="10"/>
      <c r="D446" s="10"/>
      <c r="E446" s="10"/>
      <c r="F446" s="10"/>
      <c r="G446" s="10"/>
      <c r="H446" s="10"/>
      <c r="I446" s="10"/>
      <c r="J446" s="10"/>
      <c r="K446" s="14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18">
        <f t="shared" ca="1" si="1"/>
        <v>118.43181818181819</v>
      </c>
      <c r="AK446" s="19" t="str">
        <f t="shared" ca="1" si="2"/>
        <v>AICO</v>
      </c>
      <c r="AL446" s="20" t="s">
        <v>76</v>
      </c>
      <c r="AM446" s="20">
        <v>46</v>
      </c>
      <c r="AN446" s="21">
        <v>44</v>
      </c>
    </row>
    <row r="447" spans="1:40" ht="12" hidden="1" customHeight="1">
      <c r="A447" s="35"/>
      <c r="B447" s="10"/>
      <c r="C447" s="10"/>
      <c r="D447" s="10"/>
      <c r="E447" s="10"/>
      <c r="F447" s="10"/>
      <c r="G447" s="10"/>
      <c r="H447" s="10"/>
      <c r="I447" s="10"/>
      <c r="J447" s="10"/>
      <c r="K447" s="14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18">
        <f t="shared" ca="1" si="1"/>
        <v>115.8</v>
      </c>
      <c r="AK447" s="19" t="str">
        <f t="shared" ca="1" si="2"/>
        <v>AICO</v>
      </c>
      <c r="AL447" s="20" t="s">
        <v>76</v>
      </c>
      <c r="AM447" s="20">
        <v>47</v>
      </c>
      <c r="AN447" s="21">
        <v>45</v>
      </c>
    </row>
    <row r="448" spans="1:40" ht="12" hidden="1" customHeight="1">
      <c r="A448" s="35"/>
      <c r="B448" s="10"/>
      <c r="C448" s="10"/>
      <c r="D448" s="10"/>
      <c r="E448" s="10"/>
      <c r="F448" s="10"/>
      <c r="G448" s="10"/>
      <c r="H448" s="10"/>
      <c r="I448" s="10"/>
      <c r="J448" s="10"/>
      <c r="K448" s="14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18">
        <f t="shared" ca="1" si="1"/>
        <v>113.28260869565217</v>
      </c>
      <c r="AK448" s="19" t="str">
        <f t="shared" ca="1" si="2"/>
        <v>AICO</v>
      </c>
      <c r="AL448" s="20" t="s">
        <v>76</v>
      </c>
      <c r="AM448" s="20">
        <v>48</v>
      </c>
      <c r="AN448" s="21">
        <v>46</v>
      </c>
    </row>
    <row r="449" spans="1:40" ht="12" hidden="1" customHeight="1">
      <c r="A449" s="35"/>
      <c r="B449" s="10"/>
      <c r="C449" s="10"/>
      <c r="D449" s="10"/>
      <c r="E449" s="10"/>
      <c r="F449" s="10"/>
      <c r="G449" s="10"/>
      <c r="H449" s="10"/>
      <c r="I449" s="10"/>
      <c r="J449" s="10"/>
      <c r="K449" s="14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18">
        <f t="shared" ca="1" si="1"/>
        <v>110.87234042553192</v>
      </c>
      <c r="AK449" s="19" t="str">
        <f t="shared" ca="1" si="2"/>
        <v>AICO</v>
      </c>
      <c r="AL449" s="20" t="s">
        <v>76</v>
      </c>
      <c r="AM449" s="20">
        <v>49</v>
      </c>
      <c r="AN449" s="21">
        <v>47</v>
      </c>
    </row>
    <row r="450" spans="1:40" ht="12" hidden="1" customHeight="1">
      <c r="A450" s="35"/>
      <c r="B450" s="10"/>
      <c r="C450" s="10"/>
      <c r="D450" s="10"/>
      <c r="E450" s="10"/>
      <c r="F450" s="10"/>
      <c r="G450" s="10"/>
      <c r="H450" s="10"/>
      <c r="I450" s="10"/>
      <c r="J450" s="10"/>
      <c r="K450" s="14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18">
        <f t="shared" ca="1" si="1"/>
        <v>108.5625</v>
      </c>
      <c r="AK450" s="19" t="str">
        <f t="shared" ca="1" si="2"/>
        <v>AICO</v>
      </c>
      <c r="AL450" s="20" t="s">
        <v>76</v>
      </c>
      <c r="AM450" s="20">
        <v>50</v>
      </c>
      <c r="AN450" s="21">
        <v>48</v>
      </c>
    </row>
    <row r="451" spans="1:40" ht="12" hidden="1" customHeight="1">
      <c r="A451" s="35"/>
      <c r="B451" s="10"/>
      <c r="C451" s="10"/>
      <c r="D451" s="10"/>
      <c r="E451" s="10"/>
      <c r="F451" s="10"/>
      <c r="G451" s="10"/>
      <c r="H451" s="10"/>
      <c r="I451" s="10"/>
      <c r="J451" s="10"/>
      <c r="K451" s="14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18">
        <f t="shared" ca="1" si="1"/>
        <v>106.34693877551021</v>
      </c>
      <c r="AK451" s="19" t="str">
        <f t="shared" ca="1" si="2"/>
        <v>AICO</v>
      </c>
      <c r="AL451" s="20" t="s">
        <v>76</v>
      </c>
      <c r="AM451" s="20">
        <v>51</v>
      </c>
      <c r="AN451" s="21">
        <v>49</v>
      </c>
    </row>
    <row r="452" spans="1:40" ht="12" hidden="1" customHeight="1">
      <c r="A452" s="35"/>
      <c r="B452" s="10"/>
      <c r="C452" s="10"/>
      <c r="D452" s="10"/>
      <c r="E452" s="10"/>
      <c r="F452" s="10"/>
      <c r="G452" s="10"/>
      <c r="H452" s="10"/>
      <c r="I452" s="10"/>
      <c r="J452" s="10"/>
      <c r="K452" s="14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18">
        <f t="shared" ca="1" si="1"/>
        <v>104.22</v>
      </c>
      <c r="AK452" s="19" t="str">
        <f t="shared" ca="1" si="2"/>
        <v>AICO</v>
      </c>
      <c r="AL452" s="20" t="s">
        <v>76</v>
      </c>
      <c r="AM452" s="20">
        <v>52</v>
      </c>
      <c r="AN452" s="21">
        <v>50</v>
      </c>
    </row>
    <row r="453" spans="1:40" ht="12" hidden="1" customHeight="1">
      <c r="A453" s="35"/>
      <c r="B453" s="10"/>
      <c r="C453" s="10"/>
      <c r="D453" s="10"/>
      <c r="E453" s="10"/>
      <c r="F453" s="10"/>
      <c r="G453" s="10"/>
      <c r="H453" s="10"/>
      <c r="I453" s="10"/>
      <c r="J453" s="10"/>
      <c r="K453" s="14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18">
        <f t="shared" ca="1" si="1"/>
        <v>4966</v>
      </c>
      <c r="AK453" s="19" t="str">
        <f t="shared" ca="1" si="2"/>
        <v>Conservador</v>
      </c>
      <c r="AL453" s="20" t="s">
        <v>77</v>
      </c>
      <c r="AM453" s="20">
        <v>3</v>
      </c>
      <c r="AN453" s="21">
        <v>1</v>
      </c>
    </row>
    <row r="454" spans="1:40" ht="12" hidden="1" customHeight="1">
      <c r="A454" s="35"/>
      <c r="B454" s="10"/>
      <c r="C454" s="10"/>
      <c r="D454" s="10"/>
      <c r="E454" s="10"/>
      <c r="F454" s="10"/>
      <c r="G454" s="10"/>
      <c r="H454" s="10"/>
      <c r="I454" s="10"/>
      <c r="J454" s="10"/>
      <c r="K454" s="14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18">
        <f t="shared" ca="1" si="1"/>
        <v>2483</v>
      </c>
      <c r="AK454" s="19" t="str">
        <f t="shared" ca="1" si="2"/>
        <v>Conservador</v>
      </c>
      <c r="AL454" s="20" t="s">
        <v>77</v>
      </c>
      <c r="AM454" s="20">
        <v>4</v>
      </c>
      <c r="AN454" s="21">
        <v>2</v>
      </c>
    </row>
    <row r="455" spans="1:40" ht="12" hidden="1" customHeight="1">
      <c r="A455" s="35"/>
      <c r="B455" s="10"/>
      <c r="C455" s="10"/>
      <c r="D455" s="10"/>
      <c r="E455" s="10"/>
      <c r="F455" s="10"/>
      <c r="G455" s="10"/>
      <c r="H455" s="10"/>
      <c r="I455" s="10"/>
      <c r="J455" s="10"/>
      <c r="K455" s="14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18">
        <f t="shared" ca="1" si="1"/>
        <v>1655.3333333333333</v>
      </c>
      <c r="AK455" s="19" t="str">
        <f t="shared" ca="1" si="2"/>
        <v>Conservador</v>
      </c>
      <c r="AL455" s="20" t="s">
        <v>77</v>
      </c>
      <c r="AM455" s="20">
        <v>5</v>
      </c>
      <c r="AN455" s="21">
        <v>3</v>
      </c>
    </row>
    <row r="456" spans="1:40" ht="12" hidden="1" customHeight="1">
      <c r="A456" s="35"/>
      <c r="B456" s="10"/>
      <c r="C456" s="10"/>
      <c r="D456" s="10"/>
      <c r="E456" s="10"/>
      <c r="F456" s="10"/>
      <c r="G456" s="10"/>
      <c r="H456" s="10"/>
      <c r="I456" s="10"/>
      <c r="J456" s="10"/>
      <c r="K456" s="14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18">
        <f t="shared" ca="1" si="1"/>
        <v>1241.5</v>
      </c>
      <c r="AK456" s="19" t="str">
        <f t="shared" ca="1" si="2"/>
        <v>Conservador</v>
      </c>
      <c r="AL456" s="20" t="s">
        <v>77</v>
      </c>
      <c r="AM456" s="20">
        <v>6</v>
      </c>
      <c r="AN456" s="21">
        <v>4</v>
      </c>
    </row>
    <row r="457" spans="1:40" ht="12" hidden="1" customHeight="1">
      <c r="A457" s="35"/>
      <c r="B457" s="10"/>
      <c r="C457" s="10"/>
      <c r="D457" s="10"/>
      <c r="E457" s="10"/>
      <c r="F457" s="10"/>
      <c r="G457" s="10"/>
      <c r="H457" s="10"/>
      <c r="I457" s="10"/>
      <c r="J457" s="10"/>
      <c r="K457" s="14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18">
        <f t="shared" ca="1" si="1"/>
        <v>993.2</v>
      </c>
      <c r="AK457" s="19" t="str">
        <f t="shared" ca="1" si="2"/>
        <v>Conservador</v>
      </c>
      <c r="AL457" s="20" t="s">
        <v>77</v>
      </c>
      <c r="AM457" s="20">
        <v>7</v>
      </c>
      <c r="AN457" s="21">
        <v>5</v>
      </c>
    </row>
    <row r="458" spans="1:40" ht="12" hidden="1" customHeight="1">
      <c r="A458" s="35"/>
      <c r="B458" s="10"/>
      <c r="C458" s="10"/>
      <c r="D458" s="10"/>
      <c r="E458" s="10"/>
      <c r="F458" s="10"/>
      <c r="G458" s="10"/>
      <c r="H458" s="10"/>
      <c r="I458" s="10"/>
      <c r="J458" s="10"/>
      <c r="K458" s="14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18">
        <f t="shared" ca="1" si="1"/>
        <v>827.66666666666663</v>
      </c>
      <c r="AK458" s="19" t="str">
        <f t="shared" ca="1" si="2"/>
        <v>Conservador</v>
      </c>
      <c r="AL458" s="20" t="s">
        <v>77</v>
      </c>
      <c r="AM458" s="20">
        <v>8</v>
      </c>
      <c r="AN458" s="21">
        <v>6</v>
      </c>
    </row>
    <row r="459" spans="1:40" ht="12" hidden="1" customHeight="1">
      <c r="A459" s="35"/>
      <c r="B459" s="10"/>
      <c r="C459" s="10"/>
      <c r="D459" s="10"/>
      <c r="E459" s="10"/>
      <c r="F459" s="10"/>
      <c r="G459" s="10"/>
      <c r="H459" s="10"/>
      <c r="I459" s="10"/>
      <c r="J459" s="10"/>
      <c r="K459" s="14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18">
        <f t="shared" ca="1" si="1"/>
        <v>709.42857142857144</v>
      </c>
      <c r="AK459" s="19" t="str">
        <f t="shared" ca="1" si="2"/>
        <v>Conservador</v>
      </c>
      <c r="AL459" s="20" t="s">
        <v>77</v>
      </c>
      <c r="AM459" s="20">
        <v>9</v>
      </c>
      <c r="AN459" s="21">
        <v>7</v>
      </c>
    </row>
    <row r="460" spans="1:40" ht="12" hidden="1" customHeight="1">
      <c r="A460" s="35"/>
      <c r="B460" s="10"/>
      <c r="C460" s="10"/>
      <c r="D460" s="10"/>
      <c r="E460" s="10"/>
      <c r="F460" s="10"/>
      <c r="G460" s="10"/>
      <c r="H460" s="10"/>
      <c r="I460" s="10"/>
      <c r="J460" s="10"/>
      <c r="K460" s="14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18">
        <f t="shared" ca="1" si="1"/>
        <v>620.75</v>
      </c>
      <c r="AK460" s="19" t="str">
        <f t="shared" ca="1" si="2"/>
        <v>Conservador</v>
      </c>
      <c r="AL460" s="20" t="s">
        <v>77</v>
      </c>
      <c r="AM460" s="20">
        <v>10</v>
      </c>
      <c r="AN460" s="21">
        <v>8</v>
      </c>
    </row>
    <row r="461" spans="1:40" ht="12" hidden="1" customHeight="1">
      <c r="A461" s="35"/>
      <c r="B461" s="10"/>
      <c r="C461" s="10"/>
      <c r="D461" s="10"/>
      <c r="E461" s="10"/>
      <c r="F461" s="10"/>
      <c r="G461" s="10"/>
      <c r="H461" s="10"/>
      <c r="I461" s="10"/>
      <c r="J461" s="10"/>
      <c r="K461" s="14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18">
        <f t="shared" ca="1" si="1"/>
        <v>551.77777777777783</v>
      </c>
      <c r="AK461" s="19" t="str">
        <f t="shared" ca="1" si="2"/>
        <v>Conservador</v>
      </c>
      <c r="AL461" s="20" t="s">
        <v>77</v>
      </c>
      <c r="AM461" s="20">
        <v>11</v>
      </c>
      <c r="AN461" s="21">
        <v>9</v>
      </c>
    </row>
    <row r="462" spans="1:40" ht="12" hidden="1" customHeight="1">
      <c r="A462" s="35"/>
      <c r="B462" s="10"/>
      <c r="C462" s="10"/>
      <c r="D462" s="10"/>
      <c r="E462" s="10"/>
      <c r="F462" s="10"/>
      <c r="G462" s="10"/>
      <c r="H462" s="10"/>
      <c r="I462" s="10"/>
      <c r="J462" s="10"/>
      <c r="K462" s="14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18">
        <f t="shared" ca="1" si="1"/>
        <v>496.6</v>
      </c>
      <c r="AK462" s="19" t="str">
        <f t="shared" ca="1" si="2"/>
        <v>Conservador</v>
      </c>
      <c r="AL462" s="20" t="s">
        <v>77</v>
      </c>
      <c r="AM462" s="20">
        <v>12</v>
      </c>
      <c r="AN462" s="21">
        <v>10</v>
      </c>
    </row>
    <row r="463" spans="1:40" ht="12" hidden="1" customHeight="1">
      <c r="A463" s="35"/>
      <c r="B463" s="10"/>
      <c r="C463" s="10"/>
      <c r="D463" s="10"/>
      <c r="E463" s="10"/>
      <c r="F463" s="10"/>
      <c r="G463" s="10"/>
      <c r="H463" s="10"/>
      <c r="I463" s="10"/>
      <c r="J463" s="10"/>
      <c r="K463" s="14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18">
        <f t="shared" ca="1" si="1"/>
        <v>451.45454545454544</v>
      </c>
      <c r="AK463" s="19" t="str">
        <f t="shared" ca="1" si="2"/>
        <v>Conservador</v>
      </c>
      <c r="AL463" s="20" t="s">
        <v>77</v>
      </c>
      <c r="AM463" s="20">
        <v>13</v>
      </c>
      <c r="AN463" s="21">
        <v>11</v>
      </c>
    </row>
    <row r="464" spans="1:40" ht="12" hidden="1" customHeight="1">
      <c r="A464" s="35"/>
      <c r="B464" s="10"/>
      <c r="C464" s="10"/>
      <c r="D464" s="10"/>
      <c r="E464" s="10"/>
      <c r="F464" s="10"/>
      <c r="G464" s="10"/>
      <c r="H464" s="10"/>
      <c r="I464" s="10"/>
      <c r="J464" s="10"/>
      <c r="K464" s="14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18">
        <f t="shared" ca="1" si="1"/>
        <v>413.83333333333331</v>
      </c>
      <c r="AK464" s="19" t="str">
        <f t="shared" ca="1" si="2"/>
        <v>Conservador</v>
      </c>
      <c r="AL464" s="20" t="s">
        <v>77</v>
      </c>
      <c r="AM464" s="20">
        <v>14</v>
      </c>
      <c r="AN464" s="21">
        <v>12</v>
      </c>
    </row>
    <row r="465" spans="1:40" ht="12" hidden="1" customHeight="1">
      <c r="A465" s="35"/>
      <c r="B465" s="10"/>
      <c r="C465" s="10"/>
      <c r="D465" s="10"/>
      <c r="E465" s="10"/>
      <c r="F465" s="10"/>
      <c r="G465" s="10"/>
      <c r="H465" s="10"/>
      <c r="I465" s="10"/>
      <c r="J465" s="10"/>
      <c r="K465" s="14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18">
        <f t="shared" ca="1" si="1"/>
        <v>382</v>
      </c>
      <c r="AK465" s="19" t="str">
        <f t="shared" ca="1" si="2"/>
        <v>Conservador</v>
      </c>
      <c r="AL465" s="20" t="s">
        <v>77</v>
      </c>
      <c r="AM465" s="20">
        <v>15</v>
      </c>
      <c r="AN465" s="21">
        <v>13</v>
      </c>
    </row>
    <row r="466" spans="1:40" ht="12" hidden="1" customHeight="1">
      <c r="A466" s="35"/>
      <c r="B466" s="10"/>
      <c r="C466" s="10"/>
      <c r="D466" s="10"/>
      <c r="E466" s="10"/>
      <c r="F466" s="10"/>
      <c r="G466" s="10"/>
      <c r="H466" s="10"/>
      <c r="I466" s="10"/>
      <c r="J466" s="10"/>
      <c r="K466" s="14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18">
        <f t="shared" ca="1" si="1"/>
        <v>354.71428571428572</v>
      </c>
      <c r="AK466" s="19" t="str">
        <f t="shared" ca="1" si="2"/>
        <v>Conservador</v>
      </c>
      <c r="AL466" s="20" t="s">
        <v>77</v>
      </c>
      <c r="AM466" s="20">
        <v>16</v>
      </c>
      <c r="AN466" s="21">
        <v>14</v>
      </c>
    </row>
    <row r="467" spans="1:40" ht="12" hidden="1" customHeight="1">
      <c r="A467" s="35"/>
      <c r="B467" s="10"/>
      <c r="C467" s="10"/>
      <c r="D467" s="10"/>
      <c r="E467" s="10"/>
      <c r="F467" s="10"/>
      <c r="G467" s="10"/>
      <c r="H467" s="10"/>
      <c r="I467" s="10"/>
      <c r="J467" s="10"/>
      <c r="K467" s="14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18">
        <f t="shared" ca="1" si="1"/>
        <v>331.06666666666666</v>
      </c>
      <c r="AK467" s="19" t="str">
        <f t="shared" ca="1" si="2"/>
        <v>Conservador</v>
      </c>
      <c r="AL467" s="20" t="s">
        <v>77</v>
      </c>
      <c r="AM467" s="20">
        <v>17</v>
      </c>
      <c r="AN467" s="21">
        <v>15</v>
      </c>
    </row>
    <row r="468" spans="1:40" ht="12" hidden="1" customHeight="1">
      <c r="A468" s="35"/>
      <c r="B468" s="10"/>
      <c r="C468" s="10"/>
      <c r="D468" s="10"/>
      <c r="E468" s="10"/>
      <c r="F468" s="10"/>
      <c r="G468" s="10"/>
      <c r="H468" s="10"/>
      <c r="I468" s="10"/>
      <c r="J468" s="10"/>
      <c r="K468" s="14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18">
        <f t="shared" ca="1" si="1"/>
        <v>310.375</v>
      </c>
      <c r="AK468" s="19" t="str">
        <f t="shared" ca="1" si="2"/>
        <v>Conservador</v>
      </c>
      <c r="AL468" s="20" t="s">
        <v>77</v>
      </c>
      <c r="AM468" s="20">
        <v>18</v>
      </c>
      <c r="AN468" s="21">
        <v>16</v>
      </c>
    </row>
    <row r="469" spans="1:40" ht="12" hidden="1" customHeight="1">
      <c r="A469" s="35"/>
      <c r="B469" s="10"/>
      <c r="C469" s="10"/>
      <c r="D469" s="10"/>
      <c r="E469" s="10"/>
      <c r="F469" s="10"/>
      <c r="G469" s="10"/>
      <c r="H469" s="10"/>
      <c r="I469" s="10"/>
      <c r="J469" s="10"/>
      <c r="K469" s="14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18">
        <f t="shared" ca="1" si="1"/>
        <v>292.11764705882354</v>
      </c>
      <c r="AK469" s="19" t="str">
        <f t="shared" ca="1" si="2"/>
        <v>Conservador</v>
      </c>
      <c r="AL469" s="20" t="s">
        <v>77</v>
      </c>
      <c r="AM469" s="20">
        <v>19</v>
      </c>
      <c r="AN469" s="21">
        <v>17</v>
      </c>
    </row>
    <row r="470" spans="1:40" ht="12" hidden="1" customHeight="1">
      <c r="A470" s="35"/>
      <c r="B470" s="10"/>
      <c r="C470" s="10"/>
      <c r="D470" s="10"/>
      <c r="E470" s="10"/>
      <c r="F470" s="10"/>
      <c r="G470" s="10"/>
      <c r="H470" s="10"/>
      <c r="I470" s="10"/>
      <c r="J470" s="10"/>
      <c r="K470" s="14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18">
        <f t="shared" ca="1" si="1"/>
        <v>275.88888888888891</v>
      </c>
      <c r="AK470" s="19" t="str">
        <f t="shared" ca="1" si="2"/>
        <v>Conservador</v>
      </c>
      <c r="AL470" s="20" t="s">
        <v>77</v>
      </c>
      <c r="AM470" s="20">
        <v>20</v>
      </c>
      <c r="AN470" s="21">
        <v>18</v>
      </c>
    </row>
    <row r="471" spans="1:40" ht="12" hidden="1" customHeight="1">
      <c r="A471" s="35"/>
      <c r="B471" s="10"/>
      <c r="C471" s="10"/>
      <c r="D471" s="10"/>
      <c r="E471" s="10"/>
      <c r="F471" s="10"/>
      <c r="G471" s="10"/>
      <c r="H471" s="10"/>
      <c r="I471" s="10"/>
      <c r="J471" s="10"/>
      <c r="K471" s="14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18">
        <f t="shared" ca="1" si="1"/>
        <v>261.36842105263156</v>
      </c>
      <c r="AK471" s="19" t="str">
        <f t="shared" ca="1" si="2"/>
        <v>Conservador</v>
      </c>
      <c r="AL471" s="20" t="s">
        <v>77</v>
      </c>
      <c r="AM471" s="20">
        <v>21</v>
      </c>
      <c r="AN471" s="21">
        <v>19</v>
      </c>
    </row>
    <row r="472" spans="1:40" ht="12" hidden="1" customHeight="1">
      <c r="A472" s="35"/>
      <c r="B472" s="10"/>
      <c r="C472" s="10"/>
      <c r="D472" s="10"/>
      <c r="E472" s="10"/>
      <c r="F472" s="10"/>
      <c r="G472" s="10"/>
      <c r="H472" s="10"/>
      <c r="I472" s="10"/>
      <c r="J472" s="10"/>
      <c r="K472" s="14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18">
        <f t="shared" ca="1" si="1"/>
        <v>248.3</v>
      </c>
      <c r="AK472" s="19" t="str">
        <f t="shared" ca="1" si="2"/>
        <v>Conservador</v>
      </c>
      <c r="AL472" s="20" t="s">
        <v>77</v>
      </c>
      <c r="AM472" s="20">
        <v>22</v>
      </c>
      <c r="AN472" s="21">
        <v>20</v>
      </c>
    </row>
    <row r="473" spans="1:40" ht="12" hidden="1" customHeight="1">
      <c r="A473" s="35"/>
      <c r="B473" s="10"/>
      <c r="C473" s="10"/>
      <c r="D473" s="10"/>
      <c r="E473" s="10"/>
      <c r="F473" s="10"/>
      <c r="G473" s="10"/>
      <c r="H473" s="10"/>
      <c r="I473" s="10"/>
      <c r="J473" s="10"/>
      <c r="K473" s="14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18">
        <f t="shared" ca="1" si="1"/>
        <v>236.47619047619048</v>
      </c>
      <c r="AK473" s="19" t="str">
        <f t="shared" ca="1" si="2"/>
        <v>Conservador</v>
      </c>
      <c r="AL473" s="20" t="s">
        <v>77</v>
      </c>
      <c r="AM473" s="20">
        <v>23</v>
      </c>
      <c r="AN473" s="21">
        <v>21</v>
      </c>
    </row>
    <row r="474" spans="1:40" ht="12" hidden="1" customHeight="1">
      <c r="A474" s="35"/>
      <c r="B474" s="10"/>
      <c r="C474" s="10"/>
      <c r="D474" s="10"/>
      <c r="E474" s="10"/>
      <c r="F474" s="10"/>
      <c r="G474" s="10"/>
      <c r="H474" s="10"/>
      <c r="I474" s="10"/>
      <c r="J474" s="10"/>
      <c r="K474" s="14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18">
        <f t="shared" ca="1" si="1"/>
        <v>225.72727272727272</v>
      </c>
      <c r="AK474" s="19" t="str">
        <f t="shared" ca="1" si="2"/>
        <v>Conservador</v>
      </c>
      <c r="AL474" s="20" t="s">
        <v>77</v>
      </c>
      <c r="AM474" s="20">
        <v>24</v>
      </c>
      <c r="AN474" s="21">
        <v>22</v>
      </c>
    </row>
    <row r="475" spans="1:40" ht="12" hidden="1" customHeight="1">
      <c r="A475" s="35"/>
      <c r="B475" s="10"/>
      <c r="C475" s="10"/>
      <c r="D475" s="10"/>
      <c r="E475" s="10"/>
      <c r="F475" s="10"/>
      <c r="G475" s="10"/>
      <c r="H475" s="10"/>
      <c r="I475" s="10"/>
      <c r="J475" s="10"/>
      <c r="K475" s="14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18">
        <f t="shared" ca="1" si="1"/>
        <v>215.91304347826087</v>
      </c>
      <c r="AK475" s="19" t="str">
        <f t="shared" ca="1" si="2"/>
        <v>Conservador</v>
      </c>
      <c r="AL475" s="20" t="s">
        <v>77</v>
      </c>
      <c r="AM475" s="20">
        <v>25</v>
      </c>
      <c r="AN475" s="21">
        <v>23</v>
      </c>
    </row>
    <row r="476" spans="1:40" ht="12" hidden="1" customHeight="1">
      <c r="A476" s="35"/>
      <c r="B476" s="10"/>
      <c r="C476" s="10"/>
      <c r="D476" s="10"/>
      <c r="E476" s="10"/>
      <c r="F476" s="10"/>
      <c r="G476" s="10"/>
      <c r="H476" s="10"/>
      <c r="I476" s="10"/>
      <c r="J476" s="10"/>
      <c r="K476" s="14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18">
        <f t="shared" ca="1" si="1"/>
        <v>206.91666666666666</v>
      </c>
      <c r="AK476" s="19" t="str">
        <f t="shared" ca="1" si="2"/>
        <v>Conservador</v>
      </c>
      <c r="AL476" s="20" t="s">
        <v>77</v>
      </c>
      <c r="AM476" s="20">
        <v>26</v>
      </c>
      <c r="AN476" s="21">
        <v>24</v>
      </c>
    </row>
    <row r="477" spans="1:40" ht="12" hidden="1" customHeight="1">
      <c r="A477" s="35"/>
      <c r="B477" s="10"/>
      <c r="C477" s="10"/>
      <c r="D477" s="10"/>
      <c r="E477" s="10"/>
      <c r="F477" s="10"/>
      <c r="G477" s="10"/>
      <c r="H477" s="10"/>
      <c r="I477" s="10"/>
      <c r="J477" s="10"/>
      <c r="K477" s="14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18">
        <f t="shared" ca="1" si="1"/>
        <v>198.64</v>
      </c>
      <c r="AK477" s="19" t="str">
        <f t="shared" ca="1" si="2"/>
        <v>Conservador</v>
      </c>
      <c r="AL477" s="20" t="s">
        <v>77</v>
      </c>
      <c r="AM477" s="20">
        <v>27</v>
      </c>
      <c r="AN477" s="21">
        <v>25</v>
      </c>
    </row>
    <row r="478" spans="1:40" ht="12" hidden="1" customHeight="1">
      <c r="A478" s="35"/>
      <c r="B478" s="10"/>
      <c r="C478" s="10"/>
      <c r="D478" s="10"/>
      <c r="E478" s="10"/>
      <c r="F478" s="10"/>
      <c r="G478" s="10"/>
      <c r="H478" s="10"/>
      <c r="I478" s="10"/>
      <c r="J478" s="10"/>
      <c r="K478" s="14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18">
        <f t="shared" ca="1" si="1"/>
        <v>191</v>
      </c>
      <c r="AK478" s="19" t="str">
        <f t="shared" ca="1" si="2"/>
        <v>Conservador</v>
      </c>
      <c r="AL478" s="20" t="s">
        <v>77</v>
      </c>
      <c r="AM478" s="20">
        <v>28</v>
      </c>
      <c r="AN478" s="21">
        <v>26</v>
      </c>
    </row>
    <row r="479" spans="1:40" ht="12" hidden="1" customHeight="1">
      <c r="A479" s="35"/>
      <c r="B479" s="10"/>
      <c r="C479" s="10"/>
      <c r="D479" s="10"/>
      <c r="E479" s="10"/>
      <c r="F479" s="10"/>
      <c r="G479" s="10"/>
      <c r="H479" s="10"/>
      <c r="I479" s="10"/>
      <c r="J479" s="10"/>
      <c r="K479" s="14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18">
        <f t="shared" ca="1" si="1"/>
        <v>183.92592592592592</v>
      </c>
      <c r="AK479" s="19" t="str">
        <f t="shared" ca="1" si="2"/>
        <v>Conservador</v>
      </c>
      <c r="AL479" s="20" t="s">
        <v>77</v>
      </c>
      <c r="AM479" s="20">
        <v>29</v>
      </c>
      <c r="AN479" s="21">
        <v>27</v>
      </c>
    </row>
    <row r="480" spans="1:40" ht="12" hidden="1" customHeight="1">
      <c r="A480" s="35"/>
      <c r="B480" s="10"/>
      <c r="C480" s="10"/>
      <c r="D480" s="10"/>
      <c r="E480" s="10"/>
      <c r="F480" s="10"/>
      <c r="G480" s="10"/>
      <c r="H480" s="10"/>
      <c r="I480" s="10"/>
      <c r="J480" s="10"/>
      <c r="K480" s="14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18">
        <f t="shared" ca="1" si="1"/>
        <v>177.35714285714286</v>
      </c>
      <c r="AK480" s="19" t="str">
        <f t="shared" ca="1" si="2"/>
        <v>Conservador</v>
      </c>
      <c r="AL480" s="20" t="s">
        <v>77</v>
      </c>
      <c r="AM480" s="20">
        <v>30</v>
      </c>
      <c r="AN480" s="21">
        <v>28</v>
      </c>
    </row>
    <row r="481" spans="1:40" ht="12" hidden="1" customHeight="1">
      <c r="A481" s="35"/>
      <c r="B481" s="10"/>
      <c r="C481" s="10"/>
      <c r="D481" s="10"/>
      <c r="E481" s="10"/>
      <c r="F481" s="10"/>
      <c r="G481" s="10"/>
      <c r="H481" s="10"/>
      <c r="I481" s="10"/>
      <c r="J481" s="10"/>
      <c r="K481" s="14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18">
        <f t="shared" ca="1" si="1"/>
        <v>171.24137931034483</v>
      </c>
      <c r="AK481" s="19" t="str">
        <f t="shared" ca="1" si="2"/>
        <v>Conservador</v>
      </c>
      <c r="AL481" s="20" t="s">
        <v>77</v>
      </c>
      <c r="AM481" s="20">
        <v>31</v>
      </c>
      <c r="AN481" s="21">
        <v>29</v>
      </c>
    </row>
    <row r="482" spans="1:40" ht="12" hidden="1" customHeight="1">
      <c r="A482" s="35"/>
      <c r="B482" s="10"/>
      <c r="C482" s="10"/>
      <c r="D482" s="10"/>
      <c r="E482" s="10"/>
      <c r="F482" s="10"/>
      <c r="G482" s="10"/>
      <c r="H482" s="10"/>
      <c r="I482" s="10"/>
      <c r="J482" s="10"/>
      <c r="K482" s="14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18">
        <f t="shared" ca="1" si="1"/>
        <v>165.53333333333333</v>
      </c>
      <c r="AK482" s="19" t="str">
        <f t="shared" ca="1" si="2"/>
        <v>Conservador</v>
      </c>
      <c r="AL482" s="20" t="s">
        <v>77</v>
      </c>
      <c r="AM482" s="20">
        <v>32</v>
      </c>
      <c r="AN482" s="21">
        <v>30</v>
      </c>
    </row>
    <row r="483" spans="1:40" ht="12" hidden="1" customHeight="1">
      <c r="A483" s="35"/>
      <c r="B483" s="10"/>
      <c r="C483" s="10"/>
      <c r="D483" s="10"/>
      <c r="E483" s="10"/>
      <c r="F483" s="10"/>
      <c r="G483" s="10"/>
      <c r="H483" s="10"/>
      <c r="I483" s="10"/>
      <c r="J483" s="10"/>
      <c r="K483" s="14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18">
        <f t="shared" ca="1" si="1"/>
        <v>160.19354838709677</v>
      </c>
      <c r="AK483" s="19" t="str">
        <f t="shared" ca="1" si="2"/>
        <v>Conservador</v>
      </c>
      <c r="AL483" s="20" t="s">
        <v>77</v>
      </c>
      <c r="AM483" s="20">
        <v>33</v>
      </c>
      <c r="AN483" s="21">
        <v>31</v>
      </c>
    </row>
    <row r="484" spans="1:40" ht="12" hidden="1" customHeight="1">
      <c r="A484" s="35"/>
      <c r="B484" s="10"/>
      <c r="C484" s="10"/>
      <c r="D484" s="10"/>
      <c r="E484" s="10"/>
      <c r="F484" s="10"/>
      <c r="G484" s="10"/>
      <c r="H484" s="10"/>
      <c r="I484" s="10"/>
      <c r="J484" s="10"/>
      <c r="K484" s="14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18">
        <f t="shared" ca="1" si="1"/>
        <v>155.1875</v>
      </c>
      <c r="AK484" s="19" t="str">
        <f t="shared" ca="1" si="2"/>
        <v>Conservador</v>
      </c>
      <c r="AL484" s="20" t="s">
        <v>77</v>
      </c>
      <c r="AM484" s="20">
        <v>34</v>
      </c>
      <c r="AN484" s="21">
        <v>32</v>
      </c>
    </row>
    <row r="485" spans="1:40" ht="12" hidden="1" customHeight="1">
      <c r="A485" s="35"/>
      <c r="B485" s="10"/>
      <c r="C485" s="10"/>
      <c r="D485" s="10"/>
      <c r="E485" s="10"/>
      <c r="F485" s="10"/>
      <c r="G485" s="10"/>
      <c r="H485" s="10"/>
      <c r="I485" s="10"/>
      <c r="J485" s="10"/>
      <c r="K485" s="14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18">
        <f t="shared" ca="1" si="1"/>
        <v>150.4848484848485</v>
      </c>
      <c r="AK485" s="19" t="str">
        <f t="shared" ca="1" si="2"/>
        <v>Conservador</v>
      </c>
      <c r="AL485" s="20" t="s">
        <v>77</v>
      </c>
      <c r="AM485" s="20">
        <v>35</v>
      </c>
      <c r="AN485" s="21">
        <v>33</v>
      </c>
    </row>
    <row r="486" spans="1:40" ht="12" hidden="1" customHeight="1">
      <c r="A486" s="35"/>
      <c r="B486" s="10"/>
      <c r="C486" s="10"/>
      <c r="D486" s="10"/>
      <c r="E486" s="10"/>
      <c r="F486" s="10"/>
      <c r="G486" s="10"/>
      <c r="H486" s="10"/>
      <c r="I486" s="10"/>
      <c r="J486" s="10"/>
      <c r="K486" s="14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18">
        <f t="shared" ca="1" si="1"/>
        <v>146.05882352941177</v>
      </c>
      <c r="AK486" s="19" t="str">
        <f t="shared" ca="1" si="2"/>
        <v>Conservador</v>
      </c>
      <c r="AL486" s="20" t="s">
        <v>77</v>
      </c>
      <c r="AM486" s="20">
        <v>36</v>
      </c>
      <c r="AN486" s="21">
        <v>34</v>
      </c>
    </row>
    <row r="487" spans="1:40" ht="12" hidden="1" customHeight="1">
      <c r="A487" s="35"/>
      <c r="B487" s="10"/>
      <c r="C487" s="10"/>
      <c r="D487" s="10"/>
      <c r="E487" s="10"/>
      <c r="F487" s="10"/>
      <c r="G487" s="10"/>
      <c r="H487" s="10"/>
      <c r="I487" s="10"/>
      <c r="J487" s="10"/>
      <c r="K487" s="14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18">
        <f t="shared" ca="1" si="1"/>
        <v>141.88571428571427</v>
      </c>
      <c r="AK487" s="19" t="str">
        <f t="shared" ca="1" si="2"/>
        <v>Conservador</v>
      </c>
      <c r="AL487" s="20" t="s">
        <v>77</v>
      </c>
      <c r="AM487" s="20">
        <v>37</v>
      </c>
      <c r="AN487" s="21">
        <v>35</v>
      </c>
    </row>
    <row r="488" spans="1:40" ht="12" hidden="1" customHeight="1">
      <c r="A488" s="35"/>
      <c r="B488" s="10"/>
      <c r="C488" s="10"/>
      <c r="D488" s="10"/>
      <c r="E488" s="10"/>
      <c r="F488" s="10"/>
      <c r="G488" s="10"/>
      <c r="H488" s="10"/>
      <c r="I488" s="10"/>
      <c r="J488" s="10"/>
      <c r="K488" s="14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18">
        <f t="shared" ca="1" si="1"/>
        <v>137.94444444444446</v>
      </c>
      <c r="AK488" s="19" t="str">
        <f t="shared" ca="1" si="2"/>
        <v>Conservador</v>
      </c>
      <c r="AL488" s="20" t="s">
        <v>77</v>
      </c>
      <c r="AM488" s="20">
        <v>38</v>
      </c>
      <c r="AN488" s="21">
        <v>36</v>
      </c>
    </row>
    <row r="489" spans="1:40" ht="12" hidden="1" customHeight="1">
      <c r="A489" s="35"/>
      <c r="B489" s="10"/>
      <c r="C489" s="10"/>
      <c r="D489" s="10"/>
      <c r="E489" s="10"/>
      <c r="F489" s="10"/>
      <c r="G489" s="10"/>
      <c r="H489" s="10"/>
      <c r="I489" s="10"/>
      <c r="J489" s="10"/>
      <c r="K489" s="14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18">
        <f t="shared" ca="1" si="1"/>
        <v>134.21621621621622</v>
      </c>
      <c r="AK489" s="19" t="str">
        <f t="shared" ca="1" si="2"/>
        <v>Conservador</v>
      </c>
      <c r="AL489" s="20" t="s">
        <v>77</v>
      </c>
      <c r="AM489" s="20">
        <v>39</v>
      </c>
      <c r="AN489" s="21">
        <v>37</v>
      </c>
    </row>
    <row r="490" spans="1:40" ht="12" hidden="1" customHeight="1">
      <c r="A490" s="35"/>
      <c r="B490" s="10"/>
      <c r="C490" s="10"/>
      <c r="D490" s="10"/>
      <c r="E490" s="10"/>
      <c r="F490" s="10"/>
      <c r="G490" s="10"/>
      <c r="H490" s="10"/>
      <c r="I490" s="10"/>
      <c r="J490" s="10"/>
      <c r="K490" s="14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18">
        <f t="shared" ca="1" si="1"/>
        <v>130.68421052631578</v>
      </c>
      <c r="AK490" s="19" t="str">
        <f t="shared" ca="1" si="2"/>
        <v>Conservador</v>
      </c>
      <c r="AL490" s="20" t="s">
        <v>77</v>
      </c>
      <c r="AM490" s="20">
        <v>40</v>
      </c>
      <c r="AN490" s="21">
        <v>38</v>
      </c>
    </row>
    <row r="491" spans="1:40" ht="12" hidden="1" customHeight="1">
      <c r="A491" s="35"/>
      <c r="B491" s="10"/>
      <c r="C491" s="10"/>
      <c r="D491" s="10"/>
      <c r="E491" s="10"/>
      <c r="F491" s="10"/>
      <c r="G491" s="10"/>
      <c r="H491" s="10"/>
      <c r="I491" s="10"/>
      <c r="J491" s="10"/>
      <c r="K491" s="14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18">
        <f t="shared" ca="1" si="1"/>
        <v>127.33333333333333</v>
      </c>
      <c r="AK491" s="19" t="str">
        <f t="shared" ca="1" si="2"/>
        <v>Conservador</v>
      </c>
      <c r="AL491" s="20" t="s">
        <v>77</v>
      </c>
      <c r="AM491" s="20">
        <v>41</v>
      </c>
      <c r="AN491" s="21">
        <v>39</v>
      </c>
    </row>
    <row r="492" spans="1:40" ht="12" hidden="1" customHeight="1">
      <c r="A492" s="35"/>
      <c r="B492" s="10"/>
      <c r="C492" s="10"/>
      <c r="D492" s="10"/>
      <c r="E492" s="10"/>
      <c r="F492" s="10"/>
      <c r="G492" s="10"/>
      <c r="H492" s="10"/>
      <c r="I492" s="10"/>
      <c r="J492" s="10"/>
      <c r="K492" s="14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18">
        <f t="shared" ca="1" si="1"/>
        <v>124.15</v>
      </c>
      <c r="AK492" s="19" t="str">
        <f t="shared" ca="1" si="2"/>
        <v>Conservador</v>
      </c>
      <c r="AL492" s="20" t="s">
        <v>77</v>
      </c>
      <c r="AM492" s="20">
        <v>42</v>
      </c>
      <c r="AN492" s="21">
        <v>40</v>
      </c>
    </row>
    <row r="493" spans="1:40" ht="12" hidden="1" customHeight="1">
      <c r="A493" s="35"/>
      <c r="B493" s="10"/>
      <c r="C493" s="10"/>
      <c r="D493" s="10"/>
      <c r="E493" s="10"/>
      <c r="F493" s="10"/>
      <c r="G493" s="10"/>
      <c r="H493" s="10"/>
      <c r="I493" s="10"/>
      <c r="J493" s="10"/>
      <c r="K493" s="14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18">
        <f t="shared" ca="1" si="1"/>
        <v>121.1219512195122</v>
      </c>
      <c r="AK493" s="19" t="str">
        <f t="shared" ca="1" si="2"/>
        <v>Conservador</v>
      </c>
      <c r="AL493" s="20" t="s">
        <v>77</v>
      </c>
      <c r="AM493" s="20">
        <v>43</v>
      </c>
      <c r="AN493" s="21">
        <v>41</v>
      </c>
    </row>
    <row r="494" spans="1:40" ht="12" hidden="1" customHeight="1">
      <c r="A494" s="35"/>
      <c r="B494" s="10"/>
      <c r="C494" s="10"/>
      <c r="D494" s="10"/>
      <c r="E494" s="10"/>
      <c r="F494" s="10"/>
      <c r="G494" s="10"/>
      <c r="H494" s="10"/>
      <c r="I494" s="10"/>
      <c r="J494" s="10"/>
      <c r="K494" s="14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18">
        <f t="shared" ca="1" si="1"/>
        <v>118.23809523809524</v>
      </c>
      <c r="AK494" s="19" t="str">
        <f t="shared" ca="1" si="2"/>
        <v>Conservador</v>
      </c>
      <c r="AL494" s="20" t="s">
        <v>77</v>
      </c>
      <c r="AM494" s="20">
        <v>44</v>
      </c>
      <c r="AN494" s="21">
        <v>42</v>
      </c>
    </row>
    <row r="495" spans="1:40" ht="12" hidden="1" customHeight="1">
      <c r="A495" s="35"/>
      <c r="B495" s="10"/>
      <c r="C495" s="10"/>
      <c r="D495" s="10"/>
      <c r="E495" s="10"/>
      <c r="F495" s="10"/>
      <c r="G495" s="10"/>
      <c r="H495" s="10"/>
      <c r="I495" s="10"/>
      <c r="J495" s="10"/>
      <c r="K495" s="14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18">
        <f t="shared" ca="1" si="1"/>
        <v>115.48837209302326</v>
      </c>
      <c r="AK495" s="19" t="str">
        <f t="shared" ca="1" si="2"/>
        <v>Conservador</v>
      </c>
      <c r="AL495" s="20" t="s">
        <v>77</v>
      </c>
      <c r="AM495" s="20">
        <v>45</v>
      </c>
      <c r="AN495" s="21">
        <v>43</v>
      </c>
    </row>
    <row r="496" spans="1:40" ht="12" hidden="1" customHeight="1">
      <c r="A496" s="35"/>
      <c r="B496" s="10"/>
      <c r="C496" s="10"/>
      <c r="D496" s="10"/>
      <c r="E496" s="10"/>
      <c r="F496" s="10"/>
      <c r="G496" s="10"/>
      <c r="H496" s="10"/>
      <c r="I496" s="10"/>
      <c r="J496" s="10"/>
      <c r="K496" s="14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18">
        <f t="shared" ca="1" si="1"/>
        <v>112.86363636363636</v>
      </c>
      <c r="AK496" s="19" t="str">
        <f t="shared" ca="1" si="2"/>
        <v>Conservador</v>
      </c>
      <c r="AL496" s="20" t="s">
        <v>77</v>
      </c>
      <c r="AM496" s="20">
        <v>46</v>
      </c>
      <c r="AN496" s="21">
        <v>44</v>
      </c>
    </row>
    <row r="497" spans="1:40" ht="12" hidden="1" customHeight="1">
      <c r="A497" s="35"/>
      <c r="B497" s="10"/>
      <c r="C497" s="10"/>
      <c r="D497" s="10"/>
      <c r="E497" s="10"/>
      <c r="F497" s="10"/>
      <c r="G497" s="10"/>
      <c r="H497" s="10"/>
      <c r="I497" s="10"/>
      <c r="J497" s="10"/>
      <c r="K497" s="14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18">
        <f t="shared" ca="1" si="1"/>
        <v>110.35555555555555</v>
      </c>
      <c r="AK497" s="19" t="str">
        <f t="shared" ca="1" si="2"/>
        <v>Conservador</v>
      </c>
      <c r="AL497" s="20" t="s">
        <v>77</v>
      </c>
      <c r="AM497" s="20">
        <v>47</v>
      </c>
      <c r="AN497" s="21">
        <v>45</v>
      </c>
    </row>
    <row r="498" spans="1:40" ht="12" hidden="1" customHeight="1">
      <c r="A498" s="35"/>
      <c r="B498" s="10"/>
      <c r="C498" s="10"/>
      <c r="D498" s="10"/>
      <c r="E498" s="10"/>
      <c r="F498" s="10"/>
      <c r="G498" s="10"/>
      <c r="H498" s="10"/>
      <c r="I498" s="10"/>
      <c r="J498" s="10"/>
      <c r="K498" s="14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18">
        <f t="shared" ca="1" si="1"/>
        <v>107.95652173913044</v>
      </c>
      <c r="AK498" s="19" t="str">
        <f t="shared" ca="1" si="2"/>
        <v>Conservador</v>
      </c>
      <c r="AL498" s="20" t="s">
        <v>77</v>
      </c>
      <c r="AM498" s="20">
        <v>48</v>
      </c>
      <c r="AN498" s="21">
        <v>46</v>
      </c>
    </row>
    <row r="499" spans="1:40" ht="12" hidden="1" customHeight="1">
      <c r="A499" s="35"/>
      <c r="B499" s="10"/>
      <c r="C499" s="10"/>
      <c r="D499" s="10"/>
      <c r="E499" s="10"/>
      <c r="F499" s="10"/>
      <c r="G499" s="10"/>
      <c r="H499" s="10"/>
      <c r="I499" s="10"/>
      <c r="J499" s="10"/>
      <c r="K499" s="14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18">
        <f t="shared" ca="1" si="1"/>
        <v>105.65957446808511</v>
      </c>
      <c r="AK499" s="19" t="str">
        <f t="shared" ca="1" si="2"/>
        <v>Conservador</v>
      </c>
      <c r="AL499" s="20" t="s">
        <v>77</v>
      </c>
      <c r="AM499" s="20">
        <v>49</v>
      </c>
      <c r="AN499" s="21">
        <v>47</v>
      </c>
    </row>
    <row r="500" spans="1:40" ht="12" hidden="1" customHeight="1">
      <c r="A500" s="35"/>
      <c r="B500" s="10"/>
      <c r="C500" s="10"/>
      <c r="D500" s="10"/>
      <c r="E500" s="10"/>
      <c r="F500" s="10"/>
      <c r="G500" s="10"/>
      <c r="H500" s="10"/>
      <c r="I500" s="10"/>
      <c r="J500" s="10"/>
      <c r="K500" s="14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18">
        <f t="shared" ca="1" si="1"/>
        <v>103.45833333333333</v>
      </c>
      <c r="AK500" s="19" t="str">
        <f t="shared" ca="1" si="2"/>
        <v>Conservador</v>
      </c>
      <c r="AL500" s="20" t="s">
        <v>77</v>
      </c>
      <c r="AM500" s="20">
        <v>50</v>
      </c>
      <c r="AN500" s="21">
        <v>48</v>
      </c>
    </row>
    <row r="501" spans="1:40" ht="12" hidden="1" customHeight="1">
      <c r="A501" s="35"/>
      <c r="B501" s="10"/>
      <c r="C501" s="10"/>
      <c r="D501" s="10"/>
      <c r="E501" s="10"/>
      <c r="F501" s="10"/>
      <c r="G501" s="10"/>
      <c r="H501" s="10"/>
      <c r="I501" s="10"/>
      <c r="J501" s="10"/>
      <c r="K501" s="14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18">
        <f t="shared" ca="1" si="1"/>
        <v>101.34693877551021</v>
      </c>
      <c r="AK501" s="19" t="str">
        <f t="shared" ca="1" si="2"/>
        <v>Conservador</v>
      </c>
      <c r="AL501" s="20" t="s">
        <v>77</v>
      </c>
      <c r="AM501" s="20">
        <v>51</v>
      </c>
      <c r="AN501" s="21">
        <v>49</v>
      </c>
    </row>
    <row r="502" spans="1:40" ht="12" hidden="1" customHeight="1">
      <c r="A502" s="35"/>
      <c r="B502" s="10"/>
      <c r="C502" s="10"/>
      <c r="D502" s="10"/>
      <c r="E502" s="10"/>
      <c r="F502" s="10"/>
      <c r="G502" s="10"/>
      <c r="H502" s="10"/>
      <c r="I502" s="10"/>
      <c r="J502" s="10"/>
      <c r="K502" s="14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18">
        <f t="shared" ca="1" si="1"/>
        <v>99.32</v>
      </c>
      <c r="AK502" s="19" t="str">
        <f t="shared" ca="1" si="2"/>
        <v>Conservador</v>
      </c>
      <c r="AL502" s="20" t="s">
        <v>77</v>
      </c>
      <c r="AM502" s="20">
        <v>52</v>
      </c>
      <c r="AN502" s="21">
        <v>50</v>
      </c>
    </row>
    <row r="503" spans="1:40" ht="12" hidden="1" customHeight="1">
      <c r="A503" s="35"/>
      <c r="B503" s="10"/>
      <c r="C503" s="10"/>
      <c r="D503" s="10"/>
      <c r="E503" s="10"/>
      <c r="F503" s="10"/>
      <c r="G503" s="10"/>
      <c r="H503" s="10"/>
      <c r="I503" s="10"/>
      <c r="J503" s="10"/>
      <c r="K503" s="14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18">
        <f t="shared" ca="1" si="1"/>
        <v>4707</v>
      </c>
      <c r="AK503" s="19" t="str">
        <f t="shared" ca="1" si="2"/>
        <v>MIRA</v>
      </c>
      <c r="AL503" s="20" t="s">
        <v>78</v>
      </c>
      <c r="AM503" s="20">
        <v>3</v>
      </c>
      <c r="AN503" s="21">
        <v>1</v>
      </c>
    </row>
    <row r="504" spans="1:40" ht="12" hidden="1" customHeight="1">
      <c r="A504" s="35"/>
      <c r="B504" s="10"/>
      <c r="C504" s="10"/>
      <c r="D504" s="10"/>
      <c r="E504" s="10"/>
      <c r="F504" s="10"/>
      <c r="G504" s="10"/>
      <c r="H504" s="10"/>
      <c r="I504" s="10"/>
      <c r="J504" s="10"/>
      <c r="K504" s="14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18">
        <f t="shared" ca="1" si="1"/>
        <v>2353.5</v>
      </c>
      <c r="AK504" s="19" t="str">
        <f t="shared" ca="1" si="2"/>
        <v>MIRA</v>
      </c>
      <c r="AL504" s="20" t="s">
        <v>78</v>
      </c>
      <c r="AM504" s="20">
        <v>4</v>
      </c>
      <c r="AN504" s="21">
        <v>2</v>
      </c>
    </row>
    <row r="505" spans="1:40" ht="12" hidden="1" customHeight="1">
      <c r="A505" s="35"/>
      <c r="B505" s="10"/>
      <c r="C505" s="10"/>
      <c r="D505" s="10"/>
      <c r="E505" s="10"/>
      <c r="F505" s="10"/>
      <c r="G505" s="10"/>
      <c r="H505" s="10"/>
      <c r="I505" s="10"/>
      <c r="J505" s="10"/>
      <c r="K505" s="14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18">
        <f t="shared" ca="1" si="1"/>
        <v>1569</v>
      </c>
      <c r="AK505" s="19" t="str">
        <f t="shared" ca="1" si="2"/>
        <v>MIRA</v>
      </c>
      <c r="AL505" s="20" t="s">
        <v>78</v>
      </c>
      <c r="AM505" s="20">
        <v>5</v>
      </c>
      <c r="AN505" s="21">
        <v>3</v>
      </c>
    </row>
    <row r="506" spans="1:40" ht="12" hidden="1" customHeight="1">
      <c r="A506" s="35"/>
      <c r="B506" s="10"/>
      <c r="C506" s="10"/>
      <c r="D506" s="10"/>
      <c r="E506" s="10"/>
      <c r="F506" s="10"/>
      <c r="G506" s="10"/>
      <c r="H506" s="10"/>
      <c r="I506" s="10"/>
      <c r="J506" s="10"/>
      <c r="K506" s="14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18">
        <f t="shared" ca="1" si="1"/>
        <v>1176.75</v>
      </c>
      <c r="AK506" s="19" t="str">
        <f t="shared" ca="1" si="2"/>
        <v>MIRA</v>
      </c>
      <c r="AL506" s="20" t="s">
        <v>78</v>
      </c>
      <c r="AM506" s="20">
        <v>6</v>
      </c>
      <c r="AN506" s="21">
        <v>4</v>
      </c>
    </row>
    <row r="507" spans="1:40" ht="12" hidden="1" customHeight="1">
      <c r="A507" s="35"/>
      <c r="B507" s="10"/>
      <c r="C507" s="10"/>
      <c r="D507" s="10"/>
      <c r="E507" s="10"/>
      <c r="F507" s="10"/>
      <c r="G507" s="10"/>
      <c r="H507" s="10"/>
      <c r="I507" s="10"/>
      <c r="J507" s="10"/>
      <c r="K507" s="14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18">
        <f t="shared" ca="1" si="1"/>
        <v>941.4</v>
      </c>
      <c r="AK507" s="19" t="str">
        <f t="shared" ca="1" si="2"/>
        <v>MIRA</v>
      </c>
      <c r="AL507" s="20" t="s">
        <v>78</v>
      </c>
      <c r="AM507" s="20">
        <v>7</v>
      </c>
      <c r="AN507" s="21">
        <v>5</v>
      </c>
    </row>
    <row r="508" spans="1:40" ht="12" hidden="1" customHeight="1">
      <c r="A508" s="35"/>
      <c r="B508" s="10"/>
      <c r="C508" s="10"/>
      <c r="D508" s="10"/>
      <c r="E508" s="10"/>
      <c r="F508" s="10"/>
      <c r="G508" s="10"/>
      <c r="H508" s="10"/>
      <c r="I508" s="10"/>
      <c r="J508" s="10"/>
      <c r="K508" s="14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18">
        <f t="shared" ca="1" si="1"/>
        <v>784.5</v>
      </c>
      <c r="AK508" s="19" t="str">
        <f t="shared" ca="1" si="2"/>
        <v>MIRA</v>
      </c>
      <c r="AL508" s="20" t="s">
        <v>78</v>
      </c>
      <c r="AM508" s="20">
        <v>8</v>
      </c>
      <c r="AN508" s="21">
        <v>6</v>
      </c>
    </row>
    <row r="509" spans="1:40" ht="12" hidden="1" customHeight="1">
      <c r="A509" s="35"/>
      <c r="B509" s="10"/>
      <c r="C509" s="10"/>
      <c r="D509" s="10"/>
      <c r="E509" s="10"/>
      <c r="F509" s="10"/>
      <c r="G509" s="10"/>
      <c r="H509" s="10"/>
      <c r="I509" s="10"/>
      <c r="J509" s="10"/>
      <c r="K509" s="14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18">
        <f t="shared" ca="1" si="1"/>
        <v>672.42857142857144</v>
      </c>
      <c r="AK509" s="19" t="str">
        <f t="shared" ca="1" si="2"/>
        <v>MIRA</v>
      </c>
      <c r="AL509" s="20" t="s">
        <v>78</v>
      </c>
      <c r="AM509" s="20">
        <v>9</v>
      </c>
      <c r="AN509" s="21">
        <v>7</v>
      </c>
    </row>
    <row r="510" spans="1:40" ht="12" hidden="1" customHeight="1">
      <c r="A510" s="35"/>
      <c r="B510" s="10"/>
      <c r="C510" s="10"/>
      <c r="D510" s="10"/>
      <c r="E510" s="10"/>
      <c r="F510" s="10"/>
      <c r="G510" s="10"/>
      <c r="H510" s="10"/>
      <c r="I510" s="10"/>
      <c r="J510" s="10"/>
      <c r="K510" s="14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18">
        <f t="shared" ca="1" si="1"/>
        <v>588.375</v>
      </c>
      <c r="AK510" s="19" t="str">
        <f t="shared" ca="1" si="2"/>
        <v>MIRA</v>
      </c>
      <c r="AL510" s="20" t="s">
        <v>78</v>
      </c>
      <c r="AM510" s="20">
        <v>10</v>
      </c>
      <c r="AN510" s="21">
        <v>8</v>
      </c>
    </row>
    <row r="511" spans="1:40" ht="12" hidden="1" customHeight="1">
      <c r="A511" s="35"/>
      <c r="B511" s="10"/>
      <c r="C511" s="10"/>
      <c r="D511" s="10"/>
      <c r="E511" s="10"/>
      <c r="F511" s="10"/>
      <c r="G511" s="10"/>
      <c r="H511" s="10"/>
      <c r="I511" s="10"/>
      <c r="J511" s="10"/>
      <c r="K511" s="14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18">
        <f t="shared" ca="1" si="1"/>
        <v>523</v>
      </c>
      <c r="AK511" s="19" t="str">
        <f t="shared" ca="1" si="2"/>
        <v>MIRA</v>
      </c>
      <c r="AL511" s="20" t="s">
        <v>78</v>
      </c>
      <c r="AM511" s="20">
        <v>11</v>
      </c>
      <c r="AN511" s="21">
        <v>9</v>
      </c>
    </row>
    <row r="512" spans="1:40" ht="12" hidden="1" customHeight="1">
      <c r="A512" s="35"/>
      <c r="B512" s="10"/>
      <c r="C512" s="10"/>
      <c r="D512" s="10"/>
      <c r="E512" s="10"/>
      <c r="F512" s="10"/>
      <c r="G512" s="10"/>
      <c r="H512" s="10"/>
      <c r="I512" s="10"/>
      <c r="J512" s="10"/>
      <c r="K512" s="14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18">
        <f t="shared" ca="1" si="1"/>
        <v>470.7</v>
      </c>
      <c r="AK512" s="19" t="str">
        <f t="shared" ca="1" si="2"/>
        <v>MIRA</v>
      </c>
      <c r="AL512" s="20" t="s">
        <v>78</v>
      </c>
      <c r="AM512" s="20">
        <v>12</v>
      </c>
      <c r="AN512" s="21">
        <v>10</v>
      </c>
    </row>
    <row r="513" spans="1:40" ht="12" hidden="1" customHeight="1">
      <c r="A513" s="35"/>
      <c r="B513" s="10"/>
      <c r="C513" s="10"/>
      <c r="D513" s="10"/>
      <c r="E513" s="10"/>
      <c r="F513" s="10"/>
      <c r="G513" s="10"/>
      <c r="H513" s="10"/>
      <c r="I513" s="10"/>
      <c r="J513" s="10"/>
      <c r="K513" s="14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18">
        <f t="shared" ca="1" si="1"/>
        <v>427.90909090909093</v>
      </c>
      <c r="AK513" s="19" t="str">
        <f t="shared" ca="1" si="2"/>
        <v>MIRA</v>
      </c>
      <c r="AL513" s="20" t="s">
        <v>78</v>
      </c>
      <c r="AM513" s="20">
        <v>13</v>
      </c>
      <c r="AN513" s="21">
        <v>11</v>
      </c>
    </row>
    <row r="514" spans="1:40" ht="12" hidden="1" customHeight="1">
      <c r="A514" s="35"/>
      <c r="B514" s="10"/>
      <c r="C514" s="10"/>
      <c r="D514" s="10"/>
      <c r="E514" s="10"/>
      <c r="F514" s="10"/>
      <c r="G514" s="10"/>
      <c r="H514" s="10"/>
      <c r="I514" s="10"/>
      <c r="J514" s="10"/>
      <c r="K514" s="14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18">
        <f t="shared" ca="1" si="1"/>
        <v>392.25</v>
      </c>
      <c r="AK514" s="19" t="str">
        <f t="shared" ca="1" si="2"/>
        <v>MIRA</v>
      </c>
      <c r="AL514" s="20" t="s">
        <v>78</v>
      </c>
      <c r="AM514" s="20">
        <v>14</v>
      </c>
      <c r="AN514" s="21">
        <v>12</v>
      </c>
    </row>
    <row r="515" spans="1:40" ht="12" hidden="1" customHeight="1">
      <c r="A515" s="35"/>
      <c r="B515" s="10"/>
      <c r="C515" s="10"/>
      <c r="D515" s="10"/>
      <c r="E515" s="10"/>
      <c r="F515" s="10"/>
      <c r="G515" s="10"/>
      <c r="H515" s="10"/>
      <c r="I515" s="10"/>
      <c r="J515" s="10"/>
      <c r="K515" s="14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18">
        <f t="shared" ca="1" si="1"/>
        <v>362.07692307692309</v>
      </c>
      <c r="AK515" s="19" t="str">
        <f t="shared" ca="1" si="2"/>
        <v>MIRA</v>
      </c>
      <c r="AL515" s="20" t="s">
        <v>78</v>
      </c>
      <c r="AM515" s="20">
        <v>15</v>
      </c>
      <c r="AN515" s="21">
        <v>13</v>
      </c>
    </row>
    <row r="516" spans="1:40" ht="12" hidden="1" customHeight="1">
      <c r="A516" s="35"/>
      <c r="B516" s="10"/>
      <c r="C516" s="10"/>
      <c r="D516" s="10"/>
      <c r="E516" s="10"/>
      <c r="F516" s="10"/>
      <c r="G516" s="10"/>
      <c r="H516" s="10"/>
      <c r="I516" s="10"/>
      <c r="J516" s="10"/>
      <c r="K516" s="14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18">
        <f t="shared" ca="1" si="1"/>
        <v>336.21428571428572</v>
      </c>
      <c r="AK516" s="19" t="str">
        <f t="shared" ca="1" si="2"/>
        <v>MIRA</v>
      </c>
      <c r="AL516" s="20" t="s">
        <v>78</v>
      </c>
      <c r="AM516" s="20">
        <v>16</v>
      </c>
      <c r="AN516" s="21">
        <v>14</v>
      </c>
    </row>
    <row r="517" spans="1:40" ht="12" hidden="1" customHeight="1">
      <c r="A517" s="35"/>
      <c r="B517" s="10"/>
      <c r="C517" s="10"/>
      <c r="D517" s="10"/>
      <c r="E517" s="10"/>
      <c r="F517" s="10"/>
      <c r="G517" s="10"/>
      <c r="H517" s="10"/>
      <c r="I517" s="10"/>
      <c r="J517" s="10"/>
      <c r="K517" s="14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18">
        <f t="shared" ca="1" si="1"/>
        <v>313.8</v>
      </c>
      <c r="AK517" s="19" t="str">
        <f t="shared" ca="1" si="2"/>
        <v>MIRA</v>
      </c>
      <c r="AL517" s="20" t="s">
        <v>78</v>
      </c>
      <c r="AM517" s="20">
        <v>17</v>
      </c>
      <c r="AN517" s="21">
        <v>15</v>
      </c>
    </row>
    <row r="518" spans="1:40" ht="12" hidden="1" customHeight="1">
      <c r="A518" s="35"/>
      <c r="B518" s="10"/>
      <c r="C518" s="10"/>
      <c r="D518" s="10"/>
      <c r="E518" s="10"/>
      <c r="F518" s="10"/>
      <c r="G518" s="10"/>
      <c r="H518" s="10"/>
      <c r="I518" s="10"/>
      <c r="J518" s="10"/>
      <c r="K518" s="14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18">
        <f t="shared" ca="1" si="1"/>
        <v>294.1875</v>
      </c>
      <c r="AK518" s="19" t="str">
        <f t="shared" ca="1" si="2"/>
        <v>MIRA</v>
      </c>
      <c r="AL518" s="20" t="s">
        <v>78</v>
      </c>
      <c r="AM518" s="20">
        <v>18</v>
      </c>
      <c r="AN518" s="21">
        <v>16</v>
      </c>
    </row>
    <row r="519" spans="1:40" ht="12" hidden="1" customHeight="1">
      <c r="A519" s="35"/>
      <c r="B519" s="10"/>
      <c r="C519" s="10"/>
      <c r="D519" s="10"/>
      <c r="E519" s="10"/>
      <c r="F519" s="10"/>
      <c r="G519" s="10"/>
      <c r="H519" s="10"/>
      <c r="I519" s="10"/>
      <c r="J519" s="10"/>
      <c r="K519" s="14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18">
        <f t="shared" ca="1" si="1"/>
        <v>276.88235294117646</v>
      </c>
      <c r="AK519" s="19" t="str">
        <f t="shared" ca="1" si="2"/>
        <v>MIRA</v>
      </c>
      <c r="AL519" s="20" t="s">
        <v>78</v>
      </c>
      <c r="AM519" s="20">
        <v>19</v>
      </c>
      <c r="AN519" s="21">
        <v>17</v>
      </c>
    </row>
    <row r="520" spans="1:40" ht="12" hidden="1" customHeight="1">
      <c r="A520" s="35"/>
      <c r="B520" s="10"/>
      <c r="C520" s="10"/>
      <c r="D520" s="10"/>
      <c r="E520" s="10"/>
      <c r="F520" s="10"/>
      <c r="G520" s="10"/>
      <c r="H520" s="10"/>
      <c r="I520" s="10"/>
      <c r="J520" s="10"/>
      <c r="K520" s="14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18">
        <f t="shared" ca="1" si="1"/>
        <v>261.5</v>
      </c>
      <c r="AK520" s="19" t="str">
        <f t="shared" ca="1" si="2"/>
        <v>MIRA</v>
      </c>
      <c r="AL520" s="20" t="s">
        <v>78</v>
      </c>
      <c r="AM520" s="20">
        <v>20</v>
      </c>
      <c r="AN520" s="21">
        <v>18</v>
      </c>
    </row>
    <row r="521" spans="1:40" ht="12" hidden="1" customHeight="1">
      <c r="A521" s="35"/>
      <c r="B521" s="10"/>
      <c r="C521" s="10"/>
      <c r="D521" s="10"/>
      <c r="E521" s="10"/>
      <c r="F521" s="10"/>
      <c r="G521" s="10"/>
      <c r="H521" s="10"/>
      <c r="I521" s="10"/>
      <c r="J521" s="10"/>
      <c r="K521" s="14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18">
        <f t="shared" ca="1" si="1"/>
        <v>247.73684210526315</v>
      </c>
      <c r="AK521" s="19" t="str">
        <f t="shared" ca="1" si="2"/>
        <v>MIRA</v>
      </c>
      <c r="AL521" s="20" t="s">
        <v>78</v>
      </c>
      <c r="AM521" s="20">
        <v>21</v>
      </c>
      <c r="AN521" s="21">
        <v>19</v>
      </c>
    </row>
    <row r="522" spans="1:40" ht="12" hidden="1" customHeight="1">
      <c r="A522" s="35"/>
      <c r="B522" s="10"/>
      <c r="C522" s="10"/>
      <c r="D522" s="10"/>
      <c r="E522" s="10"/>
      <c r="F522" s="10"/>
      <c r="G522" s="10"/>
      <c r="H522" s="10"/>
      <c r="I522" s="10"/>
      <c r="J522" s="10"/>
      <c r="K522" s="14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18">
        <f t="shared" ca="1" si="1"/>
        <v>235.35</v>
      </c>
      <c r="AK522" s="19" t="str">
        <f t="shared" ca="1" si="2"/>
        <v>MIRA</v>
      </c>
      <c r="AL522" s="20" t="s">
        <v>78</v>
      </c>
      <c r="AM522" s="20">
        <v>22</v>
      </c>
      <c r="AN522" s="21">
        <v>20</v>
      </c>
    </row>
    <row r="523" spans="1:40" ht="12" hidden="1" customHeight="1">
      <c r="A523" s="35"/>
      <c r="B523" s="10"/>
      <c r="C523" s="10"/>
      <c r="D523" s="10"/>
      <c r="E523" s="10"/>
      <c r="F523" s="10"/>
      <c r="G523" s="10"/>
      <c r="H523" s="10"/>
      <c r="I523" s="10"/>
      <c r="J523" s="10"/>
      <c r="K523" s="14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18">
        <f t="shared" ca="1" si="1"/>
        <v>224.14285714285714</v>
      </c>
      <c r="AK523" s="19" t="str">
        <f t="shared" ca="1" si="2"/>
        <v>MIRA</v>
      </c>
      <c r="AL523" s="20" t="s">
        <v>78</v>
      </c>
      <c r="AM523" s="20">
        <v>23</v>
      </c>
      <c r="AN523" s="21">
        <v>21</v>
      </c>
    </row>
    <row r="524" spans="1:40" ht="12" hidden="1" customHeight="1">
      <c r="A524" s="35"/>
      <c r="B524" s="10"/>
      <c r="C524" s="10"/>
      <c r="D524" s="10"/>
      <c r="E524" s="10"/>
      <c r="F524" s="10"/>
      <c r="G524" s="10"/>
      <c r="H524" s="10"/>
      <c r="I524" s="10"/>
      <c r="J524" s="10"/>
      <c r="K524" s="14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18">
        <f t="shared" ca="1" si="1"/>
        <v>213.95454545454547</v>
      </c>
      <c r="AK524" s="19" t="str">
        <f t="shared" ca="1" si="2"/>
        <v>MIRA</v>
      </c>
      <c r="AL524" s="20" t="s">
        <v>78</v>
      </c>
      <c r="AM524" s="20">
        <v>24</v>
      </c>
      <c r="AN524" s="21">
        <v>22</v>
      </c>
    </row>
    <row r="525" spans="1:40" ht="12" hidden="1" customHeight="1">
      <c r="A525" s="35"/>
      <c r="B525" s="10"/>
      <c r="C525" s="10"/>
      <c r="D525" s="10"/>
      <c r="E525" s="10"/>
      <c r="F525" s="10"/>
      <c r="G525" s="10"/>
      <c r="H525" s="10"/>
      <c r="I525" s="10"/>
      <c r="J525" s="10"/>
      <c r="K525" s="14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18">
        <f t="shared" ca="1" si="1"/>
        <v>204.65217391304347</v>
      </c>
      <c r="AK525" s="19" t="str">
        <f t="shared" ca="1" si="2"/>
        <v>MIRA</v>
      </c>
      <c r="AL525" s="20" t="s">
        <v>78</v>
      </c>
      <c r="AM525" s="20">
        <v>25</v>
      </c>
      <c r="AN525" s="21">
        <v>23</v>
      </c>
    </row>
    <row r="526" spans="1:40" ht="12" hidden="1" customHeight="1">
      <c r="A526" s="35"/>
      <c r="B526" s="10"/>
      <c r="C526" s="10"/>
      <c r="D526" s="10"/>
      <c r="E526" s="10"/>
      <c r="F526" s="10"/>
      <c r="G526" s="10"/>
      <c r="H526" s="10"/>
      <c r="I526" s="10"/>
      <c r="J526" s="10"/>
      <c r="K526" s="14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18">
        <f t="shared" ca="1" si="1"/>
        <v>196.125</v>
      </c>
      <c r="AK526" s="19" t="str">
        <f t="shared" ca="1" si="2"/>
        <v>MIRA</v>
      </c>
      <c r="AL526" s="20" t="s">
        <v>78</v>
      </c>
      <c r="AM526" s="20">
        <v>26</v>
      </c>
      <c r="AN526" s="21">
        <v>24</v>
      </c>
    </row>
    <row r="527" spans="1:40" ht="12" hidden="1" customHeight="1">
      <c r="A527" s="35"/>
      <c r="B527" s="10"/>
      <c r="C527" s="10"/>
      <c r="D527" s="10"/>
      <c r="E527" s="10"/>
      <c r="F527" s="10"/>
      <c r="G527" s="10"/>
      <c r="H527" s="10"/>
      <c r="I527" s="10"/>
      <c r="J527" s="10"/>
      <c r="K527" s="14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18">
        <f t="shared" ca="1" si="1"/>
        <v>188.28</v>
      </c>
      <c r="AK527" s="19" t="str">
        <f t="shared" ca="1" si="2"/>
        <v>MIRA</v>
      </c>
      <c r="AL527" s="20" t="s">
        <v>78</v>
      </c>
      <c r="AM527" s="20">
        <v>27</v>
      </c>
      <c r="AN527" s="21">
        <v>25</v>
      </c>
    </row>
    <row r="528" spans="1:40" ht="12" hidden="1" customHeight="1">
      <c r="A528" s="35"/>
      <c r="B528" s="10"/>
      <c r="C528" s="10"/>
      <c r="D528" s="10"/>
      <c r="E528" s="10"/>
      <c r="F528" s="10"/>
      <c r="G528" s="10"/>
      <c r="H528" s="10"/>
      <c r="I528" s="10"/>
      <c r="J528" s="10"/>
      <c r="K528" s="14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18">
        <f t="shared" ca="1" si="1"/>
        <v>181.03846153846155</v>
      </c>
      <c r="AK528" s="19" t="str">
        <f t="shared" ca="1" si="2"/>
        <v>MIRA</v>
      </c>
      <c r="AL528" s="20" t="s">
        <v>78</v>
      </c>
      <c r="AM528" s="20">
        <v>28</v>
      </c>
      <c r="AN528" s="21">
        <v>26</v>
      </c>
    </row>
    <row r="529" spans="1:40" ht="12" hidden="1" customHeight="1">
      <c r="A529" s="35"/>
      <c r="B529" s="10"/>
      <c r="C529" s="10"/>
      <c r="D529" s="10"/>
      <c r="E529" s="10"/>
      <c r="F529" s="10"/>
      <c r="G529" s="10"/>
      <c r="H529" s="10"/>
      <c r="I529" s="10"/>
      <c r="J529" s="10"/>
      <c r="K529" s="14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18">
        <f t="shared" ca="1" si="1"/>
        <v>174.33333333333334</v>
      </c>
      <c r="AK529" s="19" t="str">
        <f t="shared" ca="1" si="2"/>
        <v>MIRA</v>
      </c>
      <c r="AL529" s="20" t="s">
        <v>78</v>
      </c>
      <c r="AM529" s="20">
        <v>29</v>
      </c>
      <c r="AN529" s="21">
        <v>27</v>
      </c>
    </row>
    <row r="530" spans="1:40" ht="12" hidden="1" customHeight="1">
      <c r="A530" s="35"/>
      <c r="B530" s="10"/>
      <c r="C530" s="10"/>
      <c r="D530" s="10"/>
      <c r="E530" s="10"/>
      <c r="F530" s="10"/>
      <c r="G530" s="10"/>
      <c r="H530" s="10"/>
      <c r="I530" s="10"/>
      <c r="J530" s="10"/>
      <c r="K530" s="14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18">
        <f t="shared" ca="1" si="1"/>
        <v>168.10714285714286</v>
      </c>
      <c r="AK530" s="19" t="str">
        <f t="shared" ca="1" si="2"/>
        <v>MIRA</v>
      </c>
      <c r="AL530" s="20" t="s">
        <v>78</v>
      </c>
      <c r="AM530" s="20">
        <v>30</v>
      </c>
      <c r="AN530" s="21">
        <v>28</v>
      </c>
    </row>
    <row r="531" spans="1:40" ht="12" hidden="1" customHeight="1">
      <c r="A531" s="35"/>
      <c r="B531" s="10"/>
      <c r="C531" s="10"/>
      <c r="D531" s="10"/>
      <c r="E531" s="10"/>
      <c r="F531" s="10"/>
      <c r="G531" s="10"/>
      <c r="H531" s="10"/>
      <c r="I531" s="10"/>
      <c r="J531" s="10"/>
      <c r="K531" s="14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18">
        <f t="shared" ca="1" si="1"/>
        <v>162.31034482758622</v>
      </c>
      <c r="AK531" s="19" t="str">
        <f t="shared" ca="1" si="2"/>
        <v>MIRA</v>
      </c>
      <c r="AL531" s="20" t="s">
        <v>78</v>
      </c>
      <c r="AM531" s="20">
        <v>31</v>
      </c>
      <c r="AN531" s="21">
        <v>29</v>
      </c>
    </row>
    <row r="532" spans="1:40" ht="12" hidden="1" customHeight="1">
      <c r="A532" s="35"/>
      <c r="B532" s="10"/>
      <c r="C532" s="10"/>
      <c r="D532" s="10"/>
      <c r="E532" s="10"/>
      <c r="F532" s="10"/>
      <c r="G532" s="10"/>
      <c r="H532" s="10"/>
      <c r="I532" s="10"/>
      <c r="J532" s="10"/>
      <c r="K532" s="14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18">
        <f t="shared" ca="1" si="1"/>
        <v>156.9</v>
      </c>
      <c r="AK532" s="19" t="str">
        <f t="shared" ca="1" si="2"/>
        <v>MIRA</v>
      </c>
      <c r="AL532" s="20" t="s">
        <v>78</v>
      </c>
      <c r="AM532" s="20">
        <v>32</v>
      </c>
      <c r="AN532" s="21">
        <v>30</v>
      </c>
    </row>
    <row r="533" spans="1:40" ht="12" hidden="1" customHeight="1">
      <c r="A533" s="35"/>
      <c r="B533" s="10"/>
      <c r="C533" s="10"/>
      <c r="D533" s="10"/>
      <c r="E533" s="10"/>
      <c r="F533" s="10"/>
      <c r="G533" s="10"/>
      <c r="H533" s="10"/>
      <c r="I533" s="10"/>
      <c r="J533" s="10"/>
      <c r="K533" s="14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18">
        <f t="shared" ca="1" si="1"/>
        <v>151.83870967741936</v>
      </c>
      <c r="AK533" s="19" t="str">
        <f t="shared" ca="1" si="2"/>
        <v>MIRA</v>
      </c>
      <c r="AL533" s="20" t="s">
        <v>78</v>
      </c>
      <c r="AM533" s="20">
        <v>33</v>
      </c>
      <c r="AN533" s="21">
        <v>31</v>
      </c>
    </row>
    <row r="534" spans="1:40" ht="12" hidden="1" customHeight="1">
      <c r="A534" s="35"/>
      <c r="B534" s="10"/>
      <c r="C534" s="10"/>
      <c r="D534" s="10"/>
      <c r="E534" s="10"/>
      <c r="F534" s="10"/>
      <c r="G534" s="10"/>
      <c r="H534" s="10"/>
      <c r="I534" s="10"/>
      <c r="J534" s="10"/>
      <c r="K534" s="14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18">
        <f t="shared" ca="1" si="1"/>
        <v>147.09375</v>
      </c>
      <c r="AK534" s="19" t="str">
        <f t="shared" ca="1" si="2"/>
        <v>MIRA</v>
      </c>
      <c r="AL534" s="20" t="s">
        <v>78</v>
      </c>
      <c r="AM534" s="20">
        <v>34</v>
      </c>
      <c r="AN534" s="21">
        <v>32</v>
      </c>
    </row>
    <row r="535" spans="1:40" ht="12" hidden="1" customHeight="1">
      <c r="A535" s="35"/>
      <c r="B535" s="10"/>
      <c r="C535" s="10"/>
      <c r="D535" s="10"/>
      <c r="E535" s="10"/>
      <c r="F535" s="10"/>
      <c r="G535" s="10"/>
      <c r="H535" s="10"/>
      <c r="I535" s="10"/>
      <c r="J535" s="10"/>
      <c r="K535" s="14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18">
        <f t="shared" ca="1" si="1"/>
        <v>142.63636363636363</v>
      </c>
      <c r="AK535" s="19" t="str">
        <f t="shared" ca="1" si="2"/>
        <v>MIRA</v>
      </c>
      <c r="AL535" s="20" t="s">
        <v>78</v>
      </c>
      <c r="AM535" s="20">
        <v>35</v>
      </c>
      <c r="AN535" s="21">
        <v>33</v>
      </c>
    </row>
    <row r="536" spans="1:40" ht="12" hidden="1" customHeight="1">
      <c r="A536" s="35"/>
      <c r="B536" s="10"/>
      <c r="C536" s="10"/>
      <c r="D536" s="10"/>
      <c r="E536" s="10"/>
      <c r="F536" s="10"/>
      <c r="G536" s="10"/>
      <c r="H536" s="10"/>
      <c r="I536" s="10"/>
      <c r="J536" s="10"/>
      <c r="K536" s="14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18">
        <f t="shared" ca="1" si="1"/>
        <v>138.44117647058823</v>
      </c>
      <c r="AK536" s="19" t="str">
        <f t="shared" ca="1" si="2"/>
        <v>MIRA</v>
      </c>
      <c r="AL536" s="20" t="s">
        <v>78</v>
      </c>
      <c r="AM536" s="20">
        <v>36</v>
      </c>
      <c r="AN536" s="21">
        <v>34</v>
      </c>
    </row>
    <row r="537" spans="1:40" ht="12" hidden="1" customHeight="1">
      <c r="A537" s="35"/>
      <c r="B537" s="10"/>
      <c r="C537" s="10"/>
      <c r="D537" s="10"/>
      <c r="E537" s="10"/>
      <c r="F537" s="10"/>
      <c r="G537" s="10"/>
      <c r="H537" s="10"/>
      <c r="I537" s="10"/>
      <c r="J537" s="10"/>
      <c r="K537" s="14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18">
        <f t="shared" ca="1" si="1"/>
        <v>134.48571428571429</v>
      </c>
      <c r="AK537" s="19" t="str">
        <f t="shared" ca="1" si="2"/>
        <v>MIRA</v>
      </c>
      <c r="AL537" s="20" t="s">
        <v>78</v>
      </c>
      <c r="AM537" s="20">
        <v>37</v>
      </c>
      <c r="AN537" s="21">
        <v>35</v>
      </c>
    </row>
    <row r="538" spans="1:40" ht="12" hidden="1" customHeight="1">
      <c r="A538" s="35"/>
      <c r="B538" s="10"/>
      <c r="C538" s="10"/>
      <c r="D538" s="10"/>
      <c r="E538" s="10"/>
      <c r="F538" s="10"/>
      <c r="G538" s="10"/>
      <c r="H538" s="10"/>
      <c r="I538" s="10"/>
      <c r="J538" s="10"/>
      <c r="K538" s="14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18">
        <f t="shared" ca="1" si="1"/>
        <v>130.75</v>
      </c>
      <c r="AK538" s="19" t="str">
        <f t="shared" ca="1" si="2"/>
        <v>MIRA</v>
      </c>
      <c r="AL538" s="20" t="s">
        <v>78</v>
      </c>
      <c r="AM538" s="20">
        <v>38</v>
      </c>
      <c r="AN538" s="21">
        <v>36</v>
      </c>
    </row>
    <row r="539" spans="1:40" ht="12" hidden="1" customHeight="1">
      <c r="A539" s="35"/>
      <c r="B539" s="10"/>
      <c r="C539" s="10"/>
      <c r="D539" s="10"/>
      <c r="E539" s="10"/>
      <c r="F539" s="10"/>
      <c r="G539" s="10"/>
      <c r="H539" s="10"/>
      <c r="I539" s="10"/>
      <c r="J539" s="10"/>
      <c r="K539" s="14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18">
        <f t="shared" ca="1" si="1"/>
        <v>127.21621621621621</v>
      </c>
      <c r="AK539" s="19" t="str">
        <f t="shared" ca="1" si="2"/>
        <v>MIRA</v>
      </c>
      <c r="AL539" s="20" t="s">
        <v>78</v>
      </c>
      <c r="AM539" s="20">
        <v>39</v>
      </c>
      <c r="AN539" s="21">
        <v>37</v>
      </c>
    </row>
    <row r="540" spans="1:40" ht="12" hidden="1" customHeight="1">
      <c r="A540" s="35"/>
      <c r="B540" s="10"/>
      <c r="C540" s="10"/>
      <c r="D540" s="10"/>
      <c r="E540" s="10"/>
      <c r="F540" s="10"/>
      <c r="G540" s="10"/>
      <c r="H540" s="10"/>
      <c r="I540" s="10"/>
      <c r="J540" s="10"/>
      <c r="K540" s="14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18">
        <f t="shared" ca="1" si="1"/>
        <v>123.86842105263158</v>
      </c>
      <c r="AK540" s="19" t="str">
        <f t="shared" ca="1" si="2"/>
        <v>MIRA</v>
      </c>
      <c r="AL540" s="20" t="s">
        <v>78</v>
      </c>
      <c r="AM540" s="20">
        <v>40</v>
      </c>
      <c r="AN540" s="21">
        <v>38</v>
      </c>
    </row>
    <row r="541" spans="1:40" ht="12" hidden="1" customHeight="1">
      <c r="A541" s="35"/>
      <c r="B541" s="10"/>
      <c r="C541" s="10"/>
      <c r="D541" s="10"/>
      <c r="E541" s="10"/>
      <c r="F541" s="10"/>
      <c r="G541" s="10"/>
      <c r="H541" s="10"/>
      <c r="I541" s="10"/>
      <c r="J541" s="10"/>
      <c r="K541" s="14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18">
        <f t="shared" ca="1" si="1"/>
        <v>120.69230769230769</v>
      </c>
      <c r="AK541" s="19" t="str">
        <f t="shared" ca="1" si="2"/>
        <v>MIRA</v>
      </c>
      <c r="AL541" s="20" t="s">
        <v>78</v>
      </c>
      <c r="AM541" s="20">
        <v>41</v>
      </c>
      <c r="AN541" s="21">
        <v>39</v>
      </c>
    </row>
    <row r="542" spans="1:40" ht="12" hidden="1" customHeight="1">
      <c r="A542" s="35"/>
      <c r="B542" s="10"/>
      <c r="C542" s="10"/>
      <c r="D542" s="10"/>
      <c r="E542" s="10"/>
      <c r="F542" s="10"/>
      <c r="G542" s="10"/>
      <c r="H542" s="10"/>
      <c r="I542" s="10"/>
      <c r="J542" s="10"/>
      <c r="K542" s="14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18">
        <f t="shared" ca="1" si="1"/>
        <v>117.675</v>
      </c>
      <c r="AK542" s="19" t="str">
        <f t="shared" ca="1" si="2"/>
        <v>MIRA</v>
      </c>
      <c r="AL542" s="20" t="s">
        <v>78</v>
      </c>
      <c r="AM542" s="20">
        <v>42</v>
      </c>
      <c r="AN542" s="21">
        <v>40</v>
      </c>
    </row>
    <row r="543" spans="1:40" ht="12" hidden="1" customHeight="1">
      <c r="A543" s="35"/>
      <c r="B543" s="10"/>
      <c r="C543" s="10"/>
      <c r="D543" s="10"/>
      <c r="E543" s="10"/>
      <c r="F543" s="10"/>
      <c r="G543" s="10"/>
      <c r="H543" s="10"/>
      <c r="I543" s="10"/>
      <c r="J543" s="10"/>
      <c r="K543" s="14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18">
        <f t="shared" ca="1" si="1"/>
        <v>114.80487804878049</v>
      </c>
      <c r="AK543" s="19" t="str">
        <f t="shared" ca="1" si="2"/>
        <v>MIRA</v>
      </c>
      <c r="AL543" s="20" t="s">
        <v>78</v>
      </c>
      <c r="AM543" s="20">
        <v>43</v>
      </c>
      <c r="AN543" s="21">
        <v>41</v>
      </c>
    </row>
    <row r="544" spans="1:40" ht="12" hidden="1" customHeight="1">
      <c r="A544" s="35"/>
      <c r="B544" s="10"/>
      <c r="C544" s="10"/>
      <c r="D544" s="10"/>
      <c r="E544" s="10"/>
      <c r="F544" s="10"/>
      <c r="G544" s="10"/>
      <c r="H544" s="10"/>
      <c r="I544" s="10"/>
      <c r="J544" s="10"/>
      <c r="K544" s="14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18">
        <f t="shared" ca="1" si="1"/>
        <v>112.07142857142857</v>
      </c>
      <c r="AK544" s="19" t="str">
        <f t="shared" ca="1" si="2"/>
        <v>MIRA</v>
      </c>
      <c r="AL544" s="20" t="s">
        <v>78</v>
      </c>
      <c r="AM544" s="20">
        <v>44</v>
      </c>
      <c r="AN544" s="21">
        <v>42</v>
      </c>
    </row>
    <row r="545" spans="1:40" ht="12" hidden="1" customHeight="1">
      <c r="A545" s="35"/>
      <c r="B545" s="10"/>
      <c r="C545" s="10"/>
      <c r="D545" s="10"/>
      <c r="E545" s="10"/>
      <c r="F545" s="10"/>
      <c r="G545" s="10"/>
      <c r="H545" s="10"/>
      <c r="I545" s="10"/>
      <c r="J545" s="10"/>
      <c r="K545" s="14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18">
        <f t="shared" ca="1" si="1"/>
        <v>109.46511627906976</v>
      </c>
      <c r="AK545" s="19" t="str">
        <f t="shared" ca="1" si="2"/>
        <v>MIRA</v>
      </c>
      <c r="AL545" s="20" t="s">
        <v>78</v>
      </c>
      <c r="AM545" s="20">
        <v>45</v>
      </c>
      <c r="AN545" s="21">
        <v>43</v>
      </c>
    </row>
    <row r="546" spans="1:40" ht="12" hidden="1" customHeight="1">
      <c r="A546" s="35"/>
      <c r="B546" s="10"/>
      <c r="C546" s="10"/>
      <c r="D546" s="10"/>
      <c r="E546" s="10"/>
      <c r="F546" s="10"/>
      <c r="G546" s="10"/>
      <c r="H546" s="10"/>
      <c r="I546" s="10"/>
      <c r="J546" s="10"/>
      <c r="K546" s="14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18">
        <f t="shared" ca="1" si="1"/>
        <v>106.97727272727273</v>
      </c>
      <c r="AK546" s="19" t="str">
        <f t="shared" ca="1" si="2"/>
        <v>MIRA</v>
      </c>
      <c r="AL546" s="20" t="s">
        <v>78</v>
      </c>
      <c r="AM546" s="20">
        <v>46</v>
      </c>
      <c r="AN546" s="21">
        <v>44</v>
      </c>
    </row>
    <row r="547" spans="1:40" ht="12" hidden="1" customHeight="1">
      <c r="A547" s="35"/>
      <c r="B547" s="10"/>
      <c r="C547" s="10"/>
      <c r="D547" s="10"/>
      <c r="E547" s="10"/>
      <c r="F547" s="10"/>
      <c r="G547" s="10"/>
      <c r="H547" s="10"/>
      <c r="I547" s="10"/>
      <c r="J547" s="10"/>
      <c r="K547" s="14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18">
        <f t="shared" ca="1" si="1"/>
        <v>104.6</v>
      </c>
      <c r="AK547" s="19" t="str">
        <f t="shared" ca="1" si="2"/>
        <v>MIRA</v>
      </c>
      <c r="AL547" s="20" t="s">
        <v>78</v>
      </c>
      <c r="AM547" s="20">
        <v>47</v>
      </c>
      <c r="AN547" s="21">
        <v>45</v>
      </c>
    </row>
    <row r="548" spans="1:40" ht="12" hidden="1" customHeight="1">
      <c r="A548" s="35"/>
      <c r="B548" s="10"/>
      <c r="C548" s="10"/>
      <c r="D548" s="10"/>
      <c r="E548" s="10"/>
      <c r="F548" s="10"/>
      <c r="G548" s="10"/>
      <c r="H548" s="10"/>
      <c r="I548" s="10"/>
      <c r="J548" s="10"/>
      <c r="K548" s="14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18">
        <f t="shared" ca="1" si="1"/>
        <v>102.32608695652173</v>
      </c>
      <c r="AK548" s="19" t="str">
        <f t="shared" ca="1" si="2"/>
        <v>MIRA</v>
      </c>
      <c r="AL548" s="20" t="s">
        <v>78</v>
      </c>
      <c r="AM548" s="20">
        <v>48</v>
      </c>
      <c r="AN548" s="21">
        <v>46</v>
      </c>
    </row>
    <row r="549" spans="1:40" ht="12" hidden="1" customHeight="1">
      <c r="A549" s="35"/>
      <c r="B549" s="10"/>
      <c r="C549" s="10"/>
      <c r="D549" s="10"/>
      <c r="E549" s="10"/>
      <c r="F549" s="10"/>
      <c r="G549" s="10"/>
      <c r="H549" s="10"/>
      <c r="I549" s="10"/>
      <c r="J549" s="10"/>
      <c r="K549" s="14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18">
        <f t="shared" ca="1" si="1"/>
        <v>100.14893617021276</v>
      </c>
      <c r="AK549" s="19" t="str">
        <f t="shared" ca="1" si="2"/>
        <v>MIRA</v>
      </c>
      <c r="AL549" s="20" t="s">
        <v>78</v>
      </c>
      <c r="AM549" s="20">
        <v>49</v>
      </c>
      <c r="AN549" s="21">
        <v>47</v>
      </c>
    </row>
    <row r="550" spans="1:40" ht="12" hidden="1" customHeight="1">
      <c r="A550" s="35"/>
      <c r="B550" s="10"/>
      <c r="C550" s="10"/>
      <c r="D550" s="10"/>
      <c r="E550" s="10"/>
      <c r="F550" s="10"/>
      <c r="G550" s="10"/>
      <c r="H550" s="10"/>
      <c r="I550" s="10"/>
      <c r="J550" s="10"/>
      <c r="K550" s="14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18">
        <f t="shared" ca="1" si="1"/>
        <v>98.0625</v>
      </c>
      <c r="AK550" s="19" t="str">
        <f t="shared" ca="1" si="2"/>
        <v>MIRA</v>
      </c>
      <c r="AL550" s="20" t="s">
        <v>78</v>
      </c>
      <c r="AM550" s="20">
        <v>50</v>
      </c>
      <c r="AN550" s="21">
        <v>48</v>
      </c>
    </row>
    <row r="551" spans="1:40" ht="12" hidden="1" customHeight="1">
      <c r="A551" s="35"/>
      <c r="B551" s="10"/>
      <c r="C551" s="10"/>
      <c r="D551" s="10"/>
      <c r="E551" s="10"/>
      <c r="F551" s="10"/>
      <c r="G551" s="10"/>
      <c r="H551" s="10"/>
      <c r="I551" s="10"/>
      <c r="J551" s="10"/>
      <c r="K551" s="14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18">
        <f t="shared" ca="1" si="1"/>
        <v>96.061224489795919</v>
      </c>
      <c r="AK551" s="19" t="str">
        <f t="shared" ca="1" si="2"/>
        <v>MIRA</v>
      </c>
      <c r="AL551" s="20" t="s">
        <v>78</v>
      </c>
      <c r="AM551" s="20">
        <v>51</v>
      </c>
      <c r="AN551" s="21">
        <v>49</v>
      </c>
    </row>
    <row r="552" spans="1:40" ht="12" hidden="1" customHeight="1">
      <c r="A552" s="35"/>
      <c r="B552" s="10"/>
      <c r="C552" s="10"/>
      <c r="D552" s="10"/>
      <c r="E552" s="10"/>
      <c r="F552" s="10"/>
      <c r="G552" s="10"/>
      <c r="H552" s="10"/>
      <c r="I552" s="10"/>
      <c r="J552" s="10"/>
      <c r="K552" s="14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18">
        <f t="shared" ca="1" si="1"/>
        <v>94.14</v>
      </c>
      <c r="AK552" s="19" t="str">
        <f t="shared" ca="1" si="2"/>
        <v>MIRA</v>
      </c>
      <c r="AL552" s="20" t="s">
        <v>78</v>
      </c>
      <c r="AM552" s="20">
        <v>52</v>
      </c>
      <c r="AN552" s="21">
        <v>50</v>
      </c>
    </row>
    <row r="553" spans="1:40" ht="12" hidden="1" customHeight="1">
      <c r="A553" s="35"/>
      <c r="B553" s="10"/>
      <c r="C553" s="10"/>
      <c r="D553" s="10"/>
      <c r="E553" s="10"/>
      <c r="F553" s="10"/>
      <c r="G553" s="10"/>
      <c r="H553" s="10"/>
      <c r="I553" s="10"/>
      <c r="J553" s="10"/>
      <c r="K553" s="14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18">
        <f t="shared" ca="1" si="1"/>
        <v>4515</v>
      </c>
      <c r="AK553" s="19" t="str">
        <f t="shared" ca="1" si="2"/>
        <v>Renaciente</v>
      </c>
      <c r="AL553" s="20" t="s">
        <v>79</v>
      </c>
      <c r="AM553" s="20">
        <v>3</v>
      </c>
      <c r="AN553" s="21">
        <v>1</v>
      </c>
    </row>
    <row r="554" spans="1:40" ht="12" hidden="1" customHeight="1">
      <c r="A554" s="35"/>
      <c r="B554" s="10"/>
      <c r="C554" s="10"/>
      <c r="D554" s="10"/>
      <c r="E554" s="10"/>
      <c r="F554" s="10"/>
      <c r="G554" s="10"/>
      <c r="H554" s="10"/>
      <c r="I554" s="10"/>
      <c r="J554" s="10"/>
      <c r="K554" s="14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18">
        <f t="shared" ca="1" si="1"/>
        <v>2257.5</v>
      </c>
      <c r="AK554" s="19" t="str">
        <f t="shared" ca="1" si="2"/>
        <v>Renaciente</v>
      </c>
      <c r="AL554" s="20" t="s">
        <v>79</v>
      </c>
      <c r="AM554" s="20">
        <v>4</v>
      </c>
      <c r="AN554" s="21">
        <v>2</v>
      </c>
    </row>
    <row r="555" spans="1:40" ht="12" hidden="1" customHeight="1">
      <c r="A555" s="35"/>
      <c r="B555" s="10"/>
      <c r="C555" s="10"/>
      <c r="D555" s="10"/>
      <c r="E555" s="10"/>
      <c r="F555" s="10"/>
      <c r="G555" s="10"/>
      <c r="H555" s="10"/>
      <c r="I555" s="10"/>
      <c r="J555" s="10"/>
      <c r="K555" s="14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18">
        <f t="shared" ca="1" si="1"/>
        <v>1505</v>
      </c>
      <c r="AK555" s="19" t="str">
        <f t="shared" ca="1" si="2"/>
        <v>Renaciente</v>
      </c>
      <c r="AL555" s="20" t="s">
        <v>79</v>
      </c>
      <c r="AM555" s="20">
        <v>5</v>
      </c>
      <c r="AN555" s="21">
        <v>3</v>
      </c>
    </row>
    <row r="556" spans="1:40" ht="12" hidden="1" customHeight="1">
      <c r="A556" s="35"/>
      <c r="B556" s="10"/>
      <c r="C556" s="10"/>
      <c r="D556" s="10"/>
      <c r="E556" s="10"/>
      <c r="F556" s="10"/>
      <c r="G556" s="10"/>
      <c r="H556" s="10"/>
      <c r="I556" s="10"/>
      <c r="J556" s="10"/>
      <c r="K556" s="14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18">
        <f t="shared" ca="1" si="1"/>
        <v>1128.75</v>
      </c>
      <c r="AK556" s="19" t="str">
        <f t="shared" ca="1" si="2"/>
        <v>Renaciente</v>
      </c>
      <c r="AL556" s="20" t="s">
        <v>79</v>
      </c>
      <c r="AM556" s="20">
        <v>6</v>
      </c>
      <c r="AN556" s="21">
        <v>4</v>
      </c>
    </row>
    <row r="557" spans="1:40" ht="12" hidden="1" customHeight="1">
      <c r="A557" s="35"/>
      <c r="B557" s="10"/>
      <c r="C557" s="10"/>
      <c r="D557" s="10"/>
      <c r="E557" s="10"/>
      <c r="F557" s="10"/>
      <c r="G557" s="10"/>
      <c r="H557" s="10"/>
      <c r="I557" s="10"/>
      <c r="J557" s="10"/>
      <c r="K557" s="14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18">
        <f t="shared" ca="1" si="1"/>
        <v>903</v>
      </c>
      <c r="AK557" s="19" t="str">
        <f t="shared" ca="1" si="2"/>
        <v>Renaciente</v>
      </c>
      <c r="AL557" s="20" t="s">
        <v>79</v>
      </c>
      <c r="AM557" s="20">
        <v>7</v>
      </c>
      <c r="AN557" s="21">
        <v>5</v>
      </c>
    </row>
    <row r="558" spans="1:40" ht="12" hidden="1" customHeight="1">
      <c r="A558" s="35"/>
      <c r="B558" s="10"/>
      <c r="C558" s="10"/>
      <c r="D558" s="10"/>
      <c r="E558" s="10"/>
      <c r="F558" s="10"/>
      <c r="G558" s="10"/>
      <c r="H558" s="10"/>
      <c r="I558" s="10"/>
      <c r="J558" s="10"/>
      <c r="K558" s="14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18">
        <f t="shared" ca="1" si="1"/>
        <v>752.5</v>
      </c>
      <c r="AK558" s="19" t="str">
        <f t="shared" ca="1" si="2"/>
        <v>Renaciente</v>
      </c>
      <c r="AL558" s="20" t="s">
        <v>79</v>
      </c>
      <c r="AM558" s="20">
        <v>8</v>
      </c>
      <c r="AN558" s="21">
        <v>6</v>
      </c>
    </row>
    <row r="559" spans="1:40" ht="12" hidden="1" customHeight="1">
      <c r="A559" s="35"/>
      <c r="B559" s="10"/>
      <c r="C559" s="10"/>
      <c r="D559" s="10"/>
      <c r="E559" s="10"/>
      <c r="F559" s="10"/>
      <c r="G559" s="10"/>
      <c r="H559" s="10"/>
      <c r="I559" s="10"/>
      <c r="J559" s="10"/>
      <c r="K559" s="14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18">
        <f t="shared" ca="1" si="1"/>
        <v>645</v>
      </c>
      <c r="AK559" s="19" t="str">
        <f t="shared" ca="1" si="2"/>
        <v>Renaciente</v>
      </c>
      <c r="AL559" s="20" t="s">
        <v>79</v>
      </c>
      <c r="AM559" s="20">
        <v>9</v>
      </c>
      <c r="AN559" s="21">
        <v>7</v>
      </c>
    </row>
    <row r="560" spans="1:40" ht="12" hidden="1" customHeight="1">
      <c r="A560" s="35"/>
      <c r="B560" s="10"/>
      <c r="C560" s="10"/>
      <c r="D560" s="10"/>
      <c r="E560" s="10"/>
      <c r="F560" s="10"/>
      <c r="G560" s="10"/>
      <c r="H560" s="10"/>
      <c r="I560" s="10"/>
      <c r="J560" s="10"/>
      <c r="K560" s="14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18">
        <f t="shared" ca="1" si="1"/>
        <v>564.375</v>
      </c>
      <c r="AK560" s="19" t="str">
        <f t="shared" ca="1" si="2"/>
        <v>Renaciente</v>
      </c>
      <c r="AL560" s="20" t="s">
        <v>79</v>
      </c>
      <c r="AM560" s="20">
        <v>10</v>
      </c>
      <c r="AN560" s="21">
        <v>8</v>
      </c>
    </row>
    <row r="561" spans="1:40" ht="12" hidden="1" customHeight="1">
      <c r="A561" s="35"/>
      <c r="B561" s="10"/>
      <c r="C561" s="10"/>
      <c r="D561" s="10"/>
      <c r="E561" s="10"/>
      <c r="F561" s="10"/>
      <c r="G561" s="10"/>
      <c r="H561" s="10"/>
      <c r="I561" s="10"/>
      <c r="J561" s="10"/>
      <c r="K561" s="14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18">
        <f t="shared" ca="1" si="1"/>
        <v>501.66666666666669</v>
      </c>
      <c r="AK561" s="19" t="str">
        <f t="shared" ca="1" si="2"/>
        <v>Renaciente</v>
      </c>
      <c r="AL561" s="20" t="s">
        <v>79</v>
      </c>
      <c r="AM561" s="20">
        <v>11</v>
      </c>
      <c r="AN561" s="21">
        <v>9</v>
      </c>
    </row>
    <row r="562" spans="1:40" ht="12" hidden="1" customHeight="1">
      <c r="A562" s="35"/>
      <c r="B562" s="10"/>
      <c r="C562" s="10"/>
      <c r="D562" s="10"/>
      <c r="E562" s="10"/>
      <c r="F562" s="10"/>
      <c r="G562" s="10"/>
      <c r="H562" s="10"/>
      <c r="I562" s="10"/>
      <c r="J562" s="10"/>
      <c r="K562" s="14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18">
        <f t="shared" ca="1" si="1"/>
        <v>451.5</v>
      </c>
      <c r="AK562" s="19" t="str">
        <f t="shared" ca="1" si="2"/>
        <v>Renaciente</v>
      </c>
      <c r="AL562" s="20" t="s">
        <v>79</v>
      </c>
      <c r="AM562" s="20">
        <v>12</v>
      </c>
      <c r="AN562" s="21">
        <v>10</v>
      </c>
    </row>
    <row r="563" spans="1:40" ht="12" hidden="1" customHeight="1">
      <c r="A563" s="35"/>
      <c r="B563" s="10"/>
      <c r="C563" s="10"/>
      <c r="D563" s="10"/>
      <c r="E563" s="10"/>
      <c r="F563" s="10"/>
      <c r="G563" s="10"/>
      <c r="H563" s="10"/>
      <c r="I563" s="10"/>
      <c r="J563" s="10"/>
      <c r="K563" s="14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18">
        <f t="shared" ca="1" si="1"/>
        <v>410.45454545454544</v>
      </c>
      <c r="AK563" s="19" t="str">
        <f t="shared" ca="1" si="2"/>
        <v>Renaciente</v>
      </c>
      <c r="AL563" s="20" t="s">
        <v>79</v>
      </c>
      <c r="AM563" s="20">
        <v>13</v>
      </c>
      <c r="AN563" s="21">
        <v>11</v>
      </c>
    </row>
    <row r="564" spans="1:40" ht="12" hidden="1" customHeight="1">
      <c r="A564" s="35"/>
      <c r="B564" s="10"/>
      <c r="C564" s="10"/>
      <c r="D564" s="10"/>
      <c r="E564" s="10"/>
      <c r="F564" s="10"/>
      <c r="G564" s="10"/>
      <c r="H564" s="10"/>
      <c r="I564" s="10"/>
      <c r="J564" s="10"/>
      <c r="K564" s="14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18">
        <f t="shared" ca="1" si="1"/>
        <v>376.25</v>
      </c>
      <c r="AK564" s="19" t="str">
        <f t="shared" ca="1" si="2"/>
        <v>Renaciente</v>
      </c>
      <c r="AL564" s="20" t="s">
        <v>79</v>
      </c>
      <c r="AM564" s="20">
        <v>14</v>
      </c>
      <c r="AN564" s="21">
        <v>12</v>
      </c>
    </row>
    <row r="565" spans="1:40" ht="12" hidden="1" customHeight="1">
      <c r="A565" s="35"/>
      <c r="B565" s="10"/>
      <c r="C565" s="10"/>
      <c r="D565" s="10"/>
      <c r="E565" s="10"/>
      <c r="F565" s="10"/>
      <c r="G565" s="10"/>
      <c r="H565" s="10"/>
      <c r="I565" s="10"/>
      <c r="J565" s="10"/>
      <c r="K565" s="14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18">
        <f t="shared" ca="1" si="1"/>
        <v>347.30769230769232</v>
      </c>
      <c r="AK565" s="19" t="str">
        <f t="shared" ca="1" si="2"/>
        <v>Renaciente</v>
      </c>
      <c r="AL565" s="20" t="s">
        <v>79</v>
      </c>
      <c r="AM565" s="20">
        <v>15</v>
      </c>
      <c r="AN565" s="21">
        <v>13</v>
      </c>
    </row>
    <row r="566" spans="1:40" ht="12" hidden="1" customHeight="1">
      <c r="A566" s="35"/>
      <c r="B566" s="10"/>
      <c r="C566" s="10"/>
      <c r="D566" s="10"/>
      <c r="E566" s="10"/>
      <c r="F566" s="10"/>
      <c r="G566" s="10"/>
      <c r="H566" s="10"/>
      <c r="I566" s="10"/>
      <c r="J566" s="10"/>
      <c r="K566" s="14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18">
        <f t="shared" ca="1" si="1"/>
        <v>322.5</v>
      </c>
      <c r="AK566" s="19" t="str">
        <f t="shared" ca="1" si="2"/>
        <v>Renaciente</v>
      </c>
      <c r="AL566" s="20" t="s">
        <v>79</v>
      </c>
      <c r="AM566" s="20">
        <v>16</v>
      </c>
      <c r="AN566" s="21">
        <v>14</v>
      </c>
    </row>
    <row r="567" spans="1:40" ht="12" hidden="1" customHeight="1">
      <c r="A567" s="35"/>
      <c r="B567" s="10"/>
      <c r="C567" s="10"/>
      <c r="D567" s="10"/>
      <c r="E567" s="10"/>
      <c r="F567" s="10"/>
      <c r="G567" s="10"/>
      <c r="H567" s="10"/>
      <c r="I567" s="10"/>
      <c r="J567" s="10"/>
      <c r="K567" s="14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18">
        <f t="shared" ca="1" si="1"/>
        <v>301</v>
      </c>
      <c r="AK567" s="19" t="str">
        <f t="shared" ca="1" si="2"/>
        <v>Renaciente</v>
      </c>
      <c r="AL567" s="20" t="s">
        <v>79</v>
      </c>
      <c r="AM567" s="20">
        <v>17</v>
      </c>
      <c r="AN567" s="21">
        <v>15</v>
      </c>
    </row>
    <row r="568" spans="1:40" ht="12" hidden="1" customHeight="1">
      <c r="A568" s="35"/>
      <c r="B568" s="10"/>
      <c r="C568" s="10"/>
      <c r="D568" s="10"/>
      <c r="E568" s="10"/>
      <c r="F568" s="10"/>
      <c r="G568" s="10"/>
      <c r="H568" s="10"/>
      <c r="I568" s="10"/>
      <c r="J568" s="10"/>
      <c r="K568" s="14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18">
        <f t="shared" ca="1" si="1"/>
        <v>282.1875</v>
      </c>
      <c r="AK568" s="19" t="str">
        <f t="shared" ca="1" si="2"/>
        <v>Renaciente</v>
      </c>
      <c r="AL568" s="20" t="s">
        <v>79</v>
      </c>
      <c r="AM568" s="20">
        <v>18</v>
      </c>
      <c r="AN568" s="21">
        <v>16</v>
      </c>
    </row>
    <row r="569" spans="1:40" ht="12" hidden="1" customHeight="1">
      <c r="A569" s="35"/>
      <c r="B569" s="10"/>
      <c r="C569" s="10"/>
      <c r="D569" s="10"/>
      <c r="E569" s="10"/>
      <c r="F569" s="10"/>
      <c r="G569" s="10"/>
      <c r="H569" s="10"/>
      <c r="I569" s="10"/>
      <c r="J569" s="10"/>
      <c r="K569" s="14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18">
        <f t="shared" ca="1" si="1"/>
        <v>265.58823529411762</v>
      </c>
      <c r="AK569" s="19" t="str">
        <f t="shared" ca="1" si="2"/>
        <v>Renaciente</v>
      </c>
      <c r="AL569" s="20" t="s">
        <v>79</v>
      </c>
      <c r="AM569" s="20">
        <v>19</v>
      </c>
      <c r="AN569" s="21">
        <v>17</v>
      </c>
    </row>
    <row r="570" spans="1:40" ht="12" hidden="1" customHeight="1">
      <c r="A570" s="35"/>
      <c r="B570" s="10"/>
      <c r="C570" s="10"/>
      <c r="D570" s="10"/>
      <c r="E570" s="10"/>
      <c r="F570" s="10"/>
      <c r="G570" s="10"/>
      <c r="H570" s="10"/>
      <c r="I570" s="10"/>
      <c r="J570" s="10"/>
      <c r="K570" s="14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18">
        <f t="shared" ca="1" si="1"/>
        <v>250.83333333333334</v>
      </c>
      <c r="AK570" s="19" t="str">
        <f t="shared" ca="1" si="2"/>
        <v>Renaciente</v>
      </c>
      <c r="AL570" s="20" t="s">
        <v>79</v>
      </c>
      <c r="AM570" s="20">
        <v>20</v>
      </c>
      <c r="AN570" s="21">
        <v>18</v>
      </c>
    </row>
    <row r="571" spans="1:40" ht="12" hidden="1" customHeight="1">
      <c r="A571" s="35"/>
      <c r="B571" s="10"/>
      <c r="C571" s="10"/>
      <c r="D571" s="10"/>
      <c r="E571" s="10"/>
      <c r="F571" s="10"/>
      <c r="G571" s="10"/>
      <c r="H571" s="10"/>
      <c r="I571" s="10"/>
      <c r="J571" s="10"/>
      <c r="K571" s="14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18">
        <f t="shared" ca="1" si="1"/>
        <v>237.63157894736841</v>
      </c>
      <c r="AK571" s="19" t="str">
        <f t="shared" ca="1" si="2"/>
        <v>Renaciente</v>
      </c>
      <c r="AL571" s="20" t="s">
        <v>79</v>
      </c>
      <c r="AM571" s="20">
        <v>21</v>
      </c>
      <c r="AN571" s="21">
        <v>19</v>
      </c>
    </row>
    <row r="572" spans="1:40" ht="12" hidden="1" customHeight="1">
      <c r="A572" s="35"/>
      <c r="B572" s="10"/>
      <c r="C572" s="10"/>
      <c r="D572" s="10"/>
      <c r="E572" s="10"/>
      <c r="F572" s="10"/>
      <c r="G572" s="10"/>
      <c r="H572" s="10"/>
      <c r="I572" s="10"/>
      <c r="J572" s="10"/>
      <c r="K572" s="14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18">
        <f t="shared" ca="1" si="1"/>
        <v>225.75</v>
      </c>
      <c r="AK572" s="19" t="str">
        <f t="shared" ca="1" si="2"/>
        <v>Renaciente</v>
      </c>
      <c r="AL572" s="20" t="s">
        <v>79</v>
      </c>
      <c r="AM572" s="20">
        <v>22</v>
      </c>
      <c r="AN572" s="21">
        <v>20</v>
      </c>
    </row>
    <row r="573" spans="1:40" ht="12" hidden="1" customHeight="1">
      <c r="A573" s="35"/>
      <c r="B573" s="10"/>
      <c r="C573" s="10"/>
      <c r="D573" s="10"/>
      <c r="E573" s="10"/>
      <c r="F573" s="10"/>
      <c r="G573" s="10"/>
      <c r="H573" s="10"/>
      <c r="I573" s="10"/>
      <c r="J573" s="10"/>
      <c r="K573" s="14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18">
        <f t="shared" ca="1" si="1"/>
        <v>215</v>
      </c>
      <c r="AK573" s="19" t="str">
        <f t="shared" ca="1" si="2"/>
        <v>Renaciente</v>
      </c>
      <c r="AL573" s="20" t="s">
        <v>79</v>
      </c>
      <c r="AM573" s="20">
        <v>23</v>
      </c>
      <c r="AN573" s="21">
        <v>21</v>
      </c>
    </row>
    <row r="574" spans="1:40" ht="12" hidden="1" customHeight="1">
      <c r="A574" s="35"/>
      <c r="B574" s="10"/>
      <c r="C574" s="10"/>
      <c r="D574" s="10"/>
      <c r="E574" s="10"/>
      <c r="F574" s="10"/>
      <c r="G574" s="10"/>
      <c r="H574" s="10"/>
      <c r="I574" s="10"/>
      <c r="J574" s="10"/>
      <c r="K574" s="14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18">
        <f t="shared" ca="1" si="1"/>
        <v>205.22727272727272</v>
      </c>
      <c r="AK574" s="19" t="str">
        <f t="shared" ca="1" si="2"/>
        <v>Renaciente</v>
      </c>
      <c r="AL574" s="20" t="s">
        <v>79</v>
      </c>
      <c r="AM574" s="20">
        <v>24</v>
      </c>
      <c r="AN574" s="21">
        <v>22</v>
      </c>
    </row>
    <row r="575" spans="1:40" ht="12" hidden="1" customHeight="1">
      <c r="A575" s="35"/>
      <c r="B575" s="10"/>
      <c r="C575" s="10"/>
      <c r="D575" s="10"/>
      <c r="E575" s="10"/>
      <c r="F575" s="10"/>
      <c r="G575" s="10"/>
      <c r="H575" s="10"/>
      <c r="I575" s="10"/>
      <c r="J575" s="10"/>
      <c r="K575" s="14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18">
        <f t="shared" ca="1" si="1"/>
        <v>196.30434782608697</v>
      </c>
      <c r="AK575" s="19" t="str">
        <f t="shared" ca="1" si="2"/>
        <v>Renaciente</v>
      </c>
      <c r="AL575" s="20" t="s">
        <v>79</v>
      </c>
      <c r="AM575" s="20">
        <v>25</v>
      </c>
      <c r="AN575" s="21">
        <v>23</v>
      </c>
    </row>
    <row r="576" spans="1:40" ht="12" hidden="1" customHeight="1">
      <c r="A576" s="35"/>
      <c r="B576" s="10"/>
      <c r="C576" s="10"/>
      <c r="D576" s="10"/>
      <c r="E576" s="10"/>
      <c r="F576" s="10"/>
      <c r="G576" s="10"/>
      <c r="H576" s="10"/>
      <c r="I576" s="10"/>
      <c r="J576" s="10"/>
      <c r="K576" s="14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18">
        <f t="shared" ca="1" si="1"/>
        <v>188.125</v>
      </c>
      <c r="AK576" s="19" t="str">
        <f t="shared" ca="1" si="2"/>
        <v>Renaciente</v>
      </c>
      <c r="AL576" s="20" t="s">
        <v>79</v>
      </c>
      <c r="AM576" s="20">
        <v>26</v>
      </c>
      <c r="AN576" s="21">
        <v>24</v>
      </c>
    </row>
    <row r="577" spans="1:40" ht="12" hidden="1" customHeight="1">
      <c r="A577" s="35"/>
      <c r="B577" s="10"/>
      <c r="C577" s="10"/>
      <c r="D577" s="10"/>
      <c r="E577" s="10"/>
      <c r="F577" s="10"/>
      <c r="G577" s="10"/>
      <c r="H577" s="10"/>
      <c r="I577" s="10"/>
      <c r="J577" s="10"/>
      <c r="K577" s="14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18">
        <f t="shared" ca="1" si="1"/>
        <v>180.6</v>
      </c>
      <c r="AK577" s="19" t="str">
        <f t="shared" ca="1" si="2"/>
        <v>Renaciente</v>
      </c>
      <c r="AL577" s="20" t="s">
        <v>79</v>
      </c>
      <c r="AM577" s="20">
        <v>27</v>
      </c>
      <c r="AN577" s="21">
        <v>25</v>
      </c>
    </row>
    <row r="578" spans="1:40" ht="12" hidden="1" customHeight="1">
      <c r="A578" s="35"/>
      <c r="B578" s="10"/>
      <c r="C578" s="10"/>
      <c r="D578" s="10"/>
      <c r="E578" s="10"/>
      <c r="F578" s="10"/>
      <c r="G578" s="10"/>
      <c r="H578" s="10"/>
      <c r="I578" s="10"/>
      <c r="J578" s="10"/>
      <c r="K578" s="14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18">
        <f t="shared" ca="1" si="1"/>
        <v>173.65384615384616</v>
      </c>
      <c r="AK578" s="19" t="str">
        <f t="shared" ca="1" si="2"/>
        <v>Renaciente</v>
      </c>
      <c r="AL578" s="20" t="s">
        <v>79</v>
      </c>
      <c r="AM578" s="20">
        <v>28</v>
      </c>
      <c r="AN578" s="21">
        <v>26</v>
      </c>
    </row>
    <row r="579" spans="1:40" ht="12" hidden="1" customHeight="1">
      <c r="A579" s="35"/>
      <c r="B579" s="10"/>
      <c r="C579" s="10"/>
      <c r="D579" s="10"/>
      <c r="E579" s="10"/>
      <c r="F579" s="10"/>
      <c r="G579" s="10"/>
      <c r="H579" s="10"/>
      <c r="I579" s="10"/>
      <c r="J579" s="10"/>
      <c r="K579" s="14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18">
        <f t="shared" ca="1" si="1"/>
        <v>167.22222222222223</v>
      </c>
      <c r="AK579" s="19" t="str">
        <f t="shared" ca="1" si="2"/>
        <v>Renaciente</v>
      </c>
      <c r="AL579" s="20" t="s">
        <v>79</v>
      </c>
      <c r="AM579" s="20">
        <v>29</v>
      </c>
      <c r="AN579" s="21">
        <v>27</v>
      </c>
    </row>
    <row r="580" spans="1:40" ht="12" hidden="1" customHeight="1">
      <c r="A580" s="35"/>
      <c r="B580" s="10"/>
      <c r="C580" s="10"/>
      <c r="D580" s="10"/>
      <c r="E580" s="10"/>
      <c r="F580" s="10"/>
      <c r="G580" s="10"/>
      <c r="H580" s="10"/>
      <c r="I580" s="10"/>
      <c r="J580" s="10"/>
      <c r="K580" s="14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18">
        <f t="shared" ca="1" si="1"/>
        <v>161.25</v>
      </c>
      <c r="AK580" s="19" t="str">
        <f t="shared" ca="1" si="2"/>
        <v>Renaciente</v>
      </c>
      <c r="AL580" s="20" t="s">
        <v>79</v>
      </c>
      <c r="AM580" s="20">
        <v>30</v>
      </c>
      <c r="AN580" s="21">
        <v>28</v>
      </c>
    </row>
    <row r="581" spans="1:40" ht="12" hidden="1" customHeight="1">
      <c r="A581" s="35"/>
      <c r="B581" s="10"/>
      <c r="C581" s="10"/>
      <c r="D581" s="10"/>
      <c r="E581" s="10"/>
      <c r="F581" s="10"/>
      <c r="G581" s="10"/>
      <c r="H581" s="10"/>
      <c r="I581" s="10"/>
      <c r="J581" s="10"/>
      <c r="K581" s="14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18">
        <f t="shared" ca="1" si="1"/>
        <v>155.68965517241378</v>
      </c>
      <c r="AK581" s="19" t="str">
        <f t="shared" ca="1" si="2"/>
        <v>Renaciente</v>
      </c>
      <c r="AL581" s="20" t="s">
        <v>79</v>
      </c>
      <c r="AM581" s="20">
        <v>31</v>
      </c>
      <c r="AN581" s="21">
        <v>29</v>
      </c>
    </row>
    <row r="582" spans="1:40" ht="12" hidden="1" customHeight="1">
      <c r="A582" s="35"/>
      <c r="B582" s="10"/>
      <c r="C582" s="10"/>
      <c r="D582" s="10"/>
      <c r="E582" s="10"/>
      <c r="F582" s="10"/>
      <c r="G582" s="10"/>
      <c r="H582" s="10"/>
      <c r="I582" s="10"/>
      <c r="J582" s="10"/>
      <c r="K582" s="14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18">
        <f t="shared" ca="1" si="1"/>
        <v>150.5</v>
      </c>
      <c r="AK582" s="19" t="str">
        <f t="shared" ca="1" si="2"/>
        <v>Renaciente</v>
      </c>
      <c r="AL582" s="20" t="s">
        <v>79</v>
      </c>
      <c r="AM582" s="20">
        <v>32</v>
      </c>
      <c r="AN582" s="21">
        <v>30</v>
      </c>
    </row>
    <row r="583" spans="1:40" ht="12" hidden="1" customHeight="1">
      <c r="A583" s="35"/>
      <c r="B583" s="10"/>
      <c r="C583" s="10"/>
      <c r="D583" s="10"/>
      <c r="E583" s="10"/>
      <c r="F583" s="10"/>
      <c r="G583" s="10"/>
      <c r="H583" s="10"/>
      <c r="I583" s="10"/>
      <c r="J583" s="10"/>
      <c r="K583" s="14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18">
        <f t="shared" ca="1" si="1"/>
        <v>145.64516129032259</v>
      </c>
      <c r="AK583" s="19" t="str">
        <f t="shared" ca="1" si="2"/>
        <v>Renaciente</v>
      </c>
      <c r="AL583" s="20" t="s">
        <v>79</v>
      </c>
      <c r="AM583" s="20">
        <v>33</v>
      </c>
      <c r="AN583" s="21">
        <v>31</v>
      </c>
    </row>
    <row r="584" spans="1:40" ht="12" hidden="1" customHeight="1">
      <c r="A584" s="35"/>
      <c r="B584" s="10"/>
      <c r="C584" s="10"/>
      <c r="D584" s="10"/>
      <c r="E584" s="10"/>
      <c r="F584" s="10"/>
      <c r="G584" s="10"/>
      <c r="H584" s="10"/>
      <c r="I584" s="10"/>
      <c r="J584" s="10"/>
      <c r="K584" s="14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18">
        <f t="shared" ca="1" si="1"/>
        <v>141.09375</v>
      </c>
      <c r="AK584" s="19" t="str">
        <f t="shared" ca="1" si="2"/>
        <v>Renaciente</v>
      </c>
      <c r="AL584" s="20" t="s">
        <v>79</v>
      </c>
      <c r="AM584" s="20">
        <v>34</v>
      </c>
      <c r="AN584" s="21">
        <v>32</v>
      </c>
    </row>
    <row r="585" spans="1:40" ht="12" hidden="1" customHeight="1">
      <c r="A585" s="35"/>
      <c r="B585" s="10"/>
      <c r="C585" s="10"/>
      <c r="D585" s="10"/>
      <c r="E585" s="10"/>
      <c r="F585" s="10"/>
      <c r="G585" s="10"/>
      <c r="H585" s="10"/>
      <c r="I585" s="10"/>
      <c r="J585" s="10"/>
      <c r="K585" s="14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18">
        <f t="shared" ca="1" si="1"/>
        <v>136.81818181818181</v>
      </c>
      <c r="AK585" s="19" t="str">
        <f t="shared" ca="1" si="2"/>
        <v>Renaciente</v>
      </c>
      <c r="AL585" s="20" t="s">
        <v>79</v>
      </c>
      <c r="AM585" s="20">
        <v>35</v>
      </c>
      <c r="AN585" s="21">
        <v>33</v>
      </c>
    </row>
    <row r="586" spans="1:40" ht="12" hidden="1" customHeight="1">
      <c r="A586" s="35"/>
      <c r="B586" s="10"/>
      <c r="C586" s="10"/>
      <c r="D586" s="10"/>
      <c r="E586" s="10"/>
      <c r="F586" s="10"/>
      <c r="G586" s="10"/>
      <c r="H586" s="10"/>
      <c r="I586" s="10"/>
      <c r="J586" s="10"/>
      <c r="K586" s="14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18">
        <f t="shared" ca="1" si="1"/>
        <v>132.79411764705881</v>
      </c>
      <c r="AK586" s="19" t="str">
        <f t="shared" ca="1" si="2"/>
        <v>Renaciente</v>
      </c>
      <c r="AL586" s="20" t="s">
        <v>79</v>
      </c>
      <c r="AM586" s="20">
        <v>36</v>
      </c>
      <c r="AN586" s="21">
        <v>34</v>
      </c>
    </row>
    <row r="587" spans="1:40" ht="12" hidden="1" customHeight="1">
      <c r="A587" s="35"/>
      <c r="B587" s="10"/>
      <c r="C587" s="10"/>
      <c r="D587" s="10"/>
      <c r="E587" s="10"/>
      <c r="F587" s="10"/>
      <c r="G587" s="10"/>
      <c r="H587" s="10"/>
      <c r="I587" s="10"/>
      <c r="J587" s="10"/>
      <c r="K587" s="14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18">
        <f t="shared" ca="1" si="1"/>
        <v>129</v>
      </c>
      <c r="AK587" s="19" t="str">
        <f t="shared" ca="1" si="2"/>
        <v>Renaciente</v>
      </c>
      <c r="AL587" s="20" t="s">
        <v>79</v>
      </c>
      <c r="AM587" s="20">
        <v>37</v>
      </c>
      <c r="AN587" s="21">
        <v>35</v>
      </c>
    </row>
    <row r="588" spans="1:40" ht="12" hidden="1" customHeight="1">
      <c r="A588" s="35"/>
      <c r="B588" s="10"/>
      <c r="C588" s="10"/>
      <c r="D588" s="10"/>
      <c r="E588" s="10"/>
      <c r="F588" s="10"/>
      <c r="G588" s="10"/>
      <c r="H588" s="10"/>
      <c r="I588" s="10"/>
      <c r="J588" s="10"/>
      <c r="K588" s="14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18">
        <f t="shared" ca="1" si="1"/>
        <v>125.41666666666667</v>
      </c>
      <c r="AK588" s="19" t="str">
        <f t="shared" ca="1" si="2"/>
        <v>Renaciente</v>
      </c>
      <c r="AL588" s="20" t="s">
        <v>79</v>
      </c>
      <c r="AM588" s="20">
        <v>38</v>
      </c>
      <c r="AN588" s="21">
        <v>36</v>
      </c>
    </row>
    <row r="589" spans="1:40" ht="12" hidden="1" customHeight="1">
      <c r="A589" s="35"/>
      <c r="B589" s="10"/>
      <c r="C589" s="10"/>
      <c r="D589" s="10"/>
      <c r="E589" s="10"/>
      <c r="F589" s="10"/>
      <c r="G589" s="10"/>
      <c r="H589" s="10"/>
      <c r="I589" s="10"/>
      <c r="J589" s="10"/>
      <c r="K589" s="14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18">
        <f t="shared" ca="1" si="1"/>
        <v>122.02702702702703</v>
      </c>
      <c r="AK589" s="19" t="str">
        <f t="shared" ca="1" si="2"/>
        <v>Renaciente</v>
      </c>
      <c r="AL589" s="20" t="s">
        <v>79</v>
      </c>
      <c r="AM589" s="20">
        <v>39</v>
      </c>
      <c r="AN589" s="21">
        <v>37</v>
      </c>
    </row>
    <row r="590" spans="1:40" ht="12" hidden="1" customHeight="1">
      <c r="A590" s="35"/>
      <c r="B590" s="10"/>
      <c r="C590" s="10"/>
      <c r="D590" s="10"/>
      <c r="E590" s="10"/>
      <c r="F590" s="10"/>
      <c r="G590" s="10"/>
      <c r="H590" s="10"/>
      <c r="I590" s="10"/>
      <c r="J590" s="10"/>
      <c r="K590" s="14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18">
        <f t="shared" ca="1" si="1"/>
        <v>118.81578947368421</v>
      </c>
      <c r="AK590" s="19" t="str">
        <f t="shared" ca="1" si="2"/>
        <v>Renaciente</v>
      </c>
      <c r="AL590" s="20" t="s">
        <v>79</v>
      </c>
      <c r="AM590" s="20">
        <v>40</v>
      </c>
      <c r="AN590" s="21">
        <v>38</v>
      </c>
    </row>
    <row r="591" spans="1:40" ht="12" hidden="1" customHeight="1">
      <c r="A591" s="35"/>
      <c r="B591" s="10"/>
      <c r="C591" s="10"/>
      <c r="D591" s="10"/>
      <c r="E591" s="10"/>
      <c r="F591" s="10"/>
      <c r="G591" s="10"/>
      <c r="H591" s="10"/>
      <c r="I591" s="10"/>
      <c r="J591" s="10"/>
      <c r="K591" s="14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18">
        <f t="shared" ca="1" si="1"/>
        <v>115.76923076923077</v>
      </c>
      <c r="AK591" s="19" t="str">
        <f t="shared" ca="1" si="2"/>
        <v>Renaciente</v>
      </c>
      <c r="AL591" s="20" t="s">
        <v>79</v>
      </c>
      <c r="AM591" s="20">
        <v>41</v>
      </c>
      <c r="AN591" s="21">
        <v>39</v>
      </c>
    </row>
    <row r="592" spans="1:40" ht="12" hidden="1" customHeight="1">
      <c r="A592" s="35"/>
      <c r="B592" s="10"/>
      <c r="C592" s="10"/>
      <c r="D592" s="10"/>
      <c r="E592" s="10"/>
      <c r="F592" s="10"/>
      <c r="G592" s="10"/>
      <c r="H592" s="10"/>
      <c r="I592" s="10"/>
      <c r="J592" s="10"/>
      <c r="K592" s="14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18">
        <f t="shared" ca="1" si="1"/>
        <v>112.875</v>
      </c>
      <c r="AK592" s="19" t="str">
        <f t="shared" ca="1" si="2"/>
        <v>Renaciente</v>
      </c>
      <c r="AL592" s="20" t="s">
        <v>79</v>
      </c>
      <c r="AM592" s="20">
        <v>42</v>
      </c>
      <c r="AN592" s="21">
        <v>40</v>
      </c>
    </row>
    <row r="593" spans="1:40" ht="12" hidden="1" customHeight="1">
      <c r="A593" s="35"/>
      <c r="B593" s="10"/>
      <c r="C593" s="10"/>
      <c r="D593" s="10"/>
      <c r="E593" s="10"/>
      <c r="F593" s="10"/>
      <c r="G593" s="10"/>
      <c r="H593" s="10"/>
      <c r="I593" s="10"/>
      <c r="J593" s="10"/>
      <c r="K593" s="14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18">
        <f t="shared" ca="1" si="1"/>
        <v>110.1219512195122</v>
      </c>
      <c r="AK593" s="19" t="str">
        <f t="shared" ca="1" si="2"/>
        <v>Renaciente</v>
      </c>
      <c r="AL593" s="20" t="s">
        <v>79</v>
      </c>
      <c r="AM593" s="20">
        <v>43</v>
      </c>
      <c r="AN593" s="21">
        <v>41</v>
      </c>
    </row>
    <row r="594" spans="1:40" ht="12" hidden="1" customHeight="1">
      <c r="A594" s="35"/>
      <c r="B594" s="10"/>
      <c r="C594" s="10"/>
      <c r="D594" s="10"/>
      <c r="E594" s="10"/>
      <c r="F594" s="10"/>
      <c r="G594" s="10"/>
      <c r="H594" s="10"/>
      <c r="I594" s="10"/>
      <c r="J594" s="10"/>
      <c r="K594" s="14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18">
        <f t="shared" ca="1" si="1"/>
        <v>107.5</v>
      </c>
      <c r="AK594" s="19" t="str">
        <f t="shared" ca="1" si="2"/>
        <v>Renaciente</v>
      </c>
      <c r="AL594" s="20" t="s">
        <v>79</v>
      </c>
      <c r="AM594" s="20">
        <v>44</v>
      </c>
      <c r="AN594" s="21">
        <v>42</v>
      </c>
    </row>
    <row r="595" spans="1:40" ht="12" hidden="1" customHeight="1">
      <c r="A595" s="35"/>
      <c r="B595" s="10"/>
      <c r="C595" s="10"/>
      <c r="D595" s="10"/>
      <c r="E595" s="10"/>
      <c r="F595" s="10"/>
      <c r="G595" s="10"/>
      <c r="H595" s="10"/>
      <c r="I595" s="10"/>
      <c r="J595" s="10"/>
      <c r="K595" s="14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18">
        <f t="shared" ca="1" si="1"/>
        <v>105</v>
      </c>
      <c r="AK595" s="19" t="str">
        <f t="shared" ca="1" si="2"/>
        <v>Renaciente</v>
      </c>
      <c r="AL595" s="20" t="s">
        <v>79</v>
      </c>
      <c r="AM595" s="20">
        <v>45</v>
      </c>
      <c r="AN595" s="21">
        <v>43</v>
      </c>
    </row>
    <row r="596" spans="1:40" ht="12" hidden="1" customHeight="1">
      <c r="A596" s="35"/>
      <c r="B596" s="10"/>
      <c r="C596" s="10"/>
      <c r="D596" s="10"/>
      <c r="E596" s="10"/>
      <c r="F596" s="10"/>
      <c r="G596" s="10"/>
      <c r="H596" s="10"/>
      <c r="I596" s="10"/>
      <c r="J596" s="10"/>
      <c r="K596" s="14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18">
        <f t="shared" ca="1" si="1"/>
        <v>102.61363636363636</v>
      </c>
      <c r="AK596" s="19" t="str">
        <f t="shared" ca="1" si="2"/>
        <v>Renaciente</v>
      </c>
      <c r="AL596" s="20" t="s">
        <v>79</v>
      </c>
      <c r="AM596" s="20">
        <v>46</v>
      </c>
      <c r="AN596" s="21">
        <v>44</v>
      </c>
    </row>
    <row r="597" spans="1:40" ht="12" hidden="1" customHeight="1">
      <c r="A597" s="35"/>
      <c r="B597" s="10"/>
      <c r="C597" s="10"/>
      <c r="D597" s="10"/>
      <c r="E597" s="10"/>
      <c r="F597" s="10"/>
      <c r="G597" s="10"/>
      <c r="H597" s="10"/>
      <c r="I597" s="10"/>
      <c r="J597" s="10"/>
      <c r="K597" s="14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18">
        <f t="shared" ca="1" si="1"/>
        <v>100.33333333333333</v>
      </c>
      <c r="AK597" s="19" t="str">
        <f t="shared" ca="1" si="2"/>
        <v>Renaciente</v>
      </c>
      <c r="AL597" s="20" t="s">
        <v>79</v>
      </c>
      <c r="AM597" s="20">
        <v>47</v>
      </c>
      <c r="AN597" s="21">
        <v>45</v>
      </c>
    </row>
    <row r="598" spans="1:40" ht="12" hidden="1" customHeight="1">
      <c r="A598" s="35"/>
      <c r="B598" s="10"/>
      <c r="C598" s="10"/>
      <c r="D598" s="10"/>
      <c r="E598" s="10"/>
      <c r="F598" s="10"/>
      <c r="G598" s="10"/>
      <c r="H598" s="10"/>
      <c r="I598" s="10"/>
      <c r="J598" s="10"/>
      <c r="K598" s="14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18">
        <f t="shared" ca="1" si="1"/>
        <v>98.152173913043484</v>
      </c>
      <c r="AK598" s="19" t="str">
        <f t="shared" ca="1" si="2"/>
        <v>Renaciente</v>
      </c>
      <c r="AL598" s="20" t="s">
        <v>79</v>
      </c>
      <c r="AM598" s="20">
        <v>48</v>
      </c>
      <c r="AN598" s="21">
        <v>46</v>
      </c>
    </row>
    <row r="599" spans="1:40" ht="12" hidden="1" customHeight="1">
      <c r="A599" s="35"/>
      <c r="B599" s="10"/>
      <c r="C599" s="10"/>
      <c r="D599" s="10"/>
      <c r="E599" s="10"/>
      <c r="F599" s="10"/>
      <c r="G599" s="10"/>
      <c r="H599" s="10"/>
      <c r="I599" s="10"/>
      <c r="J599" s="10"/>
      <c r="K599" s="14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18">
        <f t="shared" ca="1" si="1"/>
        <v>96.063829787234042</v>
      </c>
      <c r="AK599" s="19" t="str">
        <f t="shared" ca="1" si="2"/>
        <v>Renaciente</v>
      </c>
      <c r="AL599" s="20" t="s">
        <v>79</v>
      </c>
      <c r="AM599" s="20">
        <v>49</v>
      </c>
      <c r="AN599" s="21">
        <v>47</v>
      </c>
    </row>
    <row r="600" spans="1:40" ht="12" hidden="1" customHeight="1">
      <c r="A600" s="35"/>
      <c r="B600" s="10"/>
      <c r="C600" s="10"/>
      <c r="D600" s="10"/>
      <c r="E600" s="10"/>
      <c r="F600" s="10"/>
      <c r="G600" s="10"/>
      <c r="H600" s="10"/>
      <c r="I600" s="10"/>
      <c r="J600" s="10"/>
      <c r="K600" s="14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18">
        <f t="shared" ca="1" si="1"/>
        <v>94.0625</v>
      </c>
      <c r="AK600" s="19" t="str">
        <f t="shared" ca="1" si="2"/>
        <v>Renaciente</v>
      </c>
      <c r="AL600" s="20" t="s">
        <v>79</v>
      </c>
      <c r="AM600" s="20">
        <v>50</v>
      </c>
      <c r="AN600" s="21">
        <v>48</v>
      </c>
    </row>
    <row r="601" spans="1:40" ht="12" hidden="1" customHeight="1">
      <c r="A601" s="35"/>
      <c r="B601" s="10"/>
      <c r="C601" s="10"/>
      <c r="D601" s="10"/>
      <c r="E601" s="10"/>
      <c r="F601" s="10"/>
      <c r="G601" s="10"/>
      <c r="H601" s="10"/>
      <c r="I601" s="10"/>
      <c r="J601" s="10"/>
      <c r="K601" s="14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18">
        <f t="shared" ca="1" si="1"/>
        <v>92.142857142857139</v>
      </c>
      <c r="AK601" s="19" t="str">
        <f t="shared" ca="1" si="2"/>
        <v>Renaciente</v>
      </c>
      <c r="AL601" s="20" t="s">
        <v>79</v>
      </c>
      <c r="AM601" s="20">
        <v>51</v>
      </c>
      <c r="AN601" s="21">
        <v>49</v>
      </c>
    </row>
    <row r="602" spans="1:40" ht="12" hidden="1" customHeight="1">
      <c r="A602" s="35"/>
      <c r="B602" s="10"/>
      <c r="C602" s="10"/>
      <c r="D602" s="10"/>
      <c r="E602" s="10"/>
      <c r="F602" s="10"/>
      <c r="G602" s="10"/>
      <c r="H602" s="10"/>
      <c r="I602" s="10"/>
      <c r="J602" s="10"/>
      <c r="K602" s="14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18">
        <f t="shared" ca="1" si="1"/>
        <v>90.3</v>
      </c>
      <c r="AK602" s="19" t="str">
        <f t="shared" ca="1" si="2"/>
        <v>Renaciente</v>
      </c>
      <c r="AL602" s="20" t="s">
        <v>79</v>
      </c>
      <c r="AM602" s="20">
        <v>52</v>
      </c>
      <c r="AN602" s="21">
        <v>50</v>
      </c>
    </row>
    <row r="603" spans="1:40" ht="12" hidden="1" customHeight="1">
      <c r="A603" s="35"/>
      <c r="B603" s="10"/>
      <c r="C603" s="10"/>
      <c r="D603" s="10"/>
      <c r="E603" s="10"/>
      <c r="F603" s="10"/>
      <c r="G603" s="10"/>
      <c r="H603" s="10"/>
      <c r="I603" s="10"/>
      <c r="J603" s="10"/>
      <c r="K603" s="14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18">
        <f t="shared" ca="1" si="1"/>
        <v>4067</v>
      </c>
      <c r="AK603" s="19" t="str">
        <f t="shared" ca="1" si="2"/>
        <v>MAIS</v>
      </c>
      <c r="AL603" s="20" t="s">
        <v>80</v>
      </c>
      <c r="AM603" s="20">
        <v>3</v>
      </c>
      <c r="AN603" s="21">
        <v>1</v>
      </c>
    </row>
    <row r="604" spans="1:40" ht="12" hidden="1" customHeight="1">
      <c r="A604" s="35"/>
      <c r="B604" s="10"/>
      <c r="C604" s="10"/>
      <c r="D604" s="10"/>
      <c r="E604" s="10"/>
      <c r="F604" s="10"/>
      <c r="G604" s="10"/>
      <c r="H604" s="10"/>
      <c r="I604" s="10"/>
      <c r="J604" s="10"/>
      <c r="K604" s="14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18">
        <f t="shared" ca="1" si="1"/>
        <v>2033.5</v>
      </c>
      <c r="AK604" s="19" t="str">
        <f t="shared" ca="1" si="2"/>
        <v>MAIS</v>
      </c>
      <c r="AL604" s="20" t="s">
        <v>80</v>
      </c>
      <c r="AM604" s="20">
        <v>4</v>
      </c>
      <c r="AN604" s="21">
        <v>2</v>
      </c>
    </row>
    <row r="605" spans="1:40" ht="12" hidden="1" customHeight="1">
      <c r="A605" s="35"/>
      <c r="B605" s="10"/>
      <c r="C605" s="10"/>
      <c r="D605" s="10"/>
      <c r="E605" s="10"/>
      <c r="F605" s="10"/>
      <c r="G605" s="10"/>
      <c r="H605" s="10"/>
      <c r="I605" s="10"/>
      <c r="J605" s="10"/>
      <c r="K605" s="14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18">
        <f t="shared" ca="1" si="1"/>
        <v>1355.6666666666667</v>
      </c>
      <c r="AK605" s="19" t="str">
        <f t="shared" ca="1" si="2"/>
        <v>MAIS</v>
      </c>
      <c r="AL605" s="20" t="s">
        <v>80</v>
      </c>
      <c r="AM605" s="20">
        <v>5</v>
      </c>
      <c r="AN605" s="21">
        <v>3</v>
      </c>
    </row>
    <row r="606" spans="1:40" ht="12" hidden="1" customHeight="1">
      <c r="A606" s="35"/>
      <c r="B606" s="10"/>
      <c r="C606" s="10"/>
      <c r="D606" s="10"/>
      <c r="E606" s="10"/>
      <c r="F606" s="10"/>
      <c r="G606" s="10"/>
      <c r="H606" s="10"/>
      <c r="I606" s="10"/>
      <c r="J606" s="10"/>
      <c r="K606" s="14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18">
        <f t="shared" ca="1" si="1"/>
        <v>1016.75</v>
      </c>
      <c r="AK606" s="19" t="str">
        <f t="shared" ca="1" si="2"/>
        <v>MAIS</v>
      </c>
      <c r="AL606" s="20" t="s">
        <v>80</v>
      </c>
      <c r="AM606" s="20">
        <v>6</v>
      </c>
      <c r="AN606" s="21">
        <v>4</v>
      </c>
    </row>
    <row r="607" spans="1:40" ht="12" hidden="1" customHeight="1">
      <c r="A607" s="35"/>
      <c r="B607" s="10"/>
      <c r="C607" s="10"/>
      <c r="D607" s="10"/>
      <c r="E607" s="10"/>
      <c r="F607" s="10"/>
      <c r="G607" s="10"/>
      <c r="H607" s="10"/>
      <c r="I607" s="10"/>
      <c r="J607" s="10"/>
      <c r="K607" s="14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18">
        <f t="shared" ca="1" si="1"/>
        <v>813.4</v>
      </c>
      <c r="AK607" s="19" t="str">
        <f t="shared" ca="1" si="2"/>
        <v>MAIS</v>
      </c>
      <c r="AL607" s="20" t="s">
        <v>80</v>
      </c>
      <c r="AM607" s="20">
        <v>7</v>
      </c>
      <c r="AN607" s="21">
        <v>5</v>
      </c>
    </row>
    <row r="608" spans="1:40" ht="12" hidden="1" customHeight="1">
      <c r="A608" s="35"/>
      <c r="B608" s="10"/>
      <c r="C608" s="10"/>
      <c r="D608" s="10"/>
      <c r="E608" s="10"/>
      <c r="F608" s="10"/>
      <c r="G608" s="10"/>
      <c r="H608" s="10"/>
      <c r="I608" s="10"/>
      <c r="J608" s="10"/>
      <c r="K608" s="14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18">
        <f t="shared" ca="1" si="1"/>
        <v>677.83333333333337</v>
      </c>
      <c r="AK608" s="19" t="str">
        <f t="shared" ca="1" si="2"/>
        <v>MAIS</v>
      </c>
      <c r="AL608" s="20" t="s">
        <v>80</v>
      </c>
      <c r="AM608" s="20">
        <v>8</v>
      </c>
      <c r="AN608" s="21">
        <v>6</v>
      </c>
    </row>
    <row r="609" spans="1:40" ht="12" hidden="1" customHeight="1">
      <c r="A609" s="35"/>
      <c r="B609" s="10"/>
      <c r="C609" s="10"/>
      <c r="D609" s="10"/>
      <c r="E609" s="10"/>
      <c r="F609" s="10"/>
      <c r="G609" s="10"/>
      <c r="H609" s="10"/>
      <c r="I609" s="10"/>
      <c r="J609" s="10"/>
      <c r="K609" s="14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18">
        <f t="shared" ca="1" si="1"/>
        <v>581</v>
      </c>
      <c r="AK609" s="19" t="str">
        <f t="shared" ca="1" si="2"/>
        <v>MAIS</v>
      </c>
      <c r="AL609" s="20" t="s">
        <v>80</v>
      </c>
      <c r="AM609" s="20">
        <v>9</v>
      </c>
      <c r="AN609" s="21">
        <v>7</v>
      </c>
    </row>
    <row r="610" spans="1:40" ht="12" hidden="1" customHeight="1">
      <c r="A610" s="35"/>
      <c r="B610" s="10"/>
      <c r="C610" s="10"/>
      <c r="D610" s="10"/>
      <c r="E610" s="10"/>
      <c r="F610" s="10"/>
      <c r="G610" s="10"/>
      <c r="H610" s="10"/>
      <c r="I610" s="10"/>
      <c r="J610" s="10"/>
      <c r="K610" s="14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18">
        <f t="shared" ca="1" si="1"/>
        <v>508.375</v>
      </c>
      <c r="AK610" s="19" t="str">
        <f t="shared" ca="1" si="2"/>
        <v>MAIS</v>
      </c>
      <c r="AL610" s="20" t="s">
        <v>80</v>
      </c>
      <c r="AM610" s="20">
        <v>10</v>
      </c>
      <c r="AN610" s="21">
        <v>8</v>
      </c>
    </row>
    <row r="611" spans="1:40" ht="12" hidden="1" customHeight="1">
      <c r="A611" s="35"/>
      <c r="B611" s="10"/>
      <c r="C611" s="10"/>
      <c r="D611" s="10"/>
      <c r="E611" s="10"/>
      <c r="F611" s="10"/>
      <c r="G611" s="10"/>
      <c r="H611" s="10"/>
      <c r="I611" s="10"/>
      <c r="J611" s="10"/>
      <c r="K611" s="14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18">
        <f t="shared" ca="1" si="1"/>
        <v>451.88888888888891</v>
      </c>
      <c r="AK611" s="19" t="str">
        <f t="shared" ca="1" si="2"/>
        <v>MAIS</v>
      </c>
      <c r="AL611" s="20" t="s">
        <v>80</v>
      </c>
      <c r="AM611" s="20">
        <v>11</v>
      </c>
      <c r="AN611" s="21">
        <v>9</v>
      </c>
    </row>
    <row r="612" spans="1:40" ht="12" hidden="1" customHeight="1">
      <c r="A612" s="35"/>
      <c r="B612" s="10"/>
      <c r="C612" s="10"/>
      <c r="D612" s="10"/>
      <c r="E612" s="10"/>
      <c r="F612" s="10"/>
      <c r="G612" s="10"/>
      <c r="H612" s="10"/>
      <c r="I612" s="10"/>
      <c r="J612" s="10"/>
      <c r="K612" s="14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18">
        <f t="shared" ca="1" si="1"/>
        <v>406.7</v>
      </c>
      <c r="AK612" s="19" t="str">
        <f t="shared" ca="1" si="2"/>
        <v>MAIS</v>
      </c>
      <c r="AL612" s="20" t="s">
        <v>80</v>
      </c>
      <c r="AM612" s="20">
        <v>12</v>
      </c>
      <c r="AN612" s="21">
        <v>10</v>
      </c>
    </row>
    <row r="613" spans="1:40" ht="12" hidden="1" customHeight="1">
      <c r="A613" s="35"/>
      <c r="B613" s="10"/>
      <c r="C613" s="10"/>
      <c r="D613" s="10"/>
      <c r="E613" s="10"/>
      <c r="F613" s="10"/>
      <c r="G613" s="10"/>
      <c r="H613" s="10"/>
      <c r="I613" s="10"/>
      <c r="J613" s="10"/>
      <c r="K613" s="14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18">
        <f t="shared" ca="1" si="1"/>
        <v>369.72727272727275</v>
      </c>
      <c r="AK613" s="19" t="str">
        <f t="shared" ca="1" si="2"/>
        <v>MAIS</v>
      </c>
      <c r="AL613" s="20" t="s">
        <v>80</v>
      </c>
      <c r="AM613" s="20">
        <v>13</v>
      </c>
      <c r="AN613" s="21">
        <v>11</v>
      </c>
    </row>
    <row r="614" spans="1:40" ht="12" hidden="1" customHeight="1">
      <c r="A614" s="35"/>
      <c r="B614" s="10"/>
      <c r="C614" s="10"/>
      <c r="D614" s="10"/>
      <c r="E614" s="10"/>
      <c r="F614" s="10"/>
      <c r="G614" s="10"/>
      <c r="H614" s="10"/>
      <c r="I614" s="10"/>
      <c r="J614" s="10"/>
      <c r="K614" s="14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18">
        <f t="shared" ca="1" si="1"/>
        <v>338.91666666666669</v>
      </c>
      <c r="AK614" s="19" t="str">
        <f t="shared" ca="1" si="2"/>
        <v>MAIS</v>
      </c>
      <c r="AL614" s="20" t="s">
        <v>80</v>
      </c>
      <c r="AM614" s="20">
        <v>14</v>
      </c>
      <c r="AN614" s="21">
        <v>12</v>
      </c>
    </row>
    <row r="615" spans="1:40" ht="12" hidden="1" customHeight="1">
      <c r="A615" s="35"/>
      <c r="B615" s="10"/>
      <c r="C615" s="10"/>
      <c r="D615" s="10"/>
      <c r="E615" s="10"/>
      <c r="F615" s="10"/>
      <c r="G615" s="10"/>
      <c r="H615" s="10"/>
      <c r="I615" s="10"/>
      <c r="J615" s="10"/>
      <c r="K615" s="14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18">
        <f t="shared" ca="1" si="1"/>
        <v>312.84615384615387</v>
      </c>
      <c r="AK615" s="19" t="str">
        <f t="shared" ca="1" si="2"/>
        <v>MAIS</v>
      </c>
      <c r="AL615" s="20" t="s">
        <v>80</v>
      </c>
      <c r="AM615" s="20">
        <v>15</v>
      </c>
      <c r="AN615" s="21">
        <v>13</v>
      </c>
    </row>
    <row r="616" spans="1:40" ht="12" hidden="1" customHeight="1">
      <c r="A616" s="35"/>
      <c r="B616" s="10"/>
      <c r="C616" s="10"/>
      <c r="D616" s="10"/>
      <c r="E616" s="10"/>
      <c r="F616" s="10"/>
      <c r="G616" s="10"/>
      <c r="H616" s="10"/>
      <c r="I616" s="10"/>
      <c r="J616" s="10"/>
      <c r="K616" s="14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18">
        <f t="shared" ca="1" si="1"/>
        <v>290.5</v>
      </c>
      <c r="AK616" s="19" t="str">
        <f t="shared" ca="1" si="2"/>
        <v>MAIS</v>
      </c>
      <c r="AL616" s="20" t="s">
        <v>80</v>
      </c>
      <c r="AM616" s="20">
        <v>16</v>
      </c>
      <c r="AN616" s="21">
        <v>14</v>
      </c>
    </row>
    <row r="617" spans="1:40" ht="12" hidden="1" customHeight="1">
      <c r="A617" s="35"/>
      <c r="B617" s="10"/>
      <c r="C617" s="10"/>
      <c r="D617" s="10"/>
      <c r="E617" s="10"/>
      <c r="F617" s="10"/>
      <c r="G617" s="10"/>
      <c r="H617" s="10"/>
      <c r="I617" s="10"/>
      <c r="J617" s="10"/>
      <c r="K617" s="14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18">
        <f t="shared" ca="1" si="1"/>
        <v>271.13333333333333</v>
      </c>
      <c r="AK617" s="19" t="str">
        <f t="shared" ca="1" si="2"/>
        <v>MAIS</v>
      </c>
      <c r="AL617" s="20" t="s">
        <v>80</v>
      </c>
      <c r="AM617" s="20">
        <v>17</v>
      </c>
      <c r="AN617" s="21">
        <v>15</v>
      </c>
    </row>
    <row r="618" spans="1:40" ht="12" hidden="1" customHeight="1">
      <c r="A618" s="35"/>
      <c r="B618" s="10"/>
      <c r="C618" s="10"/>
      <c r="D618" s="10"/>
      <c r="E618" s="10"/>
      <c r="F618" s="10"/>
      <c r="G618" s="10"/>
      <c r="H618" s="10"/>
      <c r="I618" s="10"/>
      <c r="J618" s="10"/>
      <c r="K618" s="14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18">
        <f t="shared" ca="1" si="1"/>
        <v>254.1875</v>
      </c>
      <c r="AK618" s="19" t="str">
        <f t="shared" ca="1" si="2"/>
        <v>MAIS</v>
      </c>
      <c r="AL618" s="20" t="s">
        <v>80</v>
      </c>
      <c r="AM618" s="20">
        <v>18</v>
      </c>
      <c r="AN618" s="21">
        <v>16</v>
      </c>
    </row>
    <row r="619" spans="1:40" ht="12" hidden="1" customHeight="1">
      <c r="A619" s="35"/>
      <c r="B619" s="10"/>
      <c r="C619" s="10"/>
      <c r="D619" s="10"/>
      <c r="E619" s="10"/>
      <c r="F619" s="10"/>
      <c r="G619" s="10"/>
      <c r="H619" s="10"/>
      <c r="I619" s="10"/>
      <c r="J619" s="10"/>
      <c r="K619" s="14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18">
        <f t="shared" ca="1" si="1"/>
        <v>239.23529411764707</v>
      </c>
      <c r="AK619" s="19" t="str">
        <f t="shared" ca="1" si="2"/>
        <v>MAIS</v>
      </c>
      <c r="AL619" s="20" t="s">
        <v>80</v>
      </c>
      <c r="AM619" s="20">
        <v>19</v>
      </c>
      <c r="AN619" s="21">
        <v>17</v>
      </c>
    </row>
    <row r="620" spans="1:40" ht="12" hidden="1" customHeight="1">
      <c r="A620" s="35"/>
      <c r="B620" s="10"/>
      <c r="C620" s="10"/>
      <c r="D620" s="10"/>
      <c r="E620" s="10"/>
      <c r="F620" s="10"/>
      <c r="G620" s="10"/>
      <c r="H620" s="10"/>
      <c r="I620" s="10"/>
      <c r="J620" s="10"/>
      <c r="K620" s="14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18">
        <f t="shared" ca="1" si="1"/>
        <v>225.94444444444446</v>
      </c>
      <c r="AK620" s="19" t="str">
        <f t="shared" ca="1" si="2"/>
        <v>MAIS</v>
      </c>
      <c r="AL620" s="20" t="s">
        <v>80</v>
      </c>
      <c r="AM620" s="20">
        <v>20</v>
      </c>
      <c r="AN620" s="21">
        <v>18</v>
      </c>
    </row>
    <row r="621" spans="1:40" ht="12" hidden="1" customHeight="1">
      <c r="A621" s="35"/>
      <c r="B621" s="10"/>
      <c r="C621" s="10"/>
      <c r="D621" s="10"/>
      <c r="E621" s="10"/>
      <c r="F621" s="10"/>
      <c r="G621" s="10"/>
      <c r="H621" s="10"/>
      <c r="I621" s="10"/>
      <c r="J621" s="10"/>
      <c r="K621" s="14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18">
        <f t="shared" ca="1" si="1"/>
        <v>214.05263157894737</v>
      </c>
      <c r="AK621" s="19" t="str">
        <f t="shared" ca="1" si="2"/>
        <v>MAIS</v>
      </c>
      <c r="AL621" s="20" t="s">
        <v>80</v>
      </c>
      <c r="AM621" s="20">
        <v>21</v>
      </c>
      <c r="AN621" s="21">
        <v>19</v>
      </c>
    </row>
    <row r="622" spans="1:40" ht="12" hidden="1" customHeight="1">
      <c r="A622" s="35"/>
      <c r="B622" s="10"/>
      <c r="C622" s="10"/>
      <c r="D622" s="10"/>
      <c r="E622" s="10"/>
      <c r="F622" s="10"/>
      <c r="G622" s="10"/>
      <c r="H622" s="10"/>
      <c r="I622" s="10"/>
      <c r="J622" s="10"/>
      <c r="K622" s="14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18">
        <f t="shared" ca="1" si="1"/>
        <v>203.35</v>
      </c>
      <c r="AK622" s="19" t="str">
        <f t="shared" ca="1" si="2"/>
        <v>MAIS</v>
      </c>
      <c r="AL622" s="20" t="s">
        <v>80</v>
      </c>
      <c r="AM622" s="20">
        <v>22</v>
      </c>
      <c r="AN622" s="21">
        <v>20</v>
      </c>
    </row>
    <row r="623" spans="1:40" ht="12" hidden="1" customHeight="1">
      <c r="A623" s="35"/>
      <c r="B623" s="10"/>
      <c r="C623" s="10"/>
      <c r="D623" s="10"/>
      <c r="E623" s="10"/>
      <c r="F623" s="10"/>
      <c r="G623" s="10"/>
      <c r="H623" s="10"/>
      <c r="I623" s="10"/>
      <c r="J623" s="10"/>
      <c r="K623" s="14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18">
        <f t="shared" ca="1" si="1"/>
        <v>193.66666666666666</v>
      </c>
      <c r="AK623" s="19" t="str">
        <f t="shared" ca="1" si="2"/>
        <v>MAIS</v>
      </c>
      <c r="AL623" s="20" t="s">
        <v>80</v>
      </c>
      <c r="AM623" s="20">
        <v>23</v>
      </c>
      <c r="AN623" s="21">
        <v>21</v>
      </c>
    </row>
    <row r="624" spans="1:40" ht="12" hidden="1" customHeight="1">
      <c r="A624" s="35"/>
      <c r="B624" s="10"/>
      <c r="C624" s="10"/>
      <c r="D624" s="10"/>
      <c r="E624" s="10"/>
      <c r="F624" s="10"/>
      <c r="G624" s="10"/>
      <c r="H624" s="10"/>
      <c r="I624" s="10"/>
      <c r="J624" s="10"/>
      <c r="K624" s="14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18">
        <f t="shared" ca="1" si="1"/>
        <v>184.86363636363637</v>
      </c>
      <c r="AK624" s="19" t="str">
        <f t="shared" ca="1" si="2"/>
        <v>MAIS</v>
      </c>
      <c r="AL624" s="20" t="s">
        <v>80</v>
      </c>
      <c r="AM624" s="20">
        <v>24</v>
      </c>
      <c r="AN624" s="21">
        <v>22</v>
      </c>
    </row>
    <row r="625" spans="1:40" ht="12" hidden="1" customHeight="1">
      <c r="A625" s="35"/>
      <c r="B625" s="10"/>
      <c r="C625" s="10"/>
      <c r="D625" s="10"/>
      <c r="E625" s="10"/>
      <c r="F625" s="10"/>
      <c r="G625" s="10"/>
      <c r="H625" s="10"/>
      <c r="I625" s="10"/>
      <c r="J625" s="10"/>
      <c r="K625" s="14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18">
        <f t="shared" ca="1" si="1"/>
        <v>176.82608695652175</v>
      </c>
      <c r="AK625" s="19" t="str">
        <f t="shared" ca="1" si="2"/>
        <v>MAIS</v>
      </c>
      <c r="AL625" s="20" t="s">
        <v>80</v>
      </c>
      <c r="AM625" s="20">
        <v>25</v>
      </c>
      <c r="AN625" s="21">
        <v>23</v>
      </c>
    </row>
    <row r="626" spans="1:40" ht="12" hidden="1" customHeight="1">
      <c r="A626" s="35"/>
      <c r="B626" s="10"/>
      <c r="C626" s="10"/>
      <c r="D626" s="10"/>
      <c r="E626" s="10"/>
      <c r="F626" s="10"/>
      <c r="G626" s="10"/>
      <c r="H626" s="10"/>
      <c r="I626" s="10"/>
      <c r="J626" s="10"/>
      <c r="K626" s="14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18">
        <f t="shared" ca="1" si="1"/>
        <v>169.45833333333334</v>
      </c>
      <c r="AK626" s="19" t="str">
        <f t="shared" ca="1" si="2"/>
        <v>MAIS</v>
      </c>
      <c r="AL626" s="20" t="s">
        <v>80</v>
      </c>
      <c r="AM626" s="20">
        <v>26</v>
      </c>
      <c r="AN626" s="21">
        <v>24</v>
      </c>
    </row>
    <row r="627" spans="1:40" ht="12" hidden="1" customHeight="1">
      <c r="A627" s="35"/>
      <c r="B627" s="10"/>
      <c r="C627" s="10"/>
      <c r="D627" s="10"/>
      <c r="E627" s="10"/>
      <c r="F627" s="10"/>
      <c r="G627" s="10"/>
      <c r="H627" s="10"/>
      <c r="I627" s="10"/>
      <c r="J627" s="10"/>
      <c r="K627" s="14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18">
        <f t="shared" ca="1" si="1"/>
        <v>162.68</v>
      </c>
      <c r="AK627" s="19" t="str">
        <f t="shared" ca="1" si="2"/>
        <v>MAIS</v>
      </c>
      <c r="AL627" s="20" t="s">
        <v>80</v>
      </c>
      <c r="AM627" s="20">
        <v>27</v>
      </c>
      <c r="AN627" s="21">
        <v>25</v>
      </c>
    </row>
    <row r="628" spans="1:40" ht="12" hidden="1" customHeight="1">
      <c r="A628" s="35"/>
      <c r="B628" s="10"/>
      <c r="C628" s="10"/>
      <c r="D628" s="10"/>
      <c r="E628" s="10"/>
      <c r="F628" s="10"/>
      <c r="G628" s="10"/>
      <c r="H628" s="10"/>
      <c r="I628" s="10"/>
      <c r="J628" s="10"/>
      <c r="K628" s="14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18">
        <f t="shared" ca="1" si="1"/>
        <v>156.42307692307693</v>
      </c>
      <c r="AK628" s="19" t="str">
        <f t="shared" ca="1" si="2"/>
        <v>MAIS</v>
      </c>
      <c r="AL628" s="20" t="s">
        <v>80</v>
      </c>
      <c r="AM628" s="20">
        <v>28</v>
      </c>
      <c r="AN628" s="21">
        <v>26</v>
      </c>
    </row>
    <row r="629" spans="1:40" ht="12" hidden="1" customHeight="1">
      <c r="A629" s="35"/>
      <c r="B629" s="10"/>
      <c r="C629" s="10"/>
      <c r="D629" s="10"/>
      <c r="E629" s="10"/>
      <c r="F629" s="10"/>
      <c r="G629" s="10"/>
      <c r="H629" s="10"/>
      <c r="I629" s="10"/>
      <c r="J629" s="10"/>
      <c r="K629" s="14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18">
        <f t="shared" ca="1" si="1"/>
        <v>150.62962962962962</v>
      </c>
      <c r="AK629" s="19" t="str">
        <f t="shared" ca="1" si="2"/>
        <v>MAIS</v>
      </c>
      <c r="AL629" s="20" t="s">
        <v>80</v>
      </c>
      <c r="AM629" s="20">
        <v>29</v>
      </c>
      <c r="AN629" s="21">
        <v>27</v>
      </c>
    </row>
    <row r="630" spans="1:40" ht="12" hidden="1" customHeight="1">
      <c r="A630" s="35"/>
      <c r="B630" s="10"/>
      <c r="C630" s="10"/>
      <c r="D630" s="10"/>
      <c r="E630" s="10"/>
      <c r="F630" s="10"/>
      <c r="G630" s="10"/>
      <c r="H630" s="10"/>
      <c r="I630" s="10"/>
      <c r="J630" s="10"/>
      <c r="K630" s="14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18">
        <f t="shared" ca="1" si="1"/>
        <v>145.25</v>
      </c>
      <c r="AK630" s="19" t="str">
        <f t="shared" ca="1" si="2"/>
        <v>MAIS</v>
      </c>
      <c r="AL630" s="20" t="s">
        <v>80</v>
      </c>
      <c r="AM630" s="20">
        <v>30</v>
      </c>
      <c r="AN630" s="21">
        <v>28</v>
      </c>
    </row>
    <row r="631" spans="1:40" ht="12" hidden="1" customHeight="1">
      <c r="A631" s="35"/>
      <c r="B631" s="10"/>
      <c r="C631" s="10"/>
      <c r="D631" s="10"/>
      <c r="E631" s="10"/>
      <c r="F631" s="10"/>
      <c r="G631" s="10"/>
      <c r="H631" s="10"/>
      <c r="I631" s="10"/>
      <c r="J631" s="10"/>
      <c r="K631" s="14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18">
        <f t="shared" ca="1" si="1"/>
        <v>140.24137931034483</v>
      </c>
      <c r="AK631" s="19" t="str">
        <f t="shared" ca="1" si="2"/>
        <v>MAIS</v>
      </c>
      <c r="AL631" s="20" t="s">
        <v>80</v>
      </c>
      <c r="AM631" s="20">
        <v>31</v>
      </c>
      <c r="AN631" s="21">
        <v>29</v>
      </c>
    </row>
    <row r="632" spans="1:40" ht="12" hidden="1" customHeight="1">
      <c r="A632" s="35"/>
      <c r="B632" s="10"/>
      <c r="C632" s="10"/>
      <c r="D632" s="10"/>
      <c r="E632" s="10"/>
      <c r="F632" s="10"/>
      <c r="G632" s="10"/>
      <c r="H632" s="10"/>
      <c r="I632" s="10"/>
      <c r="J632" s="10"/>
      <c r="K632" s="14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18">
        <f t="shared" ca="1" si="1"/>
        <v>135.56666666666666</v>
      </c>
      <c r="AK632" s="19" t="str">
        <f t="shared" ca="1" si="2"/>
        <v>MAIS</v>
      </c>
      <c r="AL632" s="20" t="s">
        <v>80</v>
      </c>
      <c r="AM632" s="20">
        <v>32</v>
      </c>
      <c r="AN632" s="21">
        <v>30</v>
      </c>
    </row>
    <row r="633" spans="1:40" ht="12" hidden="1" customHeight="1">
      <c r="A633" s="35"/>
      <c r="B633" s="10"/>
      <c r="C633" s="10"/>
      <c r="D633" s="10"/>
      <c r="E633" s="10"/>
      <c r="F633" s="10"/>
      <c r="G633" s="10"/>
      <c r="H633" s="10"/>
      <c r="I633" s="10"/>
      <c r="J633" s="10"/>
      <c r="K633" s="14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18">
        <f t="shared" ca="1" si="1"/>
        <v>131.19354838709677</v>
      </c>
      <c r="AK633" s="19" t="str">
        <f t="shared" ca="1" si="2"/>
        <v>MAIS</v>
      </c>
      <c r="AL633" s="20" t="s">
        <v>80</v>
      </c>
      <c r="AM633" s="20">
        <v>33</v>
      </c>
      <c r="AN633" s="21">
        <v>31</v>
      </c>
    </row>
    <row r="634" spans="1:40" ht="12" hidden="1" customHeight="1">
      <c r="A634" s="35"/>
      <c r="B634" s="10"/>
      <c r="C634" s="10"/>
      <c r="D634" s="10"/>
      <c r="E634" s="10"/>
      <c r="F634" s="10"/>
      <c r="G634" s="10"/>
      <c r="H634" s="10"/>
      <c r="I634" s="10"/>
      <c r="J634" s="10"/>
      <c r="K634" s="14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18">
        <f t="shared" ca="1" si="1"/>
        <v>127.09375</v>
      </c>
      <c r="AK634" s="19" t="str">
        <f t="shared" ca="1" si="2"/>
        <v>MAIS</v>
      </c>
      <c r="AL634" s="20" t="s">
        <v>80</v>
      </c>
      <c r="AM634" s="20">
        <v>34</v>
      </c>
      <c r="AN634" s="21">
        <v>32</v>
      </c>
    </row>
    <row r="635" spans="1:40" ht="12" hidden="1" customHeight="1">
      <c r="A635" s="35"/>
      <c r="B635" s="10"/>
      <c r="C635" s="10"/>
      <c r="D635" s="10"/>
      <c r="E635" s="10"/>
      <c r="F635" s="10"/>
      <c r="G635" s="10"/>
      <c r="H635" s="10"/>
      <c r="I635" s="10"/>
      <c r="J635" s="10"/>
      <c r="K635" s="14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18">
        <f t="shared" ca="1" si="1"/>
        <v>123.24242424242425</v>
      </c>
      <c r="AK635" s="19" t="str">
        <f t="shared" ca="1" si="2"/>
        <v>MAIS</v>
      </c>
      <c r="AL635" s="20" t="s">
        <v>80</v>
      </c>
      <c r="AM635" s="20">
        <v>35</v>
      </c>
      <c r="AN635" s="21">
        <v>33</v>
      </c>
    </row>
    <row r="636" spans="1:40" ht="12" hidden="1" customHeight="1">
      <c r="A636" s="35"/>
      <c r="B636" s="10"/>
      <c r="C636" s="10"/>
      <c r="D636" s="10"/>
      <c r="E636" s="10"/>
      <c r="F636" s="10"/>
      <c r="G636" s="10"/>
      <c r="H636" s="10"/>
      <c r="I636" s="10"/>
      <c r="J636" s="10"/>
      <c r="K636" s="14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18">
        <f t="shared" ca="1" si="1"/>
        <v>119.61764705882354</v>
      </c>
      <c r="AK636" s="19" t="str">
        <f t="shared" ca="1" si="2"/>
        <v>MAIS</v>
      </c>
      <c r="AL636" s="20" t="s">
        <v>80</v>
      </c>
      <c r="AM636" s="20">
        <v>36</v>
      </c>
      <c r="AN636" s="21">
        <v>34</v>
      </c>
    </row>
    <row r="637" spans="1:40" ht="12" hidden="1" customHeight="1">
      <c r="A637" s="35"/>
      <c r="B637" s="10"/>
      <c r="C637" s="10"/>
      <c r="D637" s="10"/>
      <c r="E637" s="10"/>
      <c r="F637" s="10"/>
      <c r="G637" s="10"/>
      <c r="H637" s="10"/>
      <c r="I637" s="10"/>
      <c r="J637" s="10"/>
      <c r="K637" s="14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18">
        <f t="shared" ca="1" si="1"/>
        <v>116.2</v>
      </c>
      <c r="AK637" s="19" t="str">
        <f t="shared" ca="1" si="2"/>
        <v>MAIS</v>
      </c>
      <c r="AL637" s="20" t="s">
        <v>80</v>
      </c>
      <c r="AM637" s="20">
        <v>37</v>
      </c>
      <c r="AN637" s="21">
        <v>35</v>
      </c>
    </row>
    <row r="638" spans="1:40" ht="12" hidden="1" customHeight="1">
      <c r="A638" s="35"/>
      <c r="B638" s="10"/>
      <c r="C638" s="10"/>
      <c r="D638" s="10"/>
      <c r="E638" s="10"/>
      <c r="F638" s="10"/>
      <c r="G638" s="10"/>
      <c r="H638" s="10"/>
      <c r="I638" s="10"/>
      <c r="J638" s="10"/>
      <c r="K638" s="14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18">
        <f t="shared" ca="1" si="1"/>
        <v>112.97222222222223</v>
      </c>
      <c r="AK638" s="19" t="str">
        <f t="shared" ca="1" si="2"/>
        <v>MAIS</v>
      </c>
      <c r="AL638" s="20" t="s">
        <v>80</v>
      </c>
      <c r="AM638" s="20">
        <v>38</v>
      </c>
      <c r="AN638" s="21">
        <v>36</v>
      </c>
    </row>
    <row r="639" spans="1:40" ht="12" hidden="1" customHeight="1">
      <c r="A639" s="35"/>
      <c r="B639" s="10"/>
      <c r="C639" s="10"/>
      <c r="D639" s="10"/>
      <c r="E639" s="10"/>
      <c r="F639" s="10"/>
      <c r="G639" s="10"/>
      <c r="H639" s="10"/>
      <c r="I639" s="10"/>
      <c r="J639" s="10"/>
      <c r="K639" s="14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18">
        <f t="shared" ca="1" si="1"/>
        <v>109.91891891891892</v>
      </c>
      <c r="AK639" s="19" t="str">
        <f t="shared" ca="1" si="2"/>
        <v>MAIS</v>
      </c>
      <c r="AL639" s="20" t="s">
        <v>80</v>
      </c>
      <c r="AM639" s="20">
        <v>39</v>
      </c>
      <c r="AN639" s="21">
        <v>37</v>
      </c>
    </row>
    <row r="640" spans="1:40" ht="12" hidden="1" customHeight="1">
      <c r="A640" s="35"/>
      <c r="B640" s="10"/>
      <c r="C640" s="10"/>
      <c r="D640" s="10"/>
      <c r="E640" s="10"/>
      <c r="F640" s="10"/>
      <c r="G640" s="10"/>
      <c r="H640" s="10"/>
      <c r="I640" s="10"/>
      <c r="J640" s="10"/>
      <c r="K640" s="14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18">
        <f t="shared" ca="1" si="1"/>
        <v>107.02631578947368</v>
      </c>
      <c r="AK640" s="19" t="str">
        <f t="shared" ca="1" si="2"/>
        <v>MAIS</v>
      </c>
      <c r="AL640" s="20" t="s">
        <v>80</v>
      </c>
      <c r="AM640" s="20">
        <v>40</v>
      </c>
      <c r="AN640" s="21">
        <v>38</v>
      </c>
    </row>
    <row r="641" spans="1:40" ht="12" hidden="1" customHeight="1">
      <c r="A641" s="35"/>
      <c r="B641" s="10"/>
      <c r="C641" s="10"/>
      <c r="D641" s="10"/>
      <c r="E641" s="10"/>
      <c r="F641" s="10"/>
      <c r="G641" s="10"/>
      <c r="H641" s="10"/>
      <c r="I641" s="10"/>
      <c r="J641" s="10"/>
      <c r="K641" s="14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18">
        <f t="shared" ca="1" si="1"/>
        <v>104.28205128205128</v>
      </c>
      <c r="AK641" s="19" t="str">
        <f t="shared" ca="1" si="2"/>
        <v>MAIS</v>
      </c>
      <c r="AL641" s="20" t="s">
        <v>80</v>
      </c>
      <c r="AM641" s="20">
        <v>41</v>
      </c>
      <c r="AN641" s="21">
        <v>39</v>
      </c>
    </row>
    <row r="642" spans="1:40" ht="12" hidden="1" customHeight="1">
      <c r="A642" s="35"/>
      <c r="B642" s="10"/>
      <c r="C642" s="10"/>
      <c r="D642" s="10"/>
      <c r="E642" s="10"/>
      <c r="F642" s="10"/>
      <c r="G642" s="10"/>
      <c r="H642" s="10"/>
      <c r="I642" s="10"/>
      <c r="J642" s="10"/>
      <c r="K642" s="14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18">
        <f t="shared" ca="1" si="1"/>
        <v>101.675</v>
      </c>
      <c r="AK642" s="19" t="str">
        <f t="shared" ca="1" si="2"/>
        <v>MAIS</v>
      </c>
      <c r="AL642" s="20" t="s">
        <v>80</v>
      </c>
      <c r="AM642" s="20">
        <v>42</v>
      </c>
      <c r="AN642" s="21">
        <v>40</v>
      </c>
    </row>
    <row r="643" spans="1:40" ht="12" hidden="1" customHeight="1">
      <c r="A643" s="35"/>
      <c r="B643" s="10"/>
      <c r="C643" s="10"/>
      <c r="D643" s="10"/>
      <c r="E643" s="10"/>
      <c r="F643" s="10"/>
      <c r="G643" s="10"/>
      <c r="H643" s="10"/>
      <c r="I643" s="10"/>
      <c r="J643" s="10"/>
      <c r="K643" s="14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18">
        <f t="shared" ca="1" si="1"/>
        <v>99.195121951219505</v>
      </c>
      <c r="AK643" s="19" t="str">
        <f t="shared" ca="1" si="2"/>
        <v>MAIS</v>
      </c>
      <c r="AL643" s="20" t="s">
        <v>80</v>
      </c>
      <c r="AM643" s="20">
        <v>43</v>
      </c>
      <c r="AN643" s="21">
        <v>41</v>
      </c>
    </row>
    <row r="644" spans="1:40" ht="12" hidden="1" customHeight="1">
      <c r="A644" s="35"/>
      <c r="B644" s="10"/>
      <c r="C644" s="10"/>
      <c r="D644" s="10"/>
      <c r="E644" s="10"/>
      <c r="F644" s="10"/>
      <c r="G644" s="10"/>
      <c r="H644" s="10"/>
      <c r="I644" s="10"/>
      <c r="J644" s="10"/>
      <c r="K644" s="14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18">
        <f t="shared" ca="1" si="1"/>
        <v>96.833333333333329</v>
      </c>
      <c r="AK644" s="19" t="str">
        <f t="shared" ca="1" si="2"/>
        <v>MAIS</v>
      </c>
      <c r="AL644" s="20" t="s">
        <v>80</v>
      </c>
      <c r="AM644" s="20">
        <v>44</v>
      </c>
      <c r="AN644" s="21">
        <v>42</v>
      </c>
    </row>
    <row r="645" spans="1:40" ht="12" hidden="1" customHeight="1">
      <c r="A645" s="35"/>
      <c r="B645" s="10"/>
      <c r="C645" s="10"/>
      <c r="D645" s="10"/>
      <c r="E645" s="10"/>
      <c r="F645" s="10"/>
      <c r="G645" s="10"/>
      <c r="H645" s="10"/>
      <c r="I645" s="10"/>
      <c r="J645" s="10"/>
      <c r="K645" s="14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18">
        <f t="shared" ca="1" si="1"/>
        <v>94.581395348837205</v>
      </c>
      <c r="AK645" s="19" t="str">
        <f t="shared" ca="1" si="2"/>
        <v>MAIS</v>
      </c>
      <c r="AL645" s="20" t="s">
        <v>80</v>
      </c>
      <c r="AM645" s="20">
        <v>45</v>
      </c>
      <c r="AN645" s="21">
        <v>43</v>
      </c>
    </row>
    <row r="646" spans="1:40" ht="12" hidden="1" customHeight="1">
      <c r="A646" s="35"/>
      <c r="B646" s="10"/>
      <c r="C646" s="10"/>
      <c r="D646" s="10"/>
      <c r="E646" s="10"/>
      <c r="F646" s="10"/>
      <c r="G646" s="10"/>
      <c r="H646" s="10"/>
      <c r="I646" s="10"/>
      <c r="J646" s="10"/>
      <c r="K646" s="14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18">
        <f t="shared" ca="1" si="1"/>
        <v>92.431818181818187</v>
      </c>
      <c r="AK646" s="19" t="str">
        <f t="shared" ca="1" si="2"/>
        <v>MAIS</v>
      </c>
      <c r="AL646" s="20" t="s">
        <v>80</v>
      </c>
      <c r="AM646" s="20">
        <v>46</v>
      </c>
      <c r="AN646" s="21">
        <v>44</v>
      </c>
    </row>
    <row r="647" spans="1:40" ht="12" hidden="1" customHeight="1">
      <c r="A647" s="35"/>
      <c r="B647" s="10"/>
      <c r="C647" s="10"/>
      <c r="D647" s="10"/>
      <c r="E647" s="10"/>
      <c r="F647" s="10"/>
      <c r="G647" s="10"/>
      <c r="H647" s="10"/>
      <c r="I647" s="10"/>
      <c r="J647" s="10"/>
      <c r="K647" s="14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18">
        <f t="shared" ca="1" si="1"/>
        <v>90.37777777777778</v>
      </c>
      <c r="AK647" s="19" t="str">
        <f t="shared" ca="1" si="2"/>
        <v>MAIS</v>
      </c>
      <c r="AL647" s="20" t="s">
        <v>80</v>
      </c>
      <c r="AM647" s="20">
        <v>47</v>
      </c>
      <c r="AN647" s="21">
        <v>45</v>
      </c>
    </row>
    <row r="648" spans="1:40" ht="12" hidden="1" customHeight="1">
      <c r="A648" s="35"/>
      <c r="B648" s="10"/>
      <c r="C648" s="10"/>
      <c r="D648" s="10"/>
      <c r="E648" s="10"/>
      <c r="F648" s="10"/>
      <c r="G648" s="10"/>
      <c r="H648" s="10"/>
      <c r="I648" s="10"/>
      <c r="J648" s="10"/>
      <c r="K648" s="14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18">
        <f t="shared" ca="1" si="1"/>
        <v>88.413043478260875</v>
      </c>
      <c r="AK648" s="19" t="str">
        <f t="shared" ca="1" si="2"/>
        <v>MAIS</v>
      </c>
      <c r="AL648" s="20" t="s">
        <v>80</v>
      </c>
      <c r="AM648" s="20">
        <v>48</v>
      </c>
      <c r="AN648" s="21">
        <v>46</v>
      </c>
    </row>
    <row r="649" spans="1:40" ht="12" hidden="1" customHeight="1">
      <c r="A649" s="35"/>
      <c r="B649" s="10"/>
      <c r="C649" s="10"/>
      <c r="D649" s="10"/>
      <c r="E649" s="10"/>
      <c r="F649" s="10"/>
      <c r="G649" s="10"/>
      <c r="H649" s="10"/>
      <c r="I649" s="10"/>
      <c r="J649" s="10"/>
      <c r="K649" s="14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18">
        <f t="shared" ca="1" si="1"/>
        <v>86.531914893617028</v>
      </c>
      <c r="AK649" s="19" t="str">
        <f t="shared" ca="1" si="2"/>
        <v>MAIS</v>
      </c>
      <c r="AL649" s="20" t="s">
        <v>80</v>
      </c>
      <c r="AM649" s="20">
        <v>49</v>
      </c>
      <c r="AN649" s="21">
        <v>47</v>
      </c>
    </row>
    <row r="650" spans="1:40" ht="12" hidden="1" customHeight="1">
      <c r="A650" s="35"/>
      <c r="B650" s="10"/>
      <c r="C650" s="10"/>
      <c r="D650" s="10"/>
      <c r="E650" s="10"/>
      <c r="F650" s="10"/>
      <c r="G650" s="10"/>
      <c r="H650" s="10"/>
      <c r="I650" s="10"/>
      <c r="J650" s="10"/>
      <c r="K650" s="14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18">
        <f t="shared" ca="1" si="1"/>
        <v>84.729166666666671</v>
      </c>
      <c r="AK650" s="19" t="str">
        <f t="shared" ca="1" si="2"/>
        <v>MAIS</v>
      </c>
      <c r="AL650" s="20" t="s">
        <v>80</v>
      </c>
      <c r="AM650" s="20">
        <v>50</v>
      </c>
      <c r="AN650" s="21">
        <v>48</v>
      </c>
    </row>
    <row r="651" spans="1:40" ht="12" hidden="1" customHeight="1">
      <c r="A651" s="35"/>
      <c r="B651" s="10"/>
      <c r="C651" s="10"/>
      <c r="D651" s="10"/>
      <c r="E651" s="10"/>
      <c r="F651" s="10"/>
      <c r="G651" s="10"/>
      <c r="H651" s="10"/>
      <c r="I651" s="10"/>
      <c r="J651" s="10"/>
      <c r="K651" s="14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18">
        <f t="shared" ca="1" si="1"/>
        <v>83</v>
      </c>
      <c r="AK651" s="19" t="str">
        <f t="shared" ca="1" si="2"/>
        <v>MAIS</v>
      </c>
      <c r="AL651" s="20" t="s">
        <v>80</v>
      </c>
      <c r="AM651" s="20">
        <v>51</v>
      </c>
      <c r="AN651" s="21">
        <v>49</v>
      </c>
    </row>
    <row r="652" spans="1:40" ht="12" hidden="1" customHeight="1">
      <c r="A652" s="35"/>
      <c r="B652" s="10"/>
      <c r="C652" s="10"/>
      <c r="D652" s="10"/>
      <c r="E652" s="10"/>
      <c r="F652" s="10"/>
      <c r="G652" s="10"/>
      <c r="H652" s="10"/>
      <c r="I652" s="10"/>
      <c r="J652" s="10"/>
      <c r="K652" s="14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18">
        <f t="shared" ca="1" si="1"/>
        <v>81.34</v>
      </c>
      <c r="AK652" s="19" t="str">
        <f t="shared" ca="1" si="2"/>
        <v>MAIS</v>
      </c>
      <c r="AL652" s="20" t="s">
        <v>80</v>
      </c>
      <c r="AM652" s="20">
        <v>52</v>
      </c>
      <c r="AN652" s="21">
        <v>50</v>
      </c>
    </row>
    <row r="653" spans="1:40" ht="12" hidden="1" customHeight="1">
      <c r="A653" s="35"/>
      <c r="B653" s="10"/>
      <c r="C653" s="10"/>
      <c r="D653" s="10"/>
      <c r="E653" s="10"/>
      <c r="F653" s="10"/>
      <c r="G653" s="10"/>
      <c r="H653" s="10"/>
      <c r="I653" s="10"/>
      <c r="J653" s="10"/>
      <c r="K653" s="14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18">
        <f t="shared" ca="1" si="1"/>
        <v>3537</v>
      </c>
      <c r="AK653" s="19" t="str">
        <f t="shared" ca="1" si="2"/>
        <v>Justa</v>
      </c>
      <c r="AL653" s="20" t="s">
        <v>81</v>
      </c>
      <c r="AM653" s="20">
        <v>3</v>
      </c>
      <c r="AN653" s="21">
        <v>1</v>
      </c>
    </row>
    <row r="654" spans="1:40" ht="12" hidden="1" customHeight="1">
      <c r="A654" s="35"/>
      <c r="B654" s="10"/>
      <c r="C654" s="10"/>
      <c r="D654" s="10"/>
      <c r="E654" s="10"/>
      <c r="F654" s="10"/>
      <c r="G654" s="10"/>
      <c r="H654" s="10"/>
      <c r="I654" s="10"/>
      <c r="J654" s="10"/>
      <c r="K654" s="14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18">
        <f t="shared" ca="1" si="1"/>
        <v>1768.5</v>
      </c>
      <c r="AK654" s="19" t="str">
        <f t="shared" ca="1" si="2"/>
        <v>Justa</v>
      </c>
      <c r="AL654" s="20" t="s">
        <v>81</v>
      </c>
      <c r="AM654" s="20">
        <v>4</v>
      </c>
      <c r="AN654" s="21">
        <v>2</v>
      </c>
    </row>
    <row r="655" spans="1:40" ht="12" hidden="1" customHeight="1">
      <c r="A655" s="35"/>
      <c r="B655" s="10"/>
      <c r="C655" s="10"/>
      <c r="D655" s="10"/>
      <c r="E655" s="10"/>
      <c r="F655" s="10"/>
      <c r="G655" s="10"/>
      <c r="H655" s="10"/>
      <c r="I655" s="10"/>
      <c r="J655" s="10"/>
      <c r="K655" s="14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18">
        <f t="shared" ca="1" si="1"/>
        <v>1179</v>
      </c>
      <c r="AK655" s="19" t="str">
        <f t="shared" ca="1" si="2"/>
        <v>Justa</v>
      </c>
      <c r="AL655" s="20" t="s">
        <v>81</v>
      </c>
      <c r="AM655" s="20">
        <v>5</v>
      </c>
      <c r="AN655" s="21">
        <v>3</v>
      </c>
    </row>
    <row r="656" spans="1:40" ht="12" hidden="1" customHeight="1">
      <c r="A656" s="35"/>
      <c r="B656" s="10"/>
      <c r="C656" s="10"/>
      <c r="D656" s="10"/>
      <c r="E656" s="10"/>
      <c r="F656" s="10"/>
      <c r="G656" s="10"/>
      <c r="H656" s="10"/>
      <c r="I656" s="10"/>
      <c r="J656" s="10"/>
      <c r="K656" s="14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18">
        <f t="shared" ca="1" si="1"/>
        <v>884.25</v>
      </c>
      <c r="AK656" s="19" t="str">
        <f t="shared" ca="1" si="2"/>
        <v>Justa</v>
      </c>
      <c r="AL656" s="20" t="s">
        <v>81</v>
      </c>
      <c r="AM656" s="20">
        <v>6</v>
      </c>
      <c r="AN656" s="21">
        <v>4</v>
      </c>
    </row>
    <row r="657" spans="1:40" ht="12" hidden="1" customHeight="1">
      <c r="A657" s="35"/>
      <c r="B657" s="10"/>
      <c r="C657" s="10"/>
      <c r="D657" s="10"/>
      <c r="E657" s="10"/>
      <c r="F657" s="10"/>
      <c r="G657" s="10"/>
      <c r="H657" s="10"/>
      <c r="I657" s="10"/>
      <c r="J657" s="10"/>
      <c r="K657" s="14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18">
        <f t="shared" ca="1" si="1"/>
        <v>707.4</v>
      </c>
      <c r="AK657" s="19" t="str">
        <f t="shared" ca="1" si="2"/>
        <v>Justa</v>
      </c>
      <c r="AL657" s="20" t="s">
        <v>81</v>
      </c>
      <c r="AM657" s="20">
        <v>7</v>
      </c>
      <c r="AN657" s="21">
        <v>5</v>
      </c>
    </row>
    <row r="658" spans="1:40" ht="12" hidden="1" customHeight="1">
      <c r="A658" s="35"/>
      <c r="B658" s="10"/>
      <c r="C658" s="10"/>
      <c r="D658" s="10"/>
      <c r="E658" s="10"/>
      <c r="F658" s="10"/>
      <c r="G658" s="10"/>
      <c r="H658" s="10"/>
      <c r="I658" s="10"/>
      <c r="J658" s="10"/>
      <c r="K658" s="14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18">
        <f t="shared" ca="1" si="1"/>
        <v>589.5</v>
      </c>
      <c r="AK658" s="19" t="str">
        <f t="shared" ca="1" si="2"/>
        <v>Justa</v>
      </c>
      <c r="AL658" s="20" t="s">
        <v>81</v>
      </c>
      <c r="AM658" s="20">
        <v>8</v>
      </c>
      <c r="AN658" s="21">
        <v>6</v>
      </c>
    </row>
    <row r="659" spans="1:40" ht="12" hidden="1" customHeight="1">
      <c r="A659" s="35"/>
      <c r="B659" s="10"/>
      <c r="C659" s="10"/>
      <c r="D659" s="10"/>
      <c r="E659" s="10"/>
      <c r="F659" s="10"/>
      <c r="G659" s="10"/>
      <c r="H659" s="10"/>
      <c r="I659" s="10"/>
      <c r="J659" s="10"/>
      <c r="K659" s="14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18">
        <f t="shared" ca="1" si="1"/>
        <v>505.28571428571428</v>
      </c>
      <c r="AK659" s="19" t="str">
        <f t="shared" ca="1" si="2"/>
        <v>Justa</v>
      </c>
      <c r="AL659" s="20" t="s">
        <v>81</v>
      </c>
      <c r="AM659" s="20">
        <v>9</v>
      </c>
      <c r="AN659" s="21">
        <v>7</v>
      </c>
    </row>
    <row r="660" spans="1:40" ht="12" hidden="1" customHeight="1">
      <c r="A660" s="35"/>
      <c r="B660" s="10"/>
      <c r="C660" s="10"/>
      <c r="D660" s="10"/>
      <c r="E660" s="10"/>
      <c r="F660" s="10"/>
      <c r="G660" s="10"/>
      <c r="H660" s="10"/>
      <c r="I660" s="10"/>
      <c r="J660" s="10"/>
      <c r="K660" s="14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18">
        <f t="shared" ca="1" si="1"/>
        <v>442.125</v>
      </c>
      <c r="AK660" s="19" t="str">
        <f t="shared" ca="1" si="2"/>
        <v>Justa</v>
      </c>
      <c r="AL660" s="20" t="s">
        <v>81</v>
      </c>
      <c r="AM660" s="20">
        <v>10</v>
      </c>
      <c r="AN660" s="21">
        <v>8</v>
      </c>
    </row>
    <row r="661" spans="1:40" ht="12" hidden="1" customHeight="1">
      <c r="A661" s="35"/>
      <c r="B661" s="10"/>
      <c r="C661" s="10"/>
      <c r="D661" s="10"/>
      <c r="E661" s="10"/>
      <c r="F661" s="10"/>
      <c r="G661" s="10"/>
      <c r="H661" s="10"/>
      <c r="I661" s="10"/>
      <c r="J661" s="10"/>
      <c r="K661" s="14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18">
        <f t="shared" ca="1" si="1"/>
        <v>393</v>
      </c>
      <c r="AK661" s="19" t="str">
        <f t="shared" ca="1" si="2"/>
        <v>Justa</v>
      </c>
      <c r="AL661" s="20" t="s">
        <v>81</v>
      </c>
      <c r="AM661" s="20">
        <v>11</v>
      </c>
      <c r="AN661" s="21">
        <v>9</v>
      </c>
    </row>
    <row r="662" spans="1:40" ht="12" hidden="1" customHeight="1">
      <c r="A662" s="35"/>
      <c r="B662" s="10"/>
      <c r="C662" s="10"/>
      <c r="D662" s="10"/>
      <c r="E662" s="10"/>
      <c r="F662" s="10"/>
      <c r="G662" s="10"/>
      <c r="H662" s="10"/>
      <c r="I662" s="10"/>
      <c r="J662" s="10"/>
      <c r="K662" s="14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18">
        <f t="shared" ca="1" si="1"/>
        <v>353.7</v>
      </c>
      <c r="AK662" s="19" t="str">
        <f t="shared" ca="1" si="2"/>
        <v>Justa</v>
      </c>
      <c r="AL662" s="20" t="s">
        <v>81</v>
      </c>
      <c r="AM662" s="20">
        <v>12</v>
      </c>
      <c r="AN662" s="21">
        <v>10</v>
      </c>
    </row>
    <row r="663" spans="1:40" ht="12" hidden="1" customHeight="1">
      <c r="A663" s="35"/>
      <c r="B663" s="10"/>
      <c r="C663" s="10"/>
      <c r="D663" s="10"/>
      <c r="E663" s="10"/>
      <c r="F663" s="10"/>
      <c r="G663" s="10"/>
      <c r="H663" s="10"/>
      <c r="I663" s="10"/>
      <c r="J663" s="10"/>
      <c r="K663" s="14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18">
        <f t="shared" ca="1" si="1"/>
        <v>321.54545454545456</v>
      </c>
      <c r="AK663" s="19" t="str">
        <f t="shared" ca="1" si="2"/>
        <v>Justa</v>
      </c>
      <c r="AL663" s="20" t="s">
        <v>81</v>
      </c>
      <c r="AM663" s="20">
        <v>13</v>
      </c>
      <c r="AN663" s="21">
        <v>11</v>
      </c>
    </row>
    <row r="664" spans="1:40" ht="12" hidden="1" customHeight="1">
      <c r="A664" s="35"/>
      <c r="B664" s="10"/>
      <c r="C664" s="10"/>
      <c r="D664" s="10"/>
      <c r="E664" s="10"/>
      <c r="F664" s="10"/>
      <c r="G664" s="10"/>
      <c r="H664" s="10"/>
      <c r="I664" s="10"/>
      <c r="J664" s="10"/>
      <c r="K664" s="14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18">
        <f t="shared" ca="1" si="1"/>
        <v>294.75</v>
      </c>
      <c r="AK664" s="19" t="str">
        <f t="shared" ca="1" si="2"/>
        <v>Justa</v>
      </c>
      <c r="AL664" s="20" t="s">
        <v>81</v>
      </c>
      <c r="AM664" s="20">
        <v>14</v>
      </c>
      <c r="AN664" s="21">
        <v>12</v>
      </c>
    </row>
    <row r="665" spans="1:40" ht="12" hidden="1" customHeight="1">
      <c r="A665" s="35"/>
      <c r="B665" s="10"/>
      <c r="C665" s="10"/>
      <c r="D665" s="10"/>
      <c r="E665" s="10"/>
      <c r="F665" s="10"/>
      <c r="G665" s="10"/>
      <c r="H665" s="10"/>
      <c r="I665" s="10"/>
      <c r="J665" s="10"/>
      <c r="K665" s="14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18">
        <f t="shared" ca="1" si="1"/>
        <v>272.07692307692309</v>
      </c>
      <c r="AK665" s="19" t="str">
        <f t="shared" ca="1" si="2"/>
        <v>Justa</v>
      </c>
      <c r="AL665" s="20" t="s">
        <v>81</v>
      </c>
      <c r="AM665" s="20">
        <v>15</v>
      </c>
      <c r="AN665" s="21">
        <v>13</v>
      </c>
    </row>
    <row r="666" spans="1:40" ht="12" hidden="1" customHeight="1">
      <c r="A666" s="35"/>
      <c r="B666" s="10"/>
      <c r="C666" s="10"/>
      <c r="D666" s="10"/>
      <c r="E666" s="10"/>
      <c r="F666" s="10"/>
      <c r="G666" s="10"/>
      <c r="H666" s="10"/>
      <c r="I666" s="10"/>
      <c r="J666" s="10"/>
      <c r="K666" s="14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18">
        <f t="shared" ca="1" si="1"/>
        <v>252.64285714285714</v>
      </c>
      <c r="AK666" s="19" t="str">
        <f t="shared" ca="1" si="2"/>
        <v>Justa</v>
      </c>
      <c r="AL666" s="20" t="s">
        <v>81</v>
      </c>
      <c r="AM666" s="20">
        <v>16</v>
      </c>
      <c r="AN666" s="21">
        <v>14</v>
      </c>
    </row>
    <row r="667" spans="1:40" ht="12" hidden="1" customHeight="1">
      <c r="A667" s="35"/>
      <c r="B667" s="10"/>
      <c r="C667" s="10"/>
      <c r="D667" s="10"/>
      <c r="E667" s="10"/>
      <c r="F667" s="10"/>
      <c r="G667" s="10"/>
      <c r="H667" s="10"/>
      <c r="I667" s="10"/>
      <c r="J667" s="10"/>
      <c r="K667" s="14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18">
        <f t="shared" ca="1" si="1"/>
        <v>235.8</v>
      </c>
      <c r="AK667" s="19" t="str">
        <f t="shared" ca="1" si="2"/>
        <v>Justa</v>
      </c>
      <c r="AL667" s="20" t="s">
        <v>81</v>
      </c>
      <c r="AM667" s="20">
        <v>17</v>
      </c>
      <c r="AN667" s="21">
        <v>15</v>
      </c>
    </row>
    <row r="668" spans="1:40" ht="12" hidden="1" customHeight="1">
      <c r="A668" s="35"/>
      <c r="B668" s="10"/>
      <c r="C668" s="10"/>
      <c r="D668" s="10"/>
      <c r="E668" s="10"/>
      <c r="F668" s="10"/>
      <c r="G668" s="10"/>
      <c r="H668" s="10"/>
      <c r="I668" s="10"/>
      <c r="J668" s="10"/>
      <c r="K668" s="14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18">
        <f t="shared" ca="1" si="1"/>
        <v>221.0625</v>
      </c>
      <c r="AK668" s="19" t="str">
        <f t="shared" ca="1" si="2"/>
        <v>Justa</v>
      </c>
      <c r="AL668" s="20" t="s">
        <v>81</v>
      </c>
      <c r="AM668" s="20">
        <v>18</v>
      </c>
      <c r="AN668" s="21">
        <v>16</v>
      </c>
    </row>
    <row r="669" spans="1:40" ht="12" hidden="1" customHeight="1">
      <c r="A669" s="35"/>
      <c r="B669" s="10"/>
      <c r="C669" s="10"/>
      <c r="D669" s="10"/>
      <c r="E669" s="10"/>
      <c r="F669" s="10"/>
      <c r="G669" s="10"/>
      <c r="H669" s="10"/>
      <c r="I669" s="10"/>
      <c r="J669" s="10"/>
      <c r="K669" s="14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18">
        <f t="shared" ca="1" si="1"/>
        <v>208.05882352941177</v>
      </c>
      <c r="AK669" s="19" t="str">
        <f t="shared" ca="1" si="2"/>
        <v>Justa</v>
      </c>
      <c r="AL669" s="20" t="s">
        <v>81</v>
      </c>
      <c r="AM669" s="20">
        <v>19</v>
      </c>
      <c r="AN669" s="21">
        <v>17</v>
      </c>
    </row>
    <row r="670" spans="1:40" ht="12" hidden="1" customHeight="1">
      <c r="A670" s="35"/>
      <c r="B670" s="10"/>
      <c r="C670" s="10"/>
      <c r="D670" s="10"/>
      <c r="E670" s="10"/>
      <c r="F670" s="10"/>
      <c r="G670" s="10"/>
      <c r="H670" s="10"/>
      <c r="I670" s="10"/>
      <c r="J670" s="10"/>
      <c r="K670" s="14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18">
        <f t="shared" ca="1" si="1"/>
        <v>196.5</v>
      </c>
      <c r="AK670" s="19" t="str">
        <f t="shared" ca="1" si="2"/>
        <v>Justa</v>
      </c>
      <c r="AL670" s="20" t="s">
        <v>81</v>
      </c>
      <c r="AM670" s="20">
        <v>20</v>
      </c>
      <c r="AN670" s="21">
        <v>18</v>
      </c>
    </row>
    <row r="671" spans="1:40" ht="12" hidden="1" customHeight="1">
      <c r="A671" s="35"/>
      <c r="B671" s="10"/>
      <c r="C671" s="10"/>
      <c r="D671" s="10"/>
      <c r="E671" s="10"/>
      <c r="F671" s="10"/>
      <c r="G671" s="10"/>
      <c r="H671" s="10"/>
      <c r="I671" s="10"/>
      <c r="J671" s="10"/>
      <c r="K671" s="14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18">
        <f t="shared" ca="1" si="1"/>
        <v>186.15789473684211</v>
      </c>
      <c r="AK671" s="19" t="str">
        <f t="shared" ca="1" si="2"/>
        <v>Justa</v>
      </c>
      <c r="AL671" s="20" t="s">
        <v>81</v>
      </c>
      <c r="AM671" s="20">
        <v>21</v>
      </c>
      <c r="AN671" s="21">
        <v>19</v>
      </c>
    </row>
    <row r="672" spans="1:40" ht="12" hidden="1" customHeight="1">
      <c r="A672" s="35"/>
      <c r="B672" s="10"/>
      <c r="C672" s="10"/>
      <c r="D672" s="10"/>
      <c r="E672" s="10"/>
      <c r="F672" s="10"/>
      <c r="G672" s="10"/>
      <c r="H672" s="10"/>
      <c r="I672" s="10"/>
      <c r="J672" s="10"/>
      <c r="K672" s="14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18">
        <f t="shared" ca="1" si="1"/>
        <v>176.85</v>
      </c>
      <c r="AK672" s="19" t="str">
        <f t="shared" ca="1" si="2"/>
        <v>Justa</v>
      </c>
      <c r="AL672" s="20" t="s">
        <v>81</v>
      </c>
      <c r="AM672" s="20">
        <v>22</v>
      </c>
      <c r="AN672" s="21">
        <v>20</v>
      </c>
    </row>
    <row r="673" spans="1:40" ht="12" hidden="1" customHeight="1">
      <c r="A673" s="35"/>
      <c r="B673" s="10"/>
      <c r="C673" s="10"/>
      <c r="D673" s="10"/>
      <c r="E673" s="10"/>
      <c r="F673" s="10"/>
      <c r="G673" s="10"/>
      <c r="H673" s="10"/>
      <c r="I673" s="10"/>
      <c r="J673" s="10"/>
      <c r="K673" s="14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18">
        <f t="shared" ca="1" si="1"/>
        <v>168.42857142857142</v>
      </c>
      <c r="AK673" s="19" t="str">
        <f t="shared" ca="1" si="2"/>
        <v>Justa</v>
      </c>
      <c r="AL673" s="20" t="s">
        <v>81</v>
      </c>
      <c r="AM673" s="20">
        <v>23</v>
      </c>
      <c r="AN673" s="21">
        <v>21</v>
      </c>
    </row>
    <row r="674" spans="1:40" ht="12" hidden="1" customHeight="1">
      <c r="A674" s="35"/>
      <c r="B674" s="10"/>
      <c r="C674" s="10"/>
      <c r="D674" s="10"/>
      <c r="E674" s="10"/>
      <c r="F674" s="10"/>
      <c r="G674" s="10"/>
      <c r="H674" s="10"/>
      <c r="I674" s="10"/>
      <c r="J674" s="10"/>
      <c r="K674" s="14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18">
        <f t="shared" ca="1" si="1"/>
        <v>160.77272727272728</v>
      </c>
      <c r="AK674" s="19" t="str">
        <f t="shared" ca="1" si="2"/>
        <v>Justa</v>
      </c>
      <c r="AL674" s="20" t="s">
        <v>81</v>
      </c>
      <c r="AM674" s="20">
        <v>24</v>
      </c>
      <c r="AN674" s="21">
        <v>22</v>
      </c>
    </row>
    <row r="675" spans="1:40" ht="12" hidden="1" customHeight="1">
      <c r="A675" s="35"/>
      <c r="B675" s="10"/>
      <c r="C675" s="10"/>
      <c r="D675" s="10"/>
      <c r="E675" s="10"/>
      <c r="F675" s="10"/>
      <c r="G675" s="10"/>
      <c r="H675" s="10"/>
      <c r="I675" s="10"/>
      <c r="J675" s="10"/>
      <c r="K675" s="14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18">
        <f t="shared" ca="1" si="1"/>
        <v>153.78260869565219</v>
      </c>
      <c r="AK675" s="19" t="str">
        <f t="shared" ca="1" si="2"/>
        <v>Justa</v>
      </c>
      <c r="AL675" s="20" t="s">
        <v>81</v>
      </c>
      <c r="AM675" s="20">
        <v>25</v>
      </c>
      <c r="AN675" s="21">
        <v>23</v>
      </c>
    </row>
    <row r="676" spans="1:40" ht="12" hidden="1" customHeight="1">
      <c r="A676" s="35"/>
      <c r="B676" s="10"/>
      <c r="C676" s="10"/>
      <c r="D676" s="10"/>
      <c r="E676" s="10"/>
      <c r="F676" s="10"/>
      <c r="G676" s="10"/>
      <c r="H676" s="10"/>
      <c r="I676" s="10"/>
      <c r="J676" s="10"/>
      <c r="K676" s="14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18">
        <f t="shared" ca="1" si="1"/>
        <v>147.375</v>
      </c>
      <c r="AK676" s="19" t="str">
        <f t="shared" ca="1" si="2"/>
        <v>Justa</v>
      </c>
      <c r="AL676" s="20" t="s">
        <v>81</v>
      </c>
      <c r="AM676" s="20">
        <v>26</v>
      </c>
      <c r="AN676" s="21">
        <v>24</v>
      </c>
    </row>
    <row r="677" spans="1:40" ht="12" hidden="1" customHeight="1">
      <c r="A677" s="35"/>
      <c r="B677" s="10"/>
      <c r="C677" s="10"/>
      <c r="D677" s="10"/>
      <c r="E677" s="10"/>
      <c r="F677" s="10"/>
      <c r="G677" s="10"/>
      <c r="H677" s="10"/>
      <c r="I677" s="10"/>
      <c r="J677" s="10"/>
      <c r="K677" s="14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18">
        <f t="shared" ca="1" si="1"/>
        <v>141.47999999999999</v>
      </c>
      <c r="AK677" s="19" t="str">
        <f t="shared" ca="1" si="2"/>
        <v>Justa</v>
      </c>
      <c r="AL677" s="20" t="s">
        <v>81</v>
      </c>
      <c r="AM677" s="20">
        <v>27</v>
      </c>
      <c r="AN677" s="21">
        <v>25</v>
      </c>
    </row>
    <row r="678" spans="1:40" ht="12" hidden="1" customHeight="1">
      <c r="A678" s="35"/>
      <c r="B678" s="10"/>
      <c r="C678" s="10"/>
      <c r="D678" s="10"/>
      <c r="E678" s="10"/>
      <c r="F678" s="10"/>
      <c r="G678" s="10"/>
      <c r="H678" s="10"/>
      <c r="I678" s="10"/>
      <c r="J678" s="10"/>
      <c r="K678" s="14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18">
        <f t="shared" ca="1" si="1"/>
        <v>136.03846153846155</v>
      </c>
      <c r="AK678" s="19" t="str">
        <f t="shared" ca="1" si="2"/>
        <v>Justa</v>
      </c>
      <c r="AL678" s="20" t="s">
        <v>81</v>
      </c>
      <c r="AM678" s="20">
        <v>28</v>
      </c>
      <c r="AN678" s="21">
        <v>26</v>
      </c>
    </row>
    <row r="679" spans="1:40" ht="12" hidden="1" customHeight="1">
      <c r="A679" s="35"/>
      <c r="B679" s="10"/>
      <c r="C679" s="10"/>
      <c r="D679" s="10"/>
      <c r="E679" s="10"/>
      <c r="F679" s="10"/>
      <c r="G679" s="10"/>
      <c r="H679" s="10"/>
      <c r="I679" s="10"/>
      <c r="J679" s="10"/>
      <c r="K679" s="14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18">
        <f t="shared" ca="1" si="1"/>
        <v>131</v>
      </c>
      <c r="AK679" s="19" t="str">
        <f t="shared" ca="1" si="2"/>
        <v>Justa</v>
      </c>
      <c r="AL679" s="20" t="s">
        <v>81</v>
      </c>
      <c r="AM679" s="20">
        <v>29</v>
      </c>
      <c r="AN679" s="21">
        <v>27</v>
      </c>
    </row>
    <row r="680" spans="1:40" ht="12" hidden="1" customHeight="1">
      <c r="A680" s="35"/>
      <c r="B680" s="10"/>
      <c r="C680" s="10"/>
      <c r="D680" s="10"/>
      <c r="E680" s="10"/>
      <c r="F680" s="10"/>
      <c r="G680" s="10"/>
      <c r="H680" s="10"/>
      <c r="I680" s="10"/>
      <c r="J680" s="10"/>
      <c r="K680" s="14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18">
        <f t="shared" ca="1" si="1"/>
        <v>126.32142857142857</v>
      </c>
      <c r="AK680" s="19" t="str">
        <f t="shared" ca="1" si="2"/>
        <v>Justa</v>
      </c>
      <c r="AL680" s="20" t="s">
        <v>81</v>
      </c>
      <c r="AM680" s="20">
        <v>30</v>
      </c>
      <c r="AN680" s="21">
        <v>28</v>
      </c>
    </row>
    <row r="681" spans="1:40" ht="12" hidden="1" customHeight="1">
      <c r="A681" s="35"/>
      <c r="B681" s="10"/>
      <c r="C681" s="10"/>
      <c r="D681" s="10"/>
      <c r="E681" s="10"/>
      <c r="F681" s="10"/>
      <c r="G681" s="10"/>
      <c r="H681" s="10"/>
      <c r="I681" s="10"/>
      <c r="J681" s="10"/>
      <c r="K681" s="14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18">
        <f t="shared" ca="1" si="1"/>
        <v>121.96551724137932</v>
      </c>
      <c r="AK681" s="19" t="str">
        <f t="shared" ca="1" si="2"/>
        <v>Justa</v>
      </c>
      <c r="AL681" s="20" t="s">
        <v>81</v>
      </c>
      <c r="AM681" s="20">
        <v>31</v>
      </c>
      <c r="AN681" s="21">
        <v>29</v>
      </c>
    </row>
    <row r="682" spans="1:40" ht="12" hidden="1" customHeight="1">
      <c r="A682" s="35"/>
      <c r="B682" s="10"/>
      <c r="C682" s="10"/>
      <c r="D682" s="10"/>
      <c r="E682" s="10"/>
      <c r="F682" s="10"/>
      <c r="G682" s="10"/>
      <c r="H682" s="10"/>
      <c r="I682" s="10"/>
      <c r="J682" s="10"/>
      <c r="K682" s="14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18">
        <f t="shared" ca="1" si="1"/>
        <v>117.9</v>
      </c>
      <c r="AK682" s="19" t="str">
        <f t="shared" ca="1" si="2"/>
        <v>Justa</v>
      </c>
      <c r="AL682" s="20" t="s">
        <v>81</v>
      </c>
      <c r="AM682" s="20">
        <v>32</v>
      </c>
      <c r="AN682" s="21">
        <v>30</v>
      </c>
    </row>
    <row r="683" spans="1:40" ht="12" hidden="1" customHeight="1">
      <c r="A683" s="35"/>
      <c r="B683" s="10"/>
      <c r="C683" s="10"/>
      <c r="D683" s="10"/>
      <c r="E683" s="10"/>
      <c r="F683" s="10"/>
      <c r="G683" s="10"/>
      <c r="H683" s="10"/>
      <c r="I683" s="10"/>
      <c r="J683" s="10"/>
      <c r="K683" s="14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18">
        <f t="shared" ca="1" si="1"/>
        <v>114.09677419354838</v>
      </c>
      <c r="AK683" s="19" t="str">
        <f t="shared" ca="1" si="2"/>
        <v>Justa</v>
      </c>
      <c r="AL683" s="20" t="s">
        <v>81</v>
      </c>
      <c r="AM683" s="20">
        <v>33</v>
      </c>
      <c r="AN683" s="21">
        <v>31</v>
      </c>
    </row>
    <row r="684" spans="1:40" ht="12" hidden="1" customHeight="1">
      <c r="A684" s="35"/>
      <c r="B684" s="10"/>
      <c r="C684" s="10"/>
      <c r="D684" s="10"/>
      <c r="E684" s="10"/>
      <c r="F684" s="10"/>
      <c r="G684" s="10"/>
      <c r="H684" s="10"/>
      <c r="I684" s="10"/>
      <c r="J684" s="10"/>
      <c r="K684" s="14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18">
        <f t="shared" ca="1" si="1"/>
        <v>110.53125</v>
      </c>
      <c r="AK684" s="19" t="str">
        <f t="shared" ca="1" si="2"/>
        <v>Justa</v>
      </c>
      <c r="AL684" s="20" t="s">
        <v>81</v>
      </c>
      <c r="AM684" s="20">
        <v>34</v>
      </c>
      <c r="AN684" s="21">
        <v>32</v>
      </c>
    </row>
    <row r="685" spans="1:40" ht="12" hidden="1" customHeight="1">
      <c r="A685" s="35"/>
      <c r="B685" s="10"/>
      <c r="C685" s="10"/>
      <c r="D685" s="10"/>
      <c r="E685" s="10"/>
      <c r="F685" s="10"/>
      <c r="G685" s="10"/>
      <c r="H685" s="10"/>
      <c r="I685" s="10"/>
      <c r="J685" s="10"/>
      <c r="K685" s="14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18">
        <f t="shared" ca="1" si="1"/>
        <v>107.18181818181819</v>
      </c>
      <c r="AK685" s="19" t="str">
        <f t="shared" ca="1" si="2"/>
        <v>Justa</v>
      </c>
      <c r="AL685" s="20" t="s">
        <v>81</v>
      </c>
      <c r="AM685" s="20">
        <v>35</v>
      </c>
      <c r="AN685" s="21">
        <v>33</v>
      </c>
    </row>
    <row r="686" spans="1:40" ht="12" hidden="1" customHeight="1">
      <c r="A686" s="35"/>
      <c r="B686" s="10"/>
      <c r="C686" s="10"/>
      <c r="D686" s="10"/>
      <c r="E686" s="10"/>
      <c r="F686" s="10"/>
      <c r="G686" s="10"/>
      <c r="H686" s="10"/>
      <c r="I686" s="10"/>
      <c r="J686" s="10"/>
      <c r="K686" s="14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18">
        <f t="shared" ca="1" si="1"/>
        <v>104.02941176470588</v>
      </c>
      <c r="AK686" s="19" t="str">
        <f t="shared" ca="1" si="2"/>
        <v>Justa</v>
      </c>
      <c r="AL686" s="20" t="s">
        <v>81</v>
      </c>
      <c r="AM686" s="20">
        <v>36</v>
      </c>
      <c r="AN686" s="21">
        <v>34</v>
      </c>
    </row>
    <row r="687" spans="1:40" ht="12" hidden="1" customHeight="1">
      <c r="A687" s="35"/>
      <c r="B687" s="10"/>
      <c r="C687" s="10"/>
      <c r="D687" s="10"/>
      <c r="E687" s="10"/>
      <c r="F687" s="10"/>
      <c r="G687" s="10"/>
      <c r="H687" s="10"/>
      <c r="I687" s="10"/>
      <c r="J687" s="10"/>
      <c r="K687" s="14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18">
        <f t="shared" ca="1" si="1"/>
        <v>101.05714285714286</v>
      </c>
      <c r="AK687" s="19" t="str">
        <f t="shared" ca="1" si="2"/>
        <v>Justa</v>
      </c>
      <c r="AL687" s="20" t="s">
        <v>81</v>
      </c>
      <c r="AM687" s="20">
        <v>37</v>
      </c>
      <c r="AN687" s="21">
        <v>35</v>
      </c>
    </row>
    <row r="688" spans="1:40" ht="12" hidden="1" customHeight="1">
      <c r="A688" s="35"/>
      <c r="B688" s="10"/>
      <c r="C688" s="10"/>
      <c r="D688" s="10"/>
      <c r="E688" s="10"/>
      <c r="F688" s="10"/>
      <c r="G688" s="10"/>
      <c r="H688" s="10"/>
      <c r="I688" s="10"/>
      <c r="J688" s="10"/>
      <c r="K688" s="14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18">
        <f t="shared" ca="1" si="1"/>
        <v>98.25</v>
      </c>
      <c r="AK688" s="19" t="str">
        <f t="shared" ca="1" si="2"/>
        <v>Justa</v>
      </c>
      <c r="AL688" s="20" t="s">
        <v>81</v>
      </c>
      <c r="AM688" s="20">
        <v>38</v>
      </c>
      <c r="AN688" s="21">
        <v>36</v>
      </c>
    </row>
    <row r="689" spans="1:40" ht="12" hidden="1" customHeight="1">
      <c r="A689" s="35"/>
      <c r="B689" s="10"/>
      <c r="C689" s="10"/>
      <c r="D689" s="10"/>
      <c r="E689" s="10"/>
      <c r="F689" s="10"/>
      <c r="G689" s="10"/>
      <c r="H689" s="10"/>
      <c r="I689" s="10"/>
      <c r="J689" s="10"/>
      <c r="K689" s="14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18">
        <f t="shared" ca="1" si="1"/>
        <v>95.594594594594597</v>
      </c>
      <c r="AK689" s="19" t="str">
        <f t="shared" ca="1" si="2"/>
        <v>Justa</v>
      </c>
      <c r="AL689" s="20" t="s">
        <v>81</v>
      </c>
      <c r="AM689" s="20">
        <v>39</v>
      </c>
      <c r="AN689" s="21">
        <v>37</v>
      </c>
    </row>
    <row r="690" spans="1:40" ht="12" hidden="1" customHeight="1">
      <c r="A690" s="35"/>
      <c r="B690" s="10"/>
      <c r="C690" s="10"/>
      <c r="D690" s="10"/>
      <c r="E690" s="10"/>
      <c r="F690" s="10"/>
      <c r="G690" s="10"/>
      <c r="H690" s="10"/>
      <c r="I690" s="10"/>
      <c r="J690" s="10"/>
      <c r="K690" s="14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18">
        <f t="shared" ca="1" si="1"/>
        <v>93.078947368421055</v>
      </c>
      <c r="AK690" s="19" t="str">
        <f t="shared" ca="1" si="2"/>
        <v>Justa</v>
      </c>
      <c r="AL690" s="20" t="s">
        <v>81</v>
      </c>
      <c r="AM690" s="20">
        <v>40</v>
      </c>
      <c r="AN690" s="21">
        <v>38</v>
      </c>
    </row>
    <row r="691" spans="1:40" ht="12" hidden="1" customHeight="1">
      <c r="A691" s="35"/>
      <c r="B691" s="10"/>
      <c r="C691" s="10"/>
      <c r="D691" s="10"/>
      <c r="E691" s="10"/>
      <c r="F691" s="10"/>
      <c r="G691" s="10"/>
      <c r="H691" s="10"/>
      <c r="I691" s="10"/>
      <c r="J691" s="10"/>
      <c r="K691" s="14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18">
        <f t="shared" ca="1" si="1"/>
        <v>90.692307692307693</v>
      </c>
      <c r="AK691" s="19" t="str">
        <f t="shared" ca="1" si="2"/>
        <v>Justa</v>
      </c>
      <c r="AL691" s="20" t="s">
        <v>81</v>
      </c>
      <c r="AM691" s="20">
        <v>41</v>
      </c>
      <c r="AN691" s="21">
        <v>39</v>
      </c>
    </row>
    <row r="692" spans="1:40" ht="12" hidden="1" customHeight="1">
      <c r="A692" s="35"/>
      <c r="B692" s="10"/>
      <c r="C692" s="10"/>
      <c r="D692" s="10"/>
      <c r="E692" s="10"/>
      <c r="F692" s="10"/>
      <c r="G692" s="10"/>
      <c r="H692" s="10"/>
      <c r="I692" s="10"/>
      <c r="J692" s="10"/>
      <c r="K692" s="14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18">
        <f t="shared" ca="1" si="1"/>
        <v>88.424999999999997</v>
      </c>
      <c r="AK692" s="19" t="str">
        <f t="shared" ca="1" si="2"/>
        <v>Justa</v>
      </c>
      <c r="AL692" s="20" t="s">
        <v>81</v>
      </c>
      <c r="AM692" s="20">
        <v>42</v>
      </c>
      <c r="AN692" s="21">
        <v>40</v>
      </c>
    </row>
    <row r="693" spans="1:40" ht="12" hidden="1" customHeight="1">
      <c r="A693" s="35"/>
      <c r="B693" s="10"/>
      <c r="C693" s="10"/>
      <c r="D693" s="10"/>
      <c r="E693" s="10"/>
      <c r="F693" s="10"/>
      <c r="G693" s="10"/>
      <c r="H693" s="10"/>
      <c r="I693" s="10"/>
      <c r="J693" s="10"/>
      <c r="K693" s="14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18">
        <f t="shared" ca="1" si="1"/>
        <v>86.268292682926827</v>
      </c>
      <c r="AK693" s="19" t="str">
        <f t="shared" ca="1" si="2"/>
        <v>Justa</v>
      </c>
      <c r="AL693" s="20" t="s">
        <v>81</v>
      </c>
      <c r="AM693" s="20">
        <v>43</v>
      </c>
      <c r="AN693" s="21">
        <v>41</v>
      </c>
    </row>
    <row r="694" spans="1:40" ht="12" hidden="1" customHeight="1">
      <c r="A694" s="35"/>
      <c r="B694" s="10"/>
      <c r="C694" s="10"/>
      <c r="D694" s="10"/>
      <c r="E694" s="10"/>
      <c r="F694" s="10"/>
      <c r="G694" s="10"/>
      <c r="H694" s="10"/>
      <c r="I694" s="10"/>
      <c r="J694" s="10"/>
      <c r="K694" s="14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18">
        <f t="shared" ca="1" si="1"/>
        <v>84.214285714285708</v>
      </c>
      <c r="AK694" s="19" t="str">
        <f t="shared" ca="1" si="2"/>
        <v>Justa</v>
      </c>
      <c r="AL694" s="20" t="s">
        <v>81</v>
      </c>
      <c r="AM694" s="20">
        <v>44</v>
      </c>
      <c r="AN694" s="21">
        <v>42</v>
      </c>
    </row>
    <row r="695" spans="1:40" ht="12" hidden="1" customHeight="1">
      <c r="A695" s="35"/>
      <c r="B695" s="10"/>
      <c r="C695" s="10"/>
      <c r="D695" s="10"/>
      <c r="E695" s="10"/>
      <c r="F695" s="10"/>
      <c r="G695" s="10"/>
      <c r="H695" s="10"/>
      <c r="I695" s="10"/>
      <c r="J695" s="10"/>
      <c r="K695" s="14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18">
        <f t="shared" ca="1" si="1"/>
        <v>82.255813953488371</v>
      </c>
      <c r="AK695" s="19" t="str">
        <f t="shared" ca="1" si="2"/>
        <v>Justa</v>
      </c>
      <c r="AL695" s="20" t="s">
        <v>81</v>
      </c>
      <c r="AM695" s="20">
        <v>45</v>
      </c>
      <c r="AN695" s="21">
        <v>43</v>
      </c>
    </row>
    <row r="696" spans="1:40" ht="12" hidden="1" customHeight="1">
      <c r="A696" s="35"/>
      <c r="B696" s="10"/>
      <c r="C696" s="10"/>
      <c r="D696" s="10"/>
      <c r="E696" s="10"/>
      <c r="F696" s="10"/>
      <c r="G696" s="10"/>
      <c r="H696" s="10"/>
      <c r="I696" s="10"/>
      <c r="J696" s="10"/>
      <c r="K696" s="14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18">
        <f t="shared" ca="1" si="1"/>
        <v>80.38636363636364</v>
      </c>
      <c r="AK696" s="19" t="str">
        <f t="shared" ca="1" si="2"/>
        <v>Justa</v>
      </c>
      <c r="AL696" s="20" t="s">
        <v>81</v>
      </c>
      <c r="AM696" s="20">
        <v>46</v>
      </c>
      <c r="AN696" s="21">
        <v>44</v>
      </c>
    </row>
    <row r="697" spans="1:40" ht="12" hidden="1" customHeight="1">
      <c r="A697" s="35"/>
      <c r="B697" s="10"/>
      <c r="C697" s="10"/>
      <c r="D697" s="10"/>
      <c r="E697" s="10"/>
      <c r="F697" s="10"/>
      <c r="G697" s="10"/>
      <c r="H697" s="10"/>
      <c r="I697" s="10"/>
      <c r="J697" s="10"/>
      <c r="K697" s="14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18">
        <f t="shared" ca="1" si="1"/>
        <v>78.599999999999994</v>
      </c>
      <c r="AK697" s="19" t="str">
        <f t="shared" ca="1" si="2"/>
        <v>Justa</v>
      </c>
      <c r="AL697" s="20" t="s">
        <v>81</v>
      </c>
      <c r="AM697" s="20">
        <v>47</v>
      </c>
      <c r="AN697" s="21">
        <v>45</v>
      </c>
    </row>
    <row r="698" spans="1:40" ht="12" hidden="1" customHeight="1">
      <c r="A698" s="35"/>
      <c r="B698" s="10"/>
      <c r="C698" s="10"/>
      <c r="D698" s="10"/>
      <c r="E698" s="10"/>
      <c r="F698" s="10"/>
      <c r="G698" s="10"/>
      <c r="H698" s="10"/>
      <c r="I698" s="10"/>
      <c r="J698" s="10"/>
      <c r="K698" s="14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18">
        <f t="shared" ca="1" si="1"/>
        <v>76.891304347826093</v>
      </c>
      <c r="AK698" s="19" t="str">
        <f t="shared" ca="1" si="2"/>
        <v>Justa</v>
      </c>
      <c r="AL698" s="20" t="s">
        <v>81</v>
      </c>
      <c r="AM698" s="20">
        <v>48</v>
      </c>
      <c r="AN698" s="21">
        <v>46</v>
      </c>
    </row>
    <row r="699" spans="1:40" ht="12" hidden="1" customHeight="1">
      <c r="A699" s="35"/>
      <c r="B699" s="10"/>
      <c r="C699" s="10"/>
      <c r="D699" s="10"/>
      <c r="E699" s="10"/>
      <c r="F699" s="10"/>
      <c r="G699" s="10"/>
      <c r="H699" s="10"/>
      <c r="I699" s="10"/>
      <c r="J699" s="10"/>
      <c r="K699" s="14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18">
        <f t="shared" ca="1" si="1"/>
        <v>75.255319148936167</v>
      </c>
      <c r="AK699" s="19" t="str">
        <f t="shared" ca="1" si="2"/>
        <v>Justa</v>
      </c>
      <c r="AL699" s="20" t="s">
        <v>81</v>
      </c>
      <c r="AM699" s="20">
        <v>49</v>
      </c>
      <c r="AN699" s="21">
        <v>47</v>
      </c>
    </row>
    <row r="700" spans="1:40" ht="12" hidden="1" customHeight="1">
      <c r="A700" s="35"/>
      <c r="B700" s="10"/>
      <c r="C700" s="10"/>
      <c r="D700" s="10"/>
      <c r="E700" s="10"/>
      <c r="F700" s="10"/>
      <c r="G700" s="10"/>
      <c r="H700" s="10"/>
      <c r="I700" s="10"/>
      <c r="J700" s="10"/>
      <c r="K700" s="14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18">
        <f t="shared" ca="1" si="1"/>
        <v>73.6875</v>
      </c>
      <c r="AK700" s="19" t="str">
        <f t="shared" ca="1" si="2"/>
        <v>Justa</v>
      </c>
      <c r="AL700" s="20" t="s">
        <v>81</v>
      </c>
      <c r="AM700" s="20">
        <v>50</v>
      </c>
      <c r="AN700" s="21">
        <v>48</v>
      </c>
    </row>
    <row r="701" spans="1:40" ht="12" hidden="1" customHeight="1">
      <c r="A701" s="35"/>
      <c r="B701" s="10"/>
      <c r="C701" s="10"/>
      <c r="D701" s="10"/>
      <c r="E701" s="10"/>
      <c r="F701" s="10"/>
      <c r="G701" s="10"/>
      <c r="H701" s="10"/>
      <c r="I701" s="10"/>
      <c r="J701" s="10"/>
      <c r="K701" s="14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18">
        <f t="shared" ca="1" si="1"/>
        <v>72.183673469387756</v>
      </c>
      <c r="AK701" s="19" t="str">
        <f t="shared" ca="1" si="2"/>
        <v>Justa</v>
      </c>
      <c r="AL701" s="20" t="s">
        <v>81</v>
      </c>
      <c r="AM701" s="20">
        <v>51</v>
      </c>
      <c r="AN701" s="21">
        <v>49</v>
      </c>
    </row>
    <row r="702" spans="1:40" ht="12" hidden="1" customHeight="1">
      <c r="A702" s="35"/>
      <c r="B702" s="10"/>
      <c r="C702" s="10"/>
      <c r="D702" s="10"/>
      <c r="E702" s="10"/>
      <c r="F702" s="10"/>
      <c r="G702" s="10"/>
      <c r="H702" s="10"/>
      <c r="I702" s="10"/>
      <c r="J702" s="10"/>
      <c r="K702" s="14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18">
        <f t="shared" ca="1" si="1"/>
        <v>70.739999999999995</v>
      </c>
      <c r="AK702" s="19" t="str">
        <f t="shared" ca="1" si="2"/>
        <v>Justa</v>
      </c>
      <c r="AL702" s="20" t="s">
        <v>81</v>
      </c>
      <c r="AM702" s="20">
        <v>52</v>
      </c>
      <c r="AN702" s="21">
        <v>50</v>
      </c>
    </row>
    <row r="703" spans="1:40" ht="12" hidden="1" customHeight="1">
      <c r="A703" s="35"/>
      <c r="B703" s="10"/>
      <c r="C703" s="10"/>
      <c r="D703" s="10"/>
      <c r="E703" s="10"/>
      <c r="F703" s="10"/>
      <c r="G703" s="10"/>
      <c r="H703" s="10"/>
      <c r="I703" s="10"/>
      <c r="J703" s="10"/>
      <c r="K703" s="14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18">
        <f t="shared" ca="1" si="1"/>
        <v>0</v>
      </c>
      <c r="AK703" s="19" t="str">
        <f t="shared" ca="1" si="2"/>
        <v>PRE</v>
      </c>
      <c r="AL703" s="20" t="s">
        <v>82</v>
      </c>
      <c r="AM703" s="20">
        <v>3</v>
      </c>
      <c r="AN703" s="21">
        <v>1</v>
      </c>
    </row>
    <row r="704" spans="1:40" ht="12" hidden="1" customHeight="1">
      <c r="A704" s="35"/>
      <c r="B704" s="10"/>
      <c r="C704" s="10"/>
      <c r="D704" s="10"/>
      <c r="E704" s="10"/>
      <c r="F704" s="10"/>
      <c r="G704" s="10"/>
      <c r="H704" s="10"/>
      <c r="I704" s="10"/>
      <c r="J704" s="10"/>
      <c r="K704" s="14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18">
        <f t="shared" ca="1" si="1"/>
        <v>0</v>
      </c>
      <c r="AK704" s="19" t="str">
        <f t="shared" ca="1" si="2"/>
        <v>PRE</v>
      </c>
      <c r="AL704" s="20" t="s">
        <v>82</v>
      </c>
      <c r="AM704" s="20">
        <v>4</v>
      </c>
      <c r="AN704" s="21">
        <v>2</v>
      </c>
    </row>
    <row r="705" spans="1:40" ht="12" hidden="1" customHeight="1">
      <c r="A705" s="35"/>
      <c r="B705" s="10"/>
      <c r="C705" s="10"/>
      <c r="D705" s="10"/>
      <c r="E705" s="10"/>
      <c r="F705" s="10"/>
      <c r="G705" s="10"/>
      <c r="H705" s="10"/>
      <c r="I705" s="10"/>
      <c r="J705" s="10"/>
      <c r="K705" s="14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18">
        <f t="shared" ca="1" si="1"/>
        <v>0</v>
      </c>
      <c r="AK705" s="19" t="str">
        <f t="shared" ca="1" si="2"/>
        <v>PRE</v>
      </c>
      <c r="AL705" s="20" t="s">
        <v>82</v>
      </c>
      <c r="AM705" s="20">
        <v>5</v>
      </c>
      <c r="AN705" s="21">
        <v>3</v>
      </c>
    </row>
    <row r="706" spans="1:40" ht="12" hidden="1" customHeight="1">
      <c r="A706" s="35"/>
      <c r="B706" s="10"/>
      <c r="C706" s="10"/>
      <c r="D706" s="10"/>
      <c r="E706" s="10"/>
      <c r="F706" s="10"/>
      <c r="G706" s="10"/>
      <c r="H706" s="10"/>
      <c r="I706" s="10"/>
      <c r="J706" s="10"/>
      <c r="K706" s="14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18">
        <f t="shared" ca="1" si="1"/>
        <v>0</v>
      </c>
      <c r="AK706" s="19" t="str">
        <f t="shared" ca="1" si="2"/>
        <v>PRE</v>
      </c>
      <c r="AL706" s="20" t="s">
        <v>82</v>
      </c>
      <c r="AM706" s="20">
        <v>6</v>
      </c>
      <c r="AN706" s="21">
        <v>4</v>
      </c>
    </row>
    <row r="707" spans="1:40" ht="12" hidden="1" customHeight="1">
      <c r="A707" s="35"/>
      <c r="B707" s="10"/>
      <c r="C707" s="10"/>
      <c r="D707" s="10"/>
      <c r="E707" s="10"/>
      <c r="F707" s="10"/>
      <c r="G707" s="10"/>
      <c r="H707" s="10"/>
      <c r="I707" s="10"/>
      <c r="J707" s="10"/>
      <c r="K707" s="14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18">
        <f t="shared" ca="1" si="1"/>
        <v>0</v>
      </c>
      <c r="AK707" s="19" t="str">
        <f t="shared" ca="1" si="2"/>
        <v>PRE</v>
      </c>
      <c r="AL707" s="20" t="s">
        <v>82</v>
      </c>
      <c r="AM707" s="20">
        <v>7</v>
      </c>
      <c r="AN707" s="21">
        <v>5</v>
      </c>
    </row>
    <row r="708" spans="1:40" ht="12" hidden="1" customHeight="1">
      <c r="A708" s="35"/>
      <c r="B708" s="10"/>
      <c r="C708" s="10"/>
      <c r="D708" s="10"/>
      <c r="E708" s="10"/>
      <c r="F708" s="10"/>
      <c r="G708" s="10"/>
      <c r="H708" s="10"/>
      <c r="I708" s="10"/>
      <c r="J708" s="10"/>
      <c r="K708" s="14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18">
        <f t="shared" ca="1" si="1"/>
        <v>0</v>
      </c>
      <c r="AK708" s="19" t="str">
        <f t="shared" ca="1" si="2"/>
        <v>PRE</v>
      </c>
      <c r="AL708" s="20" t="s">
        <v>82</v>
      </c>
      <c r="AM708" s="20">
        <v>8</v>
      </c>
      <c r="AN708" s="21">
        <v>6</v>
      </c>
    </row>
    <row r="709" spans="1:40" ht="12" hidden="1" customHeight="1">
      <c r="A709" s="35"/>
      <c r="B709" s="10"/>
      <c r="C709" s="10"/>
      <c r="D709" s="10"/>
      <c r="E709" s="10"/>
      <c r="F709" s="10"/>
      <c r="G709" s="10"/>
      <c r="H709" s="10"/>
      <c r="I709" s="10"/>
      <c r="J709" s="10"/>
      <c r="K709" s="14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18">
        <f t="shared" ca="1" si="1"/>
        <v>0</v>
      </c>
      <c r="AK709" s="19" t="str">
        <f t="shared" ca="1" si="2"/>
        <v>PRE</v>
      </c>
      <c r="AL709" s="20" t="s">
        <v>82</v>
      </c>
      <c r="AM709" s="20">
        <v>9</v>
      </c>
      <c r="AN709" s="21">
        <v>7</v>
      </c>
    </row>
    <row r="710" spans="1:40" ht="12" hidden="1" customHeight="1">
      <c r="A710" s="35"/>
      <c r="B710" s="10"/>
      <c r="C710" s="10"/>
      <c r="D710" s="10"/>
      <c r="E710" s="10"/>
      <c r="F710" s="10"/>
      <c r="G710" s="10"/>
      <c r="H710" s="10"/>
      <c r="I710" s="10"/>
      <c r="J710" s="10"/>
      <c r="K710" s="14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18">
        <f t="shared" ca="1" si="1"/>
        <v>0</v>
      </c>
      <c r="AK710" s="19" t="str">
        <f t="shared" ca="1" si="2"/>
        <v>PRE</v>
      </c>
      <c r="AL710" s="20" t="s">
        <v>82</v>
      </c>
      <c r="AM710" s="20">
        <v>10</v>
      </c>
      <c r="AN710" s="21">
        <v>8</v>
      </c>
    </row>
    <row r="711" spans="1:40" ht="12" hidden="1" customHeight="1">
      <c r="A711" s="35"/>
      <c r="B711" s="10"/>
      <c r="C711" s="10"/>
      <c r="D711" s="10"/>
      <c r="E711" s="10"/>
      <c r="F711" s="10"/>
      <c r="G711" s="10"/>
      <c r="H711" s="10"/>
      <c r="I711" s="10"/>
      <c r="J711" s="10"/>
      <c r="K711" s="14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18">
        <f t="shared" ca="1" si="1"/>
        <v>0</v>
      </c>
      <c r="AK711" s="19" t="str">
        <f t="shared" ca="1" si="2"/>
        <v>PRE</v>
      </c>
      <c r="AL711" s="20" t="s">
        <v>82</v>
      </c>
      <c r="AM711" s="20">
        <v>11</v>
      </c>
      <c r="AN711" s="21">
        <v>9</v>
      </c>
    </row>
    <row r="712" spans="1:40" ht="12" hidden="1" customHeight="1">
      <c r="A712" s="35"/>
      <c r="B712" s="10"/>
      <c r="C712" s="10"/>
      <c r="D712" s="10"/>
      <c r="E712" s="10"/>
      <c r="F712" s="10"/>
      <c r="G712" s="10"/>
      <c r="H712" s="10"/>
      <c r="I712" s="10"/>
      <c r="J712" s="10"/>
      <c r="K712" s="14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18">
        <f t="shared" ca="1" si="1"/>
        <v>0</v>
      </c>
      <c r="AK712" s="19" t="str">
        <f t="shared" ca="1" si="2"/>
        <v>PRE</v>
      </c>
      <c r="AL712" s="20" t="s">
        <v>82</v>
      </c>
      <c r="AM712" s="20">
        <v>12</v>
      </c>
      <c r="AN712" s="21">
        <v>10</v>
      </c>
    </row>
    <row r="713" spans="1:40" ht="12" hidden="1" customHeight="1">
      <c r="A713" s="35"/>
      <c r="B713" s="10"/>
      <c r="C713" s="10"/>
      <c r="D713" s="10"/>
      <c r="E713" s="10"/>
      <c r="F713" s="10"/>
      <c r="G713" s="10"/>
      <c r="H713" s="10"/>
      <c r="I713" s="10"/>
      <c r="J713" s="10"/>
      <c r="K713" s="14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18">
        <f t="shared" ca="1" si="1"/>
        <v>0</v>
      </c>
      <c r="AK713" s="19" t="str">
        <f t="shared" ca="1" si="2"/>
        <v>PRE</v>
      </c>
      <c r="AL713" s="20" t="s">
        <v>82</v>
      </c>
      <c r="AM713" s="20">
        <v>13</v>
      </c>
      <c r="AN713" s="21">
        <v>11</v>
      </c>
    </row>
    <row r="714" spans="1:40" ht="12" hidden="1" customHeight="1">
      <c r="A714" s="35"/>
      <c r="B714" s="10"/>
      <c r="C714" s="10"/>
      <c r="D714" s="10"/>
      <c r="E714" s="10"/>
      <c r="F714" s="10"/>
      <c r="G714" s="10"/>
      <c r="H714" s="10"/>
      <c r="I714" s="10"/>
      <c r="J714" s="10"/>
      <c r="K714" s="14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18">
        <f t="shared" ca="1" si="1"/>
        <v>0</v>
      </c>
      <c r="AK714" s="19" t="str">
        <f t="shared" ca="1" si="2"/>
        <v>PRE</v>
      </c>
      <c r="AL714" s="20" t="s">
        <v>82</v>
      </c>
      <c r="AM714" s="20">
        <v>14</v>
      </c>
      <c r="AN714" s="21">
        <v>12</v>
      </c>
    </row>
    <row r="715" spans="1:40" ht="12" hidden="1" customHeight="1">
      <c r="A715" s="35"/>
      <c r="B715" s="10"/>
      <c r="C715" s="10"/>
      <c r="D715" s="10"/>
      <c r="E715" s="10"/>
      <c r="F715" s="10"/>
      <c r="G715" s="10"/>
      <c r="H715" s="10"/>
      <c r="I715" s="10"/>
      <c r="J715" s="10"/>
      <c r="K715" s="14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18">
        <f t="shared" ca="1" si="1"/>
        <v>0</v>
      </c>
      <c r="AK715" s="19" t="str">
        <f t="shared" ca="1" si="2"/>
        <v>PRE</v>
      </c>
      <c r="AL715" s="20" t="s">
        <v>82</v>
      </c>
      <c r="AM715" s="20">
        <v>15</v>
      </c>
      <c r="AN715" s="21">
        <v>13</v>
      </c>
    </row>
    <row r="716" spans="1:40" ht="12" hidden="1" customHeight="1">
      <c r="A716" s="35"/>
      <c r="B716" s="10"/>
      <c r="C716" s="10"/>
      <c r="D716" s="10"/>
      <c r="E716" s="10"/>
      <c r="F716" s="10"/>
      <c r="G716" s="10"/>
      <c r="H716" s="10"/>
      <c r="I716" s="10"/>
      <c r="J716" s="10"/>
      <c r="K716" s="14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18">
        <f t="shared" ca="1" si="1"/>
        <v>0</v>
      </c>
      <c r="AK716" s="19" t="str">
        <f t="shared" ca="1" si="2"/>
        <v>PRE</v>
      </c>
      <c r="AL716" s="20" t="s">
        <v>82</v>
      </c>
      <c r="AM716" s="20">
        <v>16</v>
      </c>
      <c r="AN716" s="21">
        <v>14</v>
      </c>
    </row>
    <row r="717" spans="1:40" ht="12" hidden="1" customHeight="1">
      <c r="A717" s="35"/>
      <c r="B717" s="10"/>
      <c r="C717" s="10"/>
      <c r="D717" s="10"/>
      <c r="E717" s="10"/>
      <c r="F717" s="10"/>
      <c r="G717" s="10"/>
      <c r="H717" s="10"/>
      <c r="I717" s="10"/>
      <c r="J717" s="10"/>
      <c r="K717" s="14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18">
        <f t="shared" ca="1" si="1"/>
        <v>0</v>
      </c>
      <c r="AK717" s="19" t="str">
        <f t="shared" ca="1" si="2"/>
        <v>PRE</v>
      </c>
      <c r="AL717" s="20" t="s">
        <v>82</v>
      </c>
      <c r="AM717" s="20">
        <v>17</v>
      </c>
      <c r="AN717" s="21">
        <v>15</v>
      </c>
    </row>
    <row r="718" spans="1:40" ht="12" hidden="1" customHeight="1">
      <c r="A718" s="35"/>
      <c r="B718" s="10"/>
      <c r="C718" s="10"/>
      <c r="D718" s="10"/>
      <c r="E718" s="10"/>
      <c r="F718" s="10"/>
      <c r="G718" s="10"/>
      <c r="H718" s="10"/>
      <c r="I718" s="10"/>
      <c r="J718" s="10"/>
      <c r="K718" s="14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18">
        <f t="shared" ca="1" si="1"/>
        <v>0</v>
      </c>
      <c r="AK718" s="19" t="str">
        <f t="shared" ca="1" si="2"/>
        <v>PRE</v>
      </c>
      <c r="AL718" s="20" t="s">
        <v>82</v>
      </c>
      <c r="AM718" s="20">
        <v>18</v>
      </c>
      <c r="AN718" s="21">
        <v>16</v>
      </c>
    </row>
    <row r="719" spans="1:40" ht="12" hidden="1" customHeight="1">
      <c r="A719" s="35"/>
      <c r="B719" s="10"/>
      <c r="C719" s="10"/>
      <c r="D719" s="10"/>
      <c r="E719" s="10"/>
      <c r="F719" s="10"/>
      <c r="G719" s="10"/>
      <c r="H719" s="10"/>
      <c r="I719" s="10"/>
      <c r="J719" s="10"/>
      <c r="K719" s="14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18">
        <f t="shared" ca="1" si="1"/>
        <v>0</v>
      </c>
      <c r="AK719" s="19" t="str">
        <f t="shared" ca="1" si="2"/>
        <v>PRE</v>
      </c>
      <c r="AL719" s="20" t="s">
        <v>82</v>
      </c>
      <c r="AM719" s="20">
        <v>19</v>
      </c>
      <c r="AN719" s="21">
        <v>17</v>
      </c>
    </row>
    <row r="720" spans="1:40" ht="12" hidden="1" customHeight="1">
      <c r="A720" s="35"/>
      <c r="B720" s="10"/>
      <c r="C720" s="10"/>
      <c r="D720" s="10"/>
      <c r="E720" s="10"/>
      <c r="F720" s="10"/>
      <c r="G720" s="10"/>
      <c r="H720" s="10"/>
      <c r="I720" s="10"/>
      <c r="J720" s="10"/>
      <c r="K720" s="14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18">
        <f t="shared" ca="1" si="1"/>
        <v>0</v>
      </c>
      <c r="AK720" s="19" t="str">
        <f t="shared" ca="1" si="2"/>
        <v>PRE</v>
      </c>
      <c r="AL720" s="20" t="s">
        <v>82</v>
      </c>
      <c r="AM720" s="20">
        <v>20</v>
      </c>
      <c r="AN720" s="21">
        <v>18</v>
      </c>
    </row>
    <row r="721" spans="1:40" ht="12" hidden="1" customHeight="1">
      <c r="A721" s="35"/>
      <c r="B721" s="10"/>
      <c r="C721" s="10"/>
      <c r="D721" s="10"/>
      <c r="E721" s="10"/>
      <c r="F721" s="10"/>
      <c r="G721" s="10"/>
      <c r="H721" s="10"/>
      <c r="I721" s="10"/>
      <c r="J721" s="10"/>
      <c r="K721" s="14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18">
        <f t="shared" ca="1" si="1"/>
        <v>0</v>
      </c>
      <c r="AK721" s="19" t="str">
        <f t="shared" ca="1" si="2"/>
        <v>PRE</v>
      </c>
      <c r="AL721" s="20" t="s">
        <v>82</v>
      </c>
      <c r="AM721" s="20">
        <v>21</v>
      </c>
      <c r="AN721" s="21">
        <v>19</v>
      </c>
    </row>
    <row r="722" spans="1:40" ht="12" hidden="1" customHeight="1">
      <c r="A722" s="35"/>
      <c r="B722" s="10"/>
      <c r="C722" s="10"/>
      <c r="D722" s="10"/>
      <c r="E722" s="10"/>
      <c r="F722" s="10"/>
      <c r="G722" s="10"/>
      <c r="H722" s="10"/>
      <c r="I722" s="10"/>
      <c r="J722" s="10"/>
      <c r="K722" s="14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18">
        <f t="shared" ca="1" si="1"/>
        <v>0</v>
      </c>
      <c r="AK722" s="19" t="str">
        <f t="shared" ca="1" si="2"/>
        <v>PRE</v>
      </c>
      <c r="AL722" s="20" t="s">
        <v>82</v>
      </c>
      <c r="AM722" s="20">
        <v>22</v>
      </c>
      <c r="AN722" s="21">
        <v>20</v>
      </c>
    </row>
    <row r="723" spans="1:40" ht="12" hidden="1" customHeight="1">
      <c r="A723" s="35"/>
      <c r="B723" s="10"/>
      <c r="C723" s="10"/>
      <c r="D723" s="10"/>
      <c r="E723" s="10"/>
      <c r="F723" s="10"/>
      <c r="G723" s="10"/>
      <c r="H723" s="10"/>
      <c r="I723" s="10"/>
      <c r="J723" s="10"/>
      <c r="K723" s="14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18">
        <f t="shared" ca="1" si="1"/>
        <v>0</v>
      </c>
      <c r="AK723" s="19" t="str">
        <f t="shared" ca="1" si="2"/>
        <v>PRE</v>
      </c>
      <c r="AL723" s="20" t="s">
        <v>82</v>
      </c>
      <c r="AM723" s="20">
        <v>23</v>
      </c>
      <c r="AN723" s="21">
        <v>21</v>
      </c>
    </row>
    <row r="724" spans="1:40" ht="12" hidden="1" customHeight="1">
      <c r="A724" s="35"/>
      <c r="B724" s="10"/>
      <c r="C724" s="10"/>
      <c r="D724" s="10"/>
      <c r="E724" s="10"/>
      <c r="F724" s="10"/>
      <c r="G724" s="10"/>
      <c r="H724" s="10"/>
      <c r="I724" s="10"/>
      <c r="J724" s="10"/>
      <c r="K724" s="14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18">
        <f t="shared" ca="1" si="1"/>
        <v>0</v>
      </c>
      <c r="AK724" s="19" t="str">
        <f t="shared" ca="1" si="2"/>
        <v>PRE</v>
      </c>
      <c r="AL724" s="20" t="s">
        <v>82</v>
      </c>
      <c r="AM724" s="20">
        <v>24</v>
      </c>
      <c r="AN724" s="21">
        <v>22</v>
      </c>
    </row>
    <row r="725" spans="1:40" ht="12" hidden="1" customHeight="1">
      <c r="A725" s="35"/>
      <c r="B725" s="10"/>
      <c r="C725" s="10"/>
      <c r="D725" s="10"/>
      <c r="E725" s="10"/>
      <c r="F725" s="10"/>
      <c r="G725" s="10"/>
      <c r="H725" s="10"/>
      <c r="I725" s="10"/>
      <c r="J725" s="10"/>
      <c r="K725" s="14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18">
        <f t="shared" ca="1" si="1"/>
        <v>0</v>
      </c>
      <c r="AK725" s="19" t="str">
        <f t="shared" ca="1" si="2"/>
        <v>PRE</v>
      </c>
      <c r="AL725" s="20" t="s">
        <v>82</v>
      </c>
      <c r="AM725" s="20">
        <v>25</v>
      </c>
      <c r="AN725" s="21">
        <v>23</v>
      </c>
    </row>
    <row r="726" spans="1:40" ht="12" hidden="1" customHeight="1">
      <c r="A726" s="35"/>
      <c r="B726" s="10"/>
      <c r="C726" s="10"/>
      <c r="D726" s="10"/>
      <c r="E726" s="10"/>
      <c r="F726" s="10"/>
      <c r="G726" s="10"/>
      <c r="H726" s="10"/>
      <c r="I726" s="10"/>
      <c r="J726" s="10"/>
      <c r="K726" s="14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18">
        <f t="shared" ca="1" si="1"/>
        <v>0</v>
      </c>
      <c r="AK726" s="19" t="str">
        <f t="shared" ca="1" si="2"/>
        <v>PRE</v>
      </c>
      <c r="AL726" s="20" t="s">
        <v>82</v>
      </c>
      <c r="AM726" s="20">
        <v>26</v>
      </c>
      <c r="AN726" s="21">
        <v>24</v>
      </c>
    </row>
    <row r="727" spans="1:40" ht="12" hidden="1" customHeight="1">
      <c r="A727" s="35"/>
      <c r="B727" s="10"/>
      <c r="C727" s="10"/>
      <c r="D727" s="10"/>
      <c r="E727" s="10"/>
      <c r="F727" s="10"/>
      <c r="G727" s="10"/>
      <c r="H727" s="10"/>
      <c r="I727" s="10"/>
      <c r="J727" s="10"/>
      <c r="K727" s="14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18">
        <f t="shared" ca="1" si="1"/>
        <v>0</v>
      </c>
      <c r="AK727" s="19" t="str">
        <f t="shared" ca="1" si="2"/>
        <v>PRE</v>
      </c>
      <c r="AL727" s="20" t="s">
        <v>82</v>
      </c>
      <c r="AM727" s="20">
        <v>27</v>
      </c>
      <c r="AN727" s="21">
        <v>25</v>
      </c>
    </row>
    <row r="728" spans="1:40" ht="12" hidden="1" customHeight="1">
      <c r="A728" s="35"/>
      <c r="B728" s="10"/>
      <c r="C728" s="10"/>
      <c r="D728" s="10"/>
      <c r="E728" s="10"/>
      <c r="F728" s="10"/>
      <c r="G728" s="10"/>
      <c r="H728" s="10"/>
      <c r="I728" s="10"/>
      <c r="J728" s="10"/>
      <c r="K728" s="14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18">
        <f t="shared" ca="1" si="1"/>
        <v>0</v>
      </c>
      <c r="AK728" s="19" t="str">
        <f t="shared" ca="1" si="2"/>
        <v>PRE</v>
      </c>
      <c r="AL728" s="20" t="s">
        <v>82</v>
      </c>
      <c r="AM728" s="20">
        <v>28</v>
      </c>
      <c r="AN728" s="21">
        <v>26</v>
      </c>
    </row>
    <row r="729" spans="1:40" ht="12" hidden="1" customHeight="1">
      <c r="A729" s="35"/>
      <c r="B729" s="10"/>
      <c r="C729" s="10"/>
      <c r="D729" s="10"/>
      <c r="E729" s="10"/>
      <c r="F729" s="10"/>
      <c r="G729" s="10"/>
      <c r="H729" s="10"/>
      <c r="I729" s="10"/>
      <c r="J729" s="10"/>
      <c r="K729" s="14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18">
        <f t="shared" ca="1" si="1"/>
        <v>0</v>
      </c>
      <c r="AK729" s="19" t="str">
        <f t="shared" ca="1" si="2"/>
        <v>PRE</v>
      </c>
      <c r="AL729" s="20" t="s">
        <v>82</v>
      </c>
      <c r="AM729" s="20">
        <v>29</v>
      </c>
      <c r="AN729" s="21">
        <v>27</v>
      </c>
    </row>
    <row r="730" spans="1:40" ht="12" hidden="1" customHeight="1">
      <c r="A730" s="35"/>
      <c r="B730" s="10"/>
      <c r="C730" s="10"/>
      <c r="D730" s="10"/>
      <c r="E730" s="10"/>
      <c r="F730" s="10"/>
      <c r="G730" s="10"/>
      <c r="H730" s="10"/>
      <c r="I730" s="10"/>
      <c r="J730" s="10"/>
      <c r="K730" s="14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18">
        <f t="shared" ca="1" si="1"/>
        <v>0</v>
      </c>
      <c r="AK730" s="19" t="str">
        <f t="shared" ca="1" si="2"/>
        <v>PRE</v>
      </c>
      <c r="AL730" s="20" t="s">
        <v>82</v>
      </c>
      <c r="AM730" s="20">
        <v>30</v>
      </c>
      <c r="AN730" s="21">
        <v>28</v>
      </c>
    </row>
    <row r="731" spans="1:40" ht="12" hidden="1" customHeight="1">
      <c r="A731" s="35"/>
      <c r="B731" s="10"/>
      <c r="C731" s="10"/>
      <c r="D731" s="10"/>
      <c r="E731" s="10"/>
      <c r="F731" s="10"/>
      <c r="G731" s="10"/>
      <c r="H731" s="10"/>
      <c r="I731" s="10"/>
      <c r="J731" s="10"/>
      <c r="K731" s="14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18">
        <f t="shared" ca="1" si="1"/>
        <v>0</v>
      </c>
      <c r="AK731" s="19" t="str">
        <f t="shared" ca="1" si="2"/>
        <v>PRE</v>
      </c>
      <c r="AL731" s="20" t="s">
        <v>82</v>
      </c>
      <c r="AM731" s="20">
        <v>31</v>
      </c>
      <c r="AN731" s="21">
        <v>29</v>
      </c>
    </row>
    <row r="732" spans="1:40" ht="12" hidden="1" customHeight="1">
      <c r="A732" s="35"/>
      <c r="B732" s="10"/>
      <c r="C732" s="10"/>
      <c r="D732" s="10"/>
      <c r="E732" s="10"/>
      <c r="F732" s="10"/>
      <c r="G732" s="10"/>
      <c r="H732" s="10"/>
      <c r="I732" s="10"/>
      <c r="J732" s="10"/>
      <c r="K732" s="14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18">
        <f t="shared" ca="1" si="1"/>
        <v>0</v>
      </c>
      <c r="AK732" s="19" t="str">
        <f t="shared" ca="1" si="2"/>
        <v>PRE</v>
      </c>
      <c r="AL732" s="20" t="s">
        <v>82</v>
      </c>
      <c r="AM732" s="20">
        <v>32</v>
      </c>
      <c r="AN732" s="21">
        <v>30</v>
      </c>
    </row>
    <row r="733" spans="1:40" ht="12" hidden="1" customHeight="1">
      <c r="A733" s="35"/>
      <c r="B733" s="10"/>
      <c r="C733" s="10"/>
      <c r="D733" s="10"/>
      <c r="E733" s="10"/>
      <c r="F733" s="10"/>
      <c r="G733" s="10"/>
      <c r="H733" s="10"/>
      <c r="I733" s="10"/>
      <c r="J733" s="10"/>
      <c r="K733" s="14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18">
        <f t="shared" ca="1" si="1"/>
        <v>0</v>
      </c>
      <c r="AK733" s="19" t="str">
        <f t="shared" ca="1" si="2"/>
        <v>PRE</v>
      </c>
      <c r="AL733" s="20" t="s">
        <v>82</v>
      </c>
      <c r="AM733" s="20">
        <v>33</v>
      </c>
      <c r="AN733" s="21">
        <v>31</v>
      </c>
    </row>
    <row r="734" spans="1:40" ht="12" hidden="1" customHeight="1">
      <c r="A734" s="35"/>
      <c r="B734" s="10"/>
      <c r="C734" s="10"/>
      <c r="D734" s="10"/>
      <c r="E734" s="10"/>
      <c r="F734" s="10"/>
      <c r="G734" s="10"/>
      <c r="H734" s="10"/>
      <c r="I734" s="10"/>
      <c r="J734" s="10"/>
      <c r="K734" s="14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18">
        <f t="shared" ca="1" si="1"/>
        <v>0</v>
      </c>
      <c r="AK734" s="19" t="str">
        <f t="shared" ca="1" si="2"/>
        <v>PRE</v>
      </c>
      <c r="AL734" s="20" t="s">
        <v>82</v>
      </c>
      <c r="AM734" s="20">
        <v>34</v>
      </c>
      <c r="AN734" s="21">
        <v>32</v>
      </c>
    </row>
    <row r="735" spans="1:40" ht="12" hidden="1" customHeight="1">
      <c r="A735" s="35"/>
      <c r="B735" s="10"/>
      <c r="C735" s="10"/>
      <c r="D735" s="10"/>
      <c r="E735" s="10"/>
      <c r="F735" s="10"/>
      <c r="G735" s="10"/>
      <c r="H735" s="10"/>
      <c r="I735" s="10"/>
      <c r="J735" s="10"/>
      <c r="K735" s="14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18">
        <f t="shared" ca="1" si="1"/>
        <v>0</v>
      </c>
      <c r="AK735" s="19" t="str">
        <f t="shared" ca="1" si="2"/>
        <v>PRE</v>
      </c>
      <c r="AL735" s="20" t="s">
        <v>82</v>
      </c>
      <c r="AM735" s="20">
        <v>35</v>
      </c>
      <c r="AN735" s="21">
        <v>33</v>
      </c>
    </row>
    <row r="736" spans="1:40" ht="12" hidden="1" customHeight="1">
      <c r="A736" s="35"/>
      <c r="B736" s="10"/>
      <c r="C736" s="10"/>
      <c r="D736" s="10"/>
      <c r="E736" s="10"/>
      <c r="F736" s="10"/>
      <c r="G736" s="10"/>
      <c r="H736" s="10"/>
      <c r="I736" s="10"/>
      <c r="J736" s="10"/>
      <c r="K736" s="14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18">
        <f t="shared" ca="1" si="1"/>
        <v>0</v>
      </c>
      <c r="AK736" s="19" t="str">
        <f t="shared" ca="1" si="2"/>
        <v>PRE</v>
      </c>
      <c r="AL736" s="20" t="s">
        <v>82</v>
      </c>
      <c r="AM736" s="20">
        <v>36</v>
      </c>
      <c r="AN736" s="21">
        <v>34</v>
      </c>
    </row>
    <row r="737" spans="1:40" ht="12" hidden="1" customHeight="1">
      <c r="A737" s="35"/>
      <c r="B737" s="10"/>
      <c r="C737" s="10"/>
      <c r="D737" s="10"/>
      <c r="E737" s="10"/>
      <c r="F737" s="10"/>
      <c r="G737" s="10"/>
      <c r="H737" s="10"/>
      <c r="I737" s="10"/>
      <c r="J737" s="10"/>
      <c r="K737" s="14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18">
        <f t="shared" ca="1" si="1"/>
        <v>0</v>
      </c>
      <c r="AK737" s="19" t="str">
        <f t="shared" ca="1" si="2"/>
        <v>PRE</v>
      </c>
      <c r="AL737" s="20" t="s">
        <v>82</v>
      </c>
      <c r="AM737" s="20">
        <v>37</v>
      </c>
      <c r="AN737" s="21">
        <v>35</v>
      </c>
    </row>
    <row r="738" spans="1:40" ht="12" hidden="1" customHeight="1">
      <c r="A738" s="35"/>
      <c r="B738" s="10"/>
      <c r="C738" s="10"/>
      <c r="D738" s="10"/>
      <c r="E738" s="10"/>
      <c r="F738" s="10"/>
      <c r="G738" s="10"/>
      <c r="H738" s="10"/>
      <c r="I738" s="10"/>
      <c r="J738" s="10"/>
      <c r="K738" s="14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18">
        <f t="shared" ca="1" si="1"/>
        <v>0</v>
      </c>
      <c r="AK738" s="19" t="str">
        <f t="shared" ca="1" si="2"/>
        <v>PRE</v>
      </c>
      <c r="AL738" s="20" t="s">
        <v>82</v>
      </c>
      <c r="AM738" s="20">
        <v>38</v>
      </c>
      <c r="AN738" s="21">
        <v>36</v>
      </c>
    </row>
    <row r="739" spans="1:40" ht="12" hidden="1" customHeight="1">
      <c r="A739" s="35"/>
      <c r="B739" s="10"/>
      <c r="C739" s="10"/>
      <c r="D739" s="10"/>
      <c r="E739" s="10"/>
      <c r="F739" s="10"/>
      <c r="G739" s="10"/>
      <c r="H739" s="10"/>
      <c r="I739" s="10"/>
      <c r="J739" s="10"/>
      <c r="K739" s="14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18">
        <f t="shared" ca="1" si="1"/>
        <v>0</v>
      </c>
      <c r="AK739" s="19" t="str">
        <f t="shared" ca="1" si="2"/>
        <v>PRE</v>
      </c>
      <c r="AL739" s="20" t="s">
        <v>82</v>
      </c>
      <c r="AM739" s="20">
        <v>39</v>
      </c>
      <c r="AN739" s="21">
        <v>37</v>
      </c>
    </row>
    <row r="740" spans="1:40" ht="12" hidden="1" customHeight="1">
      <c r="A740" s="35"/>
      <c r="B740" s="10"/>
      <c r="C740" s="10"/>
      <c r="D740" s="10"/>
      <c r="E740" s="10"/>
      <c r="F740" s="10"/>
      <c r="G740" s="10"/>
      <c r="H740" s="10"/>
      <c r="I740" s="10"/>
      <c r="J740" s="10"/>
      <c r="K740" s="14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18">
        <f t="shared" ca="1" si="1"/>
        <v>0</v>
      </c>
      <c r="AK740" s="19" t="str">
        <f t="shared" ca="1" si="2"/>
        <v>PRE</v>
      </c>
      <c r="AL740" s="20" t="s">
        <v>82</v>
      </c>
      <c r="AM740" s="20">
        <v>40</v>
      </c>
      <c r="AN740" s="21">
        <v>38</v>
      </c>
    </row>
    <row r="741" spans="1:40" ht="12" hidden="1" customHeight="1">
      <c r="A741" s="35"/>
      <c r="B741" s="10"/>
      <c r="C741" s="10"/>
      <c r="D741" s="10"/>
      <c r="E741" s="10"/>
      <c r="F741" s="10"/>
      <c r="G741" s="10"/>
      <c r="H741" s="10"/>
      <c r="I741" s="10"/>
      <c r="J741" s="10"/>
      <c r="K741" s="14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18">
        <f t="shared" ca="1" si="1"/>
        <v>0</v>
      </c>
      <c r="AK741" s="19" t="str">
        <f t="shared" ca="1" si="2"/>
        <v>PRE</v>
      </c>
      <c r="AL741" s="20" t="s">
        <v>82</v>
      </c>
      <c r="AM741" s="20">
        <v>41</v>
      </c>
      <c r="AN741" s="21">
        <v>39</v>
      </c>
    </row>
    <row r="742" spans="1:40" ht="12" hidden="1" customHeight="1">
      <c r="A742" s="35"/>
      <c r="B742" s="10"/>
      <c r="C742" s="10"/>
      <c r="D742" s="10"/>
      <c r="E742" s="10"/>
      <c r="F742" s="10"/>
      <c r="G742" s="10"/>
      <c r="H742" s="10"/>
      <c r="I742" s="10"/>
      <c r="J742" s="10"/>
      <c r="K742" s="14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18">
        <f t="shared" ca="1" si="1"/>
        <v>0</v>
      </c>
      <c r="AK742" s="19" t="str">
        <f t="shared" ca="1" si="2"/>
        <v>PRE</v>
      </c>
      <c r="AL742" s="20" t="s">
        <v>82</v>
      </c>
      <c r="AM742" s="20">
        <v>42</v>
      </c>
      <c r="AN742" s="21">
        <v>40</v>
      </c>
    </row>
    <row r="743" spans="1:40" ht="12" hidden="1" customHeight="1">
      <c r="A743" s="35"/>
      <c r="B743" s="10"/>
      <c r="C743" s="10"/>
      <c r="D743" s="10"/>
      <c r="E743" s="10"/>
      <c r="F743" s="10"/>
      <c r="G743" s="10"/>
      <c r="H743" s="10"/>
      <c r="I743" s="10"/>
      <c r="J743" s="10"/>
      <c r="K743" s="14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18">
        <f t="shared" ca="1" si="1"/>
        <v>0</v>
      </c>
      <c r="AK743" s="19" t="str">
        <f t="shared" ca="1" si="2"/>
        <v>PRE</v>
      </c>
      <c r="AL743" s="20" t="s">
        <v>82</v>
      </c>
      <c r="AM743" s="20">
        <v>43</v>
      </c>
      <c r="AN743" s="21">
        <v>41</v>
      </c>
    </row>
    <row r="744" spans="1:40" ht="12" hidden="1" customHeight="1">
      <c r="A744" s="35"/>
      <c r="B744" s="10"/>
      <c r="C744" s="10"/>
      <c r="D744" s="10"/>
      <c r="E744" s="10"/>
      <c r="F744" s="10"/>
      <c r="G744" s="10"/>
      <c r="H744" s="10"/>
      <c r="I744" s="10"/>
      <c r="J744" s="10"/>
      <c r="K744" s="14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18">
        <f t="shared" ca="1" si="1"/>
        <v>0</v>
      </c>
      <c r="AK744" s="19" t="str">
        <f t="shared" ca="1" si="2"/>
        <v>PRE</v>
      </c>
      <c r="AL744" s="20" t="s">
        <v>82</v>
      </c>
      <c r="AM744" s="20">
        <v>44</v>
      </c>
      <c r="AN744" s="21">
        <v>42</v>
      </c>
    </row>
    <row r="745" spans="1:40" ht="12" hidden="1" customHeight="1">
      <c r="A745" s="35"/>
      <c r="B745" s="10"/>
      <c r="C745" s="10"/>
      <c r="D745" s="10"/>
      <c r="E745" s="10"/>
      <c r="F745" s="10"/>
      <c r="G745" s="10"/>
      <c r="H745" s="10"/>
      <c r="I745" s="10"/>
      <c r="J745" s="10"/>
      <c r="K745" s="14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18">
        <f t="shared" ca="1" si="1"/>
        <v>0</v>
      </c>
      <c r="AK745" s="19" t="str">
        <f t="shared" ca="1" si="2"/>
        <v>PRE</v>
      </c>
      <c r="AL745" s="20" t="s">
        <v>82</v>
      </c>
      <c r="AM745" s="20">
        <v>45</v>
      </c>
      <c r="AN745" s="21">
        <v>43</v>
      </c>
    </row>
    <row r="746" spans="1:40" ht="12" hidden="1" customHeight="1">
      <c r="A746" s="35"/>
      <c r="B746" s="10"/>
      <c r="C746" s="10"/>
      <c r="D746" s="10"/>
      <c r="E746" s="10"/>
      <c r="F746" s="10"/>
      <c r="G746" s="10"/>
      <c r="H746" s="10"/>
      <c r="I746" s="10"/>
      <c r="J746" s="10"/>
      <c r="K746" s="14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18">
        <f t="shared" ca="1" si="1"/>
        <v>0</v>
      </c>
      <c r="AK746" s="19" t="str">
        <f t="shared" ca="1" si="2"/>
        <v>PRE</v>
      </c>
      <c r="AL746" s="20" t="s">
        <v>82</v>
      </c>
      <c r="AM746" s="20">
        <v>46</v>
      </c>
      <c r="AN746" s="21">
        <v>44</v>
      </c>
    </row>
    <row r="747" spans="1:40" ht="12" hidden="1" customHeight="1">
      <c r="A747" s="35"/>
      <c r="B747" s="10"/>
      <c r="C747" s="10"/>
      <c r="D747" s="10"/>
      <c r="E747" s="10"/>
      <c r="F747" s="10"/>
      <c r="G747" s="10"/>
      <c r="H747" s="10"/>
      <c r="I747" s="10"/>
      <c r="J747" s="10"/>
      <c r="K747" s="14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18">
        <f t="shared" ca="1" si="1"/>
        <v>0</v>
      </c>
      <c r="AK747" s="19" t="str">
        <f t="shared" ca="1" si="2"/>
        <v>PRE</v>
      </c>
      <c r="AL747" s="20" t="s">
        <v>82</v>
      </c>
      <c r="AM747" s="20">
        <v>47</v>
      </c>
      <c r="AN747" s="21">
        <v>45</v>
      </c>
    </row>
    <row r="748" spans="1:40" ht="12" hidden="1" customHeight="1">
      <c r="A748" s="35"/>
      <c r="B748" s="10"/>
      <c r="C748" s="10"/>
      <c r="D748" s="10"/>
      <c r="E748" s="10"/>
      <c r="F748" s="10"/>
      <c r="G748" s="10"/>
      <c r="H748" s="10"/>
      <c r="I748" s="10"/>
      <c r="J748" s="10"/>
      <c r="K748" s="14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18">
        <f t="shared" ca="1" si="1"/>
        <v>0</v>
      </c>
      <c r="AK748" s="19" t="str">
        <f t="shared" ca="1" si="2"/>
        <v>PRE</v>
      </c>
      <c r="AL748" s="20" t="s">
        <v>82</v>
      </c>
      <c r="AM748" s="20">
        <v>48</v>
      </c>
      <c r="AN748" s="21">
        <v>46</v>
      </c>
    </row>
    <row r="749" spans="1:40" ht="12" hidden="1" customHeight="1">
      <c r="A749" s="35"/>
      <c r="B749" s="10"/>
      <c r="C749" s="10"/>
      <c r="D749" s="10"/>
      <c r="E749" s="10"/>
      <c r="F749" s="10"/>
      <c r="G749" s="10"/>
      <c r="H749" s="10"/>
      <c r="I749" s="10"/>
      <c r="J749" s="10"/>
      <c r="K749" s="14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18">
        <f t="shared" ca="1" si="1"/>
        <v>0</v>
      </c>
      <c r="AK749" s="19" t="str">
        <f t="shared" ca="1" si="2"/>
        <v>PRE</v>
      </c>
      <c r="AL749" s="20" t="s">
        <v>82</v>
      </c>
      <c r="AM749" s="20">
        <v>49</v>
      </c>
      <c r="AN749" s="21">
        <v>47</v>
      </c>
    </row>
    <row r="750" spans="1:40" ht="12" hidden="1" customHeight="1">
      <c r="A750" s="35"/>
      <c r="B750" s="10"/>
      <c r="C750" s="10"/>
      <c r="D750" s="10"/>
      <c r="E750" s="10"/>
      <c r="F750" s="10"/>
      <c r="G750" s="10"/>
      <c r="H750" s="10"/>
      <c r="I750" s="10"/>
      <c r="J750" s="10"/>
      <c r="K750" s="14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18">
        <f t="shared" ca="1" si="1"/>
        <v>0</v>
      </c>
      <c r="AK750" s="19" t="str">
        <f t="shared" ca="1" si="2"/>
        <v>PRE</v>
      </c>
      <c r="AL750" s="20" t="s">
        <v>82</v>
      </c>
      <c r="AM750" s="20">
        <v>50</v>
      </c>
      <c r="AN750" s="21">
        <v>48</v>
      </c>
    </row>
    <row r="751" spans="1:40" ht="12" hidden="1" customHeight="1">
      <c r="A751" s="35"/>
      <c r="B751" s="10"/>
      <c r="C751" s="10"/>
      <c r="D751" s="10"/>
      <c r="E751" s="10"/>
      <c r="F751" s="10"/>
      <c r="G751" s="10"/>
      <c r="H751" s="10"/>
      <c r="I751" s="10"/>
      <c r="J751" s="10"/>
      <c r="K751" s="14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18">
        <f t="shared" ca="1" si="1"/>
        <v>0</v>
      </c>
      <c r="AK751" s="19" t="str">
        <f t="shared" ca="1" si="2"/>
        <v>PRE</v>
      </c>
      <c r="AL751" s="20" t="s">
        <v>82</v>
      </c>
      <c r="AM751" s="20">
        <v>51</v>
      </c>
      <c r="AN751" s="21">
        <v>49</v>
      </c>
    </row>
    <row r="752" spans="1:40" ht="12" hidden="1" customHeight="1">
      <c r="A752" s="35"/>
      <c r="B752" s="10"/>
      <c r="C752" s="10"/>
      <c r="D752" s="10"/>
      <c r="E752" s="10"/>
      <c r="F752" s="10"/>
      <c r="G752" s="10"/>
      <c r="H752" s="10"/>
      <c r="I752" s="10"/>
      <c r="J752" s="10"/>
      <c r="K752" s="14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18">
        <f t="shared" ca="1" si="1"/>
        <v>0</v>
      </c>
      <c r="AK752" s="19" t="str">
        <f t="shared" ca="1" si="2"/>
        <v>PRE</v>
      </c>
      <c r="AL752" s="20" t="s">
        <v>82</v>
      </c>
      <c r="AM752" s="20">
        <v>52</v>
      </c>
      <c r="AN752" s="21">
        <v>50</v>
      </c>
    </row>
    <row r="753" spans="1:40" ht="12" hidden="1" customHeight="1">
      <c r="A753" s="35"/>
      <c r="B753" s="10"/>
      <c r="C753" s="10"/>
      <c r="D753" s="10"/>
      <c r="E753" s="10"/>
      <c r="F753" s="10"/>
      <c r="G753" s="10"/>
      <c r="H753" s="10"/>
      <c r="I753" s="10"/>
      <c r="J753" s="10"/>
      <c r="K753" s="14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18">
        <f t="shared" ca="1" si="1"/>
        <v>0</v>
      </c>
      <c r="AK753" s="19" t="str">
        <f t="shared" ca="1" si="2"/>
        <v>FARC</v>
      </c>
      <c r="AL753" s="20" t="s">
        <v>83</v>
      </c>
      <c r="AM753" s="20">
        <v>3</v>
      </c>
      <c r="AN753" s="21">
        <v>1</v>
      </c>
    </row>
    <row r="754" spans="1:40" ht="12" hidden="1" customHeight="1">
      <c r="A754" s="35"/>
      <c r="B754" s="10"/>
      <c r="C754" s="10"/>
      <c r="D754" s="10"/>
      <c r="E754" s="10"/>
      <c r="F754" s="10"/>
      <c r="G754" s="10"/>
      <c r="H754" s="10"/>
      <c r="I754" s="10"/>
      <c r="J754" s="10"/>
      <c r="K754" s="14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18">
        <f t="shared" ca="1" si="1"/>
        <v>0</v>
      </c>
      <c r="AK754" s="19" t="str">
        <f t="shared" ca="1" si="2"/>
        <v>FARC</v>
      </c>
      <c r="AL754" s="20" t="s">
        <v>83</v>
      </c>
      <c r="AM754" s="20">
        <v>4</v>
      </c>
      <c r="AN754" s="21">
        <v>2</v>
      </c>
    </row>
    <row r="755" spans="1:40" ht="12" hidden="1" customHeight="1">
      <c r="A755" s="35"/>
      <c r="B755" s="10"/>
      <c r="C755" s="10"/>
      <c r="D755" s="10"/>
      <c r="E755" s="10"/>
      <c r="F755" s="10"/>
      <c r="G755" s="10"/>
      <c r="H755" s="10"/>
      <c r="I755" s="10"/>
      <c r="J755" s="10"/>
      <c r="K755" s="14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18">
        <f t="shared" ca="1" si="1"/>
        <v>0</v>
      </c>
      <c r="AK755" s="19" t="str">
        <f t="shared" ca="1" si="2"/>
        <v>FARC</v>
      </c>
      <c r="AL755" s="20" t="s">
        <v>83</v>
      </c>
      <c r="AM755" s="20">
        <v>5</v>
      </c>
      <c r="AN755" s="21">
        <v>3</v>
      </c>
    </row>
    <row r="756" spans="1:40" ht="12" hidden="1" customHeight="1">
      <c r="A756" s="35"/>
      <c r="B756" s="10"/>
      <c r="C756" s="10"/>
      <c r="D756" s="10"/>
      <c r="E756" s="10"/>
      <c r="F756" s="10"/>
      <c r="G756" s="10"/>
      <c r="H756" s="10"/>
      <c r="I756" s="10"/>
      <c r="J756" s="10"/>
      <c r="K756" s="14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18">
        <f t="shared" ca="1" si="1"/>
        <v>0</v>
      </c>
      <c r="AK756" s="19" t="str">
        <f t="shared" ca="1" si="2"/>
        <v>FARC</v>
      </c>
      <c r="AL756" s="20" t="s">
        <v>83</v>
      </c>
      <c r="AM756" s="20">
        <v>6</v>
      </c>
      <c r="AN756" s="21">
        <v>4</v>
      </c>
    </row>
    <row r="757" spans="1:40" ht="12" hidden="1" customHeight="1">
      <c r="A757" s="35"/>
      <c r="B757" s="10"/>
      <c r="C757" s="10"/>
      <c r="D757" s="10"/>
      <c r="E757" s="10"/>
      <c r="F757" s="10"/>
      <c r="G757" s="10"/>
      <c r="H757" s="10"/>
      <c r="I757" s="10"/>
      <c r="J757" s="10"/>
      <c r="K757" s="14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18">
        <f t="shared" ca="1" si="1"/>
        <v>0</v>
      </c>
      <c r="AK757" s="19" t="str">
        <f t="shared" ca="1" si="2"/>
        <v>FARC</v>
      </c>
      <c r="AL757" s="20" t="s">
        <v>83</v>
      </c>
      <c r="AM757" s="20">
        <v>7</v>
      </c>
      <c r="AN757" s="21">
        <v>5</v>
      </c>
    </row>
    <row r="758" spans="1:40" ht="12" hidden="1" customHeight="1">
      <c r="A758" s="35"/>
      <c r="B758" s="10"/>
      <c r="C758" s="10"/>
      <c r="D758" s="10"/>
      <c r="E758" s="10"/>
      <c r="F758" s="10"/>
      <c r="G758" s="10"/>
      <c r="H758" s="10"/>
      <c r="I758" s="10"/>
      <c r="J758" s="10"/>
      <c r="K758" s="14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18">
        <f t="shared" ca="1" si="1"/>
        <v>0</v>
      </c>
      <c r="AK758" s="19" t="str">
        <f t="shared" ca="1" si="2"/>
        <v>FARC</v>
      </c>
      <c r="AL758" s="20" t="s">
        <v>83</v>
      </c>
      <c r="AM758" s="20">
        <v>8</v>
      </c>
      <c r="AN758" s="21">
        <v>6</v>
      </c>
    </row>
    <row r="759" spans="1:40" ht="12" hidden="1" customHeight="1">
      <c r="A759" s="35"/>
      <c r="B759" s="10"/>
      <c r="C759" s="10"/>
      <c r="D759" s="10"/>
      <c r="E759" s="10"/>
      <c r="F759" s="10"/>
      <c r="G759" s="10"/>
      <c r="H759" s="10"/>
      <c r="I759" s="10"/>
      <c r="J759" s="10"/>
      <c r="K759" s="14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18">
        <f t="shared" ca="1" si="1"/>
        <v>0</v>
      </c>
      <c r="AK759" s="19" t="str">
        <f t="shared" ca="1" si="2"/>
        <v>FARC</v>
      </c>
      <c r="AL759" s="20" t="s">
        <v>83</v>
      </c>
      <c r="AM759" s="20">
        <v>9</v>
      </c>
      <c r="AN759" s="21">
        <v>7</v>
      </c>
    </row>
    <row r="760" spans="1:40" ht="12" hidden="1" customHeight="1">
      <c r="A760" s="35"/>
      <c r="B760" s="10"/>
      <c r="C760" s="10"/>
      <c r="D760" s="10"/>
      <c r="E760" s="10"/>
      <c r="F760" s="10"/>
      <c r="G760" s="10"/>
      <c r="H760" s="10"/>
      <c r="I760" s="10"/>
      <c r="J760" s="10"/>
      <c r="K760" s="14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18">
        <f t="shared" ca="1" si="1"/>
        <v>0</v>
      </c>
      <c r="AK760" s="19" t="str">
        <f t="shared" ca="1" si="2"/>
        <v>FARC</v>
      </c>
      <c r="AL760" s="20" t="s">
        <v>83</v>
      </c>
      <c r="AM760" s="20">
        <v>10</v>
      </c>
      <c r="AN760" s="21">
        <v>8</v>
      </c>
    </row>
    <row r="761" spans="1:40" ht="12" hidden="1" customHeight="1">
      <c r="A761" s="35"/>
      <c r="B761" s="10"/>
      <c r="C761" s="10"/>
      <c r="D761" s="10"/>
      <c r="E761" s="10"/>
      <c r="F761" s="10"/>
      <c r="G761" s="10"/>
      <c r="H761" s="10"/>
      <c r="I761" s="10"/>
      <c r="J761" s="10"/>
      <c r="K761" s="14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18">
        <f t="shared" ca="1" si="1"/>
        <v>0</v>
      </c>
      <c r="AK761" s="19" t="str">
        <f t="shared" ca="1" si="2"/>
        <v>FARC</v>
      </c>
      <c r="AL761" s="20" t="s">
        <v>83</v>
      </c>
      <c r="AM761" s="20">
        <v>11</v>
      </c>
      <c r="AN761" s="21">
        <v>9</v>
      </c>
    </row>
    <row r="762" spans="1:40" ht="12" hidden="1" customHeight="1">
      <c r="A762" s="35"/>
      <c r="B762" s="10"/>
      <c r="C762" s="10"/>
      <c r="D762" s="10"/>
      <c r="E762" s="10"/>
      <c r="F762" s="10"/>
      <c r="G762" s="10"/>
      <c r="H762" s="10"/>
      <c r="I762" s="10"/>
      <c r="J762" s="10"/>
      <c r="K762" s="14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18">
        <f t="shared" ca="1" si="1"/>
        <v>0</v>
      </c>
      <c r="AK762" s="19" t="str">
        <f t="shared" ca="1" si="2"/>
        <v>FARC</v>
      </c>
      <c r="AL762" s="20" t="s">
        <v>83</v>
      </c>
      <c r="AM762" s="20">
        <v>12</v>
      </c>
      <c r="AN762" s="21">
        <v>10</v>
      </c>
    </row>
    <row r="763" spans="1:40" ht="12" hidden="1" customHeight="1">
      <c r="A763" s="35"/>
      <c r="B763" s="10"/>
      <c r="C763" s="10"/>
      <c r="D763" s="10"/>
      <c r="E763" s="10"/>
      <c r="F763" s="10"/>
      <c r="G763" s="10"/>
      <c r="H763" s="10"/>
      <c r="I763" s="10"/>
      <c r="J763" s="10"/>
      <c r="K763" s="14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18">
        <f t="shared" ca="1" si="1"/>
        <v>0</v>
      </c>
      <c r="AK763" s="19" t="str">
        <f t="shared" ca="1" si="2"/>
        <v>FARC</v>
      </c>
      <c r="AL763" s="20" t="s">
        <v>83</v>
      </c>
      <c r="AM763" s="20">
        <v>13</v>
      </c>
      <c r="AN763" s="21">
        <v>11</v>
      </c>
    </row>
    <row r="764" spans="1:40" ht="12" hidden="1" customHeight="1">
      <c r="A764" s="35"/>
      <c r="B764" s="10"/>
      <c r="C764" s="10"/>
      <c r="D764" s="10"/>
      <c r="E764" s="10"/>
      <c r="F764" s="10"/>
      <c r="G764" s="10"/>
      <c r="H764" s="10"/>
      <c r="I764" s="10"/>
      <c r="J764" s="10"/>
      <c r="K764" s="14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18">
        <f t="shared" ca="1" si="1"/>
        <v>0</v>
      </c>
      <c r="AK764" s="19" t="str">
        <f t="shared" ca="1" si="2"/>
        <v>FARC</v>
      </c>
      <c r="AL764" s="20" t="s">
        <v>83</v>
      </c>
      <c r="AM764" s="20">
        <v>14</v>
      </c>
      <c r="AN764" s="21">
        <v>12</v>
      </c>
    </row>
    <row r="765" spans="1:40" ht="12" hidden="1" customHeight="1">
      <c r="A765" s="35"/>
      <c r="B765" s="10"/>
      <c r="C765" s="10"/>
      <c r="D765" s="10"/>
      <c r="E765" s="10"/>
      <c r="F765" s="10"/>
      <c r="G765" s="10"/>
      <c r="H765" s="10"/>
      <c r="I765" s="10"/>
      <c r="J765" s="10"/>
      <c r="K765" s="14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18">
        <f t="shared" ca="1" si="1"/>
        <v>0</v>
      </c>
      <c r="AK765" s="19" t="str">
        <f t="shared" ca="1" si="2"/>
        <v>FARC</v>
      </c>
      <c r="AL765" s="20" t="s">
        <v>83</v>
      </c>
      <c r="AM765" s="20">
        <v>15</v>
      </c>
      <c r="AN765" s="21">
        <v>13</v>
      </c>
    </row>
    <row r="766" spans="1:40" ht="12" hidden="1" customHeight="1">
      <c r="A766" s="35"/>
      <c r="B766" s="10"/>
      <c r="C766" s="10"/>
      <c r="D766" s="10"/>
      <c r="E766" s="10"/>
      <c r="F766" s="10"/>
      <c r="G766" s="10"/>
      <c r="H766" s="10"/>
      <c r="I766" s="10"/>
      <c r="J766" s="10"/>
      <c r="K766" s="14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18">
        <f t="shared" ca="1" si="1"/>
        <v>0</v>
      </c>
      <c r="AK766" s="19" t="str">
        <f t="shared" ca="1" si="2"/>
        <v>FARC</v>
      </c>
      <c r="AL766" s="20" t="s">
        <v>83</v>
      </c>
      <c r="AM766" s="20">
        <v>16</v>
      </c>
      <c r="AN766" s="21">
        <v>14</v>
      </c>
    </row>
    <row r="767" spans="1:40" ht="12" hidden="1" customHeight="1">
      <c r="A767" s="35"/>
      <c r="B767" s="10"/>
      <c r="C767" s="10"/>
      <c r="D767" s="10"/>
      <c r="E767" s="10"/>
      <c r="F767" s="10"/>
      <c r="G767" s="10"/>
      <c r="H767" s="10"/>
      <c r="I767" s="10"/>
      <c r="J767" s="10"/>
      <c r="K767" s="14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18">
        <f t="shared" ca="1" si="1"/>
        <v>0</v>
      </c>
      <c r="AK767" s="19" t="str">
        <f t="shared" ca="1" si="2"/>
        <v>FARC</v>
      </c>
      <c r="AL767" s="20" t="s">
        <v>83</v>
      </c>
      <c r="AM767" s="20">
        <v>17</v>
      </c>
      <c r="AN767" s="21">
        <v>15</v>
      </c>
    </row>
    <row r="768" spans="1:40" ht="12" hidden="1" customHeight="1">
      <c r="A768" s="35"/>
      <c r="B768" s="10"/>
      <c r="C768" s="10"/>
      <c r="D768" s="10"/>
      <c r="E768" s="10"/>
      <c r="F768" s="10"/>
      <c r="G768" s="10"/>
      <c r="H768" s="10"/>
      <c r="I768" s="10"/>
      <c r="J768" s="10"/>
      <c r="K768" s="14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18">
        <f t="shared" ca="1" si="1"/>
        <v>0</v>
      </c>
      <c r="AK768" s="19" t="str">
        <f t="shared" ca="1" si="2"/>
        <v>FARC</v>
      </c>
      <c r="AL768" s="20" t="s">
        <v>83</v>
      </c>
      <c r="AM768" s="20">
        <v>18</v>
      </c>
      <c r="AN768" s="21">
        <v>16</v>
      </c>
    </row>
    <row r="769" spans="1:40" ht="12" hidden="1" customHeight="1">
      <c r="A769" s="35"/>
      <c r="B769" s="10"/>
      <c r="C769" s="10"/>
      <c r="D769" s="10"/>
      <c r="E769" s="10"/>
      <c r="F769" s="10"/>
      <c r="G769" s="10"/>
      <c r="H769" s="10"/>
      <c r="I769" s="10"/>
      <c r="J769" s="10"/>
      <c r="K769" s="14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18">
        <f t="shared" ca="1" si="1"/>
        <v>0</v>
      </c>
      <c r="AK769" s="19" t="str">
        <f t="shared" ca="1" si="2"/>
        <v>FARC</v>
      </c>
      <c r="AL769" s="20" t="s">
        <v>83</v>
      </c>
      <c r="AM769" s="20">
        <v>19</v>
      </c>
      <c r="AN769" s="21">
        <v>17</v>
      </c>
    </row>
    <row r="770" spans="1:40" ht="12" hidden="1" customHeight="1">
      <c r="A770" s="35"/>
      <c r="B770" s="10"/>
      <c r="C770" s="10"/>
      <c r="D770" s="10"/>
      <c r="E770" s="10"/>
      <c r="F770" s="10"/>
      <c r="G770" s="10"/>
      <c r="H770" s="10"/>
      <c r="I770" s="10"/>
      <c r="J770" s="10"/>
      <c r="K770" s="14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18">
        <f t="shared" ca="1" si="1"/>
        <v>0</v>
      </c>
      <c r="AK770" s="19" t="str">
        <f t="shared" ca="1" si="2"/>
        <v>FARC</v>
      </c>
      <c r="AL770" s="20" t="s">
        <v>83</v>
      </c>
      <c r="AM770" s="20">
        <v>20</v>
      </c>
      <c r="AN770" s="21">
        <v>18</v>
      </c>
    </row>
    <row r="771" spans="1:40" ht="12" hidden="1" customHeight="1">
      <c r="A771" s="35"/>
      <c r="B771" s="10"/>
      <c r="C771" s="10"/>
      <c r="D771" s="10"/>
      <c r="E771" s="10"/>
      <c r="F771" s="10"/>
      <c r="G771" s="10"/>
      <c r="H771" s="10"/>
      <c r="I771" s="10"/>
      <c r="J771" s="10"/>
      <c r="K771" s="14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18">
        <f t="shared" ca="1" si="1"/>
        <v>0</v>
      </c>
      <c r="AK771" s="19" t="str">
        <f t="shared" ca="1" si="2"/>
        <v>FARC</v>
      </c>
      <c r="AL771" s="20" t="s">
        <v>83</v>
      </c>
      <c r="AM771" s="20">
        <v>21</v>
      </c>
      <c r="AN771" s="21">
        <v>19</v>
      </c>
    </row>
    <row r="772" spans="1:40" ht="12" hidden="1" customHeight="1">
      <c r="A772" s="35"/>
      <c r="B772" s="10"/>
      <c r="C772" s="10"/>
      <c r="D772" s="10"/>
      <c r="E772" s="10"/>
      <c r="F772" s="10"/>
      <c r="G772" s="10"/>
      <c r="H772" s="10"/>
      <c r="I772" s="10"/>
      <c r="J772" s="10"/>
      <c r="K772" s="14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18">
        <f t="shared" ca="1" si="1"/>
        <v>0</v>
      </c>
      <c r="AK772" s="19" t="str">
        <f t="shared" ca="1" si="2"/>
        <v>FARC</v>
      </c>
      <c r="AL772" s="20" t="s">
        <v>83</v>
      </c>
      <c r="AM772" s="20">
        <v>22</v>
      </c>
      <c r="AN772" s="21">
        <v>20</v>
      </c>
    </row>
    <row r="773" spans="1:40" ht="12" hidden="1" customHeight="1">
      <c r="A773" s="35"/>
      <c r="B773" s="10"/>
      <c r="C773" s="10"/>
      <c r="D773" s="10"/>
      <c r="E773" s="10"/>
      <c r="F773" s="10"/>
      <c r="G773" s="10"/>
      <c r="H773" s="10"/>
      <c r="I773" s="10"/>
      <c r="J773" s="10"/>
      <c r="K773" s="14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18">
        <f t="shared" ca="1" si="1"/>
        <v>0</v>
      </c>
      <c r="AK773" s="19" t="str">
        <f t="shared" ca="1" si="2"/>
        <v>FARC</v>
      </c>
      <c r="AL773" s="20" t="s">
        <v>83</v>
      </c>
      <c r="AM773" s="20">
        <v>23</v>
      </c>
      <c r="AN773" s="21">
        <v>21</v>
      </c>
    </row>
    <row r="774" spans="1:40" ht="12" hidden="1" customHeight="1">
      <c r="A774" s="35"/>
      <c r="B774" s="10"/>
      <c r="C774" s="10"/>
      <c r="D774" s="10"/>
      <c r="E774" s="10"/>
      <c r="F774" s="10"/>
      <c r="G774" s="10"/>
      <c r="H774" s="10"/>
      <c r="I774" s="10"/>
      <c r="J774" s="10"/>
      <c r="K774" s="14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18">
        <f t="shared" ca="1" si="1"/>
        <v>0</v>
      </c>
      <c r="AK774" s="19" t="str">
        <f t="shared" ca="1" si="2"/>
        <v>FARC</v>
      </c>
      <c r="AL774" s="20" t="s">
        <v>83</v>
      </c>
      <c r="AM774" s="20">
        <v>24</v>
      </c>
      <c r="AN774" s="21">
        <v>22</v>
      </c>
    </row>
    <row r="775" spans="1:40" ht="12" hidden="1" customHeight="1">
      <c r="A775" s="35"/>
      <c r="B775" s="10"/>
      <c r="C775" s="10"/>
      <c r="D775" s="10"/>
      <c r="E775" s="10"/>
      <c r="F775" s="10"/>
      <c r="G775" s="10"/>
      <c r="H775" s="10"/>
      <c r="I775" s="10"/>
      <c r="J775" s="10"/>
      <c r="K775" s="14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18">
        <f t="shared" ca="1" si="1"/>
        <v>0</v>
      </c>
      <c r="AK775" s="19" t="str">
        <f t="shared" ca="1" si="2"/>
        <v>FARC</v>
      </c>
      <c r="AL775" s="20" t="s">
        <v>83</v>
      </c>
      <c r="AM775" s="20">
        <v>25</v>
      </c>
      <c r="AN775" s="21">
        <v>23</v>
      </c>
    </row>
    <row r="776" spans="1:40" ht="12" hidden="1" customHeight="1">
      <c r="A776" s="35"/>
      <c r="B776" s="10"/>
      <c r="C776" s="10"/>
      <c r="D776" s="10"/>
      <c r="E776" s="10"/>
      <c r="F776" s="10"/>
      <c r="G776" s="10"/>
      <c r="H776" s="10"/>
      <c r="I776" s="10"/>
      <c r="J776" s="10"/>
      <c r="K776" s="14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18">
        <f t="shared" ca="1" si="1"/>
        <v>0</v>
      </c>
      <c r="AK776" s="19" t="str">
        <f t="shared" ca="1" si="2"/>
        <v>FARC</v>
      </c>
      <c r="AL776" s="20" t="s">
        <v>83</v>
      </c>
      <c r="AM776" s="20">
        <v>26</v>
      </c>
      <c r="AN776" s="21">
        <v>24</v>
      </c>
    </row>
    <row r="777" spans="1:40" ht="12" hidden="1" customHeight="1">
      <c r="A777" s="35"/>
      <c r="B777" s="10"/>
      <c r="C777" s="10"/>
      <c r="D777" s="10"/>
      <c r="E777" s="10"/>
      <c r="F777" s="10"/>
      <c r="G777" s="10"/>
      <c r="H777" s="10"/>
      <c r="I777" s="10"/>
      <c r="J777" s="10"/>
      <c r="K777" s="14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18">
        <f t="shared" ca="1" si="1"/>
        <v>0</v>
      </c>
      <c r="AK777" s="19" t="str">
        <f t="shared" ca="1" si="2"/>
        <v>FARC</v>
      </c>
      <c r="AL777" s="20" t="s">
        <v>83</v>
      </c>
      <c r="AM777" s="20">
        <v>27</v>
      </c>
      <c r="AN777" s="21">
        <v>25</v>
      </c>
    </row>
    <row r="778" spans="1:40" ht="12" hidden="1" customHeight="1">
      <c r="A778" s="35"/>
      <c r="B778" s="10"/>
      <c r="C778" s="10"/>
      <c r="D778" s="10"/>
      <c r="E778" s="10"/>
      <c r="F778" s="10"/>
      <c r="G778" s="10"/>
      <c r="H778" s="10"/>
      <c r="I778" s="10"/>
      <c r="J778" s="10"/>
      <c r="K778" s="14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18">
        <f t="shared" ca="1" si="1"/>
        <v>0</v>
      </c>
      <c r="AK778" s="19" t="str">
        <f t="shared" ca="1" si="2"/>
        <v>FARC</v>
      </c>
      <c r="AL778" s="20" t="s">
        <v>83</v>
      </c>
      <c r="AM778" s="20">
        <v>28</v>
      </c>
      <c r="AN778" s="21">
        <v>26</v>
      </c>
    </row>
    <row r="779" spans="1:40" ht="12" hidden="1" customHeight="1">
      <c r="A779" s="35"/>
      <c r="B779" s="10"/>
      <c r="C779" s="10"/>
      <c r="D779" s="10"/>
      <c r="E779" s="10"/>
      <c r="F779" s="10"/>
      <c r="G779" s="10"/>
      <c r="H779" s="10"/>
      <c r="I779" s="10"/>
      <c r="J779" s="10"/>
      <c r="K779" s="14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18">
        <f t="shared" ca="1" si="1"/>
        <v>0</v>
      </c>
      <c r="AK779" s="19" t="str">
        <f t="shared" ca="1" si="2"/>
        <v>FARC</v>
      </c>
      <c r="AL779" s="20" t="s">
        <v>83</v>
      </c>
      <c r="AM779" s="20">
        <v>29</v>
      </c>
      <c r="AN779" s="21">
        <v>27</v>
      </c>
    </row>
    <row r="780" spans="1:40" ht="12" hidden="1" customHeight="1">
      <c r="A780" s="35"/>
      <c r="B780" s="10"/>
      <c r="C780" s="10"/>
      <c r="D780" s="10"/>
      <c r="E780" s="10"/>
      <c r="F780" s="10"/>
      <c r="G780" s="10"/>
      <c r="H780" s="10"/>
      <c r="I780" s="10"/>
      <c r="J780" s="10"/>
      <c r="K780" s="14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18">
        <f t="shared" ca="1" si="1"/>
        <v>0</v>
      </c>
      <c r="AK780" s="19" t="str">
        <f t="shared" ca="1" si="2"/>
        <v>FARC</v>
      </c>
      <c r="AL780" s="20" t="s">
        <v>83</v>
      </c>
      <c r="AM780" s="20">
        <v>30</v>
      </c>
      <c r="AN780" s="21">
        <v>28</v>
      </c>
    </row>
    <row r="781" spans="1:40" ht="12" hidden="1" customHeight="1">
      <c r="A781" s="35"/>
      <c r="B781" s="10"/>
      <c r="C781" s="10"/>
      <c r="D781" s="10"/>
      <c r="E781" s="10"/>
      <c r="F781" s="10"/>
      <c r="G781" s="10"/>
      <c r="H781" s="10"/>
      <c r="I781" s="10"/>
      <c r="J781" s="10"/>
      <c r="K781" s="14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18">
        <f t="shared" ca="1" si="1"/>
        <v>0</v>
      </c>
      <c r="AK781" s="19" t="str">
        <f t="shared" ca="1" si="2"/>
        <v>FARC</v>
      </c>
      <c r="AL781" s="20" t="s">
        <v>83</v>
      </c>
      <c r="AM781" s="20">
        <v>31</v>
      </c>
      <c r="AN781" s="21">
        <v>29</v>
      </c>
    </row>
    <row r="782" spans="1:40" ht="12" hidden="1" customHeight="1">
      <c r="A782" s="35"/>
      <c r="B782" s="10"/>
      <c r="C782" s="10"/>
      <c r="D782" s="10"/>
      <c r="E782" s="10"/>
      <c r="F782" s="10"/>
      <c r="G782" s="10"/>
      <c r="H782" s="10"/>
      <c r="I782" s="10"/>
      <c r="J782" s="10"/>
      <c r="K782" s="14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18">
        <f t="shared" ca="1" si="1"/>
        <v>0</v>
      </c>
      <c r="AK782" s="19" t="str">
        <f t="shared" ca="1" si="2"/>
        <v>FARC</v>
      </c>
      <c r="AL782" s="20" t="s">
        <v>83</v>
      </c>
      <c r="AM782" s="20">
        <v>32</v>
      </c>
      <c r="AN782" s="21">
        <v>30</v>
      </c>
    </row>
    <row r="783" spans="1:40" ht="12" hidden="1" customHeight="1">
      <c r="A783" s="35"/>
      <c r="B783" s="10"/>
      <c r="C783" s="10"/>
      <c r="D783" s="10"/>
      <c r="E783" s="10"/>
      <c r="F783" s="10"/>
      <c r="G783" s="10"/>
      <c r="H783" s="10"/>
      <c r="I783" s="10"/>
      <c r="J783" s="10"/>
      <c r="K783" s="14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18">
        <f t="shared" ca="1" si="1"/>
        <v>0</v>
      </c>
      <c r="AK783" s="19" t="str">
        <f t="shared" ca="1" si="2"/>
        <v>FARC</v>
      </c>
      <c r="AL783" s="20" t="s">
        <v>83</v>
      </c>
      <c r="AM783" s="20">
        <v>33</v>
      </c>
      <c r="AN783" s="21">
        <v>31</v>
      </c>
    </row>
    <row r="784" spans="1:40" ht="12" hidden="1" customHeight="1">
      <c r="A784" s="35"/>
      <c r="B784" s="10"/>
      <c r="C784" s="10"/>
      <c r="D784" s="10"/>
      <c r="E784" s="10"/>
      <c r="F784" s="10"/>
      <c r="G784" s="10"/>
      <c r="H784" s="10"/>
      <c r="I784" s="10"/>
      <c r="J784" s="10"/>
      <c r="K784" s="14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18">
        <f t="shared" ca="1" si="1"/>
        <v>0</v>
      </c>
      <c r="AK784" s="19" t="str">
        <f t="shared" ca="1" si="2"/>
        <v>FARC</v>
      </c>
      <c r="AL784" s="20" t="s">
        <v>83</v>
      </c>
      <c r="AM784" s="20">
        <v>34</v>
      </c>
      <c r="AN784" s="21">
        <v>32</v>
      </c>
    </row>
    <row r="785" spans="1:40" ht="12" hidden="1" customHeight="1">
      <c r="A785" s="35"/>
      <c r="B785" s="10"/>
      <c r="C785" s="10"/>
      <c r="D785" s="10"/>
      <c r="E785" s="10"/>
      <c r="F785" s="10"/>
      <c r="G785" s="10"/>
      <c r="H785" s="10"/>
      <c r="I785" s="10"/>
      <c r="J785" s="10"/>
      <c r="K785" s="14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18">
        <f t="shared" ca="1" si="1"/>
        <v>0</v>
      </c>
      <c r="AK785" s="19" t="str">
        <f t="shared" ca="1" si="2"/>
        <v>FARC</v>
      </c>
      <c r="AL785" s="20" t="s">
        <v>83</v>
      </c>
      <c r="AM785" s="20">
        <v>35</v>
      </c>
      <c r="AN785" s="21">
        <v>33</v>
      </c>
    </row>
    <row r="786" spans="1:40" ht="12" hidden="1" customHeight="1">
      <c r="A786" s="35"/>
      <c r="B786" s="10"/>
      <c r="C786" s="10"/>
      <c r="D786" s="10"/>
      <c r="E786" s="10"/>
      <c r="F786" s="10"/>
      <c r="G786" s="10"/>
      <c r="H786" s="10"/>
      <c r="I786" s="10"/>
      <c r="J786" s="10"/>
      <c r="K786" s="14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18">
        <f t="shared" ca="1" si="1"/>
        <v>0</v>
      </c>
      <c r="AK786" s="19" t="str">
        <f t="shared" ca="1" si="2"/>
        <v>FARC</v>
      </c>
      <c r="AL786" s="20" t="s">
        <v>83</v>
      </c>
      <c r="AM786" s="20">
        <v>36</v>
      </c>
      <c r="AN786" s="21">
        <v>34</v>
      </c>
    </row>
    <row r="787" spans="1:40" ht="12" hidden="1" customHeight="1">
      <c r="A787" s="35"/>
      <c r="B787" s="10"/>
      <c r="C787" s="10"/>
      <c r="D787" s="10"/>
      <c r="E787" s="10"/>
      <c r="F787" s="10"/>
      <c r="G787" s="10"/>
      <c r="H787" s="10"/>
      <c r="I787" s="10"/>
      <c r="J787" s="10"/>
      <c r="K787" s="14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18">
        <f t="shared" ca="1" si="1"/>
        <v>0</v>
      </c>
      <c r="AK787" s="19" t="str">
        <f t="shared" ca="1" si="2"/>
        <v>FARC</v>
      </c>
      <c r="AL787" s="20" t="s">
        <v>83</v>
      </c>
      <c r="AM787" s="20">
        <v>37</v>
      </c>
      <c r="AN787" s="21">
        <v>35</v>
      </c>
    </row>
    <row r="788" spans="1:40" ht="12" hidden="1" customHeight="1">
      <c r="A788" s="35"/>
      <c r="B788" s="10"/>
      <c r="C788" s="10"/>
      <c r="D788" s="10"/>
      <c r="E788" s="10"/>
      <c r="F788" s="10"/>
      <c r="G788" s="10"/>
      <c r="H788" s="10"/>
      <c r="I788" s="10"/>
      <c r="J788" s="10"/>
      <c r="K788" s="14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18">
        <f t="shared" ca="1" si="1"/>
        <v>0</v>
      </c>
      <c r="AK788" s="19" t="str">
        <f t="shared" ca="1" si="2"/>
        <v>FARC</v>
      </c>
      <c r="AL788" s="20" t="s">
        <v>83</v>
      </c>
      <c r="AM788" s="20">
        <v>38</v>
      </c>
      <c r="AN788" s="21">
        <v>36</v>
      </c>
    </row>
    <row r="789" spans="1:40" ht="12" hidden="1" customHeight="1">
      <c r="A789" s="35"/>
      <c r="B789" s="10"/>
      <c r="C789" s="10"/>
      <c r="D789" s="10"/>
      <c r="E789" s="10"/>
      <c r="F789" s="10"/>
      <c r="G789" s="10"/>
      <c r="H789" s="10"/>
      <c r="I789" s="10"/>
      <c r="J789" s="10"/>
      <c r="K789" s="14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18">
        <f t="shared" ca="1" si="1"/>
        <v>0</v>
      </c>
      <c r="AK789" s="19" t="str">
        <f t="shared" ca="1" si="2"/>
        <v>FARC</v>
      </c>
      <c r="AL789" s="20" t="s">
        <v>83</v>
      </c>
      <c r="AM789" s="20">
        <v>39</v>
      </c>
      <c r="AN789" s="21">
        <v>37</v>
      </c>
    </row>
    <row r="790" spans="1:40" ht="12" hidden="1" customHeight="1">
      <c r="A790" s="35"/>
      <c r="B790" s="10"/>
      <c r="C790" s="10"/>
      <c r="D790" s="10"/>
      <c r="E790" s="10"/>
      <c r="F790" s="10"/>
      <c r="G790" s="10"/>
      <c r="H790" s="10"/>
      <c r="I790" s="10"/>
      <c r="J790" s="10"/>
      <c r="K790" s="14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18">
        <f t="shared" ca="1" si="1"/>
        <v>0</v>
      </c>
      <c r="AK790" s="19" t="str">
        <f t="shared" ca="1" si="2"/>
        <v>FARC</v>
      </c>
      <c r="AL790" s="20" t="s">
        <v>83</v>
      </c>
      <c r="AM790" s="20">
        <v>40</v>
      </c>
      <c r="AN790" s="21">
        <v>38</v>
      </c>
    </row>
    <row r="791" spans="1:40" ht="12" hidden="1" customHeight="1">
      <c r="A791" s="35"/>
      <c r="B791" s="10"/>
      <c r="C791" s="10"/>
      <c r="D791" s="10"/>
      <c r="E791" s="10"/>
      <c r="F791" s="10"/>
      <c r="G791" s="10"/>
      <c r="H791" s="10"/>
      <c r="I791" s="10"/>
      <c r="J791" s="10"/>
      <c r="K791" s="14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18">
        <f t="shared" ca="1" si="1"/>
        <v>0</v>
      </c>
      <c r="AK791" s="19" t="str">
        <f t="shared" ca="1" si="2"/>
        <v>FARC</v>
      </c>
      <c r="AL791" s="20" t="s">
        <v>83</v>
      </c>
      <c r="AM791" s="20">
        <v>41</v>
      </c>
      <c r="AN791" s="21">
        <v>39</v>
      </c>
    </row>
    <row r="792" spans="1:40" ht="12" hidden="1" customHeight="1">
      <c r="A792" s="35"/>
      <c r="B792" s="10"/>
      <c r="C792" s="10"/>
      <c r="D792" s="10"/>
      <c r="E792" s="10"/>
      <c r="F792" s="10"/>
      <c r="G792" s="10"/>
      <c r="H792" s="10"/>
      <c r="I792" s="10"/>
      <c r="J792" s="10"/>
      <c r="K792" s="14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18">
        <f t="shared" ca="1" si="1"/>
        <v>0</v>
      </c>
      <c r="AK792" s="19" t="str">
        <f t="shared" ca="1" si="2"/>
        <v>FARC</v>
      </c>
      <c r="AL792" s="20" t="s">
        <v>83</v>
      </c>
      <c r="AM792" s="20">
        <v>42</v>
      </c>
      <c r="AN792" s="21">
        <v>40</v>
      </c>
    </row>
    <row r="793" spans="1:40" ht="12" hidden="1" customHeight="1">
      <c r="A793" s="35"/>
      <c r="B793" s="10"/>
      <c r="C793" s="10"/>
      <c r="D793" s="10"/>
      <c r="E793" s="10"/>
      <c r="F793" s="10"/>
      <c r="G793" s="10"/>
      <c r="H793" s="10"/>
      <c r="I793" s="10"/>
      <c r="J793" s="10"/>
      <c r="K793" s="14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18">
        <f t="shared" ca="1" si="1"/>
        <v>0</v>
      </c>
      <c r="AK793" s="19" t="str">
        <f t="shared" ca="1" si="2"/>
        <v>FARC</v>
      </c>
      <c r="AL793" s="20" t="s">
        <v>83</v>
      </c>
      <c r="AM793" s="20">
        <v>43</v>
      </c>
      <c r="AN793" s="21">
        <v>41</v>
      </c>
    </row>
    <row r="794" spans="1:40" ht="12" hidden="1" customHeight="1">
      <c r="A794" s="35"/>
      <c r="B794" s="10"/>
      <c r="C794" s="10"/>
      <c r="D794" s="10"/>
      <c r="E794" s="10"/>
      <c r="F794" s="10"/>
      <c r="G794" s="10"/>
      <c r="H794" s="10"/>
      <c r="I794" s="10"/>
      <c r="J794" s="10"/>
      <c r="K794" s="14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18">
        <f t="shared" ca="1" si="1"/>
        <v>0</v>
      </c>
      <c r="AK794" s="19" t="str">
        <f t="shared" ca="1" si="2"/>
        <v>FARC</v>
      </c>
      <c r="AL794" s="20" t="s">
        <v>83</v>
      </c>
      <c r="AM794" s="20">
        <v>44</v>
      </c>
      <c r="AN794" s="21">
        <v>42</v>
      </c>
    </row>
    <row r="795" spans="1:40" ht="12" hidden="1" customHeight="1">
      <c r="A795" s="35"/>
      <c r="B795" s="10"/>
      <c r="C795" s="10"/>
      <c r="D795" s="10"/>
      <c r="E795" s="10"/>
      <c r="F795" s="10"/>
      <c r="G795" s="10"/>
      <c r="H795" s="10"/>
      <c r="I795" s="10"/>
      <c r="J795" s="10"/>
      <c r="K795" s="14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18">
        <f t="shared" ca="1" si="1"/>
        <v>0</v>
      </c>
      <c r="AK795" s="19" t="str">
        <f t="shared" ca="1" si="2"/>
        <v>FARC</v>
      </c>
      <c r="AL795" s="20" t="s">
        <v>83</v>
      </c>
      <c r="AM795" s="20">
        <v>45</v>
      </c>
      <c r="AN795" s="21">
        <v>43</v>
      </c>
    </row>
    <row r="796" spans="1:40" ht="12" hidden="1" customHeight="1">
      <c r="A796" s="35"/>
      <c r="B796" s="10"/>
      <c r="C796" s="10"/>
      <c r="D796" s="10"/>
      <c r="E796" s="10"/>
      <c r="F796" s="10"/>
      <c r="G796" s="10"/>
      <c r="H796" s="10"/>
      <c r="I796" s="10"/>
      <c r="J796" s="10"/>
      <c r="K796" s="14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18">
        <f t="shared" ca="1" si="1"/>
        <v>0</v>
      </c>
      <c r="AK796" s="19" t="str">
        <f t="shared" ca="1" si="2"/>
        <v>FARC</v>
      </c>
      <c r="AL796" s="20" t="s">
        <v>83</v>
      </c>
      <c r="AM796" s="20">
        <v>46</v>
      </c>
      <c r="AN796" s="21">
        <v>44</v>
      </c>
    </row>
    <row r="797" spans="1:40" ht="12" hidden="1" customHeight="1">
      <c r="A797" s="35"/>
      <c r="B797" s="10"/>
      <c r="C797" s="10"/>
      <c r="D797" s="10"/>
      <c r="E797" s="10"/>
      <c r="F797" s="10"/>
      <c r="G797" s="10"/>
      <c r="H797" s="10"/>
      <c r="I797" s="10"/>
      <c r="J797" s="10"/>
      <c r="K797" s="14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18">
        <f t="shared" ca="1" si="1"/>
        <v>0</v>
      </c>
      <c r="AK797" s="19" t="str">
        <f t="shared" ca="1" si="2"/>
        <v>FARC</v>
      </c>
      <c r="AL797" s="20" t="s">
        <v>83</v>
      </c>
      <c r="AM797" s="20">
        <v>47</v>
      </c>
      <c r="AN797" s="21">
        <v>45</v>
      </c>
    </row>
    <row r="798" spans="1:40" ht="12" hidden="1" customHeight="1">
      <c r="A798" s="35"/>
      <c r="B798" s="10"/>
      <c r="C798" s="10"/>
      <c r="D798" s="10"/>
      <c r="E798" s="10"/>
      <c r="F798" s="10"/>
      <c r="G798" s="10"/>
      <c r="H798" s="10"/>
      <c r="I798" s="10"/>
      <c r="J798" s="10"/>
      <c r="K798" s="14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18">
        <f t="shared" ca="1" si="1"/>
        <v>0</v>
      </c>
      <c r="AK798" s="19" t="str">
        <f t="shared" ca="1" si="2"/>
        <v>FARC</v>
      </c>
      <c r="AL798" s="20" t="s">
        <v>83</v>
      </c>
      <c r="AM798" s="20">
        <v>48</v>
      </c>
      <c r="AN798" s="21">
        <v>46</v>
      </c>
    </row>
    <row r="799" spans="1:40" ht="12" hidden="1" customHeight="1">
      <c r="A799" s="35"/>
      <c r="B799" s="10"/>
      <c r="C799" s="10"/>
      <c r="D799" s="10"/>
      <c r="E799" s="10"/>
      <c r="F799" s="10"/>
      <c r="G799" s="10"/>
      <c r="H799" s="10"/>
      <c r="I799" s="10"/>
      <c r="J799" s="10"/>
      <c r="K799" s="14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18">
        <f t="shared" ca="1" si="1"/>
        <v>0</v>
      </c>
      <c r="AK799" s="19" t="str">
        <f t="shared" ca="1" si="2"/>
        <v>FARC</v>
      </c>
      <c r="AL799" s="20" t="s">
        <v>83</v>
      </c>
      <c r="AM799" s="20">
        <v>49</v>
      </c>
      <c r="AN799" s="21">
        <v>47</v>
      </c>
    </row>
    <row r="800" spans="1:40" ht="12" hidden="1" customHeight="1">
      <c r="A800" s="35"/>
      <c r="B800" s="10"/>
      <c r="C800" s="10"/>
      <c r="D800" s="10"/>
      <c r="E800" s="10"/>
      <c r="F800" s="10"/>
      <c r="G800" s="10"/>
      <c r="H800" s="10"/>
      <c r="I800" s="10"/>
      <c r="J800" s="10"/>
      <c r="K800" s="14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18">
        <f t="shared" ca="1" si="1"/>
        <v>0</v>
      </c>
      <c r="AK800" s="19" t="str">
        <f t="shared" ca="1" si="2"/>
        <v>FARC</v>
      </c>
      <c r="AL800" s="20" t="s">
        <v>83</v>
      </c>
      <c r="AM800" s="20">
        <v>50</v>
      </c>
      <c r="AN800" s="21">
        <v>48</v>
      </c>
    </row>
    <row r="801" spans="1:40" ht="12" hidden="1" customHeight="1">
      <c r="A801" s="35"/>
      <c r="B801" s="10"/>
      <c r="C801" s="10"/>
      <c r="D801" s="10"/>
      <c r="E801" s="10"/>
      <c r="F801" s="10"/>
      <c r="G801" s="10"/>
      <c r="H801" s="10"/>
      <c r="I801" s="10"/>
      <c r="J801" s="10"/>
      <c r="K801" s="14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18">
        <f t="shared" ca="1" si="1"/>
        <v>0</v>
      </c>
      <c r="AK801" s="19" t="str">
        <f t="shared" ca="1" si="2"/>
        <v>FARC</v>
      </c>
      <c r="AL801" s="20" t="s">
        <v>83</v>
      </c>
      <c r="AM801" s="20">
        <v>51</v>
      </c>
      <c r="AN801" s="21">
        <v>49</v>
      </c>
    </row>
    <row r="802" spans="1:40" ht="12" hidden="1" customHeight="1">
      <c r="A802" s="35"/>
      <c r="B802" s="10"/>
      <c r="C802" s="10"/>
      <c r="D802" s="10"/>
      <c r="E802" s="10"/>
      <c r="F802" s="10"/>
      <c r="G802" s="10"/>
      <c r="H802" s="10"/>
      <c r="I802" s="10"/>
      <c r="J802" s="10"/>
      <c r="K802" s="14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18">
        <f t="shared" ca="1" si="1"/>
        <v>0</v>
      </c>
      <c r="AK802" s="19" t="str">
        <f t="shared" ca="1" si="2"/>
        <v>FARC</v>
      </c>
      <c r="AL802" s="20" t="s">
        <v>83</v>
      </c>
      <c r="AM802" s="20">
        <v>52</v>
      </c>
      <c r="AN802" s="21">
        <v>50</v>
      </c>
    </row>
    <row r="803" spans="1:40" ht="12" hidden="1" customHeight="1">
      <c r="A803" s="35"/>
      <c r="B803" s="10"/>
      <c r="C803" s="10"/>
      <c r="D803" s="10"/>
      <c r="E803" s="10"/>
      <c r="F803" s="10"/>
      <c r="G803" s="10"/>
      <c r="H803" s="10"/>
      <c r="I803" s="10"/>
      <c r="J803" s="10"/>
      <c r="K803" s="14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18">
        <f t="shared" ca="1" si="1"/>
        <v>0</v>
      </c>
      <c r="AK803" s="19">
        <f t="shared" ca="1" si="2"/>
        <v>0</v>
      </c>
      <c r="AL803" s="20" t="s">
        <v>84</v>
      </c>
      <c r="AM803" s="20">
        <v>3</v>
      </c>
      <c r="AN803" s="21">
        <v>1</v>
      </c>
    </row>
    <row r="804" spans="1:40" ht="12" hidden="1" customHeight="1">
      <c r="A804" s="35"/>
      <c r="B804" s="10"/>
      <c r="C804" s="10"/>
      <c r="D804" s="10"/>
      <c r="E804" s="10"/>
      <c r="F804" s="10"/>
      <c r="G804" s="10"/>
      <c r="H804" s="10"/>
      <c r="I804" s="10"/>
      <c r="J804" s="10"/>
      <c r="K804" s="14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18">
        <f t="shared" ca="1" si="1"/>
        <v>0</v>
      </c>
      <c r="AK804" s="19">
        <f t="shared" ca="1" si="2"/>
        <v>0</v>
      </c>
      <c r="AL804" s="20" t="s">
        <v>84</v>
      </c>
      <c r="AM804" s="20">
        <v>4</v>
      </c>
      <c r="AN804" s="21">
        <v>2</v>
      </c>
    </row>
    <row r="805" spans="1:40" ht="12" hidden="1" customHeight="1">
      <c r="A805" s="35"/>
      <c r="B805" s="10"/>
      <c r="C805" s="10"/>
      <c r="D805" s="10"/>
      <c r="E805" s="10"/>
      <c r="F805" s="10"/>
      <c r="G805" s="10"/>
      <c r="H805" s="10"/>
      <c r="I805" s="10"/>
      <c r="J805" s="10"/>
      <c r="K805" s="14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18">
        <f t="shared" ca="1" si="1"/>
        <v>0</v>
      </c>
      <c r="AK805" s="19">
        <f t="shared" ca="1" si="2"/>
        <v>0</v>
      </c>
      <c r="AL805" s="20" t="s">
        <v>84</v>
      </c>
      <c r="AM805" s="20">
        <v>5</v>
      </c>
      <c r="AN805" s="21">
        <v>3</v>
      </c>
    </row>
    <row r="806" spans="1:40" ht="12" hidden="1" customHeight="1">
      <c r="A806" s="35"/>
      <c r="B806" s="10"/>
      <c r="C806" s="10"/>
      <c r="D806" s="10"/>
      <c r="E806" s="10"/>
      <c r="F806" s="10"/>
      <c r="G806" s="10"/>
      <c r="H806" s="10"/>
      <c r="I806" s="10"/>
      <c r="J806" s="10"/>
      <c r="K806" s="14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18">
        <f t="shared" ca="1" si="1"/>
        <v>0</v>
      </c>
      <c r="AK806" s="19">
        <f t="shared" ca="1" si="2"/>
        <v>0</v>
      </c>
      <c r="AL806" s="20" t="s">
        <v>84</v>
      </c>
      <c r="AM806" s="20">
        <v>6</v>
      </c>
      <c r="AN806" s="21">
        <v>4</v>
      </c>
    </row>
    <row r="807" spans="1:40" ht="12" hidden="1" customHeight="1">
      <c r="A807" s="35"/>
      <c r="B807" s="10"/>
      <c r="C807" s="10"/>
      <c r="D807" s="10"/>
      <c r="E807" s="10"/>
      <c r="F807" s="10"/>
      <c r="G807" s="10"/>
      <c r="H807" s="10"/>
      <c r="I807" s="10"/>
      <c r="J807" s="10"/>
      <c r="K807" s="14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18">
        <f t="shared" ca="1" si="1"/>
        <v>0</v>
      </c>
      <c r="AK807" s="19">
        <f t="shared" ca="1" si="2"/>
        <v>0</v>
      </c>
      <c r="AL807" s="20" t="s">
        <v>84</v>
      </c>
      <c r="AM807" s="20">
        <v>7</v>
      </c>
      <c r="AN807" s="21">
        <v>5</v>
      </c>
    </row>
    <row r="808" spans="1:40" ht="12" hidden="1" customHeight="1">
      <c r="A808" s="35"/>
      <c r="B808" s="10"/>
      <c r="C808" s="10"/>
      <c r="D808" s="10"/>
      <c r="E808" s="10"/>
      <c r="F808" s="10"/>
      <c r="G808" s="10"/>
      <c r="H808" s="10"/>
      <c r="I808" s="10"/>
      <c r="J808" s="10"/>
      <c r="K808" s="14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18">
        <f t="shared" ca="1" si="1"/>
        <v>0</v>
      </c>
      <c r="AK808" s="19">
        <f t="shared" ca="1" si="2"/>
        <v>0</v>
      </c>
      <c r="AL808" s="20" t="s">
        <v>84</v>
      </c>
      <c r="AM808" s="20">
        <v>8</v>
      </c>
      <c r="AN808" s="21">
        <v>6</v>
      </c>
    </row>
    <row r="809" spans="1:40" ht="12" hidden="1" customHeight="1">
      <c r="A809" s="35"/>
      <c r="B809" s="10"/>
      <c r="C809" s="10"/>
      <c r="D809" s="10"/>
      <c r="E809" s="10"/>
      <c r="F809" s="10"/>
      <c r="G809" s="10"/>
      <c r="H809" s="10"/>
      <c r="I809" s="10"/>
      <c r="J809" s="10"/>
      <c r="K809" s="14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18">
        <f t="shared" ca="1" si="1"/>
        <v>0</v>
      </c>
      <c r="AK809" s="19">
        <f t="shared" ca="1" si="2"/>
        <v>0</v>
      </c>
      <c r="AL809" s="20" t="s">
        <v>84</v>
      </c>
      <c r="AM809" s="20">
        <v>9</v>
      </c>
      <c r="AN809" s="21">
        <v>7</v>
      </c>
    </row>
    <row r="810" spans="1:40" ht="12" hidden="1" customHeight="1">
      <c r="A810" s="35"/>
      <c r="B810" s="10"/>
      <c r="C810" s="10"/>
      <c r="D810" s="10"/>
      <c r="E810" s="10"/>
      <c r="F810" s="10"/>
      <c r="G810" s="10"/>
      <c r="H810" s="10"/>
      <c r="I810" s="10"/>
      <c r="J810" s="10"/>
      <c r="K810" s="14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18">
        <f t="shared" ca="1" si="1"/>
        <v>0</v>
      </c>
      <c r="AK810" s="19">
        <f t="shared" ca="1" si="2"/>
        <v>0</v>
      </c>
      <c r="AL810" s="20" t="s">
        <v>84</v>
      </c>
      <c r="AM810" s="20">
        <v>10</v>
      </c>
      <c r="AN810" s="21">
        <v>8</v>
      </c>
    </row>
    <row r="811" spans="1:40" ht="12" hidden="1" customHeight="1">
      <c r="A811" s="35"/>
      <c r="B811" s="10"/>
      <c r="C811" s="10"/>
      <c r="D811" s="10"/>
      <c r="E811" s="10"/>
      <c r="F811" s="10"/>
      <c r="G811" s="10"/>
      <c r="H811" s="10"/>
      <c r="I811" s="10"/>
      <c r="J811" s="10"/>
      <c r="K811" s="14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18">
        <f t="shared" ca="1" si="1"/>
        <v>0</v>
      </c>
      <c r="AK811" s="19">
        <f t="shared" ca="1" si="2"/>
        <v>0</v>
      </c>
      <c r="AL811" s="20" t="s">
        <v>84</v>
      </c>
      <c r="AM811" s="20">
        <v>11</v>
      </c>
      <c r="AN811" s="21">
        <v>9</v>
      </c>
    </row>
    <row r="812" spans="1:40" ht="12" hidden="1" customHeight="1">
      <c r="A812" s="35"/>
      <c r="B812" s="10"/>
      <c r="C812" s="10"/>
      <c r="D812" s="10"/>
      <c r="E812" s="10"/>
      <c r="F812" s="10"/>
      <c r="G812" s="10"/>
      <c r="H812" s="10"/>
      <c r="I812" s="10"/>
      <c r="J812" s="10"/>
      <c r="K812" s="14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18">
        <f t="shared" ca="1" si="1"/>
        <v>0</v>
      </c>
      <c r="AK812" s="19">
        <f t="shared" ca="1" si="2"/>
        <v>0</v>
      </c>
      <c r="AL812" s="20" t="s">
        <v>84</v>
      </c>
      <c r="AM812" s="20">
        <v>12</v>
      </c>
      <c r="AN812" s="21">
        <v>10</v>
      </c>
    </row>
    <row r="813" spans="1:40" ht="12" hidden="1" customHeight="1">
      <c r="A813" s="35"/>
      <c r="B813" s="10"/>
      <c r="C813" s="10"/>
      <c r="D813" s="10"/>
      <c r="E813" s="10"/>
      <c r="F813" s="10"/>
      <c r="G813" s="10"/>
      <c r="H813" s="10"/>
      <c r="I813" s="10"/>
      <c r="J813" s="10"/>
      <c r="K813" s="14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18">
        <f t="shared" ca="1" si="1"/>
        <v>0</v>
      </c>
      <c r="AK813" s="19">
        <f t="shared" ca="1" si="2"/>
        <v>0</v>
      </c>
      <c r="AL813" s="20" t="s">
        <v>84</v>
      </c>
      <c r="AM813" s="20">
        <v>13</v>
      </c>
      <c r="AN813" s="21">
        <v>11</v>
      </c>
    </row>
    <row r="814" spans="1:40" ht="12" hidden="1" customHeight="1">
      <c r="A814" s="35"/>
      <c r="B814" s="10"/>
      <c r="C814" s="10"/>
      <c r="D814" s="10"/>
      <c r="E814" s="10"/>
      <c r="F814" s="10"/>
      <c r="G814" s="10"/>
      <c r="H814" s="10"/>
      <c r="I814" s="10"/>
      <c r="J814" s="10"/>
      <c r="K814" s="14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18">
        <f t="shared" ca="1" si="1"/>
        <v>0</v>
      </c>
      <c r="AK814" s="19">
        <f t="shared" ca="1" si="2"/>
        <v>0</v>
      </c>
      <c r="AL814" s="20" t="s">
        <v>84</v>
      </c>
      <c r="AM814" s="20">
        <v>14</v>
      </c>
      <c r="AN814" s="21">
        <v>12</v>
      </c>
    </row>
    <row r="815" spans="1:40" ht="12" hidden="1" customHeight="1">
      <c r="A815" s="35"/>
      <c r="B815" s="10"/>
      <c r="C815" s="10"/>
      <c r="D815" s="10"/>
      <c r="E815" s="10"/>
      <c r="F815" s="10"/>
      <c r="G815" s="10"/>
      <c r="H815" s="10"/>
      <c r="I815" s="10"/>
      <c r="J815" s="10"/>
      <c r="K815" s="14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18">
        <f t="shared" ca="1" si="1"/>
        <v>0</v>
      </c>
      <c r="AK815" s="19">
        <f t="shared" ca="1" si="2"/>
        <v>0</v>
      </c>
      <c r="AL815" s="20" t="s">
        <v>84</v>
      </c>
      <c r="AM815" s="20">
        <v>15</v>
      </c>
      <c r="AN815" s="21">
        <v>13</v>
      </c>
    </row>
    <row r="816" spans="1:40" ht="12" hidden="1" customHeight="1">
      <c r="A816" s="35"/>
      <c r="B816" s="10"/>
      <c r="C816" s="10"/>
      <c r="D816" s="10"/>
      <c r="E816" s="10"/>
      <c r="F816" s="10"/>
      <c r="G816" s="10"/>
      <c r="H816" s="10"/>
      <c r="I816" s="10"/>
      <c r="J816" s="10"/>
      <c r="K816" s="14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18">
        <f t="shared" ca="1" si="1"/>
        <v>0</v>
      </c>
      <c r="AK816" s="19">
        <f t="shared" ca="1" si="2"/>
        <v>0</v>
      </c>
      <c r="AL816" s="20" t="s">
        <v>84</v>
      </c>
      <c r="AM816" s="20">
        <v>16</v>
      </c>
      <c r="AN816" s="21">
        <v>14</v>
      </c>
    </row>
    <row r="817" spans="1:40" ht="12" hidden="1" customHeight="1">
      <c r="A817" s="35"/>
      <c r="B817" s="10"/>
      <c r="C817" s="10"/>
      <c r="D817" s="10"/>
      <c r="E817" s="10"/>
      <c r="F817" s="10"/>
      <c r="G817" s="10"/>
      <c r="H817" s="10"/>
      <c r="I817" s="10"/>
      <c r="J817" s="10"/>
      <c r="K817" s="14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18">
        <f t="shared" ca="1" si="1"/>
        <v>0</v>
      </c>
      <c r="AK817" s="19">
        <f t="shared" ca="1" si="2"/>
        <v>0</v>
      </c>
      <c r="AL817" s="20" t="s">
        <v>84</v>
      </c>
      <c r="AM817" s="20">
        <v>17</v>
      </c>
      <c r="AN817" s="21">
        <v>15</v>
      </c>
    </row>
    <row r="818" spans="1:40" ht="12" hidden="1" customHeight="1">
      <c r="A818" s="35"/>
      <c r="B818" s="10"/>
      <c r="C818" s="10"/>
      <c r="D818" s="10"/>
      <c r="E818" s="10"/>
      <c r="F818" s="10"/>
      <c r="G818" s="10"/>
      <c r="H818" s="10"/>
      <c r="I818" s="10"/>
      <c r="J818" s="10"/>
      <c r="K818" s="14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18">
        <f t="shared" ca="1" si="1"/>
        <v>0</v>
      </c>
      <c r="AK818" s="19">
        <f t="shared" ca="1" si="2"/>
        <v>0</v>
      </c>
      <c r="AL818" s="20" t="s">
        <v>84</v>
      </c>
      <c r="AM818" s="20">
        <v>18</v>
      </c>
      <c r="AN818" s="21">
        <v>16</v>
      </c>
    </row>
    <row r="819" spans="1:40" ht="12" hidden="1" customHeight="1">
      <c r="A819" s="35"/>
      <c r="B819" s="10"/>
      <c r="C819" s="10"/>
      <c r="D819" s="10"/>
      <c r="E819" s="10"/>
      <c r="F819" s="10"/>
      <c r="G819" s="10"/>
      <c r="H819" s="10"/>
      <c r="I819" s="10"/>
      <c r="J819" s="10"/>
      <c r="K819" s="14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18">
        <f t="shared" ca="1" si="1"/>
        <v>0</v>
      </c>
      <c r="AK819" s="19">
        <f t="shared" ca="1" si="2"/>
        <v>0</v>
      </c>
      <c r="AL819" s="20" t="s">
        <v>84</v>
      </c>
      <c r="AM819" s="20">
        <v>19</v>
      </c>
      <c r="AN819" s="21">
        <v>17</v>
      </c>
    </row>
    <row r="820" spans="1:40" ht="12" hidden="1" customHeight="1">
      <c r="A820" s="35"/>
      <c r="B820" s="10"/>
      <c r="C820" s="10"/>
      <c r="D820" s="10"/>
      <c r="E820" s="10"/>
      <c r="F820" s="10"/>
      <c r="G820" s="10"/>
      <c r="H820" s="10"/>
      <c r="I820" s="10"/>
      <c r="J820" s="10"/>
      <c r="K820" s="14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18">
        <f t="shared" ca="1" si="1"/>
        <v>0</v>
      </c>
      <c r="AK820" s="19">
        <f t="shared" ca="1" si="2"/>
        <v>0</v>
      </c>
      <c r="AL820" s="20" t="s">
        <v>84</v>
      </c>
      <c r="AM820" s="20">
        <v>20</v>
      </c>
      <c r="AN820" s="21">
        <v>18</v>
      </c>
    </row>
    <row r="821" spans="1:40" ht="12" hidden="1" customHeight="1">
      <c r="A821" s="35"/>
      <c r="B821" s="10"/>
      <c r="C821" s="10"/>
      <c r="D821" s="10"/>
      <c r="E821" s="10"/>
      <c r="F821" s="10"/>
      <c r="G821" s="10"/>
      <c r="H821" s="10"/>
      <c r="I821" s="10"/>
      <c r="J821" s="10"/>
      <c r="K821" s="14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18">
        <f t="shared" ca="1" si="1"/>
        <v>0</v>
      </c>
      <c r="AK821" s="19">
        <f t="shared" ca="1" si="2"/>
        <v>0</v>
      </c>
      <c r="AL821" s="20" t="s">
        <v>84</v>
      </c>
      <c r="AM821" s="20">
        <v>21</v>
      </c>
      <c r="AN821" s="21">
        <v>19</v>
      </c>
    </row>
    <row r="822" spans="1:40" ht="12" hidden="1" customHeight="1">
      <c r="A822" s="35"/>
      <c r="B822" s="10"/>
      <c r="C822" s="10"/>
      <c r="D822" s="10"/>
      <c r="E822" s="10"/>
      <c r="F822" s="10"/>
      <c r="G822" s="10"/>
      <c r="H822" s="10"/>
      <c r="I822" s="10"/>
      <c r="J822" s="10"/>
      <c r="K822" s="14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18">
        <f t="shared" ca="1" si="1"/>
        <v>0</v>
      </c>
      <c r="AK822" s="19">
        <f t="shared" ca="1" si="2"/>
        <v>0</v>
      </c>
      <c r="AL822" s="20" t="s">
        <v>84</v>
      </c>
      <c r="AM822" s="20">
        <v>22</v>
      </c>
      <c r="AN822" s="21">
        <v>20</v>
      </c>
    </row>
    <row r="823" spans="1:40" ht="12" hidden="1" customHeight="1">
      <c r="A823" s="35"/>
      <c r="B823" s="10"/>
      <c r="C823" s="10"/>
      <c r="D823" s="10"/>
      <c r="E823" s="10"/>
      <c r="F823" s="10"/>
      <c r="G823" s="10"/>
      <c r="H823" s="10"/>
      <c r="I823" s="10"/>
      <c r="J823" s="10"/>
      <c r="K823" s="14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18">
        <f t="shared" ca="1" si="1"/>
        <v>0</v>
      </c>
      <c r="AK823" s="19">
        <f t="shared" ca="1" si="2"/>
        <v>0</v>
      </c>
      <c r="AL823" s="20" t="s">
        <v>84</v>
      </c>
      <c r="AM823" s="20">
        <v>23</v>
      </c>
      <c r="AN823" s="21">
        <v>21</v>
      </c>
    </row>
    <row r="824" spans="1:40" ht="12" hidden="1" customHeight="1">
      <c r="A824" s="35"/>
      <c r="B824" s="10"/>
      <c r="C824" s="10"/>
      <c r="D824" s="10"/>
      <c r="E824" s="10"/>
      <c r="F824" s="10"/>
      <c r="G824" s="10"/>
      <c r="H824" s="10"/>
      <c r="I824" s="10"/>
      <c r="J824" s="10"/>
      <c r="K824" s="14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18">
        <f t="shared" ca="1" si="1"/>
        <v>0</v>
      </c>
      <c r="AK824" s="19">
        <f t="shared" ca="1" si="2"/>
        <v>0</v>
      </c>
      <c r="AL824" s="20" t="s">
        <v>84</v>
      </c>
      <c r="AM824" s="20">
        <v>24</v>
      </c>
      <c r="AN824" s="21">
        <v>22</v>
      </c>
    </row>
    <row r="825" spans="1:40" ht="12" hidden="1" customHeight="1">
      <c r="A825" s="35"/>
      <c r="B825" s="10"/>
      <c r="C825" s="10"/>
      <c r="D825" s="10"/>
      <c r="E825" s="10"/>
      <c r="F825" s="10"/>
      <c r="G825" s="10"/>
      <c r="H825" s="10"/>
      <c r="I825" s="10"/>
      <c r="J825" s="10"/>
      <c r="K825" s="14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18">
        <f t="shared" ca="1" si="1"/>
        <v>0</v>
      </c>
      <c r="AK825" s="19">
        <f t="shared" ca="1" si="2"/>
        <v>0</v>
      </c>
      <c r="AL825" s="20" t="s">
        <v>84</v>
      </c>
      <c r="AM825" s="20">
        <v>25</v>
      </c>
      <c r="AN825" s="21">
        <v>23</v>
      </c>
    </row>
    <row r="826" spans="1:40" ht="12" hidden="1" customHeight="1">
      <c r="A826" s="35"/>
      <c r="B826" s="10"/>
      <c r="C826" s="10"/>
      <c r="D826" s="10"/>
      <c r="E826" s="10"/>
      <c r="F826" s="10"/>
      <c r="G826" s="10"/>
      <c r="H826" s="10"/>
      <c r="I826" s="10"/>
      <c r="J826" s="10"/>
      <c r="K826" s="14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18">
        <f t="shared" ca="1" si="1"/>
        <v>0</v>
      </c>
      <c r="AK826" s="19">
        <f t="shared" ca="1" si="2"/>
        <v>0</v>
      </c>
      <c r="AL826" s="20" t="s">
        <v>84</v>
      </c>
      <c r="AM826" s="20">
        <v>26</v>
      </c>
      <c r="AN826" s="21">
        <v>24</v>
      </c>
    </row>
    <row r="827" spans="1:40" ht="12" hidden="1" customHeight="1">
      <c r="A827" s="35"/>
      <c r="B827" s="10"/>
      <c r="C827" s="10"/>
      <c r="D827" s="10"/>
      <c r="E827" s="10"/>
      <c r="F827" s="10"/>
      <c r="G827" s="10"/>
      <c r="H827" s="10"/>
      <c r="I827" s="10"/>
      <c r="J827" s="10"/>
      <c r="K827" s="14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18">
        <f t="shared" ca="1" si="1"/>
        <v>0</v>
      </c>
      <c r="AK827" s="19">
        <f t="shared" ca="1" si="2"/>
        <v>0</v>
      </c>
      <c r="AL827" s="20" t="s">
        <v>84</v>
      </c>
      <c r="AM827" s="20">
        <v>27</v>
      </c>
      <c r="AN827" s="21">
        <v>25</v>
      </c>
    </row>
    <row r="828" spans="1:40" ht="12" hidden="1" customHeight="1">
      <c r="A828" s="35"/>
      <c r="B828" s="10"/>
      <c r="C828" s="10"/>
      <c r="D828" s="10"/>
      <c r="E828" s="10"/>
      <c r="F828" s="10"/>
      <c r="G828" s="10"/>
      <c r="H828" s="10"/>
      <c r="I828" s="10"/>
      <c r="J828" s="10"/>
      <c r="K828" s="14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18">
        <f t="shared" ca="1" si="1"/>
        <v>0</v>
      </c>
      <c r="AK828" s="19">
        <f t="shared" ca="1" si="2"/>
        <v>0</v>
      </c>
      <c r="AL828" s="20" t="s">
        <v>84</v>
      </c>
      <c r="AM828" s="20">
        <v>28</v>
      </c>
      <c r="AN828" s="21">
        <v>26</v>
      </c>
    </row>
    <row r="829" spans="1:40" ht="12" hidden="1" customHeight="1">
      <c r="A829" s="35"/>
      <c r="B829" s="10"/>
      <c r="C829" s="10"/>
      <c r="D829" s="10"/>
      <c r="E829" s="10"/>
      <c r="F829" s="10"/>
      <c r="G829" s="10"/>
      <c r="H829" s="10"/>
      <c r="I829" s="10"/>
      <c r="J829" s="10"/>
      <c r="K829" s="14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18">
        <f t="shared" ca="1" si="1"/>
        <v>0</v>
      </c>
      <c r="AK829" s="19">
        <f t="shared" ca="1" si="2"/>
        <v>0</v>
      </c>
      <c r="AL829" s="20" t="s">
        <v>84</v>
      </c>
      <c r="AM829" s="20">
        <v>29</v>
      </c>
      <c r="AN829" s="21">
        <v>27</v>
      </c>
    </row>
    <row r="830" spans="1:40" ht="12" hidden="1" customHeight="1">
      <c r="A830" s="35"/>
      <c r="B830" s="10"/>
      <c r="C830" s="10"/>
      <c r="D830" s="10"/>
      <c r="E830" s="10"/>
      <c r="F830" s="10"/>
      <c r="G830" s="10"/>
      <c r="H830" s="10"/>
      <c r="I830" s="10"/>
      <c r="J830" s="10"/>
      <c r="K830" s="14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18">
        <f t="shared" ca="1" si="1"/>
        <v>0</v>
      </c>
      <c r="AK830" s="19">
        <f t="shared" ca="1" si="2"/>
        <v>0</v>
      </c>
      <c r="AL830" s="20" t="s">
        <v>84</v>
      </c>
      <c r="AM830" s="20">
        <v>30</v>
      </c>
      <c r="AN830" s="21">
        <v>28</v>
      </c>
    </row>
    <row r="831" spans="1:40" ht="12" hidden="1" customHeight="1">
      <c r="A831" s="35"/>
      <c r="B831" s="10"/>
      <c r="C831" s="10"/>
      <c r="D831" s="10"/>
      <c r="E831" s="10"/>
      <c r="F831" s="10"/>
      <c r="G831" s="10"/>
      <c r="H831" s="10"/>
      <c r="I831" s="10"/>
      <c r="J831" s="10"/>
      <c r="K831" s="14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18">
        <f t="shared" ca="1" si="1"/>
        <v>0</v>
      </c>
      <c r="AK831" s="19">
        <f t="shared" ca="1" si="2"/>
        <v>0</v>
      </c>
      <c r="AL831" s="20" t="s">
        <v>84</v>
      </c>
      <c r="AM831" s="20">
        <v>31</v>
      </c>
      <c r="AN831" s="21">
        <v>29</v>
      </c>
    </row>
    <row r="832" spans="1:40" ht="12" hidden="1" customHeight="1">
      <c r="A832" s="35"/>
      <c r="B832" s="10"/>
      <c r="C832" s="10"/>
      <c r="D832" s="10"/>
      <c r="E832" s="10"/>
      <c r="F832" s="10"/>
      <c r="G832" s="10"/>
      <c r="H832" s="10"/>
      <c r="I832" s="10"/>
      <c r="J832" s="10"/>
      <c r="K832" s="14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18">
        <f t="shared" ca="1" si="1"/>
        <v>0</v>
      </c>
      <c r="AK832" s="19">
        <f t="shared" ca="1" si="2"/>
        <v>0</v>
      </c>
      <c r="AL832" s="20" t="s">
        <v>84</v>
      </c>
      <c r="AM832" s="20">
        <v>32</v>
      </c>
      <c r="AN832" s="21">
        <v>30</v>
      </c>
    </row>
    <row r="833" spans="1:40" ht="12" hidden="1" customHeight="1">
      <c r="A833" s="35"/>
      <c r="B833" s="10"/>
      <c r="C833" s="10"/>
      <c r="D833" s="10"/>
      <c r="E833" s="10"/>
      <c r="F833" s="10"/>
      <c r="G833" s="10"/>
      <c r="H833" s="10"/>
      <c r="I833" s="10"/>
      <c r="J833" s="10"/>
      <c r="K833" s="14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18">
        <f t="shared" ca="1" si="1"/>
        <v>0</v>
      </c>
      <c r="AK833" s="19">
        <f t="shared" ca="1" si="2"/>
        <v>0</v>
      </c>
      <c r="AL833" s="20" t="s">
        <v>84</v>
      </c>
      <c r="AM833" s="20">
        <v>33</v>
      </c>
      <c r="AN833" s="21">
        <v>31</v>
      </c>
    </row>
    <row r="834" spans="1:40" ht="12" hidden="1" customHeight="1">
      <c r="A834" s="35"/>
      <c r="B834" s="10"/>
      <c r="C834" s="10"/>
      <c r="D834" s="10"/>
      <c r="E834" s="10"/>
      <c r="F834" s="10"/>
      <c r="G834" s="10"/>
      <c r="H834" s="10"/>
      <c r="I834" s="10"/>
      <c r="J834" s="10"/>
      <c r="K834" s="14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18">
        <f t="shared" ca="1" si="1"/>
        <v>0</v>
      </c>
      <c r="AK834" s="19">
        <f t="shared" ca="1" si="2"/>
        <v>0</v>
      </c>
      <c r="AL834" s="20" t="s">
        <v>84</v>
      </c>
      <c r="AM834" s="20">
        <v>34</v>
      </c>
      <c r="AN834" s="21">
        <v>32</v>
      </c>
    </row>
    <row r="835" spans="1:40" ht="12" hidden="1" customHeight="1">
      <c r="A835" s="35"/>
      <c r="B835" s="10"/>
      <c r="C835" s="10"/>
      <c r="D835" s="10"/>
      <c r="E835" s="10"/>
      <c r="F835" s="10"/>
      <c r="G835" s="10"/>
      <c r="H835" s="10"/>
      <c r="I835" s="10"/>
      <c r="J835" s="10"/>
      <c r="K835" s="14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18">
        <f t="shared" ca="1" si="1"/>
        <v>0</v>
      </c>
      <c r="AK835" s="19">
        <f t="shared" ca="1" si="2"/>
        <v>0</v>
      </c>
      <c r="AL835" s="20" t="s">
        <v>84</v>
      </c>
      <c r="AM835" s="20">
        <v>35</v>
      </c>
      <c r="AN835" s="21">
        <v>33</v>
      </c>
    </row>
    <row r="836" spans="1:40" ht="12" hidden="1" customHeight="1">
      <c r="A836" s="35"/>
      <c r="B836" s="10"/>
      <c r="C836" s="10"/>
      <c r="D836" s="10"/>
      <c r="E836" s="10"/>
      <c r="F836" s="10"/>
      <c r="G836" s="10"/>
      <c r="H836" s="10"/>
      <c r="I836" s="10"/>
      <c r="J836" s="10"/>
      <c r="K836" s="14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18">
        <f t="shared" ca="1" si="1"/>
        <v>0</v>
      </c>
      <c r="AK836" s="19">
        <f t="shared" ca="1" si="2"/>
        <v>0</v>
      </c>
      <c r="AL836" s="20" t="s">
        <v>84</v>
      </c>
      <c r="AM836" s="20">
        <v>36</v>
      </c>
      <c r="AN836" s="21">
        <v>34</v>
      </c>
    </row>
    <row r="837" spans="1:40" ht="12" hidden="1" customHeight="1">
      <c r="A837" s="35"/>
      <c r="B837" s="10"/>
      <c r="C837" s="10"/>
      <c r="D837" s="10"/>
      <c r="E837" s="10"/>
      <c r="F837" s="10"/>
      <c r="G837" s="10"/>
      <c r="H837" s="10"/>
      <c r="I837" s="10"/>
      <c r="J837" s="10"/>
      <c r="K837" s="14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18">
        <f t="shared" ca="1" si="1"/>
        <v>0</v>
      </c>
      <c r="AK837" s="19">
        <f t="shared" ca="1" si="2"/>
        <v>0</v>
      </c>
      <c r="AL837" s="20" t="s">
        <v>84</v>
      </c>
      <c r="AM837" s="20">
        <v>37</v>
      </c>
      <c r="AN837" s="21">
        <v>35</v>
      </c>
    </row>
    <row r="838" spans="1:40" ht="12" hidden="1" customHeight="1">
      <c r="A838" s="35"/>
      <c r="B838" s="10"/>
      <c r="C838" s="10"/>
      <c r="D838" s="10"/>
      <c r="E838" s="10"/>
      <c r="F838" s="10"/>
      <c r="G838" s="10"/>
      <c r="H838" s="10"/>
      <c r="I838" s="10"/>
      <c r="J838" s="10"/>
      <c r="K838" s="14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18">
        <f t="shared" ca="1" si="1"/>
        <v>0</v>
      </c>
      <c r="AK838" s="19">
        <f t="shared" ca="1" si="2"/>
        <v>0</v>
      </c>
      <c r="AL838" s="20" t="s">
        <v>84</v>
      </c>
      <c r="AM838" s="20">
        <v>38</v>
      </c>
      <c r="AN838" s="21">
        <v>36</v>
      </c>
    </row>
    <row r="839" spans="1:40" ht="12" hidden="1" customHeight="1">
      <c r="A839" s="35"/>
      <c r="B839" s="10"/>
      <c r="C839" s="10"/>
      <c r="D839" s="10"/>
      <c r="E839" s="10"/>
      <c r="F839" s="10"/>
      <c r="G839" s="10"/>
      <c r="H839" s="10"/>
      <c r="I839" s="10"/>
      <c r="J839" s="10"/>
      <c r="K839" s="14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18">
        <f t="shared" ca="1" si="1"/>
        <v>0</v>
      </c>
      <c r="AK839" s="19">
        <f t="shared" ca="1" si="2"/>
        <v>0</v>
      </c>
      <c r="AL839" s="20" t="s">
        <v>84</v>
      </c>
      <c r="AM839" s="20">
        <v>39</v>
      </c>
      <c r="AN839" s="21">
        <v>37</v>
      </c>
    </row>
    <row r="840" spans="1:40" ht="12" hidden="1" customHeight="1">
      <c r="A840" s="35"/>
      <c r="B840" s="10"/>
      <c r="C840" s="10"/>
      <c r="D840" s="10"/>
      <c r="E840" s="10"/>
      <c r="F840" s="10"/>
      <c r="G840" s="10"/>
      <c r="H840" s="10"/>
      <c r="I840" s="10"/>
      <c r="J840" s="10"/>
      <c r="K840" s="14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18">
        <f t="shared" ca="1" si="1"/>
        <v>0</v>
      </c>
      <c r="AK840" s="19">
        <f t="shared" ca="1" si="2"/>
        <v>0</v>
      </c>
      <c r="AL840" s="20" t="s">
        <v>84</v>
      </c>
      <c r="AM840" s="20">
        <v>40</v>
      </c>
      <c r="AN840" s="21">
        <v>38</v>
      </c>
    </row>
    <row r="841" spans="1:40" ht="12" hidden="1" customHeight="1">
      <c r="A841" s="35"/>
      <c r="B841" s="10"/>
      <c r="C841" s="10"/>
      <c r="D841" s="10"/>
      <c r="E841" s="10"/>
      <c r="F841" s="10"/>
      <c r="G841" s="10"/>
      <c r="H841" s="10"/>
      <c r="I841" s="10"/>
      <c r="J841" s="10"/>
      <c r="K841" s="14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18">
        <f t="shared" ca="1" si="1"/>
        <v>0</v>
      </c>
      <c r="AK841" s="19">
        <f t="shared" ca="1" si="2"/>
        <v>0</v>
      </c>
      <c r="AL841" s="20" t="s">
        <v>84</v>
      </c>
      <c r="AM841" s="20">
        <v>41</v>
      </c>
      <c r="AN841" s="21">
        <v>39</v>
      </c>
    </row>
    <row r="842" spans="1:40" ht="12" hidden="1" customHeight="1">
      <c r="A842" s="35"/>
      <c r="B842" s="10"/>
      <c r="C842" s="10"/>
      <c r="D842" s="10"/>
      <c r="E842" s="10"/>
      <c r="F842" s="10"/>
      <c r="G842" s="10"/>
      <c r="H842" s="10"/>
      <c r="I842" s="10"/>
      <c r="J842" s="10"/>
      <c r="K842" s="14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18">
        <f t="shared" ca="1" si="1"/>
        <v>0</v>
      </c>
      <c r="AK842" s="19">
        <f t="shared" ca="1" si="2"/>
        <v>0</v>
      </c>
      <c r="AL842" s="20" t="s">
        <v>84</v>
      </c>
      <c r="AM842" s="20">
        <v>42</v>
      </c>
      <c r="AN842" s="21">
        <v>40</v>
      </c>
    </row>
    <row r="843" spans="1:40" ht="12" hidden="1" customHeight="1">
      <c r="A843" s="35"/>
      <c r="B843" s="10"/>
      <c r="C843" s="10"/>
      <c r="D843" s="10"/>
      <c r="E843" s="10"/>
      <c r="F843" s="10"/>
      <c r="G843" s="10"/>
      <c r="H843" s="10"/>
      <c r="I843" s="10"/>
      <c r="J843" s="10"/>
      <c r="K843" s="14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18">
        <f t="shared" ca="1" si="1"/>
        <v>0</v>
      </c>
      <c r="AK843" s="19">
        <f t="shared" ca="1" si="2"/>
        <v>0</v>
      </c>
      <c r="AL843" s="20" t="s">
        <v>84</v>
      </c>
      <c r="AM843" s="20">
        <v>43</v>
      </c>
      <c r="AN843" s="21">
        <v>41</v>
      </c>
    </row>
    <row r="844" spans="1:40" ht="12" hidden="1" customHeight="1">
      <c r="A844" s="35"/>
      <c r="B844" s="10"/>
      <c r="C844" s="10"/>
      <c r="D844" s="10"/>
      <c r="E844" s="10"/>
      <c r="F844" s="10"/>
      <c r="G844" s="10"/>
      <c r="H844" s="10"/>
      <c r="I844" s="10"/>
      <c r="J844" s="10"/>
      <c r="K844" s="14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18">
        <f t="shared" ca="1" si="1"/>
        <v>0</v>
      </c>
      <c r="AK844" s="19">
        <f t="shared" ca="1" si="2"/>
        <v>0</v>
      </c>
      <c r="AL844" s="20" t="s">
        <v>84</v>
      </c>
      <c r="AM844" s="20">
        <v>44</v>
      </c>
      <c r="AN844" s="21">
        <v>42</v>
      </c>
    </row>
    <row r="845" spans="1:40" ht="12" hidden="1" customHeight="1">
      <c r="A845" s="35"/>
      <c r="B845" s="10"/>
      <c r="C845" s="10"/>
      <c r="D845" s="10"/>
      <c r="E845" s="10"/>
      <c r="F845" s="10"/>
      <c r="G845" s="10"/>
      <c r="H845" s="10"/>
      <c r="I845" s="10"/>
      <c r="J845" s="10"/>
      <c r="K845" s="14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18">
        <f t="shared" ca="1" si="1"/>
        <v>0</v>
      </c>
      <c r="AK845" s="19">
        <f t="shared" ca="1" si="2"/>
        <v>0</v>
      </c>
      <c r="AL845" s="20" t="s">
        <v>84</v>
      </c>
      <c r="AM845" s="20">
        <v>45</v>
      </c>
      <c r="AN845" s="21">
        <v>43</v>
      </c>
    </row>
    <row r="846" spans="1:40" ht="12" hidden="1" customHeight="1">
      <c r="A846" s="35"/>
      <c r="B846" s="10"/>
      <c r="C846" s="10"/>
      <c r="D846" s="10"/>
      <c r="E846" s="10"/>
      <c r="F846" s="10"/>
      <c r="G846" s="10"/>
      <c r="H846" s="10"/>
      <c r="I846" s="10"/>
      <c r="J846" s="10"/>
      <c r="K846" s="14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18">
        <f t="shared" ca="1" si="1"/>
        <v>0</v>
      </c>
      <c r="AK846" s="19">
        <f t="shared" ca="1" si="2"/>
        <v>0</v>
      </c>
      <c r="AL846" s="20" t="s">
        <v>84</v>
      </c>
      <c r="AM846" s="20">
        <v>46</v>
      </c>
      <c r="AN846" s="21">
        <v>44</v>
      </c>
    </row>
    <row r="847" spans="1:40" ht="12" hidden="1" customHeight="1">
      <c r="A847" s="35"/>
      <c r="B847" s="10"/>
      <c r="C847" s="10"/>
      <c r="D847" s="10"/>
      <c r="E847" s="10"/>
      <c r="F847" s="10"/>
      <c r="G847" s="10"/>
      <c r="H847" s="10"/>
      <c r="I847" s="10"/>
      <c r="J847" s="10"/>
      <c r="K847" s="14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18">
        <f t="shared" ca="1" si="1"/>
        <v>0</v>
      </c>
      <c r="AK847" s="19">
        <f t="shared" ca="1" si="2"/>
        <v>0</v>
      </c>
      <c r="AL847" s="20" t="s">
        <v>84</v>
      </c>
      <c r="AM847" s="20">
        <v>47</v>
      </c>
      <c r="AN847" s="21">
        <v>45</v>
      </c>
    </row>
    <row r="848" spans="1:40" ht="12" hidden="1" customHeight="1">
      <c r="A848" s="35"/>
      <c r="B848" s="10"/>
      <c r="C848" s="10"/>
      <c r="D848" s="10"/>
      <c r="E848" s="10"/>
      <c r="F848" s="10"/>
      <c r="G848" s="10"/>
      <c r="H848" s="10"/>
      <c r="I848" s="10"/>
      <c r="J848" s="10"/>
      <c r="K848" s="14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18">
        <f t="shared" ca="1" si="1"/>
        <v>0</v>
      </c>
      <c r="AK848" s="19">
        <f t="shared" ca="1" si="2"/>
        <v>0</v>
      </c>
      <c r="AL848" s="20" t="s">
        <v>84</v>
      </c>
      <c r="AM848" s="20">
        <v>48</v>
      </c>
      <c r="AN848" s="21">
        <v>46</v>
      </c>
    </row>
    <row r="849" spans="1:40" ht="12" hidden="1" customHeight="1">
      <c r="A849" s="35"/>
      <c r="B849" s="10"/>
      <c r="C849" s="10"/>
      <c r="D849" s="10"/>
      <c r="E849" s="10"/>
      <c r="F849" s="10"/>
      <c r="G849" s="10"/>
      <c r="H849" s="10"/>
      <c r="I849" s="10"/>
      <c r="J849" s="10"/>
      <c r="K849" s="14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18">
        <f t="shared" ca="1" si="1"/>
        <v>0</v>
      </c>
      <c r="AK849" s="19">
        <f t="shared" ca="1" si="2"/>
        <v>0</v>
      </c>
      <c r="AL849" s="20" t="s">
        <v>84</v>
      </c>
      <c r="AM849" s="20">
        <v>49</v>
      </c>
      <c r="AN849" s="21">
        <v>47</v>
      </c>
    </row>
    <row r="850" spans="1:40" ht="12" hidden="1" customHeight="1">
      <c r="A850" s="35"/>
      <c r="B850" s="10"/>
      <c r="C850" s="10"/>
      <c r="D850" s="10"/>
      <c r="E850" s="10"/>
      <c r="F850" s="10"/>
      <c r="G850" s="10"/>
      <c r="H850" s="10"/>
      <c r="I850" s="10"/>
      <c r="J850" s="10"/>
      <c r="K850" s="14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18">
        <f t="shared" ca="1" si="1"/>
        <v>0</v>
      </c>
      <c r="AK850" s="19">
        <f t="shared" ca="1" si="2"/>
        <v>0</v>
      </c>
      <c r="AL850" s="20" t="s">
        <v>84</v>
      </c>
      <c r="AM850" s="20">
        <v>50</v>
      </c>
      <c r="AN850" s="21">
        <v>48</v>
      </c>
    </row>
    <row r="851" spans="1:40" ht="12" hidden="1" customHeight="1">
      <c r="A851" s="35"/>
      <c r="B851" s="10"/>
      <c r="C851" s="10"/>
      <c r="D851" s="10"/>
      <c r="E851" s="10"/>
      <c r="F851" s="10"/>
      <c r="G851" s="10"/>
      <c r="H851" s="10"/>
      <c r="I851" s="10"/>
      <c r="J851" s="10"/>
      <c r="K851" s="14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18">
        <f t="shared" ca="1" si="1"/>
        <v>0</v>
      </c>
      <c r="AK851" s="19">
        <f t="shared" ca="1" si="2"/>
        <v>0</v>
      </c>
      <c r="AL851" s="20" t="s">
        <v>84</v>
      </c>
      <c r="AM851" s="20">
        <v>51</v>
      </c>
      <c r="AN851" s="21">
        <v>49</v>
      </c>
    </row>
    <row r="852" spans="1:40" ht="12" hidden="1" customHeight="1">
      <c r="A852" s="35"/>
      <c r="B852" s="10"/>
      <c r="C852" s="10"/>
      <c r="D852" s="10"/>
      <c r="E852" s="10"/>
      <c r="F852" s="10"/>
      <c r="G852" s="10"/>
      <c r="H852" s="10"/>
      <c r="I852" s="10"/>
      <c r="J852" s="10"/>
      <c r="K852" s="14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18">
        <f t="shared" ca="1" si="1"/>
        <v>0</v>
      </c>
      <c r="AK852" s="19">
        <f t="shared" ca="1" si="2"/>
        <v>0</v>
      </c>
      <c r="AL852" s="20" t="s">
        <v>84</v>
      </c>
      <c r="AM852" s="20">
        <v>52</v>
      </c>
      <c r="AN852" s="21">
        <v>50</v>
      </c>
    </row>
    <row r="853" spans="1:40" ht="12" hidden="1" customHeight="1">
      <c r="A853" s="35"/>
      <c r="B853" s="10"/>
      <c r="C853" s="10"/>
      <c r="D853" s="10"/>
      <c r="E853" s="10"/>
      <c r="F853" s="10"/>
      <c r="G853" s="10"/>
      <c r="H853" s="10"/>
      <c r="I853" s="10"/>
      <c r="J853" s="10"/>
      <c r="K853" s="14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18">
        <f t="shared" ca="1" si="1"/>
        <v>0</v>
      </c>
      <c r="AK853" s="19">
        <f t="shared" ca="1" si="2"/>
        <v>0</v>
      </c>
      <c r="AL853" s="20" t="s">
        <v>85</v>
      </c>
      <c r="AM853" s="20">
        <v>3</v>
      </c>
      <c r="AN853" s="21">
        <v>1</v>
      </c>
    </row>
    <row r="854" spans="1:40" ht="12" hidden="1" customHeight="1">
      <c r="A854" s="35"/>
      <c r="B854" s="10"/>
      <c r="C854" s="10"/>
      <c r="D854" s="10"/>
      <c r="E854" s="10"/>
      <c r="F854" s="10"/>
      <c r="G854" s="10"/>
      <c r="H854" s="10"/>
      <c r="I854" s="10"/>
      <c r="J854" s="10"/>
      <c r="K854" s="14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18">
        <f t="shared" ca="1" si="1"/>
        <v>0</v>
      </c>
      <c r="AK854" s="19">
        <f t="shared" ca="1" si="2"/>
        <v>0</v>
      </c>
      <c r="AL854" s="20" t="s">
        <v>85</v>
      </c>
      <c r="AM854" s="20">
        <v>4</v>
      </c>
      <c r="AN854" s="21">
        <v>2</v>
      </c>
    </row>
    <row r="855" spans="1:40" ht="12" hidden="1" customHeight="1">
      <c r="A855" s="35"/>
      <c r="B855" s="10"/>
      <c r="C855" s="10"/>
      <c r="D855" s="10"/>
      <c r="E855" s="10"/>
      <c r="F855" s="10"/>
      <c r="G855" s="10"/>
      <c r="H855" s="10"/>
      <c r="I855" s="10"/>
      <c r="J855" s="10"/>
      <c r="K855" s="14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18">
        <f t="shared" ca="1" si="1"/>
        <v>0</v>
      </c>
      <c r="AK855" s="19">
        <f t="shared" ca="1" si="2"/>
        <v>0</v>
      </c>
      <c r="AL855" s="20" t="s">
        <v>85</v>
      </c>
      <c r="AM855" s="20">
        <v>5</v>
      </c>
      <c r="AN855" s="21">
        <v>3</v>
      </c>
    </row>
    <row r="856" spans="1:40" ht="12" hidden="1" customHeight="1">
      <c r="A856" s="35"/>
      <c r="B856" s="10"/>
      <c r="C856" s="10"/>
      <c r="D856" s="10"/>
      <c r="E856" s="10"/>
      <c r="F856" s="10"/>
      <c r="G856" s="10"/>
      <c r="H856" s="10"/>
      <c r="I856" s="10"/>
      <c r="J856" s="10"/>
      <c r="K856" s="14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18">
        <f t="shared" ca="1" si="1"/>
        <v>0</v>
      </c>
      <c r="AK856" s="19">
        <f t="shared" ca="1" si="2"/>
        <v>0</v>
      </c>
      <c r="AL856" s="20" t="s">
        <v>85</v>
      </c>
      <c r="AM856" s="20">
        <v>6</v>
      </c>
      <c r="AN856" s="21">
        <v>4</v>
      </c>
    </row>
    <row r="857" spans="1:40" ht="12" hidden="1" customHeight="1">
      <c r="A857" s="35"/>
      <c r="B857" s="10"/>
      <c r="C857" s="10"/>
      <c r="D857" s="10"/>
      <c r="E857" s="10"/>
      <c r="F857" s="10"/>
      <c r="G857" s="10"/>
      <c r="H857" s="10"/>
      <c r="I857" s="10"/>
      <c r="J857" s="10"/>
      <c r="K857" s="14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18">
        <f t="shared" ca="1" si="1"/>
        <v>0</v>
      </c>
      <c r="AK857" s="19">
        <f t="shared" ca="1" si="2"/>
        <v>0</v>
      </c>
      <c r="AL857" s="20" t="s">
        <v>85</v>
      </c>
      <c r="AM857" s="20">
        <v>7</v>
      </c>
      <c r="AN857" s="21">
        <v>5</v>
      </c>
    </row>
    <row r="858" spans="1:40" ht="12" hidden="1" customHeight="1">
      <c r="A858" s="35"/>
      <c r="B858" s="10"/>
      <c r="C858" s="10"/>
      <c r="D858" s="10"/>
      <c r="E858" s="10"/>
      <c r="F858" s="10"/>
      <c r="G858" s="10"/>
      <c r="H858" s="10"/>
      <c r="I858" s="10"/>
      <c r="J858" s="10"/>
      <c r="K858" s="14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18">
        <f t="shared" ca="1" si="1"/>
        <v>0</v>
      </c>
      <c r="AK858" s="19">
        <f t="shared" ca="1" si="2"/>
        <v>0</v>
      </c>
      <c r="AL858" s="20" t="s">
        <v>85</v>
      </c>
      <c r="AM858" s="20">
        <v>8</v>
      </c>
      <c r="AN858" s="21">
        <v>6</v>
      </c>
    </row>
    <row r="859" spans="1:40" ht="12" hidden="1" customHeight="1">
      <c r="A859" s="35"/>
      <c r="B859" s="10"/>
      <c r="C859" s="10"/>
      <c r="D859" s="10"/>
      <c r="E859" s="10"/>
      <c r="F859" s="10"/>
      <c r="G859" s="10"/>
      <c r="H859" s="10"/>
      <c r="I859" s="10"/>
      <c r="J859" s="10"/>
      <c r="K859" s="14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18">
        <f t="shared" ca="1" si="1"/>
        <v>0</v>
      </c>
      <c r="AK859" s="19">
        <f t="shared" ca="1" si="2"/>
        <v>0</v>
      </c>
      <c r="AL859" s="20" t="s">
        <v>85</v>
      </c>
      <c r="AM859" s="20">
        <v>9</v>
      </c>
      <c r="AN859" s="21">
        <v>7</v>
      </c>
    </row>
    <row r="860" spans="1:40" ht="12" hidden="1" customHeight="1">
      <c r="A860" s="35"/>
      <c r="B860" s="10"/>
      <c r="C860" s="10"/>
      <c r="D860" s="10"/>
      <c r="E860" s="10"/>
      <c r="F860" s="10"/>
      <c r="G860" s="10"/>
      <c r="H860" s="10"/>
      <c r="I860" s="10"/>
      <c r="J860" s="10"/>
      <c r="K860" s="14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18">
        <f t="shared" ca="1" si="1"/>
        <v>0</v>
      </c>
      <c r="AK860" s="19">
        <f t="shared" ca="1" si="2"/>
        <v>0</v>
      </c>
      <c r="AL860" s="20" t="s">
        <v>85</v>
      </c>
      <c r="AM860" s="20">
        <v>10</v>
      </c>
      <c r="AN860" s="21">
        <v>8</v>
      </c>
    </row>
    <row r="861" spans="1:40" ht="12" hidden="1" customHeight="1">
      <c r="A861" s="35"/>
      <c r="B861" s="10"/>
      <c r="C861" s="10"/>
      <c r="D861" s="10"/>
      <c r="E861" s="10"/>
      <c r="F861" s="10"/>
      <c r="G861" s="10"/>
      <c r="H861" s="10"/>
      <c r="I861" s="10"/>
      <c r="J861" s="10"/>
      <c r="K861" s="14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18">
        <f t="shared" ca="1" si="1"/>
        <v>0</v>
      </c>
      <c r="AK861" s="19">
        <f t="shared" ca="1" si="2"/>
        <v>0</v>
      </c>
      <c r="AL861" s="20" t="s">
        <v>85</v>
      </c>
      <c r="AM861" s="20">
        <v>11</v>
      </c>
      <c r="AN861" s="21">
        <v>9</v>
      </c>
    </row>
    <row r="862" spans="1:40" ht="12" hidden="1" customHeight="1">
      <c r="A862" s="35"/>
      <c r="B862" s="10"/>
      <c r="C862" s="10"/>
      <c r="D862" s="10"/>
      <c r="E862" s="10"/>
      <c r="F862" s="10"/>
      <c r="G862" s="10"/>
      <c r="H862" s="10"/>
      <c r="I862" s="10"/>
      <c r="J862" s="10"/>
      <c r="K862" s="14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18">
        <f t="shared" ca="1" si="1"/>
        <v>0</v>
      </c>
      <c r="AK862" s="19">
        <f t="shared" ca="1" si="2"/>
        <v>0</v>
      </c>
      <c r="AL862" s="20" t="s">
        <v>85</v>
      </c>
      <c r="AM862" s="20">
        <v>12</v>
      </c>
      <c r="AN862" s="21">
        <v>10</v>
      </c>
    </row>
    <row r="863" spans="1:40" ht="12" hidden="1" customHeight="1">
      <c r="A863" s="35"/>
      <c r="B863" s="10"/>
      <c r="C863" s="10"/>
      <c r="D863" s="10"/>
      <c r="E863" s="10"/>
      <c r="F863" s="10"/>
      <c r="G863" s="10"/>
      <c r="H863" s="10"/>
      <c r="I863" s="10"/>
      <c r="J863" s="10"/>
      <c r="K863" s="14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18">
        <f t="shared" ca="1" si="1"/>
        <v>0</v>
      </c>
      <c r="AK863" s="19">
        <f t="shared" ca="1" si="2"/>
        <v>0</v>
      </c>
      <c r="AL863" s="20" t="s">
        <v>85</v>
      </c>
      <c r="AM863" s="20">
        <v>13</v>
      </c>
      <c r="AN863" s="21">
        <v>11</v>
      </c>
    </row>
    <row r="864" spans="1:40" ht="12" hidden="1" customHeight="1">
      <c r="A864" s="35"/>
      <c r="B864" s="10"/>
      <c r="C864" s="10"/>
      <c r="D864" s="10"/>
      <c r="E864" s="10"/>
      <c r="F864" s="10"/>
      <c r="G864" s="10"/>
      <c r="H864" s="10"/>
      <c r="I864" s="10"/>
      <c r="J864" s="10"/>
      <c r="K864" s="14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18">
        <f t="shared" ca="1" si="1"/>
        <v>0</v>
      </c>
      <c r="AK864" s="19">
        <f t="shared" ca="1" si="2"/>
        <v>0</v>
      </c>
      <c r="AL864" s="20" t="s">
        <v>85</v>
      </c>
      <c r="AM864" s="20">
        <v>14</v>
      </c>
      <c r="AN864" s="21">
        <v>12</v>
      </c>
    </row>
    <row r="865" spans="1:40" ht="12" hidden="1" customHeight="1">
      <c r="A865" s="35"/>
      <c r="B865" s="10"/>
      <c r="C865" s="10"/>
      <c r="D865" s="10"/>
      <c r="E865" s="10"/>
      <c r="F865" s="10"/>
      <c r="G865" s="10"/>
      <c r="H865" s="10"/>
      <c r="I865" s="10"/>
      <c r="J865" s="10"/>
      <c r="K865" s="14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18">
        <f t="shared" ca="1" si="1"/>
        <v>0</v>
      </c>
      <c r="AK865" s="19">
        <f t="shared" ca="1" si="2"/>
        <v>0</v>
      </c>
      <c r="AL865" s="20" t="s">
        <v>85</v>
      </c>
      <c r="AM865" s="20">
        <v>15</v>
      </c>
      <c r="AN865" s="21">
        <v>13</v>
      </c>
    </row>
    <row r="866" spans="1:40" ht="12" hidden="1" customHeight="1">
      <c r="A866" s="35"/>
      <c r="B866" s="10"/>
      <c r="C866" s="10"/>
      <c r="D866" s="10"/>
      <c r="E866" s="10"/>
      <c r="F866" s="10"/>
      <c r="G866" s="10"/>
      <c r="H866" s="10"/>
      <c r="I866" s="10"/>
      <c r="J866" s="10"/>
      <c r="K866" s="14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18">
        <f t="shared" ca="1" si="1"/>
        <v>0</v>
      </c>
      <c r="AK866" s="19">
        <f t="shared" ca="1" si="2"/>
        <v>0</v>
      </c>
      <c r="AL866" s="20" t="s">
        <v>85</v>
      </c>
      <c r="AM866" s="20">
        <v>16</v>
      </c>
      <c r="AN866" s="21">
        <v>14</v>
      </c>
    </row>
    <row r="867" spans="1:40" ht="12" hidden="1" customHeight="1">
      <c r="A867" s="35"/>
      <c r="B867" s="10"/>
      <c r="C867" s="10"/>
      <c r="D867" s="10"/>
      <c r="E867" s="10"/>
      <c r="F867" s="10"/>
      <c r="G867" s="10"/>
      <c r="H867" s="10"/>
      <c r="I867" s="10"/>
      <c r="J867" s="10"/>
      <c r="K867" s="14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18">
        <f t="shared" ca="1" si="1"/>
        <v>0</v>
      </c>
      <c r="AK867" s="19">
        <f t="shared" ca="1" si="2"/>
        <v>0</v>
      </c>
      <c r="AL867" s="20" t="s">
        <v>85</v>
      </c>
      <c r="AM867" s="20">
        <v>17</v>
      </c>
      <c r="AN867" s="21">
        <v>15</v>
      </c>
    </row>
    <row r="868" spans="1:40" ht="12" hidden="1" customHeight="1">
      <c r="A868" s="35"/>
      <c r="B868" s="10"/>
      <c r="C868" s="10"/>
      <c r="D868" s="10"/>
      <c r="E868" s="10"/>
      <c r="F868" s="10"/>
      <c r="G868" s="10"/>
      <c r="H868" s="10"/>
      <c r="I868" s="10"/>
      <c r="J868" s="10"/>
      <c r="K868" s="14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18">
        <f t="shared" ca="1" si="1"/>
        <v>0</v>
      </c>
      <c r="AK868" s="19">
        <f t="shared" ca="1" si="2"/>
        <v>0</v>
      </c>
      <c r="AL868" s="20" t="s">
        <v>85</v>
      </c>
      <c r="AM868" s="20">
        <v>18</v>
      </c>
      <c r="AN868" s="21">
        <v>16</v>
      </c>
    </row>
    <row r="869" spans="1:40" ht="12" hidden="1" customHeight="1">
      <c r="A869" s="35"/>
      <c r="B869" s="10"/>
      <c r="C869" s="10"/>
      <c r="D869" s="10"/>
      <c r="E869" s="10"/>
      <c r="F869" s="10"/>
      <c r="G869" s="10"/>
      <c r="H869" s="10"/>
      <c r="I869" s="10"/>
      <c r="J869" s="10"/>
      <c r="K869" s="14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18">
        <f t="shared" ca="1" si="1"/>
        <v>0</v>
      </c>
      <c r="AK869" s="19">
        <f t="shared" ca="1" si="2"/>
        <v>0</v>
      </c>
      <c r="AL869" s="20" t="s">
        <v>85</v>
      </c>
      <c r="AM869" s="20">
        <v>19</v>
      </c>
      <c r="AN869" s="21">
        <v>17</v>
      </c>
    </row>
    <row r="870" spans="1:40" ht="12" hidden="1" customHeight="1">
      <c r="A870" s="35"/>
      <c r="B870" s="10"/>
      <c r="C870" s="10"/>
      <c r="D870" s="10"/>
      <c r="E870" s="10"/>
      <c r="F870" s="10"/>
      <c r="G870" s="10"/>
      <c r="H870" s="10"/>
      <c r="I870" s="10"/>
      <c r="J870" s="10"/>
      <c r="K870" s="14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18">
        <f t="shared" ca="1" si="1"/>
        <v>0</v>
      </c>
      <c r="AK870" s="19">
        <f t="shared" ca="1" si="2"/>
        <v>0</v>
      </c>
      <c r="AL870" s="20" t="s">
        <v>85</v>
      </c>
      <c r="AM870" s="20">
        <v>20</v>
      </c>
      <c r="AN870" s="21">
        <v>18</v>
      </c>
    </row>
    <row r="871" spans="1:40" ht="12" hidden="1" customHeight="1">
      <c r="A871" s="35"/>
      <c r="B871" s="10"/>
      <c r="C871" s="10"/>
      <c r="D871" s="10"/>
      <c r="E871" s="10"/>
      <c r="F871" s="10"/>
      <c r="G871" s="10"/>
      <c r="H871" s="10"/>
      <c r="I871" s="10"/>
      <c r="J871" s="10"/>
      <c r="K871" s="14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18">
        <f t="shared" ca="1" si="1"/>
        <v>0</v>
      </c>
      <c r="AK871" s="19">
        <f t="shared" ca="1" si="2"/>
        <v>0</v>
      </c>
      <c r="AL871" s="20" t="s">
        <v>85</v>
      </c>
      <c r="AM871" s="20">
        <v>21</v>
      </c>
      <c r="AN871" s="21">
        <v>19</v>
      </c>
    </row>
    <row r="872" spans="1:40" ht="12" hidden="1" customHeight="1">
      <c r="A872" s="35"/>
      <c r="B872" s="10"/>
      <c r="C872" s="10"/>
      <c r="D872" s="10"/>
      <c r="E872" s="10"/>
      <c r="F872" s="10"/>
      <c r="G872" s="10"/>
      <c r="H872" s="10"/>
      <c r="I872" s="10"/>
      <c r="J872" s="10"/>
      <c r="K872" s="14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18">
        <f t="shared" ca="1" si="1"/>
        <v>0</v>
      </c>
      <c r="AK872" s="19">
        <f t="shared" ca="1" si="2"/>
        <v>0</v>
      </c>
      <c r="AL872" s="20" t="s">
        <v>85</v>
      </c>
      <c r="AM872" s="20">
        <v>22</v>
      </c>
      <c r="AN872" s="21">
        <v>20</v>
      </c>
    </row>
    <row r="873" spans="1:40" ht="12" hidden="1" customHeight="1">
      <c r="A873" s="35"/>
      <c r="B873" s="10"/>
      <c r="C873" s="10"/>
      <c r="D873" s="10"/>
      <c r="E873" s="10"/>
      <c r="F873" s="10"/>
      <c r="G873" s="10"/>
      <c r="H873" s="10"/>
      <c r="I873" s="10"/>
      <c r="J873" s="10"/>
      <c r="K873" s="14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18">
        <f t="shared" ca="1" si="1"/>
        <v>0</v>
      </c>
      <c r="AK873" s="19">
        <f t="shared" ca="1" si="2"/>
        <v>0</v>
      </c>
      <c r="AL873" s="20" t="s">
        <v>85</v>
      </c>
      <c r="AM873" s="20">
        <v>23</v>
      </c>
      <c r="AN873" s="21">
        <v>21</v>
      </c>
    </row>
    <row r="874" spans="1:40" ht="12" hidden="1" customHeight="1">
      <c r="A874" s="35"/>
      <c r="B874" s="10"/>
      <c r="C874" s="10"/>
      <c r="D874" s="10"/>
      <c r="E874" s="10"/>
      <c r="F874" s="10"/>
      <c r="G874" s="10"/>
      <c r="H874" s="10"/>
      <c r="I874" s="10"/>
      <c r="J874" s="10"/>
      <c r="K874" s="14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18">
        <f t="shared" ca="1" si="1"/>
        <v>0</v>
      </c>
      <c r="AK874" s="19">
        <f t="shared" ca="1" si="2"/>
        <v>0</v>
      </c>
      <c r="AL874" s="20" t="s">
        <v>85</v>
      </c>
      <c r="AM874" s="20">
        <v>24</v>
      </c>
      <c r="AN874" s="21">
        <v>22</v>
      </c>
    </row>
    <row r="875" spans="1:40" ht="12" hidden="1" customHeight="1">
      <c r="A875" s="35"/>
      <c r="B875" s="10"/>
      <c r="C875" s="10"/>
      <c r="D875" s="10"/>
      <c r="E875" s="10"/>
      <c r="F875" s="10"/>
      <c r="G875" s="10"/>
      <c r="H875" s="10"/>
      <c r="I875" s="10"/>
      <c r="J875" s="10"/>
      <c r="K875" s="14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18">
        <f t="shared" ca="1" si="1"/>
        <v>0</v>
      </c>
      <c r="AK875" s="19">
        <f t="shared" ca="1" si="2"/>
        <v>0</v>
      </c>
      <c r="AL875" s="20" t="s">
        <v>85</v>
      </c>
      <c r="AM875" s="20">
        <v>25</v>
      </c>
      <c r="AN875" s="21">
        <v>23</v>
      </c>
    </row>
    <row r="876" spans="1:40" ht="12" hidden="1" customHeight="1">
      <c r="A876" s="35"/>
      <c r="B876" s="10"/>
      <c r="C876" s="10"/>
      <c r="D876" s="10"/>
      <c r="E876" s="10"/>
      <c r="F876" s="10"/>
      <c r="G876" s="10"/>
      <c r="H876" s="10"/>
      <c r="I876" s="10"/>
      <c r="J876" s="10"/>
      <c r="K876" s="14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18">
        <f t="shared" ca="1" si="1"/>
        <v>0</v>
      </c>
      <c r="AK876" s="19">
        <f t="shared" ca="1" si="2"/>
        <v>0</v>
      </c>
      <c r="AL876" s="20" t="s">
        <v>85</v>
      </c>
      <c r="AM876" s="20">
        <v>26</v>
      </c>
      <c r="AN876" s="21">
        <v>24</v>
      </c>
    </row>
    <row r="877" spans="1:40" ht="12" hidden="1" customHeight="1">
      <c r="A877" s="35"/>
      <c r="B877" s="10"/>
      <c r="C877" s="10"/>
      <c r="D877" s="10"/>
      <c r="E877" s="10"/>
      <c r="F877" s="10"/>
      <c r="G877" s="10"/>
      <c r="H877" s="10"/>
      <c r="I877" s="10"/>
      <c r="J877" s="10"/>
      <c r="K877" s="14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18">
        <f t="shared" ca="1" si="1"/>
        <v>0</v>
      </c>
      <c r="AK877" s="19">
        <f t="shared" ca="1" si="2"/>
        <v>0</v>
      </c>
      <c r="AL877" s="20" t="s">
        <v>85</v>
      </c>
      <c r="AM877" s="20">
        <v>27</v>
      </c>
      <c r="AN877" s="21">
        <v>25</v>
      </c>
    </row>
    <row r="878" spans="1:40" ht="12" hidden="1" customHeight="1">
      <c r="A878" s="35"/>
      <c r="B878" s="10"/>
      <c r="C878" s="10"/>
      <c r="D878" s="10"/>
      <c r="E878" s="10"/>
      <c r="F878" s="10"/>
      <c r="G878" s="10"/>
      <c r="H878" s="10"/>
      <c r="I878" s="10"/>
      <c r="J878" s="10"/>
      <c r="K878" s="14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18">
        <f t="shared" ca="1" si="1"/>
        <v>0</v>
      </c>
      <c r="AK878" s="19">
        <f t="shared" ca="1" si="2"/>
        <v>0</v>
      </c>
      <c r="AL878" s="20" t="s">
        <v>85</v>
      </c>
      <c r="AM878" s="20">
        <v>28</v>
      </c>
      <c r="AN878" s="21">
        <v>26</v>
      </c>
    </row>
    <row r="879" spans="1:40" ht="12" hidden="1" customHeight="1">
      <c r="A879" s="35"/>
      <c r="B879" s="10"/>
      <c r="C879" s="10"/>
      <c r="D879" s="10"/>
      <c r="E879" s="10"/>
      <c r="F879" s="10"/>
      <c r="G879" s="10"/>
      <c r="H879" s="10"/>
      <c r="I879" s="10"/>
      <c r="J879" s="10"/>
      <c r="K879" s="14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18">
        <f t="shared" ca="1" si="1"/>
        <v>0</v>
      </c>
      <c r="AK879" s="19">
        <f t="shared" ca="1" si="2"/>
        <v>0</v>
      </c>
      <c r="AL879" s="20" t="s">
        <v>85</v>
      </c>
      <c r="AM879" s="20">
        <v>29</v>
      </c>
      <c r="AN879" s="21">
        <v>27</v>
      </c>
    </row>
    <row r="880" spans="1:40" ht="12" hidden="1" customHeight="1">
      <c r="A880" s="35"/>
      <c r="B880" s="10"/>
      <c r="C880" s="10"/>
      <c r="D880" s="10"/>
      <c r="E880" s="10"/>
      <c r="F880" s="10"/>
      <c r="G880" s="10"/>
      <c r="H880" s="10"/>
      <c r="I880" s="10"/>
      <c r="J880" s="10"/>
      <c r="K880" s="14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18">
        <f t="shared" ca="1" si="1"/>
        <v>0</v>
      </c>
      <c r="AK880" s="19">
        <f t="shared" ca="1" si="2"/>
        <v>0</v>
      </c>
      <c r="AL880" s="20" t="s">
        <v>85</v>
      </c>
      <c r="AM880" s="20">
        <v>30</v>
      </c>
      <c r="AN880" s="21">
        <v>28</v>
      </c>
    </row>
    <row r="881" spans="1:40" ht="12" hidden="1" customHeight="1">
      <c r="A881" s="35"/>
      <c r="B881" s="10"/>
      <c r="C881" s="10"/>
      <c r="D881" s="10"/>
      <c r="E881" s="10"/>
      <c r="F881" s="10"/>
      <c r="G881" s="10"/>
      <c r="H881" s="10"/>
      <c r="I881" s="10"/>
      <c r="J881" s="10"/>
      <c r="K881" s="14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18">
        <f t="shared" ca="1" si="1"/>
        <v>0</v>
      </c>
      <c r="AK881" s="19">
        <f t="shared" ca="1" si="2"/>
        <v>0</v>
      </c>
      <c r="AL881" s="20" t="s">
        <v>85</v>
      </c>
      <c r="AM881" s="20">
        <v>31</v>
      </c>
      <c r="AN881" s="21">
        <v>29</v>
      </c>
    </row>
    <row r="882" spans="1:40" ht="12" hidden="1" customHeight="1">
      <c r="A882" s="35"/>
      <c r="B882" s="10"/>
      <c r="C882" s="10"/>
      <c r="D882" s="10"/>
      <c r="E882" s="10"/>
      <c r="F882" s="10"/>
      <c r="G882" s="10"/>
      <c r="H882" s="10"/>
      <c r="I882" s="10"/>
      <c r="J882" s="10"/>
      <c r="K882" s="14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18">
        <f t="shared" ca="1" si="1"/>
        <v>0</v>
      </c>
      <c r="AK882" s="19">
        <f t="shared" ca="1" si="2"/>
        <v>0</v>
      </c>
      <c r="AL882" s="20" t="s">
        <v>85</v>
      </c>
      <c r="AM882" s="20">
        <v>32</v>
      </c>
      <c r="AN882" s="21">
        <v>30</v>
      </c>
    </row>
    <row r="883" spans="1:40" ht="12" hidden="1" customHeight="1">
      <c r="A883" s="35"/>
      <c r="B883" s="10"/>
      <c r="C883" s="10"/>
      <c r="D883" s="10"/>
      <c r="E883" s="10"/>
      <c r="F883" s="10"/>
      <c r="G883" s="10"/>
      <c r="H883" s="10"/>
      <c r="I883" s="10"/>
      <c r="J883" s="10"/>
      <c r="K883" s="14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18">
        <f t="shared" ca="1" si="1"/>
        <v>0</v>
      </c>
      <c r="AK883" s="19">
        <f t="shared" ca="1" si="2"/>
        <v>0</v>
      </c>
      <c r="AL883" s="20" t="s">
        <v>85</v>
      </c>
      <c r="AM883" s="20">
        <v>33</v>
      </c>
      <c r="AN883" s="21">
        <v>31</v>
      </c>
    </row>
    <row r="884" spans="1:40" ht="12" hidden="1" customHeight="1">
      <c r="A884" s="35"/>
      <c r="B884" s="10"/>
      <c r="C884" s="10"/>
      <c r="D884" s="10"/>
      <c r="E884" s="10"/>
      <c r="F884" s="10"/>
      <c r="G884" s="10"/>
      <c r="H884" s="10"/>
      <c r="I884" s="10"/>
      <c r="J884" s="10"/>
      <c r="K884" s="14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18">
        <f t="shared" ca="1" si="1"/>
        <v>0</v>
      </c>
      <c r="AK884" s="19">
        <f t="shared" ca="1" si="2"/>
        <v>0</v>
      </c>
      <c r="AL884" s="20" t="s">
        <v>85</v>
      </c>
      <c r="AM884" s="20">
        <v>34</v>
      </c>
      <c r="AN884" s="21">
        <v>32</v>
      </c>
    </row>
    <row r="885" spans="1:40" ht="12" hidden="1" customHeight="1">
      <c r="A885" s="35"/>
      <c r="B885" s="10"/>
      <c r="C885" s="10"/>
      <c r="D885" s="10"/>
      <c r="E885" s="10"/>
      <c r="F885" s="10"/>
      <c r="G885" s="10"/>
      <c r="H885" s="10"/>
      <c r="I885" s="10"/>
      <c r="J885" s="10"/>
      <c r="K885" s="14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18">
        <f t="shared" ca="1" si="1"/>
        <v>0</v>
      </c>
      <c r="AK885" s="19">
        <f t="shared" ca="1" si="2"/>
        <v>0</v>
      </c>
      <c r="AL885" s="20" t="s">
        <v>85</v>
      </c>
      <c r="AM885" s="20">
        <v>35</v>
      </c>
      <c r="AN885" s="21">
        <v>33</v>
      </c>
    </row>
    <row r="886" spans="1:40" ht="12" hidden="1" customHeight="1">
      <c r="A886" s="35"/>
      <c r="B886" s="10"/>
      <c r="C886" s="10"/>
      <c r="D886" s="10"/>
      <c r="E886" s="10"/>
      <c r="F886" s="10"/>
      <c r="G886" s="10"/>
      <c r="H886" s="10"/>
      <c r="I886" s="10"/>
      <c r="J886" s="10"/>
      <c r="K886" s="14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18">
        <f t="shared" ca="1" si="1"/>
        <v>0</v>
      </c>
      <c r="AK886" s="19">
        <f t="shared" ca="1" si="2"/>
        <v>0</v>
      </c>
      <c r="AL886" s="20" t="s">
        <v>85</v>
      </c>
      <c r="AM886" s="20">
        <v>36</v>
      </c>
      <c r="AN886" s="21">
        <v>34</v>
      </c>
    </row>
    <row r="887" spans="1:40" ht="12" hidden="1" customHeight="1">
      <c r="A887" s="35"/>
      <c r="B887" s="10"/>
      <c r="C887" s="10"/>
      <c r="D887" s="10"/>
      <c r="E887" s="10"/>
      <c r="F887" s="10"/>
      <c r="G887" s="10"/>
      <c r="H887" s="10"/>
      <c r="I887" s="10"/>
      <c r="J887" s="10"/>
      <c r="K887" s="14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18">
        <f t="shared" ca="1" si="1"/>
        <v>0</v>
      </c>
      <c r="AK887" s="19">
        <f t="shared" ca="1" si="2"/>
        <v>0</v>
      </c>
      <c r="AL887" s="20" t="s">
        <v>85</v>
      </c>
      <c r="AM887" s="20">
        <v>37</v>
      </c>
      <c r="AN887" s="21">
        <v>35</v>
      </c>
    </row>
    <row r="888" spans="1:40" ht="12" hidden="1" customHeight="1">
      <c r="A888" s="35"/>
      <c r="B888" s="10"/>
      <c r="C888" s="10"/>
      <c r="D888" s="10"/>
      <c r="E888" s="10"/>
      <c r="F888" s="10"/>
      <c r="G888" s="10"/>
      <c r="H888" s="10"/>
      <c r="I888" s="10"/>
      <c r="J888" s="10"/>
      <c r="K888" s="14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18">
        <f t="shared" ca="1" si="1"/>
        <v>0</v>
      </c>
      <c r="AK888" s="19">
        <f t="shared" ca="1" si="2"/>
        <v>0</v>
      </c>
      <c r="AL888" s="20" t="s">
        <v>85</v>
      </c>
      <c r="AM888" s="20">
        <v>38</v>
      </c>
      <c r="AN888" s="21">
        <v>36</v>
      </c>
    </row>
    <row r="889" spans="1:40" ht="12" hidden="1" customHeight="1">
      <c r="A889" s="35"/>
      <c r="B889" s="10"/>
      <c r="C889" s="10"/>
      <c r="D889" s="10"/>
      <c r="E889" s="10"/>
      <c r="F889" s="10"/>
      <c r="G889" s="10"/>
      <c r="H889" s="10"/>
      <c r="I889" s="10"/>
      <c r="J889" s="10"/>
      <c r="K889" s="14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18">
        <f t="shared" ca="1" si="1"/>
        <v>0</v>
      </c>
      <c r="AK889" s="19">
        <f t="shared" ca="1" si="2"/>
        <v>0</v>
      </c>
      <c r="AL889" s="20" t="s">
        <v>85</v>
      </c>
      <c r="AM889" s="20">
        <v>39</v>
      </c>
      <c r="AN889" s="21">
        <v>37</v>
      </c>
    </row>
    <row r="890" spans="1:40" ht="12" hidden="1" customHeight="1">
      <c r="A890" s="35"/>
      <c r="B890" s="10"/>
      <c r="C890" s="10"/>
      <c r="D890" s="10"/>
      <c r="E890" s="10"/>
      <c r="F890" s="10"/>
      <c r="G890" s="10"/>
      <c r="H890" s="10"/>
      <c r="I890" s="10"/>
      <c r="J890" s="10"/>
      <c r="K890" s="14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18">
        <f t="shared" ca="1" si="1"/>
        <v>0</v>
      </c>
      <c r="AK890" s="19">
        <f t="shared" ca="1" si="2"/>
        <v>0</v>
      </c>
      <c r="AL890" s="20" t="s">
        <v>85</v>
      </c>
      <c r="AM890" s="20">
        <v>40</v>
      </c>
      <c r="AN890" s="21">
        <v>38</v>
      </c>
    </row>
    <row r="891" spans="1:40" ht="12" hidden="1" customHeight="1">
      <c r="A891" s="35"/>
      <c r="B891" s="10"/>
      <c r="C891" s="10"/>
      <c r="D891" s="10"/>
      <c r="E891" s="10"/>
      <c r="F891" s="10"/>
      <c r="G891" s="10"/>
      <c r="H891" s="10"/>
      <c r="I891" s="10"/>
      <c r="J891" s="10"/>
      <c r="K891" s="14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18">
        <f t="shared" ca="1" si="1"/>
        <v>0</v>
      </c>
      <c r="AK891" s="19">
        <f t="shared" ca="1" si="2"/>
        <v>0</v>
      </c>
      <c r="AL891" s="20" t="s">
        <v>85</v>
      </c>
      <c r="AM891" s="20">
        <v>41</v>
      </c>
      <c r="AN891" s="21">
        <v>39</v>
      </c>
    </row>
    <row r="892" spans="1:40" ht="12" hidden="1" customHeight="1">
      <c r="A892" s="35"/>
      <c r="B892" s="10"/>
      <c r="C892" s="10"/>
      <c r="D892" s="10"/>
      <c r="E892" s="10"/>
      <c r="F892" s="10"/>
      <c r="G892" s="10"/>
      <c r="H892" s="10"/>
      <c r="I892" s="10"/>
      <c r="J892" s="10"/>
      <c r="K892" s="14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18">
        <f t="shared" ca="1" si="1"/>
        <v>0</v>
      </c>
      <c r="AK892" s="19">
        <f t="shared" ca="1" si="2"/>
        <v>0</v>
      </c>
      <c r="AL892" s="20" t="s">
        <v>85</v>
      </c>
      <c r="AM892" s="20">
        <v>42</v>
      </c>
      <c r="AN892" s="21">
        <v>40</v>
      </c>
    </row>
    <row r="893" spans="1:40" ht="12" hidden="1" customHeight="1">
      <c r="A893" s="35"/>
      <c r="B893" s="10"/>
      <c r="C893" s="10"/>
      <c r="D893" s="10"/>
      <c r="E893" s="10"/>
      <c r="F893" s="10"/>
      <c r="G893" s="10"/>
      <c r="H893" s="10"/>
      <c r="I893" s="10"/>
      <c r="J893" s="10"/>
      <c r="K893" s="14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18">
        <f t="shared" ca="1" si="1"/>
        <v>0</v>
      </c>
      <c r="AK893" s="19">
        <f t="shared" ca="1" si="2"/>
        <v>0</v>
      </c>
      <c r="AL893" s="20" t="s">
        <v>85</v>
      </c>
      <c r="AM893" s="20">
        <v>43</v>
      </c>
      <c r="AN893" s="21">
        <v>41</v>
      </c>
    </row>
    <row r="894" spans="1:40" ht="12" hidden="1" customHeight="1">
      <c r="A894" s="35"/>
      <c r="B894" s="10"/>
      <c r="C894" s="10"/>
      <c r="D894" s="10"/>
      <c r="E894" s="10"/>
      <c r="F894" s="10"/>
      <c r="G894" s="10"/>
      <c r="H894" s="10"/>
      <c r="I894" s="10"/>
      <c r="J894" s="10"/>
      <c r="K894" s="14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18">
        <f t="shared" ca="1" si="1"/>
        <v>0</v>
      </c>
      <c r="AK894" s="19">
        <f t="shared" ca="1" si="2"/>
        <v>0</v>
      </c>
      <c r="AL894" s="20" t="s">
        <v>85</v>
      </c>
      <c r="AM894" s="20">
        <v>44</v>
      </c>
      <c r="AN894" s="21">
        <v>42</v>
      </c>
    </row>
    <row r="895" spans="1:40" ht="12" hidden="1" customHeight="1">
      <c r="A895" s="35"/>
      <c r="B895" s="10"/>
      <c r="C895" s="10"/>
      <c r="D895" s="10"/>
      <c r="E895" s="10"/>
      <c r="F895" s="10"/>
      <c r="G895" s="10"/>
      <c r="H895" s="10"/>
      <c r="I895" s="10"/>
      <c r="J895" s="10"/>
      <c r="K895" s="14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18">
        <f t="shared" ca="1" si="1"/>
        <v>0</v>
      </c>
      <c r="AK895" s="19">
        <f t="shared" ca="1" si="2"/>
        <v>0</v>
      </c>
      <c r="AL895" s="20" t="s">
        <v>85</v>
      </c>
      <c r="AM895" s="20">
        <v>45</v>
      </c>
      <c r="AN895" s="21">
        <v>43</v>
      </c>
    </row>
    <row r="896" spans="1:40" ht="12" hidden="1" customHeight="1">
      <c r="A896" s="35"/>
      <c r="B896" s="10"/>
      <c r="C896" s="10"/>
      <c r="D896" s="10"/>
      <c r="E896" s="10"/>
      <c r="F896" s="10"/>
      <c r="G896" s="10"/>
      <c r="H896" s="10"/>
      <c r="I896" s="10"/>
      <c r="J896" s="10"/>
      <c r="K896" s="14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18">
        <f t="shared" ca="1" si="1"/>
        <v>0</v>
      </c>
      <c r="AK896" s="19">
        <f t="shared" ca="1" si="2"/>
        <v>0</v>
      </c>
      <c r="AL896" s="20" t="s">
        <v>85</v>
      </c>
      <c r="AM896" s="20">
        <v>46</v>
      </c>
      <c r="AN896" s="21">
        <v>44</v>
      </c>
    </row>
    <row r="897" spans="1:40" ht="12" hidden="1" customHeight="1">
      <c r="A897" s="35"/>
      <c r="B897" s="10"/>
      <c r="C897" s="10"/>
      <c r="D897" s="10"/>
      <c r="E897" s="10"/>
      <c r="F897" s="10"/>
      <c r="G897" s="10"/>
      <c r="H897" s="10"/>
      <c r="I897" s="10"/>
      <c r="J897" s="10"/>
      <c r="K897" s="14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18">
        <f t="shared" ca="1" si="1"/>
        <v>0</v>
      </c>
      <c r="AK897" s="19">
        <f t="shared" ca="1" si="2"/>
        <v>0</v>
      </c>
      <c r="AL897" s="20" t="s">
        <v>85</v>
      </c>
      <c r="AM897" s="20">
        <v>47</v>
      </c>
      <c r="AN897" s="21">
        <v>45</v>
      </c>
    </row>
    <row r="898" spans="1:40" ht="12" hidden="1" customHeight="1">
      <c r="A898" s="35"/>
      <c r="B898" s="10"/>
      <c r="C898" s="10"/>
      <c r="D898" s="10"/>
      <c r="E898" s="10"/>
      <c r="F898" s="10"/>
      <c r="G898" s="10"/>
      <c r="H898" s="10"/>
      <c r="I898" s="10"/>
      <c r="J898" s="10"/>
      <c r="K898" s="14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18">
        <f t="shared" ca="1" si="1"/>
        <v>0</v>
      </c>
      <c r="AK898" s="19">
        <f t="shared" ca="1" si="2"/>
        <v>0</v>
      </c>
      <c r="AL898" s="20" t="s">
        <v>85</v>
      </c>
      <c r="AM898" s="20">
        <v>48</v>
      </c>
      <c r="AN898" s="21">
        <v>46</v>
      </c>
    </row>
    <row r="899" spans="1:40" ht="12" hidden="1" customHeight="1">
      <c r="A899" s="35"/>
      <c r="B899" s="10"/>
      <c r="C899" s="10"/>
      <c r="D899" s="10"/>
      <c r="E899" s="10"/>
      <c r="F899" s="10"/>
      <c r="G899" s="10"/>
      <c r="H899" s="10"/>
      <c r="I899" s="10"/>
      <c r="J899" s="10"/>
      <c r="K899" s="14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18">
        <f t="shared" ca="1" si="1"/>
        <v>0</v>
      </c>
      <c r="AK899" s="19">
        <f t="shared" ca="1" si="2"/>
        <v>0</v>
      </c>
      <c r="AL899" s="20" t="s">
        <v>85</v>
      </c>
      <c r="AM899" s="20">
        <v>49</v>
      </c>
      <c r="AN899" s="21">
        <v>47</v>
      </c>
    </row>
    <row r="900" spans="1:40" ht="12" hidden="1" customHeight="1">
      <c r="A900" s="35"/>
      <c r="B900" s="10"/>
      <c r="C900" s="10"/>
      <c r="D900" s="10"/>
      <c r="E900" s="10"/>
      <c r="F900" s="10"/>
      <c r="G900" s="10"/>
      <c r="H900" s="10"/>
      <c r="I900" s="10"/>
      <c r="J900" s="10"/>
      <c r="K900" s="14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18">
        <f t="shared" ca="1" si="1"/>
        <v>0</v>
      </c>
      <c r="AK900" s="19">
        <f t="shared" ca="1" si="2"/>
        <v>0</v>
      </c>
      <c r="AL900" s="20" t="s">
        <v>85</v>
      </c>
      <c r="AM900" s="20">
        <v>50</v>
      </c>
      <c r="AN900" s="21">
        <v>48</v>
      </c>
    </row>
    <row r="901" spans="1:40" ht="12" hidden="1" customHeight="1">
      <c r="A901" s="35"/>
      <c r="B901" s="10"/>
      <c r="C901" s="10"/>
      <c r="D901" s="10"/>
      <c r="E901" s="10"/>
      <c r="F901" s="10"/>
      <c r="G901" s="10"/>
      <c r="H901" s="10"/>
      <c r="I901" s="10"/>
      <c r="J901" s="10"/>
      <c r="K901" s="14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18">
        <f t="shared" ca="1" si="1"/>
        <v>0</v>
      </c>
      <c r="AK901" s="19">
        <f t="shared" ca="1" si="2"/>
        <v>0</v>
      </c>
      <c r="AL901" s="20" t="s">
        <v>85</v>
      </c>
      <c r="AM901" s="20">
        <v>51</v>
      </c>
      <c r="AN901" s="21">
        <v>49</v>
      </c>
    </row>
    <row r="902" spans="1:40" ht="12" hidden="1" customHeight="1">
      <c r="A902" s="35"/>
      <c r="B902" s="10"/>
      <c r="C902" s="10"/>
      <c r="D902" s="10"/>
      <c r="E902" s="10"/>
      <c r="F902" s="10"/>
      <c r="G902" s="10"/>
      <c r="H902" s="10"/>
      <c r="I902" s="10"/>
      <c r="J902" s="10"/>
      <c r="K902" s="14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18">
        <f t="shared" ca="1" si="1"/>
        <v>0</v>
      </c>
      <c r="AK902" s="19">
        <f t="shared" ca="1" si="2"/>
        <v>0</v>
      </c>
      <c r="AL902" s="20" t="s">
        <v>85</v>
      </c>
      <c r="AM902" s="20">
        <v>52</v>
      </c>
      <c r="AN902" s="21">
        <v>50</v>
      </c>
    </row>
    <row r="903" spans="1:40" ht="12" hidden="1" customHeight="1">
      <c r="A903" s="35"/>
      <c r="B903" s="10"/>
      <c r="C903" s="10"/>
      <c r="D903" s="10"/>
      <c r="E903" s="10"/>
      <c r="F903" s="10"/>
      <c r="G903" s="10"/>
      <c r="H903" s="10"/>
      <c r="I903" s="10"/>
      <c r="J903" s="10"/>
      <c r="K903" s="14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18">
        <f t="shared" ca="1" si="1"/>
        <v>0</v>
      </c>
      <c r="AK903" s="19">
        <f t="shared" ca="1" si="2"/>
        <v>0</v>
      </c>
      <c r="AL903" s="20" t="s">
        <v>86</v>
      </c>
      <c r="AM903" s="20">
        <v>3</v>
      </c>
      <c r="AN903" s="21">
        <v>1</v>
      </c>
    </row>
    <row r="904" spans="1:40" ht="12" hidden="1" customHeight="1">
      <c r="A904" s="35"/>
      <c r="B904" s="10"/>
      <c r="C904" s="10"/>
      <c r="D904" s="10"/>
      <c r="E904" s="10"/>
      <c r="F904" s="10"/>
      <c r="G904" s="10"/>
      <c r="H904" s="10"/>
      <c r="I904" s="10"/>
      <c r="J904" s="10"/>
      <c r="K904" s="14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18">
        <f t="shared" ca="1" si="1"/>
        <v>0</v>
      </c>
      <c r="AK904" s="19">
        <f t="shared" ca="1" si="2"/>
        <v>0</v>
      </c>
      <c r="AL904" s="20" t="s">
        <v>86</v>
      </c>
      <c r="AM904" s="20">
        <v>4</v>
      </c>
      <c r="AN904" s="21">
        <v>2</v>
      </c>
    </row>
    <row r="905" spans="1:40" ht="12" hidden="1" customHeight="1">
      <c r="A905" s="35"/>
      <c r="B905" s="10"/>
      <c r="C905" s="10"/>
      <c r="D905" s="10"/>
      <c r="E905" s="10"/>
      <c r="F905" s="10"/>
      <c r="G905" s="10"/>
      <c r="H905" s="10"/>
      <c r="I905" s="10"/>
      <c r="J905" s="10"/>
      <c r="K905" s="14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18">
        <f t="shared" ca="1" si="1"/>
        <v>0</v>
      </c>
      <c r="AK905" s="19">
        <f t="shared" ca="1" si="2"/>
        <v>0</v>
      </c>
      <c r="AL905" s="20" t="s">
        <v>86</v>
      </c>
      <c r="AM905" s="20">
        <v>5</v>
      </c>
      <c r="AN905" s="21">
        <v>3</v>
      </c>
    </row>
    <row r="906" spans="1:40" ht="12" hidden="1" customHeight="1">
      <c r="A906" s="35"/>
      <c r="B906" s="10"/>
      <c r="C906" s="10"/>
      <c r="D906" s="10"/>
      <c r="E906" s="10"/>
      <c r="F906" s="10"/>
      <c r="G906" s="10"/>
      <c r="H906" s="10"/>
      <c r="I906" s="10"/>
      <c r="J906" s="10"/>
      <c r="K906" s="14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18">
        <f t="shared" ca="1" si="1"/>
        <v>0</v>
      </c>
      <c r="AK906" s="19">
        <f t="shared" ca="1" si="2"/>
        <v>0</v>
      </c>
      <c r="AL906" s="20" t="s">
        <v>86</v>
      </c>
      <c r="AM906" s="20">
        <v>6</v>
      </c>
      <c r="AN906" s="21">
        <v>4</v>
      </c>
    </row>
    <row r="907" spans="1:40" ht="12" hidden="1" customHeight="1">
      <c r="A907" s="35"/>
      <c r="B907" s="10"/>
      <c r="C907" s="10"/>
      <c r="D907" s="10"/>
      <c r="E907" s="10"/>
      <c r="F907" s="10"/>
      <c r="G907" s="10"/>
      <c r="H907" s="10"/>
      <c r="I907" s="10"/>
      <c r="J907" s="10"/>
      <c r="K907" s="14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18">
        <f t="shared" ca="1" si="1"/>
        <v>0</v>
      </c>
      <c r="AK907" s="19">
        <f t="shared" ca="1" si="2"/>
        <v>0</v>
      </c>
      <c r="AL907" s="20" t="s">
        <v>86</v>
      </c>
      <c r="AM907" s="20">
        <v>7</v>
      </c>
      <c r="AN907" s="21">
        <v>5</v>
      </c>
    </row>
    <row r="908" spans="1:40" ht="12" hidden="1" customHeight="1">
      <c r="A908" s="35"/>
      <c r="B908" s="10"/>
      <c r="C908" s="10"/>
      <c r="D908" s="10"/>
      <c r="E908" s="10"/>
      <c r="F908" s="10"/>
      <c r="G908" s="10"/>
      <c r="H908" s="10"/>
      <c r="I908" s="10"/>
      <c r="J908" s="10"/>
      <c r="K908" s="14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18">
        <f t="shared" ca="1" si="1"/>
        <v>0</v>
      </c>
      <c r="AK908" s="19">
        <f t="shared" ca="1" si="2"/>
        <v>0</v>
      </c>
      <c r="AL908" s="20" t="s">
        <v>86</v>
      </c>
      <c r="AM908" s="20">
        <v>8</v>
      </c>
      <c r="AN908" s="21">
        <v>6</v>
      </c>
    </row>
    <row r="909" spans="1:40" ht="12" hidden="1" customHeight="1">
      <c r="A909" s="35"/>
      <c r="B909" s="10"/>
      <c r="C909" s="10"/>
      <c r="D909" s="10"/>
      <c r="E909" s="10"/>
      <c r="F909" s="10"/>
      <c r="G909" s="10"/>
      <c r="H909" s="10"/>
      <c r="I909" s="10"/>
      <c r="J909" s="10"/>
      <c r="K909" s="14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18">
        <f t="shared" ca="1" si="1"/>
        <v>0</v>
      </c>
      <c r="AK909" s="19">
        <f t="shared" ca="1" si="2"/>
        <v>0</v>
      </c>
      <c r="AL909" s="20" t="s">
        <v>86</v>
      </c>
      <c r="AM909" s="20">
        <v>9</v>
      </c>
      <c r="AN909" s="21">
        <v>7</v>
      </c>
    </row>
    <row r="910" spans="1:40" ht="12" hidden="1" customHeight="1">
      <c r="A910" s="35"/>
      <c r="B910" s="10"/>
      <c r="C910" s="10"/>
      <c r="D910" s="10"/>
      <c r="E910" s="10"/>
      <c r="F910" s="10"/>
      <c r="G910" s="10"/>
      <c r="H910" s="10"/>
      <c r="I910" s="10"/>
      <c r="J910" s="10"/>
      <c r="K910" s="14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18">
        <f t="shared" ca="1" si="1"/>
        <v>0</v>
      </c>
      <c r="AK910" s="19">
        <f t="shared" ca="1" si="2"/>
        <v>0</v>
      </c>
      <c r="AL910" s="20" t="s">
        <v>86</v>
      </c>
      <c r="AM910" s="20">
        <v>10</v>
      </c>
      <c r="AN910" s="21">
        <v>8</v>
      </c>
    </row>
    <row r="911" spans="1:40" ht="12" hidden="1" customHeight="1">
      <c r="A911" s="35"/>
      <c r="B911" s="10"/>
      <c r="C911" s="10"/>
      <c r="D911" s="10"/>
      <c r="E911" s="10"/>
      <c r="F911" s="10"/>
      <c r="G911" s="10"/>
      <c r="H911" s="10"/>
      <c r="I911" s="10"/>
      <c r="J911" s="10"/>
      <c r="K911" s="14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18">
        <f t="shared" ca="1" si="1"/>
        <v>0</v>
      </c>
      <c r="AK911" s="19">
        <f t="shared" ca="1" si="2"/>
        <v>0</v>
      </c>
      <c r="AL911" s="20" t="s">
        <v>86</v>
      </c>
      <c r="AM911" s="20">
        <v>11</v>
      </c>
      <c r="AN911" s="21">
        <v>9</v>
      </c>
    </row>
    <row r="912" spans="1:40" ht="12" hidden="1" customHeight="1">
      <c r="A912" s="35"/>
      <c r="B912" s="10"/>
      <c r="C912" s="10"/>
      <c r="D912" s="10"/>
      <c r="E912" s="10"/>
      <c r="F912" s="10"/>
      <c r="G912" s="10"/>
      <c r="H912" s="10"/>
      <c r="I912" s="10"/>
      <c r="J912" s="10"/>
      <c r="K912" s="14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18">
        <f t="shared" ca="1" si="1"/>
        <v>0</v>
      </c>
      <c r="AK912" s="19">
        <f t="shared" ca="1" si="2"/>
        <v>0</v>
      </c>
      <c r="AL912" s="20" t="s">
        <v>86</v>
      </c>
      <c r="AM912" s="20">
        <v>12</v>
      </c>
      <c r="AN912" s="21">
        <v>10</v>
      </c>
    </row>
    <row r="913" spans="1:40" ht="12" hidden="1" customHeight="1">
      <c r="A913" s="35"/>
      <c r="B913" s="10"/>
      <c r="C913" s="10"/>
      <c r="D913" s="10"/>
      <c r="E913" s="10"/>
      <c r="F913" s="10"/>
      <c r="G913" s="10"/>
      <c r="H913" s="10"/>
      <c r="I913" s="10"/>
      <c r="J913" s="10"/>
      <c r="K913" s="14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18">
        <f t="shared" ca="1" si="1"/>
        <v>0</v>
      </c>
      <c r="AK913" s="19">
        <f t="shared" ca="1" si="2"/>
        <v>0</v>
      </c>
      <c r="AL913" s="20" t="s">
        <v>86</v>
      </c>
      <c r="AM913" s="20">
        <v>13</v>
      </c>
      <c r="AN913" s="21">
        <v>11</v>
      </c>
    </row>
    <row r="914" spans="1:40" ht="12" hidden="1" customHeight="1">
      <c r="A914" s="35"/>
      <c r="B914" s="10"/>
      <c r="C914" s="10"/>
      <c r="D914" s="10"/>
      <c r="E914" s="10"/>
      <c r="F914" s="10"/>
      <c r="G914" s="10"/>
      <c r="H914" s="10"/>
      <c r="I914" s="10"/>
      <c r="J914" s="10"/>
      <c r="K914" s="14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18">
        <f t="shared" ca="1" si="1"/>
        <v>0</v>
      </c>
      <c r="AK914" s="19">
        <f t="shared" ca="1" si="2"/>
        <v>0</v>
      </c>
      <c r="AL914" s="20" t="s">
        <v>86</v>
      </c>
      <c r="AM914" s="20">
        <v>14</v>
      </c>
      <c r="AN914" s="21">
        <v>12</v>
      </c>
    </row>
    <row r="915" spans="1:40" ht="12" hidden="1" customHeight="1">
      <c r="A915" s="35"/>
      <c r="B915" s="10"/>
      <c r="C915" s="10"/>
      <c r="D915" s="10"/>
      <c r="E915" s="10"/>
      <c r="F915" s="10"/>
      <c r="G915" s="10"/>
      <c r="H915" s="10"/>
      <c r="I915" s="10"/>
      <c r="J915" s="10"/>
      <c r="K915" s="14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18">
        <f t="shared" ca="1" si="1"/>
        <v>0</v>
      </c>
      <c r="AK915" s="19">
        <f t="shared" ca="1" si="2"/>
        <v>0</v>
      </c>
      <c r="AL915" s="20" t="s">
        <v>86</v>
      </c>
      <c r="AM915" s="20">
        <v>15</v>
      </c>
      <c r="AN915" s="21">
        <v>13</v>
      </c>
    </row>
    <row r="916" spans="1:40" ht="12" hidden="1" customHeight="1">
      <c r="A916" s="35"/>
      <c r="B916" s="10"/>
      <c r="C916" s="10"/>
      <c r="D916" s="10"/>
      <c r="E916" s="10"/>
      <c r="F916" s="10"/>
      <c r="G916" s="10"/>
      <c r="H916" s="10"/>
      <c r="I916" s="10"/>
      <c r="J916" s="10"/>
      <c r="K916" s="14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18">
        <f t="shared" ca="1" si="1"/>
        <v>0</v>
      </c>
      <c r="AK916" s="19">
        <f t="shared" ca="1" si="2"/>
        <v>0</v>
      </c>
      <c r="AL916" s="20" t="s">
        <v>86</v>
      </c>
      <c r="AM916" s="20">
        <v>16</v>
      </c>
      <c r="AN916" s="21">
        <v>14</v>
      </c>
    </row>
    <row r="917" spans="1:40" ht="12" hidden="1" customHeight="1">
      <c r="A917" s="35"/>
      <c r="B917" s="10"/>
      <c r="C917" s="10"/>
      <c r="D917" s="10"/>
      <c r="E917" s="10"/>
      <c r="F917" s="10"/>
      <c r="G917" s="10"/>
      <c r="H917" s="10"/>
      <c r="I917" s="10"/>
      <c r="J917" s="10"/>
      <c r="K917" s="14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18">
        <f t="shared" ca="1" si="1"/>
        <v>0</v>
      </c>
      <c r="AK917" s="19">
        <f t="shared" ca="1" si="2"/>
        <v>0</v>
      </c>
      <c r="AL917" s="20" t="s">
        <v>86</v>
      </c>
      <c r="AM917" s="20">
        <v>17</v>
      </c>
      <c r="AN917" s="21">
        <v>15</v>
      </c>
    </row>
    <row r="918" spans="1:40" ht="12" hidden="1" customHeight="1">
      <c r="A918" s="35"/>
      <c r="B918" s="10"/>
      <c r="C918" s="10"/>
      <c r="D918" s="10"/>
      <c r="E918" s="10"/>
      <c r="F918" s="10"/>
      <c r="G918" s="10"/>
      <c r="H918" s="10"/>
      <c r="I918" s="10"/>
      <c r="J918" s="10"/>
      <c r="K918" s="14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18">
        <f t="shared" ca="1" si="1"/>
        <v>0</v>
      </c>
      <c r="AK918" s="19">
        <f t="shared" ca="1" si="2"/>
        <v>0</v>
      </c>
      <c r="AL918" s="20" t="s">
        <v>86</v>
      </c>
      <c r="AM918" s="20">
        <v>18</v>
      </c>
      <c r="AN918" s="21">
        <v>16</v>
      </c>
    </row>
    <row r="919" spans="1:40" ht="12" hidden="1" customHeight="1">
      <c r="A919" s="35"/>
      <c r="B919" s="10"/>
      <c r="C919" s="10"/>
      <c r="D919" s="10"/>
      <c r="E919" s="10"/>
      <c r="F919" s="10"/>
      <c r="G919" s="10"/>
      <c r="H919" s="10"/>
      <c r="I919" s="10"/>
      <c r="J919" s="10"/>
      <c r="K919" s="14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18">
        <f t="shared" ca="1" si="1"/>
        <v>0</v>
      </c>
      <c r="AK919" s="19">
        <f t="shared" ca="1" si="2"/>
        <v>0</v>
      </c>
      <c r="AL919" s="20" t="s">
        <v>86</v>
      </c>
      <c r="AM919" s="20">
        <v>19</v>
      </c>
      <c r="AN919" s="21">
        <v>17</v>
      </c>
    </row>
    <row r="920" spans="1:40" ht="12" hidden="1" customHeight="1">
      <c r="A920" s="35"/>
      <c r="B920" s="10"/>
      <c r="C920" s="10"/>
      <c r="D920" s="10"/>
      <c r="E920" s="10"/>
      <c r="F920" s="10"/>
      <c r="G920" s="10"/>
      <c r="H920" s="10"/>
      <c r="I920" s="10"/>
      <c r="J920" s="10"/>
      <c r="K920" s="14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18">
        <f t="shared" ca="1" si="1"/>
        <v>0</v>
      </c>
      <c r="AK920" s="19">
        <f t="shared" ca="1" si="2"/>
        <v>0</v>
      </c>
      <c r="AL920" s="20" t="s">
        <v>86</v>
      </c>
      <c r="AM920" s="20">
        <v>20</v>
      </c>
      <c r="AN920" s="21">
        <v>18</v>
      </c>
    </row>
    <row r="921" spans="1:40" ht="12" hidden="1" customHeight="1">
      <c r="A921" s="35"/>
      <c r="B921" s="10"/>
      <c r="C921" s="10"/>
      <c r="D921" s="10"/>
      <c r="E921" s="10"/>
      <c r="F921" s="10"/>
      <c r="G921" s="10"/>
      <c r="H921" s="10"/>
      <c r="I921" s="10"/>
      <c r="J921" s="10"/>
      <c r="K921" s="14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18">
        <f t="shared" ca="1" si="1"/>
        <v>0</v>
      </c>
      <c r="AK921" s="19">
        <f t="shared" ca="1" si="2"/>
        <v>0</v>
      </c>
      <c r="AL921" s="20" t="s">
        <v>86</v>
      </c>
      <c r="AM921" s="20">
        <v>21</v>
      </c>
      <c r="AN921" s="21">
        <v>19</v>
      </c>
    </row>
    <row r="922" spans="1:40" ht="12" hidden="1" customHeight="1">
      <c r="A922" s="35"/>
      <c r="B922" s="10"/>
      <c r="C922" s="10"/>
      <c r="D922" s="10"/>
      <c r="E922" s="10"/>
      <c r="F922" s="10"/>
      <c r="G922" s="10"/>
      <c r="H922" s="10"/>
      <c r="I922" s="10"/>
      <c r="J922" s="10"/>
      <c r="K922" s="14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18">
        <f t="shared" ca="1" si="1"/>
        <v>0</v>
      </c>
      <c r="AK922" s="19">
        <f t="shared" ca="1" si="2"/>
        <v>0</v>
      </c>
      <c r="AL922" s="20" t="s">
        <v>86</v>
      </c>
      <c r="AM922" s="20">
        <v>22</v>
      </c>
      <c r="AN922" s="21">
        <v>20</v>
      </c>
    </row>
    <row r="923" spans="1:40" ht="12" hidden="1" customHeight="1">
      <c r="A923" s="35"/>
      <c r="B923" s="10"/>
      <c r="C923" s="10"/>
      <c r="D923" s="10"/>
      <c r="E923" s="10"/>
      <c r="F923" s="10"/>
      <c r="G923" s="10"/>
      <c r="H923" s="10"/>
      <c r="I923" s="10"/>
      <c r="J923" s="10"/>
      <c r="K923" s="14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18">
        <f t="shared" ca="1" si="1"/>
        <v>0</v>
      </c>
      <c r="AK923" s="19">
        <f t="shared" ca="1" si="2"/>
        <v>0</v>
      </c>
      <c r="AL923" s="20" t="s">
        <v>86</v>
      </c>
      <c r="AM923" s="20">
        <v>23</v>
      </c>
      <c r="AN923" s="21">
        <v>21</v>
      </c>
    </row>
    <row r="924" spans="1:40" ht="12" hidden="1" customHeight="1">
      <c r="A924" s="35"/>
      <c r="B924" s="10"/>
      <c r="C924" s="10"/>
      <c r="D924" s="10"/>
      <c r="E924" s="10"/>
      <c r="F924" s="10"/>
      <c r="G924" s="10"/>
      <c r="H924" s="10"/>
      <c r="I924" s="10"/>
      <c r="J924" s="10"/>
      <c r="K924" s="14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18">
        <f t="shared" ca="1" si="1"/>
        <v>0</v>
      </c>
      <c r="AK924" s="19">
        <f t="shared" ca="1" si="2"/>
        <v>0</v>
      </c>
      <c r="AL924" s="20" t="s">
        <v>86</v>
      </c>
      <c r="AM924" s="20">
        <v>24</v>
      </c>
      <c r="AN924" s="21">
        <v>22</v>
      </c>
    </row>
    <row r="925" spans="1:40" ht="12" hidden="1" customHeight="1">
      <c r="A925" s="35"/>
      <c r="B925" s="10"/>
      <c r="C925" s="10"/>
      <c r="D925" s="10"/>
      <c r="E925" s="10"/>
      <c r="F925" s="10"/>
      <c r="G925" s="10"/>
      <c r="H925" s="10"/>
      <c r="I925" s="10"/>
      <c r="J925" s="10"/>
      <c r="K925" s="14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18">
        <f t="shared" ca="1" si="1"/>
        <v>0</v>
      </c>
      <c r="AK925" s="19">
        <f t="shared" ca="1" si="2"/>
        <v>0</v>
      </c>
      <c r="AL925" s="20" t="s">
        <v>86</v>
      </c>
      <c r="AM925" s="20">
        <v>25</v>
      </c>
      <c r="AN925" s="21">
        <v>23</v>
      </c>
    </row>
    <row r="926" spans="1:40" ht="12" hidden="1" customHeight="1">
      <c r="A926" s="35"/>
      <c r="B926" s="10"/>
      <c r="C926" s="10"/>
      <c r="D926" s="10"/>
      <c r="E926" s="10"/>
      <c r="F926" s="10"/>
      <c r="G926" s="10"/>
      <c r="H926" s="10"/>
      <c r="I926" s="10"/>
      <c r="J926" s="10"/>
      <c r="K926" s="14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18">
        <f t="shared" ca="1" si="1"/>
        <v>0</v>
      </c>
      <c r="AK926" s="19">
        <f t="shared" ca="1" si="2"/>
        <v>0</v>
      </c>
      <c r="AL926" s="20" t="s">
        <v>86</v>
      </c>
      <c r="AM926" s="20">
        <v>26</v>
      </c>
      <c r="AN926" s="21">
        <v>24</v>
      </c>
    </row>
    <row r="927" spans="1:40" ht="12" hidden="1" customHeight="1">
      <c r="A927" s="35"/>
      <c r="B927" s="10"/>
      <c r="C927" s="10"/>
      <c r="D927" s="10"/>
      <c r="E927" s="10"/>
      <c r="F927" s="10"/>
      <c r="G927" s="10"/>
      <c r="H927" s="10"/>
      <c r="I927" s="10"/>
      <c r="J927" s="10"/>
      <c r="K927" s="14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18">
        <f t="shared" ca="1" si="1"/>
        <v>0</v>
      </c>
      <c r="AK927" s="19">
        <f t="shared" ca="1" si="2"/>
        <v>0</v>
      </c>
      <c r="AL927" s="20" t="s">
        <v>86</v>
      </c>
      <c r="AM927" s="20">
        <v>27</v>
      </c>
      <c r="AN927" s="21">
        <v>25</v>
      </c>
    </row>
    <row r="928" spans="1:40" ht="12" hidden="1" customHeight="1">
      <c r="A928" s="35"/>
      <c r="B928" s="10"/>
      <c r="C928" s="10"/>
      <c r="D928" s="10"/>
      <c r="E928" s="10"/>
      <c r="F928" s="10"/>
      <c r="G928" s="10"/>
      <c r="H928" s="10"/>
      <c r="I928" s="10"/>
      <c r="J928" s="10"/>
      <c r="K928" s="14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18">
        <f t="shared" ca="1" si="1"/>
        <v>0</v>
      </c>
      <c r="AK928" s="19">
        <f t="shared" ca="1" si="2"/>
        <v>0</v>
      </c>
      <c r="AL928" s="20" t="s">
        <v>86</v>
      </c>
      <c r="AM928" s="20">
        <v>28</v>
      </c>
      <c r="AN928" s="21">
        <v>26</v>
      </c>
    </row>
    <row r="929" spans="1:40" ht="12" hidden="1" customHeight="1">
      <c r="A929" s="35"/>
      <c r="B929" s="10"/>
      <c r="C929" s="10"/>
      <c r="D929" s="10"/>
      <c r="E929" s="10"/>
      <c r="F929" s="10"/>
      <c r="G929" s="10"/>
      <c r="H929" s="10"/>
      <c r="I929" s="10"/>
      <c r="J929" s="10"/>
      <c r="K929" s="14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18">
        <f t="shared" ca="1" si="1"/>
        <v>0</v>
      </c>
      <c r="AK929" s="19">
        <f t="shared" ca="1" si="2"/>
        <v>0</v>
      </c>
      <c r="AL929" s="20" t="s">
        <v>86</v>
      </c>
      <c r="AM929" s="20">
        <v>29</v>
      </c>
      <c r="AN929" s="21">
        <v>27</v>
      </c>
    </row>
    <row r="930" spans="1:40" ht="12" hidden="1" customHeight="1">
      <c r="A930" s="35"/>
      <c r="B930" s="10"/>
      <c r="C930" s="10"/>
      <c r="D930" s="10"/>
      <c r="E930" s="10"/>
      <c r="F930" s="10"/>
      <c r="G930" s="10"/>
      <c r="H930" s="10"/>
      <c r="I930" s="10"/>
      <c r="J930" s="10"/>
      <c r="K930" s="14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18">
        <f t="shared" ca="1" si="1"/>
        <v>0</v>
      </c>
      <c r="AK930" s="19">
        <f t="shared" ca="1" si="2"/>
        <v>0</v>
      </c>
      <c r="AL930" s="20" t="s">
        <v>86</v>
      </c>
      <c r="AM930" s="20">
        <v>30</v>
      </c>
      <c r="AN930" s="21">
        <v>28</v>
      </c>
    </row>
    <row r="931" spans="1:40" ht="12" hidden="1" customHeight="1">
      <c r="A931" s="35"/>
      <c r="B931" s="10"/>
      <c r="C931" s="10"/>
      <c r="D931" s="10"/>
      <c r="E931" s="10"/>
      <c r="F931" s="10"/>
      <c r="G931" s="10"/>
      <c r="H931" s="10"/>
      <c r="I931" s="10"/>
      <c r="J931" s="10"/>
      <c r="K931" s="14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18">
        <f t="shared" ca="1" si="1"/>
        <v>0</v>
      </c>
      <c r="AK931" s="19">
        <f t="shared" ca="1" si="2"/>
        <v>0</v>
      </c>
      <c r="AL931" s="20" t="s">
        <v>86</v>
      </c>
      <c r="AM931" s="20">
        <v>31</v>
      </c>
      <c r="AN931" s="21">
        <v>29</v>
      </c>
    </row>
    <row r="932" spans="1:40" ht="12" hidden="1" customHeight="1">
      <c r="A932" s="35"/>
      <c r="B932" s="10"/>
      <c r="C932" s="10"/>
      <c r="D932" s="10"/>
      <c r="E932" s="10"/>
      <c r="F932" s="10"/>
      <c r="G932" s="10"/>
      <c r="H932" s="10"/>
      <c r="I932" s="10"/>
      <c r="J932" s="10"/>
      <c r="K932" s="14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18">
        <f t="shared" ca="1" si="1"/>
        <v>0</v>
      </c>
      <c r="AK932" s="19">
        <f t="shared" ca="1" si="2"/>
        <v>0</v>
      </c>
      <c r="AL932" s="20" t="s">
        <v>86</v>
      </c>
      <c r="AM932" s="20">
        <v>32</v>
      </c>
      <c r="AN932" s="21">
        <v>30</v>
      </c>
    </row>
    <row r="933" spans="1:40" ht="12" hidden="1" customHeight="1">
      <c r="A933" s="35"/>
      <c r="B933" s="10"/>
      <c r="C933" s="10"/>
      <c r="D933" s="10"/>
      <c r="E933" s="10"/>
      <c r="F933" s="10"/>
      <c r="G933" s="10"/>
      <c r="H933" s="10"/>
      <c r="I933" s="10"/>
      <c r="J933" s="10"/>
      <c r="K933" s="14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18">
        <f t="shared" ca="1" si="1"/>
        <v>0</v>
      </c>
      <c r="AK933" s="19">
        <f t="shared" ca="1" si="2"/>
        <v>0</v>
      </c>
      <c r="AL933" s="20" t="s">
        <v>86</v>
      </c>
      <c r="AM933" s="20">
        <v>33</v>
      </c>
      <c r="AN933" s="21">
        <v>31</v>
      </c>
    </row>
    <row r="934" spans="1:40" ht="12" hidden="1" customHeight="1">
      <c r="A934" s="35"/>
      <c r="B934" s="10"/>
      <c r="C934" s="10"/>
      <c r="D934" s="10"/>
      <c r="E934" s="10"/>
      <c r="F934" s="10"/>
      <c r="G934" s="10"/>
      <c r="H934" s="10"/>
      <c r="I934" s="10"/>
      <c r="J934" s="10"/>
      <c r="K934" s="14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18">
        <f t="shared" ca="1" si="1"/>
        <v>0</v>
      </c>
      <c r="AK934" s="19">
        <f t="shared" ca="1" si="2"/>
        <v>0</v>
      </c>
      <c r="AL934" s="20" t="s">
        <v>86</v>
      </c>
      <c r="AM934" s="20">
        <v>34</v>
      </c>
      <c r="AN934" s="21">
        <v>32</v>
      </c>
    </row>
    <row r="935" spans="1:40" ht="12" hidden="1" customHeight="1">
      <c r="A935" s="35"/>
      <c r="B935" s="10"/>
      <c r="C935" s="10"/>
      <c r="D935" s="10"/>
      <c r="E935" s="10"/>
      <c r="F935" s="10"/>
      <c r="G935" s="10"/>
      <c r="H935" s="10"/>
      <c r="I935" s="10"/>
      <c r="J935" s="10"/>
      <c r="K935" s="14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18">
        <f t="shared" ca="1" si="1"/>
        <v>0</v>
      </c>
      <c r="AK935" s="19">
        <f t="shared" ca="1" si="2"/>
        <v>0</v>
      </c>
      <c r="AL935" s="20" t="s">
        <v>86</v>
      </c>
      <c r="AM935" s="20">
        <v>35</v>
      </c>
      <c r="AN935" s="21">
        <v>33</v>
      </c>
    </row>
    <row r="936" spans="1:40" ht="12" hidden="1" customHeight="1">
      <c r="A936" s="35"/>
      <c r="B936" s="10"/>
      <c r="C936" s="10"/>
      <c r="D936" s="10"/>
      <c r="E936" s="10"/>
      <c r="F936" s="10"/>
      <c r="G936" s="10"/>
      <c r="H936" s="10"/>
      <c r="I936" s="10"/>
      <c r="J936" s="10"/>
      <c r="K936" s="14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18">
        <f t="shared" ca="1" si="1"/>
        <v>0</v>
      </c>
      <c r="AK936" s="19">
        <f t="shared" ca="1" si="2"/>
        <v>0</v>
      </c>
      <c r="AL936" s="20" t="s">
        <v>86</v>
      </c>
      <c r="AM936" s="20">
        <v>36</v>
      </c>
      <c r="AN936" s="21">
        <v>34</v>
      </c>
    </row>
    <row r="937" spans="1:40" ht="12" hidden="1" customHeight="1">
      <c r="A937" s="35"/>
      <c r="B937" s="10"/>
      <c r="C937" s="10"/>
      <c r="D937" s="10"/>
      <c r="E937" s="10"/>
      <c r="F937" s="10"/>
      <c r="G937" s="10"/>
      <c r="H937" s="10"/>
      <c r="I937" s="10"/>
      <c r="J937" s="10"/>
      <c r="K937" s="14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18">
        <f t="shared" ca="1" si="1"/>
        <v>0</v>
      </c>
      <c r="AK937" s="19">
        <f t="shared" ca="1" si="2"/>
        <v>0</v>
      </c>
      <c r="AL937" s="20" t="s">
        <v>86</v>
      </c>
      <c r="AM937" s="20">
        <v>37</v>
      </c>
      <c r="AN937" s="21">
        <v>35</v>
      </c>
    </row>
    <row r="938" spans="1:40" ht="12" hidden="1" customHeight="1">
      <c r="A938" s="35"/>
      <c r="B938" s="10"/>
      <c r="C938" s="10"/>
      <c r="D938" s="10"/>
      <c r="E938" s="10"/>
      <c r="F938" s="10"/>
      <c r="G938" s="10"/>
      <c r="H938" s="10"/>
      <c r="I938" s="10"/>
      <c r="J938" s="10"/>
      <c r="K938" s="14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18">
        <f t="shared" ca="1" si="1"/>
        <v>0</v>
      </c>
      <c r="AK938" s="19">
        <f t="shared" ca="1" si="2"/>
        <v>0</v>
      </c>
      <c r="AL938" s="20" t="s">
        <v>86</v>
      </c>
      <c r="AM938" s="20">
        <v>38</v>
      </c>
      <c r="AN938" s="21">
        <v>36</v>
      </c>
    </row>
    <row r="939" spans="1:40" ht="12" hidden="1" customHeight="1">
      <c r="A939" s="35"/>
      <c r="B939" s="10"/>
      <c r="C939" s="10"/>
      <c r="D939" s="10"/>
      <c r="E939" s="10"/>
      <c r="F939" s="10"/>
      <c r="G939" s="10"/>
      <c r="H939" s="10"/>
      <c r="I939" s="10"/>
      <c r="J939" s="10"/>
      <c r="K939" s="14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18">
        <f t="shared" ca="1" si="1"/>
        <v>0</v>
      </c>
      <c r="AK939" s="19">
        <f t="shared" ca="1" si="2"/>
        <v>0</v>
      </c>
      <c r="AL939" s="20" t="s">
        <v>86</v>
      </c>
      <c r="AM939" s="20">
        <v>39</v>
      </c>
      <c r="AN939" s="21">
        <v>37</v>
      </c>
    </row>
    <row r="940" spans="1:40" ht="12" hidden="1" customHeight="1">
      <c r="A940" s="35"/>
      <c r="B940" s="10"/>
      <c r="C940" s="10"/>
      <c r="D940" s="10"/>
      <c r="E940" s="10"/>
      <c r="F940" s="10"/>
      <c r="G940" s="10"/>
      <c r="H940" s="10"/>
      <c r="I940" s="10"/>
      <c r="J940" s="10"/>
      <c r="K940" s="14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18">
        <f t="shared" ca="1" si="1"/>
        <v>0</v>
      </c>
      <c r="AK940" s="19">
        <f t="shared" ca="1" si="2"/>
        <v>0</v>
      </c>
      <c r="AL940" s="20" t="s">
        <v>86</v>
      </c>
      <c r="AM940" s="20">
        <v>40</v>
      </c>
      <c r="AN940" s="21">
        <v>38</v>
      </c>
    </row>
    <row r="941" spans="1:40" ht="12" hidden="1" customHeight="1">
      <c r="A941" s="35"/>
      <c r="B941" s="10"/>
      <c r="C941" s="10"/>
      <c r="D941" s="10"/>
      <c r="E941" s="10"/>
      <c r="F941" s="10"/>
      <c r="G941" s="10"/>
      <c r="H941" s="10"/>
      <c r="I941" s="10"/>
      <c r="J941" s="10"/>
      <c r="K941" s="14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18">
        <f t="shared" ca="1" si="1"/>
        <v>0</v>
      </c>
      <c r="AK941" s="19">
        <f t="shared" ca="1" si="2"/>
        <v>0</v>
      </c>
      <c r="AL941" s="20" t="s">
        <v>86</v>
      </c>
      <c r="AM941" s="20">
        <v>41</v>
      </c>
      <c r="AN941" s="21">
        <v>39</v>
      </c>
    </row>
    <row r="942" spans="1:40" ht="12" hidden="1" customHeight="1">
      <c r="A942" s="35"/>
      <c r="B942" s="10"/>
      <c r="C942" s="10"/>
      <c r="D942" s="10"/>
      <c r="E942" s="10"/>
      <c r="F942" s="10"/>
      <c r="G942" s="10"/>
      <c r="H942" s="10"/>
      <c r="I942" s="10"/>
      <c r="J942" s="10"/>
      <c r="K942" s="14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18">
        <f t="shared" ca="1" si="1"/>
        <v>0</v>
      </c>
      <c r="AK942" s="19">
        <f t="shared" ca="1" si="2"/>
        <v>0</v>
      </c>
      <c r="AL942" s="20" t="s">
        <v>86</v>
      </c>
      <c r="AM942" s="20">
        <v>42</v>
      </c>
      <c r="AN942" s="21">
        <v>40</v>
      </c>
    </row>
    <row r="943" spans="1:40" ht="12" hidden="1" customHeight="1">
      <c r="A943" s="35"/>
      <c r="B943" s="10"/>
      <c r="C943" s="10"/>
      <c r="D943" s="10"/>
      <c r="E943" s="10"/>
      <c r="F943" s="10"/>
      <c r="G943" s="10"/>
      <c r="H943" s="10"/>
      <c r="I943" s="10"/>
      <c r="J943" s="10"/>
      <c r="K943" s="14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18">
        <f t="shared" ca="1" si="1"/>
        <v>0</v>
      </c>
      <c r="AK943" s="19">
        <f t="shared" ca="1" si="2"/>
        <v>0</v>
      </c>
      <c r="AL943" s="20" t="s">
        <v>86</v>
      </c>
      <c r="AM943" s="20">
        <v>43</v>
      </c>
      <c r="AN943" s="21">
        <v>41</v>
      </c>
    </row>
    <row r="944" spans="1:40" ht="12" hidden="1" customHeight="1">
      <c r="A944" s="35"/>
      <c r="B944" s="10"/>
      <c r="C944" s="10"/>
      <c r="D944" s="10"/>
      <c r="E944" s="10"/>
      <c r="F944" s="10"/>
      <c r="G944" s="10"/>
      <c r="H944" s="10"/>
      <c r="I944" s="10"/>
      <c r="J944" s="10"/>
      <c r="K944" s="14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18">
        <f t="shared" ca="1" si="1"/>
        <v>0</v>
      </c>
      <c r="AK944" s="19">
        <f t="shared" ca="1" si="2"/>
        <v>0</v>
      </c>
      <c r="AL944" s="20" t="s">
        <v>86</v>
      </c>
      <c r="AM944" s="20">
        <v>44</v>
      </c>
      <c r="AN944" s="21">
        <v>42</v>
      </c>
    </row>
    <row r="945" spans="1:40" ht="12" hidden="1" customHeight="1">
      <c r="A945" s="35"/>
      <c r="B945" s="10"/>
      <c r="C945" s="10"/>
      <c r="D945" s="10"/>
      <c r="E945" s="10"/>
      <c r="F945" s="10"/>
      <c r="G945" s="10"/>
      <c r="H945" s="10"/>
      <c r="I945" s="10"/>
      <c r="J945" s="10"/>
      <c r="K945" s="14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18">
        <f t="shared" ca="1" si="1"/>
        <v>0</v>
      </c>
      <c r="AK945" s="19">
        <f t="shared" ca="1" si="2"/>
        <v>0</v>
      </c>
      <c r="AL945" s="20" t="s">
        <v>86</v>
      </c>
      <c r="AM945" s="20">
        <v>45</v>
      </c>
      <c r="AN945" s="21">
        <v>43</v>
      </c>
    </row>
    <row r="946" spans="1:40" ht="12" hidden="1" customHeight="1">
      <c r="A946" s="35"/>
      <c r="B946" s="10"/>
      <c r="C946" s="10"/>
      <c r="D946" s="10"/>
      <c r="E946" s="10"/>
      <c r="F946" s="10"/>
      <c r="G946" s="10"/>
      <c r="H946" s="10"/>
      <c r="I946" s="10"/>
      <c r="J946" s="10"/>
      <c r="K946" s="14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18">
        <f t="shared" ca="1" si="1"/>
        <v>0</v>
      </c>
      <c r="AK946" s="19">
        <f t="shared" ca="1" si="2"/>
        <v>0</v>
      </c>
      <c r="AL946" s="20" t="s">
        <v>86</v>
      </c>
      <c r="AM946" s="20">
        <v>46</v>
      </c>
      <c r="AN946" s="21">
        <v>44</v>
      </c>
    </row>
    <row r="947" spans="1:40" ht="12" hidden="1" customHeight="1">
      <c r="A947" s="35"/>
      <c r="B947" s="10"/>
      <c r="C947" s="10"/>
      <c r="D947" s="10"/>
      <c r="E947" s="10"/>
      <c r="F947" s="10"/>
      <c r="G947" s="10"/>
      <c r="H947" s="10"/>
      <c r="I947" s="10"/>
      <c r="J947" s="10"/>
      <c r="K947" s="14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18">
        <f t="shared" ca="1" si="1"/>
        <v>0</v>
      </c>
      <c r="AK947" s="19">
        <f t="shared" ca="1" si="2"/>
        <v>0</v>
      </c>
      <c r="AL947" s="20" t="s">
        <v>86</v>
      </c>
      <c r="AM947" s="20">
        <v>47</v>
      </c>
      <c r="AN947" s="21">
        <v>45</v>
      </c>
    </row>
    <row r="948" spans="1:40" ht="12" hidden="1" customHeight="1">
      <c r="A948" s="35"/>
      <c r="B948" s="10"/>
      <c r="C948" s="10"/>
      <c r="D948" s="10"/>
      <c r="E948" s="10"/>
      <c r="F948" s="10"/>
      <c r="G948" s="10"/>
      <c r="H948" s="10"/>
      <c r="I948" s="10"/>
      <c r="J948" s="10"/>
      <c r="K948" s="14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18">
        <f t="shared" ca="1" si="1"/>
        <v>0</v>
      </c>
      <c r="AK948" s="19">
        <f t="shared" ca="1" si="2"/>
        <v>0</v>
      </c>
      <c r="AL948" s="20" t="s">
        <v>86</v>
      </c>
      <c r="AM948" s="20">
        <v>48</v>
      </c>
      <c r="AN948" s="21">
        <v>46</v>
      </c>
    </row>
    <row r="949" spans="1:40" ht="12" hidden="1" customHeight="1">
      <c r="A949" s="35"/>
      <c r="B949" s="10"/>
      <c r="C949" s="10"/>
      <c r="D949" s="10"/>
      <c r="E949" s="10"/>
      <c r="F949" s="10"/>
      <c r="G949" s="10"/>
      <c r="H949" s="10"/>
      <c r="I949" s="10"/>
      <c r="J949" s="10"/>
      <c r="K949" s="14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18">
        <f t="shared" ca="1" si="1"/>
        <v>0</v>
      </c>
      <c r="AK949" s="19">
        <f t="shared" ca="1" si="2"/>
        <v>0</v>
      </c>
      <c r="AL949" s="20" t="s">
        <v>86</v>
      </c>
      <c r="AM949" s="20">
        <v>49</v>
      </c>
      <c r="AN949" s="21">
        <v>47</v>
      </c>
    </row>
    <row r="950" spans="1:40" ht="12" hidden="1" customHeight="1">
      <c r="A950" s="35"/>
      <c r="B950" s="10"/>
      <c r="C950" s="10"/>
      <c r="D950" s="10"/>
      <c r="E950" s="10"/>
      <c r="F950" s="10"/>
      <c r="G950" s="10"/>
      <c r="H950" s="10"/>
      <c r="I950" s="10"/>
      <c r="J950" s="10"/>
      <c r="K950" s="14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18">
        <f t="shared" ca="1" si="1"/>
        <v>0</v>
      </c>
      <c r="AK950" s="19">
        <f t="shared" ca="1" si="2"/>
        <v>0</v>
      </c>
      <c r="AL950" s="20" t="s">
        <v>86</v>
      </c>
      <c r="AM950" s="20">
        <v>50</v>
      </c>
      <c r="AN950" s="21">
        <v>48</v>
      </c>
    </row>
    <row r="951" spans="1:40" ht="12" hidden="1" customHeight="1">
      <c r="A951" s="35"/>
      <c r="B951" s="10"/>
      <c r="C951" s="10"/>
      <c r="D951" s="10"/>
      <c r="E951" s="10"/>
      <c r="F951" s="10"/>
      <c r="G951" s="10"/>
      <c r="H951" s="10"/>
      <c r="I951" s="10"/>
      <c r="J951" s="10"/>
      <c r="K951" s="14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18">
        <f t="shared" ca="1" si="1"/>
        <v>0</v>
      </c>
      <c r="AK951" s="19">
        <f t="shared" ca="1" si="2"/>
        <v>0</v>
      </c>
      <c r="AL951" s="20" t="s">
        <v>86</v>
      </c>
      <c r="AM951" s="20">
        <v>51</v>
      </c>
      <c r="AN951" s="21">
        <v>49</v>
      </c>
    </row>
    <row r="952" spans="1:40" ht="12" hidden="1" customHeight="1">
      <c r="A952" s="35"/>
      <c r="B952" s="10"/>
      <c r="C952" s="10"/>
      <c r="D952" s="10"/>
      <c r="E952" s="10"/>
      <c r="F952" s="10"/>
      <c r="G952" s="10"/>
      <c r="H952" s="10"/>
      <c r="I952" s="10"/>
      <c r="J952" s="10"/>
      <c r="K952" s="14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18">
        <f t="shared" ca="1" si="1"/>
        <v>0</v>
      </c>
      <c r="AK952" s="19">
        <f t="shared" ca="1" si="2"/>
        <v>0</v>
      </c>
      <c r="AL952" s="20" t="s">
        <v>86</v>
      </c>
      <c r="AM952" s="20">
        <v>52</v>
      </c>
      <c r="AN952" s="21">
        <v>50</v>
      </c>
    </row>
    <row r="953" spans="1:40" ht="12" hidden="1" customHeight="1">
      <c r="A953" s="35"/>
      <c r="B953" s="10"/>
      <c r="C953" s="10"/>
      <c r="D953" s="10"/>
      <c r="E953" s="10"/>
      <c r="F953" s="10"/>
      <c r="G953" s="10"/>
      <c r="H953" s="10"/>
      <c r="I953" s="10"/>
      <c r="J953" s="10"/>
      <c r="K953" s="14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18">
        <f t="shared" ca="1" si="1"/>
        <v>0</v>
      </c>
      <c r="AK953" s="19">
        <f t="shared" ca="1" si="2"/>
        <v>0</v>
      </c>
      <c r="AL953" s="20" t="s">
        <v>87</v>
      </c>
      <c r="AM953" s="20">
        <v>3</v>
      </c>
      <c r="AN953" s="21">
        <v>1</v>
      </c>
    </row>
    <row r="954" spans="1:40" ht="12" hidden="1" customHeight="1">
      <c r="A954" s="35"/>
      <c r="B954" s="10"/>
      <c r="C954" s="10"/>
      <c r="D954" s="10"/>
      <c r="E954" s="10"/>
      <c r="F954" s="10"/>
      <c r="G954" s="10"/>
      <c r="H954" s="10"/>
      <c r="I954" s="10"/>
      <c r="J954" s="10"/>
      <c r="K954" s="14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18">
        <f t="shared" ca="1" si="1"/>
        <v>0</v>
      </c>
      <c r="AK954" s="19">
        <f t="shared" ca="1" si="2"/>
        <v>0</v>
      </c>
      <c r="AL954" s="20" t="s">
        <v>87</v>
      </c>
      <c r="AM954" s="20">
        <v>4</v>
      </c>
      <c r="AN954" s="21">
        <v>2</v>
      </c>
    </row>
    <row r="955" spans="1:40" ht="12" hidden="1" customHeight="1">
      <c r="A955" s="35"/>
      <c r="B955" s="10"/>
      <c r="C955" s="10"/>
      <c r="D955" s="10"/>
      <c r="E955" s="10"/>
      <c r="F955" s="10"/>
      <c r="G955" s="10"/>
      <c r="H955" s="10"/>
      <c r="I955" s="10"/>
      <c r="J955" s="10"/>
      <c r="K955" s="14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18">
        <f t="shared" ca="1" si="1"/>
        <v>0</v>
      </c>
      <c r="AK955" s="19">
        <f t="shared" ca="1" si="2"/>
        <v>0</v>
      </c>
      <c r="AL955" s="20" t="s">
        <v>87</v>
      </c>
      <c r="AM955" s="20">
        <v>5</v>
      </c>
      <c r="AN955" s="21">
        <v>3</v>
      </c>
    </row>
    <row r="956" spans="1:40" ht="12" hidden="1" customHeight="1">
      <c r="A956" s="35"/>
      <c r="B956" s="10"/>
      <c r="C956" s="10"/>
      <c r="D956" s="10"/>
      <c r="E956" s="10"/>
      <c r="F956" s="10"/>
      <c r="G956" s="10"/>
      <c r="H956" s="10"/>
      <c r="I956" s="10"/>
      <c r="J956" s="10"/>
      <c r="K956" s="14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18">
        <f t="shared" ca="1" si="1"/>
        <v>0</v>
      </c>
      <c r="AK956" s="19">
        <f t="shared" ca="1" si="2"/>
        <v>0</v>
      </c>
      <c r="AL956" s="20" t="s">
        <v>87</v>
      </c>
      <c r="AM956" s="20">
        <v>6</v>
      </c>
      <c r="AN956" s="21">
        <v>4</v>
      </c>
    </row>
    <row r="957" spans="1:40" ht="12" hidden="1" customHeight="1">
      <c r="A957" s="35"/>
      <c r="B957" s="10"/>
      <c r="C957" s="10"/>
      <c r="D957" s="10"/>
      <c r="E957" s="10"/>
      <c r="F957" s="10"/>
      <c r="G957" s="10"/>
      <c r="H957" s="10"/>
      <c r="I957" s="10"/>
      <c r="J957" s="10"/>
      <c r="K957" s="14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18">
        <f t="shared" ca="1" si="1"/>
        <v>0</v>
      </c>
      <c r="AK957" s="19">
        <f t="shared" ca="1" si="2"/>
        <v>0</v>
      </c>
      <c r="AL957" s="20" t="s">
        <v>87</v>
      </c>
      <c r="AM957" s="20">
        <v>7</v>
      </c>
      <c r="AN957" s="21">
        <v>5</v>
      </c>
    </row>
    <row r="958" spans="1:40" ht="12" hidden="1" customHeight="1">
      <c r="A958" s="35"/>
      <c r="B958" s="10"/>
      <c r="C958" s="10"/>
      <c r="D958" s="10"/>
      <c r="E958" s="10"/>
      <c r="F958" s="10"/>
      <c r="G958" s="10"/>
      <c r="H958" s="10"/>
      <c r="I958" s="10"/>
      <c r="J958" s="10"/>
      <c r="K958" s="14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18">
        <f t="shared" ca="1" si="1"/>
        <v>0</v>
      </c>
      <c r="AK958" s="19">
        <f t="shared" ca="1" si="2"/>
        <v>0</v>
      </c>
      <c r="AL958" s="20" t="s">
        <v>87</v>
      </c>
      <c r="AM958" s="20">
        <v>8</v>
      </c>
      <c r="AN958" s="21">
        <v>6</v>
      </c>
    </row>
    <row r="959" spans="1:40" ht="12" hidden="1" customHeight="1">
      <c r="A959" s="35"/>
      <c r="B959" s="10"/>
      <c r="C959" s="10"/>
      <c r="D959" s="10"/>
      <c r="E959" s="10"/>
      <c r="F959" s="10"/>
      <c r="G959" s="10"/>
      <c r="H959" s="10"/>
      <c r="I959" s="10"/>
      <c r="J959" s="10"/>
      <c r="K959" s="14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18">
        <f t="shared" ca="1" si="1"/>
        <v>0</v>
      </c>
      <c r="AK959" s="19">
        <f t="shared" ca="1" si="2"/>
        <v>0</v>
      </c>
      <c r="AL959" s="20" t="s">
        <v>87</v>
      </c>
      <c r="AM959" s="20">
        <v>9</v>
      </c>
      <c r="AN959" s="21">
        <v>7</v>
      </c>
    </row>
    <row r="960" spans="1:40" ht="12" hidden="1" customHeight="1">
      <c r="A960" s="35"/>
      <c r="B960" s="10"/>
      <c r="C960" s="10"/>
      <c r="D960" s="10"/>
      <c r="E960" s="10"/>
      <c r="F960" s="10"/>
      <c r="G960" s="10"/>
      <c r="H960" s="10"/>
      <c r="I960" s="10"/>
      <c r="J960" s="10"/>
      <c r="K960" s="14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18">
        <f t="shared" ca="1" si="1"/>
        <v>0</v>
      </c>
      <c r="AK960" s="19">
        <f t="shared" ca="1" si="2"/>
        <v>0</v>
      </c>
      <c r="AL960" s="20" t="s">
        <v>87</v>
      </c>
      <c r="AM960" s="20">
        <v>10</v>
      </c>
      <c r="AN960" s="21">
        <v>8</v>
      </c>
    </row>
    <row r="961" spans="1:40" ht="12" hidden="1" customHeight="1">
      <c r="A961" s="35"/>
      <c r="B961" s="10"/>
      <c r="C961" s="10"/>
      <c r="D961" s="10"/>
      <c r="E961" s="10"/>
      <c r="F961" s="10"/>
      <c r="G961" s="10"/>
      <c r="H961" s="10"/>
      <c r="I961" s="10"/>
      <c r="J961" s="10"/>
      <c r="K961" s="14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18">
        <f t="shared" ca="1" si="1"/>
        <v>0</v>
      </c>
      <c r="AK961" s="19">
        <f t="shared" ca="1" si="2"/>
        <v>0</v>
      </c>
      <c r="AL961" s="20" t="s">
        <v>87</v>
      </c>
      <c r="AM961" s="20">
        <v>11</v>
      </c>
      <c r="AN961" s="21">
        <v>9</v>
      </c>
    </row>
    <row r="962" spans="1:40" ht="12" hidden="1" customHeight="1">
      <c r="A962" s="35"/>
      <c r="B962" s="10"/>
      <c r="C962" s="10"/>
      <c r="D962" s="10"/>
      <c r="E962" s="10"/>
      <c r="F962" s="10"/>
      <c r="G962" s="10"/>
      <c r="H962" s="10"/>
      <c r="I962" s="10"/>
      <c r="J962" s="10"/>
      <c r="K962" s="14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18">
        <f t="shared" ca="1" si="1"/>
        <v>0</v>
      </c>
      <c r="AK962" s="19">
        <f t="shared" ca="1" si="2"/>
        <v>0</v>
      </c>
      <c r="AL962" s="20" t="s">
        <v>87</v>
      </c>
      <c r="AM962" s="20">
        <v>12</v>
      </c>
      <c r="AN962" s="21">
        <v>10</v>
      </c>
    </row>
    <row r="963" spans="1:40" ht="12" hidden="1" customHeight="1">
      <c r="A963" s="35"/>
      <c r="B963" s="10"/>
      <c r="C963" s="10"/>
      <c r="D963" s="10"/>
      <c r="E963" s="10"/>
      <c r="F963" s="10"/>
      <c r="G963" s="10"/>
      <c r="H963" s="10"/>
      <c r="I963" s="10"/>
      <c r="J963" s="10"/>
      <c r="K963" s="14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18">
        <f t="shared" ca="1" si="1"/>
        <v>0</v>
      </c>
      <c r="AK963" s="19">
        <f t="shared" ca="1" si="2"/>
        <v>0</v>
      </c>
      <c r="AL963" s="20" t="s">
        <v>87</v>
      </c>
      <c r="AM963" s="20">
        <v>13</v>
      </c>
      <c r="AN963" s="21">
        <v>11</v>
      </c>
    </row>
    <row r="964" spans="1:40" ht="12" hidden="1" customHeight="1">
      <c r="A964" s="35"/>
      <c r="B964" s="10"/>
      <c r="C964" s="10"/>
      <c r="D964" s="10"/>
      <c r="E964" s="10"/>
      <c r="F964" s="10"/>
      <c r="G964" s="10"/>
      <c r="H964" s="10"/>
      <c r="I964" s="10"/>
      <c r="J964" s="10"/>
      <c r="K964" s="14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18">
        <f t="shared" ca="1" si="1"/>
        <v>0</v>
      </c>
      <c r="AK964" s="19">
        <f t="shared" ca="1" si="2"/>
        <v>0</v>
      </c>
      <c r="AL964" s="20" t="s">
        <v>87</v>
      </c>
      <c r="AM964" s="20">
        <v>14</v>
      </c>
      <c r="AN964" s="21">
        <v>12</v>
      </c>
    </row>
    <row r="965" spans="1:40" ht="12" hidden="1" customHeight="1">
      <c r="A965" s="35"/>
      <c r="B965" s="10"/>
      <c r="C965" s="10"/>
      <c r="D965" s="10"/>
      <c r="E965" s="10"/>
      <c r="F965" s="10"/>
      <c r="G965" s="10"/>
      <c r="H965" s="10"/>
      <c r="I965" s="10"/>
      <c r="J965" s="10"/>
      <c r="K965" s="14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18">
        <f t="shared" ca="1" si="1"/>
        <v>0</v>
      </c>
      <c r="AK965" s="19">
        <f t="shared" ca="1" si="2"/>
        <v>0</v>
      </c>
      <c r="AL965" s="20" t="s">
        <v>87</v>
      </c>
      <c r="AM965" s="20">
        <v>15</v>
      </c>
      <c r="AN965" s="21">
        <v>13</v>
      </c>
    </row>
    <row r="966" spans="1:40" ht="12" hidden="1" customHeight="1">
      <c r="A966" s="35"/>
      <c r="B966" s="10"/>
      <c r="C966" s="10"/>
      <c r="D966" s="10"/>
      <c r="E966" s="10"/>
      <c r="F966" s="10"/>
      <c r="G966" s="10"/>
      <c r="H966" s="10"/>
      <c r="I966" s="10"/>
      <c r="J966" s="10"/>
      <c r="K966" s="14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18">
        <f t="shared" ca="1" si="1"/>
        <v>0</v>
      </c>
      <c r="AK966" s="19">
        <f t="shared" ca="1" si="2"/>
        <v>0</v>
      </c>
      <c r="AL966" s="20" t="s">
        <v>87</v>
      </c>
      <c r="AM966" s="20">
        <v>16</v>
      </c>
      <c r="AN966" s="21">
        <v>14</v>
      </c>
    </row>
    <row r="967" spans="1:40" ht="12" hidden="1" customHeight="1">
      <c r="A967" s="35"/>
      <c r="B967" s="10"/>
      <c r="C967" s="10"/>
      <c r="D967" s="10"/>
      <c r="E967" s="10"/>
      <c r="F967" s="10"/>
      <c r="G967" s="10"/>
      <c r="H967" s="10"/>
      <c r="I967" s="10"/>
      <c r="J967" s="10"/>
      <c r="K967" s="14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18">
        <f t="shared" ca="1" si="1"/>
        <v>0</v>
      </c>
      <c r="AK967" s="19">
        <f t="shared" ca="1" si="2"/>
        <v>0</v>
      </c>
      <c r="AL967" s="20" t="s">
        <v>87</v>
      </c>
      <c r="AM967" s="20">
        <v>17</v>
      </c>
      <c r="AN967" s="21">
        <v>15</v>
      </c>
    </row>
    <row r="968" spans="1:40" ht="12" hidden="1" customHeight="1">
      <c r="A968" s="35"/>
      <c r="B968" s="10"/>
      <c r="C968" s="10"/>
      <c r="D968" s="10"/>
      <c r="E968" s="10"/>
      <c r="F968" s="10"/>
      <c r="G968" s="10"/>
      <c r="H968" s="10"/>
      <c r="I968" s="10"/>
      <c r="J968" s="10"/>
      <c r="K968" s="14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18">
        <f t="shared" ca="1" si="1"/>
        <v>0</v>
      </c>
      <c r="AK968" s="19">
        <f t="shared" ca="1" si="2"/>
        <v>0</v>
      </c>
      <c r="AL968" s="20" t="s">
        <v>87</v>
      </c>
      <c r="AM968" s="20">
        <v>18</v>
      </c>
      <c r="AN968" s="21">
        <v>16</v>
      </c>
    </row>
    <row r="969" spans="1:40" ht="12" hidden="1" customHeight="1">
      <c r="A969" s="35"/>
      <c r="B969" s="10"/>
      <c r="C969" s="10"/>
      <c r="D969" s="10"/>
      <c r="E969" s="10"/>
      <c r="F969" s="10"/>
      <c r="G969" s="10"/>
      <c r="H969" s="10"/>
      <c r="I969" s="10"/>
      <c r="J969" s="10"/>
      <c r="K969" s="14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18">
        <f t="shared" ca="1" si="1"/>
        <v>0</v>
      </c>
      <c r="AK969" s="19">
        <f t="shared" ca="1" si="2"/>
        <v>0</v>
      </c>
      <c r="AL969" s="20" t="s">
        <v>87</v>
      </c>
      <c r="AM969" s="20">
        <v>19</v>
      </c>
      <c r="AN969" s="21">
        <v>17</v>
      </c>
    </row>
    <row r="970" spans="1:40" ht="12" hidden="1" customHeight="1">
      <c r="A970" s="35"/>
      <c r="B970" s="10"/>
      <c r="C970" s="10"/>
      <c r="D970" s="10"/>
      <c r="E970" s="10"/>
      <c r="F970" s="10"/>
      <c r="G970" s="10"/>
      <c r="H970" s="10"/>
      <c r="I970" s="10"/>
      <c r="J970" s="10"/>
      <c r="K970" s="14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18">
        <f t="shared" ca="1" si="1"/>
        <v>0</v>
      </c>
      <c r="AK970" s="19">
        <f t="shared" ca="1" si="2"/>
        <v>0</v>
      </c>
      <c r="AL970" s="20" t="s">
        <v>87</v>
      </c>
      <c r="AM970" s="20">
        <v>20</v>
      </c>
      <c r="AN970" s="21">
        <v>18</v>
      </c>
    </row>
    <row r="971" spans="1:40" ht="12" hidden="1" customHeight="1">
      <c r="A971" s="35"/>
      <c r="B971" s="10"/>
      <c r="C971" s="10"/>
      <c r="D971" s="10"/>
      <c r="E971" s="10"/>
      <c r="F971" s="10"/>
      <c r="G971" s="10"/>
      <c r="H971" s="10"/>
      <c r="I971" s="10"/>
      <c r="J971" s="10"/>
      <c r="K971" s="14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18">
        <f t="shared" ca="1" si="1"/>
        <v>0</v>
      </c>
      <c r="AK971" s="19">
        <f t="shared" ca="1" si="2"/>
        <v>0</v>
      </c>
      <c r="AL971" s="20" t="s">
        <v>87</v>
      </c>
      <c r="AM971" s="20">
        <v>21</v>
      </c>
      <c r="AN971" s="21">
        <v>19</v>
      </c>
    </row>
    <row r="972" spans="1:40" ht="12" hidden="1" customHeight="1">
      <c r="A972" s="35"/>
      <c r="B972" s="10"/>
      <c r="C972" s="10"/>
      <c r="D972" s="10"/>
      <c r="E972" s="10"/>
      <c r="F972" s="10"/>
      <c r="G972" s="10"/>
      <c r="H972" s="10"/>
      <c r="I972" s="10"/>
      <c r="J972" s="10"/>
      <c r="K972" s="14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18">
        <f t="shared" ca="1" si="1"/>
        <v>0</v>
      </c>
      <c r="AK972" s="19">
        <f t="shared" ca="1" si="2"/>
        <v>0</v>
      </c>
      <c r="AL972" s="20" t="s">
        <v>87</v>
      </c>
      <c r="AM972" s="20">
        <v>22</v>
      </c>
      <c r="AN972" s="21">
        <v>20</v>
      </c>
    </row>
    <row r="973" spans="1:40" ht="12" hidden="1" customHeight="1">
      <c r="A973" s="35"/>
      <c r="B973" s="10"/>
      <c r="C973" s="10"/>
      <c r="D973" s="10"/>
      <c r="E973" s="10"/>
      <c r="F973" s="10"/>
      <c r="G973" s="10"/>
      <c r="H973" s="10"/>
      <c r="I973" s="10"/>
      <c r="J973" s="10"/>
      <c r="K973" s="14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18">
        <f t="shared" ca="1" si="1"/>
        <v>0</v>
      </c>
      <c r="AK973" s="19">
        <f t="shared" ca="1" si="2"/>
        <v>0</v>
      </c>
      <c r="AL973" s="20" t="s">
        <v>87</v>
      </c>
      <c r="AM973" s="20">
        <v>23</v>
      </c>
      <c r="AN973" s="21">
        <v>21</v>
      </c>
    </row>
    <row r="974" spans="1:40" ht="12" hidden="1" customHeight="1">
      <c r="A974" s="35"/>
      <c r="B974" s="10"/>
      <c r="C974" s="10"/>
      <c r="D974" s="10"/>
      <c r="E974" s="10"/>
      <c r="F974" s="10"/>
      <c r="G974" s="10"/>
      <c r="H974" s="10"/>
      <c r="I974" s="10"/>
      <c r="J974" s="10"/>
      <c r="K974" s="14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18">
        <f t="shared" ca="1" si="1"/>
        <v>0</v>
      </c>
      <c r="AK974" s="19">
        <f t="shared" ca="1" si="2"/>
        <v>0</v>
      </c>
      <c r="AL974" s="20" t="s">
        <v>87</v>
      </c>
      <c r="AM974" s="20">
        <v>24</v>
      </c>
      <c r="AN974" s="21">
        <v>22</v>
      </c>
    </row>
    <row r="975" spans="1:40" ht="12" hidden="1" customHeight="1">
      <c r="A975" s="35"/>
      <c r="B975" s="10"/>
      <c r="C975" s="10"/>
      <c r="D975" s="10"/>
      <c r="E975" s="10"/>
      <c r="F975" s="10"/>
      <c r="G975" s="10"/>
      <c r="H975" s="10"/>
      <c r="I975" s="10"/>
      <c r="J975" s="10"/>
      <c r="K975" s="14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18">
        <f t="shared" ca="1" si="1"/>
        <v>0</v>
      </c>
      <c r="AK975" s="19">
        <f t="shared" ca="1" si="2"/>
        <v>0</v>
      </c>
      <c r="AL975" s="20" t="s">
        <v>87</v>
      </c>
      <c r="AM975" s="20">
        <v>25</v>
      </c>
      <c r="AN975" s="21">
        <v>23</v>
      </c>
    </row>
    <row r="976" spans="1:40" ht="12" hidden="1" customHeight="1">
      <c r="A976" s="35"/>
      <c r="B976" s="10"/>
      <c r="C976" s="10"/>
      <c r="D976" s="10"/>
      <c r="E976" s="10"/>
      <c r="F976" s="10"/>
      <c r="G976" s="10"/>
      <c r="H976" s="10"/>
      <c r="I976" s="10"/>
      <c r="J976" s="10"/>
      <c r="K976" s="14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18">
        <f t="shared" ca="1" si="1"/>
        <v>0</v>
      </c>
      <c r="AK976" s="19">
        <f t="shared" ca="1" si="2"/>
        <v>0</v>
      </c>
      <c r="AL976" s="20" t="s">
        <v>87</v>
      </c>
      <c r="AM976" s="20">
        <v>26</v>
      </c>
      <c r="AN976" s="21">
        <v>24</v>
      </c>
    </row>
    <row r="977" spans="1:40" ht="12" hidden="1" customHeight="1">
      <c r="A977" s="35"/>
      <c r="B977" s="10"/>
      <c r="C977" s="10"/>
      <c r="D977" s="10"/>
      <c r="E977" s="10"/>
      <c r="F977" s="10"/>
      <c r="G977" s="10"/>
      <c r="H977" s="10"/>
      <c r="I977" s="10"/>
      <c r="J977" s="10"/>
      <c r="K977" s="14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18">
        <f t="shared" ca="1" si="1"/>
        <v>0</v>
      </c>
      <c r="AK977" s="19">
        <f t="shared" ca="1" si="2"/>
        <v>0</v>
      </c>
      <c r="AL977" s="20" t="s">
        <v>87</v>
      </c>
      <c r="AM977" s="20">
        <v>27</v>
      </c>
      <c r="AN977" s="21">
        <v>25</v>
      </c>
    </row>
    <row r="978" spans="1:40" ht="12" hidden="1" customHeight="1">
      <c r="A978" s="35"/>
      <c r="B978" s="10"/>
      <c r="C978" s="10"/>
      <c r="D978" s="10"/>
      <c r="E978" s="10"/>
      <c r="F978" s="10"/>
      <c r="G978" s="10"/>
      <c r="H978" s="10"/>
      <c r="I978" s="10"/>
      <c r="J978" s="10"/>
      <c r="K978" s="14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18">
        <f t="shared" ca="1" si="1"/>
        <v>0</v>
      </c>
      <c r="AK978" s="19">
        <f t="shared" ca="1" si="2"/>
        <v>0</v>
      </c>
      <c r="AL978" s="20" t="s">
        <v>87</v>
      </c>
      <c r="AM978" s="20">
        <v>28</v>
      </c>
      <c r="AN978" s="21">
        <v>26</v>
      </c>
    </row>
    <row r="979" spans="1:40" ht="12" hidden="1" customHeight="1">
      <c r="A979" s="35"/>
      <c r="B979" s="10"/>
      <c r="C979" s="10"/>
      <c r="D979" s="10"/>
      <c r="E979" s="10"/>
      <c r="F979" s="10"/>
      <c r="G979" s="10"/>
      <c r="H979" s="10"/>
      <c r="I979" s="10"/>
      <c r="J979" s="10"/>
      <c r="K979" s="14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18">
        <f t="shared" ca="1" si="1"/>
        <v>0</v>
      </c>
      <c r="AK979" s="19">
        <f t="shared" ca="1" si="2"/>
        <v>0</v>
      </c>
      <c r="AL979" s="20" t="s">
        <v>87</v>
      </c>
      <c r="AM979" s="20">
        <v>29</v>
      </c>
      <c r="AN979" s="21">
        <v>27</v>
      </c>
    </row>
    <row r="980" spans="1:40" ht="12" hidden="1" customHeight="1">
      <c r="A980" s="35"/>
      <c r="B980" s="10"/>
      <c r="C980" s="10"/>
      <c r="D980" s="10"/>
      <c r="E980" s="10"/>
      <c r="F980" s="10"/>
      <c r="G980" s="10"/>
      <c r="H980" s="10"/>
      <c r="I980" s="10"/>
      <c r="J980" s="10"/>
      <c r="K980" s="14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18">
        <f t="shared" ca="1" si="1"/>
        <v>0</v>
      </c>
      <c r="AK980" s="19">
        <f t="shared" ca="1" si="2"/>
        <v>0</v>
      </c>
      <c r="AL980" s="20" t="s">
        <v>87</v>
      </c>
      <c r="AM980" s="20">
        <v>30</v>
      </c>
      <c r="AN980" s="21">
        <v>28</v>
      </c>
    </row>
    <row r="981" spans="1:40" ht="12" hidden="1" customHeight="1">
      <c r="A981" s="35"/>
      <c r="B981" s="10"/>
      <c r="C981" s="10"/>
      <c r="D981" s="10"/>
      <c r="E981" s="10"/>
      <c r="F981" s="10"/>
      <c r="G981" s="10"/>
      <c r="H981" s="10"/>
      <c r="I981" s="10"/>
      <c r="J981" s="10"/>
      <c r="K981" s="14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18">
        <f t="shared" ca="1" si="1"/>
        <v>0</v>
      </c>
      <c r="AK981" s="19">
        <f t="shared" ca="1" si="2"/>
        <v>0</v>
      </c>
      <c r="AL981" s="20" t="s">
        <v>87</v>
      </c>
      <c r="AM981" s="20">
        <v>31</v>
      </c>
      <c r="AN981" s="21">
        <v>29</v>
      </c>
    </row>
    <row r="982" spans="1:40" ht="12" hidden="1" customHeight="1">
      <c r="A982" s="35"/>
      <c r="B982" s="10"/>
      <c r="C982" s="10"/>
      <c r="D982" s="10"/>
      <c r="E982" s="10"/>
      <c r="F982" s="10"/>
      <c r="G982" s="10"/>
      <c r="H982" s="10"/>
      <c r="I982" s="10"/>
      <c r="J982" s="10"/>
      <c r="K982" s="14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18">
        <f t="shared" ca="1" si="1"/>
        <v>0</v>
      </c>
      <c r="AK982" s="19">
        <f t="shared" ca="1" si="2"/>
        <v>0</v>
      </c>
      <c r="AL982" s="20" t="s">
        <v>87</v>
      </c>
      <c r="AM982" s="20">
        <v>32</v>
      </c>
      <c r="AN982" s="21">
        <v>30</v>
      </c>
    </row>
    <row r="983" spans="1:40" ht="12" hidden="1" customHeight="1">
      <c r="A983" s="35"/>
      <c r="B983" s="10"/>
      <c r="C983" s="10"/>
      <c r="D983" s="10"/>
      <c r="E983" s="10"/>
      <c r="F983" s="10"/>
      <c r="G983" s="10"/>
      <c r="H983" s="10"/>
      <c r="I983" s="10"/>
      <c r="J983" s="10"/>
      <c r="K983" s="14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18">
        <f t="shared" ca="1" si="1"/>
        <v>0</v>
      </c>
      <c r="AK983" s="19">
        <f t="shared" ca="1" si="2"/>
        <v>0</v>
      </c>
      <c r="AL983" s="20" t="s">
        <v>87</v>
      </c>
      <c r="AM983" s="20">
        <v>33</v>
      </c>
      <c r="AN983" s="21">
        <v>31</v>
      </c>
    </row>
    <row r="984" spans="1:40" ht="12" hidden="1" customHeight="1">
      <c r="A984" s="35"/>
      <c r="B984" s="10"/>
      <c r="C984" s="10"/>
      <c r="D984" s="10"/>
      <c r="E984" s="10"/>
      <c r="F984" s="10"/>
      <c r="G984" s="10"/>
      <c r="H984" s="10"/>
      <c r="I984" s="10"/>
      <c r="J984" s="10"/>
      <c r="K984" s="14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18">
        <f t="shared" ca="1" si="1"/>
        <v>0</v>
      </c>
      <c r="AK984" s="19">
        <f t="shared" ca="1" si="2"/>
        <v>0</v>
      </c>
      <c r="AL984" s="20" t="s">
        <v>87</v>
      </c>
      <c r="AM984" s="20">
        <v>34</v>
      </c>
      <c r="AN984" s="21">
        <v>32</v>
      </c>
    </row>
    <row r="985" spans="1:40" ht="12" hidden="1" customHeight="1">
      <c r="A985" s="35"/>
      <c r="B985" s="10"/>
      <c r="C985" s="10"/>
      <c r="D985" s="10"/>
      <c r="E985" s="10"/>
      <c r="F985" s="10"/>
      <c r="G985" s="10"/>
      <c r="H985" s="10"/>
      <c r="I985" s="10"/>
      <c r="J985" s="10"/>
      <c r="K985" s="14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18">
        <f t="shared" ca="1" si="1"/>
        <v>0</v>
      </c>
      <c r="AK985" s="19">
        <f t="shared" ca="1" si="2"/>
        <v>0</v>
      </c>
      <c r="AL985" s="20" t="s">
        <v>87</v>
      </c>
      <c r="AM985" s="20">
        <v>35</v>
      </c>
      <c r="AN985" s="21">
        <v>33</v>
      </c>
    </row>
    <row r="986" spans="1:40" ht="12" hidden="1" customHeight="1">
      <c r="A986" s="35"/>
      <c r="B986" s="10"/>
      <c r="C986" s="10"/>
      <c r="D986" s="10"/>
      <c r="E986" s="10"/>
      <c r="F986" s="10"/>
      <c r="G986" s="10"/>
      <c r="H986" s="10"/>
      <c r="I986" s="10"/>
      <c r="J986" s="10"/>
      <c r="K986" s="14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18">
        <f t="shared" ca="1" si="1"/>
        <v>0</v>
      </c>
      <c r="AK986" s="19">
        <f t="shared" ca="1" si="2"/>
        <v>0</v>
      </c>
      <c r="AL986" s="20" t="s">
        <v>87</v>
      </c>
      <c r="AM986" s="20">
        <v>36</v>
      </c>
      <c r="AN986" s="21">
        <v>34</v>
      </c>
    </row>
    <row r="987" spans="1:40" ht="12" hidden="1" customHeight="1">
      <c r="A987" s="35"/>
      <c r="B987" s="10"/>
      <c r="C987" s="10"/>
      <c r="D987" s="10"/>
      <c r="E987" s="10"/>
      <c r="F987" s="10"/>
      <c r="G987" s="10"/>
      <c r="H987" s="10"/>
      <c r="I987" s="10"/>
      <c r="J987" s="10"/>
      <c r="K987" s="14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18">
        <f t="shared" ca="1" si="1"/>
        <v>0</v>
      </c>
      <c r="AK987" s="19">
        <f t="shared" ca="1" si="2"/>
        <v>0</v>
      </c>
      <c r="AL987" s="20" t="s">
        <v>87</v>
      </c>
      <c r="AM987" s="20">
        <v>37</v>
      </c>
      <c r="AN987" s="21">
        <v>35</v>
      </c>
    </row>
    <row r="988" spans="1:40" ht="12" hidden="1" customHeight="1">
      <c r="A988" s="35"/>
      <c r="B988" s="10"/>
      <c r="C988" s="10"/>
      <c r="D988" s="10"/>
      <c r="E988" s="10"/>
      <c r="F988" s="10"/>
      <c r="G988" s="10"/>
      <c r="H988" s="10"/>
      <c r="I988" s="10"/>
      <c r="J988" s="10"/>
      <c r="K988" s="14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18">
        <f t="shared" ca="1" si="1"/>
        <v>0</v>
      </c>
      <c r="AK988" s="19">
        <f t="shared" ca="1" si="2"/>
        <v>0</v>
      </c>
      <c r="AL988" s="20" t="s">
        <v>87</v>
      </c>
      <c r="AM988" s="20">
        <v>38</v>
      </c>
      <c r="AN988" s="21">
        <v>36</v>
      </c>
    </row>
    <row r="989" spans="1:40" ht="12" hidden="1" customHeight="1">
      <c r="A989" s="35"/>
      <c r="B989" s="10"/>
      <c r="C989" s="10"/>
      <c r="D989" s="10"/>
      <c r="E989" s="10"/>
      <c r="F989" s="10"/>
      <c r="G989" s="10"/>
      <c r="H989" s="10"/>
      <c r="I989" s="10"/>
      <c r="J989" s="10"/>
      <c r="K989" s="14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18">
        <f t="shared" ca="1" si="1"/>
        <v>0</v>
      </c>
      <c r="AK989" s="19">
        <f t="shared" ca="1" si="2"/>
        <v>0</v>
      </c>
      <c r="AL989" s="20" t="s">
        <v>87</v>
      </c>
      <c r="AM989" s="20">
        <v>39</v>
      </c>
      <c r="AN989" s="21">
        <v>37</v>
      </c>
    </row>
    <row r="990" spans="1:40" ht="12" hidden="1" customHeight="1">
      <c r="A990" s="35"/>
      <c r="B990" s="10"/>
      <c r="C990" s="10"/>
      <c r="D990" s="10"/>
      <c r="E990" s="10"/>
      <c r="F990" s="10"/>
      <c r="G990" s="10"/>
      <c r="H990" s="10"/>
      <c r="I990" s="10"/>
      <c r="J990" s="10"/>
      <c r="K990" s="14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18">
        <f t="shared" ca="1" si="1"/>
        <v>0</v>
      </c>
      <c r="AK990" s="19">
        <f t="shared" ca="1" si="2"/>
        <v>0</v>
      </c>
      <c r="AL990" s="20" t="s">
        <v>87</v>
      </c>
      <c r="AM990" s="20">
        <v>40</v>
      </c>
      <c r="AN990" s="21">
        <v>38</v>
      </c>
    </row>
    <row r="991" spans="1:40" ht="12" hidden="1" customHeight="1">
      <c r="A991" s="35"/>
      <c r="B991" s="10"/>
      <c r="C991" s="10"/>
      <c r="D991" s="10"/>
      <c r="E991" s="10"/>
      <c r="F991" s="10"/>
      <c r="G991" s="10"/>
      <c r="H991" s="10"/>
      <c r="I991" s="10"/>
      <c r="J991" s="10"/>
      <c r="K991" s="14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18">
        <f t="shared" ca="1" si="1"/>
        <v>0</v>
      </c>
      <c r="AK991" s="19">
        <f t="shared" ca="1" si="2"/>
        <v>0</v>
      </c>
      <c r="AL991" s="20" t="s">
        <v>87</v>
      </c>
      <c r="AM991" s="20">
        <v>41</v>
      </c>
      <c r="AN991" s="21">
        <v>39</v>
      </c>
    </row>
    <row r="992" spans="1:40" ht="12" hidden="1" customHeight="1">
      <c r="A992" s="35"/>
      <c r="B992" s="10"/>
      <c r="C992" s="10"/>
      <c r="D992" s="10"/>
      <c r="E992" s="10"/>
      <c r="F992" s="10"/>
      <c r="G992" s="10"/>
      <c r="H992" s="10"/>
      <c r="I992" s="10"/>
      <c r="J992" s="10"/>
      <c r="K992" s="14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18">
        <f t="shared" ca="1" si="1"/>
        <v>0</v>
      </c>
      <c r="AK992" s="19">
        <f t="shared" ca="1" si="2"/>
        <v>0</v>
      </c>
      <c r="AL992" s="20" t="s">
        <v>87</v>
      </c>
      <c r="AM992" s="20">
        <v>42</v>
      </c>
      <c r="AN992" s="21">
        <v>40</v>
      </c>
    </row>
    <row r="993" spans="1:40" ht="12" hidden="1" customHeight="1">
      <c r="A993" s="35"/>
      <c r="B993" s="10"/>
      <c r="C993" s="10"/>
      <c r="D993" s="10"/>
      <c r="E993" s="10"/>
      <c r="F993" s="10"/>
      <c r="G993" s="10"/>
      <c r="H993" s="10"/>
      <c r="I993" s="10"/>
      <c r="J993" s="10"/>
      <c r="K993" s="14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18">
        <f t="shared" ca="1" si="1"/>
        <v>0</v>
      </c>
      <c r="AK993" s="19">
        <f t="shared" ca="1" si="2"/>
        <v>0</v>
      </c>
      <c r="AL993" s="20" t="s">
        <v>87</v>
      </c>
      <c r="AM993" s="20">
        <v>43</v>
      </c>
      <c r="AN993" s="21">
        <v>41</v>
      </c>
    </row>
    <row r="994" spans="1:40" ht="12" hidden="1" customHeight="1">
      <c r="A994" s="35"/>
      <c r="B994" s="10"/>
      <c r="C994" s="10"/>
      <c r="D994" s="10"/>
      <c r="E994" s="10"/>
      <c r="F994" s="10"/>
      <c r="G994" s="10"/>
      <c r="H994" s="10"/>
      <c r="I994" s="10"/>
      <c r="J994" s="10"/>
      <c r="K994" s="14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18">
        <f t="shared" ca="1" si="1"/>
        <v>0</v>
      </c>
      <c r="AK994" s="19">
        <f t="shared" ca="1" si="2"/>
        <v>0</v>
      </c>
      <c r="AL994" s="20" t="s">
        <v>87</v>
      </c>
      <c r="AM994" s="20">
        <v>44</v>
      </c>
      <c r="AN994" s="21">
        <v>42</v>
      </c>
    </row>
    <row r="995" spans="1:40" ht="12" hidden="1" customHeight="1">
      <c r="A995" s="35"/>
      <c r="B995" s="10"/>
      <c r="C995" s="10"/>
      <c r="D995" s="10"/>
      <c r="E995" s="10"/>
      <c r="F995" s="10"/>
      <c r="G995" s="10"/>
      <c r="H995" s="10"/>
      <c r="I995" s="10"/>
      <c r="J995" s="10"/>
      <c r="K995" s="14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18">
        <f t="shared" ca="1" si="1"/>
        <v>0</v>
      </c>
      <c r="AK995" s="19">
        <f t="shared" ca="1" si="2"/>
        <v>0</v>
      </c>
      <c r="AL995" s="20" t="s">
        <v>87</v>
      </c>
      <c r="AM995" s="20">
        <v>45</v>
      </c>
      <c r="AN995" s="21">
        <v>43</v>
      </c>
    </row>
    <row r="996" spans="1:40" ht="12" hidden="1" customHeight="1">
      <c r="A996" s="35"/>
      <c r="B996" s="10"/>
      <c r="C996" s="10"/>
      <c r="D996" s="10"/>
      <c r="E996" s="10"/>
      <c r="F996" s="10"/>
      <c r="G996" s="10"/>
      <c r="H996" s="10"/>
      <c r="I996" s="10"/>
      <c r="J996" s="10"/>
      <c r="K996" s="14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18">
        <f t="shared" ca="1" si="1"/>
        <v>0</v>
      </c>
      <c r="AK996" s="19">
        <f t="shared" ca="1" si="2"/>
        <v>0</v>
      </c>
      <c r="AL996" s="20" t="s">
        <v>87</v>
      </c>
      <c r="AM996" s="20">
        <v>46</v>
      </c>
      <c r="AN996" s="21">
        <v>44</v>
      </c>
    </row>
    <row r="997" spans="1:40" ht="12" hidden="1" customHeight="1">
      <c r="A997" s="35"/>
      <c r="B997" s="10"/>
      <c r="C997" s="10"/>
      <c r="D997" s="10"/>
      <c r="E997" s="10"/>
      <c r="F997" s="10"/>
      <c r="G997" s="10"/>
      <c r="H997" s="10"/>
      <c r="I997" s="10"/>
      <c r="J997" s="10"/>
      <c r="K997" s="14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18">
        <f t="shared" ca="1" si="1"/>
        <v>0</v>
      </c>
      <c r="AK997" s="19">
        <f t="shared" ca="1" si="2"/>
        <v>0</v>
      </c>
      <c r="AL997" s="20" t="s">
        <v>87</v>
      </c>
      <c r="AM997" s="20">
        <v>47</v>
      </c>
      <c r="AN997" s="21">
        <v>45</v>
      </c>
    </row>
    <row r="998" spans="1:40" ht="12" hidden="1" customHeight="1">
      <c r="A998" s="35"/>
      <c r="B998" s="10"/>
      <c r="C998" s="10"/>
      <c r="D998" s="10"/>
      <c r="E998" s="10"/>
      <c r="F998" s="10"/>
      <c r="G998" s="10"/>
      <c r="H998" s="10"/>
      <c r="I998" s="10"/>
      <c r="J998" s="10"/>
      <c r="K998" s="14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18">
        <f t="shared" ca="1" si="1"/>
        <v>0</v>
      </c>
      <c r="AK998" s="19">
        <f t="shared" ca="1" si="2"/>
        <v>0</v>
      </c>
      <c r="AL998" s="20" t="s">
        <v>87</v>
      </c>
      <c r="AM998" s="20">
        <v>48</v>
      </c>
      <c r="AN998" s="21">
        <v>46</v>
      </c>
    </row>
    <row r="999" spans="1:40" ht="12" hidden="1" customHeight="1">
      <c r="A999" s="35"/>
      <c r="B999" s="10"/>
      <c r="C999" s="10"/>
      <c r="D999" s="10"/>
      <c r="E999" s="10"/>
      <c r="F999" s="10"/>
      <c r="G999" s="10"/>
      <c r="H999" s="10"/>
      <c r="I999" s="10"/>
      <c r="J999" s="10"/>
      <c r="K999" s="14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18">
        <f t="shared" ca="1" si="1"/>
        <v>0</v>
      </c>
      <c r="AK999" s="19">
        <f t="shared" ca="1" si="2"/>
        <v>0</v>
      </c>
      <c r="AL999" s="20" t="s">
        <v>87</v>
      </c>
      <c r="AM999" s="20">
        <v>49</v>
      </c>
      <c r="AN999" s="21">
        <v>47</v>
      </c>
    </row>
    <row r="1000" spans="1:40" ht="12" hidden="1" customHeight="1">
      <c r="A1000" s="35"/>
      <c r="B1000" s="10"/>
      <c r="C1000" s="10"/>
      <c r="D1000" s="10"/>
      <c r="E1000" s="10"/>
      <c r="F1000" s="10"/>
      <c r="G1000" s="10"/>
      <c r="H1000" s="10"/>
      <c r="I1000" s="10"/>
      <c r="J1000" s="10"/>
      <c r="K1000" s="14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18">
        <f t="shared" ca="1" si="1"/>
        <v>0</v>
      </c>
      <c r="AK1000" s="19">
        <f t="shared" ca="1" si="2"/>
        <v>0</v>
      </c>
      <c r="AL1000" s="20" t="s">
        <v>87</v>
      </c>
      <c r="AM1000" s="20">
        <v>50</v>
      </c>
      <c r="AN1000" s="21">
        <v>48</v>
      </c>
    </row>
    <row r="1001" spans="1:40" ht="12" hidden="1" customHeight="1">
      <c r="A1001" s="35"/>
      <c r="B1001" s="10"/>
      <c r="C1001" s="10"/>
      <c r="D1001" s="10"/>
      <c r="E1001" s="10"/>
      <c r="F1001" s="10"/>
      <c r="G1001" s="10"/>
      <c r="H1001" s="10"/>
      <c r="I1001" s="10"/>
      <c r="J1001" s="10"/>
      <c r="K1001" s="14"/>
      <c r="L1001" s="25"/>
      <c r="M1001" s="25"/>
      <c r="N1001" s="25"/>
      <c r="O1001" s="25"/>
      <c r="P1001" s="25"/>
      <c r="Q1001" s="25"/>
      <c r="R1001" s="25"/>
      <c r="S1001" s="25"/>
      <c r="T1001" s="25"/>
      <c r="U1001" s="25"/>
      <c r="V1001" s="25"/>
      <c r="W1001" s="25"/>
      <c r="X1001" s="25"/>
      <c r="Y1001" s="25"/>
      <c r="Z1001" s="25"/>
      <c r="AA1001" s="25"/>
      <c r="AB1001" s="25"/>
      <c r="AC1001" s="25"/>
      <c r="AD1001" s="25"/>
      <c r="AE1001" s="25"/>
      <c r="AF1001" s="25"/>
      <c r="AG1001" s="25"/>
      <c r="AH1001" s="25"/>
      <c r="AI1001" s="25"/>
      <c r="AJ1001" s="18">
        <f t="shared" ca="1" si="1"/>
        <v>0</v>
      </c>
      <c r="AK1001" s="19">
        <f t="shared" ca="1" si="2"/>
        <v>0</v>
      </c>
      <c r="AL1001" s="20" t="s">
        <v>87</v>
      </c>
      <c r="AM1001" s="20">
        <v>51</v>
      </c>
      <c r="AN1001" s="21">
        <v>49</v>
      </c>
    </row>
    <row r="1002" spans="1:40" ht="12" hidden="1" customHeight="1">
      <c r="A1002" s="35"/>
      <c r="B1002" s="10"/>
      <c r="C1002" s="10"/>
      <c r="D1002" s="10"/>
      <c r="E1002" s="10"/>
      <c r="F1002" s="10"/>
      <c r="G1002" s="10"/>
      <c r="H1002" s="10"/>
      <c r="I1002" s="10"/>
      <c r="J1002" s="10"/>
      <c r="K1002" s="14"/>
      <c r="L1002" s="25"/>
      <c r="M1002" s="25"/>
      <c r="N1002" s="25"/>
      <c r="O1002" s="25"/>
      <c r="P1002" s="25"/>
      <c r="Q1002" s="25"/>
      <c r="R1002" s="25"/>
      <c r="S1002" s="25"/>
      <c r="T1002" s="25"/>
      <c r="U1002" s="25"/>
      <c r="V1002" s="25"/>
      <c r="W1002" s="25"/>
      <c r="X1002" s="25"/>
      <c r="Y1002" s="25"/>
      <c r="Z1002" s="25"/>
      <c r="AA1002" s="25"/>
      <c r="AB1002" s="25"/>
      <c r="AC1002" s="25"/>
      <c r="AD1002" s="25"/>
      <c r="AE1002" s="25"/>
      <c r="AF1002" s="25"/>
      <c r="AG1002" s="25"/>
      <c r="AH1002" s="25"/>
      <c r="AI1002" s="25"/>
      <c r="AJ1002" s="18">
        <f t="shared" ca="1" si="1"/>
        <v>0</v>
      </c>
      <c r="AK1002" s="19">
        <f t="shared" ca="1" si="2"/>
        <v>0</v>
      </c>
      <c r="AL1002" s="20" t="s">
        <v>87</v>
      </c>
      <c r="AM1002" s="20">
        <v>52</v>
      </c>
      <c r="AN1002" s="21">
        <v>50</v>
      </c>
    </row>
  </sheetData>
  <mergeCells count="34">
    <mergeCell ref="G18:H18"/>
    <mergeCell ref="G10:H10"/>
    <mergeCell ref="G7:H7"/>
    <mergeCell ref="A1:I1"/>
    <mergeCell ref="AJ1:AN1"/>
    <mergeCell ref="D28:D30"/>
    <mergeCell ref="G3:H3"/>
    <mergeCell ref="G4:H4"/>
    <mergeCell ref="G2:I2"/>
    <mergeCell ref="K1:K2"/>
    <mergeCell ref="H28:H30"/>
    <mergeCell ref="G28:G30"/>
    <mergeCell ref="F28:F30"/>
    <mergeCell ref="G25:H25"/>
    <mergeCell ref="G26:H26"/>
    <mergeCell ref="G24:H24"/>
    <mergeCell ref="G22:I22"/>
    <mergeCell ref="G23:H23"/>
    <mergeCell ref="G19:H19"/>
    <mergeCell ref="G20:H20"/>
    <mergeCell ref="E28:E30"/>
    <mergeCell ref="B28:B30"/>
    <mergeCell ref="C28:C30"/>
    <mergeCell ref="A28:A30"/>
    <mergeCell ref="C2:E5"/>
    <mergeCell ref="G5:H5"/>
    <mergeCell ref="G6:H6"/>
    <mergeCell ref="G9:I9"/>
    <mergeCell ref="G17:H17"/>
    <mergeCell ref="G16:H16"/>
    <mergeCell ref="G15:I15"/>
    <mergeCell ref="G12:H12"/>
    <mergeCell ref="G13:H13"/>
    <mergeCell ref="G11:H11"/>
  </mergeCells>
  <conditionalFormatting sqref="L3:L52">
    <cfRule type="cellIs" dxfId="139" priority="1" operator="between">
      <formula>$AH$7</formula>
      <formula>$I$3</formula>
    </cfRule>
  </conditionalFormatting>
  <conditionalFormatting sqref="C7:C26">
    <cfRule type="cellIs" dxfId="138" priority="2" operator="greaterThanOrEqual">
      <formula>"3%"</formula>
    </cfRule>
  </conditionalFormatting>
  <conditionalFormatting sqref="C7:C26">
    <cfRule type="cellIs" dxfId="137" priority="3" operator="lessThan">
      <formula>"3%"</formula>
    </cfRule>
  </conditionalFormatting>
  <conditionalFormatting sqref="D7:D26">
    <cfRule type="cellIs" dxfId="136" priority="4" operator="greaterThan">
      <formula>0</formula>
    </cfRule>
  </conditionalFormatting>
  <conditionalFormatting sqref="D7:D26">
    <cfRule type="cellIs" dxfId="135" priority="5" operator="equal">
      <formula>0</formula>
    </cfRule>
  </conditionalFormatting>
  <conditionalFormatting sqref="M3:M52">
    <cfRule type="cellIs" dxfId="134" priority="6" operator="between">
      <formula>$AH$7</formula>
      <formula>$I$3</formula>
    </cfRule>
  </conditionalFormatting>
  <conditionalFormatting sqref="N3:N52">
    <cfRule type="cellIs" dxfId="133" priority="7" operator="between">
      <formula>$AH$7</formula>
      <formula>$I$3</formula>
    </cfRule>
  </conditionalFormatting>
  <conditionalFormatting sqref="O3:O52">
    <cfRule type="cellIs" dxfId="132" priority="8" operator="between">
      <formula>$AH$7</formula>
      <formula>$I$3</formula>
    </cfRule>
  </conditionalFormatting>
  <conditionalFormatting sqref="P3:P52">
    <cfRule type="cellIs" dxfId="131" priority="9" operator="between">
      <formula>$AH$7</formula>
      <formula>$I$3</formula>
    </cfRule>
  </conditionalFormatting>
  <conditionalFormatting sqref="Q3:Q52">
    <cfRule type="cellIs" dxfId="130" priority="10" operator="between">
      <formula>$AH$7</formula>
      <formula>$I$3</formula>
    </cfRule>
  </conditionalFormatting>
  <conditionalFormatting sqref="R3:R52">
    <cfRule type="cellIs" dxfId="129" priority="11" operator="between">
      <formula>$AH$7</formula>
      <formula>$I$3</formula>
    </cfRule>
  </conditionalFormatting>
  <conditionalFormatting sqref="S3:S52">
    <cfRule type="cellIs" dxfId="128" priority="12" operator="between">
      <formula>$AH$7</formula>
      <formula>$I$3</formula>
    </cfRule>
  </conditionalFormatting>
  <conditionalFormatting sqref="T3:T52">
    <cfRule type="cellIs" dxfId="127" priority="13" operator="between">
      <formula>$AH$7</formula>
      <formula>$I$3</formula>
    </cfRule>
  </conditionalFormatting>
  <conditionalFormatting sqref="U3:U52">
    <cfRule type="cellIs" dxfId="126" priority="14" operator="between">
      <formula>$AH$7</formula>
      <formula>$I$3</formula>
    </cfRule>
  </conditionalFormatting>
  <conditionalFormatting sqref="V3:V52">
    <cfRule type="cellIs" dxfId="125" priority="15" operator="between">
      <formula>$AH$7</formula>
      <formula>$I$3</formula>
    </cfRule>
  </conditionalFormatting>
  <conditionalFormatting sqref="W3:W52">
    <cfRule type="cellIs" dxfId="124" priority="16" operator="between">
      <formula>$AH$7</formula>
      <formula>$I$3</formula>
    </cfRule>
  </conditionalFormatting>
  <conditionalFormatting sqref="X3:X52">
    <cfRule type="cellIs" dxfId="123" priority="17" operator="between">
      <formula>$AH$7</formula>
      <formula>$I$3</formula>
    </cfRule>
  </conditionalFormatting>
  <conditionalFormatting sqref="Y3:Y52">
    <cfRule type="cellIs" dxfId="122" priority="18" operator="between">
      <formula>$AH$7</formula>
      <formula>$I$3</formula>
    </cfRule>
  </conditionalFormatting>
  <conditionalFormatting sqref="Z3:Z52">
    <cfRule type="cellIs" dxfId="121" priority="19" operator="between">
      <formula>$AH$7</formula>
      <formula>$I$3</formula>
    </cfRule>
  </conditionalFormatting>
  <conditionalFormatting sqref="AA3:AA52">
    <cfRule type="cellIs" dxfId="120" priority="20" operator="between">
      <formula>$AH$7</formula>
      <formula>$I$3</formula>
    </cfRule>
  </conditionalFormatting>
  <conditionalFormatting sqref="AB3:AB52">
    <cfRule type="cellIs" dxfId="119" priority="21" operator="between">
      <formula>$AH$7</formula>
      <formula>$I$3</formula>
    </cfRule>
  </conditionalFormatting>
  <conditionalFormatting sqref="AC3:AC52">
    <cfRule type="cellIs" dxfId="118" priority="22" operator="between">
      <formula>$AH$7</formula>
      <formula>$I$3</formula>
    </cfRule>
  </conditionalFormatting>
  <conditionalFormatting sqref="AD3:AE52 AF5:AF52 AI5:AI52 AH8:AH52 AG9:AG52">
    <cfRule type="cellIs" dxfId="117" priority="23" operator="between">
      <formula>$AH$7</formula>
      <formula>$I$3</formula>
    </cfRule>
  </conditionalFormatting>
  <conditionalFormatting sqref="C31:C140">
    <cfRule type="cellIs" dxfId="116" priority="24" operator="equal">
      <formula>"MIRA"</formula>
    </cfRule>
  </conditionalFormatting>
  <conditionalFormatting sqref="A31:A140">
    <cfRule type="cellIs" dxfId="115" priority="25" operator="lessThanOrEqual">
      <formula>$B$2</formula>
    </cfRule>
  </conditionalFormatting>
  <conditionalFormatting sqref="B31:B140">
    <cfRule type="cellIs" dxfId="114" priority="26" operator="between">
      <formula>$I$3</formula>
      <formula>$L$2</formula>
    </cfRule>
  </conditionalFormatting>
  <conditionalFormatting sqref="B31:B140">
    <cfRule type="cellIs" dxfId="113" priority="27" operator="lessThan">
      <formula>$I$3</formula>
    </cfRule>
  </conditionalFormatting>
  <conditionalFormatting sqref="A31:A140">
    <cfRule type="cellIs" dxfId="112" priority="28" operator="greaterThan">
      <formula>$B$2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N1002"/>
  <sheetViews>
    <sheetView zoomScale="125" workbookViewId="0">
      <selection activeCell="F9" sqref="F9"/>
    </sheetView>
  </sheetViews>
  <sheetFormatPr baseColWidth="10" defaultColWidth="14.5" defaultRowHeight="15" customHeight="1"/>
  <cols>
    <col min="1" max="1" width="21.1640625" customWidth="1"/>
    <col min="2" max="2" width="11.5" customWidth="1"/>
    <col min="3" max="3" width="16.5" customWidth="1"/>
    <col min="4" max="4" width="7.6640625" customWidth="1"/>
    <col min="5" max="5" width="12.1640625" customWidth="1"/>
    <col min="6" max="6" width="10.33203125" customWidth="1"/>
    <col min="7" max="8" width="17.5" customWidth="1"/>
    <col min="9" max="9" width="19" customWidth="1"/>
    <col min="10" max="10" width="4.1640625" customWidth="1"/>
    <col min="11" max="11" width="6" customWidth="1"/>
    <col min="12" max="12" width="10.5" customWidth="1"/>
    <col min="13" max="32" width="10" customWidth="1"/>
    <col min="33" max="33" width="28.1640625" customWidth="1"/>
    <col min="34" max="40" width="10" customWidth="1"/>
  </cols>
  <sheetData>
    <row r="1" spans="1:40" ht="18" customHeight="1">
      <c r="A1" s="123" t="s">
        <v>0</v>
      </c>
      <c r="B1" s="113"/>
      <c r="C1" s="113"/>
      <c r="D1" s="113"/>
      <c r="E1" s="113"/>
      <c r="F1" s="113"/>
      <c r="G1" s="113"/>
      <c r="H1" s="113"/>
      <c r="I1" s="111"/>
      <c r="J1" s="1"/>
      <c r="K1" s="125" t="s">
        <v>1</v>
      </c>
      <c r="L1" s="2" t="str">
        <f>A7</f>
        <v>verde</v>
      </c>
      <c r="M1" s="2" t="str">
        <f>A8</f>
        <v>humana</v>
      </c>
      <c r="N1" s="2" t="str">
        <f>A9</f>
        <v>radical</v>
      </c>
      <c r="O1" s="2" t="str">
        <f>A10</f>
        <v>polo</v>
      </c>
      <c r="P1" s="2" t="str">
        <f>A11</f>
        <v>laU</v>
      </c>
      <c r="Q1" s="2" t="str">
        <f>A12</f>
        <v>centro</v>
      </c>
      <c r="R1" s="2" t="str">
        <f>A13</f>
        <v>justas</v>
      </c>
      <c r="S1" s="2" t="str">
        <f>A14</f>
        <v>MIRA</v>
      </c>
      <c r="T1" s="2" t="str">
        <f>A15</f>
        <v>renaciente</v>
      </c>
      <c r="U1" s="2" t="str">
        <f>A16</f>
        <v>asi</v>
      </c>
      <c r="V1" s="2" t="str">
        <f>A17</f>
        <v>aico</v>
      </c>
      <c r="W1" s="2">
        <f>A18</f>
        <v>0</v>
      </c>
      <c r="X1" s="2">
        <f>A19</f>
        <v>0</v>
      </c>
      <c r="Y1" s="2">
        <f>A20</f>
        <v>0</v>
      </c>
      <c r="Z1" s="2">
        <f>A21</f>
        <v>0</v>
      </c>
      <c r="AA1" s="2">
        <f>A22</f>
        <v>0</v>
      </c>
      <c r="AB1" s="2">
        <f>A23</f>
        <v>0</v>
      </c>
      <c r="AC1" s="2">
        <f>A24</f>
        <v>0</v>
      </c>
      <c r="AD1" s="2">
        <f>A25</f>
        <v>0</v>
      </c>
      <c r="AE1" s="2">
        <f>A26</f>
        <v>0</v>
      </c>
      <c r="AF1" s="3"/>
      <c r="AG1" s="3"/>
      <c r="AH1" s="3"/>
      <c r="AI1" s="3"/>
      <c r="AJ1" s="124" t="s">
        <v>2</v>
      </c>
      <c r="AK1" s="105"/>
      <c r="AL1" s="105"/>
      <c r="AM1" s="105"/>
      <c r="AN1" s="105"/>
    </row>
    <row r="2" spans="1:40" ht="12" customHeight="1">
      <c r="A2" s="4" t="s">
        <v>3</v>
      </c>
      <c r="B2" s="5">
        <v>11</v>
      </c>
      <c r="C2" s="101" t="s">
        <v>4</v>
      </c>
      <c r="D2" s="102"/>
      <c r="E2" s="103"/>
      <c r="G2" s="112" t="s">
        <v>5</v>
      </c>
      <c r="H2" s="113"/>
      <c r="I2" s="111"/>
      <c r="J2" s="6"/>
      <c r="K2" s="119"/>
      <c r="L2" s="7">
        <f>LARGE($E$7:$E$26,1)</f>
        <v>27341</v>
      </c>
      <c r="M2" s="7">
        <f>LARGE($E$7:$E$26,2)</f>
        <v>26386</v>
      </c>
      <c r="N2" s="7">
        <f>LARGE($E$7:$E$26,3)</f>
        <v>14829</v>
      </c>
      <c r="O2" s="7">
        <f>LARGE($E$7:$E$26,4)</f>
        <v>12921</v>
      </c>
      <c r="P2" s="7">
        <f>LARGE($E$7:$E$26,5)</f>
        <v>12226</v>
      </c>
      <c r="Q2" s="7">
        <f>LARGE($E$7:$E$26,6)</f>
        <v>10666</v>
      </c>
      <c r="R2" s="7">
        <f>LARGE($E$7:$E$26,7)</f>
        <v>7908</v>
      </c>
      <c r="S2" s="7">
        <f>LARGE($E$7:$E$26,8)</f>
        <v>7589</v>
      </c>
      <c r="T2" s="7">
        <f>LARGE($E$7:$E$26,9)</f>
        <v>0</v>
      </c>
      <c r="U2" s="7">
        <f>LARGE($E$7:$E$26,10)</f>
        <v>0</v>
      </c>
      <c r="V2" s="7">
        <f>LARGE($E$7:$E$26,11)</f>
        <v>0</v>
      </c>
      <c r="W2" s="7">
        <f>LARGE($E$7:$E$26,12)</f>
        <v>0</v>
      </c>
      <c r="X2" s="7">
        <f>LARGE($E$7:$E$26,13)</f>
        <v>0</v>
      </c>
      <c r="Y2" s="7">
        <f>LARGE($E$7:$E$26,14)</f>
        <v>0</v>
      </c>
      <c r="Z2" s="7">
        <f>LARGE($E$7:$E$26,15)</f>
        <v>0</v>
      </c>
      <c r="AA2" s="7">
        <f>LARGE($E$7:$E$26,16)</f>
        <v>0</v>
      </c>
      <c r="AB2" s="7">
        <f>LARGE($E$7:$E$26,17)</f>
        <v>0</v>
      </c>
      <c r="AC2" s="7">
        <f>LARGE($E$7:$E$26,18)</f>
        <v>0</v>
      </c>
      <c r="AD2" s="7">
        <f>LARGE($E$7:$E$26,19)</f>
        <v>0</v>
      </c>
      <c r="AE2" s="7">
        <f>LARGE($E$7:$E$26,20)</f>
        <v>0</v>
      </c>
      <c r="AG2" s="8" t="s">
        <v>6</v>
      </c>
      <c r="AH2" s="9" t="e">
        <f>VLOOKUP($AG$8,$A$7:$D$25,2,0)/I12</f>
        <v>#DIV/0!</v>
      </c>
      <c r="AI2" s="10"/>
      <c r="AJ2" s="11" t="s">
        <v>7</v>
      </c>
      <c r="AK2" s="11" t="s">
        <v>8</v>
      </c>
      <c r="AL2" s="11" t="s">
        <v>9</v>
      </c>
      <c r="AM2" s="11" t="s">
        <v>10</v>
      </c>
      <c r="AN2" s="11" t="s">
        <v>11</v>
      </c>
    </row>
    <row r="3" spans="1:40" ht="12" customHeight="1">
      <c r="A3" s="4" t="s">
        <v>12</v>
      </c>
      <c r="B3" s="12">
        <v>36730</v>
      </c>
      <c r="C3" s="104"/>
      <c r="D3" s="105"/>
      <c r="E3" s="106"/>
      <c r="G3" s="110" t="s">
        <v>13</v>
      </c>
      <c r="H3" s="111"/>
      <c r="I3" s="13">
        <f>LARGE(L3:AD52,B2)</f>
        <v>7908</v>
      </c>
      <c r="J3" s="14"/>
      <c r="K3" s="15">
        <v>1</v>
      </c>
      <c r="L3" s="16">
        <f t="shared" ref="L3:AE3" si="0">+L$2/$K3</f>
        <v>27341</v>
      </c>
      <c r="M3" s="16">
        <f t="shared" si="0"/>
        <v>26386</v>
      </c>
      <c r="N3" s="16">
        <f t="shared" si="0"/>
        <v>14829</v>
      </c>
      <c r="O3" s="16">
        <f t="shared" si="0"/>
        <v>12921</v>
      </c>
      <c r="P3" s="16">
        <f t="shared" si="0"/>
        <v>12226</v>
      </c>
      <c r="Q3" s="16">
        <f t="shared" si="0"/>
        <v>10666</v>
      </c>
      <c r="R3" s="16">
        <f t="shared" si="0"/>
        <v>7908</v>
      </c>
      <c r="S3" s="16">
        <f t="shared" si="0"/>
        <v>7589</v>
      </c>
      <c r="T3" s="16">
        <f t="shared" si="0"/>
        <v>0</v>
      </c>
      <c r="U3" s="16">
        <f t="shared" si="0"/>
        <v>0</v>
      </c>
      <c r="V3" s="16">
        <f t="shared" si="0"/>
        <v>0</v>
      </c>
      <c r="W3" s="16">
        <f t="shared" si="0"/>
        <v>0</v>
      </c>
      <c r="X3" s="16">
        <f t="shared" si="0"/>
        <v>0</v>
      </c>
      <c r="Y3" s="16">
        <f t="shared" si="0"/>
        <v>0</v>
      </c>
      <c r="Z3" s="16">
        <f t="shared" si="0"/>
        <v>0</v>
      </c>
      <c r="AA3" s="16">
        <f t="shared" si="0"/>
        <v>0</v>
      </c>
      <c r="AB3" s="16">
        <f t="shared" si="0"/>
        <v>0</v>
      </c>
      <c r="AC3" s="16">
        <f t="shared" si="0"/>
        <v>0</v>
      </c>
      <c r="AD3" s="16">
        <f t="shared" si="0"/>
        <v>0</v>
      </c>
      <c r="AE3" s="16">
        <f t="shared" si="0"/>
        <v>0</v>
      </c>
      <c r="AG3" s="17" t="s">
        <v>14</v>
      </c>
      <c r="AH3" s="9" t="e">
        <f>I13+1</f>
        <v>#DIV/0!</v>
      </c>
      <c r="AI3" s="10"/>
      <c r="AJ3" s="18">
        <f t="shared" ref="AJ3:AJ1002" ca="1" si="1">INDIRECT(AL3&amp;AM3,TRUE)</f>
        <v>27341</v>
      </c>
      <c r="AK3" s="19" t="str">
        <f t="shared" ref="AK3:AK1002" ca="1" si="2">INDIRECT(AL3&amp;1,TRUE)</f>
        <v>verde</v>
      </c>
      <c r="AL3" s="11" t="s">
        <v>15</v>
      </c>
      <c r="AM3" s="20">
        <v>3</v>
      </c>
      <c r="AN3" s="21">
        <v>1</v>
      </c>
    </row>
    <row r="4" spans="1:40" ht="12" customHeight="1">
      <c r="A4" s="4" t="s">
        <v>16</v>
      </c>
      <c r="B4" s="12"/>
      <c r="C4" s="104"/>
      <c r="D4" s="105"/>
      <c r="E4" s="106"/>
      <c r="G4" s="110" t="s">
        <v>17</v>
      </c>
      <c r="H4" s="111"/>
      <c r="I4" s="13">
        <f>(I7/B2)*I5</f>
        <v>7267.863636363636</v>
      </c>
      <c r="J4" s="14"/>
      <c r="K4" s="15">
        <v>2</v>
      </c>
      <c r="L4" s="16">
        <f>L$2/$K4</f>
        <v>13670.5</v>
      </c>
      <c r="M4" s="16">
        <f t="shared" ref="M4:AE4" si="3">+M$2/$K4</f>
        <v>13193</v>
      </c>
      <c r="N4" s="16">
        <f t="shared" si="3"/>
        <v>7414.5</v>
      </c>
      <c r="O4" s="16">
        <f t="shared" si="3"/>
        <v>6460.5</v>
      </c>
      <c r="P4" s="16">
        <f t="shared" si="3"/>
        <v>6113</v>
      </c>
      <c r="Q4" s="16">
        <f t="shared" si="3"/>
        <v>5333</v>
      </c>
      <c r="R4" s="16">
        <f t="shared" si="3"/>
        <v>3954</v>
      </c>
      <c r="S4" s="16">
        <f t="shared" si="3"/>
        <v>3794.5</v>
      </c>
      <c r="T4" s="16">
        <f t="shared" si="3"/>
        <v>0</v>
      </c>
      <c r="U4" s="16">
        <f t="shared" si="3"/>
        <v>0</v>
      </c>
      <c r="V4" s="16">
        <f t="shared" si="3"/>
        <v>0</v>
      </c>
      <c r="W4" s="16">
        <f t="shared" si="3"/>
        <v>0</v>
      </c>
      <c r="X4" s="16">
        <f t="shared" si="3"/>
        <v>0</v>
      </c>
      <c r="Y4" s="16">
        <f t="shared" si="3"/>
        <v>0</v>
      </c>
      <c r="Z4" s="16">
        <f t="shared" si="3"/>
        <v>0</v>
      </c>
      <c r="AA4" s="16">
        <f t="shared" si="3"/>
        <v>0</v>
      </c>
      <c r="AB4" s="16">
        <f t="shared" si="3"/>
        <v>0</v>
      </c>
      <c r="AC4" s="16">
        <f t="shared" si="3"/>
        <v>0</v>
      </c>
      <c r="AD4" s="16">
        <f t="shared" si="3"/>
        <v>0</v>
      </c>
      <c r="AE4" s="16">
        <f t="shared" si="3"/>
        <v>0</v>
      </c>
      <c r="AG4" s="8" t="s">
        <v>18</v>
      </c>
      <c r="AH4" s="24" t="e">
        <f>VLOOKUP($AH$3,$A$31:$I$136,2,0)</f>
        <v>#DIV/0!</v>
      </c>
      <c r="AI4" s="10"/>
      <c r="AJ4" s="18">
        <f t="shared" ca="1" si="1"/>
        <v>13670.5</v>
      </c>
      <c r="AK4" s="19" t="str">
        <f t="shared" ca="1" si="2"/>
        <v>verde</v>
      </c>
      <c r="AL4" s="11" t="s">
        <v>15</v>
      </c>
      <c r="AM4" s="20">
        <v>4</v>
      </c>
      <c r="AN4" s="21">
        <v>2</v>
      </c>
    </row>
    <row r="5" spans="1:40" ht="12" customHeight="1">
      <c r="A5" s="4" t="s">
        <v>19</v>
      </c>
      <c r="B5" s="12"/>
      <c r="C5" s="107"/>
      <c r="D5" s="108"/>
      <c r="E5" s="109"/>
      <c r="G5" s="110" t="s">
        <v>20</v>
      </c>
      <c r="H5" s="111"/>
      <c r="I5" s="23" t="str">
        <f>IF(B2&lt;=2,"30%","50%")</f>
        <v>50%</v>
      </c>
      <c r="J5" s="14"/>
      <c r="K5" s="15">
        <v>3</v>
      </c>
      <c r="L5" s="16">
        <f t="shared" ref="L5:AE5" si="4">+L$2/$K5</f>
        <v>9113.6666666666661</v>
      </c>
      <c r="M5" s="16">
        <f t="shared" si="4"/>
        <v>8795.3333333333339</v>
      </c>
      <c r="N5" s="16">
        <f t="shared" si="4"/>
        <v>4943</v>
      </c>
      <c r="O5" s="16">
        <f t="shared" si="4"/>
        <v>4307</v>
      </c>
      <c r="P5" s="16">
        <f t="shared" si="4"/>
        <v>4075.3333333333335</v>
      </c>
      <c r="Q5" s="16">
        <f t="shared" si="4"/>
        <v>3555.3333333333335</v>
      </c>
      <c r="R5" s="16">
        <f t="shared" si="4"/>
        <v>2636</v>
      </c>
      <c r="S5" s="16">
        <f t="shared" si="4"/>
        <v>2529.6666666666665</v>
      </c>
      <c r="T5" s="16">
        <f t="shared" si="4"/>
        <v>0</v>
      </c>
      <c r="U5" s="16">
        <f t="shared" si="4"/>
        <v>0</v>
      </c>
      <c r="V5" s="16">
        <f t="shared" si="4"/>
        <v>0</v>
      </c>
      <c r="W5" s="16">
        <f t="shared" si="4"/>
        <v>0</v>
      </c>
      <c r="X5" s="16">
        <f t="shared" si="4"/>
        <v>0</v>
      </c>
      <c r="Y5" s="16">
        <f t="shared" si="4"/>
        <v>0</v>
      </c>
      <c r="Z5" s="16">
        <f t="shared" si="4"/>
        <v>0</v>
      </c>
      <c r="AA5" s="16">
        <f t="shared" si="4"/>
        <v>0</v>
      </c>
      <c r="AB5" s="16">
        <f t="shared" si="4"/>
        <v>0</v>
      </c>
      <c r="AC5" s="16">
        <f t="shared" si="4"/>
        <v>0</v>
      </c>
      <c r="AD5" s="16">
        <f t="shared" si="4"/>
        <v>0</v>
      </c>
      <c r="AE5" s="16">
        <f t="shared" si="4"/>
        <v>0</v>
      </c>
      <c r="AF5" s="25"/>
      <c r="AG5" s="8" t="s">
        <v>21</v>
      </c>
      <c r="AH5" s="26" t="str">
        <f>"&gt;="&amp;I3</f>
        <v>&gt;=7908</v>
      </c>
      <c r="AI5" s="25"/>
      <c r="AJ5" s="18">
        <f t="shared" ca="1" si="1"/>
        <v>9113.6666666666661</v>
      </c>
      <c r="AK5" s="19" t="str">
        <f t="shared" ca="1" si="2"/>
        <v>verde</v>
      </c>
      <c r="AL5" s="11" t="s">
        <v>15</v>
      </c>
      <c r="AM5" s="20">
        <v>5</v>
      </c>
      <c r="AN5" s="21">
        <v>3</v>
      </c>
    </row>
    <row r="6" spans="1:40" ht="12" customHeight="1">
      <c r="A6" s="27" t="s">
        <v>22</v>
      </c>
      <c r="B6" s="27" t="s">
        <v>23</v>
      </c>
      <c r="C6" s="27" t="s">
        <v>24</v>
      </c>
      <c r="D6" s="27" t="s">
        <v>25</v>
      </c>
      <c r="E6" s="28" t="s">
        <v>26</v>
      </c>
      <c r="F6" s="14"/>
      <c r="G6" s="110" t="s">
        <v>27</v>
      </c>
      <c r="H6" s="111"/>
      <c r="I6" s="13">
        <f>SUM(B7:B25,B3:B5)</f>
        <v>159893</v>
      </c>
      <c r="J6" s="14"/>
      <c r="K6" s="15">
        <v>4</v>
      </c>
      <c r="L6" s="16">
        <f t="shared" ref="L6:AE6" si="5">+L$2/$K6</f>
        <v>6835.25</v>
      </c>
      <c r="M6" s="16">
        <f t="shared" si="5"/>
        <v>6596.5</v>
      </c>
      <c r="N6" s="16">
        <f t="shared" si="5"/>
        <v>3707.25</v>
      </c>
      <c r="O6" s="16">
        <f t="shared" si="5"/>
        <v>3230.25</v>
      </c>
      <c r="P6" s="16">
        <f t="shared" si="5"/>
        <v>3056.5</v>
      </c>
      <c r="Q6" s="16">
        <f t="shared" si="5"/>
        <v>2666.5</v>
      </c>
      <c r="R6" s="16">
        <f t="shared" si="5"/>
        <v>1977</v>
      </c>
      <c r="S6" s="16">
        <f t="shared" si="5"/>
        <v>1897.25</v>
      </c>
      <c r="T6" s="16">
        <f t="shared" si="5"/>
        <v>0</v>
      </c>
      <c r="U6" s="16">
        <f t="shared" si="5"/>
        <v>0</v>
      </c>
      <c r="V6" s="16">
        <f t="shared" si="5"/>
        <v>0</v>
      </c>
      <c r="W6" s="16">
        <f t="shared" si="5"/>
        <v>0</v>
      </c>
      <c r="X6" s="16">
        <f t="shared" si="5"/>
        <v>0</v>
      </c>
      <c r="Y6" s="16">
        <f t="shared" si="5"/>
        <v>0</v>
      </c>
      <c r="Z6" s="16">
        <f t="shared" si="5"/>
        <v>0</v>
      </c>
      <c r="AA6" s="16">
        <f t="shared" si="5"/>
        <v>0</v>
      </c>
      <c r="AB6" s="16">
        <f t="shared" si="5"/>
        <v>0</v>
      </c>
      <c r="AC6" s="16">
        <f t="shared" si="5"/>
        <v>0</v>
      </c>
      <c r="AD6" s="16">
        <f t="shared" si="5"/>
        <v>0</v>
      </c>
      <c r="AE6" s="16">
        <f t="shared" si="5"/>
        <v>0</v>
      </c>
      <c r="AF6" s="25"/>
      <c r="AG6" s="8" t="s">
        <v>28</v>
      </c>
      <c r="AH6" s="29" t="str">
        <f>"&lt;="&amp;L2</f>
        <v>&lt;=27341</v>
      </c>
      <c r="AI6" s="25"/>
      <c r="AJ6" s="18">
        <f t="shared" ca="1" si="1"/>
        <v>6835.25</v>
      </c>
      <c r="AK6" s="19" t="str">
        <f t="shared" ca="1" si="2"/>
        <v>verde</v>
      </c>
      <c r="AL6" s="11" t="s">
        <v>15</v>
      </c>
      <c r="AM6" s="20">
        <v>6</v>
      </c>
      <c r="AN6" s="21">
        <v>4</v>
      </c>
    </row>
    <row r="7" spans="1:40" ht="12" customHeight="1">
      <c r="A7" s="5" t="s">
        <v>348</v>
      </c>
      <c r="B7" s="30">
        <v>27341</v>
      </c>
      <c r="C7" s="32">
        <f t="shared" ref="C7:C26" si="6">(B7*1)/$I$7</f>
        <v>0.17099560330971336</v>
      </c>
      <c r="D7" s="15">
        <f>COUNTIFS(L3:L52,$AH$6,L3:L52,$AH$5)</f>
        <v>3</v>
      </c>
      <c r="E7" s="34">
        <f t="shared" ref="E7:E8" si="7">IF(B7&gt;=$I$4,B7,0)</f>
        <v>27341</v>
      </c>
      <c r="F7" s="14"/>
      <c r="G7" s="110" t="s">
        <v>31</v>
      </c>
      <c r="H7" s="111"/>
      <c r="I7" s="13">
        <f>SUM(B7:B25)+B3</f>
        <v>159893</v>
      </c>
      <c r="J7" s="35"/>
      <c r="K7" s="15">
        <v>5</v>
      </c>
      <c r="L7" s="16">
        <f t="shared" ref="L7:AE7" si="8">+L$2/$K7</f>
        <v>5468.2</v>
      </c>
      <c r="M7" s="16">
        <f t="shared" si="8"/>
        <v>5277.2</v>
      </c>
      <c r="N7" s="16">
        <f t="shared" si="8"/>
        <v>2965.8</v>
      </c>
      <c r="O7" s="16">
        <f t="shared" si="8"/>
        <v>2584.1999999999998</v>
      </c>
      <c r="P7" s="16">
        <f t="shared" si="8"/>
        <v>2445.1999999999998</v>
      </c>
      <c r="Q7" s="16">
        <f t="shared" si="8"/>
        <v>2133.1999999999998</v>
      </c>
      <c r="R7" s="16">
        <f t="shared" si="8"/>
        <v>1581.6</v>
      </c>
      <c r="S7" s="16">
        <f t="shared" si="8"/>
        <v>1517.8</v>
      </c>
      <c r="T7" s="16">
        <f t="shared" si="8"/>
        <v>0</v>
      </c>
      <c r="U7" s="16">
        <f t="shared" si="8"/>
        <v>0</v>
      </c>
      <c r="V7" s="16">
        <f t="shared" si="8"/>
        <v>0</v>
      </c>
      <c r="W7" s="16">
        <f t="shared" si="8"/>
        <v>0</v>
      </c>
      <c r="X7" s="16">
        <f t="shared" si="8"/>
        <v>0</v>
      </c>
      <c r="Y7" s="16">
        <f t="shared" si="8"/>
        <v>0</v>
      </c>
      <c r="Z7" s="16">
        <f t="shared" si="8"/>
        <v>0</v>
      </c>
      <c r="AA7" s="16">
        <f t="shared" si="8"/>
        <v>0</v>
      </c>
      <c r="AB7" s="16">
        <f t="shared" si="8"/>
        <v>0</v>
      </c>
      <c r="AC7" s="16">
        <f t="shared" si="8"/>
        <v>0</v>
      </c>
      <c r="AD7" s="16">
        <f t="shared" si="8"/>
        <v>0</v>
      </c>
      <c r="AE7" s="16">
        <f t="shared" si="8"/>
        <v>0</v>
      </c>
      <c r="AF7" s="25"/>
      <c r="AG7" s="8" t="s">
        <v>32</v>
      </c>
      <c r="AH7" s="36">
        <f>L3</f>
        <v>27341</v>
      </c>
      <c r="AI7" s="25"/>
      <c r="AJ7" s="18">
        <f t="shared" ca="1" si="1"/>
        <v>5468.2</v>
      </c>
      <c r="AK7" s="19" t="str">
        <f t="shared" ca="1" si="2"/>
        <v>verde</v>
      </c>
      <c r="AL7" s="11" t="s">
        <v>15</v>
      </c>
      <c r="AM7" s="20">
        <v>7</v>
      </c>
      <c r="AN7" s="21">
        <v>5</v>
      </c>
    </row>
    <row r="8" spans="1:40" ht="12" customHeight="1">
      <c r="A8" s="31" t="s">
        <v>349</v>
      </c>
      <c r="B8" s="33">
        <v>26386</v>
      </c>
      <c r="C8" s="32">
        <f t="shared" si="6"/>
        <v>0.16502285903698097</v>
      </c>
      <c r="D8" s="15">
        <f>COUNTIFS(M3:M52,$AH$6,M3:M52,$AH$5)</f>
        <v>3</v>
      </c>
      <c r="E8" s="34">
        <f t="shared" si="7"/>
        <v>26386</v>
      </c>
      <c r="F8" s="14"/>
      <c r="J8" s="35"/>
      <c r="K8" s="15">
        <v>6</v>
      </c>
      <c r="L8" s="16">
        <f t="shared" ref="L8:AE8" si="9">+L$2/$K8</f>
        <v>4556.833333333333</v>
      </c>
      <c r="M8" s="16">
        <f t="shared" si="9"/>
        <v>4397.666666666667</v>
      </c>
      <c r="N8" s="16">
        <f t="shared" si="9"/>
        <v>2471.5</v>
      </c>
      <c r="O8" s="16">
        <f t="shared" si="9"/>
        <v>2153.5</v>
      </c>
      <c r="P8" s="16">
        <f t="shared" si="9"/>
        <v>2037.6666666666667</v>
      </c>
      <c r="Q8" s="16">
        <f t="shared" si="9"/>
        <v>1777.6666666666667</v>
      </c>
      <c r="R8" s="16">
        <f t="shared" si="9"/>
        <v>1318</v>
      </c>
      <c r="S8" s="16">
        <f t="shared" si="9"/>
        <v>1264.8333333333333</v>
      </c>
      <c r="T8" s="16">
        <f t="shared" si="9"/>
        <v>0</v>
      </c>
      <c r="U8" s="16">
        <f t="shared" si="9"/>
        <v>0</v>
      </c>
      <c r="V8" s="16">
        <f t="shared" si="9"/>
        <v>0</v>
      </c>
      <c r="W8" s="16">
        <f t="shared" si="9"/>
        <v>0</v>
      </c>
      <c r="X8" s="16">
        <f t="shared" si="9"/>
        <v>0</v>
      </c>
      <c r="Y8" s="16">
        <f t="shared" si="9"/>
        <v>0</v>
      </c>
      <c r="Z8" s="16">
        <f t="shared" si="9"/>
        <v>0</v>
      </c>
      <c r="AA8" s="16">
        <f t="shared" si="9"/>
        <v>0</v>
      </c>
      <c r="AB8" s="16">
        <f t="shared" si="9"/>
        <v>0</v>
      </c>
      <c r="AC8" s="16">
        <f t="shared" si="9"/>
        <v>0</v>
      </c>
      <c r="AD8" s="16">
        <f t="shared" si="9"/>
        <v>0</v>
      </c>
      <c r="AE8" s="16">
        <f t="shared" si="9"/>
        <v>0</v>
      </c>
      <c r="AF8" s="25"/>
      <c r="AG8" s="8" t="s">
        <v>34</v>
      </c>
      <c r="AH8" s="25"/>
      <c r="AI8" s="25"/>
      <c r="AJ8" s="18">
        <f t="shared" ca="1" si="1"/>
        <v>4556.833333333333</v>
      </c>
      <c r="AK8" s="19" t="str">
        <f t="shared" ca="1" si="2"/>
        <v>verde</v>
      </c>
      <c r="AL8" s="11" t="s">
        <v>15</v>
      </c>
      <c r="AM8" s="20">
        <v>8</v>
      </c>
      <c r="AN8" s="21">
        <v>6</v>
      </c>
    </row>
    <row r="9" spans="1:40" ht="12" customHeight="1">
      <c r="A9" s="31" t="s">
        <v>350</v>
      </c>
      <c r="B9" s="33">
        <v>14829</v>
      </c>
      <c r="C9" s="32">
        <f t="shared" si="6"/>
        <v>9.2743272063192259E-2</v>
      </c>
      <c r="D9" s="15">
        <f>COUNTIFS(N3:N52,$AH$6,N3:N52,$AH$5)</f>
        <v>1</v>
      </c>
      <c r="E9" s="34">
        <f t="shared" ref="E9:E26" si="10">+IF(B9&gt;=$I$4,B9,0)</f>
        <v>14829</v>
      </c>
      <c r="F9" s="14"/>
      <c r="G9" s="112" t="s">
        <v>37</v>
      </c>
      <c r="H9" s="113"/>
      <c r="I9" s="111"/>
      <c r="J9" s="35"/>
      <c r="K9" s="15">
        <v>7</v>
      </c>
      <c r="L9" s="16">
        <f t="shared" ref="L9:AE9" si="11">+L$2/$K9</f>
        <v>3905.8571428571427</v>
      </c>
      <c r="M9" s="16">
        <f t="shared" si="11"/>
        <v>3769.4285714285716</v>
      </c>
      <c r="N9" s="16">
        <f t="shared" si="11"/>
        <v>2118.4285714285716</v>
      </c>
      <c r="O9" s="16">
        <f t="shared" si="11"/>
        <v>1845.8571428571429</v>
      </c>
      <c r="P9" s="16">
        <f t="shared" si="11"/>
        <v>1746.5714285714287</v>
      </c>
      <c r="Q9" s="16">
        <f t="shared" si="11"/>
        <v>1523.7142857142858</v>
      </c>
      <c r="R9" s="16">
        <f t="shared" si="11"/>
        <v>1129.7142857142858</v>
      </c>
      <c r="S9" s="16">
        <f t="shared" si="11"/>
        <v>1084.1428571428571</v>
      </c>
      <c r="T9" s="16">
        <f t="shared" si="11"/>
        <v>0</v>
      </c>
      <c r="U9" s="16">
        <f t="shared" si="11"/>
        <v>0</v>
      </c>
      <c r="V9" s="16">
        <f t="shared" si="11"/>
        <v>0</v>
      </c>
      <c r="W9" s="16">
        <f t="shared" si="11"/>
        <v>0</v>
      </c>
      <c r="X9" s="16">
        <f t="shared" si="11"/>
        <v>0</v>
      </c>
      <c r="Y9" s="16">
        <f t="shared" si="11"/>
        <v>0</v>
      </c>
      <c r="Z9" s="16">
        <f t="shared" si="11"/>
        <v>0</v>
      </c>
      <c r="AA9" s="16">
        <f t="shared" si="11"/>
        <v>0</v>
      </c>
      <c r="AB9" s="16">
        <f t="shared" si="11"/>
        <v>0</v>
      </c>
      <c r="AC9" s="16">
        <f t="shared" si="11"/>
        <v>0</v>
      </c>
      <c r="AD9" s="16">
        <f t="shared" si="11"/>
        <v>0</v>
      </c>
      <c r="AE9" s="16">
        <f t="shared" si="11"/>
        <v>0</v>
      </c>
      <c r="AF9" s="25"/>
      <c r="AG9" s="25"/>
      <c r="AH9" s="25"/>
      <c r="AI9" s="25"/>
      <c r="AJ9" s="18">
        <f t="shared" ca="1" si="1"/>
        <v>3905.8571428571427</v>
      </c>
      <c r="AK9" s="19" t="str">
        <f t="shared" ca="1" si="2"/>
        <v>verde</v>
      </c>
      <c r="AL9" s="11" t="s">
        <v>15</v>
      </c>
      <c r="AM9" s="20">
        <v>9</v>
      </c>
      <c r="AN9" s="21">
        <v>7</v>
      </c>
    </row>
    <row r="10" spans="1:40" ht="12" customHeight="1">
      <c r="A10" s="31" t="s">
        <v>351</v>
      </c>
      <c r="B10" s="33">
        <v>12921</v>
      </c>
      <c r="C10" s="32">
        <f t="shared" si="6"/>
        <v>8.0810291882696547E-2</v>
      </c>
      <c r="D10" s="15">
        <f>COUNTIFS(O3:O52,$AH$6,O3:O52,$AH$5)</f>
        <v>1</v>
      </c>
      <c r="E10" s="34">
        <f t="shared" si="10"/>
        <v>12921</v>
      </c>
      <c r="F10" s="14"/>
      <c r="G10" s="114" t="s">
        <v>39</v>
      </c>
      <c r="H10" s="111"/>
      <c r="I10" s="37" t="str">
        <f>IF(VLOOKUP($AG$8,$A$7:$D$25,2,0)&gt;I4,"Sí","No")</f>
        <v>Sí</v>
      </c>
      <c r="J10" s="35"/>
      <c r="K10" s="15">
        <v>8</v>
      </c>
      <c r="L10" s="16">
        <f t="shared" ref="L10:AE10" si="12">+L$2/$K10</f>
        <v>3417.625</v>
      </c>
      <c r="M10" s="16">
        <f t="shared" si="12"/>
        <v>3298.25</v>
      </c>
      <c r="N10" s="16">
        <f t="shared" si="12"/>
        <v>1853.625</v>
      </c>
      <c r="O10" s="16">
        <f t="shared" si="12"/>
        <v>1615.125</v>
      </c>
      <c r="P10" s="16">
        <f t="shared" si="12"/>
        <v>1528.25</v>
      </c>
      <c r="Q10" s="16">
        <f t="shared" si="12"/>
        <v>1333.25</v>
      </c>
      <c r="R10" s="16">
        <f t="shared" si="12"/>
        <v>988.5</v>
      </c>
      <c r="S10" s="16">
        <f t="shared" si="12"/>
        <v>948.625</v>
      </c>
      <c r="T10" s="16">
        <f t="shared" si="12"/>
        <v>0</v>
      </c>
      <c r="U10" s="16">
        <f t="shared" si="12"/>
        <v>0</v>
      </c>
      <c r="V10" s="16">
        <f t="shared" si="12"/>
        <v>0</v>
      </c>
      <c r="W10" s="16">
        <f t="shared" si="12"/>
        <v>0</v>
      </c>
      <c r="X10" s="16">
        <f t="shared" si="12"/>
        <v>0</v>
      </c>
      <c r="Y10" s="16">
        <f t="shared" si="12"/>
        <v>0</v>
      </c>
      <c r="Z10" s="16">
        <f t="shared" si="12"/>
        <v>0</v>
      </c>
      <c r="AA10" s="16">
        <f t="shared" si="12"/>
        <v>0</v>
      </c>
      <c r="AB10" s="16">
        <f t="shared" si="12"/>
        <v>0</v>
      </c>
      <c r="AC10" s="16">
        <f t="shared" si="12"/>
        <v>0</v>
      </c>
      <c r="AD10" s="16">
        <f t="shared" si="12"/>
        <v>0</v>
      </c>
      <c r="AE10" s="16">
        <f t="shared" si="12"/>
        <v>0</v>
      </c>
      <c r="AF10" s="25"/>
      <c r="AG10" s="25"/>
      <c r="AH10" s="25"/>
      <c r="AI10" s="25"/>
      <c r="AJ10" s="18">
        <f t="shared" ca="1" si="1"/>
        <v>3417.625</v>
      </c>
      <c r="AK10" s="19" t="str">
        <f t="shared" ca="1" si="2"/>
        <v>verde</v>
      </c>
      <c r="AL10" s="11" t="s">
        <v>15</v>
      </c>
      <c r="AM10" s="20">
        <v>10</v>
      </c>
      <c r="AN10" s="21">
        <v>8</v>
      </c>
    </row>
    <row r="11" spans="1:40" ht="12" customHeight="1">
      <c r="A11" s="31" t="s">
        <v>352</v>
      </c>
      <c r="B11" s="33">
        <v>12226</v>
      </c>
      <c r="C11" s="32">
        <f t="shared" si="6"/>
        <v>7.6463635055943668E-2</v>
      </c>
      <c r="D11" s="38">
        <f>COUNTIFS(P3:P52,$AH$6,P3:P52,$AH$5)</f>
        <v>1</v>
      </c>
      <c r="E11" s="34">
        <f t="shared" si="10"/>
        <v>12226</v>
      </c>
      <c r="F11" s="14"/>
      <c r="G11" s="114" t="s">
        <v>42</v>
      </c>
      <c r="H11" s="111"/>
      <c r="I11" s="37">
        <f>VLOOKUP($AG$8,$A$7:$D$25,2,0)-I4</f>
        <v>321.13636363636397</v>
      </c>
      <c r="J11" s="35"/>
      <c r="K11" s="15">
        <v>9</v>
      </c>
      <c r="L11" s="16">
        <f t="shared" ref="L11:AE11" si="13">+L$2/$K11</f>
        <v>3037.8888888888887</v>
      </c>
      <c r="M11" s="16">
        <f t="shared" si="13"/>
        <v>2931.7777777777778</v>
      </c>
      <c r="N11" s="16">
        <f t="shared" si="13"/>
        <v>1647.6666666666667</v>
      </c>
      <c r="O11" s="16">
        <f t="shared" si="13"/>
        <v>1435.6666666666667</v>
      </c>
      <c r="P11" s="16">
        <f t="shared" si="13"/>
        <v>1358.4444444444443</v>
      </c>
      <c r="Q11" s="16">
        <f t="shared" si="13"/>
        <v>1185.1111111111111</v>
      </c>
      <c r="R11" s="16">
        <f t="shared" si="13"/>
        <v>878.66666666666663</v>
      </c>
      <c r="S11" s="16">
        <f t="shared" si="13"/>
        <v>843.22222222222217</v>
      </c>
      <c r="T11" s="16">
        <f t="shared" si="13"/>
        <v>0</v>
      </c>
      <c r="U11" s="16">
        <f t="shared" si="13"/>
        <v>0</v>
      </c>
      <c r="V11" s="16">
        <f t="shared" si="13"/>
        <v>0</v>
      </c>
      <c r="W11" s="16">
        <f t="shared" si="13"/>
        <v>0</v>
      </c>
      <c r="X11" s="16">
        <f t="shared" si="13"/>
        <v>0</v>
      </c>
      <c r="Y11" s="16">
        <f t="shared" si="13"/>
        <v>0</v>
      </c>
      <c r="Z11" s="16">
        <f t="shared" si="13"/>
        <v>0</v>
      </c>
      <c r="AA11" s="16">
        <f t="shared" si="13"/>
        <v>0</v>
      </c>
      <c r="AB11" s="16">
        <f t="shared" si="13"/>
        <v>0</v>
      </c>
      <c r="AC11" s="16">
        <f t="shared" si="13"/>
        <v>0</v>
      </c>
      <c r="AD11" s="16">
        <f t="shared" si="13"/>
        <v>0</v>
      </c>
      <c r="AE11" s="16">
        <f t="shared" si="13"/>
        <v>0</v>
      </c>
      <c r="AF11" s="25"/>
      <c r="AG11" s="25"/>
      <c r="AH11" s="25"/>
      <c r="AI11" s="25"/>
      <c r="AJ11" s="18">
        <f t="shared" ca="1" si="1"/>
        <v>3037.8888888888887</v>
      </c>
      <c r="AK11" s="19" t="str">
        <f t="shared" ca="1" si="2"/>
        <v>verde</v>
      </c>
      <c r="AL11" s="11" t="s">
        <v>15</v>
      </c>
      <c r="AM11" s="20">
        <v>11</v>
      </c>
      <c r="AN11" s="21">
        <v>9</v>
      </c>
    </row>
    <row r="12" spans="1:40" ht="12" customHeight="1">
      <c r="A12" s="31" t="s">
        <v>353</v>
      </c>
      <c r="B12" s="33">
        <v>10666</v>
      </c>
      <c r="C12" s="32">
        <f t="shared" si="6"/>
        <v>6.6707110380066673E-2</v>
      </c>
      <c r="D12" s="15">
        <f>COUNTIFS(Q3:Q52,$AH$6,Q3:Q52,$AH$5)</f>
        <v>1</v>
      </c>
      <c r="E12" s="34">
        <f t="shared" si="10"/>
        <v>10666</v>
      </c>
      <c r="F12" s="14"/>
      <c r="G12" s="114" t="s">
        <v>44</v>
      </c>
      <c r="H12" s="111"/>
      <c r="I12" s="37">
        <f>VLOOKUP($AG$8,$A$7:$D$25,4,0)</f>
        <v>0</v>
      </c>
      <c r="J12" s="35"/>
      <c r="K12" s="15">
        <v>10</v>
      </c>
      <c r="L12" s="16">
        <f t="shared" ref="L12:AE12" si="14">+L$2/$K12</f>
        <v>2734.1</v>
      </c>
      <c r="M12" s="16">
        <f t="shared" si="14"/>
        <v>2638.6</v>
      </c>
      <c r="N12" s="16">
        <f t="shared" si="14"/>
        <v>1482.9</v>
      </c>
      <c r="O12" s="16">
        <f t="shared" si="14"/>
        <v>1292.0999999999999</v>
      </c>
      <c r="P12" s="16">
        <f t="shared" si="14"/>
        <v>1222.5999999999999</v>
      </c>
      <c r="Q12" s="16">
        <f t="shared" si="14"/>
        <v>1066.5999999999999</v>
      </c>
      <c r="R12" s="16">
        <f t="shared" si="14"/>
        <v>790.8</v>
      </c>
      <c r="S12" s="16">
        <f t="shared" si="14"/>
        <v>758.9</v>
      </c>
      <c r="T12" s="16">
        <f t="shared" si="14"/>
        <v>0</v>
      </c>
      <c r="U12" s="16">
        <f t="shared" si="14"/>
        <v>0</v>
      </c>
      <c r="V12" s="16">
        <f t="shared" si="14"/>
        <v>0</v>
      </c>
      <c r="W12" s="16">
        <f t="shared" si="14"/>
        <v>0</v>
      </c>
      <c r="X12" s="16">
        <f t="shared" si="14"/>
        <v>0</v>
      </c>
      <c r="Y12" s="16">
        <f t="shared" si="14"/>
        <v>0</v>
      </c>
      <c r="Z12" s="16">
        <f t="shared" si="14"/>
        <v>0</v>
      </c>
      <c r="AA12" s="16">
        <f t="shared" si="14"/>
        <v>0</v>
      </c>
      <c r="AB12" s="16">
        <f t="shared" si="14"/>
        <v>0</v>
      </c>
      <c r="AC12" s="16">
        <f t="shared" si="14"/>
        <v>0</v>
      </c>
      <c r="AD12" s="16">
        <f t="shared" si="14"/>
        <v>0</v>
      </c>
      <c r="AE12" s="16">
        <f t="shared" si="14"/>
        <v>0</v>
      </c>
      <c r="AF12" s="25"/>
      <c r="AG12" s="25"/>
      <c r="AH12" s="25"/>
      <c r="AI12" s="25"/>
      <c r="AJ12" s="18">
        <f t="shared" ca="1" si="1"/>
        <v>2734.1</v>
      </c>
      <c r="AK12" s="19" t="str">
        <f t="shared" ca="1" si="2"/>
        <v>verde</v>
      </c>
      <c r="AL12" s="11" t="s">
        <v>15</v>
      </c>
      <c r="AM12" s="20">
        <v>12</v>
      </c>
      <c r="AN12" s="21">
        <v>10</v>
      </c>
    </row>
    <row r="13" spans="1:40" ht="12" customHeight="1">
      <c r="A13" s="31" t="s">
        <v>354</v>
      </c>
      <c r="B13" s="33">
        <v>7908</v>
      </c>
      <c r="C13" s="32">
        <f t="shared" si="6"/>
        <v>4.9458075087714909E-2</v>
      </c>
      <c r="D13" s="15">
        <f>COUNTIFS(R3:R52,$AH$6,R3:R52,$AH$5)</f>
        <v>1</v>
      </c>
      <c r="E13" s="34">
        <f t="shared" si="10"/>
        <v>7908</v>
      </c>
      <c r="F13" s="14"/>
      <c r="G13" s="115" t="s">
        <v>47</v>
      </c>
      <c r="H13" s="111"/>
      <c r="I13" s="39" t="e">
        <f>VLOOKUP($AH$2,$B$31:$I$136,8,0)</f>
        <v>#DIV/0!</v>
      </c>
      <c r="J13" s="35"/>
      <c r="K13" s="15">
        <v>11</v>
      </c>
      <c r="L13" s="16">
        <f t="shared" ref="L13:AE13" si="15">+L$2/$K13</f>
        <v>2485.5454545454545</v>
      </c>
      <c r="M13" s="16">
        <f t="shared" si="15"/>
        <v>2398.7272727272725</v>
      </c>
      <c r="N13" s="16">
        <f t="shared" si="15"/>
        <v>1348.090909090909</v>
      </c>
      <c r="O13" s="16">
        <f t="shared" si="15"/>
        <v>1174.6363636363637</v>
      </c>
      <c r="P13" s="16">
        <f t="shared" si="15"/>
        <v>1111.4545454545455</v>
      </c>
      <c r="Q13" s="16">
        <f t="shared" si="15"/>
        <v>969.63636363636363</v>
      </c>
      <c r="R13" s="16">
        <f t="shared" si="15"/>
        <v>718.90909090909088</v>
      </c>
      <c r="S13" s="16">
        <f t="shared" si="15"/>
        <v>689.90909090909088</v>
      </c>
      <c r="T13" s="16">
        <f t="shared" si="15"/>
        <v>0</v>
      </c>
      <c r="U13" s="16">
        <f t="shared" si="15"/>
        <v>0</v>
      </c>
      <c r="V13" s="16">
        <f t="shared" si="15"/>
        <v>0</v>
      </c>
      <c r="W13" s="16">
        <f t="shared" si="15"/>
        <v>0</v>
      </c>
      <c r="X13" s="16">
        <f t="shared" si="15"/>
        <v>0</v>
      </c>
      <c r="Y13" s="16">
        <f t="shared" si="15"/>
        <v>0</v>
      </c>
      <c r="Z13" s="16">
        <f t="shared" si="15"/>
        <v>0</v>
      </c>
      <c r="AA13" s="16">
        <f t="shared" si="15"/>
        <v>0</v>
      </c>
      <c r="AB13" s="16">
        <f t="shared" si="15"/>
        <v>0</v>
      </c>
      <c r="AC13" s="16">
        <f t="shared" si="15"/>
        <v>0</v>
      </c>
      <c r="AD13" s="16">
        <f t="shared" si="15"/>
        <v>0</v>
      </c>
      <c r="AE13" s="16">
        <f t="shared" si="15"/>
        <v>0</v>
      </c>
      <c r="AF13" s="25"/>
      <c r="AG13" s="25"/>
      <c r="AH13" s="25"/>
      <c r="AI13" s="25"/>
      <c r="AJ13" s="18">
        <f t="shared" ca="1" si="1"/>
        <v>2485.5454545454545</v>
      </c>
      <c r="AK13" s="19" t="str">
        <f t="shared" ca="1" si="2"/>
        <v>verde</v>
      </c>
      <c r="AL13" s="11" t="s">
        <v>15</v>
      </c>
      <c r="AM13" s="20">
        <v>13</v>
      </c>
      <c r="AN13" s="21">
        <v>11</v>
      </c>
    </row>
    <row r="14" spans="1:40" ht="12" customHeight="1">
      <c r="A14" s="31" t="s">
        <v>34</v>
      </c>
      <c r="B14" s="33">
        <v>7589</v>
      </c>
      <c r="C14" s="32">
        <f t="shared" si="6"/>
        <v>4.7462990875147756E-2</v>
      </c>
      <c r="D14" s="15">
        <f>COUNTIFS(S3:S52,$AH$6,S3:S52,$AH$5)</f>
        <v>0</v>
      </c>
      <c r="E14" s="34">
        <f t="shared" si="10"/>
        <v>7589</v>
      </c>
      <c r="F14" s="14"/>
      <c r="G14" s="10"/>
      <c r="H14" s="10"/>
      <c r="I14" s="10"/>
      <c r="J14" s="35"/>
      <c r="K14" s="15">
        <v>12</v>
      </c>
      <c r="L14" s="16">
        <f t="shared" ref="L14:AE14" si="16">+L$2/$K14</f>
        <v>2278.4166666666665</v>
      </c>
      <c r="M14" s="16">
        <f t="shared" si="16"/>
        <v>2198.8333333333335</v>
      </c>
      <c r="N14" s="16">
        <f t="shared" si="16"/>
        <v>1235.75</v>
      </c>
      <c r="O14" s="16">
        <f t="shared" si="16"/>
        <v>1076.75</v>
      </c>
      <c r="P14" s="16">
        <f t="shared" si="16"/>
        <v>1018.8333333333334</v>
      </c>
      <c r="Q14" s="16">
        <f t="shared" si="16"/>
        <v>888.83333333333337</v>
      </c>
      <c r="R14" s="16">
        <f t="shared" si="16"/>
        <v>659</v>
      </c>
      <c r="S14" s="16">
        <f t="shared" si="16"/>
        <v>632.41666666666663</v>
      </c>
      <c r="T14" s="16">
        <f t="shared" si="16"/>
        <v>0</v>
      </c>
      <c r="U14" s="16">
        <f t="shared" si="16"/>
        <v>0</v>
      </c>
      <c r="V14" s="16">
        <f t="shared" si="16"/>
        <v>0</v>
      </c>
      <c r="W14" s="16">
        <f t="shared" si="16"/>
        <v>0</v>
      </c>
      <c r="X14" s="16">
        <f t="shared" si="16"/>
        <v>0</v>
      </c>
      <c r="Y14" s="16">
        <f t="shared" si="16"/>
        <v>0</v>
      </c>
      <c r="Z14" s="16">
        <f t="shared" si="16"/>
        <v>0</v>
      </c>
      <c r="AA14" s="16">
        <f t="shared" si="16"/>
        <v>0</v>
      </c>
      <c r="AB14" s="16">
        <f t="shared" si="16"/>
        <v>0</v>
      </c>
      <c r="AC14" s="16">
        <f t="shared" si="16"/>
        <v>0</v>
      </c>
      <c r="AD14" s="16">
        <f t="shared" si="16"/>
        <v>0</v>
      </c>
      <c r="AE14" s="16">
        <f t="shared" si="16"/>
        <v>0</v>
      </c>
      <c r="AF14" s="25"/>
      <c r="AG14" s="25"/>
      <c r="AH14" s="25"/>
      <c r="AI14" s="25"/>
      <c r="AJ14" s="18">
        <f t="shared" ca="1" si="1"/>
        <v>2278.4166666666665</v>
      </c>
      <c r="AK14" s="19" t="str">
        <f t="shared" ca="1" si="2"/>
        <v>verde</v>
      </c>
      <c r="AL14" s="11" t="s">
        <v>15</v>
      </c>
      <c r="AM14" s="20">
        <v>14</v>
      </c>
      <c r="AN14" s="21">
        <v>12</v>
      </c>
    </row>
    <row r="15" spans="1:40" ht="12" customHeight="1">
      <c r="A15" s="31" t="s">
        <v>355</v>
      </c>
      <c r="B15" s="33">
        <v>1286</v>
      </c>
      <c r="C15" s="32">
        <f t="shared" si="6"/>
        <v>8.0428786751139819E-3</v>
      </c>
      <c r="D15" s="15">
        <f>COUNTIFS(T3:T52,$AH$6,T3:T52,$AH$5)</f>
        <v>0</v>
      </c>
      <c r="E15" s="34">
        <f t="shared" si="10"/>
        <v>0</v>
      </c>
      <c r="F15" s="14"/>
      <c r="G15" s="112" t="s">
        <v>49</v>
      </c>
      <c r="H15" s="113"/>
      <c r="I15" s="111"/>
      <c r="J15" s="35"/>
      <c r="K15" s="15">
        <v>13</v>
      </c>
      <c r="L15" s="16">
        <f t="shared" ref="L15:AE15" si="17">+L$2/$K15</f>
        <v>2103.1538461538462</v>
      </c>
      <c r="M15" s="16">
        <f t="shared" si="17"/>
        <v>2029.6923076923076</v>
      </c>
      <c r="N15" s="16">
        <f t="shared" si="17"/>
        <v>1140.6923076923076</v>
      </c>
      <c r="O15" s="16">
        <f t="shared" si="17"/>
        <v>993.92307692307691</v>
      </c>
      <c r="P15" s="16">
        <f t="shared" si="17"/>
        <v>940.46153846153845</v>
      </c>
      <c r="Q15" s="16">
        <f t="shared" si="17"/>
        <v>820.46153846153845</v>
      </c>
      <c r="R15" s="16">
        <f t="shared" si="17"/>
        <v>608.30769230769226</v>
      </c>
      <c r="S15" s="16">
        <f t="shared" si="17"/>
        <v>583.76923076923072</v>
      </c>
      <c r="T15" s="16">
        <f t="shared" si="17"/>
        <v>0</v>
      </c>
      <c r="U15" s="16">
        <f t="shared" si="17"/>
        <v>0</v>
      </c>
      <c r="V15" s="16">
        <f t="shared" si="17"/>
        <v>0</v>
      </c>
      <c r="W15" s="16">
        <f t="shared" si="17"/>
        <v>0</v>
      </c>
      <c r="X15" s="16">
        <f t="shared" si="17"/>
        <v>0</v>
      </c>
      <c r="Y15" s="16">
        <f t="shared" si="17"/>
        <v>0</v>
      </c>
      <c r="Z15" s="16">
        <f t="shared" si="17"/>
        <v>0</v>
      </c>
      <c r="AA15" s="16">
        <f t="shared" si="17"/>
        <v>0</v>
      </c>
      <c r="AB15" s="16">
        <f t="shared" si="17"/>
        <v>0</v>
      </c>
      <c r="AC15" s="16">
        <f t="shared" si="17"/>
        <v>0</v>
      </c>
      <c r="AD15" s="16">
        <f t="shared" si="17"/>
        <v>0</v>
      </c>
      <c r="AE15" s="16">
        <f t="shared" si="17"/>
        <v>0</v>
      </c>
      <c r="AF15" s="25"/>
      <c r="AG15" s="25"/>
      <c r="AH15" s="25"/>
      <c r="AI15" s="25"/>
      <c r="AJ15" s="18">
        <f t="shared" ca="1" si="1"/>
        <v>2103.1538461538462</v>
      </c>
      <c r="AK15" s="19" t="str">
        <f t="shared" ca="1" si="2"/>
        <v>verde</v>
      </c>
      <c r="AL15" s="11" t="s">
        <v>15</v>
      </c>
      <c r="AM15" s="20">
        <v>15</v>
      </c>
      <c r="AN15" s="21">
        <v>13</v>
      </c>
    </row>
    <row r="16" spans="1:40" ht="12" customHeight="1">
      <c r="A16" s="31" t="s">
        <v>356</v>
      </c>
      <c r="B16" s="33">
        <v>1022</v>
      </c>
      <c r="C16" s="32">
        <f t="shared" si="6"/>
        <v>6.3917744991963373E-3</v>
      </c>
      <c r="D16" s="15">
        <f>COUNTIFS(U3:U52,$AH$6,U3:U52,$AH$5)</f>
        <v>0</v>
      </c>
      <c r="E16" s="34">
        <f t="shared" si="10"/>
        <v>0</v>
      </c>
      <c r="F16" s="14"/>
      <c r="G16" s="114" t="s">
        <v>51</v>
      </c>
      <c r="H16" s="111"/>
      <c r="I16" s="37">
        <f>VLOOKUP($AG$8,$A$7:$D$25,4,0)+1</f>
        <v>1</v>
      </c>
      <c r="J16" s="35"/>
      <c r="K16" s="15">
        <v>14</v>
      </c>
      <c r="L16" s="16">
        <f t="shared" ref="L16:AE16" si="18">+L$2/$K16</f>
        <v>1952.9285714285713</v>
      </c>
      <c r="M16" s="16">
        <f t="shared" si="18"/>
        <v>1884.7142857142858</v>
      </c>
      <c r="N16" s="16">
        <f t="shared" si="18"/>
        <v>1059.2142857142858</v>
      </c>
      <c r="O16" s="16">
        <f t="shared" si="18"/>
        <v>922.92857142857144</v>
      </c>
      <c r="P16" s="16">
        <f t="shared" si="18"/>
        <v>873.28571428571433</v>
      </c>
      <c r="Q16" s="16">
        <f t="shared" si="18"/>
        <v>761.85714285714289</v>
      </c>
      <c r="R16" s="16">
        <f t="shared" si="18"/>
        <v>564.85714285714289</v>
      </c>
      <c r="S16" s="16">
        <f t="shared" si="18"/>
        <v>542.07142857142856</v>
      </c>
      <c r="T16" s="16">
        <f t="shared" si="18"/>
        <v>0</v>
      </c>
      <c r="U16" s="16">
        <f t="shared" si="18"/>
        <v>0</v>
      </c>
      <c r="V16" s="16">
        <f t="shared" si="18"/>
        <v>0</v>
      </c>
      <c r="W16" s="16">
        <f t="shared" si="18"/>
        <v>0</v>
      </c>
      <c r="X16" s="16">
        <f t="shared" si="18"/>
        <v>0</v>
      </c>
      <c r="Y16" s="16">
        <f t="shared" si="18"/>
        <v>0</v>
      </c>
      <c r="Z16" s="16">
        <f t="shared" si="18"/>
        <v>0</v>
      </c>
      <c r="AA16" s="16">
        <f t="shared" si="18"/>
        <v>0</v>
      </c>
      <c r="AB16" s="16">
        <f t="shared" si="18"/>
        <v>0</v>
      </c>
      <c r="AC16" s="16">
        <f t="shared" si="18"/>
        <v>0</v>
      </c>
      <c r="AD16" s="16">
        <f t="shared" si="18"/>
        <v>0</v>
      </c>
      <c r="AE16" s="16">
        <f t="shared" si="18"/>
        <v>0</v>
      </c>
      <c r="AF16" s="25"/>
      <c r="AG16" s="25"/>
      <c r="AH16" s="25"/>
      <c r="AI16" s="25"/>
      <c r="AJ16" s="18">
        <f t="shared" ca="1" si="1"/>
        <v>1952.9285714285713</v>
      </c>
      <c r="AK16" s="19" t="str">
        <f t="shared" ca="1" si="2"/>
        <v>verde</v>
      </c>
      <c r="AL16" s="11" t="s">
        <v>15</v>
      </c>
      <c r="AM16" s="20">
        <v>16</v>
      </c>
      <c r="AN16" s="21">
        <v>14</v>
      </c>
    </row>
    <row r="17" spans="1:40" ht="12" customHeight="1">
      <c r="A17" s="31" t="s">
        <v>357</v>
      </c>
      <c r="B17" s="33">
        <v>989</v>
      </c>
      <c r="C17" s="32">
        <f t="shared" si="6"/>
        <v>6.185386477206632E-3</v>
      </c>
      <c r="D17" s="15">
        <f>COUNTIFS(V3:V52,$AH$6,V3:V52,$AH$5)</f>
        <v>0</v>
      </c>
      <c r="E17" s="34">
        <f t="shared" si="10"/>
        <v>0</v>
      </c>
      <c r="F17" s="14"/>
      <c r="G17" s="114" t="s">
        <v>53</v>
      </c>
      <c r="H17" s="111"/>
      <c r="I17" s="37">
        <f>(I3-(VLOOKUP($AG$8,$A$7:$D$25,2,0)/I16))*I16+1</f>
        <v>320</v>
      </c>
      <c r="J17" s="35"/>
      <c r="K17" s="15">
        <v>15</v>
      </c>
      <c r="L17" s="16">
        <f t="shared" ref="L17:AE17" si="19">+L$2/$K17</f>
        <v>1822.7333333333333</v>
      </c>
      <c r="M17" s="16">
        <f t="shared" si="19"/>
        <v>1759.0666666666666</v>
      </c>
      <c r="N17" s="16">
        <f t="shared" si="19"/>
        <v>988.6</v>
      </c>
      <c r="O17" s="16">
        <f t="shared" si="19"/>
        <v>861.4</v>
      </c>
      <c r="P17" s="16">
        <f t="shared" si="19"/>
        <v>815.06666666666672</v>
      </c>
      <c r="Q17" s="16">
        <f t="shared" si="19"/>
        <v>711.06666666666672</v>
      </c>
      <c r="R17" s="16">
        <f t="shared" si="19"/>
        <v>527.20000000000005</v>
      </c>
      <c r="S17" s="16">
        <f t="shared" si="19"/>
        <v>505.93333333333334</v>
      </c>
      <c r="T17" s="16">
        <f t="shared" si="19"/>
        <v>0</v>
      </c>
      <c r="U17" s="16">
        <f t="shared" si="19"/>
        <v>0</v>
      </c>
      <c r="V17" s="16">
        <f t="shared" si="19"/>
        <v>0</v>
      </c>
      <c r="W17" s="16">
        <f t="shared" si="19"/>
        <v>0</v>
      </c>
      <c r="X17" s="16">
        <f t="shared" si="19"/>
        <v>0</v>
      </c>
      <c r="Y17" s="16">
        <f t="shared" si="19"/>
        <v>0</v>
      </c>
      <c r="Z17" s="16">
        <f t="shared" si="19"/>
        <v>0</v>
      </c>
      <c r="AA17" s="16">
        <f t="shared" si="19"/>
        <v>0</v>
      </c>
      <c r="AB17" s="16">
        <f t="shared" si="19"/>
        <v>0</v>
      </c>
      <c r="AC17" s="16">
        <f t="shared" si="19"/>
        <v>0</v>
      </c>
      <c r="AD17" s="16">
        <f t="shared" si="19"/>
        <v>0</v>
      </c>
      <c r="AE17" s="16">
        <f t="shared" si="19"/>
        <v>0</v>
      </c>
      <c r="AF17" s="25"/>
      <c r="AG17" s="25"/>
      <c r="AH17" s="25"/>
      <c r="AI17" s="25"/>
      <c r="AJ17" s="18">
        <f t="shared" ca="1" si="1"/>
        <v>1822.7333333333333</v>
      </c>
      <c r="AK17" s="19" t="str">
        <f t="shared" ca="1" si="2"/>
        <v>verde</v>
      </c>
      <c r="AL17" s="11" t="s">
        <v>15</v>
      </c>
      <c r="AM17" s="20">
        <v>17</v>
      </c>
      <c r="AN17" s="21">
        <v>15</v>
      </c>
    </row>
    <row r="18" spans="1:40" ht="12" customHeight="1">
      <c r="A18" s="31"/>
      <c r="B18" s="33"/>
      <c r="C18" s="32">
        <f t="shared" si="6"/>
        <v>0</v>
      </c>
      <c r="D18" s="15">
        <f>COUNTIFS(W3:W52,$AH$6,W3:W52,$AH$5)</f>
        <v>0</v>
      </c>
      <c r="E18" s="34">
        <f t="shared" si="10"/>
        <v>0</v>
      </c>
      <c r="F18" s="14"/>
      <c r="G18" s="128" t="s">
        <v>55</v>
      </c>
      <c r="H18" s="111"/>
      <c r="I18" s="40">
        <f>VLOOKUP($AG$8,$A$7:$D$25,2,0)+I17</f>
        <v>7909</v>
      </c>
      <c r="J18" s="35"/>
      <c r="K18" s="15">
        <v>16</v>
      </c>
      <c r="L18" s="16">
        <f t="shared" ref="L18:AE18" si="20">+L$2/$K18</f>
        <v>1708.8125</v>
      </c>
      <c r="M18" s="16">
        <f t="shared" si="20"/>
        <v>1649.125</v>
      </c>
      <c r="N18" s="16">
        <f t="shared" si="20"/>
        <v>926.8125</v>
      </c>
      <c r="O18" s="16">
        <f t="shared" si="20"/>
        <v>807.5625</v>
      </c>
      <c r="P18" s="16">
        <f t="shared" si="20"/>
        <v>764.125</v>
      </c>
      <c r="Q18" s="16">
        <f t="shared" si="20"/>
        <v>666.625</v>
      </c>
      <c r="R18" s="16">
        <f t="shared" si="20"/>
        <v>494.25</v>
      </c>
      <c r="S18" s="16">
        <f t="shared" si="20"/>
        <v>474.3125</v>
      </c>
      <c r="T18" s="16">
        <f t="shared" si="20"/>
        <v>0</v>
      </c>
      <c r="U18" s="16">
        <f t="shared" si="20"/>
        <v>0</v>
      </c>
      <c r="V18" s="16">
        <f t="shared" si="20"/>
        <v>0</v>
      </c>
      <c r="W18" s="16">
        <f t="shared" si="20"/>
        <v>0</v>
      </c>
      <c r="X18" s="16">
        <f t="shared" si="20"/>
        <v>0</v>
      </c>
      <c r="Y18" s="16">
        <f t="shared" si="20"/>
        <v>0</v>
      </c>
      <c r="Z18" s="16">
        <f t="shared" si="20"/>
        <v>0</v>
      </c>
      <c r="AA18" s="16">
        <f t="shared" si="20"/>
        <v>0</v>
      </c>
      <c r="AB18" s="16">
        <f t="shared" si="20"/>
        <v>0</v>
      </c>
      <c r="AC18" s="16">
        <f t="shared" si="20"/>
        <v>0</v>
      </c>
      <c r="AD18" s="16">
        <f t="shared" si="20"/>
        <v>0</v>
      </c>
      <c r="AE18" s="16">
        <f t="shared" si="20"/>
        <v>0</v>
      </c>
      <c r="AF18" s="25"/>
      <c r="AG18" s="25"/>
      <c r="AH18" s="25"/>
      <c r="AI18" s="25"/>
      <c r="AJ18" s="18">
        <f t="shared" ca="1" si="1"/>
        <v>1708.8125</v>
      </c>
      <c r="AK18" s="19" t="str">
        <f t="shared" ca="1" si="2"/>
        <v>verde</v>
      </c>
      <c r="AL18" s="11" t="s">
        <v>15</v>
      </c>
      <c r="AM18" s="20">
        <v>18</v>
      </c>
      <c r="AN18" s="21">
        <v>16</v>
      </c>
    </row>
    <row r="19" spans="1:40" ht="12" customHeight="1">
      <c r="A19" s="31"/>
      <c r="B19" s="33"/>
      <c r="C19" s="32">
        <f t="shared" si="6"/>
        <v>0</v>
      </c>
      <c r="D19" s="15">
        <f>COUNTIFS(X3:X52,$AH$6,X3:X52,$AH$5)</f>
        <v>0</v>
      </c>
      <c r="E19" s="34">
        <f t="shared" si="10"/>
        <v>0</v>
      </c>
      <c r="F19" s="14"/>
      <c r="G19" s="114" t="s">
        <v>56</v>
      </c>
      <c r="H19" s="111"/>
      <c r="I19" s="41" t="str">
        <f ca="1">VLOOKUP($B$2,$A$31:$H$136,3,0)</f>
        <v>justas</v>
      </c>
      <c r="J19" s="35"/>
      <c r="K19" s="15">
        <v>17</v>
      </c>
      <c r="L19" s="16">
        <f t="shared" ref="L19:AE19" si="21">+L$2/$K19</f>
        <v>1608.2941176470588</v>
      </c>
      <c r="M19" s="16">
        <f t="shared" si="21"/>
        <v>1552.1176470588234</v>
      </c>
      <c r="N19" s="16">
        <f t="shared" si="21"/>
        <v>872.29411764705878</v>
      </c>
      <c r="O19" s="16">
        <f t="shared" si="21"/>
        <v>760.05882352941171</v>
      </c>
      <c r="P19" s="16">
        <f t="shared" si="21"/>
        <v>719.17647058823525</v>
      </c>
      <c r="Q19" s="16">
        <f t="shared" si="21"/>
        <v>627.41176470588232</v>
      </c>
      <c r="R19" s="16">
        <f t="shared" si="21"/>
        <v>465.1764705882353</v>
      </c>
      <c r="S19" s="16">
        <f t="shared" si="21"/>
        <v>446.41176470588238</v>
      </c>
      <c r="T19" s="16">
        <f t="shared" si="21"/>
        <v>0</v>
      </c>
      <c r="U19" s="16">
        <f t="shared" si="21"/>
        <v>0</v>
      </c>
      <c r="V19" s="16">
        <f t="shared" si="21"/>
        <v>0</v>
      </c>
      <c r="W19" s="16">
        <f t="shared" si="21"/>
        <v>0</v>
      </c>
      <c r="X19" s="16">
        <f t="shared" si="21"/>
        <v>0</v>
      </c>
      <c r="Y19" s="16">
        <f t="shared" si="21"/>
        <v>0</v>
      </c>
      <c r="Z19" s="16">
        <f t="shared" si="21"/>
        <v>0</v>
      </c>
      <c r="AA19" s="16">
        <f t="shared" si="21"/>
        <v>0</v>
      </c>
      <c r="AB19" s="16">
        <f t="shared" si="21"/>
        <v>0</v>
      </c>
      <c r="AC19" s="16">
        <f t="shared" si="21"/>
        <v>0</v>
      </c>
      <c r="AD19" s="16">
        <f t="shared" si="21"/>
        <v>0</v>
      </c>
      <c r="AE19" s="16">
        <f t="shared" si="21"/>
        <v>0</v>
      </c>
      <c r="AF19" s="25"/>
      <c r="AG19" s="25"/>
      <c r="AH19" s="25"/>
      <c r="AI19" s="25"/>
      <c r="AJ19" s="18">
        <f t="shared" ca="1" si="1"/>
        <v>1608.2941176470588</v>
      </c>
      <c r="AK19" s="19" t="str">
        <f t="shared" ca="1" si="2"/>
        <v>verde</v>
      </c>
      <c r="AL19" s="11" t="s">
        <v>15</v>
      </c>
      <c r="AM19" s="20">
        <v>19</v>
      </c>
      <c r="AN19" s="21">
        <v>17</v>
      </c>
    </row>
    <row r="20" spans="1:40" ht="12" customHeight="1">
      <c r="A20" s="38"/>
      <c r="B20" s="42"/>
      <c r="C20" s="32">
        <f t="shared" si="6"/>
        <v>0</v>
      </c>
      <c r="D20" s="15">
        <f>COUNTIFS(Y3:Y52,$AH$6,Y3:Y52,$AH$5)</f>
        <v>0</v>
      </c>
      <c r="E20" s="34">
        <f t="shared" si="10"/>
        <v>0</v>
      </c>
      <c r="F20" s="14"/>
      <c r="G20" s="116" t="s">
        <v>57</v>
      </c>
      <c r="H20" s="111"/>
      <c r="I20" s="37">
        <f ca="1">VLOOKUP($B$2,$A$31:$H$136,4,0)</f>
        <v>1</v>
      </c>
      <c r="J20" s="35"/>
      <c r="K20" s="15">
        <v>18</v>
      </c>
      <c r="L20" s="16">
        <f t="shared" ref="L20:AE20" si="22">+L$2/$K20</f>
        <v>1518.9444444444443</v>
      </c>
      <c r="M20" s="16">
        <f t="shared" si="22"/>
        <v>1465.8888888888889</v>
      </c>
      <c r="N20" s="16">
        <f t="shared" si="22"/>
        <v>823.83333333333337</v>
      </c>
      <c r="O20" s="16">
        <f t="shared" si="22"/>
        <v>717.83333333333337</v>
      </c>
      <c r="P20" s="16">
        <f t="shared" si="22"/>
        <v>679.22222222222217</v>
      </c>
      <c r="Q20" s="16">
        <f t="shared" si="22"/>
        <v>592.55555555555554</v>
      </c>
      <c r="R20" s="16">
        <f t="shared" si="22"/>
        <v>439.33333333333331</v>
      </c>
      <c r="S20" s="16">
        <f t="shared" si="22"/>
        <v>421.61111111111109</v>
      </c>
      <c r="T20" s="16">
        <f t="shared" si="22"/>
        <v>0</v>
      </c>
      <c r="U20" s="16">
        <f t="shared" si="22"/>
        <v>0</v>
      </c>
      <c r="V20" s="16">
        <f t="shared" si="22"/>
        <v>0</v>
      </c>
      <c r="W20" s="16">
        <f t="shared" si="22"/>
        <v>0</v>
      </c>
      <c r="X20" s="16">
        <f t="shared" si="22"/>
        <v>0</v>
      </c>
      <c r="Y20" s="16">
        <f t="shared" si="22"/>
        <v>0</v>
      </c>
      <c r="Z20" s="16">
        <f t="shared" si="22"/>
        <v>0</v>
      </c>
      <c r="AA20" s="16">
        <f t="shared" si="22"/>
        <v>0</v>
      </c>
      <c r="AB20" s="16">
        <f t="shared" si="22"/>
        <v>0</v>
      </c>
      <c r="AC20" s="16">
        <f t="shared" si="22"/>
        <v>0</v>
      </c>
      <c r="AD20" s="16">
        <f t="shared" si="22"/>
        <v>0</v>
      </c>
      <c r="AE20" s="16">
        <f t="shared" si="22"/>
        <v>0</v>
      </c>
      <c r="AF20" s="25"/>
      <c r="AG20" s="25"/>
      <c r="AH20" s="25"/>
      <c r="AI20" s="25"/>
      <c r="AJ20" s="18">
        <f t="shared" ca="1" si="1"/>
        <v>1518.9444444444443</v>
      </c>
      <c r="AK20" s="19" t="str">
        <f t="shared" ca="1" si="2"/>
        <v>verde</v>
      </c>
      <c r="AL20" s="11" t="s">
        <v>15</v>
      </c>
      <c r="AM20" s="20">
        <v>20</v>
      </c>
      <c r="AN20" s="21">
        <v>18</v>
      </c>
    </row>
    <row r="21" spans="1:40" ht="12" customHeight="1">
      <c r="A21" s="38"/>
      <c r="B21" s="42"/>
      <c r="C21" s="32">
        <f t="shared" si="6"/>
        <v>0</v>
      </c>
      <c r="D21" s="15">
        <f>COUNTIFS(Z3:Z52,$AH$6,Z3:Z52,$AH$5)</f>
        <v>0</v>
      </c>
      <c r="E21" s="34">
        <f t="shared" si="10"/>
        <v>0</v>
      </c>
      <c r="F21" s="14"/>
      <c r="G21" s="10"/>
      <c r="H21" s="10"/>
      <c r="I21" s="10"/>
      <c r="J21" s="35"/>
      <c r="K21" s="15">
        <v>19</v>
      </c>
      <c r="L21" s="16">
        <f t="shared" ref="L21:AE21" si="23">+L$2/$K21</f>
        <v>1439</v>
      </c>
      <c r="M21" s="16">
        <f t="shared" si="23"/>
        <v>1388.7368421052631</v>
      </c>
      <c r="N21" s="16">
        <f t="shared" si="23"/>
        <v>780.47368421052636</v>
      </c>
      <c r="O21" s="16">
        <f t="shared" si="23"/>
        <v>680.0526315789474</v>
      </c>
      <c r="P21" s="16">
        <f t="shared" si="23"/>
        <v>643.47368421052636</v>
      </c>
      <c r="Q21" s="16">
        <f t="shared" si="23"/>
        <v>561.36842105263156</v>
      </c>
      <c r="R21" s="16">
        <f t="shared" si="23"/>
        <v>416.21052631578948</v>
      </c>
      <c r="S21" s="16">
        <f t="shared" si="23"/>
        <v>399.42105263157896</v>
      </c>
      <c r="T21" s="16">
        <f t="shared" si="23"/>
        <v>0</v>
      </c>
      <c r="U21" s="16">
        <f t="shared" si="23"/>
        <v>0</v>
      </c>
      <c r="V21" s="16">
        <f t="shared" si="23"/>
        <v>0</v>
      </c>
      <c r="W21" s="16">
        <f t="shared" si="23"/>
        <v>0</v>
      </c>
      <c r="X21" s="16">
        <f t="shared" si="23"/>
        <v>0</v>
      </c>
      <c r="Y21" s="16">
        <f t="shared" si="23"/>
        <v>0</v>
      </c>
      <c r="Z21" s="16">
        <f t="shared" si="23"/>
        <v>0</v>
      </c>
      <c r="AA21" s="16">
        <f t="shared" si="23"/>
        <v>0</v>
      </c>
      <c r="AB21" s="16">
        <f t="shared" si="23"/>
        <v>0</v>
      </c>
      <c r="AC21" s="16">
        <f t="shared" si="23"/>
        <v>0</v>
      </c>
      <c r="AD21" s="16">
        <f t="shared" si="23"/>
        <v>0</v>
      </c>
      <c r="AE21" s="16">
        <f t="shared" si="23"/>
        <v>0</v>
      </c>
      <c r="AF21" s="25"/>
      <c r="AG21" s="25"/>
      <c r="AH21" s="25"/>
      <c r="AI21" s="25"/>
      <c r="AJ21" s="18">
        <f t="shared" ca="1" si="1"/>
        <v>1439</v>
      </c>
      <c r="AK21" s="19" t="str">
        <f t="shared" ca="1" si="2"/>
        <v>verde</v>
      </c>
      <c r="AL21" s="11" t="s">
        <v>15</v>
      </c>
      <c r="AM21" s="20">
        <v>21</v>
      </c>
      <c r="AN21" s="21">
        <v>19</v>
      </c>
    </row>
    <row r="22" spans="1:40" ht="12" customHeight="1">
      <c r="A22" s="38"/>
      <c r="B22" s="42"/>
      <c r="C22" s="32">
        <f t="shared" si="6"/>
        <v>0</v>
      </c>
      <c r="D22" s="15">
        <f>COUNTIFS(AA3:AA52,$AH$6,AA3:AA52,$AH$5)</f>
        <v>0</v>
      </c>
      <c r="E22" s="34">
        <f t="shared" si="10"/>
        <v>0</v>
      </c>
      <c r="F22" s="14"/>
      <c r="G22" s="112" t="s">
        <v>59</v>
      </c>
      <c r="H22" s="113"/>
      <c r="I22" s="111"/>
      <c r="J22" s="35"/>
      <c r="K22" s="15">
        <v>20</v>
      </c>
      <c r="L22" s="16">
        <f t="shared" ref="L22:AE22" si="24">+L$2/$K22</f>
        <v>1367.05</v>
      </c>
      <c r="M22" s="16">
        <f t="shared" si="24"/>
        <v>1319.3</v>
      </c>
      <c r="N22" s="16">
        <f t="shared" si="24"/>
        <v>741.45</v>
      </c>
      <c r="O22" s="16">
        <f t="shared" si="24"/>
        <v>646.04999999999995</v>
      </c>
      <c r="P22" s="16">
        <f t="shared" si="24"/>
        <v>611.29999999999995</v>
      </c>
      <c r="Q22" s="16">
        <f t="shared" si="24"/>
        <v>533.29999999999995</v>
      </c>
      <c r="R22" s="16">
        <f t="shared" si="24"/>
        <v>395.4</v>
      </c>
      <c r="S22" s="16">
        <f t="shared" si="24"/>
        <v>379.45</v>
      </c>
      <c r="T22" s="16">
        <f t="shared" si="24"/>
        <v>0</v>
      </c>
      <c r="U22" s="16">
        <f t="shared" si="24"/>
        <v>0</v>
      </c>
      <c r="V22" s="16">
        <f t="shared" si="24"/>
        <v>0</v>
      </c>
      <c r="W22" s="16">
        <f t="shared" si="24"/>
        <v>0</v>
      </c>
      <c r="X22" s="16">
        <f t="shared" si="24"/>
        <v>0</v>
      </c>
      <c r="Y22" s="16">
        <f t="shared" si="24"/>
        <v>0</v>
      </c>
      <c r="Z22" s="16">
        <f t="shared" si="24"/>
        <v>0</v>
      </c>
      <c r="AA22" s="16">
        <f t="shared" si="24"/>
        <v>0</v>
      </c>
      <c r="AB22" s="16">
        <f t="shared" si="24"/>
        <v>0</v>
      </c>
      <c r="AC22" s="16">
        <f t="shared" si="24"/>
        <v>0</v>
      </c>
      <c r="AD22" s="16">
        <f t="shared" si="24"/>
        <v>0</v>
      </c>
      <c r="AE22" s="16">
        <f t="shared" si="24"/>
        <v>0</v>
      </c>
      <c r="AF22" s="25"/>
      <c r="AG22" s="25"/>
      <c r="AH22" s="25"/>
      <c r="AI22" s="25"/>
      <c r="AJ22" s="18">
        <f t="shared" ca="1" si="1"/>
        <v>1367.05</v>
      </c>
      <c r="AK22" s="19" t="str">
        <f t="shared" ca="1" si="2"/>
        <v>verde</v>
      </c>
      <c r="AL22" s="11" t="s">
        <v>15</v>
      </c>
      <c r="AM22" s="20">
        <v>22</v>
      </c>
      <c r="AN22" s="21">
        <v>20</v>
      </c>
    </row>
    <row r="23" spans="1:40" ht="12" customHeight="1">
      <c r="A23" s="38"/>
      <c r="B23" s="42"/>
      <c r="C23" s="32">
        <f t="shared" si="6"/>
        <v>0</v>
      </c>
      <c r="D23" s="15">
        <f>COUNTIFS(AB3:AB52,$AH$6,AB3:AB52,$AH$5)</f>
        <v>0</v>
      </c>
      <c r="E23" s="34">
        <f t="shared" si="10"/>
        <v>0</v>
      </c>
      <c r="F23" s="14"/>
      <c r="G23" s="114" t="s">
        <v>60</v>
      </c>
      <c r="H23" s="111"/>
      <c r="I23" s="37" t="e">
        <f>(AH4-AH2)*I26-1</f>
        <v>#DIV/0!</v>
      </c>
      <c r="J23" s="10"/>
      <c r="K23" s="15">
        <v>21</v>
      </c>
      <c r="L23" s="16">
        <f t="shared" ref="L23:AE23" si="25">+L$2/$K23</f>
        <v>1301.952380952381</v>
      </c>
      <c r="M23" s="16">
        <f t="shared" si="25"/>
        <v>1256.4761904761904</v>
      </c>
      <c r="N23" s="16">
        <f t="shared" si="25"/>
        <v>706.14285714285711</v>
      </c>
      <c r="O23" s="16">
        <f t="shared" si="25"/>
        <v>615.28571428571433</v>
      </c>
      <c r="P23" s="16">
        <f t="shared" si="25"/>
        <v>582.19047619047615</v>
      </c>
      <c r="Q23" s="16">
        <f t="shared" si="25"/>
        <v>507.90476190476193</v>
      </c>
      <c r="R23" s="16">
        <f t="shared" si="25"/>
        <v>376.57142857142856</v>
      </c>
      <c r="S23" s="16">
        <f t="shared" si="25"/>
        <v>361.38095238095241</v>
      </c>
      <c r="T23" s="16">
        <f t="shared" si="25"/>
        <v>0</v>
      </c>
      <c r="U23" s="16">
        <f t="shared" si="25"/>
        <v>0</v>
      </c>
      <c r="V23" s="16">
        <f t="shared" si="25"/>
        <v>0</v>
      </c>
      <c r="W23" s="16">
        <f t="shared" si="25"/>
        <v>0</v>
      </c>
      <c r="X23" s="16">
        <f t="shared" si="25"/>
        <v>0</v>
      </c>
      <c r="Y23" s="16">
        <f t="shared" si="25"/>
        <v>0</v>
      </c>
      <c r="Z23" s="16">
        <f t="shared" si="25"/>
        <v>0</v>
      </c>
      <c r="AA23" s="16">
        <f t="shared" si="25"/>
        <v>0</v>
      </c>
      <c r="AB23" s="16">
        <f t="shared" si="25"/>
        <v>0</v>
      </c>
      <c r="AC23" s="16">
        <f t="shared" si="25"/>
        <v>0</v>
      </c>
      <c r="AD23" s="16">
        <f t="shared" si="25"/>
        <v>0</v>
      </c>
      <c r="AE23" s="16">
        <f t="shared" si="25"/>
        <v>0</v>
      </c>
      <c r="AF23" s="25"/>
      <c r="AG23" s="25"/>
      <c r="AH23" s="25"/>
      <c r="AI23" s="25"/>
      <c r="AJ23" s="18">
        <f t="shared" ca="1" si="1"/>
        <v>1301.952380952381</v>
      </c>
      <c r="AK23" s="19" t="str">
        <f t="shared" ca="1" si="2"/>
        <v>verde</v>
      </c>
      <c r="AL23" s="11" t="s">
        <v>15</v>
      </c>
      <c r="AM23" s="20">
        <v>23</v>
      </c>
      <c r="AN23" s="21">
        <v>21</v>
      </c>
    </row>
    <row r="24" spans="1:40" ht="12" customHeight="1">
      <c r="A24" s="38"/>
      <c r="B24" s="42"/>
      <c r="C24" s="32">
        <f t="shared" si="6"/>
        <v>0</v>
      </c>
      <c r="D24" s="15">
        <f>COUNTIFS(AC3:AC52,$AH$6,AC3:AC52,$AH$5)</f>
        <v>0</v>
      </c>
      <c r="E24" s="34">
        <f t="shared" si="10"/>
        <v>0</v>
      </c>
      <c r="F24" s="14"/>
      <c r="G24" s="128" t="s">
        <v>55</v>
      </c>
      <c r="H24" s="111"/>
      <c r="I24" s="40" t="e">
        <f>VLOOKUP($AG$8,$A$7:$D$25,2,0)+I23</f>
        <v>#DIV/0!</v>
      </c>
      <c r="J24" s="10"/>
      <c r="K24" s="15">
        <v>22</v>
      </c>
      <c r="L24" s="16">
        <f t="shared" ref="L24:AE24" si="26">+L$2/$K24</f>
        <v>1242.7727272727273</v>
      </c>
      <c r="M24" s="16">
        <f t="shared" si="26"/>
        <v>1199.3636363636363</v>
      </c>
      <c r="N24" s="16">
        <f t="shared" si="26"/>
        <v>674.0454545454545</v>
      </c>
      <c r="O24" s="16">
        <f t="shared" si="26"/>
        <v>587.31818181818187</v>
      </c>
      <c r="P24" s="16">
        <f t="shared" si="26"/>
        <v>555.72727272727275</v>
      </c>
      <c r="Q24" s="16">
        <f t="shared" si="26"/>
        <v>484.81818181818181</v>
      </c>
      <c r="R24" s="16">
        <f t="shared" si="26"/>
        <v>359.45454545454544</v>
      </c>
      <c r="S24" s="16">
        <f t="shared" si="26"/>
        <v>344.95454545454544</v>
      </c>
      <c r="T24" s="16">
        <f t="shared" si="26"/>
        <v>0</v>
      </c>
      <c r="U24" s="16">
        <f t="shared" si="26"/>
        <v>0</v>
      </c>
      <c r="V24" s="16">
        <f t="shared" si="26"/>
        <v>0</v>
      </c>
      <c r="W24" s="16">
        <f t="shared" si="26"/>
        <v>0</v>
      </c>
      <c r="X24" s="16">
        <f t="shared" si="26"/>
        <v>0</v>
      </c>
      <c r="Y24" s="16">
        <f t="shared" si="26"/>
        <v>0</v>
      </c>
      <c r="Z24" s="16">
        <f t="shared" si="26"/>
        <v>0</v>
      </c>
      <c r="AA24" s="16">
        <f t="shared" si="26"/>
        <v>0</v>
      </c>
      <c r="AB24" s="16">
        <f t="shared" si="26"/>
        <v>0</v>
      </c>
      <c r="AC24" s="16">
        <f t="shared" si="26"/>
        <v>0</v>
      </c>
      <c r="AD24" s="16">
        <f t="shared" si="26"/>
        <v>0</v>
      </c>
      <c r="AE24" s="16">
        <f t="shared" si="26"/>
        <v>0</v>
      </c>
      <c r="AF24" s="25"/>
      <c r="AG24" s="25"/>
      <c r="AH24" s="25"/>
      <c r="AI24" s="25"/>
      <c r="AJ24" s="18">
        <f t="shared" ca="1" si="1"/>
        <v>1242.7727272727273</v>
      </c>
      <c r="AK24" s="19" t="str">
        <f t="shared" ca="1" si="2"/>
        <v>verde</v>
      </c>
      <c r="AL24" s="11" t="s">
        <v>15</v>
      </c>
      <c r="AM24" s="20">
        <v>24</v>
      </c>
      <c r="AN24" s="21">
        <v>22</v>
      </c>
    </row>
    <row r="25" spans="1:40" ht="12" customHeight="1">
      <c r="A25" s="15"/>
      <c r="B25" s="34"/>
      <c r="C25" s="32">
        <f t="shared" si="6"/>
        <v>0</v>
      </c>
      <c r="D25" s="15">
        <f t="shared" ref="D25:D26" si="27">COUNTIFS(AD3:AD52,$AH$6,AD3:AD52,$AH$5)</f>
        <v>0</v>
      </c>
      <c r="E25" s="34">
        <f t="shared" si="10"/>
        <v>0</v>
      </c>
      <c r="F25" s="14"/>
      <c r="G25" s="114" t="s">
        <v>61</v>
      </c>
      <c r="H25" s="111"/>
      <c r="I25" s="40" t="e">
        <f>VLOOKUP($AH$3,$A$31:$I$136,3,0)</f>
        <v>#DIV/0!</v>
      </c>
      <c r="J25" s="10"/>
      <c r="K25" s="15">
        <v>23</v>
      </c>
      <c r="L25" s="16">
        <f t="shared" ref="L25:AE25" si="28">+L$2/$K25</f>
        <v>1188.7391304347825</v>
      </c>
      <c r="M25" s="16">
        <f t="shared" si="28"/>
        <v>1147.2173913043478</v>
      </c>
      <c r="N25" s="16">
        <f t="shared" si="28"/>
        <v>644.73913043478262</v>
      </c>
      <c r="O25" s="16">
        <f t="shared" si="28"/>
        <v>561.78260869565213</v>
      </c>
      <c r="P25" s="16">
        <f t="shared" si="28"/>
        <v>531.56521739130437</v>
      </c>
      <c r="Q25" s="16">
        <f t="shared" si="28"/>
        <v>463.73913043478262</v>
      </c>
      <c r="R25" s="16">
        <f t="shared" si="28"/>
        <v>343.82608695652175</v>
      </c>
      <c r="S25" s="16">
        <f t="shared" si="28"/>
        <v>329.95652173913044</v>
      </c>
      <c r="T25" s="16">
        <f t="shared" si="28"/>
        <v>0</v>
      </c>
      <c r="U25" s="16">
        <f t="shared" si="28"/>
        <v>0</v>
      </c>
      <c r="V25" s="16">
        <f t="shared" si="28"/>
        <v>0</v>
      </c>
      <c r="W25" s="16">
        <f t="shared" si="28"/>
        <v>0</v>
      </c>
      <c r="X25" s="16">
        <f t="shared" si="28"/>
        <v>0</v>
      </c>
      <c r="Y25" s="16">
        <f t="shared" si="28"/>
        <v>0</v>
      </c>
      <c r="Z25" s="16">
        <f t="shared" si="28"/>
        <v>0</v>
      </c>
      <c r="AA25" s="16">
        <f t="shared" si="28"/>
        <v>0</v>
      </c>
      <c r="AB25" s="16">
        <f t="shared" si="28"/>
        <v>0</v>
      </c>
      <c r="AC25" s="16">
        <f t="shared" si="28"/>
        <v>0</v>
      </c>
      <c r="AD25" s="16">
        <f t="shared" si="28"/>
        <v>0</v>
      </c>
      <c r="AE25" s="16">
        <f t="shared" si="28"/>
        <v>0</v>
      </c>
      <c r="AF25" s="25"/>
      <c r="AG25" s="25"/>
      <c r="AH25" s="25"/>
      <c r="AI25" s="25"/>
      <c r="AJ25" s="18">
        <f t="shared" ca="1" si="1"/>
        <v>1188.7391304347825</v>
      </c>
      <c r="AK25" s="19" t="str">
        <f t="shared" ca="1" si="2"/>
        <v>verde</v>
      </c>
      <c r="AL25" s="11" t="s">
        <v>15</v>
      </c>
      <c r="AM25" s="20">
        <v>25</v>
      </c>
      <c r="AN25" s="21">
        <v>23</v>
      </c>
    </row>
    <row r="26" spans="1:40" ht="12" customHeight="1">
      <c r="A26" s="15"/>
      <c r="B26" s="34"/>
      <c r="C26" s="32">
        <f t="shared" si="6"/>
        <v>0</v>
      </c>
      <c r="D26" s="15">
        <f t="shared" si="27"/>
        <v>0</v>
      </c>
      <c r="E26" s="34">
        <f t="shared" si="10"/>
        <v>0</v>
      </c>
      <c r="F26" s="14"/>
      <c r="G26" s="114" t="s">
        <v>62</v>
      </c>
      <c r="H26" s="111"/>
      <c r="I26" s="40" t="e">
        <f>VLOOKUP($AH$3,$A$31:$I$136,4,0)</f>
        <v>#DIV/0!</v>
      </c>
      <c r="J26" s="10"/>
      <c r="K26" s="15">
        <v>24</v>
      </c>
      <c r="L26" s="16">
        <f t="shared" ref="L26:AE26" si="29">+L$2/$K26</f>
        <v>1139.2083333333333</v>
      </c>
      <c r="M26" s="16">
        <f t="shared" si="29"/>
        <v>1099.4166666666667</v>
      </c>
      <c r="N26" s="16">
        <f t="shared" si="29"/>
        <v>617.875</v>
      </c>
      <c r="O26" s="16">
        <f t="shared" si="29"/>
        <v>538.375</v>
      </c>
      <c r="P26" s="16">
        <f t="shared" si="29"/>
        <v>509.41666666666669</v>
      </c>
      <c r="Q26" s="16">
        <f t="shared" si="29"/>
        <v>444.41666666666669</v>
      </c>
      <c r="R26" s="16">
        <f t="shared" si="29"/>
        <v>329.5</v>
      </c>
      <c r="S26" s="16">
        <f t="shared" si="29"/>
        <v>316.20833333333331</v>
      </c>
      <c r="T26" s="16">
        <f t="shared" si="29"/>
        <v>0</v>
      </c>
      <c r="U26" s="16">
        <f t="shared" si="29"/>
        <v>0</v>
      </c>
      <c r="V26" s="16">
        <f t="shared" si="29"/>
        <v>0</v>
      </c>
      <c r="W26" s="16">
        <f t="shared" si="29"/>
        <v>0</v>
      </c>
      <c r="X26" s="16">
        <f t="shared" si="29"/>
        <v>0</v>
      </c>
      <c r="Y26" s="16">
        <f t="shared" si="29"/>
        <v>0</v>
      </c>
      <c r="Z26" s="16">
        <f t="shared" si="29"/>
        <v>0</v>
      </c>
      <c r="AA26" s="16">
        <f t="shared" si="29"/>
        <v>0</v>
      </c>
      <c r="AB26" s="16">
        <f t="shared" si="29"/>
        <v>0</v>
      </c>
      <c r="AC26" s="16">
        <f t="shared" si="29"/>
        <v>0</v>
      </c>
      <c r="AD26" s="16">
        <f t="shared" si="29"/>
        <v>0</v>
      </c>
      <c r="AE26" s="16">
        <f t="shared" si="29"/>
        <v>0</v>
      </c>
      <c r="AF26" s="25"/>
      <c r="AG26" s="25"/>
      <c r="AH26" s="25"/>
      <c r="AI26" s="25"/>
      <c r="AJ26" s="18">
        <f t="shared" ca="1" si="1"/>
        <v>1139.2083333333333</v>
      </c>
      <c r="AK26" s="19" t="str">
        <f t="shared" ca="1" si="2"/>
        <v>verde</v>
      </c>
      <c r="AL26" s="11" t="s">
        <v>15</v>
      </c>
      <c r="AM26" s="20">
        <v>26</v>
      </c>
      <c r="AN26" s="21">
        <v>24</v>
      </c>
    </row>
    <row r="27" spans="1:40" ht="12" customHeight="1">
      <c r="A27" s="35"/>
      <c r="B27" s="35"/>
      <c r="C27" s="35"/>
      <c r="D27" s="35"/>
      <c r="E27" s="43"/>
      <c r="F27" s="14"/>
      <c r="G27" s="14"/>
      <c r="H27" s="14"/>
      <c r="I27" s="14"/>
      <c r="J27" s="14"/>
      <c r="K27" s="15">
        <v>25</v>
      </c>
      <c r="L27" s="16">
        <f t="shared" ref="L27:AE27" si="30">+L$2/$K27</f>
        <v>1093.6400000000001</v>
      </c>
      <c r="M27" s="16">
        <f t="shared" si="30"/>
        <v>1055.44</v>
      </c>
      <c r="N27" s="16">
        <f t="shared" si="30"/>
        <v>593.16</v>
      </c>
      <c r="O27" s="16">
        <f t="shared" si="30"/>
        <v>516.84</v>
      </c>
      <c r="P27" s="16">
        <f t="shared" si="30"/>
        <v>489.04</v>
      </c>
      <c r="Q27" s="16">
        <f t="shared" si="30"/>
        <v>426.64</v>
      </c>
      <c r="R27" s="16">
        <f t="shared" si="30"/>
        <v>316.32</v>
      </c>
      <c r="S27" s="16">
        <f t="shared" si="30"/>
        <v>303.56</v>
      </c>
      <c r="T27" s="16">
        <f t="shared" si="30"/>
        <v>0</v>
      </c>
      <c r="U27" s="16">
        <f t="shared" si="30"/>
        <v>0</v>
      </c>
      <c r="V27" s="16">
        <f t="shared" si="30"/>
        <v>0</v>
      </c>
      <c r="W27" s="16">
        <f t="shared" si="30"/>
        <v>0</v>
      </c>
      <c r="X27" s="16">
        <f t="shared" si="30"/>
        <v>0</v>
      </c>
      <c r="Y27" s="16">
        <f t="shared" si="30"/>
        <v>0</v>
      </c>
      <c r="Z27" s="16">
        <f t="shared" si="30"/>
        <v>0</v>
      </c>
      <c r="AA27" s="16">
        <f t="shared" si="30"/>
        <v>0</v>
      </c>
      <c r="AB27" s="16">
        <f t="shared" si="30"/>
        <v>0</v>
      </c>
      <c r="AC27" s="16">
        <f t="shared" si="30"/>
        <v>0</v>
      </c>
      <c r="AD27" s="16">
        <f t="shared" si="30"/>
        <v>0</v>
      </c>
      <c r="AE27" s="16">
        <f t="shared" si="30"/>
        <v>0</v>
      </c>
      <c r="AF27" s="25"/>
      <c r="AG27" s="25"/>
      <c r="AH27" s="25"/>
      <c r="AI27" s="25"/>
      <c r="AJ27" s="18">
        <f t="shared" ca="1" si="1"/>
        <v>1093.6400000000001</v>
      </c>
      <c r="AK27" s="19" t="str">
        <f t="shared" ca="1" si="2"/>
        <v>verde</v>
      </c>
      <c r="AL27" s="11" t="s">
        <v>15</v>
      </c>
      <c r="AM27" s="20">
        <v>27</v>
      </c>
      <c r="AN27" s="21">
        <v>25</v>
      </c>
    </row>
    <row r="28" spans="1:40" ht="12" customHeight="1">
      <c r="A28" s="122" t="s">
        <v>63</v>
      </c>
      <c r="B28" s="120" t="s">
        <v>7</v>
      </c>
      <c r="C28" s="121" t="s">
        <v>8</v>
      </c>
      <c r="D28" s="121" t="s">
        <v>64</v>
      </c>
      <c r="E28" s="117" t="s">
        <v>65</v>
      </c>
      <c r="F28" s="127" t="s">
        <v>66</v>
      </c>
      <c r="G28" s="126" t="s">
        <v>67</v>
      </c>
      <c r="H28" s="126" t="s">
        <v>68</v>
      </c>
      <c r="J28" s="14"/>
      <c r="K28" s="15">
        <v>26</v>
      </c>
      <c r="L28" s="16">
        <f t="shared" ref="L28:AE28" si="31">+L$2/$K28</f>
        <v>1051.5769230769231</v>
      </c>
      <c r="M28" s="16">
        <f t="shared" si="31"/>
        <v>1014.8461538461538</v>
      </c>
      <c r="N28" s="16">
        <f t="shared" si="31"/>
        <v>570.34615384615381</v>
      </c>
      <c r="O28" s="16">
        <f t="shared" si="31"/>
        <v>496.96153846153845</v>
      </c>
      <c r="P28" s="16">
        <f t="shared" si="31"/>
        <v>470.23076923076923</v>
      </c>
      <c r="Q28" s="16">
        <f t="shared" si="31"/>
        <v>410.23076923076923</v>
      </c>
      <c r="R28" s="16">
        <f t="shared" si="31"/>
        <v>304.15384615384613</v>
      </c>
      <c r="S28" s="16">
        <f t="shared" si="31"/>
        <v>291.88461538461536</v>
      </c>
      <c r="T28" s="16">
        <f t="shared" si="31"/>
        <v>0</v>
      </c>
      <c r="U28" s="16">
        <f t="shared" si="31"/>
        <v>0</v>
      </c>
      <c r="V28" s="16">
        <f t="shared" si="31"/>
        <v>0</v>
      </c>
      <c r="W28" s="16">
        <f t="shared" si="31"/>
        <v>0</v>
      </c>
      <c r="X28" s="16">
        <f t="shared" si="31"/>
        <v>0</v>
      </c>
      <c r="Y28" s="16">
        <f t="shared" si="31"/>
        <v>0</v>
      </c>
      <c r="Z28" s="16">
        <f t="shared" si="31"/>
        <v>0</v>
      </c>
      <c r="AA28" s="16">
        <f t="shared" si="31"/>
        <v>0</v>
      </c>
      <c r="AB28" s="16">
        <f t="shared" si="31"/>
        <v>0</v>
      </c>
      <c r="AC28" s="16">
        <f t="shared" si="31"/>
        <v>0</v>
      </c>
      <c r="AD28" s="16">
        <f t="shared" si="31"/>
        <v>0</v>
      </c>
      <c r="AE28" s="16">
        <f t="shared" si="31"/>
        <v>0</v>
      </c>
      <c r="AF28" s="25"/>
      <c r="AG28" s="25"/>
      <c r="AH28" s="25"/>
      <c r="AI28" s="25"/>
      <c r="AJ28" s="18">
        <f t="shared" ca="1" si="1"/>
        <v>1051.5769230769231</v>
      </c>
      <c r="AK28" s="19" t="str">
        <f t="shared" ca="1" si="2"/>
        <v>verde</v>
      </c>
      <c r="AL28" s="11" t="s">
        <v>15</v>
      </c>
      <c r="AM28" s="20">
        <v>28</v>
      </c>
      <c r="AN28" s="21">
        <v>26</v>
      </c>
    </row>
    <row r="29" spans="1:40" ht="12" customHeight="1">
      <c r="A29" s="118"/>
      <c r="B29" s="118"/>
      <c r="C29" s="118"/>
      <c r="D29" s="118"/>
      <c r="E29" s="118"/>
      <c r="F29" s="118"/>
      <c r="G29" s="118"/>
      <c r="H29" s="118"/>
      <c r="I29" s="14"/>
      <c r="J29" s="14"/>
      <c r="K29" s="15">
        <v>27</v>
      </c>
      <c r="L29" s="16">
        <f t="shared" ref="L29:AE29" si="32">+L$2/$K29</f>
        <v>1012.6296296296297</v>
      </c>
      <c r="M29" s="16">
        <f t="shared" si="32"/>
        <v>977.25925925925924</v>
      </c>
      <c r="N29" s="16">
        <f t="shared" si="32"/>
        <v>549.22222222222217</v>
      </c>
      <c r="O29" s="16">
        <f t="shared" si="32"/>
        <v>478.55555555555554</v>
      </c>
      <c r="P29" s="16">
        <f t="shared" si="32"/>
        <v>452.81481481481484</v>
      </c>
      <c r="Q29" s="16">
        <f t="shared" si="32"/>
        <v>395.03703703703701</v>
      </c>
      <c r="R29" s="16">
        <f t="shared" si="32"/>
        <v>292.88888888888891</v>
      </c>
      <c r="S29" s="16">
        <f t="shared" si="32"/>
        <v>281.07407407407408</v>
      </c>
      <c r="T29" s="16">
        <f t="shared" si="32"/>
        <v>0</v>
      </c>
      <c r="U29" s="16">
        <f t="shared" si="32"/>
        <v>0</v>
      </c>
      <c r="V29" s="16">
        <f t="shared" si="32"/>
        <v>0</v>
      </c>
      <c r="W29" s="16">
        <f t="shared" si="32"/>
        <v>0</v>
      </c>
      <c r="X29" s="16">
        <f t="shared" si="32"/>
        <v>0</v>
      </c>
      <c r="Y29" s="16">
        <f t="shared" si="32"/>
        <v>0</v>
      </c>
      <c r="Z29" s="16">
        <f t="shared" si="32"/>
        <v>0</v>
      </c>
      <c r="AA29" s="16">
        <f t="shared" si="32"/>
        <v>0</v>
      </c>
      <c r="AB29" s="16">
        <f t="shared" si="32"/>
        <v>0</v>
      </c>
      <c r="AC29" s="16">
        <f t="shared" si="32"/>
        <v>0</v>
      </c>
      <c r="AD29" s="16">
        <f t="shared" si="32"/>
        <v>0</v>
      </c>
      <c r="AE29" s="16">
        <f t="shared" si="32"/>
        <v>0</v>
      </c>
      <c r="AF29" s="25"/>
      <c r="AG29" s="25"/>
      <c r="AH29" s="25"/>
      <c r="AI29" s="25"/>
      <c r="AJ29" s="18">
        <f t="shared" ca="1" si="1"/>
        <v>1012.6296296296297</v>
      </c>
      <c r="AK29" s="19" t="str">
        <f t="shared" ca="1" si="2"/>
        <v>verde</v>
      </c>
      <c r="AL29" s="11" t="s">
        <v>15</v>
      </c>
      <c r="AM29" s="20">
        <v>29</v>
      </c>
      <c r="AN29" s="21">
        <v>27</v>
      </c>
    </row>
    <row r="30" spans="1:40" ht="12" customHeight="1">
      <c r="A30" s="119"/>
      <c r="B30" s="119"/>
      <c r="C30" s="119"/>
      <c r="D30" s="119"/>
      <c r="E30" s="119"/>
      <c r="F30" s="119"/>
      <c r="G30" s="119"/>
      <c r="H30" s="119"/>
      <c r="I30" s="44"/>
      <c r="J30" s="14"/>
      <c r="K30" s="15">
        <v>28</v>
      </c>
      <c r="L30" s="16">
        <f t="shared" ref="L30:AE30" si="33">+L$2/$K30</f>
        <v>976.46428571428567</v>
      </c>
      <c r="M30" s="16">
        <f t="shared" si="33"/>
        <v>942.35714285714289</v>
      </c>
      <c r="N30" s="16">
        <f t="shared" si="33"/>
        <v>529.60714285714289</v>
      </c>
      <c r="O30" s="16">
        <f t="shared" si="33"/>
        <v>461.46428571428572</v>
      </c>
      <c r="P30" s="16">
        <f t="shared" si="33"/>
        <v>436.64285714285717</v>
      </c>
      <c r="Q30" s="16">
        <f t="shared" si="33"/>
        <v>380.92857142857144</v>
      </c>
      <c r="R30" s="16">
        <f t="shared" si="33"/>
        <v>282.42857142857144</v>
      </c>
      <c r="S30" s="16">
        <f t="shared" si="33"/>
        <v>271.03571428571428</v>
      </c>
      <c r="T30" s="16">
        <f t="shared" si="33"/>
        <v>0</v>
      </c>
      <c r="U30" s="16">
        <f t="shared" si="33"/>
        <v>0</v>
      </c>
      <c r="V30" s="16">
        <f t="shared" si="33"/>
        <v>0</v>
      </c>
      <c r="W30" s="16">
        <f t="shared" si="33"/>
        <v>0</v>
      </c>
      <c r="X30" s="16">
        <f t="shared" si="33"/>
        <v>0</v>
      </c>
      <c r="Y30" s="16">
        <f t="shared" si="33"/>
        <v>0</v>
      </c>
      <c r="Z30" s="16">
        <f t="shared" si="33"/>
        <v>0</v>
      </c>
      <c r="AA30" s="16">
        <f t="shared" si="33"/>
        <v>0</v>
      </c>
      <c r="AB30" s="16">
        <f t="shared" si="33"/>
        <v>0</v>
      </c>
      <c r="AC30" s="16">
        <f t="shared" si="33"/>
        <v>0</v>
      </c>
      <c r="AD30" s="16">
        <f t="shared" si="33"/>
        <v>0</v>
      </c>
      <c r="AE30" s="16">
        <f t="shared" si="33"/>
        <v>0</v>
      </c>
      <c r="AF30" s="25"/>
      <c r="AG30" s="25"/>
      <c r="AH30" s="25"/>
      <c r="AI30" s="25"/>
      <c r="AJ30" s="18">
        <f t="shared" ca="1" si="1"/>
        <v>976.46428571428567</v>
      </c>
      <c r="AK30" s="19" t="str">
        <f t="shared" ca="1" si="2"/>
        <v>verde</v>
      </c>
      <c r="AL30" s="11" t="s">
        <v>15</v>
      </c>
      <c r="AM30" s="20">
        <v>30</v>
      </c>
      <c r="AN30" s="21">
        <v>28</v>
      </c>
    </row>
    <row r="31" spans="1:40" ht="12" customHeight="1">
      <c r="A31" s="45">
        <v>1</v>
      </c>
      <c r="B31" s="37">
        <f t="shared" ref="B31:B140" ca="1" si="34">LARGE($AJ$3:$AJ$1002,A31)</f>
        <v>27341</v>
      </c>
      <c r="C31" s="46" t="str">
        <f t="shared" ref="C31:C140" ca="1" si="35">VLOOKUP(B31,$AJ$3:$AN$1002,2,0)</f>
        <v>verde</v>
      </c>
      <c r="D31" s="45">
        <f t="shared" ref="D31:D140" ca="1" si="36">VLOOKUP(B31,$AJ$3:$AN$1002,5,0)</f>
        <v>1</v>
      </c>
      <c r="E31" s="47"/>
      <c r="F31" s="48">
        <f t="shared" ref="F31:F140" ca="1" si="37">VLOOKUP(C31,$A$7:$B$26,2,0)+E31</f>
        <v>27341</v>
      </c>
      <c r="G31" s="49">
        <f t="shared" ref="G31:G139" ca="1" si="38">(B32-B31)*D32-1</f>
        <v>-956</v>
      </c>
      <c r="H31" s="50">
        <f t="shared" ref="H31:H139" ca="1" si="39">VLOOKUP(C31,$A$7:$B$26,2,0)+G31</f>
        <v>26385</v>
      </c>
      <c r="I31" s="51">
        <v>1</v>
      </c>
      <c r="J31" s="14"/>
      <c r="K31" s="15">
        <v>29</v>
      </c>
      <c r="L31" s="16">
        <f t="shared" ref="L31:AE31" si="40">+L$2/$K31</f>
        <v>942.79310344827582</v>
      </c>
      <c r="M31" s="16">
        <f t="shared" si="40"/>
        <v>909.86206896551721</v>
      </c>
      <c r="N31" s="16">
        <f t="shared" si="40"/>
        <v>511.34482758620692</v>
      </c>
      <c r="O31" s="16">
        <f t="shared" si="40"/>
        <v>445.55172413793105</v>
      </c>
      <c r="P31" s="16">
        <f t="shared" si="40"/>
        <v>421.58620689655174</v>
      </c>
      <c r="Q31" s="16">
        <f t="shared" si="40"/>
        <v>367.79310344827587</v>
      </c>
      <c r="R31" s="16">
        <f t="shared" si="40"/>
        <v>272.68965517241378</v>
      </c>
      <c r="S31" s="16">
        <f t="shared" si="40"/>
        <v>261.68965517241378</v>
      </c>
      <c r="T31" s="16">
        <f t="shared" si="40"/>
        <v>0</v>
      </c>
      <c r="U31" s="16">
        <f t="shared" si="40"/>
        <v>0</v>
      </c>
      <c r="V31" s="16">
        <f t="shared" si="40"/>
        <v>0</v>
      </c>
      <c r="W31" s="16">
        <f t="shared" si="40"/>
        <v>0</v>
      </c>
      <c r="X31" s="16">
        <f t="shared" si="40"/>
        <v>0</v>
      </c>
      <c r="Y31" s="16">
        <f t="shared" si="40"/>
        <v>0</v>
      </c>
      <c r="Z31" s="16">
        <f t="shared" si="40"/>
        <v>0</v>
      </c>
      <c r="AA31" s="16">
        <f t="shared" si="40"/>
        <v>0</v>
      </c>
      <c r="AB31" s="16">
        <f t="shared" si="40"/>
        <v>0</v>
      </c>
      <c r="AC31" s="16">
        <f t="shared" si="40"/>
        <v>0</v>
      </c>
      <c r="AD31" s="16">
        <f t="shared" si="40"/>
        <v>0</v>
      </c>
      <c r="AE31" s="16">
        <f t="shared" si="40"/>
        <v>0</v>
      </c>
      <c r="AF31" s="25"/>
      <c r="AG31" s="25"/>
      <c r="AH31" s="25"/>
      <c r="AI31" s="25"/>
      <c r="AJ31" s="18">
        <f t="shared" ca="1" si="1"/>
        <v>942.79310344827582</v>
      </c>
      <c r="AK31" s="19" t="str">
        <f t="shared" ca="1" si="2"/>
        <v>verde</v>
      </c>
      <c r="AL31" s="11" t="s">
        <v>15</v>
      </c>
      <c r="AM31" s="20">
        <v>31</v>
      </c>
      <c r="AN31" s="21">
        <v>29</v>
      </c>
    </row>
    <row r="32" spans="1:40" ht="12" customHeight="1">
      <c r="A32" s="45">
        <v>2</v>
      </c>
      <c r="B32" s="37">
        <f t="shared" ca="1" si="34"/>
        <v>26386</v>
      </c>
      <c r="C32" s="46" t="str">
        <f t="shared" ca="1" si="35"/>
        <v>humana</v>
      </c>
      <c r="D32" s="45">
        <f t="shared" ca="1" si="36"/>
        <v>1</v>
      </c>
      <c r="E32" s="52">
        <f t="shared" ref="E32:E140" ca="1" si="41">(B31-B32)*D32+1</f>
        <v>956</v>
      </c>
      <c r="F32" s="48">
        <f t="shared" ca="1" si="37"/>
        <v>27342</v>
      </c>
      <c r="G32" s="49">
        <f t="shared" ca="1" si="38"/>
        <v>-11558</v>
      </c>
      <c r="H32" s="50">
        <f t="shared" ca="1" si="39"/>
        <v>14828</v>
      </c>
      <c r="I32" s="51">
        <v>2</v>
      </c>
      <c r="J32" s="14"/>
      <c r="K32" s="15">
        <v>30</v>
      </c>
      <c r="L32" s="16">
        <f t="shared" ref="L32:AE32" si="42">+L$2/$K32</f>
        <v>911.36666666666667</v>
      </c>
      <c r="M32" s="16">
        <f t="shared" si="42"/>
        <v>879.5333333333333</v>
      </c>
      <c r="N32" s="16">
        <f t="shared" si="42"/>
        <v>494.3</v>
      </c>
      <c r="O32" s="16">
        <f t="shared" si="42"/>
        <v>430.7</v>
      </c>
      <c r="P32" s="16">
        <f t="shared" si="42"/>
        <v>407.53333333333336</v>
      </c>
      <c r="Q32" s="16">
        <f t="shared" si="42"/>
        <v>355.53333333333336</v>
      </c>
      <c r="R32" s="16">
        <f t="shared" si="42"/>
        <v>263.60000000000002</v>
      </c>
      <c r="S32" s="16">
        <f t="shared" si="42"/>
        <v>252.96666666666667</v>
      </c>
      <c r="T32" s="16">
        <f t="shared" si="42"/>
        <v>0</v>
      </c>
      <c r="U32" s="16">
        <f t="shared" si="42"/>
        <v>0</v>
      </c>
      <c r="V32" s="16">
        <f t="shared" si="42"/>
        <v>0</v>
      </c>
      <c r="W32" s="16">
        <f t="shared" si="42"/>
        <v>0</v>
      </c>
      <c r="X32" s="16">
        <f t="shared" si="42"/>
        <v>0</v>
      </c>
      <c r="Y32" s="16">
        <f t="shared" si="42"/>
        <v>0</v>
      </c>
      <c r="Z32" s="16">
        <f t="shared" si="42"/>
        <v>0</v>
      </c>
      <c r="AA32" s="16">
        <f t="shared" si="42"/>
        <v>0</v>
      </c>
      <c r="AB32" s="16">
        <f t="shared" si="42"/>
        <v>0</v>
      </c>
      <c r="AC32" s="16">
        <f t="shared" si="42"/>
        <v>0</v>
      </c>
      <c r="AD32" s="16">
        <f t="shared" si="42"/>
        <v>0</v>
      </c>
      <c r="AE32" s="16">
        <f t="shared" si="42"/>
        <v>0</v>
      </c>
      <c r="AF32" s="25"/>
      <c r="AG32" s="25"/>
      <c r="AH32" s="25"/>
      <c r="AI32" s="25"/>
      <c r="AJ32" s="18">
        <f t="shared" ca="1" si="1"/>
        <v>911.36666666666667</v>
      </c>
      <c r="AK32" s="19" t="str">
        <f t="shared" ca="1" si="2"/>
        <v>verde</v>
      </c>
      <c r="AL32" s="11" t="s">
        <v>15</v>
      </c>
      <c r="AM32" s="20">
        <v>32</v>
      </c>
      <c r="AN32" s="21">
        <v>30</v>
      </c>
    </row>
    <row r="33" spans="1:40" ht="12" customHeight="1">
      <c r="A33" s="45">
        <v>3</v>
      </c>
      <c r="B33" s="37">
        <f t="shared" ca="1" si="34"/>
        <v>14829</v>
      </c>
      <c r="C33" s="46" t="str">
        <f t="shared" ca="1" si="35"/>
        <v>radical</v>
      </c>
      <c r="D33" s="45">
        <f t="shared" ca="1" si="36"/>
        <v>1</v>
      </c>
      <c r="E33" s="52">
        <f t="shared" ca="1" si="41"/>
        <v>11558</v>
      </c>
      <c r="F33" s="48">
        <f t="shared" ca="1" si="37"/>
        <v>26387</v>
      </c>
      <c r="G33" s="49">
        <f t="shared" ca="1" si="38"/>
        <v>-2318</v>
      </c>
      <c r="H33" s="50">
        <f t="shared" ca="1" si="39"/>
        <v>12511</v>
      </c>
      <c r="I33" s="51">
        <v>3</v>
      </c>
      <c r="J33" s="14"/>
      <c r="K33" s="15">
        <v>31</v>
      </c>
      <c r="L33" s="16">
        <f t="shared" ref="L33:AE33" si="43">+L$2/$K33</f>
        <v>881.9677419354839</v>
      </c>
      <c r="M33" s="16">
        <f t="shared" si="43"/>
        <v>851.16129032258061</v>
      </c>
      <c r="N33" s="16">
        <f t="shared" si="43"/>
        <v>478.35483870967744</v>
      </c>
      <c r="O33" s="16">
        <f t="shared" si="43"/>
        <v>416.80645161290323</v>
      </c>
      <c r="P33" s="16">
        <f t="shared" si="43"/>
        <v>394.38709677419354</v>
      </c>
      <c r="Q33" s="16">
        <f t="shared" si="43"/>
        <v>344.06451612903226</v>
      </c>
      <c r="R33" s="16">
        <f t="shared" si="43"/>
        <v>255.09677419354838</v>
      </c>
      <c r="S33" s="16">
        <f t="shared" si="43"/>
        <v>244.80645161290323</v>
      </c>
      <c r="T33" s="16">
        <f t="shared" si="43"/>
        <v>0</v>
      </c>
      <c r="U33" s="16">
        <f t="shared" si="43"/>
        <v>0</v>
      </c>
      <c r="V33" s="16">
        <f t="shared" si="43"/>
        <v>0</v>
      </c>
      <c r="W33" s="16">
        <f t="shared" si="43"/>
        <v>0</v>
      </c>
      <c r="X33" s="16">
        <f t="shared" si="43"/>
        <v>0</v>
      </c>
      <c r="Y33" s="16">
        <f t="shared" si="43"/>
        <v>0</v>
      </c>
      <c r="Z33" s="16">
        <f t="shared" si="43"/>
        <v>0</v>
      </c>
      <c r="AA33" s="16">
        <f t="shared" si="43"/>
        <v>0</v>
      </c>
      <c r="AB33" s="16">
        <f t="shared" si="43"/>
        <v>0</v>
      </c>
      <c r="AC33" s="16">
        <f t="shared" si="43"/>
        <v>0</v>
      </c>
      <c r="AD33" s="16">
        <f t="shared" si="43"/>
        <v>0</v>
      </c>
      <c r="AE33" s="16">
        <f t="shared" si="43"/>
        <v>0</v>
      </c>
      <c r="AF33" s="25"/>
      <c r="AG33" s="25"/>
      <c r="AH33" s="25"/>
      <c r="AI33" s="25"/>
      <c r="AJ33" s="18">
        <f t="shared" ca="1" si="1"/>
        <v>881.9677419354839</v>
      </c>
      <c r="AK33" s="19" t="str">
        <f t="shared" ca="1" si="2"/>
        <v>verde</v>
      </c>
      <c r="AL33" s="11" t="s">
        <v>15</v>
      </c>
      <c r="AM33" s="20">
        <v>33</v>
      </c>
      <c r="AN33" s="21">
        <v>31</v>
      </c>
    </row>
    <row r="34" spans="1:40" ht="12" customHeight="1">
      <c r="A34" s="45">
        <v>4</v>
      </c>
      <c r="B34" s="37">
        <f t="shared" ca="1" si="34"/>
        <v>13670.5</v>
      </c>
      <c r="C34" s="46" t="str">
        <f t="shared" ca="1" si="35"/>
        <v>verde</v>
      </c>
      <c r="D34" s="45">
        <f t="shared" ca="1" si="36"/>
        <v>2</v>
      </c>
      <c r="E34" s="52">
        <f t="shared" ca="1" si="41"/>
        <v>2318</v>
      </c>
      <c r="F34" s="48">
        <f t="shared" ca="1" si="37"/>
        <v>29659</v>
      </c>
      <c r="G34" s="49">
        <f t="shared" ca="1" si="38"/>
        <v>-956</v>
      </c>
      <c r="H34" s="50">
        <f t="shared" ca="1" si="39"/>
        <v>26385</v>
      </c>
      <c r="I34" s="51">
        <v>4</v>
      </c>
      <c r="J34" s="14"/>
      <c r="K34" s="15">
        <v>32</v>
      </c>
      <c r="L34" s="16">
        <f t="shared" ref="L34:AE34" si="44">+L$2/$K34</f>
        <v>854.40625</v>
      </c>
      <c r="M34" s="16">
        <f t="shared" si="44"/>
        <v>824.5625</v>
      </c>
      <c r="N34" s="16">
        <f t="shared" si="44"/>
        <v>463.40625</v>
      </c>
      <c r="O34" s="16">
        <f t="shared" si="44"/>
        <v>403.78125</v>
      </c>
      <c r="P34" s="16">
        <f t="shared" si="44"/>
        <v>382.0625</v>
      </c>
      <c r="Q34" s="16">
        <f t="shared" si="44"/>
        <v>333.3125</v>
      </c>
      <c r="R34" s="16">
        <f t="shared" si="44"/>
        <v>247.125</v>
      </c>
      <c r="S34" s="16">
        <f t="shared" si="44"/>
        <v>237.15625</v>
      </c>
      <c r="T34" s="16">
        <f t="shared" si="44"/>
        <v>0</v>
      </c>
      <c r="U34" s="16">
        <f t="shared" si="44"/>
        <v>0</v>
      </c>
      <c r="V34" s="16">
        <f t="shared" si="44"/>
        <v>0</v>
      </c>
      <c r="W34" s="16">
        <f t="shared" si="44"/>
        <v>0</v>
      </c>
      <c r="X34" s="16">
        <f t="shared" si="44"/>
        <v>0</v>
      </c>
      <c r="Y34" s="16">
        <f t="shared" si="44"/>
        <v>0</v>
      </c>
      <c r="Z34" s="16">
        <f t="shared" si="44"/>
        <v>0</v>
      </c>
      <c r="AA34" s="16">
        <f t="shared" si="44"/>
        <v>0</v>
      </c>
      <c r="AB34" s="16">
        <f t="shared" si="44"/>
        <v>0</v>
      </c>
      <c r="AC34" s="16">
        <f t="shared" si="44"/>
        <v>0</v>
      </c>
      <c r="AD34" s="16">
        <f t="shared" si="44"/>
        <v>0</v>
      </c>
      <c r="AE34" s="16">
        <f t="shared" si="44"/>
        <v>0</v>
      </c>
      <c r="AF34" s="25"/>
      <c r="AG34" s="25"/>
      <c r="AH34" s="25"/>
      <c r="AI34" s="25"/>
      <c r="AJ34" s="18">
        <f t="shared" ca="1" si="1"/>
        <v>854.40625</v>
      </c>
      <c r="AK34" s="19" t="str">
        <f t="shared" ca="1" si="2"/>
        <v>verde</v>
      </c>
      <c r="AL34" s="11" t="s">
        <v>15</v>
      </c>
      <c r="AM34" s="20">
        <v>34</v>
      </c>
      <c r="AN34" s="21">
        <v>32</v>
      </c>
    </row>
    <row r="35" spans="1:40" ht="12" customHeight="1">
      <c r="A35" s="45">
        <v>5</v>
      </c>
      <c r="B35" s="37">
        <f t="shared" ca="1" si="34"/>
        <v>13193</v>
      </c>
      <c r="C35" s="46" t="str">
        <f t="shared" ca="1" si="35"/>
        <v>humana</v>
      </c>
      <c r="D35" s="45">
        <f t="shared" ca="1" si="36"/>
        <v>2</v>
      </c>
      <c r="E35" s="52">
        <f t="shared" ca="1" si="41"/>
        <v>956</v>
      </c>
      <c r="F35" s="48">
        <f t="shared" ca="1" si="37"/>
        <v>27342</v>
      </c>
      <c r="G35" s="49">
        <f t="shared" ca="1" si="38"/>
        <v>-273</v>
      </c>
      <c r="H35" s="50">
        <f t="shared" ca="1" si="39"/>
        <v>26113</v>
      </c>
      <c r="I35" s="51">
        <v>5</v>
      </c>
      <c r="J35" s="14"/>
      <c r="K35" s="15">
        <v>33</v>
      </c>
      <c r="L35" s="16">
        <f t="shared" ref="L35:AE35" si="45">+L$2/$K35</f>
        <v>828.5151515151515</v>
      </c>
      <c r="M35" s="16">
        <f t="shared" si="45"/>
        <v>799.57575757575762</v>
      </c>
      <c r="N35" s="16">
        <f t="shared" si="45"/>
        <v>449.36363636363637</v>
      </c>
      <c r="O35" s="16">
        <f t="shared" si="45"/>
        <v>391.54545454545456</v>
      </c>
      <c r="P35" s="16">
        <f t="shared" si="45"/>
        <v>370.4848484848485</v>
      </c>
      <c r="Q35" s="16">
        <f t="shared" si="45"/>
        <v>323.21212121212119</v>
      </c>
      <c r="R35" s="16">
        <f t="shared" si="45"/>
        <v>239.63636363636363</v>
      </c>
      <c r="S35" s="16">
        <f t="shared" si="45"/>
        <v>229.96969696969697</v>
      </c>
      <c r="T35" s="16">
        <f t="shared" si="45"/>
        <v>0</v>
      </c>
      <c r="U35" s="16">
        <f t="shared" si="45"/>
        <v>0</v>
      </c>
      <c r="V35" s="16">
        <f t="shared" si="45"/>
        <v>0</v>
      </c>
      <c r="W35" s="16">
        <f t="shared" si="45"/>
        <v>0</v>
      </c>
      <c r="X35" s="16">
        <f t="shared" si="45"/>
        <v>0</v>
      </c>
      <c r="Y35" s="16">
        <f t="shared" si="45"/>
        <v>0</v>
      </c>
      <c r="Z35" s="16">
        <f t="shared" si="45"/>
        <v>0</v>
      </c>
      <c r="AA35" s="16">
        <f t="shared" si="45"/>
        <v>0</v>
      </c>
      <c r="AB35" s="16">
        <f t="shared" si="45"/>
        <v>0</v>
      </c>
      <c r="AC35" s="16">
        <f t="shared" si="45"/>
        <v>0</v>
      </c>
      <c r="AD35" s="16">
        <f t="shared" si="45"/>
        <v>0</v>
      </c>
      <c r="AE35" s="16">
        <f t="shared" si="45"/>
        <v>0</v>
      </c>
      <c r="AF35" s="25"/>
      <c r="AG35" s="25"/>
      <c r="AH35" s="25"/>
      <c r="AI35" s="25"/>
      <c r="AJ35" s="18">
        <f t="shared" ca="1" si="1"/>
        <v>828.5151515151515</v>
      </c>
      <c r="AK35" s="19" t="str">
        <f t="shared" ca="1" si="2"/>
        <v>verde</v>
      </c>
      <c r="AL35" s="11" t="s">
        <v>15</v>
      </c>
      <c r="AM35" s="20">
        <v>35</v>
      </c>
      <c r="AN35" s="21">
        <v>33</v>
      </c>
    </row>
    <row r="36" spans="1:40" ht="12" customHeight="1">
      <c r="A36" s="45">
        <v>6</v>
      </c>
      <c r="B36" s="37">
        <f t="shared" ca="1" si="34"/>
        <v>12921</v>
      </c>
      <c r="C36" s="46" t="str">
        <f t="shared" ca="1" si="35"/>
        <v>polo</v>
      </c>
      <c r="D36" s="45">
        <f t="shared" ca="1" si="36"/>
        <v>1</v>
      </c>
      <c r="E36" s="52">
        <f t="shared" ca="1" si="41"/>
        <v>273</v>
      </c>
      <c r="F36" s="48">
        <f t="shared" ca="1" si="37"/>
        <v>13194</v>
      </c>
      <c r="G36" s="49">
        <f t="shared" ca="1" si="38"/>
        <v>-696</v>
      </c>
      <c r="H36" s="50">
        <f t="shared" ca="1" si="39"/>
        <v>12225</v>
      </c>
      <c r="I36" s="51">
        <v>6</v>
      </c>
      <c r="J36" s="14"/>
      <c r="K36" s="15">
        <v>34</v>
      </c>
      <c r="L36" s="16">
        <f t="shared" ref="L36:AE36" si="46">+L$2/$K36</f>
        <v>804.14705882352939</v>
      </c>
      <c r="M36" s="16">
        <f t="shared" si="46"/>
        <v>776.05882352941171</v>
      </c>
      <c r="N36" s="16">
        <f t="shared" si="46"/>
        <v>436.14705882352939</v>
      </c>
      <c r="O36" s="16">
        <f t="shared" si="46"/>
        <v>380.02941176470586</v>
      </c>
      <c r="P36" s="16">
        <f t="shared" si="46"/>
        <v>359.58823529411762</v>
      </c>
      <c r="Q36" s="16">
        <f t="shared" si="46"/>
        <v>313.70588235294116</v>
      </c>
      <c r="R36" s="16">
        <f t="shared" si="46"/>
        <v>232.58823529411765</v>
      </c>
      <c r="S36" s="16">
        <f t="shared" si="46"/>
        <v>223.20588235294119</v>
      </c>
      <c r="T36" s="16">
        <f t="shared" si="46"/>
        <v>0</v>
      </c>
      <c r="U36" s="16">
        <f t="shared" si="46"/>
        <v>0</v>
      </c>
      <c r="V36" s="16">
        <f t="shared" si="46"/>
        <v>0</v>
      </c>
      <c r="W36" s="16">
        <f t="shared" si="46"/>
        <v>0</v>
      </c>
      <c r="X36" s="16">
        <f t="shared" si="46"/>
        <v>0</v>
      </c>
      <c r="Y36" s="16">
        <f t="shared" si="46"/>
        <v>0</v>
      </c>
      <c r="Z36" s="16">
        <f t="shared" si="46"/>
        <v>0</v>
      </c>
      <c r="AA36" s="16">
        <f t="shared" si="46"/>
        <v>0</v>
      </c>
      <c r="AB36" s="16">
        <f t="shared" si="46"/>
        <v>0</v>
      </c>
      <c r="AC36" s="16">
        <f t="shared" si="46"/>
        <v>0</v>
      </c>
      <c r="AD36" s="16">
        <f t="shared" si="46"/>
        <v>0</v>
      </c>
      <c r="AE36" s="16">
        <f t="shared" si="46"/>
        <v>0</v>
      </c>
      <c r="AF36" s="25"/>
      <c r="AG36" s="25"/>
      <c r="AH36" s="25"/>
      <c r="AI36" s="25"/>
      <c r="AJ36" s="18">
        <f t="shared" ca="1" si="1"/>
        <v>804.14705882352939</v>
      </c>
      <c r="AK36" s="19" t="str">
        <f t="shared" ca="1" si="2"/>
        <v>verde</v>
      </c>
      <c r="AL36" s="11" t="s">
        <v>15</v>
      </c>
      <c r="AM36" s="20">
        <v>36</v>
      </c>
      <c r="AN36" s="21">
        <v>34</v>
      </c>
    </row>
    <row r="37" spans="1:40" ht="12" customHeight="1">
      <c r="A37" s="45">
        <v>7</v>
      </c>
      <c r="B37" s="37">
        <f t="shared" ca="1" si="34"/>
        <v>12226</v>
      </c>
      <c r="C37" s="46" t="str">
        <f t="shared" ca="1" si="35"/>
        <v>laU</v>
      </c>
      <c r="D37" s="45">
        <f t="shared" ca="1" si="36"/>
        <v>1</v>
      </c>
      <c r="E37" s="52">
        <f t="shared" ca="1" si="41"/>
        <v>696</v>
      </c>
      <c r="F37" s="48">
        <f t="shared" ca="1" si="37"/>
        <v>12922</v>
      </c>
      <c r="G37" s="49">
        <f t="shared" ca="1" si="38"/>
        <v>-1561</v>
      </c>
      <c r="H37" s="50">
        <f t="shared" ca="1" si="39"/>
        <v>10665</v>
      </c>
      <c r="I37" s="51">
        <v>7</v>
      </c>
      <c r="J37" s="14"/>
      <c r="K37" s="15">
        <v>35</v>
      </c>
      <c r="L37" s="16">
        <f t="shared" ref="L37:AE37" si="47">+L$2/$K37</f>
        <v>781.17142857142858</v>
      </c>
      <c r="M37" s="16">
        <f t="shared" si="47"/>
        <v>753.88571428571424</v>
      </c>
      <c r="N37" s="16">
        <f t="shared" si="47"/>
        <v>423.68571428571431</v>
      </c>
      <c r="O37" s="16">
        <f t="shared" si="47"/>
        <v>369.17142857142858</v>
      </c>
      <c r="P37" s="16">
        <f t="shared" si="47"/>
        <v>349.31428571428569</v>
      </c>
      <c r="Q37" s="16">
        <f t="shared" si="47"/>
        <v>304.74285714285713</v>
      </c>
      <c r="R37" s="16">
        <f t="shared" si="47"/>
        <v>225.94285714285715</v>
      </c>
      <c r="S37" s="16">
        <f t="shared" si="47"/>
        <v>216.82857142857142</v>
      </c>
      <c r="T37" s="16">
        <f t="shared" si="47"/>
        <v>0</v>
      </c>
      <c r="U37" s="16">
        <f t="shared" si="47"/>
        <v>0</v>
      </c>
      <c r="V37" s="16">
        <f t="shared" si="47"/>
        <v>0</v>
      </c>
      <c r="W37" s="16">
        <f t="shared" si="47"/>
        <v>0</v>
      </c>
      <c r="X37" s="16">
        <f t="shared" si="47"/>
        <v>0</v>
      </c>
      <c r="Y37" s="16">
        <f t="shared" si="47"/>
        <v>0</v>
      </c>
      <c r="Z37" s="16">
        <f t="shared" si="47"/>
        <v>0</v>
      </c>
      <c r="AA37" s="16">
        <f t="shared" si="47"/>
        <v>0</v>
      </c>
      <c r="AB37" s="16">
        <f t="shared" si="47"/>
        <v>0</v>
      </c>
      <c r="AC37" s="16">
        <f t="shared" si="47"/>
        <v>0</v>
      </c>
      <c r="AD37" s="16">
        <f t="shared" si="47"/>
        <v>0</v>
      </c>
      <c r="AE37" s="16">
        <f t="shared" si="47"/>
        <v>0</v>
      </c>
      <c r="AF37" s="25"/>
      <c r="AG37" s="25"/>
      <c r="AH37" s="25"/>
      <c r="AI37" s="25"/>
      <c r="AJ37" s="18">
        <f t="shared" ca="1" si="1"/>
        <v>781.17142857142858</v>
      </c>
      <c r="AK37" s="19" t="str">
        <f t="shared" ca="1" si="2"/>
        <v>verde</v>
      </c>
      <c r="AL37" s="11" t="s">
        <v>15</v>
      </c>
      <c r="AM37" s="20">
        <v>37</v>
      </c>
      <c r="AN37" s="21">
        <v>35</v>
      </c>
    </row>
    <row r="38" spans="1:40" ht="12" customHeight="1">
      <c r="A38" s="45">
        <v>8</v>
      </c>
      <c r="B38" s="37">
        <f t="shared" ca="1" si="34"/>
        <v>10666</v>
      </c>
      <c r="C38" s="46" t="str">
        <f t="shared" ca="1" si="35"/>
        <v>centro</v>
      </c>
      <c r="D38" s="45">
        <f t="shared" ca="1" si="36"/>
        <v>1</v>
      </c>
      <c r="E38" s="52">
        <f t="shared" ca="1" si="41"/>
        <v>1561</v>
      </c>
      <c r="F38" s="48">
        <f t="shared" ca="1" si="37"/>
        <v>12227</v>
      </c>
      <c r="G38" s="49">
        <f t="shared" ca="1" si="38"/>
        <v>-4658.0000000000018</v>
      </c>
      <c r="H38" s="50">
        <f t="shared" ca="1" si="39"/>
        <v>6007.9999999999982</v>
      </c>
      <c r="I38" s="51">
        <v>8</v>
      </c>
      <c r="J38" s="14"/>
      <c r="K38" s="15">
        <v>36</v>
      </c>
      <c r="L38" s="16">
        <f t="shared" ref="L38:AE38" si="48">+L$2/$K38</f>
        <v>759.47222222222217</v>
      </c>
      <c r="M38" s="16">
        <f t="shared" si="48"/>
        <v>732.94444444444446</v>
      </c>
      <c r="N38" s="16">
        <f t="shared" si="48"/>
        <v>411.91666666666669</v>
      </c>
      <c r="O38" s="16">
        <f t="shared" si="48"/>
        <v>358.91666666666669</v>
      </c>
      <c r="P38" s="16">
        <f t="shared" si="48"/>
        <v>339.61111111111109</v>
      </c>
      <c r="Q38" s="16">
        <f t="shared" si="48"/>
        <v>296.27777777777777</v>
      </c>
      <c r="R38" s="16">
        <f t="shared" si="48"/>
        <v>219.66666666666666</v>
      </c>
      <c r="S38" s="16">
        <f t="shared" si="48"/>
        <v>210.80555555555554</v>
      </c>
      <c r="T38" s="16">
        <f t="shared" si="48"/>
        <v>0</v>
      </c>
      <c r="U38" s="16">
        <f t="shared" si="48"/>
        <v>0</v>
      </c>
      <c r="V38" s="16">
        <f t="shared" si="48"/>
        <v>0</v>
      </c>
      <c r="W38" s="16">
        <f t="shared" si="48"/>
        <v>0</v>
      </c>
      <c r="X38" s="16">
        <f t="shared" si="48"/>
        <v>0</v>
      </c>
      <c r="Y38" s="16">
        <f t="shared" si="48"/>
        <v>0</v>
      </c>
      <c r="Z38" s="16">
        <f t="shared" si="48"/>
        <v>0</v>
      </c>
      <c r="AA38" s="16">
        <f t="shared" si="48"/>
        <v>0</v>
      </c>
      <c r="AB38" s="16">
        <f t="shared" si="48"/>
        <v>0</v>
      </c>
      <c r="AC38" s="16">
        <f t="shared" si="48"/>
        <v>0</v>
      </c>
      <c r="AD38" s="16">
        <f t="shared" si="48"/>
        <v>0</v>
      </c>
      <c r="AE38" s="16">
        <f t="shared" si="48"/>
        <v>0</v>
      </c>
      <c r="AF38" s="25"/>
      <c r="AG38" s="25"/>
      <c r="AH38" s="25"/>
      <c r="AI38" s="25"/>
      <c r="AJ38" s="18">
        <f t="shared" ca="1" si="1"/>
        <v>759.47222222222217</v>
      </c>
      <c r="AK38" s="19" t="str">
        <f t="shared" ca="1" si="2"/>
        <v>verde</v>
      </c>
      <c r="AL38" s="11" t="s">
        <v>15</v>
      </c>
      <c r="AM38" s="20">
        <v>38</v>
      </c>
      <c r="AN38" s="21">
        <v>36</v>
      </c>
    </row>
    <row r="39" spans="1:40" ht="12" customHeight="1">
      <c r="A39" s="45">
        <v>9</v>
      </c>
      <c r="B39" s="37">
        <f t="shared" ca="1" si="34"/>
        <v>9113.6666666666661</v>
      </c>
      <c r="C39" s="46" t="str">
        <f t="shared" ca="1" si="35"/>
        <v>verde</v>
      </c>
      <c r="D39" s="45">
        <f t="shared" ca="1" si="36"/>
        <v>3</v>
      </c>
      <c r="E39" s="52">
        <f t="shared" ca="1" si="41"/>
        <v>4658.0000000000018</v>
      </c>
      <c r="F39" s="48">
        <f t="shared" ca="1" si="37"/>
        <v>31999</v>
      </c>
      <c r="G39" s="49">
        <f t="shared" ca="1" si="38"/>
        <v>-955.99999999999636</v>
      </c>
      <c r="H39" s="50">
        <f t="shared" ca="1" si="39"/>
        <v>26385.000000000004</v>
      </c>
      <c r="I39" s="51">
        <v>9</v>
      </c>
      <c r="J39" s="14"/>
      <c r="K39" s="15">
        <v>37</v>
      </c>
      <c r="L39" s="16">
        <f t="shared" ref="L39:AE39" si="49">+L$2/$K39</f>
        <v>738.94594594594594</v>
      </c>
      <c r="M39" s="16">
        <f t="shared" si="49"/>
        <v>713.1351351351351</v>
      </c>
      <c r="N39" s="16">
        <f t="shared" si="49"/>
        <v>400.7837837837838</v>
      </c>
      <c r="O39" s="16">
        <f t="shared" si="49"/>
        <v>349.2162162162162</v>
      </c>
      <c r="P39" s="16">
        <f t="shared" si="49"/>
        <v>330.43243243243245</v>
      </c>
      <c r="Q39" s="16">
        <f t="shared" si="49"/>
        <v>288.27027027027026</v>
      </c>
      <c r="R39" s="16">
        <f t="shared" si="49"/>
        <v>213.72972972972974</v>
      </c>
      <c r="S39" s="16">
        <f t="shared" si="49"/>
        <v>205.1081081081081</v>
      </c>
      <c r="T39" s="16">
        <f t="shared" si="49"/>
        <v>0</v>
      </c>
      <c r="U39" s="16">
        <f t="shared" si="49"/>
        <v>0</v>
      </c>
      <c r="V39" s="16">
        <f t="shared" si="49"/>
        <v>0</v>
      </c>
      <c r="W39" s="16">
        <f t="shared" si="49"/>
        <v>0</v>
      </c>
      <c r="X39" s="16">
        <f t="shared" si="49"/>
        <v>0</v>
      </c>
      <c r="Y39" s="16">
        <f t="shared" si="49"/>
        <v>0</v>
      </c>
      <c r="Z39" s="16">
        <f t="shared" si="49"/>
        <v>0</v>
      </c>
      <c r="AA39" s="16">
        <f t="shared" si="49"/>
        <v>0</v>
      </c>
      <c r="AB39" s="16">
        <f t="shared" si="49"/>
        <v>0</v>
      </c>
      <c r="AC39" s="16">
        <f t="shared" si="49"/>
        <v>0</v>
      </c>
      <c r="AD39" s="16">
        <f t="shared" si="49"/>
        <v>0</v>
      </c>
      <c r="AE39" s="16">
        <f t="shared" si="49"/>
        <v>0</v>
      </c>
      <c r="AF39" s="25"/>
      <c r="AG39" s="25"/>
      <c r="AH39" s="25"/>
      <c r="AI39" s="25"/>
      <c r="AJ39" s="18">
        <f t="shared" ca="1" si="1"/>
        <v>738.94594594594594</v>
      </c>
      <c r="AK39" s="19" t="str">
        <f t="shared" ca="1" si="2"/>
        <v>verde</v>
      </c>
      <c r="AL39" s="11" t="s">
        <v>15</v>
      </c>
      <c r="AM39" s="20">
        <v>39</v>
      </c>
      <c r="AN39" s="21">
        <v>37</v>
      </c>
    </row>
    <row r="40" spans="1:40" ht="12" customHeight="1">
      <c r="A40" s="45">
        <v>10</v>
      </c>
      <c r="B40" s="37">
        <f t="shared" ca="1" si="34"/>
        <v>8795.3333333333339</v>
      </c>
      <c r="C40" s="46" t="str">
        <f t="shared" ca="1" si="35"/>
        <v>humana</v>
      </c>
      <c r="D40" s="45">
        <f t="shared" ca="1" si="36"/>
        <v>3</v>
      </c>
      <c r="E40" s="52">
        <f t="shared" ca="1" si="41"/>
        <v>955.99999999999636</v>
      </c>
      <c r="F40" s="48">
        <f t="shared" ca="1" si="37"/>
        <v>27341.999999999996</v>
      </c>
      <c r="G40" s="49">
        <f t="shared" ca="1" si="38"/>
        <v>-888.33333333333394</v>
      </c>
      <c r="H40" s="50">
        <f t="shared" ca="1" si="39"/>
        <v>25497.666666666664</v>
      </c>
      <c r="I40" s="51">
        <v>10</v>
      </c>
      <c r="J40" s="14"/>
      <c r="K40" s="15">
        <v>38</v>
      </c>
      <c r="L40" s="16">
        <f t="shared" ref="L40:AE40" si="50">+L$2/$K40</f>
        <v>719.5</v>
      </c>
      <c r="M40" s="16">
        <f t="shared" si="50"/>
        <v>694.36842105263156</v>
      </c>
      <c r="N40" s="16">
        <f t="shared" si="50"/>
        <v>390.23684210526318</v>
      </c>
      <c r="O40" s="16">
        <f t="shared" si="50"/>
        <v>340.0263157894737</v>
      </c>
      <c r="P40" s="16">
        <f t="shared" si="50"/>
        <v>321.73684210526318</v>
      </c>
      <c r="Q40" s="16">
        <f t="shared" si="50"/>
        <v>280.68421052631578</v>
      </c>
      <c r="R40" s="16">
        <f t="shared" si="50"/>
        <v>208.10526315789474</v>
      </c>
      <c r="S40" s="16">
        <f t="shared" si="50"/>
        <v>199.71052631578948</v>
      </c>
      <c r="T40" s="16">
        <f t="shared" si="50"/>
        <v>0</v>
      </c>
      <c r="U40" s="16">
        <f t="shared" si="50"/>
        <v>0</v>
      </c>
      <c r="V40" s="16">
        <f t="shared" si="50"/>
        <v>0</v>
      </c>
      <c r="W40" s="16">
        <f t="shared" si="50"/>
        <v>0</v>
      </c>
      <c r="X40" s="16">
        <f t="shared" si="50"/>
        <v>0</v>
      </c>
      <c r="Y40" s="16">
        <f t="shared" si="50"/>
        <v>0</v>
      </c>
      <c r="Z40" s="16">
        <f t="shared" si="50"/>
        <v>0</v>
      </c>
      <c r="AA40" s="16">
        <f t="shared" si="50"/>
        <v>0</v>
      </c>
      <c r="AB40" s="16">
        <f t="shared" si="50"/>
        <v>0</v>
      </c>
      <c r="AC40" s="16">
        <f t="shared" si="50"/>
        <v>0</v>
      </c>
      <c r="AD40" s="16">
        <f t="shared" si="50"/>
        <v>0</v>
      </c>
      <c r="AE40" s="16">
        <f t="shared" si="50"/>
        <v>0</v>
      </c>
      <c r="AF40" s="25"/>
      <c r="AG40" s="25"/>
      <c r="AH40" s="25"/>
      <c r="AI40" s="25"/>
      <c r="AJ40" s="18">
        <f t="shared" ca="1" si="1"/>
        <v>719.5</v>
      </c>
      <c r="AK40" s="19" t="str">
        <f t="shared" ca="1" si="2"/>
        <v>verde</v>
      </c>
      <c r="AL40" s="11" t="s">
        <v>15</v>
      </c>
      <c r="AM40" s="20">
        <v>40</v>
      </c>
      <c r="AN40" s="21">
        <v>38</v>
      </c>
    </row>
    <row r="41" spans="1:40" ht="12" customHeight="1">
      <c r="A41" s="45">
        <v>11</v>
      </c>
      <c r="B41" s="37">
        <f t="shared" ca="1" si="34"/>
        <v>7908</v>
      </c>
      <c r="C41" s="46" t="str">
        <f t="shared" ca="1" si="35"/>
        <v>justas</v>
      </c>
      <c r="D41" s="45">
        <f t="shared" ca="1" si="36"/>
        <v>1</v>
      </c>
      <c r="E41" s="52">
        <f t="shared" ca="1" si="41"/>
        <v>888.33333333333394</v>
      </c>
      <c r="F41" s="48">
        <f t="shared" ca="1" si="37"/>
        <v>8796.3333333333339</v>
      </c>
      <c r="G41" s="49">
        <f t="shared" ca="1" si="38"/>
        <v>-320</v>
      </c>
      <c r="H41" s="50">
        <f t="shared" ca="1" si="39"/>
        <v>7588</v>
      </c>
      <c r="I41" s="51">
        <v>11</v>
      </c>
      <c r="J41" s="14"/>
      <c r="K41" s="15">
        <v>39</v>
      </c>
      <c r="L41" s="16">
        <f t="shared" ref="L41:AE41" si="51">+L$2/$K41</f>
        <v>701.0512820512821</v>
      </c>
      <c r="M41" s="16">
        <f t="shared" si="51"/>
        <v>676.56410256410254</v>
      </c>
      <c r="N41" s="16">
        <f t="shared" si="51"/>
        <v>380.23076923076923</v>
      </c>
      <c r="O41" s="16">
        <f t="shared" si="51"/>
        <v>331.30769230769232</v>
      </c>
      <c r="P41" s="16">
        <f t="shared" si="51"/>
        <v>313.4871794871795</v>
      </c>
      <c r="Q41" s="16">
        <f t="shared" si="51"/>
        <v>273.4871794871795</v>
      </c>
      <c r="R41" s="16">
        <f t="shared" si="51"/>
        <v>202.76923076923077</v>
      </c>
      <c r="S41" s="16">
        <f t="shared" si="51"/>
        <v>194.58974358974359</v>
      </c>
      <c r="T41" s="16">
        <f t="shared" si="51"/>
        <v>0</v>
      </c>
      <c r="U41" s="16">
        <f t="shared" si="51"/>
        <v>0</v>
      </c>
      <c r="V41" s="16">
        <f t="shared" si="51"/>
        <v>0</v>
      </c>
      <c r="W41" s="16">
        <f t="shared" si="51"/>
        <v>0</v>
      </c>
      <c r="X41" s="16">
        <f t="shared" si="51"/>
        <v>0</v>
      </c>
      <c r="Y41" s="16">
        <f t="shared" si="51"/>
        <v>0</v>
      </c>
      <c r="Z41" s="16">
        <f t="shared" si="51"/>
        <v>0</v>
      </c>
      <c r="AA41" s="16">
        <f t="shared" si="51"/>
        <v>0</v>
      </c>
      <c r="AB41" s="16">
        <f t="shared" si="51"/>
        <v>0</v>
      </c>
      <c r="AC41" s="16">
        <f t="shared" si="51"/>
        <v>0</v>
      </c>
      <c r="AD41" s="16">
        <f t="shared" si="51"/>
        <v>0</v>
      </c>
      <c r="AE41" s="16">
        <f t="shared" si="51"/>
        <v>0</v>
      </c>
      <c r="AF41" s="25"/>
      <c r="AG41" s="25"/>
      <c r="AH41" s="25"/>
      <c r="AI41" s="25"/>
      <c r="AJ41" s="18">
        <f t="shared" ca="1" si="1"/>
        <v>701.0512820512821</v>
      </c>
      <c r="AK41" s="19" t="str">
        <f t="shared" ca="1" si="2"/>
        <v>verde</v>
      </c>
      <c r="AL41" s="11" t="s">
        <v>15</v>
      </c>
      <c r="AM41" s="20">
        <v>41</v>
      </c>
      <c r="AN41" s="21">
        <v>39</v>
      </c>
    </row>
    <row r="42" spans="1:40" ht="12" customHeight="1">
      <c r="A42" s="45">
        <v>12</v>
      </c>
      <c r="B42" s="37">
        <f t="shared" ca="1" si="34"/>
        <v>7589</v>
      </c>
      <c r="C42" s="46" t="str">
        <f t="shared" ca="1" si="35"/>
        <v>MIRA</v>
      </c>
      <c r="D42" s="45">
        <f t="shared" ca="1" si="36"/>
        <v>1</v>
      </c>
      <c r="E42" s="52">
        <f t="shared" ca="1" si="41"/>
        <v>320</v>
      </c>
      <c r="F42" s="48">
        <f t="shared" ca="1" si="37"/>
        <v>7909</v>
      </c>
      <c r="G42" s="49">
        <f t="shared" ca="1" si="38"/>
        <v>-350</v>
      </c>
      <c r="H42" s="50">
        <f t="shared" ca="1" si="39"/>
        <v>7239</v>
      </c>
      <c r="I42" s="51">
        <v>12</v>
      </c>
      <c r="J42" s="14"/>
      <c r="K42" s="15">
        <v>40</v>
      </c>
      <c r="L42" s="16">
        <f t="shared" ref="L42:AE42" si="52">+L$2/$K42</f>
        <v>683.52499999999998</v>
      </c>
      <c r="M42" s="16">
        <f t="shared" si="52"/>
        <v>659.65</v>
      </c>
      <c r="N42" s="16">
        <f t="shared" si="52"/>
        <v>370.72500000000002</v>
      </c>
      <c r="O42" s="16">
        <f t="shared" si="52"/>
        <v>323.02499999999998</v>
      </c>
      <c r="P42" s="16">
        <f t="shared" si="52"/>
        <v>305.64999999999998</v>
      </c>
      <c r="Q42" s="16">
        <f t="shared" si="52"/>
        <v>266.64999999999998</v>
      </c>
      <c r="R42" s="16">
        <f t="shared" si="52"/>
        <v>197.7</v>
      </c>
      <c r="S42" s="16">
        <f t="shared" si="52"/>
        <v>189.72499999999999</v>
      </c>
      <c r="T42" s="16">
        <f t="shared" si="52"/>
        <v>0</v>
      </c>
      <c r="U42" s="16">
        <f t="shared" si="52"/>
        <v>0</v>
      </c>
      <c r="V42" s="16">
        <f t="shared" si="52"/>
        <v>0</v>
      </c>
      <c r="W42" s="16">
        <f t="shared" si="52"/>
        <v>0</v>
      </c>
      <c r="X42" s="16">
        <f t="shared" si="52"/>
        <v>0</v>
      </c>
      <c r="Y42" s="16">
        <f t="shared" si="52"/>
        <v>0</v>
      </c>
      <c r="Z42" s="16">
        <f t="shared" si="52"/>
        <v>0</v>
      </c>
      <c r="AA42" s="16">
        <f t="shared" si="52"/>
        <v>0</v>
      </c>
      <c r="AB42" s="16">
        <f t="shared" si="52"/>
        <v>0</v>
      </c>
      <c r="AC42" s="16">
        <f t="shared" si="52"/>
        <v>0</v>
      </c>
      <c r="AD42" s="16">
        <f t="shared" si="52"/>
        <v>0</v>
      </c>
      <c r="AE42" s="16">
        <f t="shared" si="52"/>
        <v>0</v>
      </c>
      <c r="AF42" s="25"/>
      <c r="AG42" s="25"/>
      <c r="AH42" s="25"/>
      <c r="AI42" s="25"/>
      <c r="AJ42" s="18">
        <f t="shared" ca="1" si="1"/>
        <v>683.52499999999998</v>
      </c>
      <c r="AK42" s="19" t="str">
        <f t="shared" ca="1" si="2"/>
        <v>verde</v>
      </c>
      <c r="AL42" s="11" t="s">
        <v>15</v>
      </c>
      <c r="AM42" s="20">
        <v>42</v>
      </c>
      <c r="AN42" s="21">
        <v>40</v>
      </c>
    </row>
    <row r="43" spans="1:40" ht="12" customHeight="1">
      <c r="A43" s="45">
        <v>13</v>
      </c>
      <c r="B43" s="37">
        <f t="shared" ca="1" si="34"/>
        <v>7414.5</v>
      </c>
      <c r="C43" s="46" t="str">
        <f t="shared" ca="1" si="35"/>
        <v>radical</v>
      </c>
      <c r="D43" s="45">
        <f t="shared" ca="1" si="36"/>
        <v>2</v>
      </c>
      <c r="E43" s="52">
        <f t="shared" ca="1" si="41"/>
        <v>350</v>
      </c>
      <c r="F43" s="48">
        <f t="shared" ca="1" si="37"/>
        <v>15179</v>
      </c>
      <c r="G43" s="49">
        <f t="shared" ca="1" si="38"/>
        <v>-2318</v>
      </c>
      <c r="H43" s="50">
        <f t="shared" ca="1" si="39"/>
        <v>12511</v>
      </c>
      <c r="I43" s="51">
        <v>13</v>
      </c>
      <c r="J43" s="53"/>
      <c r="K43" s="15">
        <v>41</v>
      </c>
      <c r="L43" s="16">
        <f t="shared" ref="L43:AE43" si="53">+L$2/$K43</f>
        <v>666.85365853658539</v>
      </c>
      <c r="M43" s="16">
        <f t="shared" si="53"/>
        <v>643.56097560975604</v>
      </c>
      <c r="N43" s="16">
        <f t="shared" si="53"/>
        <v>361.6829268292683</v>
      </c>
      <c r="O43" s="16">
        <f t="shared" si="53"/>
        <v>315.14634146341461</v>
      </c>
      <c r="P43" s="16">
        <f t="shared" si="53"/>
        <v>298.19512195121951</v>
      </c>
      <c r="Q43" s="16">
        <f t="shared" si="53"/>
        <v>260.14634146341461</v>
      </c>
      <c r="R43" s="16">
        <f t="shared" si="53"/>
        <v>192.8780487804878</v>
      </c>
      <c r="S43" s="16">
        <f t="shared" si="53"/>
        <v>185.09756097560975</v>
      </c>
      <c r="T43" s="16">
        <f t="shared" si="53"/>
        <v>0</v>
      </c>
      <c r="U43" s="16">
        <f t="shared" si="53"/>
        <v>0</v>
      </c>
      <c r="V43" s="16">
        <f t="shared" si="53"/>
        <v>0</v>
      </c>
      <c r="W43" s="16">
        <f t="shared" si="53"/>
        <v>0</v>
      </c>
      <c r="X43" s="16">
        <f t="shared" si="53"/>
        <v>0</v>
      </c>
      <c r="Y43" s="16">
        <f t="shared" si="53"/>
        <v>0</v>
      </c>
      <c r="Z43" s="16">
        <f t="shared" si="53"/>
        <v>0</v>
      </c>
      <c r="AA43" s="16">
        <f t="shared" si="53"/>
        <v>0</v>
      </c>
      <c r="AB43" s="16">
        <f t="shared" si="53"/>
        <v>0</v>
      </c>
      <c r="AC43" s="16">
        <f t="shared" si="53"/>
        <v>0</v>
      </c>
      <c r="AD43" s="16">
        <f t="shared" si="53"/>
        <v>0</v>
      </c>
      <c r="AE43" s="16">
        <f t="shared" si="53"/>
        <v>0</v>
      </c>
      <c r="AF43" s="25"/>
      <c r="AG43" s="25"/>
      <c r="AH43" s="25"/>
      <c r="AI43" s="25"/>
      <c r="AJ43" s="18">
        <f t="shared" ca="1" si="1"/>
        <v>666.85365853658539</v>
      </c>
      <c r="AK43" s="19" t="str">
        <f t="shared" ca="1" si="2"/>
        <v>verde</v>
      </c>
      <c r="AL43" s="11" t="s">
        <v>15</v>
      </c>
      <c r="AM43" s="20">
        <v>43</v>
      </c>
      <c r="AN43" s="21">
        <v>41</v>
      </c>
    </row>
    <row r="44" spans="1:40" ht="12" customHeight="1">
      <c r="A44" s="45">
        <v>14</v>
      </c>
      <c r="B44" s="37">
        <f t="shared" ca="1" si="34"/>
        <v>6835.25</v>
      </c>
      <c r="C44" s="46" t="str">
        <f t="shared" ca="1" si="35"/>
        <v>verde</v>
      </c>
      <c r="D44" s="45">
        <f t="shared" ca="1" si="36"/>
        <v>4</v>
      </c>
      <c r="E44" s="52">
        <f t="shared" ca="1" si="41"/>
        <v>2318</v>
      </c>
      <c r="F44" s="48">
        <f t="shared" ca="1" si="37"/>
        <v>29659</v>
      </c>
      <c r="G44" s="49">
        <f t="shared" ca="1" si="38"/>
        <v>-956</v>
      </c>
      <c r="H44" s="50">
        <f t="shared" ca="1" si="39"/>
        <v>26385</v>
      </c>
      <c r="I44" s="51">
        <v>14</v>
      </c>
      <c r="J44" s="53"/>
      <c r="K44" s="15">
        <v>42</v>
      </c>
      <c r="L44" s="16">
        <f t="shared" ref="L44:AE44" si="54">+L$2/$K44</f>
        <v>650.97619047619048</v>
      </c>
      <c r="M44" s="16">
        <f t="shared" si="54"/>
        <v>628.23809523809518</v>
      </c>
      <c r="N44" s="16">
        <f t="shared" si="54"/>
        <v>353.07142857142856</v>
      </c>
      <c r="O44" s="16">
        <f t="shared" si="54"/>
        <v>307.64285714285717</v>
      </c>
      <c r="P44" s="16">
        <f t="shared" si="54"/>
        <v>291.09523809523807</v>
      </c>
      <c r="Q44" s="16">
        <f t="shared" si="54"/>
        <v>253.95238095238096</v>
      </c>
      <c r="R44" s="16">
        <f t="shared" si="54"/>
        <v>188.28571428571428</v>
      </c>
      <c r="S44" s="16">
        <f t="shared" si="54"/>
        <v>180.6904761904762</v>
      </c>
      <c r="T44" s="16">
        <f t="shared" si="54"/>
        <v>0</v>
      </c>
      <c r="U44" s="16">
        <f t="shared" si="54"/>
        <v>0</v>
      </c>
      <c r="V44" s="16">
        <f t="shared" si="54"/>
        <v>0</v>
      </c>
      <c r="W44" s="16">
        <f t="shared" si="54"/>
        <v>0</v>
      </c>
      <c r="X44" s="16">
        <f t="shared" si="54"/>
        <v>0</v>
      </c>
      <c r="Y44" s="16">
        <f t="shared" si="54"/>
        <v>0</v>
      </c>
      <c r="Z44" s="16">
        <f t="shared" si="54"/>
        <v>0</v>
      </c>
      <c r="AA44" s="16">
        <f t="shared" si="54"/>
        <v>0</v>
      </c>
      <c r="AB44" s="16">
        <f t="shared" si="54"/>
        <v>0</v>
      </c>
      <c r="AC44" s="16">
        <f t="shared" si="54"/>
        <v>0</v>
      </c>
      <c r="AD44" s="16">
        <f t="shared" si="54"/>
        <v>0</v>
      </c>
      <c r="AE44" s="16">
        <f t="shared" si="54"/>
        <v>0</v>
      </c>
      <c r="AF44" s="25"/>
      <c r="AG44" s="25"/>
      <c r="AH44" s="25"/>
      <c r="AI44" s="25"/>
      <c r="AJ44" s="18">
        <f t="shared" ca="1" si="1"/>
        <v>650.97619047619048</v>
      </c>
      <c r="AK44" s="19" t="str">
        <f t="shared" ca="1" si="2"/>
        <v>verde</v>
      </c>
      <c r="AL44" s="11" t="s">
        <v>15</v>
      </c>
      <c r="AM44" s="20">
        <v>44</v>
      </c>
      <c r="AN44" s="21">
        <v>42</v>
      </c>
    </row>
    <row r="45" spans="1:40" ht="12" customHeight="1">
      <c r="A45" s="45">
        <v>15</v>
      </c>
      <c r="B45" s="37">
        <f t="shared" ca="1" si="34"/>
        <v>6596.5</v>
      </c>
      <c r="C45" s="46" t="str">
        <f t="shared" ca="1" si="35"/>
        <v>humana</v>
      </c>
      <c r="D45" s="45">
        <f t="shared" ca="1" si="36"/>
        <v>4</v>
      </c>
      <c r="E45" s="52">
        <f t="shared" ca="1" si="41"/>
        <v>956</v>
      </c>
      <c r="F45" s="48">
        <f t="shared" ca="1" si="37"/>
        <v>27342</v>
      </c>
      <c r="G45" s="49">
        <f t="shared" ca="1" si="38"/>
        <v>-273</v>
      </c>
      <c r="H45" s="50">
        <f t="shared" ca="1" si="39"/>
        <v>26113</v>
      </c>
      <c r="I45" s="51">
        <v>15</v>
      </c>
      <c r="J45" s="53"/>
      <c r="K45" s="15">
        <v>43</v>
      </c>
      <c r="L45" s="16">
        <f t="shared" ref="L45:AE45" si="55">+L$2/$K45</f>
        <v>635.83720930232562</v>
      </c>
      <c r="M45" s="16">
        <f t="shared" si="55"/>
        <v>613.62790697674416</v>
      </c>
      <c r="N45" s="16">
        <f t="shared" si="55"/>
        <v>344.86046511627904</v>
      </c>
      <c r="O45" s="16">
        <f t="shared" si="55"/>
        <v>300.48837209302326</v>
      </c>
      <c r="P45" s="16">
        <f t="shared" si="55"/>
        <v>284.32558139534882</v>
      </c>
      <c r="Q45" s="16">
        <f t="shared" si="55"/>
        <v>248.04651162790697</v>
      </c>
      <c r="R45" s="16">
        <f t="shared" si="55"/>
        <v>183.90697674418604</v>
      </c>
      <c r="S45" s="16">
        <f t="shared" si="55"/>
        <v>176.48837209302326</v>
      </c>
      <c r="T45" s="16">
        <f t="shared" si="55"/>
        <v>0</v>
      </c>
      <c r="U45" s="16">
        <f t="shared" si="55"/>
        <v>0</v>
      </c>
      <c r="V45" s="16">
        <f t="shared" si="55"/>
        <v>0</v>
      </c>
      <c r="W45" s="16">
        <f t="shared" si="55"/>
        <v>0</v>
      </c>
      <c r="X45" s="16">
        <f t="shared" si="55"/>
        <v>0</v>
      </c>
      <c r="Y45" s="16">
        <f t="shared" si="55"/>
        <v>0</v>
      </c>
      <c r="Z45" s="16">
        <f t="shared" si="55"/>
        <v>0</v>
      </c>
      <c r="AA45" s="16">
        <f t="shared" si="55"/>
        <v>0</v>
      </c>
      <c r="AB45" s="16">
        <f t="shared" si="55"/>
        <v>0</v>
      </c>
      <c r="AC45" s="16">
        <f t="shared" si="55"/>
        <v>0</v>
      </c>
      <c r="AD45" s="16">
        <f t="shared" si="55"/>
        <v>0</v>
      </c>
      <c r="AE45" s="16">
        <f t="shared" si="55"/>
        <v>0</v>
      </c>
      <c r="AF45" s="25"/>
      <c r="AG45" s="25"/>
      <c r="AH45" s="25"/>
      <c r="AI45" s="25"/>
      <c r="AJ45" s="18">
        <f t="shared" ca="1" si="1"/>
        <v>635.83720930232562</v>
      </c>
      <c r="AK45" s="19" t="str">
        <f t="shared" ca="1" si="2"/>
        <v>verde</v>
      </c>
      <c r="AL45" s="11" t="s">
        <v>15</v>
      </c>
      <c r="AM45" s="20">
        <v>45</v>
      </c>
      <c r="AN45" s="21">
        <v>43</v>
      </c>
    </row>
    <row r="46" spans="1:40" ht="12" customHeight="1">
      <c r="A46" s="45">
        <v>16</v>
      </c>
      <c r="B46" s="37">
        <f t="shared" ca="1" si="34"/>
        <v>6460.5</v>
      </c>
      <c r="C46" s="46" t="str">
        <f t="shared" ca="1" si="35"/>
        <v>polo</v>
      </c>
      <c r="D46" s="45">
        <f t="shared" ca="1" si="36"/>
        <v>2</v>
      </c>
      <c r="E46" s="52">
        <f t="shared" ca="1" si="41"/>
        <v>273</v>
      </c>
      <c r="F46" s="48">
        <f t="shared" ca="1" si="37"/>
        <v>13194</v>
      </c>
      <c r="G46" s="49">
        <f t="shared" ca="1" si="38"/>
        <v>-696</v>
      </c>
      <c r="H46" s="50">
        <f t="shared" ca="1" si="39"/>
        <v>12225</v>
      </c>
      <c r="I46" s="51">
        <v>16</v>
      </c>
      <c r="J46" s="53"/>
      <c r="K46" s="15">
        <v>44</v>
      </c>
      <c r="L46" s="16">
        <f t="shared" ref="L46:AE46" si="56">+L$2/$K46</f>
        <v>621.38636363636363</v>
      </c>
      <c r="M46" s="16">
        <f t="shared" si="56"/>
        <v>599.68181818181813</v>
      </c>
      <c r="N46" s="16">
        <f t="shared" si="56"/>
        <v>337.02272727272725</v>
      </c>
      <c r="O46" s="16">
        <f t="shared" si="56"/>
        <v>293.65909090909093</v>
      </c>
      <c r="P46" s="16">
        <f t="shared" si="56"/>
        <v>277.86363636363637</v>
      </c>
      <c r="Q46" s="16">
        <f t="shared" si="56"/>
        <v>242.40909090909091</v>
      </c>
      <c r="R46" s="16">
        <f t="shared" si="56"/>
        <v>179.72727272727272</v>
      </c>
      <c r="S46" s="16">
        <f t="shared" si="56"/>
        <v>172.47727272727272</v>
      </c>
      <c r="T46" s="16">
        <f t="shared" si="56"/>
        <v>0</v>
      </c>
      <c r="U46" s="16">
        <f t="shared" si="56"/>
        <v>0</v>
      </c>
      <c r="V46" s="16">
        <f t="shared" si="56"/>
        <v>0</v>
      </c>
      <c r="W46" s="16">
        <f t="shared" si="56"/>
        <v>0</v>
      </c>
      <c r="X46" s="16">
        <f t="shared" si="56"/>
        <v>0</v>
      </c>
      <c r="Y46" s="16">
        <f t="shared" si="56"/>
        <v>0</v>
      </c>
      <c r="Z46" s="16">
        <f t="shared" si="56"/>
        <v>0</v>
      </c>
      <c r="AA46" s="16">
        <f t="shared" si="56"/>
        <v>0</v>
      </c>
      <c r="AB46" s="16">
        <f t="shared" si="56"/>
        <v>0</v>
      </c>
      <c r="AC46" s="16">
        <f t="shared" si="56"/>
        <v>0</v>
      </c>
      <c r="AD46" s="16">
        <f t="shared" si="56"/>
        <v>0</v>
      </c>
      <c r="AE46" s="16">
        <f t="shared" si="56"/>
        <v>0</v>
      </c>
      <c r="AF46" s="25"/>
      <c r="AG46" s="25"/>
      <c r="AH46" s="25"/>
      <c r="AI46" s="25"/>
      <c r="AJ46" s="18">
        <f t="shared" ca="1" si="1"/>
        <v>621.38636363636363</v>
      </c>
      <c r="AK46" s="19" t="str">
        <f t="shared" ca="1" si="2"/>
        <v>verde</v>
      </c>
      <c r="AL46" s="11" t="s">
        <v>15</v>
      </c>
      <c r="AM46" s="20">
        <v>46</v>
      </c>
      <c r="AN46" s="21">
        <v>44</v>
      </c>
    </row>
    <row r="47" spans="1:40" ht="12" customHeight="1">
      <c r="A47" s="45">
        <v>17</v>
      </c>
      <c r="B47" s="37">
        <f t="shared" ca="1" si="34"/>
        <v>6113</v>
      </c>
      <c r="C47" s="46" t="str">
        <f t="shared" ca="1" si="35"/>
        <v>laU</v>
      </c>
      <c r="D47" s="45">
        <f t="shared" ca="1" si="36"/>
        <v>2</v>
      </c>
      <c r="E47" s="52">
        <f t="shared" ca="1" si="41"/>
        <v>696</v>
      </c>
      <c r="F47" s="48">
        <f t="shared" ca="1" si="37"/>
        <v>12922</v>
      </c>
      <c r="G47" s="49">
        <f t="shared" ca="1" si="38"/>
        <v>-3225.0000000000009</v>
      </c>
      <c r="H47" s="50">
        <f t="shared" ca="1" si="39"/>
        <v>9001</v>
      </c>
      <c r="I47" s="51">
        <v>17</v>
      </c>
      <c r="J47" s="53"/>
      <c r="K47" s="15">
        <v>45</v>
      </c>
      <c r="L47" s="16">
        <f t="shared" ref="L47:AE47" si="57">+L$2/$K47</f>
        <v>607.57777777777778</v>
      </c>
      <c r="M47" s="16">
        <f t="shared" si="57"/>
        <v>586.35555555555561</v>
      </c>
      <c r="N47" s="16">
        <f t="shared" si="57"/>
        <v>329.53333333333336</v>
      </c>
      <c r="O47" s="16">
        <f t="shared" si="57"/>
        <v>287.13333333333333</v>
      </c>
      <c r="P47" s="16">
        <f t="shared" si="57"/>
        <v>271.68888888888887</v>
      </c>
      <c r="Q47" s="16">
        <f t="shared" si="57"/>
        <v>237.02222222222221</v>
      </c>
      <c r="R47" s="16">
        <f t="shared" si="57"/>
        <v>175.73333333333332</v>
      </c>
      <c r="S47" s="16">
        <f t="shared" si="57"/>
        <v>168.64444444444445</v>
      </c>
      <c r="T47" s="16">
        <f t="shared" si="57"/>
        <v>0</v>
      </c>
      <c r="U47" s="16">
        <f t="shared" si="57"/>
        <v>0</v>
      </c>
      <c r="V47" s="16">
        <f t="shared" si="57"/>
        <v>0</v>
      </c>
      <c r="W47" s="16">
        <f t="shared" si="57"/>
        <v>0</v>
      </c>
      <c r="X47" s="16">
        <f t="shared" si="57"/>
        <v>0</v>
      </c>
      <c r="Y47" s="16">
        <f t="shared" si="57"/>
        <v>0</v>
      </c>
      <c r="Z47" s="16">
        <f t="shared" si="57"/>
        <v>0</v>
      </c>
      <c r="AA47" s="16">
        <f t="shared" si="57"/>
        <v>0</v>
      </c>
      <c r="AB47" s="16">
        <f t="shared" si="57"/>
        <v>0</v>
      </c>
      <c r="AC47" s="16">
        <f t="shared" si="57"/>
        <v>0</v>
      </c>
      <c r="AD47" s="16">
        <f t="shared" si="57"/>
        <v>0</v>
      </c>
      <c r="AE47" s="16">
        <f t="shared" si="57"/>
        <v>0</v>
      </c>
      <c r="AF47" s="25"/>
      <c r="AG47" s="25"/>
      <c r="AH47" s="25"/>
      <c r="AI47" s="25"/>
      <c r="AJ47" s="18">
        <f t="shared" ca="1" si="1"/>
        <v>607.57777777777778</v>
      </c>
      <c r="AK47" s="19" t="str">
        <f t="shared" ca="1" si="2"/>
        <v>verde</v>
      </c>
      <c r="AL47" s="11" t="s">
        <v>15</v>
      </c>
      <c r="AM47" s="20">
        <v>47</v>
      </c>
      <c r="AN47" s="21">
        <v>45</v>
      </c>
    </row>
    <row r="48" spans="1:40" ht="12" customHeight="1">
      <c r="A48" s="45">
        <v>18</v>
      </c>
      <c r="B48" s="37">
        <f t="shared" ca="1" si="34"/>
        <v>5468.2</v>
      </c>
      <c r="C48" s="46" t="str">
        <f t="shared" ca="1" si="35"/>
        <v>verde</v>
      </c>
      <c r="D48" s="45">
        <f t="shared" ca="1" si="36"/>
        <v>5</v>
      </c>
      <c r="E48" s="52">
        <f t="shared" ca="1" si="41"/>
        <v>3225.0000000000009</v>
      </c>
      <c r="F48" s="48">
        <f t="shared" ca="1" si="37"/>
        <v>30566</v>
      </c>
      <c r="G48" s="49">
        <f t="shared" ca="1" si="38"/>
        <v>-271.39999999999964</v>
      </c>
      <c r="H48" s="50">
        <f t="shared" ca="1" si="39"/>
        <v>27069.599999999999</v>
      </c>
      <c r="I48" s="51">
        <v>18</v>
      </c>
      <c r="J48" s="53"/>
      <c r="K48" s="15">
        <v>46</v>
      </c>
      <c r="L48" s="16">
        <f t="shared" ref="L48:AE48" si="58">+L$2/$K48</f>
        <v>594.36956521739125</v>
      </c>
      <c r="M48" s="16">
        <f t="shared" si="58"/>
        <v>573.60869565217388</v>
      </c>
      <c r="N48" s="16">
        <f t="shared" si="58"/>
        <v>322.36956521739131</v>
      </c>
      <c r="O48" s="16">
        <f t="shared" si="58"/>
        <v>280.89130434782606</v>
      </c>
      <c r="P48" s="16">
        <f t="shared" si="58"/>
        <v>265.78260869565219</v>
      </c>
      <c r="Q48" s="16">
        <f t="shared" si="58"/>
        <v>231.86956521739131</v>
      </c>
      <c r="R48" s="16">
        <f t="shared" si="58"/>
        <v>171.91304347826087</v>
      </c>
      <c r="S48" s="16">
        <f t="shared" si="58"/>
        <v>164.97826086956522</v>
      </c>
      <c r="T48" s="16">
        <f t="shared" si="58"/>
        <v>0</v>
      </c>
      <c r="U48" s="16">
        <f t="shared" si="58"/>
        <v>0</v>
      </c>
      <c r="V48" s="16">
        <f t="shared" si="58"/>
        <v>0</v>
      </c>
      <c r="W48" s="16">
        <f t="shared" si="58"/>
        <v>0</v>
      </c>
      <c r="X48" s="16">
        <f t="shared" si="58"/>
        <v>0</v>
      </c>
      <c r="Y48" s="16">
        <f t="shared" si="58"/>
        <v>0</v>
      </c>
      <c r="Z48" s="16">
        <f t="shared" si="58"/>
        <v>0</v>
      </c>
      <c r="AA48" s="16">
        <f t="shared" si="58"/>
        <v>0</v>
      </c>
      <c r="AB48" s="16">
        <f t="shared" si="58"/>
        <v>0</v>
      </c>
      <c r="AC48" s="16">
        <f t="shared" si="58"/>
        <v>0</v>
      </c>
      <c r="AD48" s="16">
        <f t="shared" si="58"/>
        <v>0</v>
      </c>
      <c r="AE48" s="16">
        <f t="shared" si="58"/>
        <v>0</v>
      </c>
      <c r="AF48" s="25"/>
      <c r="AG48" s="25"/>
      <c r="AH48" s="25"/>
      <c r="AI48" s="25"/>
      <c r="AJ48" s="18">
        <f t="shared" ca="1" si="1"/>
        <v>594.36956521739125</v>
      </c>
      <c r="AK48" s="19" t="str">
        <f t="shared" ca="1" si="2"/>
        <v>verde</v>
      </c>
      <c r="AL48" s="11" t="s">
        <v>15</v>
      </c>
      <c r="AM48" s="20">
        <v>48</v>
      </c>
      <c r="AN48" s="21">
        <v>46</v>
      </c>
    </row>
    <row r="49" spans="1:40" ht="12" customHeight="1">
      <c r="A49" s="45">
        <v>19</v>
      </c>
      <c r="B49" s="37">
        <f t="shared" ca="1" si="34"/>
        <v>5333</v>
      </c>
      <c r="C49" s="46" t="str">
        <f t="shared" ca="1" si="35"/>
        <v>centro</v>
      </c>
      <c r="D49" s="45">
        <f t="shared" ca="1" si="36"/>
        <v>2</v>
      </c>
      <c r="E49" s="52">
        <f t="shared" ca="1" si="41"/>
        <v>271.39999999999964</v>
      </c>
      <c r="F49" s="48">
        <f t="shared" ca="1" si="37"/>
        <v>10937.4</v>
      </c>
      <c r="G49" s="49">
        <f t="shared" ca="1" si="38"/>
        <v>-280.00000000000091</v>
      </c>
      <c r="H49" s="50">
        <f t="shared" ca="1" si="39"/>
        <v>10386</v>
      </c>
      <c r="I49" s="51">
        <v>19</v>
      </c>
      <c r="J49" s="53"/>
      <c r="K49" s="15">
        <v>47</v>
      </c>
      <c r="L49" s="16">
        <f t="shared" ref="L49:AE49" si="59">+L$2/$K49</f>
        <v>581.72340425531911</v>
      </c>
      <c r="M49" s="16">
        <f t="shared" si="59"/>
        <v>561.40425531914889</v>
      </c>
      <c r="N49" s="16">
        <f t="shared" si="59"/>
        <v>315.51063829787233</v>
      </c>
      <c r="O49" s="16">
        <f t="shared" si="59"/>
        <v>274.91489361702128</v>
      </c>
      <c r="P49" s="16">
        <f t="shared" si="59"/>
        <v>260.12765957446811</v>
      </c>
      <c r="Q49" s="16">
        <f t="shared" si="59"/>
        <v>226.93617021276594</v>
      </c>
      <c r="R49" s="16">
        <f t="shared" si="59"/>
        <v>168.25531914893617</v>
      </c>
      <c r="S49" s="16">
        <f t="shared" si="59"/>
        <v>161.46808510638297</v>
      </c>
      <c r="T49" s="16">
        <f t="shared" si="59"/>
        <v>0</v>
      </c>
      <c r="U49" s="16">
        <f t="shared" si="59"/>
        <v>0</v>
      </c>
      <c r="V49" s="16">
        <f t="shared" si="59"/>
        <v>0</v>
      </c>
      <c r="W49" s="16">
        <f t="shared" si="59"/>
        <v>0</v>
      </c>
      <c r="X49" s="16">
        <f t="shared" si="59"/>
        <v>0</v>
      </c>
      <c r="Y49" s="16">
        <f t="shared" si="59"/>
        <v>0</v>
      </c>
      <c r="Z49" s="16">
        <f t="shared" si="59"/>
        <v>0</v>
      </c>
      <c r="AA49" s="16">
        <f t="shared" si="59"/>
        <v>0</v>
      </c>
      <c r="AB49" s="16">
        <f t="shared" si="59"/>
        <v>0</v>
      </c>
      <c r="AC49" s="16">
        <f t="shared" si="59"/>
        <v>0</v>
      </c>
      <c r="AD49" s="16">
        <f t="shared" si="59"/>
        <v>0</v>
      </c>
      <c r="AE49" s="16">
        <f t="shared" si="59"/>
        <v>0</v>
      </c>
      <c r="AF49" s="25"/>
      <c r="AG49" s="25"/>
      <c r="AH49" s="25"/>
      <c r="AI49" s="25"/>
      <c r="AJ49" s="18">
        <f t="shared" ca="1" si="1"/>
        <v>581.72340425531911</v>
      </c>
      <c r="AK49" s="19" t="str">
        <f t="shared" ca="1" si="2"/>
        <v>verde</v>
      </c>
      <c r="AL49" s="11" t="s">
        <v>15</v>
      </c>
      <c r="AM49" s="20">
        <v>49</v>
      </c>
      <c r="AN49" s="21">
        <v>47</v>
      </c>
    </row>
    <row r="50" spans="1:40" ht="12" customHeight="1">
      <c r="A50" s="45">
        <v>20</v>
      </c>
      <c r="B50" s="37">
        <f t="shared" ca="1" si="34"/>
        <v>5277.2</v>
      </c>
      <c r="C50" s="46" t="str">
        <f t="shared" ca="1" si="35"/>
        <v>humana</v>
      </c>
      <c r="D50" s="45">
        <f t="shared" ca="1" si="36"/>
        <v>5</v>
      </c>
      <c r="E50" s="52">
        <f t="shared" ca="1" si="41"/>
        <v>280.00000000000091</v>
      </c>
      <c r="F50" s="48">
        <f t="shared" ca="1" si="37"/>
        <v>26666</v>
      </c>
      <c r="G50" s="49">
        <f t="shared" ca="1" si="38"/>
        <v>-1003.5999999999995</v>
      </c>
      <c r="H50" s="50">
        <f t="shared" ca="1" si="39"/>
        <v>25382.400000000001</v>
      </c>
      <c r="I50" s="51">
        <v>20</v>
      </c>
      <c r="J50" s="53"/>
      <c r="K50" s="15">
        <v>48</v>
      </c>
      <c r="L50" s="16">
        <f t="shared" ref="L50:AE50" si="60">+L$2/$K50</f>
        <v>569.60416666666663</v>
      </c>
      <c r="M50" s="16">
        <f t="shared" si="60"/>
        <v>549.70833333333337</v>
      </c>
      <c r="N50" s="16">
        <f t="shared" si="60"/>
        <v>308.9375</v>
      </c>
      <c r="O50" s="16">
        <f t="shared" si="60"/>
        <v>269.1875</v>
      </c>
      <c r="P50" s="16">
        <f t="shared" si="60"/>
        <v>254.70833333333334</v>
      </c>
      <c r="Q50" s="16">
        <f t="shared" si="60"/>
        <v>222.20833333333334</v>
      </c>
      <c r="R50" s="16">
        <f t="shared" si="60"/>
        <v>164.75</v>
      </c>
      <c r="S50" s="16">
        <f t="shared" si="60"/>
        <v>158.10416666666666</v>
      </c>
      <c r="T50" s="16">
        <f t="shared" si="60"/>
        <v>0</v>
      </c>
      <c r="U50" s="16">
        <f t="shared" si="60"/>
        <v>0</v>
      </c>
      <c r="V50" s="16">
        <f t="shared" si="60"/>
        <v>0</v>
      </c>
      <c r="W50" s="16">
        <f t="shared" si="60"/>
        <v>0</v>
      </c>
      <c r="X50" s="16">
        <f t="shared" si="60"/>
        <v>0</v>
      </c>
      <c r="Y50" s="16">
        <f t="shared" si="60"/>
        <v>0</v>
      </c>
      <c r="Z50" s="16">
        <f t="shared" si="60"/>
        <v>0</v>
      </c>
      <c r="AA50" s="16">
        <f t="shared" si="60"/>
        <v>0</v>
      </c>
      <c r="AB50" s="16">
        <f t="shared" si="60"/>
        <v>0</v>
      </c>
      <c r="AC50" s="16">
        <f t="shared" si="60"/>
        <v>0</v>
      </c>
      <c r="AD50" s="16">
        <f t="shared" si="60"/>
        <v>0</v>
      </c>
      <c r="AE50" s="16">
        <f t="shared" si="60"/>
        <v>0</v>
      </c>
      <c r="AF50" s="25"/>
      <c r="AG50" s="25"/>
      <c r="AH50" s="25"/>
      <c r="AI50" s="25"/>
      <c r="AJ50" s="18">
        <f t="shared" ca="1" si="1"/>
        <v>569.60416666666663</v>
      </c>
      <c r="AK50" s="19" t="str">
        <f t="shared" ca="1" si="2"/>
        <v>verde</v>
      </c>
      <c r="AL50" s="11" t="s">
        <v>15</v>
      </c>
      <c r="AM50" s="20">
        <v>50</v>
      </c>
      <c r="AN50" s="21">
        <v>48</v>
      </c>
    </row>
    <row r="51" spans="1:40" ht="12" customHeight="1">
      <c r="A51" s="45">
        <v>21</v>
      </c>
      <c r="B51" s="37">
        <f t="shared" ca="1" si="34"/>
        <v>4943</v>
      </c>
      <c r="C51" s="46" t="str">
        <f t="shared" ca="1" si="35"/>
        <v>radical</v>
      </c>
      <c r="D51" s="45">
        <f t="shared" ca="1" si="36"/>
        <v>3</v>
      </c>
      <c r="E51" s="52">
        <f t="shared" ca="1" si="41"/>
        <v>1003.5999999999995</v>
      </c>
      <c r="F51" s="48">
        <f t="shared" ca="1" si="37"/>
        <v>15832.599999999999</v>
      </c>
      <c r="G51" s="49">
        <f t="shared" ca="1" si="38"/>
        <v>-2318.0000000000018</v>
      </c>
      <c r="H51" s="50">
        <f t="shared" ca="1" si="39"/>
        <v>12510.999999999998</v>
      </c>
      <c r="I51" s="51">
        <v>21</v>
      </c>
      <c r="J51" s="53"/>
      <c r="K51" s="15">
        <v>49</v>
      </c>
      <c r="L51" s="16">
        <f t="shared" ref="L51:AE51" si="61">+L$2/$K51</f>
        <v>557.9795918367347</v>
      </c>
      <c r="M51" s="16">
        <f t="shared" si="61"/>
        <v>538.48979591836735</v>
      </c>
      <c r="N51" s="16">
        <f t="shared" si="61"/>
        <v>302.63265306122452</v>
      </c>
      <c r="O51" s="16">
        <f t="shared" si="61"/>
        <v>263.69387755102042</v>
      </c>
      <c r="P51" s="16">
        <f t="shared" si="61"/>
        <v>249.51020408163265</v>
      </c>
      <c r="Q51" s="16">
        <f t="shared" si="61"/>
        <v>217.67346938775509</v>
      </c>
      <c r="R51" s="16">
        <f t="shared" si="61"/>
        <v>161.38775510204081</v>
      </c>
      <c r="S51" s="16">
        <f t="shared" si="61"/>
        <v>154.87755102040816</v>
      </c>
      <c r="T51" s="16">
        <f t="shared" si="61"/>
        <v>0</v>
      </c>
      <c r="U51" s="16">
        <f t="shared" si="61"/>
        <v>0</v>
      </c>
      <c r="V51" s="16">
        <f t="shared" si="61"/>
        <v>0</v>
      </c>
      <c r="W51" s="16">
        <f t="shared" si="61"/>
        <v>0</v>
      </c>
      <c r="X51" s="16">
        <f t="shared" si="61"/>
        <v>0</v>
      </c>
      <c r="Y51" s="16">
        <f t="shared" si="61"/>
        <v>0</v>
      </c>
      <c r="Z51" s="16">
        <f t="shared" si="61"/>
        <v>0</v>
      </c>
      <c r="AA51" s="16">
        <f t="shared" si="61"/>
        <v>0</v>
      </c>
      <c r="AB51" s="16">
        <f t="shared" si="61"/>
        <v>0</v>
      </c>
      <c r="AC51" s="16">
        <f t="shared" si="61"/>
        <v>0</v>
      </c>
      <c r="AD51" s="16">
        <f t="shared" si="61"/>
        <v>0</v>
      </c>
      <c r="AE51" s="16">
        <f t="shared" si="61"/>
        <v>0</v>
      </c>
      <c r="AF51" s="25"/>
      <c r="AG51" s="25"/>
      <c r="AH51" s="25"/>
      <c r="AI51" s="25"/>
      <c r="AJ51" s="18">
        <f t="shared" ca="1" si="1"/>
        <v>557.9795918367347</v>
      </c>
      <c r="AK51" s="19" t="str">
        <f t="shared" ca="1" si="2"/>
        <v>verde</v>
      </c>
      <c r="AL51" s="11" t="s">
        <v>15</v>
      </c>
      <c r="AM51" s="20">
        <v>51</v>
      </c>
      <c r="AN51" s="21">
        <v>49</v>
      </c>
    </row>
    <row r="52" spans="1:40" ht="12" customHeight="1">
      <c r="A52" s="45">
        <v>22</v>
      </c>
      <c r="B52" s="37">
        <f t="shared" ca="1" si="34"/>
        <v>4556.833333333333</v>
      </c>
      <c r="C52" s="46" t="str">
        <f t="shared" ca="1" si="35"/>
        <v>verde</v>
      </c>
      <c r="D52" s="45">
        <f t="shared" ca="1" si="36"/>
        <v>6</v>
      </c>
      <c r="E52" s="52">
        <f t="shared" ca="1" si="41"/>
        <v>2318.0000000000018</v>
      </c>
      <c r="F52" s="48">
        <f t="shared" ca="1" si="37"/>
        <v>29659</v>
      </c>
      <c r="G52" s="49">
        <f t="shared" ca="1" si="38"/>
        <v>-955.99999999999636</v>
      </c>
      <c r="H52" s="50">
        <f t="shared" ca="1" si="39"/>
        <v>26385.000000000004</v>
      </c>
      <c r="I52" s="51">
        <v>22</v>
      </c>
      <c r="J52" s="53"/>
      <c r="K52" s="15">
        <v>50</v>
      </c>
      <c r="L52" s="16">
        <f t="shared" ref="L52:AE52" si="62">+L$2/$K52</f>
        <v>546.82000000000005</v>
      </c>
      <c r="M52" s="16">
        <f t="shared" si="62"/>
        <v>527.72</v>
      </c>
      <c r="N52" s="16">
        <f t="shared" si="62"/>
        <v>296.58</v>
      </c>
      <c r="O52" s="16">
        <f t="shared" si="62"/>
        <v>258.42</v>
      </c>
      <c r="P52" s="16">
        <f t="shared" si="62"/>
        <v>244.52</v>
      </c>
      <c r="Q52" s="16">
        <f t="shared" si="62"/>
        <v>213.32</v>
      </c>
      <c r="R52" s="16">
        <f t="shared" si="62"/>
        <v>158.16</v>
      </c>
      <c r="S52" s="16">
        <f t="shared" si="62"/>
        <v>151.78</v>
      </c>
      <c r="T52" s="16">
        <f t="shared" si="62"/>
        <v>0</v>
      </c>
      <c r="U52" s="16">
        <f t="shared" si="62"/>
        <v>0</v>
      </c>
      <c r="V52" s="16">
        <f t="shared" si="62"/>
        <v>0</v>
      </c>
      <c r="W52" s="16">
        <f t="shared" si="62"/>
        <v>0</v>
      </c>
      <c r="X52" s="16">
        <f t="shared" si="62"/>
        <v>0</v>
      </c>
      <c r="Y52" s="16">
        <f t="shared" si="62"/>
        <v>0</v>
      </c>
      <c r="Z52" s="16">
        <f t="shared" si="62"/>
        <v>0</v>
      </c>
      <c r="AA52" s="16">
        <f t="shared" si="62"/>
        <v>0</v>
      </c>
      <c r="AB52" s="16">
        <f t="shared" si="62"/>
        <v>0</v>
      </c>
      <c r="AC52" s="16">
        <f t="shared" si="62"/>
        <v>0</v>
      </c>
      <c r="AD52" s="16">
        <f t="shared" si="62"/>
        <v>0</v>
      </c>
      <c r="AE52" s="16">
        <f t="shared" si="62"/>
        <v>0</v>
      </c>
      <c r="AF52" s="25"/>
      <c r="AG52" s="25"/>
      <c r="AH52" s="25"/>
      <c r="AI52" s="25"/>
      <c r="AJ52" s="18">
        <f t="shared" ca="1" si="1"/>
        <v>546.82000000000005</v>
      </c>
      <c r="AK52" s="19" t="str">
        <f t="shared" ca="1" si="2"/>
        <v>verde</v>
      </c>
      <c r="AL52" s="11" t="s">
        <v>15</v>
      </c>
      <c r="AM52" s="20">
        <v>52</v>
      </c>
      <c r="AN52" s="21">
        <v>50</v>
      </c>
    </row>
    <row r="53" spans="1:40" ht="12" customHeight="1">
      <c r="A53" s="45">
        <v>23</v>
      </c>
      <c r="B53" s="37">
        <f t="shared" ca="1" si="34"/>
        <v>4397.666666666667</v>
      </c>
      <c r="C53" s="46" t="str">
        <f t="shared" ca="1" si="35"/>
        <v>humana</v>
      </c>
      <c r="D53" s="45">
        <f t="shared" ca="1" si="36"/>
        <v>6</v>
      </c>
      <c r="E53" s="52">
        <f t="shared" ca="1" si="41"/>
        <v>955.99999999999636</v>
      </c>
      <c r="F53" s="48">
        <f t="shared" ca="1" si="37"/>
        <v>27341.999999999996</v>
      </c>
      <c r="G53" s="49">
        <f t="shared" ca="1" si="38"/>
        <v>-273.00000000000091</v>
      </c>
      <c r="H53" s="50">
        <f t="shared" ca="1" si="39"/>
        <v>26113</v>
      </c>
      <c r="I53" s="51">
        <v>23</v>
      </c>
      <c r="J53" s="10"/>
      <c r="K53" s="14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11" t="s">
        <v>69</v>
      </c>
      <c r="AJ53" s="18">
        <f t="shared" ca="1" si="1"/>
        <v>26386</v>
      </c>
      <c r="AK53" s="19" t="str">
        <f t="shared" ca="1" si="2"/>
        <v>humana</v>
      </c>
      <c r="AL53" s="11" t="s">
        <v>69</v>
      </c>
      <c r="AM53" s="20">
        <v>3</v>
      </c>
      <c r="AN53" s="21">
        <v>1</v>
      </c>
    </row>
    <row r="54" spans="1:40" ht="12" customHeight="1">
      <c r="A54" s="45">
        <v>24</v>
      </c>
      <c r="B54" s="37">
        <f t="shared" ca="1" si="34"/>
        <v>4307</v>
      </c>
      <c r="C54" s="46" t="str">
        <f t="shared" ca="1" si="35"/>
        <v>polo</v>
      </c>
      <c r="D54" s="45">
        <f t="shared" ca="1" si="36"/>
        <v>3</v>
      </c>
      <c r="E54" s="52">
        <f t="shared" ca="1" si="41"/>
        <v>273.00000000000091</v>
      </c>
      <c r="F54" s="48">
        <f t="shared" ca="1" si="37"/>
        <v>13194</v>
      </c>
      <c r="G54" s="49">
        <f t="shared" ca="1" si="38"/>
        <v>-695.99999999999955</v>
      </c>
      <c r="H54" s="50">
        <f t="shared" ca="1" si="39"/>
        <v>12225</v>
      </c>
      <c r="I54" s="51">
        <v>24</v>
      </c>
      <c r="J54" s="10"/>
      <c r="K54" s="14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11" t="s">
        <v>69</v>
      </c>
      <c r="AJ54" s="18">
        <f t="shared" ca="1" si="1"/>
        <v>13193</v>
      </c>
      <c r="AK54" s="19" t="str">
        <f t="shared" ca="1" si="2"/>
        <v>humana</v>
      </c>
      <c r="AL54" s="11" t="s">
        <v>69</v>
      </c>
      <c r="AM54" s="20">
        <v>4</v>
      </c>
      <c r="AN54" s="21">
        <v>2</v>
      </c>
    </row>
    <row r="55" spans="1:40" ht="12" customHeight="1">
      <c r="A55" s="45">
        <v>25</v>
      </c>
      <c r="B55" s="37">
        <f t="shared" ca="1" si="34"/>
        <v>4075.3333333333335</v>
      </c>
      <c r="C55" s="46" t="str">
        <f t="shared" ca="1" si="35"/>
        <v>laU</v>
      </c>
      <c r="D55" s="45">
        <f t="shared" ca="1" si="36"/>
        <v>3</v>
      </c>
      <c r="E55" s="52">
        <f t="shared" ca="1" si="41"/>
        <v>695.99999999999955</v>
      </c>
      <c r="F55" s="48">
        <f t="shared" ca="1" si="37"/>
        <v>12922</v>
      </c>
      <c r="G55" s="49">
        <f t="shared" ca="1" si="38"/>
        <v>-243.66666666666697</v>
      </c>
      <c r="H55" s="50">
        <f t="shared" ca="1" si="39"/>
        <v>11982.333333333332</v>
      </c>
      <c r="I55" s="51">
        <v>25</v>
      </c>
      <c r="J55" s="10"/>
      <c r="K55" s="54"/>
      <c r="L55" s="10"/>
      <c r="M55" s="10"/>
      <c r="N55" s="10"/>
      <c r="O55" s="10"/>
      <c r="P55" s="10"/>
      <c r="Q55" s="10"/>
      <c r="R55" s="10"/>
      <c r="S55" s="10"/>
      <c r="T55" s="10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11" t="s">
        <v>69</v>
      </c>
      <c r="AJ55" s="18">
        <f t="shared" ca="1" si="1"/>
        <v>8795.3333333333339</v>
      </c>
      <c r="AK55" s="19" t="str">
        <f t="shared" ca="1" si="2"/>
        <v>humana</v>
      </c>
      <c r="AL55" s="11" t="s">
        <v>69</v>
      </c>
      <c r="AM55" s="20">
        <v>5</v>
      </c>
      <c r="AN55" s="21">
        <v>3</v>
      </c>
    </row>
    <row r="56" spans="1:40" ht="12" customHeight="1">
      <c r="A56" s="45">
        <v>26</v>
      </c>
      <c r="B56" s="37">
        <f t="shared" ca="1" si="34"/>
        <v>3954</v>
      </c>
      <c r="C56" s="46" t="str">
        <f t="shared" ca="1" si="35"/>
        <v>justas</v>
      </c>
      <c r="D56" s="45">
        <f t="shared" ca="1" si="36"/>
        <v>2</v>
      </c>
      <c r="E56" s="52">
        <f t="shared" ca="1" si="41"/>
        <v>243.66666666666697</v>
      </c>
      <c r="F56" s="48">
        <f t="shared" ca="1" si="37"/>
        <v>8151.666666666667</v>
      </c>
      <c r="G56" s="49">
        <f t="shared" ca="1" si="38"/>
        <v>-338.00000000000136</v>
      </c>
      <c r="H56" s="50">
        <f t="shared" ca="1" si="39"/>
        <v>7569.9999999999982</v>
      </c>
      <c r="I56" s="51">
        <v>26</v>
      </c>
      <c r="J56" s="10"/>
      <c r="K56" s="14"/>
      <c r="L56" s="10"/>
      <c r="M56" s="10"/>
      <c r="N56" s="10"/>
      <c r="O56" s="10"/>
      <c r="P56" s="10"/>
      <c r="Q56" s="10"/>
      <c r="R56" s="10"/>
      <c r="S56" s="10"/>
      <c r="T56" s="10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11" t="s">
        <v>69</v>
      </c>
      <c r="AJ56" s="18">
        <f t="shared" ca="1" si="1"/>
        <v>6596.5</v>
      </c>
      <c r="AK56" s="19" t="str">
        <f t="shared" ca="1" si="2"/>
        <v>humana</v>
      </c>
      <c r="AL56" s="11" t="s">
        <v>69</v>
      </c>
      <c r="AM56" s="20">
        <v>6</v>
      </c>
      <c r="AN56" s="21">
        <v>4</v>
      </c>
    </row>
    <row r="57" spans="1:40" ht="12" customHeight="1">
      <c r="A57" s="45">
        <v>27</v>
      </c>
      <c r="B57" s="37">
        <f t="shared" ca="1" si="34"/>
        <v>3905.8571428571427</v>
      </c>
      <c r="C57" s="46" t="str">
        <f t="shared" ca="1" si="35"/>
        <v>verde</v>
      </c>
      <c r="D57" s="45">
        <f t="shared" ca="1" si="36"/>
        <v>7</v>
      </c>
      <c r="E57" s="52">
        <f t="shared" ca="1" si="41"/>
        <v>338.00000000000136</v>
      </c>
      <c r="F57" s="48">
        <f t="shared" ca="1" si="37"/>
        <v>27679</v>
      </c>
      <c r="G57" s="49">
        <f t="shared" ca="1" si="38"/>
        <v>-223.71428571428532</v>
      </c>
      <c r="H57" s="50">
        <f t="shared" ca="1" si="39"/>
        <v>27117.285714285714</v>
      </c>
      <c r="I57" s="51">
        <v>27</v>
      </c>
      <c r="J57" s="10"/>
      <c r="K57" s="14"/>
      <c r="L57" s="10"/>
      <c r="M57" s="10"/>
      <c r="N57" s="10"/>
      <c r="O57" s="10"/>
      <c r="P57" s="10"/>
      <c r="Q57" s="10"/>
      <c r="R57" s="10"/>
      <c r="S57" s="10"/>
      <c r="T57" s="10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11" t="s">
        <v>69</v>
      </c>
      <c r="AJ57" s="18">
        <f t="shared" ca="1" si="1"/>
        <v>5277.2</v>
      </c>
      <c r="AK57" s="19" t="str">
        <f t="shared" ca="1" si="2"/>
        <v>humana</v>
      </c>
      <c r="AL57" s="11" t="s">
        <v>69</v>
      </c>
      <c r="AM57" s="20">
        <v>7</v>
      </c>
      <c r="AN57" s="21">
        <v>5</v>
      </c>
    </row>
    <row r="58" spans="1:40" ht="12" customHeight="1">
      <c r="A58" s="45">
        <v>28</v>
      </c>
      <c r="B58" s="37">
        <f t="shared" ca="1" si="34"/>
        <v>3794.5</v>
      </c>
      <c r="C58" s="46" t="str">
        <f t="shared" ca="1" si="35"/>
        <v>MIRA</v>
      </c>
      <c r="D58" s="45">
        <f t="shared" ca="1" si="36"/>
        <v>2</v>
      </c>
      <c r="E58" s="52">
        <f t="shared" ca="1" si="41"/>
        <v>223.71428571428532</v>
      </c>
      <c r="F58" s="48">
        <f t="shared" ca="1" si="37"/>
        <v>7812.7142857142853</v>
      </c>
      <c r="G58" s="49">
        <f t="shared" ca="1" si="38"/>
        <v>-176.49999999999909</v>
      </c>
      <c r="H58" s="50">
        <f t="shared" ca="1" si="39"/>
        <v>7412.5000000000009</v>
      </c>
      <c r="I58" s="51">
        <v>28</v>
      </c>
      <c r="J58" s="10"/>
      <c r="K58" s="14"/>
      <c r="L58" s="10"/>
      <c r="M58" s="10"/>
      <c r="N58" s="10"/>
      <c r="O58" s="10"/>
      <c r="P58" s="10"/>
      <c r="Q58" s="10"/>
      <c r="R58" s="10"/>
      <c r="S58" s="10"/>
      <c r="T58" s="10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11" t="s">
        <v>69</v>
      </c>
      <c r="AJ58" s="18">
        <f t="shared" ca="1" si="1"/>
        <v>4397.666666666667</v>
      </c>
      <c r="AK58" s="19" t="str">
        <f t="shared" ca="1" si="2"/>
        <v>humana</v>
      </c>
      <c r="AL58" s="11" t="s">
        <v>69</v>
      </c>
      <c r="AM58" s="20">
        <v>8</v>
      </c>
      <c r="AN58" s="21">
        <v>6</v>
      </c>
    </row>
    <row r="59" spans="1:40" ht="12" customHeight="1">
      <c r="A59" s="45">
        <v>29</v>
      </c>
      <c r="B59" s="37">
        <f t="shared" ca="1" si="34"/>
        <v>3769.4285714285716</v>
      </c>
      <c r="C59" s="46" t="str">
        <f t="shared" ca="1" si="35"/>
        <v>humana</v>
      </c>
      <c r="D59" s="45">
        <f t="shared" ca="1" si="36"/>
        <v>7</v>
      </c>
      <c r="E59" s="52">
        <f t="shared" ca="1" si="41"/>
        <v>176.49999999999909</v>
      </c>
      <c r="F59" s="48">
        <f t="shared" ca="1" si="37"/>
        <v>26562.5</v>
      </c>
      <c r="G59" s="49">
        <f t="shared" ca="1" si="38"/>
        <v>-249.71428571428623</v>
      </c>
      <c r="H59" s="50">
        <f t="shared" ca="1" si="39"/>
        <v>26136.285714285714</v>
      </c>
      <c r="I59" s="51">
        <v>29</v>
      </c>
      <c r="J59" s="10"/>
      <c r="K59" s="14"/>
      <c r="L59" s="10"/>
      <c r="M59" s="10"/>
      <c r="N59" s="10"/>
      <c r="O59" s="10"/>
      <c r="P59" s="10"/>
      <c r="Q59" s="10"/>
      <c r="R59" s="10"/>
      <c r="S59" s="10"/>
      <c r="T59" s="10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11" t="s">
        <v>69</v>
      </c>
      <c r="AJ59" s="18">
        <f t="shared" ca="1" si="1"/>
        <v>3769.4285714285716</v>
      </c>
      <c r="AK59" s="19" t="str">
        <f t="shared" ca="1" si="2"/>
        <v>humana</v>
      </c>
      <c r="AL59" s="11" t="s">
        <v>69</v>
      </c>
      <c r="AM59" s="20">
        <v>9</v>
      </c>
      <c r="AN59" s="21">
        <v>7</v>
      </c>
    </row>
    <row r="60" spans="1:40" ht="12" customHeight="1">
      <c r="A60" s="45">
        <v>30</v>
      </c>
      <c r="B60" s="37">
        <f t="shared" ca="1" si="34"/>
        <v>3707.25</v>
      </c>
      <c r="C60" s="46" t="str">
        <f t="shared" ca="1" si="35"/>
        <v>radical</v>
      </c>
      <c r="D60" s="45">
        <f t="shared" ca="1" si="36"/>
        <v>4</v>
      </c>
      <c r="E60" s="52">
        <f t="shared" ca="1" si="41"/>
        <v>249.71428571428623</v>
      </c>
      <c r="F60" s="48">
        <f t="shared" ca="1" si="37"/>
        <v>15078.714285714286</v>
      </c>
      <c r="G60" s="49">
        <f t="shared" ca="1" si="38"/>
        <v>-456.74999999999955</v>
      </c>
      <c r="H60" s="50">
        <f t="shared" ca="1" si="39"/>
        <v>14372.25</v>
      </c>
      <c r="I60" s="51">
        <v>30</v>
      </c>
      <c r="J60" s="10"/>
      <c r="K60" s="14"/>
      <c r="L60" s="10"/>
      <c r="M60" s="10"/>
      <c r="N60" s="10"/>
      <c r="O60" s="10"/>
      <c r="P60" s="10"/>
      <c r="Q60" s="10"/>
      <c r="R60" s="10"/>
      <c r="S60" s="10"/>
      <c r="T60" s="10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11" t="s">
        <v>69</v>
      </c>
      <c r="AJ60" s="18">
        <f t="shared" ca="1" si="1"/>
        <v>3298.25</v>
      </c>
      <c r="AK60" s="19" t="str">
        <f t="shared" ca="1" si="2"/>
        <v>humana</v>
      </c>
      <c r="AL60" s="11" t="s">
        <v>69</v>
      </c>
      <c r="AM60" s="20">
        <v>10</v>
      </c>
      <c r="AN60" s="21">
        <v>8</v>
      </c>
    </row>
    <row r="61" spans="1:40" ht="12" customHeight="1">
      <c r="A61" s="45">
        <v>31</v>
      </c>
      <c r="B61" s="37">
        <f t="shared" ca="1" si="34"/>
        <v>3555.3333333333335</v>
      </c>
      <c r="C61" s="46" t="str">
        <f t="shared" ca="1" si="35"/>
        <v>centro</v>
      </c>
      <c r="D61" s="45">
        <f t="shared" ca="1" si="36"/>
        <v>3</v>
      </c>
      <c r="E61" s="52">
        <f t="shared" ca="1" si="41"/>
        <v>456.74999999999955</v>
      </c>
      <c r="F61" s="48">
        <f t="shared" ca="1" si="37"/>
        <v>11122.75</v>
      </c>
      <c r="G61" s="49">
        <f t="shared" ca="1" si="38"/>
        <v>-1102.6666666666679</v>
      </c>
      <c r="H61" s="50">
        <f t="shared" ca="1" si="39"/>
        <v>9563.3333333333321</v>
      </c>
      <c r="I61" s="51">
        <v>31</v>
      </c>
      <c r="J61" s="10"/>
      <c r="K61" s="14"/>
      <c r="L61" s="10"/>
      <c r="M61" s="10"/>
      <c r="N61" s="10"/>
      <c r="O61" s="10"/>
      <c r="P61" s="10"/>
      <c r="Q61" s="10"/>
      <c r="R61" s="10"/>
      <c r="S61" s="10"/>
      <c r="T61" s="10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11" t="s">
        <v>69</v>
      </c>
      <c r="AJ61" s="18">
        <f t="shared" ca="1" si="1"/>
        <v>2931.7777777777778</v>
      </c>
      <c r="AK61" s="19" t="str">
        <f t="shared" ca="1" si="2"/>
        <v>humana</v>
      </c>
      <c r="AL61" s="11" t="s">
        <v>69</v>
      </c>
      <c r="AM61" s="20">
        <v>11</v>
      </c>
      <c r="AN61" s="21">
        <v>9</v>
      </c>
    </row>
    <row r="62" spans="1:40" ht="12" customHeight="1">
      <c r="A62" s="45">
        <v>32</v>
      </c>
      <c r="B62" s="37">
        <f t="shared" ca="1" si="34"/>
        <v>3417.625</v>
      </c>
      <c r="C62" s="46" t="str">
        <f t="shared" ca="1" si="35"/>
        <v>verde</v>
      </c>
      <c r="D62" s="45">
        <f t="shared" ca="1" si="36"/>
        <v>8</v>
      </c>
      <c r="E62" s="52">
        <f t="shared" ca="1" si="41"/>
        <v>1102.6666666666679</v>
      </c>
      <c r="F62" s="48">
        <f t="shared" ca="1" si="37"/>
        <v>28443.666666666668</v>
      </c>
      <c r="G62" s="49">
        <f t="shared" ca="1" si="38"/>
        <v>-956</v>
      </c>
      <c r="H62" s="50">
        <f t="shared" ca="1" si="39"/>
        <v>26385</v>
      </c>
      <c r="I62" s="51">
        <v>32</v>
      </c>
      <c r="J62" s="10"/>
      <c r="K62" s="14"/>
      <c r="L62" s="10"/>
      <c r="M62" s="10"/>
      <c r="N62" s="10"/>
      <c r="O62" s="10"/>
      <c r="P62" s="10"/>
      <c r="Q62" s="10"/>
      <c r="R62" s="10"/>
      <c r="S62" s="10"/>
      <c r="T62" s="10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11" t="s">
        <v>69</v>
      </c>
      <c r="AJ62" s="18">
        <f t="shared" ca="1" si="1"/>
        <v>2638.6</v>
      </c>
      <c r="AK62" s="19" t="str">
        <f t="shared" ca="1" si="2"/>
        <v>humana</v>
      </c>
      <c r="AL62" s="11" t="s">
        <v>69</v>
      </c>
      <c r="AM62" s="20">
        <v>12</v>
      </c>
      <c r="AN62" s="21">
        <v>10</v>
      </c>
    </row>
    <row r="63" spans="1:40" ht="12" customHeight="1">
      <c r="A63" s="45">
        <v>33</v>
      </c>
      <c r="B63" s="37">
        <f t="shared" ca="1" si="34"/>
        <v>3298.25</v>
      </c>
      <c r="C63" s="46" t="str">
        <f t="shared" ca="1" si="35"/>
        <v>humana</v>
      </c>
      <c r="D63" s="45">
        <f t="shared" ca="1" si="36"/>
        <v>8</v>
      </c>
      <c r="E63" s="52">
        <f t="shared" ca="1" si="41"/>
        <v>956</v>
      </c>
      <c r="F63" s="48">
        <f t="shared" ca="1" si="37"/>
        <v>27342</v>
      </c>
      <c r="G63" s="49">
        <f t="shared" ca="1" si="38"/>
        <v>-273</v>
      </c>
      <c r="H63" s="50">
        <f t="shared" ca="1" si="39"/>
        <v>26113</v>
      </c>
      <c r="I63" s="51">
        <v>33</v>
      </c>
      <c r="J63" s="10"/>
      <c r="K63" s="14"/>
      <c r="L63" s="10"/>
      <c r="M63" s="10"/>
      <c r="N63" s="10"/>
      <c r="O63" s="10"/>
      <c r="P63" s="10"/>
      <c r="Q63" s="10"/>
      <c r="R63" s="10"/>
      <c r="S63" s="10"/>
      <c r="T63" s="10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11" t="s">
        <v>69</v>
      </c>
      <c r="AJ63" s="18">
        <f t="shared" ca="1" si="1"/>
        <v>2398.7272727272725</v>
      </c>
      <c r="AK63" s="19" t="str">
        <f t="shared" ca="1" si="2"/>
        <v>humana</v>
      </c>
      <c r="AL63" s="11" t="s">
        <v>69</v>
      </c>
      <c r="AM63" s="20">
        <v>13</v>
      </c>
      <c r="AN63" s="21">
        <v>11</v>
      </c>
    </row>
    <row r="64" spans="1:40" ht="12" customHeight="1">
      <c r="A64" s="45">
        <v>34</v>
      </c>
      <c r="B64" s="37">
        <f t="shared" ca="1" si="34"/>
        <v>3230.25</v>
      </c>
      <c r="C64" s="46" t="str">
        <f t="shared" ca="1" si="35"/>
        <v>polo</v>
      </c>
      <c r="D64" s="45">
        <f t="shared" ca="1" si="36"/>
        <v>4</v>
      </c>
      <c r="E64" s="52">
        <f t="shared" ca="1" si="41"/>
        <v>273</v>
      </c>
      <c r="F64" s="48">
        <f t="shared" ca="1" si="37"/>
        <v>13194</v>
      </c>
      <c r="G64" s="49">
        <f t="shared" ca="1" si="38"/>
        <v>-696</v>
      </c>
      <c r="H64" s="50">
        <f t="shared" ca="1" si="39"/>
        <v>12225</v>
      </c>
      <c r="I64" s="51">
        <v>34</v>
      </c>
      <c r="J64" s="10"/>
      <c r="K64" s="14"/>
      <c r="L64" s="10"/>
      <c r="M64" s="10"/>
      <c r="N64" s="10"/>
      <c r="O64" s="10"/>
      <c r="P64" s="10"/>
      <c r="Q64" s="10"/>
      <c r="R64" s="10"/>
      <c r="S64" s="10"/>
      <c r="T64" s="10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11" t="s">
        <v>69</v>
      </c>
      <c r="AJ64" s="18">
        <f t="shared" ca="1" si="1"/>
        <v>2198.8333333333335</v>
      </c>
      <c r="AK64" s="19" t="str">
        <f t="shared" ca="1" si="2"/>
        <v>humana</v>
      </c>
      <c r="AL64" s="11" t="s">
        <v>69</v>
      </c>
      <c r="AM64" s="20">
        <v>14</v>
      </c>
      <c r="AN64" s="21">
        <v>12</v>
      </c>
    </row>
    <row r="65" spans="1:40" ht="12" customHeight="1">
      <c r="A65" s="45">
        <v>35</v>
      </c>
      <c r="B65" s="37">
        <f t="shared" ca="1" si="34"/>
        <v>3056.5</v>
      </c>
      <c r="C65" s="46" t="str">
        <f t="shared" ca="1" si="35"/>
        <v>laU</v>
      </c>
      <c r="D65" s="45">
        <f t="shared" ca="1" si="36"/>
        <v>4</v>
      </c>
      <c r="E65" s="52">
        <f t="shared" ca="1" si="41"/>
        <v>696</v>
      </c>
      <c r="F65" s="48">
        <f t="shared" ca="1" si="37"/>
        <v>12922</v>
      </c>
      <c r="G65" s="49">
        <f t="shared" ca="1" si="38"/>
        <v>-168.50000000000182</v>
      </c>
      <c r="H65" s="50">
        <f t="shared" ca="1" si="39"/>
        <v>12057.499999999998</v>
      </c>
      <c r="I65" s="51">
        <v>35</v>
      </c>
      <c r="J65" s="10"/>
      <c r="K65" s="14"/>
      <c r="L65" s="10"/>
      <c r="M65" s="10"/>
      <c r="N65" s="10"/>
      <c r="O65" s="10"/>
      <c r="P65" s="10"/>
      <c r="Q65" s="10"/>
      <c r="R65" s="10"/>
      <c r="S65" s="10"/>
      <c r="T65" s="10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11" t="s">
        <v>69</v>
      </c>
      <c r="AJ65" s="18">
        <f t="shared" ca="1" si="1"/>
        <v>2029.6923076923076</v>
      </c>
      <c r="AK65" s="19" t="str">
        <f t="shared" ca="1" si="2"/>
        <v>humana</v>
      </c>
      <c r="AL65" s="11" t="s">
        <v>69</v>
      </c>
      <c r="AM65" s="20">
        <v>15</v>
      </c>
      <c r="AN65" s="21">
        <v>13</v>
      </c>
    </row>
    <row r="66" spans="1:40" ht="12" customHeight="1">
      <c r="A66" s="45">
        <v>36</v>
      </c>
      <c r="B66" s="37">
        <f t="shared" ca="1" si="34"/>
        <v>3037.8888888888887</v>
      </c>
      <c r="C66" s="46" t="str">
        <f t="shared" ca="1" si="35"/>
        <v>verde</v>
      </c>
      <c r="D66" s="45">
        <f t="shared" ca="1" si="36"/>
        <v>9</v>
      </c>
      <c r="E66" s="52">
        <f t="shared" ca="1" si="41"/>
        <v>168.50000000000182</v>
      </c>
      <c r="F66" s="48">
        <f t="shared" ca="1" si="37"/>
        <v>27509.5</v>
      </c>
      <c r="G66" s="49">
        <f t="shared" ca="1" si="38"/>
        <v>-361.44444444444252</v>
      </c>
      <c r="H66" s="50">
        <f t="shared" ca="1" si="39"/>
        <v>26979.555555555558</v>
      </c>
      <c r="I66" s="51">
        <v>36</v>
      </c>
      <c r="J66" s="10"/>
      <c r="K66" s="14"/>
      <c r="L66" s="10"/>
      <c r="M66" s="10"/>
      <c r="N66" s="10"/>
      <c r="O66" s="10"/>
      <c r="P66" s="10"/>
      <c r="Q66" s="10"/>
      <c r="R66" s="10"/>
      <c r="S66" s="10"/>
      <c r="T66" s="10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11" t="s">
        <v>69</v>
      </c>
      <c r="AJ66" s="18">
        <f t="shared" ca="1" si="1"/>
        <v>1884.7142857142858</v>
      </c>
      <c r="AK66" s="19" t="str">
        <f t="shared" ca="1" si="2"/>
        <v>humana</v>
      </c>
      <c r="AL66" s="11" t="s">
        <v>69</v>
      </c>
      <c r="AM66" s="20">
        <v>16</v>
      </c>
      <c r="AN66" s="21">
        <v>14</v>
      </c>
    </row>
    <row r="67" spans="1:40" ht="12" customHeight="1">
      <c r="A67" s="45">
        <v>37</v>
      </c>
      <c r="B67" s="37">
        <f t="shared" ca="1" si="34"/>
        <v>2965.8</v>
      </c>
      <c r="C67" s="46" t="str">
        <f t="shared" ca="1" si="35"/>
        <v>radical</v>
      </c>
      <c r="D67" s="45">
        <f t="shared" ca="1" si="36"/>
        <v>5</v>
      </c>
      <c r="E67" s="52">
        <f t="shared" ca="1" si="41"/>
        <v>361.44444444444252</v>
      </c>
      <c r="F67" s="48">
        <f t="shared" ca="1" si="37"/>
        <v>15190.444444444442</v>
      </c>
      <c r="G67" s="49">
        <f t="shared" ca="1" si="38"/>
        <v>-307.20000000000118</v>
      </c>
      <c r="H67" s="50">
        <f t="shared" ca="1" si="39"/>
        <v>14521.8</v>
      </c>
      <c r="I67" s="51">
        <v>37</v>
      </c>
      <c r="J67" s="10"/>
      <c r="K67" s="14"/>
      <c r="L67" s="10"/>
      <c r="M67" s="10"/>
      <c r="N67" s="10"/>
      <c r="O67" s="10"/>
      <c r="P67" s="10"/>
      <c r="Q67" s="10"/>
      <c r="R67" s="10"/>
      <c r="S67" s="10"/>
      <c r="T67" s="10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11" t="s">
        <v>69</v>
      </c>
      <c r="AJ67" s="18">
        <f t="shared" ca="1" si="1"/>
        <v>1759.0666666666666</v>
      </c>
      <c r="AK67" s="19" t="str">
        <f t="shared" ca="1" si="2"/>
        <v>humana</v>
      </c>
      <c r="AL67" s="11" t="s">
        <v>69</v>
      </c>
      <c r="AM67" s="20">
        <v>17</v>
      </c>
      <c r="AN67" s="21">
        <v>15</v>
      </c>
    </row>
    <row r="68" spans="1:40" ht="12" customHeight="1">
      <c r="A68" s="45">
        <v>38</v>
      </c>
      <c r="B68" s="37">
        <f t="shared" ca="1" si="34"/>
        <v>2931.7777777777778</v>
      </c>
      <c r="C68" s="46" t="str">
        <f t="shared" ca="1" si="35"/>
        <v>humana</v>
      </c>
      <c r="D68" s="45">
        <f t="shared" ca="1" si="36"/>
        <v>9</v>
      </c>
      <c r="E68" s="52">
        <f t="shared" ca="1" si="41"/>
        <v>307.20000000000118</v>
      </c>
      <c r="F68" s="48">
        <f t="shared" ca="1" si="37"/>
        <v>26693.200000000001</v>
      </c>
      <c r="G68" s="49">
        <f t="shared" ca="1" si="38"/>
        <v>-1977.7777777777792</v>
      </c>
      <c r="H68" s="50">
        <f t="shared" ca="1" si="39"/>
        <v>24408.222222222219</v>
      </c>
      <c r="I68" s="51">
        <v>38</v>
      </c>
      <c r="J68" s="10"/>
      <c r="K68" s="14"/>
      <c r="L68" s="10"/>
      <c r="M68" s="10"/>
      <c r="N68" s="10"/>
      <c r="O68" s="10"/>
      <c r="P68" s="10"/>
      <c r="Q68" s="10"/>
      <c r="R68" s="10"/>
      <c r="S68" s="10"/>
      <c r="T68" s="10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11" t="s">
        <v>69</v>
      </c>
      <c r="AJ68" s="18">
        <f t="shared" ca="1" si="1"/>
        <v>1649.125</v>
      </c>
      <c r="AK68" s="19" t="str">
        <f t="shared" ca="1" si="2"/>
        <v>humana</v>
      </c>
      <c r="AL68" s="11" t="s">
        <v>69</v>
      </c>
      <c r="AM68" s="20">
        <v>18</v>
      </c>
      <c r="AN68" s="21">
        <v>16</v>
      </c>
    </row>
    <row r="69" spans="1:40" ht="12" customHeight="1">
      <c r="A69" s="45">
        <v>39</v>
      </c>
      <c r="B69" s="37">
        <f t="shared" ca="1" si="34"/>
        <v>2734.1</v>
      </c>
      <c r="C69" s="46" t="str">
        <f t="shared" ca="1" si="35"/>
        <v>verde</v>
      </c>
      <c r="D69" s="45">
        <f t="shared" ca="1" si="36"/>
        <v>10</v>
      </c>
      <c r="E69" s="52">
        <f t="shared" ca="1" si="41"/>
        <v>1977.7777777777792</v>
      </c>
      <c r="F69" s="48">
        <f t="shared" ca="1" si="37"/>
        <v>29318.777777777781</v>
      </c>
      <c r="G69" s="49">
        <f t="shared" ca="1" si="38"/>
        <v>-271.39999999999964</v>
      </c>
      <c r="H69" s="50">
        <f t="shared" ca="1" si="39"/>
        <v>27069.599999999999</v>
      </c>
      <c r="I69" s="51">
        <v>39</v>
      </c>
      <c r="J69" s="10"/>
      <c r="K69" s="14"/>
      <c r="L69" s="10"/>
      <c r="M69" s="10"/>
      <c r="N69" s="10"/>
      <c r="O69" s="10"/>
      <c r="P69" s="10"/>
      <c r="Q69" s="10"/>
      <c r="R69" s="10"/>
      <c r="S69" s="10"/>
      <c r="T69" s="10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11" t="s">
        <v>69</v>
      </c>
      <c r="AJ69" s="18">
        <f t="shared" ca="1" si="1"/>
        <v>1552.1176470588234</v>
      </c>
      <c r="AK69" s="19" t="str">
        <f t="shared" ca="1" si="2"/>
        <v>humana</v>
      </c>
      <c r="AL69" s="11" t="s">
        <v>69</v>
      </c>
      <c r="AM69" s="20">
        <v>19</v>
      </c>
      <c r="AN69" s="21">
        <v>17</v>
      </c>
    </row>
    <row r="70" spans="1:40" ht="12" customHeight="1">
      <c r="A70" s="45">
        <v>40</v>
      </c>
      <c r="B70" s="37">
        <f t="shared" ca="1" si="34"/>
        <v>2666.5</v>
      </c>
      <c r="C70" s="46" t="str">
        <f t="shared" ca="1" si="35"/>
        <v>centro</v>
      </c>
      <c r="D70" s="45">
        <f t="shared" ca="1" si="36"/>
        <v>4</v>
      </c>
      <c r="E70" s="52">
        <f t="shared" ca="1" si="41"/>
        <v>271.39999999999964</v>
      </c>
      <c r="F70" s="48">
        <f t="shared" ca="1" si="37"/>
        <v>10937.4</v>
      </c>
      <c r="G70" s="49">
        <f t="shared" ca="1" si="38"/>
        <v>-280.00000000000091</v>
      </c>
      <c r="H70" s="50">
        <f t="shared" ca="1" si="39"/>
        <v>10386</v>
      </c>
      <c r="I70" s="51">
        <v>40</v>
      </c>
      <c r="J70" s="10"/>
      <c r="K70" s="14"/>
      <c r="L70" s="10"/>
      <c r="M70" s="10"/>
      <c r="N70" s="10"/>
      <c r="O70" s="10"/>
      <c r="P70" s="10"/>
      <c r="Q70" s="10"/>
      <c r="R70" s="10"/>
      <c r="S70" s="10"/>
      <c r="T70" s="10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11" t="s">
        <v>69</v>
      </c>
      <c r="AJ70" s="18">
        <f t="shared" ca="1" si="1"/>
        <v>1465.8888888888889</v>
      </c>
      <c r="AK70" s="19" t="str">
        <f t="shared" ca="1" si="2"/>
        <v>humana</v>
      </c>
      <c r="AL70" s="11" t="s">
        <v>69</v>
      </c>
      <c r="AM70" s="20">
        <v>20</v>
      </c>
      <c r="AN70" s="21">
        <v>18</v>
      </c>
    </row>
    <row r="71" spans="1:40" ht="12" customHeight="1">
      <c r="A71" s="45">
        <v>41</v>
      </c>
      <c r="B71" s="37">
        <f t="shared" ca="1" si="34"/>
        <v>2638.6</v>
      </c>
      <c r="C71" s="46" t="str">
        <f t="shared" ca="1" si="35"/>
        <v>humana</v>
      </c>
      <c r="D71" s="45">
        <f t="shared" ca="1" si="36"/>
        <v>10</v>
      </c>
      <c r="E71" s="52">
        <f t="shared" ca="1" si="41"/>
        <v>280.00000000000091</v>
      </c>
      <c r="F71" s="48">
        <f t="shared" ca="1" si="37"/>
        <v>26666</v>
      </c>
      <c r="G71" s="49">
        <f t="shared" ca="1" si="38"/>
        <v>-8.7999999999997272</v>
      </c>
      <c r="H71" s="50">
        <f t="shared" ca="1" si="39"/>
        <v>26377.200000000001</v>
      </c>
      <c r="I71" s="51">
        <v>41</v>
      </c>
      <c r="J71" s="10"/>
      <c r="K71" s="14"/>
      <c r="L71" s="10"/>
      <c r="M71" s="10"/>
      <c r="N71" s="10"/>
      <c r="O71" s="10"/>
      <c r="P71" s="10"/>
      <c r="Q71" s="10"/>
      <c r="R71" s="10"/>
      <c r="S71" s="10"/>
      <c r="T71" s="10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11" t="s">
        <v>69</v>
      </c>
      <c r="AJ71" s="18">
        <f t="shared" ca="1" si="1"/>
        <v>1388.7368421052631</v>
      </c>
      <c r="AK71" s="19" t="str">
        <f t="shared" ca="1" si="2"/>
        <v>humana</v>
      </c>
      <c r="AL71" s="11" t="s">
        <v>69</v>
      </c>
      <c r="AM71" s="20">
        <v>21</v>
      </c>
      <c r="AN71" s="21">
        <v>19</v>
      </c>
    </row>
    <row r="72" spans="1:40" ht="12" customHeight="1">
      <c r="A72" s="45">
        <v>42</v>
      </c>
      <c r="B72" s="37">
        <f t="shared" ca="1" si="34"/>
        <v>2636</v>
      </c>
      <c r="C72" s="46" t="str">
        <f t="shared" ca="1" si="35"/>
        <v>justas</v>
      </c>
      <c r="D72" s="45">
        <f t="shared" ca="1" si="36"/>
        <v>3</v>
      </c>
      <c r="E72" s="52">
        <f t="shared" ca="1" si="41"/>
        <v>8.7999999999997272</v>
      </c>
      <c r="F72" s="48">
        <f t="shared" ca="1" si="37"/>
        <v>7916.7999999999993</v>
      </c>
      <c r="G72" s="49">
        <f t="shared" ca="1" si="38"/>
        <v>-260.00000000000091</v>
      </c>
      <c r="H72" s="50">
        <f t="shared" ca="1" si="39"/>
        <v>7647.9999999999991</v>
      </c>
      <c r="I72" s="51">
        <v>42</v>
      </c>
      <c r="J72" s="10"/>
      <c r="K72" s="14"/>
      <c r="L72" s="10"/>
      <c r="M72" s="10"/>
      <c r="N72" s="10"/>
      <c r="O72" s="10"/>
      <c r="P72" s="10"/>
      <c r="Q72" s="10"/>
      <c r="R72" s="10"/>
      <c r="S72" s="10"/>
      <c r="T72" s="10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11" t="s">
        <v>69</v>
      </c>
      <c r="AJ72" s="18">
        <f t="shared" ca="1" si="1"/>
        <v>1319.3</v>
      </c>
      <c r="AK72" s="19" t="str">
        <f t="shared" ca="1" si="2"/>
        <v>humana</v>
      </c>
      <c r="AL72" s="11" t="s">
        <v>69</v>
      </c>
      <c r="AM72" s="20">
        <v>22</v>
      </c>
      <c r="AN72" s="21">
        <v>20</v>
      </c>
    </row>
    <row r="73" spans="1:40" ht="12" customHeight="1">
      <c r="A73" s="45">
        <v>43</v>
      </c>
      <c r="B73" s="37">
        <f t="shared" ca="1" si="34"/>
        <v>2584.1999999999998</v>
      </c>
      <c r="C73" s="46" t="str">
        <f t="shared" ca="1" si="35"/>
        <v>polo</v>
      </c>
      <c r="D73" s="45">
        <f t="shared" ca="1" si="36"/>
        <v>5</v>
      </c>
      <c r="E73" s="52">
        <f t="shared" ca="1" si="41"/>
        <v>260.00000000000091</v>
      </c>
      <c r="F73" s="48">
        <f t="shared" ca="1" si="37"/>
        <v>13181</v>
      </c>
      <c r="G73" s="49">
        <f t="shared" ca="1" si="38"/>
        <v>-164.59999999999991</v>
      </c>
      <c r="H73" s="50">
        <f t="shared" ca="1" si="39"/>
        <v>12756.4</v>
      </c>
      <c r="I73" s="51">
        <v>43</v>
      </c>
      <c r="J73" s="10"/>
      <c r="K73" s="14"/>
      <c r="L73" s="10"/>
      <c r="M73" s="10"/>
      <c r="N73" s="10"/>
      <c r="O73" s="10"/>
      <c r="P73" s="10"/>
      <c r="Q73" s="10"/>
      <c r="R73" s="10"/>
      <c r="S73" s="10"/>
      <c r="T73" s="10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11" t="s">
        <v>69</v>
      </c>
      <c r="AJ73" s="18">
        <f t="shared" ca="1" si="1"/>
        <v>1256.4761904761904</v>
      </c>
      <c r="AK73" s="19" t="str">
        <f t="shared" ca="1" si="2"/>
        <v>humana</v>
      </c>
      <c r="AL73" s="11" t="s">
        <v>69</v>
      </c>
      <c r="AM73" s="20">
        <v>23</v>
      </c>
      <c r="AN73" s="21">
        <v>21</v>
      </c>
    </row>
    <row r="74" spans="1:40" ht="12" customHeight="1">
      <c r="A74" s="45">
        <v>44</v>
      </c>
      <c r="B74" s="37">
        <f t="shared" ca="1" si="34"/>
        <v>2529.6666666666665</v>
      </c>
      <c r="C74" s="46" t="str">
        <f t="shared" ca="1" si="35"/>
        <v>MIRA</v>
      </c>
      <c r="D74" s="45">
        <f t="shared" ca="1" si="36"/>
        <v>3</v>
      </c>
      <c r="E74" s="52">
        <f t="shared" ca="1" si="41"/>
        <v>164.59999999999991</v>
      </c>
      <c r="F74" s="48">
        <f t="shared" ca="1" si="37"/>
        <v>7753.6</v>
      </c>
      <c r="G74" s="49">
        <f t="shared" ca="1" si="38"/>
        <v>-486.33333333333212</v>
      </c>
      <c r="H74" s="50">
        <f t="shared" ca="1" si="39"/>
        <v>7102.6666666666679</v>
      </c>
      <c r="I74" s="51">
        <v>44</v>
      </c>
      <c r="J74" s="10"/>
      <c r="K74" s="14"/>
      <c r="L74" s="10"/>
      <c r="M74" s="10"/>
      <c r="N74" s="10"/>
      <c r="O74" s="10"/>
      <c r="P74" s="10"/>
      <c r="Q74" s="10"/>
      <c r="R74" s="10"/>
      <c r="S74" s="10"/>
      <c r="T74" s="10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11" t="s">
        <v>69</v>
      </c>
      <c r="AJ74" s="18">
        <f t="shared" ca="1" si="1"/>
        <v>1199.3636363636363</v>
      </c>
      <c r="AK74" s="19" t="str">
        <f t="shared" ca="1" si="2"/>
        <v>humana</v>
      </c>
      <c r="AL74" s="11" t="s">
        <v>69</v>
      </c>
      <c r="AM74" s="20">
        <v>24</v>
      </c>
      <c r="AN74" s="21">
        <v>22</v>
      </c>
    </row>
    <row r="75" spans="1:40" ht="12" customHeight="1">
      <c r="A75" s="45">
        <v>45</v>
      </c>
      <c r="B75" s="37">
        <f t="shared" ca="1" si="34"/>
        <v>2485.5454545454545</v>
      </c>
      <c r="C75" s="46" t="str">
        <f t="shared" ca="1" si="35"/>
        <v>verde</v>
      </c>
      <c r="D75" s="45">
        <f t="shared" ca="1" si="36"/>
        <v>11</v>
      </c>
      <c r="E75" s="52">
        <f t="shared" ca="1" si="41"/>
        <v>486.33333333333212</v>
      </c>
      <c r="F75" s="48">
        <f t="shared" ca="1" si="37"/>
        <v>27827.333333333332</v>
      </c>
      <c r="G75" s="49">
        <f t="shared" ca="1" si="38"/>
        <v>-85.272727272727025</v>
      </c>
      <c r="H75" s="50">
        <f t="shared" ca="1" si="39"/>
        <v>27255.727272727272</v>
      </c>
      <c r="I75" s="51">
        <v>45</v>
      </c>
      <c r="J75" s="10"/>
      <c r="K75" s="14"/>
      <c r="L75" s="10"/>
      <c r="M75" s="10"/>
      <c r="N75" s="10"/>
      <c r="O75" s="10"/>
      <c r="P75" s="10"/>
      <c r="Q75" s="10"/>
      <c r="R75" s="10"/>
      <c r="S75" s="10"/>
      <c r="T75" s="10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11" t="s">
        <v>69</v>
      </c>
      <c r="AJ75" s="18">
        <f t="shared" ca="1" si="1"/>
        <v>1147.2173913043478</v>
      </c>
      <c r="AK75" s="19" t="str">
        <f t="shared" ca="1" si="2"/>
        <v>humana</v>
      </c>
      <c r="AL75" s="11" t="s">
        <v>69</v>
      </c>
      <c r="AM75" s="20">
        <v>25</v>
      </c>
      <c r="AN75" s="21">
        <v>23</v>
      </c>
    </row>
    <row r="76" spans="1:40" ht="12" customHeight="1">
      <c r="A76" s="45">
        <v>46</v>
      </c>
      <c r="B76" s="37">
        <f t="shared" ca="1" si="34"/>
        <v>2471.5</v>
      </c>
      <c r="C76" s="46" t="str">
        <f t="shared" ca="1" si="35"/>
        <v>radical</v>
      </c>
      <c r="D76" s="45">
        <f t="shared" ca="1" si="36"/>
        <v>6</v>
      </c>
      <c r="E76" s="52">
        <f t="shared" ca="1" si="41"/>
        <v>85.272727272727025</v>
      </c>
      <c r="F76" s="48">
        <f t="shared" ca="1" si="37"/>
        <v>14914.272727272728</v>
      </c>
      <c r="G76" s="49">
        <f t="shared" ca="1" si="38"/>
        <v>-132.50000000000091</v>
      </c>
      <c r="H76" s="50">
        <f t="shared" ca="1" si="39"/>
        <v>14696.5</v>
      </c>
      <c r="I76" s="51">
        <v>46</v>
      </c>
      <c r="J76" s="10"/>
      <c r="K76" s="14"/>
      <c r="L76" s="10"/>
      <c r="M76" s="10"/>
      <c r="N76" s="10"/>
      <c r="O76" s="10"/>
      <c r="P76" s="10"/>
      <c r="Q76" s="10"/>
      <c r="R76" s="10"/>
      <c r="S76" s="10"/>
      <c r="T76" s="10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11" t="s">
        <v>69</v>
      </c>
      <c r="AJ76" s="18">
        <f t="shared" ca="1" si="1"/>
        <v>1099.4166666666667</v>
      </c>
      <c r="AK76" s="19" t="str">
        <f t="shared" ca="1" si="2"/>
        <v>humana</v>
      </c>
      <c r="AL76" s="11" t="s">
        <v>69</v>
      </c>
      <c r="AM76" s="20">
        <v>26</v>
      </c>
      <c r="AN76" s="21">
        <v>24</v>
      </c>
    </row>
    <row r="77" spans="1:40" ht="12" customHeight="1">
      <c r="A77" s="45">
        <v>47</v>
      </c>
      <c r="B77" s="37">
        <f t="shared" ca="1" si="34"/>
        <v>2445.1999999999998</v>
      </c>
      <c r="C77" s="46" t="str">
        <f t="shared" ca="1" si="35"/>
        <v>laU</v>
      </c>
      <c r="D77" s="45">
        <f t="shared" ca="1" si="36"/>
        <v>5</v>
      </c>
      <c r="E77" s="52">
        <f t="shared" ca="1" si="41"/>
        <v>132.50000000000091</v>
      </c>
      <c r="F77" s="48">
        <f t="shared" ca="1" si="37"/>
        <v>12358.5</v>
      </c>
      <c r="G77" s="49">
        <f t="shared" ca="1" si="38"/>
        <v>-512.20000000000027</v>
      </c>
      <c r="H77" s="50">
        <f t="shared" ca="1" si="39"/>
        <v>11713.8</v>
      </c>
      <c r="I77" s="51">
        <v>47</v>
      </c>
      <c r="J77" s="10"/>
      <c r="K77" s="14"/>
      <c r="L77" s="10"/>
      <c r="M77" s="10"/>
      <c r="N77" s="10"/>
      <c r="O77" s="10"/>
      <c r="P77" s="10"/>
      <c r="Q77" s="10"/>
      <c r="R77" s="10"/>
      <c r="S77" s="10"/>
      <c r="T77" s="10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11" t="s">
        <v>69</v>
      </c>
      <c r="AJ77" s="18">
        <f t="shared" ca="1" si="1"/>
        <v>1055.44</v>
      </c>
      <c r="AK77" s="19" t="str">
        <f t="shared" ca="1" si="2"/>
        <v>humana</v>
      </c>
      <c r="AL77" s="11" t="s">
        <v>69</v>
      </c>
      <c r="AM77" s="20">
        <v>27</v>
      </c>
      <c r="AN77" s="21">
        <v>25</v>
      </c>
    </row>
    <row r="78" spans="1:40" ht="12" customHeight="1">
      <c r="A78" s="45">
        <v>48</v>
      </c>
      <c r="B78" s="37">
        <f t="shared" ca="1" si="34"/>
        <v>2398.7272727272725</v>
      </c>
      <c r="C78" s="46" t="str">
        <f t="shared" ca="1" si="35"/>
        <v>humana</v>
      </c>
      <c r="D78" s="45">
        <f t="shared" ca="1" si="36"/>
        <v>11</v>
      </c>
      <c r="E78" s="52">
        <f t="shared" ca="1" si="41"/>
        <v>512.20000000000027</v>
      </c>
      <c r="F78" s="48">
        <f t="shared" ca="1" si="37"/>
        <v>26898.2</v>
      </c>
      <c r="G78" s="49">
        <f t="shared" ca="1" si="38"/>
        <v>-1444.7272727272721</v>
      </c>
      <c r="H78" s="50">
        <f t="shared" ca="1" si="39"/>
        <v>24941.272727272728</v>
      </c>
      <c r="I78" s="51">
        <v>48</v>
      </c>
      <c r="J78" s="10"/>
      <c r="K78" s="14"/>
      <c r="L78" s="10"/>
      <c r="M78" s="10"/>
      <c r="N78" s="10"/>
      <c r="O78" s="10"/>
      <c r="P78" s="10"/>
      <c r="Q78" s="10"/>
      <c r="R78" s="10"/>
      <c r="S78" s="10"/>
      <c r="T78" s="10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11" t="s">
        <v>69</v>
      </c>
      <c r="AJ78" s="18">
        <f t="shared" ca="1" si="1"/>
        <v>1014.8461538461538</v>
      </c>
      <c r="AK78" s="19" t="str">
        <f t="shared" ca="1" si="2"/>
        <v>humana</v>
      </c>
      <c r="AL78" s="11" t="s">
        <v>69</v>
      </c>
      <c r="AM78" s="20">
        <v>28</v>
      </c>
      <c r="AN78" s="21">
        <v>26</v>
      </c>
    </row>
    <row r="79" spans="1:40" ht="12" customHeight="1">
      <c r="A79" s="45">
        <v>49</v>
      </c>
      <c r="B79" s="37">
        <f t="shared" ca="1" si="34"/>
        <v>2278.4166666666665</v>
      </c>
      <c r="C79" s="46" t="str">
        <f t="shared" ca="1" si="35"/>
        <v>verde</v>
      </c>
      <c r="D79" s="45">
        <f t="shared" ca="1" si="36"/>
        <v>12</v>
      </c>
      <c r="E79" s="52">
        <f t="shared" ca="1" si="41"/>
        <v>1444.7272727272721</v>
      </c>
      <c r="F79" s="48">
        <f t="shared" ca="1" si="37"/>
        <v>28785.727272727272</v>
      </c>
      <c r="G79" s="49">
        <f t="shared" ca="1" si="38"/>
        <v>-955.99999999999636</v>
      </c>
      <c r="H79" s="50">
        <f t="shared" ca="1" si="39"/>
        <v>26385.000000000004</v>
      </c>
      <c r="I79" s="51">
        <v>49</v>
      </c>
      <c r="J79" s="10"/>
      <c r="K79" s="14"/>
      <c r="L79" s="10"/>
      <c r="M79" s="10"/>
      <c r="N79" s="10"/>
      <c r="O79" s="10"/>
      <c r="P79" s="10"/>
      <c r="Q79" s="10"/>
      <c r="R79" s="10"/>
      <c r="S79" s="10"/>
      <c r="T79" s="10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11" t="s">
        <v>69</v>
      </c>
      <c r="AJ79" s="18">
        <f t="shared" ca="1" si="1"/>
        <v>977.25925925925924</v>
      </c>
      <c r="AK79" s="19" t="str">
        <f t="shared" ca="1" si="2"/>
        <v>humana</v>
      </c>
      <c r="AL79" s="11" t="s">
        <v>69</v>
      </c>
      <c r="AM79" s="20">
        <v>29</v>
      </c>
      <c r="AN79" s="21">
        <v>27</v>
      </c>
    </row>
    <row r="80" spans="1:40" ht="12" customHeight="1">
      <c r="A80" s="45">
        <v>50</v>
      </c>
      <c r="B80" s="37">
        <f t="shared" ca="1" si="34"/>
        <v>2198.8333333333335</v>
      </c>
      <c r="C80" s="46" t="str">
        <f t="shared" ca="1" si="35"/>
        <v>humana</v>
      </c>
      <c r="D80" s="45">
        <f t="shared" ca="1" si="36"/>
        <v>12</v>
      </c>
      <c r="E80" s="52">
        <f t="shared" ca="1" si="41"/>
        <v>955.99999999999636</v>
      </c>
      <c r="F80" s="48">
        <f t="shared" ca="1" si="37"/>
        <v>27341.999999999996</v>
      </c>
      <c r="G80" s="49">
        <f t="shared" ca="1" si="38"/>
        <v>-273.00000000000091</v>
      </c>
      <c r="H80" s="50">
        <f t="shared" ca="1" si="39"/>
        <v>26113</v>
      </c>
      <c r="I80" s="51">
        <v>50</v>
      </c>
      <c r="J80" s="10"/>
      <c r="K80" s="14"/>
      <c r="L80" s="10"/>
      <c r="M80" s="10"/>
      <c r="N80" s="10"/>
      <c r="O80" s="10"/>
      <c r="P80" s="10"/>
      <c r="Q80" s="10"/>
      <c r="R80" s="10"/>
      <c r="S80" s="10"/>
      <c r="T80" s="10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11" t="s">
        <v>69</v>
      </c>
      <c r="AJ80" s="18">
        <f t="shared" ca="1" si="1"/>
        <v>942.35714285714289</v>
      </c>
      <c r="AK80" s="19" t="str">
        <f t="shared" ca="1" si="2"/>
        <v>humana</v>
      </c>
      <c r="AL80" s="11" t="s">
        <v>69</v>
      </c>
      <c r="AM80" s="20">
        <v>30</v>
      </c>
      <c r="AN80" s="21">
        <v>28</v>
      </c>
    </row>
    <row r="81" spans="1:40" ht="12" customHeight="1">
      <c r="A81" s="45">
        <v>51</v>
      </c>
      <c r="B81" s="37">
        <f t="shared" ca="1" si="34"/>
        <v>2153.5</v>
      </c>
      <c r="C81" s="46" t="str">
        <f t="shared" ca="1" si="35"/>
        <v>polo</v>
      </c>
      <c r="D81" s="45">
        <f t="shared" ca="1" si="36"/>
        <v>6</v>
      </c>
      <c r="E81" s="52">
        <f t="shared" ca="1" si="41"/>
        <v>273.00000000000091</v>
      </c>
      <c r="F81" s="48">
        <f t="shared" ca="1" si="37"/>
        <v>13194</v>
      </c>
      <c r="G81" s="49">
        <f t="shared" ca="1" si="38"/>
        <v>-102.50000000000091</v>
      </c>
      <c r="H81" s="50">
        <f t="shared" ca="1" si="39"/>
        <v>12818.5</v>
      </c>
      <c r="I81" s="51">
        <v>51</v>
      </c>
      <c r="J81" s="10"/>
      <c r="K81" s="14"/>
      <c r="L81" s="10"/>
      <c r="M81" s="10"/>
      <c r="N81" s="10"/>
      <c r="O81" s="10"/>
      <c r="P81" s="10"/>
      <c r="Q81" s="10"/>
      <c r="R81" s="10"/>
      <c r="S81" s="10"/>
      <c r="T81" s="10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11" t="s">
        <v>69</v>
      </c>
      <c r="AJ81" s="18">
        <f t="shared" ca="1" si="1"/>
        <v>909.86206896551721</v>
      </c>
      <c r="AK81" s="19" t="str">
        <f t="shared" ca="1" si="2"/>
        <v>humana</v>
      </c>
      <c r="AL81" s="11" t="s">
        <v>69</v>
      </c>
      <c r="AM81" s="20">
        <v>31</v>
      </c>
      <c r="AN81" s="21">
        <v>29</v>
      </c>
    </row>
    <row r="82" spans="1:40" ht="12" customHeight="1">
      <c r="A82" s="45">
        <v>52</v>
      </c>
      <c r="B82" s="37">
        <f t="shared" ca="1" si="34"/>
        <v>2133.1999999999998</v>
      </c>
      <c r="C82" s="46" t="str">
        <f t="shared" ca="1" si="35"/>
        <v>centro</v>
      </c>
      <c r="D82" s="45">
        <f t="shared" ca="1" si="36"/>
        <v>5</v>
      </c>
      <c r="E82" s="52">
        <f t="shared" ca="1" si="41"/>
        <v>102.50000000000091</v>
      </c>
      <c r="F82" s="48">
        <f t="shared" ca="1" si="37"/>
        <v>10768.5</v>
      </c>
      <c r="G82" s="49">
        <f t="shared" ca="1" si="38"/>
        <v>-104.39999999999782</v>
      </c>
      <c r="H82" s="50">
        <f t="shared" ca="1" si="39"/>
        <v>10561.600000000002</v>
      </c>
      <c r="I82" s="51">
        <v>52</v>
      </c>
      <c r="J82" s="10"/>
      <c r="K82" s="14"/>
      <c r="L82" s="10"/>
      <c r="M82" s="10"/>
      <c r="N82" s="10"/>
      <c r="O82" s="10"/>
      <c r="P82" s="10"/>
      <c r="Q82" s="10"/>
      <c r="R82" s="10"/>
      <c r="S82" s="10"/>
      <c r="T82" s="10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11" t="s">
        <v>69</v>
      </c>
      <c r="AJ82" s="18">
        <f t="shared" ca="1" si="1"/>
        <v>879.5333333333333</v>
      </c>
      <c r="AK82" s="19" t="str">
        <f t="shared" ca="1" si="2"/>
        <v>humana</v>
      </c>
      <c r="AL82" s="11" t="s">
        <v>69</v>
      </c>
      <c r="AM82" s="20">
        <v>32</v>
      </c>
      <c r="AN82" s="21">
        <v>30</v>
      </c>
    </row>
    <row r="83" spans="1:40" ht="12" customHeight="1">
      <c r="A83" s="45">
        <v>53</v>
      </c>
      <c r="B83" s="37">
        <f t="shared" ca="1" si="34"/>
        <v>2118.4285714285716</v>
      </c>
      <c r="C83" s="46" t="str">
        <f t="shared" ca="1" si="35"/>
        <v>radical</v>
      </c>
      <c r="D83" s="45">
        <f t="shared" ca="1" si="36"/>
        <v>7</v>
      </c>
      <c r="E83" s="52">
        <f t="shared" ca="1" si="41"/>
        <v>104.39999999999782</v>
      </c>
      <c r="F83" s="48">
        <f t="shared" ca="1" si="37"/>
        <v>14933.399999999998</v>
      </c>
      <c r="G83" s="49">
        <f t="shared" ca="1" si="38"/>
        <v>-199.57142857142981</v>
      </c>
      <c r="H83" s="50">
        <f t="shared" ca="1" si="39"/>
        <v>14629.428571428571</v>
      </c>
      <c r="I83" s="51">
        <v>53</v>
      </c>
      <c r="J83" s="10"/>
      <c r="K83" s="14"/>
      <c r="L83" s="10"/>
      <c r="M83" s="10"/>
      <c r="N83" s="10"/>
      <c r="O83" s="10"/>
      <c r="P83" s="10"/>
      <c r="Q83" s="10"/>
      <c r="R83" s="10"/>
      <c r="S83" s="10"/>
      <c r="T83" s="10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11" t="s">
        <v>69</v>
      </c>
      <c r="AJ83" s="18">
        <f t="shared" ca="1" si="1"/>
        <v>851.16129032258061</v>
      </c>
      <c r="AK83" s="19" t="str">
        <f t="shared" ca="1" si="2"/>
        <v>humana</v>
      </c>
      <c r="AL83" s="11" t="s">
        <v>69</v>
      </c>
      <c r="AM83" s="20">
        <v>33</v>
      </c>
      <c r="AN83" s="21">
        <v>31</v>
      </c>
    </row>
    <row r="84" spans="1:40" ht="12" customHeight="1">
      <c r="A84" s="45">
        <v>54</v>
      </c>
      <c r="B84" s="37">
        <f t="shared" ca="1" si="34"/>
        <v>2103.1538461538462</v>
      </c>
      <c r="C84" s="46" t="str">
        <f t="shared" ca="1" si="35"/>
        <v>verde</v>
      </c>
      <c r="D84" s="45">
        <f t="shared" ca="1" si="36"/>
        <v>13</v>
      </c>
      <c r="E84" s="52">
        <f t="shared" ca="1" si="41"/>
        <v>199.57142857142981</v>
      </c>
      <c r="F84" s="48">
        <f t="shared" ca="1" si="37"/>
        <v>27540.571428571431</v>
      </c>
      <c r="G84" s="49">
        <f t="shared" ca="1" si="38"/>
        <v>-393.92307692307668</v>
      </c>
      <c r="H84" s="50">
        <f t="shared" ca="1" si="39"/>
        <v>26947.076923076922</v>
      </c>
      <c r="I84" s="51">
        <v>54</v>
      </c>
      <c r="J84" s="10"/>
      <c r="K84" s="14"/>
      <c r="L84" s="10"/>
      <c r="M84" s="10"/>
      <c r="N84" s="10"/>
      <c r="O84" s="10"/>
      <c r="P84" s="10"/>
      <c r="Q84" s="10"/>
      <c r="R84" s="10"/>
      <c r="S84" s="10"/>
      <c r="T84" s="10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11" t="s">
        <v>69</v>
      </c>
      <c r="AJ84" s="18">
        <f t="shared" ca="1" si="1"/>
        <v>824.5625</v>
      </c>
      <c r="AK84" s="19" t="str">
        <f t="shared" ca="1" si="2"/>
        <v>humana</v>
      </c>
      <c r="AL84" s="11" t="s">
        <v>69</v>
      </c>
      <c r="AM84" s="20">
        <v>34</v>
      </c>
      <c r="AN84" s="21">
        <v>32</v>
      </c>
    </row>
    <row r="85" spans="1:40" ht="12" customHeight="1">
      <c r="A85" s="45">
        <v>55</v>
      </c>
      <c r="B85" s="37">
        <f t="shared" ca="1" si="34"/>
        <v>2037.6666666666667</v>
      </c>
      <c r="C85" s="46" t="str">
        <f t="shared" ca="1" si="35"/>
        <v>laU</v>
      </c>
      <c r="D85" s="45">
        <f t="shared" ca="1" si="36"/>
        <v>6</v>
      </c>
      <c r="E85" s="52">
        <f t="shared" ca="1" si="41"/>
        <v>393.92307692307668</v>
      </c>
      <c r="F85" s="48">
        <f t="shared" ca="1" si="37"/>
        <v>12619.923076923076</v>
      </c>
      <c r="G85" s="49">
        <f t="shared" ca="1" si="38"/>
        <v>-104.66666666666856</v>
      </c>
      <c r="H85" s="50">
        <f t="shared" ca="1" si="39"/>
        <v>12121.333333333332</v>
      </c>
      <c r="I85" s="51">
        <v>55</v>
      </c>
      <c r="J85" s="10"/>
      <c r="K85" s="14"/>
      <c r="L85" s="10"/>
      <c r="M85" s="10"/>
      <c r="N85" s="10"/>
      <c r="O85" s="10"/>
      <c r="P85" s="10"/>
      <c r="Q85" s="10"/>
      <c r="R85" s="10"/>
      <c r="S85" s="10"/>
      <c r="T85" s="10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11" t="s">
        <v>69</v>
      </c>
      <c r="AJ85" s="18">
        <f t="shared" ca="1" si="1"/>
        <v>799.57575757575762</v>
      </c>
      <c r="AK85" s="19" t="str">
        <f t="shared" ca="1" si="2"/>
        <v>humana</v>
      </c>
      <c r="AL85" s="11" t="s">
        <v>69</v>
      </c>
      <c r="AM85" s="20">
        <v>35</v>
      </c>
      <c r="AN85" s="21">
        <v>33</v>
      </c>
    </row>
    <row r="86" spans="1:40" ht="12" customHeight="1">
      <c r="A86" s="45">
        <v>56</v>
      </c>
      <c r="B86" s="37">
        <f t="shared" ca="1" si="34"/>
        <v>2029.6923076923076</v>
      </c>
      <c r="C86" s="46" t="str">
        <f t="shared" ca="1" si="35"/>
        <v>humana</v>
      </c>
      <c r="D86" s="45">
        <f t="shared" ca="1" si="36"/>
        <v>13</v>
      </c>
      <c r="E86" s="52">
        <f t="shared" ca="1" si="41"/>
        <v>104.66666666666856</v>
      </c>
      <c r="F86" s="48">
        <f t="shared" ca="1" si="37"/>
        <v>26490.666666666668</v>
      </c>
      <c r="G86" s="49">
        <f t="shared" ca="1" si="38"/>
        <v>-211.76923076923049</v>
      </c>
      <c r="H86" s="50">
        <f t="shared" ca="1" si="39"/>
        <v>26174.23076923077</v>
      </c>
      <c r="I86" s="51">
        <v>56</v>
      </c>
      <c r="J86" s="10"/>
      <c r="K86" s="14"/>
      <c r="L86" s="10"/>
      <c r="M86" s="10"/>
      <c r="N86" s="10"/>
      <c r="O86" s="10"/>
      <c r="P86" s="10"/>
      <c r="Q86" s="10"/>
      <c r="R86" s="10"/>
      <c r="S86" s="10"/>
      <c r="T86" s="10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11" t="s">
        <v>69</v>
      </c>
      <c r="AJ86" s="18">
        <f t="shared" ca="1" si="1"/>
        <v>776.05882352941171</v>
      </c>
      <c r="AK86" s="19" t="str">
        <f t="shared" ca="1" si="2"/>
        <v>humana</v>
      </c>
      <c r="AL86" s="11" t="s">
        <v>69</v>
      </c>
      <c r="AM86" s="20">
        <v>36</v>
      </c>
      <c r="AN86" s="21">
        <v>34</v>
      </c>
    </row>
    <row r="87" spans="1:40" ht="12" customHeight="1">
      <c r="A87" s="45">
        <v>57</v>
      </c>
      <c r="B87" s="37">
        <f t="shared" ca="1" si="34"/>
        <v>1977</v>
      </c>
      <c r="C87" s="46" t="str">
        <f t="shared" ca="1" si="35"/>
        <v>justas</v>
      </c>
      <c r="D87" s="45">
        <f t="shared" ca="1" si="36"/>
        <v>4</v>
      </c>
      <c r="E87" s="52">
        <f t="shared" ca="1" si="41"/>
        <v>211.76923076923049</v>
      </c>
      <c r="F87" s="48">
        <f t="shared" ca="1" si="37"/>
        <v>8119.7692307692305</v>
      </c>
      <c r="G87" s="49">
        <f t="shared" ca="1" si="38"/>
        <v>-338.00000000000136</v>
      </c>
      <c r="H87" s="50">
        <f t="shared" ca="1" si="39"/>
        <v>7569.9999999999982</v>
      </c>
      <c r="I87" s="51">
        <v>57</v>
      </c>
      <c r="J87" s="10"/>
      <c r="K87" s="14"/>
      <c r="L87" s="10"/>
      <c r="M87" s="10"/>
      <c r="N87" s="10"/>
      <c r="O87" s="10"/>
      <c r="P87" s="10"/>
      <c r="Q87" s="10"/>
      <c r="R87" s="10"/>
      <c r="S87" s="10"/>
      <c r="T87" s="10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11" t="s">
        <v>69</v>
      </c>
      <c r="AJ87" s="18">
        <f t="shared" ca="1" si="1"/>
        <v>753.88571428571424</v>
      </c>
      <c r="AK87" s="19" t="str">
        <f t="shared" ca="1" si="2"/>
        <v>humana</v>
      </c>
      <c r="AL87" s="11" t="s">
        <v>69</v>
      </c>
      <c r="AM87" s="20">
        <v>37</v>
      </c>
      <c r="AN87" s="21">
        <v>35</v>
      </c>
    </row>
    <row r="88" spans="1:40" ht="12" customHeight="1">
      <c r="A88" s="45">
        <v>58</v>
      </c>
      <c r="B88" s="37">
        <f t="shared" ca="1" si="34"/>
        <v>1952.9285714285713</v>
      </c>
      <c r="C88" s="46" t="str">
        <f t="shared" ca="1" si="35"/>
        <v>verde</v>
      </c>
      <c r="D88" s="45">
        <f t="shared" ca="1" si="36"/>
        <v>14</v>
      </c>
      <c r="E88" s="52">
        <f t="shared" ca="1" si="41"/>
        <v>338.00000000000136</v>
      </c>
      <c r="F88" s="48">
        <f t="shared" ca="1" si="37"/>
        <v>27679</v>
      </c>
      <c r="G88" s="49">
        <f t="shared" ca="1" si="38"/>
        <v>-223.71428571428532</v>
      </c>
      <c r="H88" s="50">
        <f t="shared" ca="1" si="39"/>
        <v>27117.285714285714</v>
      </c>
      <c r="I88" s="51">
        <v>58</v>
      </c>
      <c r="J88" s="10"/>
      <c r="K88" s="14"/>
      <c r="L88" s="10"/>
      <c r="M88" s="10"/>
      <c r="N88" s="10"/>
      <c r="O88" s="10"/>
      <c r="P88" s="10"/>
      <c r="Q88" s="10"/>
      <c r="R88" s="10"/>
      <c r="S88" s="10"/>
      <c r="T88" s="10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11" t="s">
        <v>69</v>
      </c>
      <c r="AJ88" s="18">
        <f t="shared" ca="1" si="1"/>
        <v>732.94444444444446</v>
      </c>
      <c r="AK88" s="19" t="str">
        <f t="shared" ca="1" si="2"/>
        <v>humana</v>
      </c>
      <c r="AL88" s="11" t="s">
        <v>69</v>
      </c>
      <c r="AM88" s="20">
        <v>38</v>
      </c>
      <c r="AN88" s="21">
        <v>36</v>
      </c>
    </row>
    <row r="89" spans="1:40" ht="12" customHeight="1">
      <c r="A89" s="45">
        <v>59</v>
      </c>
      <c r="B89" s="37">
        <f t="shared" ca="1" si="34"/>
        <v>1897.25</v>
      </c>
      <c r="C89" s="46" t="str">
        <f t="shared" ca="1" si="35"/>
        <v>MIRA</v>
      </c>
      <c r="D89" s="45">
        <f t="shared" ca="1" si="36"/>
        <v>4</v>
      </c>
      <c r="E89" s="52">
        <f t="shared" ca="1" si="41"/>
        <v>223.71428571428532</v>
      </c>
      <c r="F89" s="48">
        <f t="shared" ca="1" si="37"/>
        <v>7812.7142857142853</v>
      </c>
      <c r="G89" s="49">
        <f t="shared" ca="1" si="38"/>
        <v>-176.49999999999909</v>
      </c>
      <c r="H89" s="50">
        <f t="shared" ca="1" si="39"/>
        <v>7412.5000000000009</v>
      </c>
      <c r="I89" s="51">
        <v>59</v>
      </c>
      <c r="J89" s="10"/>
      <c r="K89" s="14"/>
      <c r="L89" s="10"/>
      <c r="M89" s="10"/>
      <c r="N89" s="10"/>
      <c r="O89" s="10"/>
      <c r="P89" s="10"/>
      <c r="Q89" s="10"/>
      <c r="R89" s="10"/>
      <c r="S89" s="10"/>
      <c r="T89" s="10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11" t="s">
        <v>69</v>
      </c>
      <c r="AJ89" s="18">
        <f t="shared" ca="1" si="1"/>
        <v>713.1351351351351</v>
      </c>
      <c r="AK89" s="19" t="str">
        <f t="shared" ca="1" si="2"/>
        <v>humana</v>
      </c>
      <c r="AL89" s="11" t="s">
        <v>69</v>
      </c>
      <c r="AM89" s="20">
        <v>39</v>
      </c>
      <c r="AN89" s="21">
        <v>37</v>
      </c>
    </row>
    <row r="90" spans="1:40" ht="12" customHeight="1">
      <c r="A90" s="45">
        <v>60</v>
      </c>
      <c r="B90" s="37">
        <f t="shared" ca="1" si="34"/>
        <v>1884.7142857142858</v>
      </c>
      <c r="C90" s="46" t="str">
        <f t="shared" ca="1" si="35"/>
        <v>humana</v>
      </c>
      <c r="D90" s="45">
        <f t="shared" ca="1" si="36"/>
        <v>14</v>
      </c>
      <c r="E90" s="52">
        <f t="shared" ca="1" si="41"/>
        <v>176.49999999999909</v>
      </c>
      <c r="F90" s="48">
        <f t="shared" ca="1" si="37"/>
        <v>26562.5</v>
      </c>
      <c r="G90" s="49">
        <f t="shared" ca="1" si="38"/>
        <v>-249.71428571428623</v>
      </c>
      <c r="H90" s="50">
        <f t="shared" ca="1" si="39"/>
        <v>26136.285714285714</v>
      </c>
      <c r="I90" s="51">
        <v>60</v>
      </c>
      <c r="J90" s="10"/>
      <c r="K90" s="14"/>
      <c r="L90" s="10"/>
      <c r="M90" s="10"/>
      <c r="N90" s="10"/>
      <c r="O90" s="10"/>
      <c r="P90" s="10"/>
      <c r="Q90" s="10"/>
      <c r="R90" s="10"/>
      <c r="S90" s="10"/>
      <c r="T90" s="10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11" t="s">
        <v>69</v>
      </c>
      <c r="AJ90" s="18">
        <f t="shared" ca="1" si="1"/>
        <v>694.36842105263156</v>
      </c>
      <c r="AK90" s="19" t="str">
        <f t="shared" ca="1" si="2"/>
        <v>humana</v>
      </c>
      <c r="AL90" s="11" t="s">
        <v>69</v>
      </c>
      <c r="AM90" s="20">
        <v>40</v>
      </c>
      <c r="AN90" s="21">
        <v>38</v>
      </c>
    </row>
    <row r="91" spans="1:40" ht="12" customHeight="1">
      <c r="A91" s="45">
        <v>61</v>
      </c>
      <c r="B91" s="37">
        <f t="shared" ca="1" si="34"/>
        <v>1853.625</v>
      </c>
      <c r="C91" s="46" t="str">
        <f t="shared" ca="1" si="35"/>
        <v>radical</v>
      </c>
      <c r="D91" s="45">
        <f t="shared" ca="1" si="36"/>
        <v>8</v>
      </c>
      <c r="E91" s="52">
        <f t="shared" ca="1" si="41"/>
        <v>249.71428571428623</v>
      </c>
      <c r="F91" s="48">
        <f t="shared" ca="1" si="37"/>
        <v>15078.714285714286</v>
      </c>
      <c r="G91" s="49">
        <f t="shared" ca="1" si="38"/>
        <v>-55.374999999999773</v>
      </c>
      <c r="H91" s="50">
        <f t="shared" ca="1" si="39"/>
        <v>14773.625</v>
      </c>
      <c r="I91" s="51">
        <v>61</v>
      </c>
      <c r="J91" s="10"/>
      <c r="K91" s="14"/>
      <c r="L91" s="10"/>
      <c r="M91" s="10"/>
      <c r="N91" s="10"/>
      <c r="O91" s="10"/>
      <c r="P91" s="10"/>
      <c r="Q91" s="10"/>
      <c r="R91" s="10"/>
      <c r="S91" s="10"/>
      <c r="T91" s="10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11" t="s">
        <v>69</v>
      </c>
      <c r="AJ91" s="18">
        <f t="shared" ca="1" si="1"/>
        <v>676.56410256410254</v>
      </c>
      <c r="AK91" s="19" t="str">
        <f t="shared" ca="1" si="2"/>
        <v>humana</v>
      </c>
      <c r="AL91" s="11" t="s">
        <v>69</v>
      </c>
      <c r="AM91" s="20">
        <v>41</v>
      </c>
      <c r="AN91" s="21">
        <v>39</v>
      </c>
    </row>
    <row r="92" spans="1:40" ht="12" customHeight="1">
      <c r="A92" s="45">
        <v>62</v>
      </c>
      <c r="B92" s="37">
        <f t="shared" ca="1" si="34"/>
        <v>1845.8571428571429</v>
      </c>
      <c r="C92" s="46" t="str">
        <f t="shared" ca="1" si="35"/>
        <v>polo</v>
      </c>
      <c r="D92" s="45">
        <f t="shared" ca="1" si="36"/>
        <v>7</v>
      </c>
      <c r="E92" s="52">
        <f t="shared" ca="1" si="41"/>
        <v>55.374999999999773</v>
      </c>
      <c r="F92" s="48">
        <f t="shared" ca="1" si="37"/>
        <v>12976.375</v>
      </c>
      <c r="G92" s="49">
        <f t="shared" ca="1" si="38"/>
        <v>-347.85714285714312</v>
      </c>
      <c r="H92" s="50">
        <f t="shared" ca="1" si="39"/>
        <v>12573.142857142857</v>
      </c>
      <c r="I92" s="51">
        <v>62</v>
      </c>
      <c r="J92" s="10"/>
      <c r="K92" s="14"/>
      <c r="L92" s="10"/>
      <c r="M92" s="10"/>
      <c r="N92" s="10"/>
      <c r="O92" s="10"/>
      <c r="P92" s="10"/>
      <c r="Q92" s="10"/>
      <c r="R92" s="10"/>
      <c r="S92" s="10"/>
      <c r="T92" s="10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11" t="s">
        <v>69</v>
      </c>
      <c r="AJ92" s="18">
        <f t="shared" ca="1" si="1"/>
        <v>659.65</v>
      </c>
      <c r="AK92" s="19" t="str">
        <f t="shared" ca="1" si="2"/>
        <v>humana</v>
      </c>
      <c r="AL92" s="11" t="s">
        <v>69</v>
      </c>
      <c r="AM92" s="20">
        <v>42</v>
      </c>
      <c r="AN92" s="21">
        <v>40</v>
      </c>
    </row>
    <row r="93" spans="1:40" ht="12" customHeight="1">
      <c r="A93" s="45">
        <v>63</v>
      </c>
      <c r="B93" s="37">
        <f t="shared" ca="1" si="34"/>
        <v>1822.7333333333333</v>
      </c>
      <c r="C93" s="46" t="str">
        <f t="shared" ca="1" si="35"/>
        <v>verde</v>
      </c>
      <c r="D93" s="45">
        <f t="shared" ca="1" si="36"/>
        <v>15</v>
      </c>
      <c r="E93" s="52">
        <f t="shared" ca="1" si="41"/>
        <v>347.85714285714312</v>
      </c>
      <c r="F93" s="48">
        <f t="shared" ca="1" si="37"/>
        <v>27688.857142857145</v>
      </c>
      <c r="G93" s="49">
        <f t="shared" ca="1" si="38"/>
        <v>-271.39999999999964</v>
      </c>
      <c r="H93" s="50">
        <f t="shared" ca="1" si="39"/>
        <v>27069.599999999999</v>
      </c>
      <c r="I93" s="51">
        <v>63</v>
      </c>
      <c r="J93" s="10"/>
      <c r="K93" s="14"/>
      <c r="L93" s="10"/>
      <c r="M93" s="10"/>
      <c r="N93" s="10"/>
      <c r="O93" s="10"/>
      <c r="P93" s="10"/>
      <c r="Q93" s="10"/>
      <c r="R93" s="10"/>
      <c r="S93" s="10"/>
      <c r="T93" s="10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11" t="s">
        <v>69</v>
      </c>
      <c r="AJ93" s="18">
        <f t="shared" ca="1" si="1"/>
        <v>643.56097560975604</v>
      </c>
      <c r="AK93" s="19" t="str">
        <f t="shared" ca="1" si="2"/>
        <v>humana</v>
      </c>
      <c r="AL93" s="11" t="s">
        <v>69</v>
      </c>
      <c r="AM93" s="20">
        <v>43</v>
      </c>
      <c r="AN93" s="21">
        <v>41</v>
      </c>
    </row>
    <row r="94" spans="1:40" ht="12" customHeight="1">
      <c r="A94" s="45">
        <v>64</v>
      </c>
      <c r="B94" s="37">
        <f t="shared" ca="1" si="34"/>
        <v>1777.6666666666667</v>
      </c>
      <c r="C94" s="46" t="str">
        <f t="shared" ca="1" si="35"/>
        <v>centro</v>
      </c>
      <c r="D94" s="45">
        <f t="shared" ca="1" si="36"/>
        <v>6</v>
      </c>
      <c r="E94" s="52">
        <f t="shared" ca="1" si="41"/>
        <v>271.39999999999964</v>
      </c>
      <c r="F94" s="48">
        <f t="shared" ca="1" si="37"/>
        <v>10937.4</v>
      </c>
      <c r="G94" s="49">
        <f t="shared" ca="1" si="38"/>
        <v>-280.00000000000205</v>
      </c>
      <c r="H94" s="50">
        <f t="shared" ca="1" si="39"/>
        <v>10385.999999999998</v>
      </c>
      <c r="I94" s="51">
        <v>64</v>
      </c>
      <c r="J94" s="10"/>
      <c r="K94" s="14"/>
      <c r="L94" s="10"/>
      <c r="M94" s="10"/>
      <c r="N94" s="10"/>
      <c r="O94" s="10"/>
      <c r="P94" s="10"/>
      <c r="Q94" s="10"/>
      <c r="R94" s="10"/>
      <c r="S94" s="10"/>
      <c r="T94" s="10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11" t="s">
        <v>69</v>
      </c>
      <c r="AJ94" s="18">
        <f t="shared" ca="1" si="1"/>
        <v>628.23809523809518</v>
      </c>
      <c r="AK94" s="19" t="str">
        <f t="shared" ca="1" si="2"/>
        <v>humana</v>
      </c>
      <c r="AL94" s="11" t="s">
        <v>69</v>
      </c>
      <c r="AM94" s="20">
        <v>44</v>
      </c>
      <c r="AN94" s="21">
        <v>42</v>
      </c>
    </row>
    <row r="95" spans="1:40" ht="12" customHeight="1">
      <c r="A95" s="45">
        <v>65</v>
      </c>
      <c r="B95" s="37">
        <f t="shared" ca="1" si="34"/>
        <v>1759.0666666666666</v>
      </c>
      <c r="C95" s="46" t="str">
        <f t="shared" ca="1" si="35"/>
        <v>humana</v>
      </c>
      <c r="D95" s="45">
        <f t="shared" ca="1" si="36"/>
        <v>15</v>
      </c>
      <c r="E95" s="52">
        <f t="shared" ca="1" si="41"/>
        <v>280.00000000000205</v>
      </c>
      <c r="F95" s="48">
        <f t="shared" ca="1" si="37"/>
        <v>26666.000000000004</v>
      </c>
      <c r="G95" s="49">
        <f t="shared" ca="1" si="38"/>
        <v>-88.46666666666556</v>
      </c>
      <c r="H95" s="50">
        <f t="shared" ca="1" si="39"/>
        <v>26297.533333333333</v>
      </c>
      <c r="I95" s="51">
        <v>65</v>
      </c>
      <c r="J95" s="10"/>
      <c r="K95" s="14"/>
      <c r="L95" s="10"/>
      <c r="M95" s="10"/>
      <c r="N95" s="10"/>
      <c r="O95" s="10"/>
      <c r="P95" s="10"/>
      <c r="Q95" s="10"/>
      <c r="R95" s="10"/>
      <c r="S95" s="10"/>
      <c r="T95" s="10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11" t="s">
        <v>69</v>
      </c>
      <c r="AJ95" s="18">
        <f t="shared" ca="1" si="1"/>
        <v>613.62790697674416</v>
      </c>
      <c r="AK95" s="19" t="str">
        <f t="shared" ca="1" si="2"/>
        <v>humana</v>
      </c>
      <c r="AL95" s="11" t="s">
        <v>69</v>
      </c>
      <c r="AM95" s="20">
        <v>45</v>
      </c>
      <c r="AN95" s="21">
        <v>43</v>
      </c>
    </row>
    <row r="96" spans="1:40" ht="12" customHeight="1">
      <c r="A96" s="45">
        <v>66</v>
      </c>
      <c r="B96" s="37">
        <f t="shared" ca="1" si="34"/>
        <v>1746.5714285714287</v>
      </c>
      <c r="C96" s="46" t="str">
        <f t="shared" ca="1" si="35"/>
        <v>laU</v>
      </c>
      <c r="D96" s="45">
        <f t="shared" ca="1" si="36"/>
        <v>7</v>
      </c>
      <c r="E96" s="52">
        <f t="shared" ca="1" si="41"/>
        <v>88.46666666666556</v>
      </c>
      <c r="F96" s="48">
        <f t="shared" ca="1" si="37"/>
        <v>12314.466666666665</v>
      </c>
      <c r="G96" s="49">
        <f t="shared" ca="1" si="38"/>
        <v>-605.1428571428587</v>
      </c>
      <c r="H96" s="50">
        <f t="shared" ca="1" si="39"/>
        <v>11620.857142857141</v>
      </c>
      <c r="I96" s="51">
        <v>66</v>
      </c>
      <c r="J96" s="10"/>
      <c r="K96" s="14"/>
      <c r="L96" s="10"/>
      <c r="M96" s="10"/>
      <c r="N96" s="10"/>
      <c r="O96" s="10"/>
      <c r="P96" s="10"/>
      <c r="Q96" s="10"/>
      <c r="R96" s="10"/>
      <c r="S96" s="10"/>
      <c r="T96" s="10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11" t="s">
        <v>69</v>
      </c>
      <c r="AJ96" s="18">
        <f t="shared" ca="1" si="1"/>
        <v>599.68181818181813</v>
      </c>
      <c r="AK96" s="19" t="str">
        <f t="shared" ca="1" si="2"/>
        <v>humana</v>
      </c>
      <c r="AL96" s="11" t="s">
        <v>69</v>
      </c>
      <c r="AM96" s="20">
        <v>46</v>
      </c>
      <c r="AN96" s="21">
        <v>44</v>
      </c>
    </row>
    <row r="97" spans="1:40" ht="12" customHeight="1">
      <c r="A97" s="45">
        <v>67</v>
      </c>
      <c r="B97" s="37">
        <f t="shared" ca="1" si="34"/>
        <v>1708.8125</v>
      </c>
      <c r="C97" s="46" t="str">
        <f t="shared" ca="1" si="35"/>
        <v>verde</v>
      </c>
      <c r="D97" s="45">
        <f t="shared" ca="1" si="36"/>
        <v>16</v>
      </c>
      <c r="E97" s="52">
        <f t="shared" ca="1" si="41"/>
        <v>605.1428571428587</v>
      </c>
      <c r="F97" s="48">
        <f t="shared" ca="1" si="37"/>
        <v>27946.142857142859</v>
      </c>
      <c r="G97" s="49">
        <f t="shared" ca="1" si="38"/>
        <v>-956</v>
      </c>
      <c r="H97" s="50">
        <f t="shared" ca="1" si="39"/>
        <v>26385</v>
      </c>
      <c r="I97" s="51">
        <v>67</v>
      </c>
      <c r="J97" s="10"/>
      <c r="K97" s="14"/>
      <c r="L97" s="10"/>
      <c r="M97" s="10"/>
      <c r="N97" s="10"/>
      <c r="O97" s="10"/>
      <c r="P97" s="10"/>
      <c r="Q97" s="10"/>
      <c r="R97" s="10"/>
      <c r="S97" s="10"/>
      <c r="T97" s="10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11" t="s">
        <v>69</v>
      </c>
      <c r="AJ97" s="18">
        <f t="shared" ca="1" si="1"/>
        <v>586.35555555555561</v>
      </c>
      <c r="AK97" s="19" t="str">
        <f t="shared" ca="1" si="2"/>
        <v>humana</v>
      </c>
      <c r="AL97" s="11" t="s">
        <v>69</v>
      </c>
      <c r="AM97" s="20">
        <v>47</v>
      </c>
      <c r="AN97" s="21">
        <v>45</v>
      </c>
    </row>
    <row r="98" spans="1:40" ht="12" customHeight="1">
      <c r="A98" s="45">
        <v>68</v>
      </c>
      <c r="B98" s="37">
        <f t="shared" ca="1" si="34"/>
        <v>1649.125</v>
      </c>
      <c r="C98" s="46" t="str">
        <f t="shared" ca="1" si="35"/>
        <v>humana</v>
      </c>
      <c r="D98" s="45">
        <f t="shared" ca="1" si="36"/>
        <v>16</v>
      </c>
      <c r="E98" s="52">
        <f t="shared" ca="1" si="41"/>
        <v>956</v>
      </c>
      <c r="F98" s="48">
        <f t="shared" ca="1" si="37"/>
        <v>27342</v>
      </c>
      <c r="G98" s="49">
        <f t="shared" ca="1" si="38"/>
        <v>-14.124999999999318</v>
      </c>
      <c r="H98" s="50">
        <f t="shared" ca="1" si="39"/>
        <v>26371.875</v>
      </c>
      <c r="I98" s="51">
        <v>68</v>
      </c>
      <c r="J98" s="10"/>
      <c r="K98" s="14"/>
      <c r="L98" s="10"/>
      <c r="M98" s="10"/>
      <c r="N98" s="10"/>
      <c r="O98" s="10"/>
      <c r="P98" s="10"/>
      <c r="Q98" s="10"/>
      <c r="R98" s="10"/>
      <c r="S98" s="10"/>
      <c r="T98" s="10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11" t="s">
        <v>69</v>
      </c>
      <c r="AJ98" s="18">
        <f t="shared" ca="1" si="1"/>
        <v>573.60869565217388</v>
      </c>
      <c r="AK98" s="19" t="str">
        <f t="shared" ca="1" si="2"/>
        <v>humana</v>
      </c>
      <c r="AL98" s="11" t="s">
        <v>69</v>
      </c>
      <c r="AM98" s="20">
        <v>48</v>
      </c>
      <c r="AN98" s="21">
        <v>46</v>
      </c>
    </row>
    <row r="99" spans="1:40" ht="12" customHeight="1">
      <c r="A99" s="45">
        <v>69</v>
      </c>
      <c r="B99" s="37">
        <f t="shared" ca="1" si="34"/>
        <v>1647.6666666666667</v>
      </c>
      <c r="C99" s="46" t="str">
        <f t="shared" ca="1" si="35"/>
        <v>radical</v>
      </c>
      <c r="D99" s="45">
        <f t="shared" ca="1" si="36"/>
        <v>9</v>
      </c>
      <c r="E99" s="52">
        <f t="shared" ca="1" si="41"/>
        <v>14.124999999999318</v>
      </c>
      <c r="F99" s="48">
        <f t="shared" ca="1" si="37"/>
        <v>14843.125</v>
      </c>
      <c r="G99" s="49">
        <f t="shared" ca="1" si="38"/>
        <v>-261.33333333333394</v>
      </c>
      <c r="H99" s="50">
        <f t="shared" ca="1" si="39"/>
        <v>14567.666666666666</v>
      </c>
      <c r="I99" s="51">
        <v>69</v>
      </c>
      <c r="J99" s="10"/>
      <c r="K99" s="14"/>
      <c r="L99" s="10"/>
      <c r="M99" s="10"/>
      <c r="N99" s="10"/>
      <c r="O99" s="10"/>
      <c r="P99" s="10"/>
      <c r="Q99" s="10"/>
      <c r="R99" s="10"/>
      <c r="S99" s="10"/>
      <c r="T99" s="10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11" t="s">
        <v>69</v>
      </c>
      <c r="AJ99" s="18">
        <f t="shared" ca="1" si="1"/>
        <v>561.40425531914889</v>
      </c>
      <c r="AK99" s="19" t="str">
        <f t="shared" ca="1" si="2"/>
        <v>humana</v>
      </c>
      <c r="AL99" s="11" t="s">
        <v>69</v>
      </c>
      <c r="AM99" s="20">
        <v>49</v>
      </c>
      <c r="AN99" s="21">
        <v>47</v>
      </c>
    </row>
    <row r="100" spans="1:40" ht="12" customHeight="1">
      <c r="A100" s="45">
        <v>70</v>
      </c>
      <c r="B100" s="37">
        <f t="shared" ca="1" si="34"/>
        <v>1615.125</v>
      </c>
      <c r="C100" s="46" t="str">
        <f t="shared" ca="1" si="35"/>
        <v>polo</v>
      </c>
      <c r="D100" s="45">
        <f t="shared" ca="1" si="36"/>
        <v>8</v>
      </c>
      <c r="E100" s="52">
        <f t="shared" ca="1" si="41"/>
        <v>261.33333333333394</v>
      </c>
      <c r="F100" s="48">
        <f t="shared" ca="1" si="37"/>
        <v>13182.333333333334</v>
      </c>
      <c r="G100" s="49">
        <f t="shared" ca="1" si="38"/>
        <v>-117.12500000000068</v>
      </c>
      <c r="H100" s="50">
        <f t="shared" ca="1" si="39"/>
        <v>12803.875</v>
      </c>
      <c r="I100" s="51">
        <v>70</v>
      </c>
      <c r="J100" s="10"/>
      <c r="K100" s="14"/>
      <c r="L100" s="10"/>
      <c r="M100" s="10"/>
      <c r="N100" s="10"/>
      <c r="O100" s="10"/>
      <c r="P100" s="10"/>
      <c r="Q100" s="10"/>
      <c r="R100" s="10"/>
      <c r="S100" s="10"/>
      <c r="T100" s="10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11" t="s">
        <v>69</v>
      </c>
      <c r="AJ100" s="18">
        <f t="shared" ca="1" si="1"/>
        <v>549.70833333333337</v>
      </c>
      <c r="AK100" s="19" t="str">
        <f t="shared" ca="1" si="2"/>
        <v>humana</v>
      </c>
      <c r="AL100" s="11" t="s">
        <v>69</v>
      </c>
      <c r="AM100" s="20">
        <v>50</v>
      </c>
      <c r="AN100" s="21">
        <v>48</v>
      </c>
    </row>
    <row r="101" spans="1:40" ht="12" customHeight="1">
      <c r="A101" s="45">
        <v>71</v>
      </c>
      <c r="B101" s="37">
        <f t="shared" ca="1" si="34"/>
        <v>1608.2941176470588</v>
      </c>
      <c r="C101" s="46" t="str">
        <f t="shared" ca="1" si="35"/>
        <v>verde</v>
      </c>
      <c r="D101" s="45">
        <f t="shared" ca="1" si="36"/>
        <v>17</v>
      </c>
      <c r="E101" s="52">
        <f t="shared" ca="1" si="41"/>
        <v>117.12500000000068</v>
      </c>
      <c r="F101" s="48">
        <f t="shared" ca="1" si="37"/>
        <v>27458.125</v>
      </c>
      <c r="G101" s="49">
        <f t="shared" ca="1" si="38"/>
        <v>-134.47058823529437</v>
      </c>
      <c r="H101" s="50">
        <f t="shared" ca="1" si="39"/>
        <v>27206.529411764706</v>
      </c>
      <c r="I101" s="51">
        <v>71</v>
      </c>
      <c r="J101" s="10"/>
      <c r="K101" s="14"/>
      <c r="L101" s="10"/>
      <c r="M101" s="10"/>
      <c r="N101" s="10"/>
      <c r="O101" s="10"/>
      <c r="P101" s="10"/>
      <c r="Q101" s="10"/>
      <c r="R101" s="10"/>
      <c r="S101" s="10"/>
      <c r="T101" s="10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11" t="s">
        <v>69</v>
      </c>
      <c r="AJ101" s="18">
        <f t="shared" ca="1" si="1"/>
        <v>538.48979591836735</v>
      </c>
      <c r="AK101" s="19" t="str">
        <f t="shared" ca="1" si="2"/>
        <v>humana</v>
      </c>
      <c r="AL101" s="11" t="s">
        <v>69</v>
      </c>
      <c r="AM101" s="20">
        <v>51</v>
      </c>
      <c r="AN101" s="21">
        <v>49</v>
      </c>
    </row>
    <row r="102" spans="1:40" ht="12" customHeight="1">
      <c r="A102" s="45">
        <v>72</v>
      </c>
      <c r="B102" s="37">
        <f t="shared" ca="1" si="34"/>
        <v>1581.6</v>
      </c>
      <c r="C102" s="46" t="str">
        <f t="shared" ca="1" si="35"/>
        <v>justas</v>
      </c>
      <c r="D102" s="45">
        <f t="shared" ca="1" si="36"/>
        <v>5</v>
      </c>
      <c r="E102" s="52">
        <f t="shared" ca="1" si="41"/>
        <v>134.47058823529437</v>
      </c>
      <c r="F102" s="48">
        <f t="shared" ca="1" si="37"/>
        <v>8042.4705882352946</v>
      </c>
      <c r="G102" s="49">
        <f t="shared" ca="1" si="38"/>
        <v>-502.20000000000027</v>
      </c>
      <c r="H102" s="50">
        <f t="shared" ca="1" si="39"/>
        <v>7405.7999999999993</v>
      </c>
      <c r="I102" s="51">
        <v>72</v>
      </c>
      <c r="J102" s="10"/>
      <c r="K102" s="14"/>
      <c r="L102" s="10"/>
      <c r="M102" s="10"/>
      <c r="N102" s="10"/>
      <c r="O102" s="10"/>
      <c r="P102" s="10"/>
      <c r="Q102" s="10"/>
      <c r="R102" s="10"/>
      <c r="S102" s="10"/>
      <c r="T102" s="10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11" t="s">
        <v>69</v>
      </c>
      <c r="AJ102" s="18">
        <f t="shared" ca="1" si="1"/>
        <v>527.72</v>
      </c>
      <c r="AK102" s="19" t="str">
        <f t="shared" ca="1" si="2"/>
        <v>humana</v>
      </c>
      <c r="AL102" s="11" t="s">
        <v>69</v>
      </c>
      <c r="AM102" s="20">
        <v>52</v>
      </c>
      <c r="AN102" s="21">
        <v>50</v>
      </c>
    </row>
    <row r="103" spans="1:40" ht="12" customHeight="1">
      <c r="A103" s="45">
        <v>73</v>
      </c>
      <c r="B103" s="37">
        <f t="shared" ca="1" si="34"/>
        <v>1552.1176470588234</v>
      </c>
      <c r="C103" s="46" t="str">
        <f t="shared" ca="1" si="35"/>
        <v>humana</v>
      </c>
      <c r="D103" s="45">
        <f t="shared" ca="1" si="36"/>
        <v>17</v>
      </c>
      <c r="E103" s="52">
        <f t="shared" ca="1" si="41"/>
        <v>502.20000000000027</v>
      </c>
      <c r="F103" s="48">
        <f t="shared" ca="1" si="37"/>
        <v>26888.2</v>
      </c>
      <c r="G103" s="49">
        <f t="shared" ca="1" si="38"/>
        <v>-191.94117647058738</v>
      </c>
      <c r="H103" s="50">
        <f t="shared" ca="1" si="39"/>
        <v>26194.058823529413</v>
      </c>
      <c r="I103" s="51">
        <v>73</v>
      </c>
      <c r="J103" s="10"/>
      <c r="K103" s="14"/>
      <c r="L103" s="10"/>
      <c r="M103" s="10"/>
      <c r="N103" s="10"/>
      <c r="O103" s="10"/>
      <c r="P103" s="10"/>
      <c r="Q103" s="10"/>
      <c r="R103" s="10"/>
      <c r="S103" s="10"/>
      <c r="T103" s="10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18">
        <f t="shared" ca="1" si="1"/>
        <v>14829</v>
      </c>
      <c r="AK103" s="19" t="str">
        <f t="shared" ca="1" si="2"/>
        <v>radical</v>
      </c>
      <c r="AL103" s="11" t="s">
        <v>70</v>
      </c>
      <c r="AM103" s="20">
        <v>3</v>
      </c>
      <c r="AN103" s="21">
        <v>1</v>
      </c>
    </row>
    <row r="104" spans="1:40" ht="12" customHeight="1">
      <c r="A104" s="45">
        <v>74</v>
      </c>
      <c r="B104" s="37">
        <f t="shared" ca="1" si="34"/>
        <v>1528.25</v>
      </c>
      <c r="C104" s="46" t="str">
        <f t="shared" ca="1" si="35"/>
        <v>laU</v>
      </c>
      <c r="D104" s="45">
        <f t="shared" ca="1" si="36"/>
        <v>8</v>
      </c>
      <c r="E104" s="52">
        <f t="shared" ca="1" si="41"/>
        <v>191.94117647058738</v>
      </c>
      <c r="F104" s="48">
        <f t="shared" ca="1" si="37"/>
        <v>12417.941176470587</v>
      </c>
      <c r="G104" s="49">
        <f t="shared" ca="1" si="38"/>
        <v>-32.749999999999545</v>
      </c>
      <c r="H104" s="50">
        <f t="shared" ca="1" si="39"/>
        <v>12193.25</v>
      </c>
      <c r="I104" s="51">
        <v>74</v>
      </c>
      <c r="J104" s="10"/>
      <c r="K104" s="14"/>
      <c r="L104" s="10"/>
      <c r="M104" s="10"/>
      <c r="N104" s="10"/>
      <c r="O104" s="10"/>
      <c r="P104" s="10"/>
      <c r="Q104" s="10"/>
      <c r="R104" s="10"/>
      <c r="S104" s="10"/>
      <c r="T104" s="10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18">
        <f t="shared" ca="1" si="1"/>
        <v>7414.5</v>
      </c>
      <c r="AK104" s="19" t="str">
        <f t="shared" ca="1" si="2"/>
        <v>radical</v>
      </c>
      <c r="AL104" s="11" t="s">
        <v>70</v>
      </c>
      <c r="AM104" s="20">
        <v>4</v>
      </c>
      <c r="AN104" s="21">
        <v>2</v>
      </c>
    </row>
    <row r="105" spans="1:40" ht="12" customHeight="1">
      <c r="A105" s="45">
        <v>75</v>
      </c>
      <c r="B105" s="37">
        <f t="shared" ca="1" si="34"/>
        <v>1523.7142857142858</v>
      </c>
      <c r="C105" s="46" t="str">
        <f t="shared" ca="1" si="35"/>
        <v>centro</v>
      </c>
      <c r="D105" s="45">
        <f t="shared" ca="1" si="36"/>
        <v>7</v>
      </c>
      <c r="E105" s="52">
        <f t="shared" ca="1" si="41"/>
        <v>32.749999999999545</v>
      </c>
      <c r="F105" s="48">
        <f t="shared" ca="1" si="37"/>
        <v>10698.75</v>
      </c>
      <c r="G105" s="49">
        <f t="shared" ca="1" si="38"/>
        <v>-86.857142857145845</v>
      </c>
      <c r="H105" s="50">
        <f t="shared" ca="1" si="39"/>
        <v>10579.142857142855</v>
      </c>
      <c r="I105" s="51">
        <v>75</v>
      </c>
      <c r="J105" s="10"/>
      <c r="K105" s="14"/>
      <c r="L105" s="10"/>
      <c r="M105" s="10"/>
      <c r="N105" s="10"/>
      <c r="O105" s="10"/>
      <c r="P105" s="10"/>
      <c r="Q105" s="10"/>
      <c r="R105" s="10"/>
      <c r="S105" s="10"/>
      <c r="T105" s="10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18">
        <f t="shared" ca="1" si="1"/>
        <v>4943</v>
      </c>
      <c r="AK105" s="19" t="str">
        <f t="shared" ca="1" si="2"/>
        <v>radical</v>
      </c>
      <c r="AL105" s="11" t="s">
        <v>70</v>
      </c>
      <c r="AM105" s="20">
        <v>5</v>
      </c>
      <c r="AN105" s="21">
        <v>3</v>
      </c>
    </row>
    <row r="106" spans="1:40" ht="12" customHeight="1">
      <c r="A106" s="45">
        <v>76</v>
      </c>
      <c r="B106" s="37">
        <f t="shared" ca="1" si="34"/>
        <v>1518.9444444444443</v>
      </c>
      <c r="C106" s="46" t="str">
        <f t="shared" ca="1" si="35"/>
        <v>verde</v>
      </c>
      <c r="D106" s="45">
        <f t="shared" ca="1" si="36"/>
        <v>18</v>
      </c>
      <c r="E106" s="52">
        <f t="shared" ca="1" si="41"/>
        <v>86.857142857145845</v>
      </c>
      <c r="F106" s="48">
        <f t="shared" ca="1" si="37"/>
        <v>27427.857142857145</v>
      </c>
      <c r="G106" s="49">
        <f t="shared" ca="1" si="38"/>
        <v>-6.7222222222219443</v>
      </c>
      <c r="H106" s="50">
        <f t="shared" ca="1" si="39"/>
        <v>27334.277777777777</v>
      </c>
      <c r="I106" s="51">
        <v>76</v>
      </c>
      <c r="J106" s="10"/>
      <c r="K106" s="14"/>
      <c r="L106" s="10"/>
      <c r="M106" s="10"/>
      <c r="N106" s="10"/>
      <c r="O106" s="10"/>
      <c r="P106" s="10"/>
      <c r="Q106" s="10"/>
      <c r="R106" s="10"/>
      <c r="S106" s="10"/>
      <c r="T106" s="10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18">
        <f t="shared" ca="1" si="1"/>
        <v>3707.25</v>
      </c>
      <c r="AK106" s="19" t="str">
        <f t="shared" ca="1" si="2"/>
        <v>radical</v>
      </c>
      <c r="AL106" s="11" t="s">
        <v>70</v>
      </c>
      <c r="AM106" s="20">
        <v>6</v>
      </c>
      <c r="AN106" s="21">
        <v>4</v>
      </c>
    </row>
    <row r="107" spans="1:40" ht="12" customHeight="1">
      <c r="A107" s="45">
        <v>77</v>
      </c>
      <c r="B107" s="37">
        <f t="shared" ca="1" si="34"/>
        <v>1517.8</v>
      </c>
      <c r="C107" s="46" t="str">
        <f t="shared" ca="1" si="35"/>
        <v>MIRA</v>
      </c>
      <c r="D107" s="45">
        <f t="shared" ca="1" si="36"/>
        <v>5</v>
      </c>
      <c r="E107" s="52">
        <f t="shared" ca="1" si="41"/>
        <v>6.7222222222219443</v>
      </c>
      <c r="F107" s="48">
        <f t="shared" ca="1" si="37"/>
        <v>7595.7222222222217</v>
      </c>
      <c r="G107" s="49">
        <f t="shared" ca="1" si="38"/>
        <v>-349.99999999999864</v>
      </c>
      <c r="H107" s="50">
        <f t="shared" ca="1" si="39"/>
        <v>7239.0000000000018</v>
      </c>
      <c r="I107" s="51">
        <v>77</v>
      </c>
      <c r="J107" s="10"/>
      <c r="K107" s="14"/>
      <c r="L107" s="10"/>
      <c r="M107" s="10"/>
      <c r="N107" s="10"/>
      <c r="O107" s="10"/>
      <c r="P107" s="10"/>
      <c r="Q107" s="10"/>
      <c r="R107" s="10"/>
      <c r="S107" s="10"/>
      <c r="T107" s="10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18">
        <f t="shared" ca="1" si="1"/>
        <v>2965.8</v>
      </c>
      <c r="AK107" s="19" t="str">
        <f t="shared" ca="1" si="2"/>
        <v>radical</v>
      </c>
      <c r="AL107" s="11" t="s">
        <v>70</v>
      </c>
      <c r="AM107" s="20">
        <v>7</v>
      </c>
      <c r="AN107" s="21">
        <v>5</v>
      </c>
    </row>
    <row r="108" spans="1:40" ht="12" customHeight="1">
      <c r="A108" s="45">
        <v>78</v>
      </c>
      <c r="B108" s="37">
        <f t="shared" ca="1" si="34"/>
        <v>1482.9</v>
      </c>
      <c r="C108" s="46" t="str">
        <f t="shared" ca="1" si="35"/>
        <v>radical</v>
      </c>
      <c r="D108" s="45">
        <f t="shared" ca="1" si="36"/>
        <v>10</v>
      </c>
      <c r="E108" s="52">
        <f t="shared" ca="1" si="41"/>
        <v>349.99999999999864</v>
      </c>
      <c r="F108" s="48">
        <f t="shared" ca="1" si="37"/>
        <v>15178.999999999998</v>
      </c>
      <c r="G108" s="49">
        <f t="shared" ca="1" si="38"/>
        <v>-307.20000000000118</v>
      </c>
      <c r="H108" s="50">
        <f t="shared" ca="1" si="39"/>
        <v>14521.8</v>
      </c>
      <c r="I108" s="51">
        <v>78</v>
      </c>
      <c r="J108" s="10"/>
      <c r="K108" s="14"/>
      <c r="L108" s="10"/>
      <c r="M108" s="10"/>
      <c r="N108" s="10"/>
      <c r="O108" s="10"/>
      <c r="P108" s="10"/>
      <c r="Q108" s="10"/>
      <c r="R108" s="10"/>
      <c r="S108" s="10"/>
      <c r="T108" s="10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18">
        <f t="shared" ca="1" si="1"/>
        <v>2471.5</v>
      </c>
      <c r="AK108" s="19" t="str">
        <f t="shared" ca="1" si="2"/>
        <v>radical</v>
      </c>
      <c r="AL108" s="11" t="s">
        <v>70</v>
      </c>
      <c r="AM108" s="20">
        <v>8</v>
      </c>
      <c r="AN108" s="21">
        <v>6</v>
      </c>
    </row>
    <row r="109" spans="1:40" ht="12" customHeight="1">
      <c r="A109" s="45">
        <v>79</v>
      </c>
      <c r="B109" s="37">
        <f t="shared" ca="1" si="34"/>
        <v>1465.8888888888889</v>
      </c>
      <c r="C109" s="46" t="str">
        <f t="shared" ca="1" si="35"/>
        <v>humana</v>
      </c>
      <c r="D109" s="45">
        <f t="shared" ca="1" si="36"/>
        <v>18</v>
      </c>
      <c r="E109" s="52">
        <f t="shared" ca="1" si="41"/>
        <v>307.20000000000118</v>
      </c>
      <c r="F109" s="48">
        <f t="shared" ca="1" si="37"/>
        <v>26693.200000000001</v>
      </c>
      <c r="G109" s="49">
        <f t="shared" ca="1" si="38"/>
        <v>-511.88888888888937</v>
      </c>
      <c r="H109" s="50">
        <f t="shared" ca="1" si="39"/>
        <v>25874.111111111109</v>
      </c>
      <c r="I109" s="51">
        <v>79</v>
      </c>
      <c r="J109" s="10"/>
      <c r="K109" s="14"/>
      <c r="L109" s="10"/>
      <c r="M109" s="10"/>
      <c r="N109" s="10"/>
      <c r="O109" s="10"/>
      <c r="P109" s="10"/>
      <c r="Q109" s="10"/>
      <c r="R109" s="10"/>
      <c r="S109" s="10"/>
      <c r="T109" s="10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18">
        <f t="shared" ca="1" si="1"/>
        <v>2118.4285714285716</v>
      </c>
      <c r="AK109" s="19" t="str">
        <f t="shared" ca="1" si="2"/>
        <v>radical</v>
      </c>
      <c r="AL109" s="11" t="s">
        <v>70</v>
      </c>
      <c r="AM109" s="20">
        <v>9</v>
      </c>
      <c r="AN109" s="21">
        <v>7</v>
      </c>
    </row>
    <row r="110" spans="1:40" ht="12" customHeight="1">
      <c r="A110" s="45">
        <v>80</v>
      </c>
      <c r="B110" s="37">
        <f t="shared" ca="1" si="34"/>
        <v>1439</v>
      </c>
      <c r="C110" s="46" t="str">
        <f t="shared" ca="1" si="35"/>
        <v>verde</v>
      </c>
      <c r="D110" s="45">
        <f t="shared" ca="1" si="36"/>
        <v>19</v>
      </c>
      <c r="E110" s="52">
        <f t="shared" ca="1" si="41"/>
        <v>511.88888888888937</v>
      </c>
      <c r="F110" s="48">
        <f t="shared" ca="1" si="37"/>
        <v>27852.888888888891</v>
      </c>
      <c r="G110" s="49">
        <f t="shared" ca="1" si="38"/>
        <v>-30.999999999999318</v>
      </c>
      <c r="H110" s="50">
        <f t="shared" ca="1" si="39"/>
        <v>27310</v>
      </c>
      <c r="I110" s="51">
        <v>80</v>
      </c>
      <c r="J110" s="10"/>
      <c r="K110" s="14"/>
      <c r="L110" s="10"/>
      <c r="M110" s="10"/>
      <c r="N110" s="10"/>
      <c r="O110" s="10"/>
      <c r="P110" s="10"/>
      <c r="Q110" s="10"/>
      <c r="R110" s="10"/>
      <c r="S110" s="10"/>
      <c r="T110" s="10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18">
        <f t="shared" ca="1" si="1"/>
        <v>1853.625</v>
      </c>
      <c r="AK110" s="19" t="str">
        <f t="shared" ca="1" si="2"/>
        <v>radical</v>
      </c>
      <c r="AL110" s="11" t="s">
        <v>70</v>
      </c>
      <c r="AM110" s="20">
        <v>10</v>
      </c>
      <c r="AN110" s="21">
        <v>8</v>
      </c>
    </row>
    <row r="111" spans="1:40" ht="12" customHeight="1">
      <c r="A111" s="45">
        <v>81</v>
      </c>
      <c r="B111" s="37">
        <f t="shared" ca="1" si="34"/>
        <v>1435.6666666666667</v>
      </c>
      <c r="C111" s="46" t="str">
        <f t="shared" ca="1" si="35"/>
        <v>polo</v>
      </c>
      <c r="D111" s="45">
        <f t="shared" ca="1" si="36"/>
        <v>9</v>
      </c>
      <c r="E111" s="52">
        <f t="shared" ca="1" si="41"/>
        <v>30.999999999999318</v>
      </c>
      <c r="F111" s="48">
        <f t="shared" ca="1" si="37"/>
        <v>12952</v>
      </c>
      <c r="G111" s="49">
        <f t="shared" ca="1" si="38"/>
        <v>-892.66666666666879</v>
      </c>
      <c r="H111" s="50">
        <f t="shared" ca="1" si="39"/>
        <v>12028.333333333332</v>
      </c>
      <c r="I111" s="51">
        <v>81</v>
      </c>
      <c r="J111" s="10"/>
      <c r="K111" s="14"/>
      <c r="L111" s="10"/>
      <c r="M111" s="10"/>
      <c r="N111" s="10"/>
      <c r="O111" s="10"/>
      <c r="P111" s="10"/>
      <c r="Q111" s="10"/>
      <c r="R111" s="10"/>
      <c r="S111" s="10"/>
      <c r="T111" s="10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18">
        <f t="shared" ca="1" si="1"/>
        <v>1647.6666666666667</v>
      </c>
      <c r="AK111" s="19" t="str">
        <f t="shared" ca="1" si="2"/>
        <v>radical</v>
      </c>
      <c r="AL111" s="11" t="s">
        <v>70</v>
      </c>
      <c r="AM111" s="20">
        <v>11</v>
      </c>
      <c r="AN111" s="21">
        <v>9</v>
      </c>
    </row>
    <row r="112" spans="1:40" ht="12" customHeight="1">
      <c r="A112" s="45">
        <v>82</v>
      </c>
      <c r="B112" s="37">
        <f t="shared" ca="1" si="34"/>
        <v>1388.7368421052631</v>
      </c>
      <c r="C112" s="46" t="str">
        <f t="shared" ca="1" si="35"/>
        <v>humana</v>
      </c>
      <c r="D112" s="45">
        <f t="shared" ca="1" si="36"/>
        <v>19</v>
      </c>
      <c r="E112" s="52">
        <f t="shared" ca="1" si="41"/>
        <v>892.66666666666879</v>
      </c>
      <c r="F112" s="48">
        <f t="shared" ca="1" si="37"/>
        <v>27278.666666666668</v>
      </c>
      <c r="G112" s="49">
        <f t="shared" ca="1" si="38"/>
        <v>-434.73684210526335</v>
      </c>
      <c r="H112" s="50">
        <f t="shared" ca="1" si="39"/>
        <v>25951.263157894737</v>
      </c>
      <c r="I112" s="51">
        <v>82</v>
      </c>
      <c r="J112" s="10"/>
      <c r="K112" s="14"/>
      <c r="L112" s="10"/>
      <c r="M112" s="10"/>
      <c r="N112" s="10"/>
      <c r="O112" s="10"/>
      <c r="P112" s="10"/>
      <c r="Q112" s="10"/>
      <c r="R112" s="10"/>
      <c r="S112" s="10"/>
      <c r="T112" s="10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18">
        <f t="shared" ca="1" si="1"/>
        <v>1482.9</v>
      </c>
      <c r="AK112" s="19" t="str">
        <f t="shared" ca="1" si="2"/>
        <v>radical</v>
      </c>
      <c r="AL112" s="11" t="s">
        <v>70</v>
      </c>
      <c r="AM112" s="20">
        <v>12</v>
      </c>
      <c r="AN112" s="21">
        <v>10</v>
      </c>
    </row>
    <row r="113" spans="1:40" ht="12" customHeight="1">
      <c r="A113" s="45">
        <v>83</v>
      </c>
      <c r="B113" s="37">
        <f t="shared" ca="1" si="34"/>
        <v>1367.05</v>
      </c>
      <c r="C113" s="46" t="str">
        <f t="shared" ca="1" si="35"/>
        <v>verde</v>
      </c>
      <c r="D113" s="45">
        <f t="shared" ca="1" si="36"/>
        <v>20</v>
      </c>
      <c r="E113" s="52">
        <f t="shared" ca="1" si="41"/>
        <v>434.73684210526335</v>
      </c>
      <c r="F113" s="48">
        <f t="shared" ca="1" si="37"/>
        <v>27775.736842105263</v>
      </c>
      <c r="G113" s="49">
        <f t="shared" ca="1" si="38"/>
        <v>-78.4500000000005</v>
      </c>
      <c r="H113" s="50">
        <f t="shared" ca="1" si="39"/>
        <v>27262.55</v>
      </c>
      <c r="I113" s="51">
        <v>83</v>
      </c>
      <c r="J113" s="10"/>
      <c r="K113" s="14"/>
      <c r="L113" s="10"/>
      <c r="M113" s="10"/>
      <c r="N113" s="10"/>
      <c r="O113" s="10"/>
      <c r="P113" s="10"/>
      <c r="Q113" s="10"/>
      <c r="R113" s="10"/>
      <c r="S113" s="10"/>
      <c r="T113" s="10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18">
        <f t="shared" ca="1" si="1"/>
        <v>1348.090909090909</v>
      </c>
      <c r="AK113" s="19" t="str">
        <f t="shared" ca="1" si="2"/>
        <v>radical</v>
      </c>
      <c r="AL113" s="11" t="s">
        <v>70</v>
      </c>
      <c r="AM113" s="20">
        <v>13</v>
      </c>
      <c r="AN113" s="21">
        <v>11</v>
      </c>
    </row>
    <row r="114" spans="1:40" ht="12" customHeight="1">
      <c r="A114" s="45">
        <v>84</v>
      </c>
      <c r="B114" s="37">
        <f t="shared" ca="1" si="34"/>
        <v>1358.4444444444443</v>
      </c>
      <c r="C114" s="46" t="str">
        <f t="shared" ca="1" si="35"/>
        <v>laU</v>
      </c>
      <c r="D114" s="45">
        <f t="shared" ca="1" si="36"/>
        <v>9</v>
      </c>
      <c r="E114" s="52">
        <f t="shared" ca="1" si="41"/>
        <v>78.4500000000005</v>
      </c>
      <c r="F114" s="48">
        <f t="shared" ca="1" si="37"/>
        <v>12304.45</v>
      </c>
      <c r="G114" s="49">
        <f t="shared" ca="1" si="38"/>
        <v>-114.88888888888869</v>
      </c>
      <c r="H114" s="50">
        <f t="shared" ca="1" si="39"/>
        <v>12111.111111111111</v>
      </c>
      <c r="I114" s="51">
        <v>84</v>
      </c>
      <c r="J114" s="10"/>
      <c r="K114" s="14"/>
      <c r="L114" s="10"/>
      <c r="M114" s="10"/>
      <c r="N114" s="10"/>
      <c r="O114" s="10"/>
      <c r="P114" s="10"/>
      <c r="Q114" s="10"/>
      <c r="R114" s="10"/>
      <c r="S114" s="10"/>
      <c r="T114" s="10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18">
        <f t="shared" ca="1" si="1"/>
        <v>1235.75</v>
      </c>
      <c r="AK114" s="19" t="str">
        <f t="shared" ca="1" si="2"/>
        <v>radical</v>
      </c>
      <c r="AL114" s="11" t="s">
        <v>70</v>
      </c>
      <c r="AM114" s="20">
        <v>14</v>
      </c>
      <c r="AN114" s="21">
        <v>12</v>
      </c>
    </row>
    <row r="115" spans="1:40" ht="12" customHeight="1">
      <c r="A115" s="45">
        <v>85</v>
      </c>
      <c r="B115" s="37">
        <f t="shared" ca="1" si="34"/>
        <v>1348.090909090909</v>
      </c>
      <c r="C115" s="46" t="str">
        <f t="shared" ca="1" si="35"/>
        <v>radical</v>
      </c>
      <c r="D115" s="45">
        <f t="shared" ca="1" si="36"/>
        <v>11</v>
      </c>
      <c r="E115" s="52">
        <f t="shared" ca="1" si="41"/>
        <v>114.88888888888869</v>
      </c>
      <c r="F115" s="48">
        <f t="shared" ca="1" si="37"/>
        <v>14943.888888888889</v>
      </c>
      <c r="G115" s="49">
        <f t="shared" ca="1" si="38"/>
        <v>-119.72727272727207</v>
      </c>
      <c r="H115" s="50">
        <f t="shared" ca="1" si="39"/>
        <v>14709.272727272728</v>
      </c>
      <c r="I115" s="51">
        <v>85</v>
      </c>
      <c r="J115" s="10"/>
      <c r="K115" s="14"/>
      <c r="L115" s="10"/>
      <c r="M115" s="10"/>
      <c r="N115" s="10"/>
      <c r="O115" s="10"/>
      <c r="P115" s="10"/>
      <c r="Q115" s="10"/>
      <c r="R115" s="10"/>
      <c r="S115" s="10"/>
      <c r="T115" s="10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18">
        <f t="shared" ca="1" si="1"/>
        <v>1140.6923076923076</v>
      </c>
      <c r="AK115" s="19" t="str">
        <f t="shared" ca="1" si="2"/>
        <v>radical</v>
      </c>
      <c r="AL115" s="11" t="s">
        <v>70</v>
      </c>
      <c r="AM115" s="20">
        <v>15</v>
      </c>
      <c r="AN115" s="21">
        <v>13</v>
      </c>
    </row>
    <row r="116" spans="1:40" ht="12" customHeight="1">
      <c r="A116" s="45">
        <v>86</v>
      </c>
      <c r="B116" s="37">
        <f t="shared" ca="1" si="34"/>
        <v>1333.25</v>
      </c>
      <c r="C116" s="46" t="str">
        <f t="shared" ca="1" si="35"/>
        <v>centro</v>
      </c>
      <c r="D116" s="45">
        <f t="shared" ca="1" si="36"/>
        <v>8</v>
      </c>
      <c r="E116" s="52">
        <f t="shared" ca="1" si="41"/>
        <v>119.72727272727207</v>
      </c>
      <c r="F116" s="48">
        <f t="shared" ca="1" si="37"/>
        <v>10785.727272727272</v>
      </c>
      <c r="G116" s="49">
        <f t="shared" ca="1" si="38"/>
        <v>-280.00000000000091</v>
      </c>
      <c r="H116" s="50">
        <f t="shared" ca="1" si="39"/>
        <v>10386</v>
      </c>
      <c r="I116" s="51">
        <v>86</v>
      </c>
      <c r="J116" s="10"/>
      <c r="K116" s="14"/>
      <c r="L116" s="10"/>
      <c r="M116" s="10"/>
      <c r="N116" s="10"/>
      <c r="O116" s="10"/>
      <c r="P116" s="10"/>
      <c r="Q116" s="10"/>
      <c r="R116" s="10"/>
      <c r="S116" s="10"/>
      <c r="T116" s="10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18">
        <f t="shared" ca="1" si="1"/>
        <v>1059.2142857142858</v>
      </c>
      <c r="AK116" s="19" t="str">
        <f t="shared" ca="1" si="2"/>
        <v>radical</v>
      </c>
      <c r="AL116" s="11" t="s">
        <v>70</v>
      </c>
      <c r="AM116" s="20">
        <v>16</v>
      </c>
      <c r="AN116" s="21">
        <v>14</v>
      </c>
    </row>
    <row r="117" spans="1:40" ht="12" customHeight="1">
      <c r="A117" s="45">
        <v>87</v>
      </c>
      <c r="B117" s="37">
        <f t="shared" ca="1" si="34"/>
        <v>1319.3</v>
      </c>
      <c r="C117" s="46" t="str">
        <f t="shared" ca="1" si="35"/>
        <v>humana</v>
      </c>
      <c r="D117" s="45">
        <f t="shared" ca="1" si="36"/>
        <v>20</v>
      </c>
      <c r="E117" s="52">
        <f t="shared" ca="1" si="41"/>
        <v>280.00000000000091</v>
      </c>
      <c r="F117" s="48">
        <f t="shared" ca="1" si="37"/>
        <v>26666</v>
      </c>
      <c r="G117" s="49">
        <f t="shared" ca="1" si="38"/>
        <v>-8.7999999999997272</v>
      </c>
      <c r="H117" s="50">
        <f t="shared" ca="1" si="39"/>
        <v>26377.200000000001</v>
      </c>
      <c r="I117" s="51">
        <v>87</v>
      </c>
      <c r="J117" s="10"/>
      <c r="K117" s="14"/>
      <c r="L117" s="10"/>
      <c r="M117" s="10"/>
      <c r="N117" s="10"/>
      <c r="O117" s="10"/>
      <c r="P117" s="10"/>
      <c r="Q117" s="10"/>
      <c r="R117" s="10"/>
      <c r="S117" s="10"/>
      <c r="T117" s="10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18">
        <f t="shared" ca="1" si="1"/>
        <v>988.6</v>
      </c>
      <c r="AK117" s="19" t="str">
        <f t="shared" ca="1" si="2"/>
        <v>radical</v>
      </c>
      <c r="AL117" s="11" t="s">
        <v>70</v>
      </c>
      <c r="AM117" s="20">
        <v>17</v>
      </c>
      <c r="AN117" s="21">
        <v>15</v>
      </c>
    </row>
    <row r="118" spans="1:40" ht="12" customHeight="1">
      <c r="A118" s="45">
        <v>88</v>
      </c>
      <c r="B118" s="37">
        <f t="shared" ca="1" si="34"/>
        <v>1318</v>
      </c>
      <c r="C118" s="46" t="str">
        <f t="shared" ca="1" si="35"/>
        <v>justas</v>
      </c>
      <c r="D118" s="45">
        <f t="shared" ca="1" si="36"/>
        <v>6</v>
      </c>
      <c r="E118" s="52">
        <f t="shared" ca="1" si="41"/>
        <v>8.7999999999997272</v>
      </c>
      <c r="F118" s="48">
        <f t="shared" ca="1" si="37"/>
        <v>7916.7999999999993</v>
      </c>
      <c r="G118" s="49">
        <f t="shared" ca="1" si="38"/>
        <v>-337.99999999999977</v>
      </c>
      <c r="H118" s="50">
        <f t="shared" ca="1" si="39"/>
        <v>7570</v>
      </c>
      <c r="I118" s="51">
        <v>88</v>
      </c>
      <c r="J118" s="10"/>
      <c r="K118" s="14"/>
      <c r="L118" s="10"/>
      <c r="M118" s="10"/>
      <c r="N118" s="10"/>
      <c r="O118" s="10"/>
      <c r="P118" s="10"/>
      <c r="Q118" s="10"/>
      <c r="R118" s="10"/>
      <c r="S118" s="10"/>
      <c r="T118" s="10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18">
        <f t="shared" ca="1" si="1"/>
        <v>926.8125</v>
      </c>
      <c r="AK118" s="19" t="str">
        <f t="shared" ca="1" si="2"/>
        <v>radical</v>
      </c>
      <c r="AL118" s="11" t="s">
        <v>70</v>
      </c>
      <c r="AM118" s="20">
        <v>18</v>
      </c>
      <c r="AN118" s="21">
        <v>16</v>
      </c>
    </row>
    <row r="119" spans="1:40" ht="12" customHeight="1">
      <c r="A119" s="45">
        <v>89</v>
      </c>
      <c r="B119" s="37">
        <f t="shared" ca="1" si="34"/>
        <v>1301.952380952381</v>
      </c>
      <c r="C119" s="46" t="str">
        <f t="shared" ca="1" si="35"/>
        <v>verde</v>
      </c>
      <c r="D119" s="45">
        <f t="shared" ca="1" si="36"/>
        <v>21</v>
      </c>
      <c r="E119" s="52">
        <f t="shared" ca="1" si="41"/>
        <v>337.99999999999977</v>
      </c>
      <c r="F119" s="48">
        <f t="shared" ca="1" si="37"/>
        <v>27679</v>
      </c>
      <c r="G119" s="49">
        <f t="shared" ca="1" si="38"/>
        <v>-99.523809523810542</v>
      </c>
      <c r="H119" s="50">
        <f t="shared" ca="1" si="39"/>
        <v>27241.476190476191</v>
      </c>
      <c r="I119" s="51">
        <v>89</v>
      </c>
      <c r="J119" s="10"/>
      <c r="K119" s="14"/>
      <c r="L119" s="10"/>
      <c r="M119" s="10"/>
      <c r="N119" s="10"/>
      <c r="O119" s="10"/>
      <c r="P119" s="10"/>
      <c r="Q119" s="10"/>
      <c r="R119" s="10"/>
      <c r="S119" s="10"/>
      <c r="T119" s="10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18">
        <f t="shared" ca="1" si="1"/>
        <v>872.29411764705878</v>
      </c>
      <c r="AK119" s="19" t="str">
        <f t="shared" ca="1" si="2"/>
        <v>radical</v>
      </c>
      <c r="AL119" s="11" t="s">
        <v>70</v>
      </c>
      <c r="AM119" s="20">
        <v>19</v>
      </c>
      <c r="AN119" s="21">
        <v>17</v>
      </c>
    </row>
    <row r="120" spans="1:40" ht="12" customHeight="1">
      <c r="A120" s="45">
        <v>90</v>
      </c>
      <c r="B120" s="37">
        <f t="shared" ca="1" si="34"/>
        <v>1292.0999999999999</v>
      </c>
      <c r="C120" s="46" t="str">
        <f t="shared" ca="1" si="35"/>
        <v>polo</v>
      </c>
      <c r="D120" s="45">
        <f t="shared" ca="1" si="36"/>
        <v>10</v>
      </c>
      <c r="E120" s="52">
        <f t="shared" ca="1" si="41"/>
        <v>99.523809523810542</v>
      </c>
      <c r="F120" s="48">
        <f t="shared" ca="1" si="37"/>
        <v>13020.523809523811</v>
      </c>
      <c r="G120" s="49">
        <f t="shared" ca="1" si="38"/>
        <v>-164.59999999999991</v>
      </c>
      <c r="H120" s="50">
        <f t="shared" ca="1" si="39"/>
        <v>12756.4</v>
      </c>
      <c r="I120" s="51">
        <v>90</v>
      </c>
      <c r="J120" s="10"/>
      <c r="K120" s="14"/>
      <c r="L120" s="10"/>
      <c r="M120" s="10"/>
      <c r="N120" s="10"/>
      <c r="O120" s="10"/>
      <c r="P120" s="10"/>
      <c r="Q120" s="10"/>
      <c r="R120" s="10"/>
      <c r="S120" s="10"/>
      <c r="T120" s="10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18">
        <f t="shared" ca="1" si="1"/>
        <v>823.83333333333337</v>
      </c>
      <c r="AK120" s="19" t="str">
        <f t="shared" ca="1" si="2"/>
        <v>radical</v>
      </c>
      <c r="AL120" s="11" t="s">
        <v>70</v>
      </c>
      <c r="AM120" s="20">
        <v>20</v>
      </c>
      <c r="AN120" s="21">
        <v>18</v>
      </c>
    </row>
    <row r="121" spans="1:40" ht="12" customHeight="1">
      <c r="A121" s="45">
        <v>91</v>
      </c>
      <c r="B121" s="37">
        <f t="shared" ca="1" si="34"/>
        <v>1264.8333333333333</v>
      </c>
      <c r="C121" s="46" t="str">
        <f t="shared" ca="1" si="35"/>
        <v>MIRA</v>
      </c>
      <c r="D121" s="45">
        <f t="shared" ca="1" si="36"/>
        <v>6</v>
      </c>
      <c r="E121" s="52">
        <f t="shared" ca="1" si="41"/>
        <v>164.59999999999991</v>
      </c>
      <c r="F121" s="48">
        <f t="shared" ca="1" si="37"/>
        <v>7753.6</v>
      </c>
      <c r="G121" s="49">
        <f t="shared" ca="1" si="38"/>
        <v>-176.50000000000068</v>
      </c>
      <c r="H121" s="50">
        <f t="shared" ca="1" si="39"/>
        <v>7412.4999999999991</v>
      </c>
      <c r="I121" s="51">
        <v>91</v>
      </c>
      <c r="J121" s="10"/>
      <c r="K121" s="14"/>
      <c r="L121" s="10"/>
      <c r="M121" s="10"/>
      <c r="N121" s="10"/>
      <c r="O121" s="10"/>
      <c r="P121" s="10"/>
      <c r="Q121" s="10"/>
      <c r="R121" s="10"/>
      <c r="S121" s="10"/>
      <c r="T121" s="10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18">
        <f t="shared" ca="1" si="1"/>
        <v>780.47368421052636</v>
      </c>
      <c r="AK121" s="19" t="str">
        <f t="shared" ca="1" si="2"/>
        <v>radical</v>
      </c>
      <c r="AL121" s="11" t="s">
        <v>70</v>
      </c>
      <c r="AM121" s="20">
        <v>21</v>
      </c>
      <c r="AN121" s="21">
        <v>19</v>
      </c>
    </row>
    <row r="122" spans="1:40" ht="12" customHeight="1">
      <c r="A122" s="45">
        <v>92</v>
      </c>
      <c r="B122" s="37">
        <f t="shared" ca="1" si="34"/>
        <v>1256.4761904761904</v>
      </c>
      <c r="C122" s="46" t="str">
        <f t="shared" ca="1" si="35"/>
        <v>humana</v>
      </c>
      <c r="D122" s="45">
        <f t="shared" ca="1" si="36"/>
        <v>21</v>
      </c>
      <c r="E122" s="52">
        <f t="shared" ca="1" si="41"/>
        <v>176.50000000000068</v>
      </c>
      <c r="F122" s="48">
        <f t="shared" ca="1" si="37"/>
        <v>26562.5</v>
      </c>
      <c r="G122" s="49">
        <f t="shared" ca="1" si="38"/>
        <v>-302.47619047618855</v>
      </c>
      <c r="H122" s="50">
        <f t="shared" ca="1" si="39"/>
        <v>26083.523809523813</v>
      </c>
      <c r="I122" s="51">
        <v>92</v>
      </c>
      <c r="J122" s="10"/>
      <c r="K122" s="14"/>
      <c r="L122" s="10"/>
      <c r="M122" s="10"/>
      <c r="N122" s="10"/>
      <c r="O122" s="10"/>
      <c r="P122" s="10"/>
      <c r="Q122" s="10"/>
      <c r="R122" s="10"/>
      <c r="S122" s="10"/>
      <c r="T122" s="10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18">
        <f t="shared" ca="1" si="1"/>
        <v>741.45</v>
      </c>
      <c r="AK122" s="19" t="str">
        <f t="shared" ca="1" si="2"/>
        <v>radical</v>
      </c>
      <c r="AL122" s="11" t="s">
        <v>70</v>
      </c>
      <c r="AM122" s="20">
        <v>22</v>
      </c>
      <c r="AN122" s="21">
        <v>20</v>
      </c>
    </row>
    <row r="123" spans="1:40" ht="12" customHeight="1">
      <c r="A123" s="45">
        <v>93</v>
      </c>
      <c r="B123" s="37">
        <f t="shared" ca="1" si="34"/>
        <v>1242.7727272727273</v>
      </c>
      <c r="C123" s="46" t="str">
        <f t="shared" ca="1" si="35"/>
        <v>verde</v>
      </c>
      <c r="D123" s="45">
        <f t="shared" ca="1" si="36"/>
        <v>22</v>
      </c>
      <c r="E123" s="52">
        <f t="shared" ca="1" si="41"/>
        <v>302.47619047618855</v>
      </c>
      <c r="F123" s="48">
        <f t="shared" ca="1" si="37"/>
        <v>27643.476190476187</v>
      </c>
      <c r="G123" s="49">
        <f t="shared" ca="1" si="38"/>
        <v>-85.272727272727025</v>
      </c>
      <c r="H123" s="50">
        <f t="shared" ca="1" si="39"/>
        <v>27255.727272727272</v>
      </c>
      <c r="I123" s="51">
        <v>93</v>
      </c>
      <c r="J123" s="10"/>
      <c r="K123" s="14"/>
      <c r="L123" s="10"/>
      <c r="M123" s="10"/>
      <c r="N123" s="10"/>
      <c r="O123" s="10"/>
      <c r="P123" s="10"/>
      <c r="Q123" s="10"/>
      <c r="R123" s="10"/>
      <c r="S123" s="10"/>
      <c r="T123" s="10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18">
        <f t="shared" ca="1" si="1"/>
        <v>706.14285714285711</v>
      </c>
      <c r="AK123" s="19" t="str">
        <f t="shared" ca="1" si="2"/>
        <v>radical</v>
      </c>
      <c r="AL123" s="11" t="s">
        <v>70</v>
      </c>
      <c r="AM123" s="20">
        <v>23</v>
      </c>
      <c r="AN123" s="21">
        <v>21</v>
      </c>
    </row>
    <row r="124" spans="1:40" ht="12" customHeight="1">
      <c r="A124" s="45">
        <v>94</v>
      </c>
      <c r="B124" s="37">
        <f t="shared" ca="1" si="34"/>
        <v>1235.75</v>
      </c>
      <c r="C124" s="46" t="str">
        <f t="shared" ca="1" si="35"/>
        <v>radical</v>
      </c>
      <c r="D124" s="45">
        <f t="shared" ca="1" si="36"/>
        <v>12</v>
      </c>
      <c r="E124" s="52">
        <f t="shared" ca="1" si="41"/>
        <v>85.272727272727025</v>
      </c>
      <c r="F124" s="48">
        <f t="shared" ca="1" si="37"/>
        <v>14914.272727272728</v>
      </c>
      <c r="G124" s="49">
        <f t="shared" ca="1" si="38"/>
        <v>-132.50000000000091</v>
      </c>
      <c r="H124" s="50">
        <f t="shared" ca="1" si="39"/>
        <v>14696.5</v>
      </c>
      <c r="I124" s="51">
        <v>94</v>
      </c>
      <c r="J124" s="10"/>
      <c r="K124" s="14"/>
      <c r="L124" s="10"/>
      <c r="M124" s="10"/>
      <c r="N124" s="10"/>
      <c r="O124" s="10"/>
      <c r="P124" s="10"/>
      <c r="Q124" s="10"/>
      <c r="R124" s="10"/>
      <c r="S124" s="10"/>
      <c r="T124" s="10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18">
        <f t="shared" ca="1" si="1"/>
        <v>674.0454545454545</v>
      </c>
      <c r="AK124" s="19" t="str">
        <f t="shared" ca="1" si="2"/>
        <v>radical</v>
      </c>
      <c r="AL124" s="11" t="s">
        <v>70</v>
      </c>
      <c r="AM124" s="20">
        <v>24</v>
      </c>
      <c r="AN124" s="21">
        <v>22</v>
      </c>
    </row>
    <row r="125" spans="1:40" ht="12" customHeight="1">
      <c r="A125" s="45">
        <v>95</v>
      </c>
      <c r="B125" s="37">
        <f t="shared" ca="1" si="34"/>
        <v>1222.5999999999999</v>
      </c>
      <c r="C125" s="46" t="str">
        <f t="shared" ca="1" si="35"/>
        <v>laU</v>
      </c>
      <c r="D125" s="45">
        <f t="shared" ca="1" si="36"/>
        <v>10</v>
      </c>
      <c r="E125" s="52">
        <f t="shared" ca="1" si="41"/>
        <v>132.50000000000091</v>
      </c>
      <c r="F125" s="48">
        <f t="shared" ca="1" si="37"/>
        <v>12358.5</v>
      </c>
      <c r="G125" s="49">
        <f t="shared" ca="1" si="38"/>
        <v>-512.20000000000027</v>
      </c>
      <c r="H125" s="50">
        <f t="shared" ca="1" si="39"/>
        <v>11713.8</v>
      </c>
      <c r="I125" s="51">
        <v>95</v>
      </c>
      <c r="J125" s="10"/>
      <c r="K125" s="14"/>
      <c r="L125" s="10"/>
      <c r="M125" s="10"/>
      <c r="N125" s="10"/>
      <c r="O125" s="10"/>
      <c r="P125" s="10"/>
      <c r="Q125" s="10"/>
      <c r="R125" s="10"/>
      <c r="S125" s="10"/>
      <c r="T125" s="10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18">
        <f t="shared" ca="1" si="1"/>
        <v>644.73913043478262</v>
      </c>
      <c r="AK125" s="19" t="str">
        <f t="shared" ca="1" si="2"/>
        <v>radical</v>
      </c>
      <c r="AL125" s="11" t="s">
        <v>70</v>
      </c>
      <c r="AM125" s="20">
        <v>25</v>
      </c>
      <c r="AN125" s="21">
        <v>23</v>
      </c>
    </row>
    <row r="126" spans="1:40" ht="12" customHeight="1">
      <c r="A126" s="45">
        <v>96</v>
      </c>
      <c r="B126" s="37">
        <f t="shared" ca="1" si="34"/>
        <v>1199.3636363636363</v>
      </c>
      <c r="C126" s="46" t="str">
        <f t="shared" ca="1" si="35"/>
        <v>humana</v>
      </c>
      <c r="D126" s="45">
        <f t="shared" ca="1" si="36"/>
        <v>22</v>
      </c>
      <c r="E126" s="52">
        <f t="shared" ca="1" si="41"/>
        <v>512.20000000000027</v>
      </c>
      <c r="F126" s="48">
        <f t="shared" ca="1" si="37"/>
        <v>26898.2</v>
      </c>
      <c r="G126" s="49">
        <f t="shared" ca="1" si="38"/>
        <v>-245.36363636363626</v>
      </c>
      <c r="H126" s="50">
        <f t="shared" ca="1" si="39"/>
        <v>26140.636363636364</v>
      </c>
      <c r="I126" s="51">
        <v>96</v>
      </c>
      <c r="J126" s="10"/>
      <c r="K126" s="14"/>
      <c r="L126" s="10"/>
      <c r="M126" s="10"/>
      <c r="N126" s="10"/>
      <c r="O126" s="10"/>
      <c r="P126" s="10"/>
      <c r="Q126" s="10"/>
      <c r="R126" s="10"/>
      <c r="S126" s="10"/>
      <c r="T126" s="10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18">
        <f t="shared" ca="1" si="1"/>
        <v>617.875</v>
      </c>
      <c r="AK126" s="19" t="str">
        <f t="shared" ca="1" si="2"/>
        <v>radical</v>
      </c>
      <c r="AL126" s="11" t="s">
        <v>70</v>
      </c>
      <c r="AM126" s="20">
        <v>26</v>
      </c>
      <c r="AN126" s="21">
        <v>24</v>
      </c>
    </row>
    <row r="127" spans="1:40" ht="12" customHeight="1">
      <c r="A127" s="45">
        <v>97</v>
      </c>
      <c r="B127" s="37">
        <f t="shared" ca="1" si="34"/>
        <v>1188.7391304347825</v>
      </c>
      <c r="C127" s="46" t="str">
        <f t="shared" ca="1" si="35"/>
        <v>verde</v>
      </c>
      <c r="D127" s="45">
        <f t="shared" ca="1" si="36"/>
        <v>23</v>
      </c>
      <c r="E127" s="52">
        <f t="shared" ca="1" si="41"/>
        <v>245.36363636363626</v>
      </c>
      <c r="F127" s="48">
        <f t="shared" ca="1" si="37"/>
        <v>27586.363636363636</v>
      </c>
      <c r="G127" s="49">
        <f t="shared" ca="1" si="38"/>
        <v>-33.652173913042816</v>
      </c>
      <c r="H127" s="50">
        <f t="shared" ca="1" si="39"/>
        <v>27307.347826086956</v>
      </c>
      <c r="I127" s="51">
        <v>97</v>
      </c>
      <c r="J127" s="10"/>
      <c r="K127" s="14"/>
      <c r="L127" s="10"/>
      <c r="M127" s="10"/>
      <c r="N127" s="10"/>
      <c r="O127" s="10"/>
      <c r="P127" s="10"/>
      <c r="Q127" s="10"/>
      <c r="R127" s="10"/>
      <c r="S127" s="10"/>
      <c r="T127" s="10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18">
        <f t="shared" ca="1" si="1"/>
        <v>593.16</v>
      </c>
      <c r="AK127" s="19" t="str">
        <f t="shared" ca="1" si="2"/>
        <v>radical</v>
      </c>
      <c r="AL127" s="11" t="s">
        <v>70</v>
      </c>
      <c r="AM127" s="20">
        <v>27</v>
      </c>
      <c r="AN127" s="21">
        <v>25</v>
      </c>
    </row>
    <row r="128" spans="1:40" ht="12" customHeight="1">
      <c r="A128" s="45">
        <v>98</v>
      </c>
      <c r="B128" s="37">
        <f t="shared" ca="1" si="34"/>
        <v>1185.1111111111111</v>
      </c>
      <c r="C128" s="46" t="str">
        <f t="shared" ca="1" si="35"/>
        <v>centro</v>
      </c>
      <c r="D128" s="45">
        <f t="shared" ca="1" si="36"/>
        <v>9</v>
      </c>
      <c r="E128" s="52">
        <f t="shared" ca="1" si="41"/>
        <v>33.652173913042816</v>
      </c>
      <c r="F128" s="48">
        <f t="shared" ca="1" si="37"/>
        <v>10699.652173913042</v>
      </c>
      <c r="G128" s="49">
        <f t="shared" ca="1" si="38"/>
        <v>-116.22222222222081</v>
      </c>
      <c r="H128" s="50">
        <f t="shared" ca="1" si="39"/>
        <v>10549.777777777779</v>
      </c>
      <c r="I128" s="51">
        <v>98</v>
      </c>
      <c r="J128" s="10"/>
      <c r="K128" s="14"/>
      <c r="L128" s="10"/>
      <c r="M128" s="10"/>
      <c r="N128" s="10"/>
      <c r="O128" s="10"/>
      <c r="P128" s="10"/>
      <c r="Q128" s="10"/>
      <c r="R128" s="10"/>
      <c r="S128" s="10"/>
      <c r="T128" s="10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18">
        <f t="shared" ca="1" si="1"/>
        <v>570.34615384615381</v>
      </c>
      <c r="AK128" s="19" t="str">
        <f t="shared" ca="1" si="2"/>
        <v>radical</v>
      </c>
      <c r="AL128" s="11" t="s">
        <v>70</v>
      </c>
      <c r="AM128" s="20">
        <v>28</v>
      </c>
      <c r="AN128" s="21">
        <v>26</v>
      </c>
    </row>
    <row r="129" spans="1:40" ht="12" customHeight="1">
      <c r="A129" s="45">
        <v>99</v>
      </c>
      <c r="B129" s="37">
        <f t="shared" ca="1" si="34"/>
        <v>1174.6363636363637</v>
      </c>
      <c r="C129" s="46" t="str">
        <f t="shared" ca="1" si="35"/>
        <v>polo</v>
      </c>
      <c r="D129" s="45">
        <f t="shared" ca="1" si="36"/>
        <v>11</v>
      </c>
      <c r="E129" s="52">
        <f t="shared" ca="1" si="41"/>
        <v>116.22222222222081</v>
      </c>
      <c r="F129" s="48">
        <f t="shared" ca="1" si="37"/>
        <v>13037.222222222221</v>
      </c>
      <c r="G129" s="49">
        <f t="shared" ca="1" si="38"/>
        <v>-631.63636363636761</v>
      </c>
      <c r="H129" s="50">
        <f t="shared" ca="1" si="39"/>
        <v>12289.363636363632</v>
      </c>
      <c r="I129" s="51">
        <v>99</v>
      </c>
      <c r="J129" s="10"/>
      <c r="K129" s="14"/>
      <c r="L129" s="10"/>
      <c r="M129" s="10"/>
      <c r="N129" s="10"/>
      <c r="O129" s="10"/>
      <c r="P129" s="10"/>
      <c r="Q129" s="10"/>
      <c r="R129" s="10"/>
      <c r="S129" s="10"/>
      <c r="T129" s="10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18">
        <f t="shared" ca="1" si="1"/>
        <v>549.22222222222217</v>
      </c>
      <c r="AK129" s="19" t="str">
        <f t="shared" ca="1" si="2"/>
        <v>radical</v>
      </c>
      <c r="AL129" s="11" t="s">
        <v>70</v>
      </c>
      <c r="AM129" s="20">
        <v>29</v>
      </c>
      <c r="AN129" s="21">
        <v>27</v>
      </c>
    </row>
    <row r="130" spans="1:40" ht="12" customHeight="1">
      <c r="A130" s="45">
        <v>100</v>
      </c>
      <c r="B130" s="37">
        <f t="shared" ca="1" si="34"/>
        <v>1147.2173913043478</v>
      </c>
      <c r="C130" s="46" t="str">
        <f t="shared" ca="1" si="35"/>
        <v>humana</v>
      </c>
      <c r="D130" s="45">
        <f t="shared" ca="1" si="36"/>
        <v>23</v>
      </c>
      <c r="E130" s="52">
        <f t="shared" ca="1" si="41"/>
        <v>631.63636363636761</v>
      </c>
      <c r="F130" s="48">
        <f t="shared" ca="1" si="37"/>
        <v>27017.636363636368</v>
      </c>
      <c r="G130" s="49">
        <f t="shared" ca="1" si="38"/>
        <v>-85.826086956521749</v>
      </c>
      <c r="H130" s="50">
        <f t="shared" ca="1" si="39"/>
        <v>26300.17391304348</v>
      </c>
      <c r="I130" s="51">
        <v>100</v>
      </c>
      <c r="J130" s="10"/>
      <c r="K130" s="14"/>
      <c r="L130" s="10"/>
      <c r="M130" s="10"/>
      <c r="N130" s="10"/>
      <c r="O130" s="10"/>
      <c r="P130" s="10"/>
      <c r="Q130" s="10"/>
      <c r="R130" s="10"/>
      <c r="S130" s="10"/>
      <c r="T130" s="10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18">
        <f t="shared" ca="1" si="1"/>
        <v>529.60714285714289</v>
      </c>
      <c r="AK130" s="19" t="str">
        <f t="shared" ca="1" si="2"/>
        <v>radical</v>
      </c>
      <c r="AL130" s="11" t="s">
        <v>70</v>
      </c>
      <c r="AM130" s="20">
        <v>30</v>
      </c>
      <c r="AN130" s="21">
        <v>28</v>
      </c>
    </row>
    <row r="131" spans="1:40" ht="12" customHeight="1">
      <c r="A131" s="45">
        <v>101</v>
      </c>
      <c r="B131" s="37">
        <f t="shared" ca="1" si="34"/>
        <v>1140.6923076923076</v>
      </c>
      <c r="C131" s="46" t="str">
        <f t="shared" ca="1" si="35"/>
        <v>radical</v>
      </c>
      <c r="D131" s="45">
        <f t="shared" ca="1" si="36"/>
        <v>13</v>
      </c>
      <c r="E131" s="52">
        <f t="shared" ca="1" si="41"/>
        <v>85.826086956521749</v>
      </c>
      <c r="F131" s="48">
        <f t="shared" ca="1" si="37"/>
        <v>14914.826086956522</v>
      </c>
      <c r="G131" s="49">
        <f t="shared" ca="1" si="38"/>
        <v>-36.615384615384755</v>
      </c>
      <c r="H131" s="50">
        <f t="shared" ca="1" si="39"/>
        <v>14792.384615384615</v>
      </c>
      <c r="I131" s="51">
        <v>101</v>
      </c>
      <c r="J131" s="10"/>
      <c r="K131" s="14"/>
      <c r="L131" s="10"/>
      <c r="M131" s="10"/>
      <c r="N131" s="10"/>
      <c r="O131" s="10"/>
      <c r="P131" s="10"/>
      <c r="Q131" s="10"/>
      <c r="R131" s="10"/>
      <c r="S131" s="10"/>
      <c r="T131" s="10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18">
        <f t="shared" ca="1" si="1"/>
        <v>511.34482758620692</v>
      </c>
      <c r="AK131" s="19" t="str">
        <f t="shared" ca="1" si="2"/>
        <v>radical</v>
      </c>
      <c r="AL131" s="11" t="s">
        <v>70</v>
      </c>
      <c r="AM131" s="20">
        <v>31</v>
      </c>
      <c r="AN131" s="21">
        <v>29</v>
      </c>
    </row>
    <row r="132" spans="1:40" ht="12" customHeight="1">
      <c r="A132" s="45">
        <v>102</v>
      </c>
      <c r="B132" s="37">
        <f t="shared" ca="1" si="34"/>
        <v>1139.2083333333333</v>
      </c>
      <c r="C132" s="46" t="str">
        <f t="shared" ca="1" si="35"/>
        <v>verde</v>
      </c>
      <c r="D132" s="45">
        <f t="shared" ca="1" si="36"/>
        <v>24</v>
      </c>
      <c r="E132" s="52">
        <f t="shared" ca="1" si="41"/>
        <v>36.615384615384755</v>
      </c>
      <c r="F132" s="48">
        <f t="shared" ca="1" si="37"/>
        <v>27377.615384615383</v>
      </c>
      <c r="G132" s="49">
        <f t="shared" ca="1" si="38"/>
        <v>-67.458333333332348</v>
      </c>
      <c r="H132" s="50">
        <f t="shared" ca="1" si="39"/>
        <v>27273.541666666668</v>
      </c>
      <c r="I132" s="51">
        <v>102</v>
      </c>
      <c r="J132" s="10"/>
      <c r="K132" s="14"/>
      <c r="L132" s="10"/>
      <c r="M132" s="10"/>
      <c r="N132" s="10"/>
      <c r="O132" s="10"/>
      <c r="P132" s="10"/>
      <c r="Q132" s="10"/>
      <c r="R132" s="10"/>
      <c r="S132" s="10"/>
      <c r="T132" s="10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18">
        <f t="shared" ca="1" si="1"/>
        <v>494.3</v>
      </c>
      <c r="AK132" s="19" t="str">
        <f t="shared" ca="1" si="2"/>
        <v>radical</v>
      </c>
      <c r="AL132" s="11" t="s">
        <v>70</v>
      </c>
      <c r="AM132" s="20">
        <v>32</v>
      </c>
      <c r="AN132" s="21">
        <v>30</v>
      </c>
    </row>
    <row r="133" spans="1:40" ht="12" customHeight="1">
      <c r="A133" s="45">
        <v>103</v>
      </c>
      <c r="B133" s="37">
        <f t="shared" ca="1" si="34"/>
        <v>1129.7142857142858</v>
      </c>
      <c r="C133" s="46" t="str">
        <f t="shared" ca="1" si="35"/>
        <v>justas</v>
      </c>
      <c r="D133" s="45">
        <f t="shared" ca="1" si="36"/>
        <v>7</v>
      </c>
      <c r="E133" s="52">
        <f t="shared" ca="1" si="41"/>
        <v>67.458333333332348</v>
      </c>
      <c r="F133" s="48">
        <f t="shared" ca="1" si="37"/>
        <v>7975.4583333333321</v>
      </c>
      <c r="G133" s="49">
        <f t="shared" ca="1" si="38"/>
        <v>-201.85714285714312</v>
      </c>
      <c r="H133" s="50">
        <f t="shared" ca="1" si="39"/>
        <v>7706.1428571428569</v>
      </c>
      <c r="I133" s="51">
        <v>103</v>
      </c>
      <c r="J133" s="10"/>
      <c r="K133" s="14"/>
      <c r="L133" s="10"/>
      <c r="M133" s="10"/>
      <c r="N133" s="10"/>
      <c r="O133" s="10"/>
      <c r="P133" s="10"/>
      <c r="Q133" s="10"/>
      <c r="R133" s="10"/>
      <c r="S133" s="10"/>
      <c r="T133" s="10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18">
        <f t="shared" ca="1" si="1"/>
        <v>478.35483870967744</v>
      </c>
      <c r="AK133" s="19" t="str">
        <f t="shared" ca="1" si="2"/>
        <v>radical</v>
      </c>
      <c r="AL133" s="11" t="s">
        <v>70</v>
      </c>
      <c r="AM133" s="20">
        <v>33</v>
      </c>
      <c r="AN133" s="21">
        <v>31</v>
      </c>
    </row>
    <row r="134" spans="1:40" ht="12" customHeight="1">
      <c r="A134" s="45">
        <v>104</v>
      </c>
      <c r="B134" s="37">
        <f t="shared" ca="1" si="34"/>
        <v>1111.4545454545455</v>
      </c>
      <c r="C134" s="46" t="str">
        <f t="shared" ca="1" si="35"/>
        <v>laU</v>
      </c>
      <c r="D134" s="45">
        <f t="shared" ca="1" si="36"/>
        <v>11</v>
      </c>
      <c r="E134" s="52">
        <f t="shared" ca="1" si="41"/>
        <v>201.85714285714312</v>
      </c>
      <c r="F134" s="48">
        <f t="shared" ca="1" si="37"/>
        <v>12427.857142857143</v>
      </c>
      <c r="G134" s="49">
        <f t="shared" ca="1" si="38"/>
        <v>-289.90909090909008</v>
      </c>
      <c r="H134" s="50">
        <f t="shared" ca="1" si="39"/>
        <v>11936.09090909091</v>
      </c>
      <c r="I134" s="51">
        <v>104</v>
      </c>
      <c r="J134" s="10"/>
      <c r="K134" s="14"/>
      <c r="L134" s="10"/>
      <c r="M134" s="10"/>
      <c r="N134" s="10"/>
      <c r="O134" s="10"/>
      <c r="P134" s="10"/>
      <c r="Q134" s="10"/>
      <c r="R134" s="10"/>
      <c r="S134" s="10"/>
      <c r="T134" s="10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18">
        <f t="shared" ca="1" si="1"/>
        <v>463.40625</v>
      </c>
      <c r="AK134" s="19" t="str">
        <f t="shared" ca="1" si="2"/>
        <v>radical</v>
      </c>
      <c r="AL134" s="11" t="s">
        <v>70</v>
      </c>
      <c r="AM134" s="20">
        <v>34</v>
      </c>
      <c r="AN134" s="21">
        <v>32</v>
      </c>
    </row>
    <row r="135" spans="1:40" ht="12" customHeight="1">
      <c r="A135" s="45">
        <v>105</v>
      </c>
      <c r="B135" s="37">
        <f t="shared" ca="1" si="34"/>
        <v>1099.4166666666667</v>
      </c>
      <c r="C135" s="46" t="str">
        <f t="shared" ca="1" si="35"/>
        <v>humana</v>
      </c>
      <c r="D135" s="45">
        <f t="shared" ca="1" si="36"/>
        <v>24</v>
      </c>
      <c r="E135" s="52">
        <f t="shared" ca="1" si="41"/>
        <v>289.90909090909008</v>
      </c>
      <c r="F135" s="48">
        <f t="shared" ca="1" si="37"/>
        <v>26675.909090909088</v>
      </c>
      <c r="G135" s="49">
        <f t="shared" ca="1" si="38"/>
        <v>-145.41666666666606</v>
      </c>
      <c r="H135" s="50">
        <f t="shared" ca="1" si="39"/>
        <v>26240.583333333336</v>
      </c>
      <c r="I135" s="51">
        <v>105</v>
      </c>
      <c r="J135" s="10"/>
      <c r="K135" s="14"/>
      <c r="L135" s="10"/>
      <c r="M135" s="10"/>
      <c r="N135" s="10"/>
      <c r="O135" s="10"/>
      <c r="P135" s="10"/>
      <c r="Q135" s="10"/>
      <c r="R135" s="10"/>
      <c r="S135" s="10"/>
      <c r="T135" s="10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18">
        <f t="shared" ca="1" si="1"/>
        <v>449.36363636363637</v>
      </c>
      <c r="AK135" s="19" t="str">
        <f t="shared" ca="1" si="2"/>
        <v>radical</v>
      </c>
      <c r="AL135" s="11" t="s">
        <v>70</v>
      </c>
      <c r="AM135" s="20">
        <v>35</v>
      </c>
      <c r="AN135" s="21">
        <v>33</v>
      </c>
    </row>
    <row r="136" spans="1:40" ht="12" customHeight="1">
      <c r="A136" s="45">
        <v>106</v>
      </c>
      <c r="B136" s="37">
        <f t="shared" ca="1" si="34"/>
        <v>1093.6400000000001</v>
      </c>
      <c r="C136" s="46" t="str">
        <f t="shared" ca="1" si="35"/>
        <v>verde</v>
      </c>
      <c r="D136" s="45">
        <f t="shared" ca="1" si="36"/>
        <v>25</v>
      </c>
      <c r="E136" s="52">
        <f t="shared" ca="1" si="41"/>
        <v>145.41666666666606</v>
      </c>
      <c r="F136" s="48">
        <f t="shared" ca="1" si="37"/>
        <v>27486.416666666664</v>
      </c>
      <c r="G136" s="49">
        <f t="shared" ca="1" si="38"/>
        <v>-67.480000000000928</v>
      </c>
      <c r="H136" s="50">
        <f t="shared" ca="1" si="39"/>
        <v>27273.52</v>
      </c>
      <c r="I136" s="51">
        <v>106</v>
      </c>
      <c r="J136" s="10"/>
      <c r="K136" s="14"/>
      <c r="L136" s="10"/>
      <c r="M136" s="10"/>
      <c r="N136" s="10"/>
      <c r="O136" s="10"/>
      <c r="P136" s="10"/>
      <c r="Q136" s="10"/>
      <c r="R136" s="10"/>
      <c r="S136" s="10"/>
      <c r="T136" s="10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18">
        <f t="shared" ca="1" si="1"/>
        <v>436.14705882352939</v>
      </c>
      <c r="AK136" s="19" t="str">
        <f t="shared" ca="1" si="2"/>
        <v>radical</v>
      </c>
      <c r="AL136" s="11" t="s">
        <v>70</v>
      </c>
      <c r="AM136" s="20">
        <v>36</v>
      </c>
      <c r="AN136" s="21">
        <v>34</v>
      </c>
    </row>
    <row r="137" spans="1:40" ht="12" customHeight="1">
      <c r="A137" s="45">
        <v>107</v>
      </c>
      <c r="B137" s="37">
        <f t="shared" ca="1" si="34"/>
        <v>1084.1428571428571</v>
      </c>
      <c r="C137" s="46" t="str">
        <f t="shared" ca="1" si="35"/>
        <v>MIRA</v>
      </c>
      <c r="D137" s="45">
        <f t="shared" ca="1" si="36"/>
        <v>7</v>
      </c>
      <c r="E137" s="52">
        <f t="shared" ca="1" si="41"/>
        <v>67.480000000000928</v>
      </c>
      <c r="F137" s="48">
        <f t="shared" ca="1" si="37"/>
        <v>7656.4800000000014</v>
      </c>
      <c r="G137" s="49">
        <f t="shared" ca="1" si="38"/>
        <v>-89.714285714285325</v>
      </c>
      <c r="H137" s="50">
        <f t="shared" ca="1" si="39"/>
        <v>7499.2857142857147</v>
      </c>
      <c r="I137" s="51">
        <v>107</v>
      </c>
      <c r="J137" s="10"/>
      <c r="K137" s="14"/>
      <c r="L137" s="10"/>
      <c r="M137" s="10"/>
      <c r="N137" s="10"/>
      <c r="O137" s="10"/>
      <c r="P137" s="10"/>
      <c r="Q137" s="10"/>
      <c r="R137" s="10"/>
      <c r="S137" s="10"/>
      <c r="T137" s="10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18">
        <f t="shared" ca="1" si="1"/>
        <v>423.68571428571431</v>
      </c>
      <c r="AK137" s="19" t="str">
        <f t="shared" ca="1" si="2"/>
        <v>radical</v>
      </c>
      <c r="AL137" s="11" t="s">
        <v>70</v>
      </c>
      <c r="AM137" s="20">
        <v>37</v>
      </c>
      <c r="AN137" s="21">
        <v>35</v>
      </c>
    </row>
    <row r="138" spans="1:40" ht="12" customHeight="1">
      <c r="A138" s="45">
        <v>108</v>
      </c>
      <c r="B138" s="37">
        <f t="shared" ca="1" si="34"/>
        <v>1076.75</v>
      </c>
      <c r="C138" s="46" t="str">
        <f t="shared" ca="1" si="35"/>
        <v>polo</v>
      </c>
      <c r="D138" s="45">
        <f t="shared" ca="1" si="36"/>
        <v>12</v>
      </c>
      <c r="E138" s="52">
        <f t="shared" ca="1" si="41"/>
        <v>89.714285714285325</v>
      </c>
      <c r="F138" s="48">
        <f t="shared" ca="1" si="37"/>
        <v>13010.714285714286</v>
      </c>
      <c r="G138" s="49">
        <f t="shared" ca="1" si="38"/>
        <v>-102.50000000000091</v>
      </c>
      <c r="H138" s="50">
        <f t="shared" ca="1" si="39"/>
        <v>12818.5</v>
      </c>
      <c r="I138" s="51">
        <v>108</v>
      </c>
      <c r="J138" s="10"/>
      <c r="K138" s="14"/>
      <c r="L138" s="10"/>
      <c r="M138" s="10"/>
      <c r="N138" s="10"/>
      <c r="O138" s="10"/>
      <c r="P138" s="10"/>
      <c r="Q138" s="10"/>
      <c r="R138" s="10"/>
      <c r="S138" s="10"/>
      <c r="T138" s="10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18">
        <f t="shared" ca="1" si="1"/>
        <v>411.91666666666669</v>
      </c>
      <c r="AK138" s="19" t="str">
        <f t="shared" ca="1" si="2"/>
        <v>radical</v>
      </c>
      <c r="AL138" s="11" t="s">
        <v>70</v>
      </c>
      <c r="AM138" s="20">
        <v>38</v>
      </c>
      <c r="AN138" s="21">
        <v>36</v>
      </c>
    </row>
    <row r="139" spans="1:40" ht="12" customHeight="1">
      <c r="A139" s="45">
        <v>109</v>
      </c>
      <c r="B139" s="37">
        <f t="shared" ca="1" si="34"/>
        <v>1066.5999999999999</v>
      </c>
      <c r="C139" s="46" t="str">
        <f t="shared" ca="1" si="35"/>
        <v>centro</v>
      </c>
      <c r="D139" s="45">
        <f t="shared" ca="1" si="36"/>
        <v>10</v>
      </c>
      <c r="E139" s="52">
        <f t="shared" ca="1" si="41"/>
        <v>102.50000000000091</v>
      </c>
      <c r="F139" s="48">
        <f t="shared" ca="1" si="37"/>
        <v>10768.5</v>
      </c>
      <c r="G139" s="49">
        <f t="shared" ca="1" si="38"/>
        <v>-104.39999999999782</v>
      </c>
      <c r="H139" s="50">
        <f t="shared" ca="1" si="39"/>
        <v>10561.600000000002</v>
      </c>
      <c r="I139" s="51">
        <v>109</v>
      </c>
      <c r="J139" s="10"/>
      <c r="K139" s="14"/>
      <c r="L139" s="10"/>
      <c r="M139" s="10"/>
      <c r="N139" s="10"/>
      <c r="O139" s="10"/>
      <c r="P139" s="10"/>
      <c r="Q139" s="10"/>
      <c r="R139" s="10"/>
      <c r="S139" s="10"/>
      <c r="T139" s="10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18">
        <f t="shared" ca="1" si="1"/>
        <v>400.7837837837838</v>
      </c>
      <c r="AK139" s="19" t="str">
        <f t="shared" ca="1" si="2"/>
        <v>radical</v>
      </c>
      <c r="AL139" s="11" t="s">
        <v>70</v>
      </c>
      <c r="AM139" s="20">
        <v>39</v>
      </c>
      <c r="AN139" s="21">
        <v>37</v>
      </c>
    </row>
    <row r="140" spans="1:40" ht="12" customHeight="1">
      <c r="A140" s="45">
        <v>110</v>
      </c>
      <c r="B140" s="37">
        <f t="shared" ca="1" si="34"/>
        <v>1059.2142857142858</v>
      </c>
      <c r="C140" s="46" t="str">
        <f t="shared" ca="1" si="35"/>
        <v>radical</v>
      </c>
      <c r="D140" s="45">
        <f t="shared" ca="1" si="36"/>
        <v>14</v>
      </c>
      <c r="E140" s="52">
        <f t="shared" ca="1" si="41"/>
        <v>104.39999999999782</v>
      </c>
      <c r="F140" s="48">
        <f t="shared" ca="1" si="37"/>
        <v>14933.399999999998</v>
      </c>
      <c r="G140" s="49"/>
      <c r="H140" s="50"/>
      <c r="I140" s="51">
        <v>110</v>
      </c>
      <c r="J140" s="10"/>
      <c r="K140" s="14"/>
      <c r="L140" s="10"/>
      <c r="M140" s="10"/>
      <c r="N140" s="10"/>
      <c r="O140" s="10"/>
      <c r="P140" s="10"/>
      <c r="Q140" s="10"/>
      <c r="R140" s="10"/>
      <c r="S140" s="10"/>
      <c r="T140" s="10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18">
        <f t="shared" ca="1" si="1"/>
        <v>390.23684210526318</v>
      </c>
      <c r="AK140" s="19" t="str">
        <f t="shared" ca="1" si="2"/>
        <v>radical</v>
      </c>
      <c r="AL140" s="11" t="s">
        <v>70</v>
      </c>
      <c r="AM140" s="20">
        <v>40</v>
      </c>
      <c r="AN140" s="21">
        <v>38</v>
      </c>
    </row>
    <row r="141" spans="1:40" ht="12" customHeight="1">
      <c r="J141" s="10"/>
      <c r="K141" s="14"/>
      <c r="L141" s="10"/>
      <c r="M141" s="10"/>
      <c r="N141" s="10"/>
      <c r="O141" s="10"/>
      <c r="P141" s="10"/>
      <c r="Q141" s="10"/>
      <c r="R141" s="10"/>
      <c r="S141" s="10"/>
      <c r="T141" s="10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18">
        <f t="shared" ca="1" si="1"/>
        <v>380.23076923076923</v>
      </c>
      <c r="AK141" s="19" t="str">
        <f t="shared" ca="1" si="2"/>
        <v>radical</v>
      </c>
      <c r="AL141" s="11" t="s">
        <v>70</v>
      </c>
      <c r="AM141" s="20">
        <v>41</v>
      </c>
      <c r="AN141" s="21">
        <v>39</v>
      </c>
    </row>
    <row r="142" spans="1:40" ht="12" hidden="1" customHeight="1">
      <c r="A142" s="35"/>
      <c r="B142" s="10"/>
      <c r="C142" s="10"/>
      <c r="D142" s="10"/>
      <c r="E142" s="10"/>
      <c r="F142" s="10"/>
      <c r="G142" s="10"/>
      <c r="H142" s="10"/>
      <c r="I142" s="10"/>
      <c r="J142" s="10"/>
      <c r="K142" s="14"/>
      <c r="L142" s="10"/>
      <c r="M142" s="10"/>
      <c r="N142" s="10"/>
      <c r="O142" s="10"/>
      <c r="P142" s="10"/>
      <c r="Q142" s="10"/>
      <c r="R142" s="10"/>
      <c r="S142" s="10"/>
      <c r="T142" s="10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18">
        <f t="shared" ca="1" si="1"/>
        <v>370.72500000000002</v>
      </c>
      <c r="AK142" s="19" t="str">
        <f t="shared" ca="1" si="2"/>
        <v>radical</v>
      </c>
      <c r="AL142" s="11" t="s">
        <v>70</v>
      </c>
      <c r="AM142" s="20">
        <v>42</v>
      </c>
      <c r="AN142" s="21">
        <v>40</v>
      </c>
    </row>
    <row r="143" spans="1:40" ht="12" hidden="1" customHeight="1">
      <c r="A143" s="35"/>
      <c r="B143" s="10"/>
      <c r="C143" s="10"/>
      <c r="D143" s="10"/>
      <c r="E143" s="10"/>
      <c r="F143" s="10"/>
      <c r="G143" s="10"/>
      <c r="H143" s="10"/>
      <c r="I143" s="10"/>
      <c r="J143" s="10"/>
      <c r="K143" s="14"/>
      <c r="L143" s="10"/>
      <c r="M143" s="10"/>
      <c r="N143" s="10"/>
      <c r="O143" s="10"/>
      <c r="P143" s="10"/>
      <c r="Q143" s="10"/>
      <c r="R143" s="10"/>
      <c r="S143" s="10"/>
      <c r="T143" s="10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18">
        <f t="shared" ca="1" si="1"/>
        <v>361.6829268292683</v>
      </c>
      <c r="AK143" s="19" t="str">
        <f t="shared" ca="1" si="2"/>
        <v>radical</v>
      </c>
      <c r="AL143" s="11" t="s">
        <v>70</v>
      </c>
      <c r="AM143" s="20">
        <v>43</v>
      </c>
      <c r="AN143" s="21">
        <v>41</v>
      </c>
    </row>
    <row r="144" spans="1:40" ht="12" hidden="1" customHeight="1">
      <c r="A144" s="35"/>
      <c r="B144" s="10"/>
      <c r="C144" s="10"/>
      <c r="D144" s="10"/>
      <c r="E144" s="10"/>
      <c r="F144" s="10"/>
      <c r="G144" s="10"/>
      <c r="H144" s="10"/>
      <c r="I144" s="10"/>
      <c r="J144" s="10"/>
      <c r="K144" s="14"/>
      <c r="L144" s="10"/>
      <c r="M144" s="10"/>
      <c r="N144" s="10"/>
      <c r="O144" s="10"/>
      <c r="P144" s="10"/>
      <c r="Q144" s="10"/>
      <c r="R144" s="10"/>
      <c r="S144" s="10"/>
      <c r="T144" s="10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18">
        <f t="shared" ca="1" si="1"/>
        <v>353.07142857142856</v>
      </c>
      <c r="AK144" s="19" t="str">
        <f t="shared" ca="1" si="2"/>
        <v>radical</v>
      </c>
      <c r="AL144" s="11" t="s">
        <v>70</v>
      </c>
      <c r="AM144" s="20">
        <v>44</v>
      </c>
      <c r="AN144" s="21">
        <v>42</v>
      </c>
    </row>
    <row r="145" spans="1:40" ht="12" hidden="1" customHeight="1">
      <c r="A145" s="35"/>
      <c r="B145" s="10"/>
      <c r="C145" s="10"/>
      <c r="D145" s="10"/>
      <c r="E145" s="10"/>
      <c r="F145" s="10"/>
      <c r="G145" s="10"/>
      <c r="H145" s="10"/>
      <c r="I145" s="10"/>
      <c r="J145" s="10"/>
      <c r="K145" s="14"/>
      <c r="L145" s="10"/>
      <c r="M145" s="10"/>
      <c r="N145" s="10"/>
      <c r="O145" s="10"/>
      <c r="P145" s="10"/>
      <c r="Q145" s="10"/>
      <c r="R145" s="10"/>
      <c r="S145" s="10"/>
      <c r="T145" s="10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18">
        <f t="shared" ca="1" si="1"/>
        <v>344.86046511627904</v>
      </c>
      <c r="AK145" s="19" t="str">
        <f t="shared" ca="1" si="2"/>
        <v>radical</v>
      </c>
      <c r="AL145" s="11" t="s">
        <v>70</v>
      </c>
      <c r="AM145" s="20">
        <v>45</v>
      </c>
      <c r="AN145" s="21">
        <v>43</v>
      </c>
    </row>
    <row r="146" spans="1:40" ht="12" hidden="1" customHeight="1">
      <c r="A146" s="35"/>
      <c r="B146" s="10"/>
      <c r="C146" s="10"/>
      <c r="D146" s="10"/>
      <c r="E146" s="10"/>
      <c r="F146" s="10"/>
      <c r="G146" s="10"/>
      <c r="H146" s="10"/>
      <c r="I146" s="10"/>
      <c r="J146" s="10"/>
      <c r="K146" s="14"/>
      <c r="L146" s="10"/>
      <c r="M146" s="10"/>
      <c r="N146" s="10"/>
      <c r="O146" s="10"/>
      <c r="P146" s="10"/>
      <c r="Q146" s="10"/>
      <c r="R146" s="10"/>
      <c r="S146" s="10"/>
      <c r="T146" s="10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18">
        <f t="shared" ca="1" si="1"/>
        <v>337.02272727272725</v>
      </c>
      <c r="AK146" s="19" t="str">
        <f t="shared" ca="1" si="2"/>
        <v>radical</v>
      </c>
      <c r="AL146" s="11" t="s">
        <v>70</v>
      </c>
      <c r="AM146" s="20">
        <v>46</v>
      </c>
      <c r="AN146" s="21">
        <v>44</v>
      </c>
    </row>
    <row r="147" spans="1:40" ht="12" hidden="1" customHeight="1">
      <c r="A147" s="35"/>
      <c r="B147" s="10"/>
      <c r="C147" s="10"/>
      <c r="D147" s="10"/>
      <c r="E147" s="10"/>
      <c r="F147" s="10"/>
      <c r="G147" s="10"/>
      <c r="H147" s="10"/>
      <c r="I147" s="10"/>
      <c r="J147" s="10"/>
      <c r="K147" s="14"/>
      <c r="L147" s="10"/>
      <c r="M147" s="10"/>
      <c r="N147" s="10"/>
      <c r="O147" s="10"/>
      <c r="P147" s="10"/>
      <c r="Q147" s="10"/>
      <c r="R147" s="10"/>
      <c r="S147" s="10"/>
      <c r="T147" s="10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18">
        <f t="shared" ca="1" si="1"/>
        <v>329.53333333333336</v>
      </c>
      <c r="AK147" s="19" t="str">
        <f t="shared" ca="1" si="2"/>
        <v>radical</v>
      </c>
      <c r="AL147" s="11" t="s">
        <v>70</v>
      </c>
      <c r="AM147" s="20">
        <v>47</v>
      </c>
      <c r="AN147" s="21">
        <v>45</v>
      </c>
    </row>
    <row r="148" spans="1:40" ht="12" hidden="1" customHeight="1">
      <c r="A148" s="35"/>
      <c r="B148" s="10"/>
      <c r="C148" s="10"/>
      <c r="D148" s="10"/>
      <c r="E148" s="10"/>
      <c r="F148" s="10"/>
      <c r="G148" s="10"/>
      <c r="H148" s="10"/>
      <c r="I148" s="10"/>
      <c r="J148" s="10"/>
      <c r="K148" s="14"/>
      <c r="L148" s="10"/>
      <c r="M148" s="10"/>
      <c r="N148" s="10"/>
      <c r="O148" s="10"/>
      <c r="P148" s="10"/>
      <c r="Q148" s="10"/>
      <c r="R148" s="10"/>
      <c r="S148" s="10"/>
      <c r="T148" s="10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18">
        <f t="shared" ca="1" si="1"/>
        <v>322.36956521739131</v>
      </c>
      <c r="AK148" s="19" t="str">
        <f t="shared" ca="1" si="2"/>
        <v>radical</v>
      </c>
      <c r="AL148" s="11" t="s">
        <v>70</v>
      </c>
      <c r="AM148" s="20">
        <v>48</v>
      </c>
      <c r="AN148" s="21">
        <v>46</v>
      </c>
    </row>
    <row r="149" spans="1:40" ht="12" hidden="1" customHeight="1">
      <c r="A149" s="35"/>
      <c r="B149" s="10"/>
      <c r="C149" s="10"/>
      <c r="D149" s="10"/>
      <c r="E149" s="10"/>
      <c r="F149" s="10"/>
      <c r="G149" s="10"/>
      <c r="H149" s="10"/>
      <c r="I149" s="10"/>
      <c r="J149" s="10"/>
      <c r="K149" s="14"/>
      <c r="L149" s="10"/>
      <c r="M149" s="10"/>
      <c r="N149" s="10"/>
      <c r="O149" s="10"/>
      <c r="P149" s="10"/>
      <c r="Q149" s="10"/>
      <c r="R149" s="10"/>
      <c r="S149" s="10"/>
      <c r="T149" s="10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18">
        <f t="shared" ca="1" si="1"/>
        <v>315.51063829787233</v>
      </c>
      <c r="AK149" s="19" t="str">
        <f t="shared" ca="1" si="2"/>
        <v>radical</v>
      </c>
      <c r="AL149" s="11" t="s">
        <v>70</v>
      </c>
      <c r="AM149" s="20">
        <v>49</v>
      </c>
      <c r="AN149" s="21">
        <v>47</v>
      </c>
    </row>
    <row r="150" spans="1:40" ht="12" hidden="1" customHeight="1">
      <c r="A150" s="35"/>
      <c r="B150" s="10"/>
      <c r="C150" s="10"/>
      <c r="D150" s="10"/>
      <c r="E150" s="10"/>
      <c r="F150" s="10"/>
      <c r="G150" s="10"/>
      <c r="H150" s="10"/>
      <c r="I150" s="10"/>
      <c r="J150" s="10"/>
      <c r="K150" s="14"/>
      <c r="L150" s="10"/>
      <c r="M150" s="10"/>
      <c r="N150" s="10"/>
      <c r="O150" s="10"/>
      <c r="P150" s="10"/>
      <c r="Q150" s="10"/>
      <c r="R150" s="10"/>
      <c r="S150" s="10"/>
      <c r="T150" s="10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18">
        <f t="shared" ca="1" si="1"/>
        <v>308.9375</v>
      </c>
      <c r="AK150" s="19" t="str">
        <f t="shared" ca="1" si="2"/>
        <v>radical</v>
      </c>
      <c r="AL150" s="11" t="s">
        <v>70</v>
      </c>
      <c r="AM150" s="20">
        <v>50</v>
      </c>
      <c r="AN150" s="21">
        <v>48</v>
      </c>
    </row>
    <row r="151" spans="1:40" ht="12" hidden="1" customHeight="1">
      <c r="A151" s="35"/>
      <c r="B151" s="10"/>
      <c r="C151" s="10"/>
      <c r="D151" s="10"/>
      <c r="E151" s="10"/>
      <c r="F151" s="10"/>
      <c r="G151" s="10"/>
      <c r="H151" s="10"/>
      <c r="I151" s="10"/>
      <c r="J151" s="10"/>
      <c r="K151" s="14"/>
      <c r="L151" s="10"/>
      <c r="M151" s="10"/>
      <c r="N151" s="10"/>
      <c r="O151" s="10"/>
      <c r="P151" s="10"/>
      <c r="Q151" s="10"/>
      <c r="R151" s="10"/>
      <c r="S151" s="10"/>
      <c r="T151" s="10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18">
        <f t="shared" ca="1" si="1"/>
        <v>302.63265306122452</v>
      </c>
      <c r="AK151" s="19" t="str">
        <f t="shared" ca="1" si="2"/>
        <v>radical</v>
      </c>
      <c r="AL151" s="11" t="s">
        <v>70</v>
      </c>
      <c r="AM151" s="20">
        <v>51</v>
      </c>
      <c r="AN151" s="21">
        <v>49</v>
      </c>
    </row>
    <row r="152" spans="1:40" ht="12" hidden="1" customHeight="1">
      <c r="A152" s="35"/>
      <c r="B152" s="10"/>
      <c r="C152" s="10"/>
      <c r="D152" s="10"/>
      <c r="E152" s="10"/>
      <c r="F152" s="10"/>
      <c r="G152" s="10"/>
      <c r="H152" s="10"/>
      <c r="I152" s="10"/>
      <c r="J152" s="10"/>
      <c r="K152" s="14"/>
      <c r="L152" s="10"/>
      <c r="M152" s="10"/>
      <c r="N152" s="10"/>
      <c r="O152" s="10"/>
      <c r="P152" s="10"/>
      <c r="Q152" s="10"/>
      <c r="R152" s="10"/>
      <c r="S152" s="10"/>
      <c r="T152" s="10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18">
        <f t="shared" ca="1" si="1"/>
        <v>296.58</v>
      </c>
      <c r="AK152" s="19" t="str">
        <f t="shared" ca="1" si="2"/>
        <v>radical</v>
      </c>
      <c r="AL152" s="11" t="s">
        <v>70</v>
      </c>
      <c r="AM152" s="20">
        <v>52</v>
      </c>
      <c r="AN152" s="21">
        <v>50</v>
      </c>
    </row>
    <row r="153" spans="1:40" ht="12" hidden="1" customHeight="1">
      <c r="A153" s="35"/>
      <c r="B153" s="10"/>
      <c r="C153" s="10"/>
      <c r="D153" s="10"/>
      <c r="E153" s="10"/>
      <c r="F153" s="10"/>
      <c r="G153" s="10"/>
      <c r="H153" s="10"/>
      <c r="I153" s="10"/>
      <c r="J153" s="10"/>
      <c r="K153" s="14"/>
      <c r="L153" s="10"/>
      <c r="M153" s="10"/>
      <c r="N153" s="10"/>
      <c r="O153" s="10"/>
      <c r="P153" s="10"/>
      <c r="Q153" s="10"/>
      <c r="R153" s="10"/>
      <c r="S153" s="10"/>
      <c r="T153" s="10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18">
        <f t="shared" ca="1" si="1"/>
        <v>12921</v>
      </c>
      <c r="AK153" s="19" t="str">
        <f t="shared" ca="1" si="2"/>
        <v>polo</v>
      </c>
      <c r="AL153" s="20" t="s">
        <v>71</v>
      </c>
      <c r="AM153" s="20">
        <v>3</v>
      </c>
      <c r="AN153" s="21">
        <v>1</v>
      </c>
    </row>
    <row r="154" spans="1:40" ht="12" hidden="1" customHeight="1">
      <c r="A154" s="35"/>
      <c r="B154" s="10"/>
      <c r="C154" s="10"/>
      <c r="D154" s="10"/>
      <c r="E154" s="10"/>
      <c r="F154" s="10"/>
      <c r="G154" s="10"/>
      <c r="H154" s="10"/>
      <c r="I154" s="10"/>
      <c r="J154" s="10"/>
      <c r="K154" s="14"/>
      <c r="L154" s="10"/>
      <c r="M154" s="10"/>
      <c r="N154" s="10"/>
      <c r="O154" s="10"/>
      <c r="P154" s="10"/>
      <c r="Q154" s="10"/>
      <c r="R154" s="10"/>
      <c r="S154" s="10"/>
      <c r="T154" s="10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18">
        <f t="shared" ca="1" si="1"/>
        <v>6460.5</v>
      </c>
      <c r="AK154" s="19" t="str">
        <f t="shared" ca="1" si="2"/>
        <v>polo</v>
      </c>
      <c r="AL154" s="20" t="s">
        <v>71</v>
      </c>
      <c r="AM154" s="20">
        <v>4</v>
      </c>
      <c r="AN154" s="21">
        <v>2</v>
      </c>
    </row>
    <row r="155" spans="1:40" ht="12" hidden="1" customHeight="1">
      <c r="A155" s="35"/>
      <c r="B155" s="10"/>
      <c r="C155" s="10"/>
      <c r="D155" s="10"/>
      <c r="E155" s="10"/>
      <c r="F155" s="10"/>
      <c r="G155" s="10"/>
      <c r="H155" s="10"/>
      <c r="I155" s="10"/>
      <c r="J155" s="10"/>
      <c r="K155" s="14"/>
      <c r="L155" s="10"/>
      <c r="M155" s="10"/>
      <c r="N155" s="10"/>
      <c r="O155" s="10"/>
      <c r="P155" s="10"/>
      <c r="Q155" s="10"/>
      <c r="R155" s="10"/>
      <c r="S155" s="10"/>
      <c r="T155" s="10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18">
        <f t="shared" ca="1" si="1"/>
        <v>4307</v>
      </c>
      <c r="AK155" s="19" t="str">
        <f t="shared" ca="1" si="2"/>
        <v>polo</v>
      </c>
      <c r="AL155" s="20" t="s">
        <v>71</v>
      </c>
      <c r="AM155" s="20">
        <v>5</v>
      </c>
      <c r="AN155" s="21">
        <v>3</v>
      </c>
    </row>
    <row r="156" spans="1:40" ht="12" hidden="1" customHeight="1">
      <c r="A156" s="35"/>
      <c r="B156" s="10"/>
      <c r="C156" s="10"/>
      <c r="D156" s="10"/>
      <c r="E156" s="10"/>
      <c r="F156" s="10"/>
      <c r="G156" s="10"/>
      <c r="H156" s="10"/>
      <c r="I156" s="10"/>
      <c r="J156" s="10"/>
      <c r="K156" s="14"/>
      <c r="L156" s="10"/>
      <c r="M156" s="10"/>
      <c r="N156" s="10"/>
      <c r="O156" s="10"/>
      <c r="P156" s="10"/>
      <c r="Q156" s="10"/>
      <c r="R156" s="10"/>
      <c r="S156" s="10"/>
      <c r="T156" s="10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18">
        <f t="shared" ca="1" si="1"/>
        <v>3230.25</v>
      </c>
      <c r="AK156" s="19" t="str">
        <f t="shared" ca="1" si="2"/>
        <v>polo</v>
      </c>
      <c r="AL156" s="20" t="s">
        <v>71</v>
      </c>
      <c r="AM156" s="20">
        <v>6</v>
      </c>
      <c r="AN156" s="21">
        <v>4</v>
      </c>
    </row>
    <row r="157" spans="1:40" ht="12" hidden="1" customHeight="1">
      <c r="A157" s="35"/>
      <c r="B157" s="10"/>
      <c r="C157" s="10"/>
      <c r="D157" s="10"/>
      <c r="E157" s="10"/>
      <c r="F157" s="10"/>
      <c r="G157" s="10"/>
      <c r="H157" s="10"/>
      <c r="I157" s="10"/>
      <c r="J157" s="10"/>
      <c r="K157" s="14"/>
      <c r="L157" s="10"/>
      <c r="M157" s="10"/>
      <c r="N157" s="10"/>
      <c r="O157" s="10"/>
      <c r="P157" s="10"/>
      <c r="Q157" s="10"/>
      <c r="R157" s="10"/>
      <c r="S157" s="10"/>
      <c r="T157" s="10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18">
        <f t="shared" ca="1" si="1"/>
        <v>2584.1999999999998</v>
      </c>
      <c r="AK157" s="19" t="str">
        <f t="shared" ca="1" si="2"/>
        <v>polo</v>
      </c>
      <c r="AL157" s="20" t="s">
        <v>71</v>
      </c>
      <c r="AM157" s="20">
        <v>7</v>
      </c>
      <c r="AN157" s="21">
        <v>5</v>
      </c>
    </row>
    <row r="158" spans="1:40" ht="12" hidden="1" customHeight="1">
      <c r="A158" s="35"/>
      <c r="B158" s="10"/>
      <c r="C158" s="10"/>
      <c r="D158" s="10"/>
      <c r="E158" s="10"/>
      <c r="F158" s="10"/>
      <c r="G158" s="10"/>
      <c r="H158" s="10"/>
      <c r="I158" s="10"/>
      <c r="J158" s="10"/>
      <c r="K158" s="14"/>
      <c r="L158" s="10"/>
      <c r="M158" s="10"/>
      <c r="N158" s="10"/>
      <c r="O158" s="10"/>
      <c r="P158" s="10"/>
      <c r="Q158" s="10"/>
      <c r="R158" s="10"/>
      <c r="S158" s="10"/>
      <c r="T158" s="10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18">
        <f t="shared" ca="1" si="1"/>
        <v>2153.5</v>
      </c>
      <c r="AK158" s="19" t="str">
        <f t="shared" ca="1" si="2"/>
        <v>polo</v>
      </c>
      <c r="AL158" s="20" t="s">
        <v>71</v>
      </c>
      <c r="AM158" s="20">
        <v>8</v>
      </c>
      <c r="AN158" s="21">
        <v>6</v>
      </c>
    </row>
    <row r="159" spans="1:40" ht="12" hidden="1" customHeight="1">
      <c r="A159" s="35"/>
      <c r="B159" s="10"/>
      <c r="C159" s="10"/>
      <c r="D159" s="10"/>
      <c r="E159" s="10"/>
      <c r="F159" s="10"/>
      <c r="G159" s="10"/>
      <c r="H159" s="10"/>
      <c r="I159" s="10"/>
      <c r="J159" s="10"/>
      <c r="K159" s="14"/>
      <c r="L159" s="10"/>
      <c r="M159" s="10"/>
      <c r="N159" s="10"/>
      <c r="O159" s="10"/>
      <c r="P159" s="10"/>
      <c r="Q159" s="10"/>
      <c r="R159" s="10"/>
      <c r="S159" s="10"/>
      <c r="T159" s="10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18">
        <f t="shared" ca="1" si="1"/>
        <v>1845.8571428571429</v>
      </c>
      <c r="AK159" s="19" t="str">
        <f t="shared" ca="1" si="2"/>
        <v>polo</v>
      </c>
      <c r="AL159" s="20" t="s">
        <v>71</v>
      </c>
      <c r="AM159" s="20">
        <v>9</v>
      </c>
      <c r="AN159" s="21">
        <v>7</v>
      </c>
    </row>
    <row r="160" spans="1:40" ht="12" hidden="1" customHeight="1">
      <c r="A160" s="35"/>
      <c r="B160" s="10"/>
      <c r="C160" s="10"/>
      <c r="D160" s="10"/>
      <c r="E160" s="10"/>
      <c r="F160" s="10"/>
      <c r="G160" s="10"/>
      <c r="H160" s="10"/>
      <c r="I160" s="10"/>
      <c r="J160" s="10"/>
      <c r="K160" s="14"/>
      <c r="L160" s="10"/>
      <c r="M160" s="10"/>
      <c r="N160" s="10"/>
      <c r="O160" s="10"/>
      <c r="P160" s="10"/>
      <c r="Q160" s="10"/>
      <c r="R160" s="10"/>
      <c r="S160" s="10"/>
      <c r="T160" s="10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18">
        <f t="shared" ca="1" si="1"/>
        <v>1615.125</v>
      </c>
      <c r="AK160" s="19" t="str">
        <f t="shared" ca="1" si="2"/>
        <v>polo</v>
      </c>
      <c r="AL160" s="20" t="s">
        <v>71</v>
      </c>
      <c r="AM160" s="20">
        <v>10</v>
      </c>
      <c r="AN160" s="21">
        <v>8</v>
      </c>
    </row>
    <row r="161" spans="1:40" ht="12" hidden="1" customHeight="1">
      <c r="A161" s="35"/>
      <c r="B161" s="10"/>
      <c r="C161" s="10"/>
      <c r="D161" s="10"/>
      <c r="E161" s="10"/>
      <c r="F161" s="10"/>
      <c r="G161" s="10"/>
      <c r="H161" s="10"/>
      <c r="I161" s="10"/>
      <c r="J161" s="10"/>
      <c r="K161" s="14"/>
      <c r="L161" s="10"/>
      <c r="M161" s="10"/>
      <c r="N161" s="10"/>
      <c r="O161" s="10"/>
      <c r="P161" s="10"/>
      <c r="Q161" s="10"/>
      <c r="R161" s="10"/>
      <c r="S161" s="10"/>
      <c r="T161" s="10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18">
        <f t="shared" ca="1" si="1"/>
        <v>1435.6666666666667</v>
      </c>
      <c r="AK161" s="19" t="str">
        <f t="shared" ca="1" si="2"/>
        <v>polo</v>
      </c>
      <c r="AL161" s="20" t="s">
        <v>71</v>
      </c>
      <c r="AM161" s="20">
        <v>11</v>
      </c>
      <c r="AN161" s="21">
        <v>9</v>
      </c>
    </row>
    <row r="162" spans="1:40" ht="12" hidden="1" customHeight="1">
      <c r="A162" s="35"/>
      <c r="B162" s="10"/>
      <c r="C162" s="10"/>
      <c r="D162" s="10"/>
      <c r="E162" s="10"/>
      <c r="F162" s="10"/>
      <c r="G162" s="10"/>
      <c r="H162" s="10"/>
      <c r="I162" s="10"/>
      <c r="J162" s="10"/>
      <c r="K162" s="14"/>
      <c r="L162" s="5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18">
        <f t="shared" ca="1" si="1"/>
        <v>1292.0999999999999</v>
      </c>
      <c r="AK162" s="19" t="str">
        <f t="shared" ca="1" si="2"/>
        <v>polo</v>
      </c>
      <c r="AL162" s="20" t="s">
        <v>71</v>
      </c>
      <c r="AM162" s="20">
        <v>12</v>
      </c>
      <c r="AN162" s="21">
        <v>10</v>
      </c>
    </row>
    <row r="163" spans="1:40" ht="12" hidden="1" customHeight="1">
      <c r="A163" s="35"/>
      <c r="B163" s="10"/>
      <c r="C163" s="10"/>
      <c r="D163" s="10"/>
      <c r="E163" s="10"/>
      <c r="F163" s="10"/>
      <c r="G163" s="10"/>
      <c r="H163" s="10"/>
      <c r="I163" s="10"/>
      <c r="J163" s="10"/>
      <c r="K163" s="14"/>
      <c r="L163" s="5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18">
        <f t="shared" ca="1" si="1"/>
        <v>1174.6363636363637</v>
      </c>
      <c r="AK163" s="19" t="str">
        <f t="shared" ca="1" si="2"/>
        <v>polo</v>
      </c>
      <c r="AL163" s="20" t="s">
        <v>71</v>
      </c>
      <c r="AM163" s="20">
        <v>13</v>
      </c>
      <c r="AN163" s="21">
        <v>11</v>
      </c>
    </row>
    <row r="164" spans="1:40" ht="12" hidden="1" customHeight="1">
      <c r="A164" s="35"/>
      <c r="B164" s="10"/>
      <c r="C164" s="10"/>
      <c r="D164" s="10"/>
      <c r="E164" s="10"/>
      <c r="F164" s="10"/>
      <c r="G164" s="10"/>
      <c r="H164" s="10"/>
      <c r="I164" s="10"/>
      <c r="J164" s="10"/>
      <c r="K164" s="14"/>
      <c r="L164" s="5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18">
        <f t="shared" ca="1" si="1"/>
        <v>1076.75</v>
      </c>
      <c r="AK164" s="19" t="str">
        <f t="shared" ca="1" si="2"/>
        <v>polo</v>
      </c>
      <c r="AL164" s="20" t="s">
        <v>71</v>
      </c>
      <c r="AM164" s="20">
        <v>14</v>
      </c>
      <c r="AN164" s="21">
        <v>12</v>
      </c>
    </row>
    <row r="165" spans="1:40" ht="12" hidden="1" customHeight="1">
      <c r="A165" s="35"/>
      <c r="B165" s="10"/>
      <c r="C165" s="10"/>
      <c r="D165" s="10"/>
      <c r="E165" s="10"/>
      <c r="F165" s="10"/>
      <c r="G165" s="10"/>
      <c r="H165" s="10"/>
      <c r="I165" s="10"/>
      <c r="J165" s="10"/>
      <c r="K165" s="14"/>
      <c r="L165" s="5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18">
        <f t="shared" ca="1" si="1"/>
        <v>993.92307692307691</v>
      </c>
      <c r="AK165" s="19" t="str">
        <f t="shared" ca="1" si="2"/>
        <v>polo</v>
      </c>
      <c r="AL165" s="20" t="s">
        <v>71</v>
      </c>
      <c r="AM165" s="20">
        <v>15</v>
      </c>
      <c r="AN165" s="21">
        <v>13</v>
      </c>
    </row>
    <row r="166" spans="1:40" ht="12" hidden="1" customHeight="1">
      <c r="A166" s="35"/>
      <c r="B166" s="10"/>
      <c r="C166" s="10"/>
      <c r="D166" s="10"/>
      <c r="E166" s="10"/>
      <c r="F166" s="10"/>
      <c r="G166" s="10"/>
      <c r="H166" s="10"/>
      <c r="I166" s="10"/>
      <c r="J166" s="10"/>
      <c r="K166" s="14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18">
        <f t="shared" ca="1" si="1"/>
        <v>922.92857142857144</v>
      </c>
      <c r="AK166" s="19" t="str">
        <f t="shared" ca="1" si="2"/>
        <v>polo</v>
      </c>
      <c r="AL166" s="20" t="s">
        <v>71</v>
      </c>
      <c r="AM166" s="20">
        <v>16</v>
      </c>
      <c r="AN166" s="21">
        <v>14</v>
      </c>
    </row>
    <row r="167" spans="1:40" ht="12" hidden="1" customHeight="1">
      <c r="A167" s="35"/>
      <c r="B167" s="10"/>
      <c r="C167" s="10"/>
      <c r="D167" s="10"/>
      <c r="E167" s="10"/>
      <c r="F167" s="10"/>
      <c r="G167" s="10"/>
      <c r="H167" s="10"/>
      <c r="I167" s="10"/>
      <c r="J167" s="10"/>
      <c r="K167" s="14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18">
        <f t="shared" ca="1" si="1"/>
        <v>861.4</v>
      </c>
      <c r="AK167" s="19" t="str">
        <f t="shared" ca="1" si="2"/>
        <v>polo</v>
      </c>
      <c r="AL167" s="20" t="s">
        <v>71</v>
      </c>
      <c r="AM167" s="20">
        <v>17</v>
      </c>
      <c r="AN167" s="21">
        <v>15</v>
      </c>
    </row>
    <row r="168" spans="1:40" ht="12" hidden="1" customHeight="1">
      <c r="A168" s="35"/>
      <c r="B168" s="10"/>
      <c r="C168" s="10"/>
      <c r="D168" s="10"/>
      <c r="E168" s="10"/>
      <c r="F168" s="10"/>
      <c r="G168" s="10"/>
      <c r="H168" s="10"/>
      <c r="I168" s="10"/>
      <c r="J168" s="10"/>
      <c r="K168" s="14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18">
        <f t="shared" ca="1" si="1"/>
        <v>807.5625</v>
      </c>
      <c r="AK168" s="19" t="str">
        <f t="shared" ca="1" si="2"/>
        <v>polo</v>
      </c>
      <c r="AL168" s="20" t="s">
        <v>71</v>
      </c>
      <c r="AM168" s="20">
        <v>18</v>
      </c>
      <c r="AN168" s="21">
        <v>16</v>
      </c>
    </row>
    <row r="169" spans="1:40" ht="12" hidden="1" customHeight="1">
      <c r="A169" s="35"/>
      <c r="B169" s="10"/>
      <c r="C169" s="10"/>
      <c r="D169" s="10"/>
      <c r="E169" s="10"/>
      <c r="F169" s="10"/>
      <c r="G169" s="10"/>
      <c r="H169" s="10"/>
      <c r="I169" s="10"/>
      <c r="J169" s="10"/>
      <c r="K169" s="14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18">
        <f t="shared" ca="1" si="1"/>
        <v>760.05882352941171</v>
      </c>
      <c r="AK169" s="19" t="str">
        <f t="shared" ca="1" si="2"/>
        <v>polo</v>
      </c>
      <c r="AL169" s="20" t="s">
        <v>71</v>
      </c>
      <c r="AM169" s="20">
        <v>19</v>
      </c>
      <c r="AN169" s="21">
        <v>17</v>
      </c>
    </row>
    <row r="170" spans="1:40" ht="12" hidden="1" customHeight="1">
      <c r="A170" s="35"/>
      <c r="B170" s="10"/>
      <c r="C170" s="10"/>
      <c r="D170" s="10"/>
      <c r="E170" s="10"/>
      <c r="F170" s="10"/>
      <c r="G170" s="10"/>
      <c r="H170" s="10"/>
      <c r="I170" s="10"/>
      <c r="J170" s="10"/>
      <c r="K170" s="14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18">
        <f t="shared" ca="1" si="1"/>
        <v>717.83333333333337</v>
      </c>
      <c r="AK170" s="19" t="str">
        <f t="shared" ca="1" si="2"/>
        <v>polo</v>
      </c>
      <c r="AL170" s="20" t="s">
        <v>71</v>
      </c>
      <c r="AM170" s="20">
        <v>20</v>
      </c>
      <c r="AN170" s="21">
        <v>18</v>
      </c>
    </row>
    <row r="171" spans="1:40" ht="12" hidden="1" customHeight="1">
      <c r="A171" s="35"/>
      <c r="B171" s="10"/>
      <c r="C171" s="10"/>
      <c r="D171" s="10"/>
      <c r="E171" s="10"/>
      <c r="F171" s="10"/>
      <c r="G171" s="10"/>
      <c r="H171" s="10"/>
      <c r="I171" s="10"/>
      <c r="J171" s="10"/>
      <c r="K171" s="14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18">
        <f t="shared" ca="1" si="1"/>
        <v>680.0526315789474</v>
      </c>
      <c r="AK171" s="19" t="str">
        <f t="shared" ca="1" si="2"/>
        <v>polo</v>
      </c>
      <c r="AL171" s="20" t="s">
        <v>71</v>
      </c>
      <c r="AM171" s="20">
        <v>21</v>
      </c>
      <c r="AN171" s="21">
        <v>19</v>
      </c>
    </row>
    <row r="172" spans="1:40" ht="12" hidden="1" customHeight="1">
      <c r="A172" s="35"/>
      <c r="B172" s="10"/>
      <c r="C172" s="10"/>
      <c r="D172" s="10"/>
      <c r="E172" s="10"/>
      <c r="F172" s="10"/>
      <c r="G172" s="10"/>
      <c r="H172" s="10"/>
      <c r="I172" s="10"/>
      <c r="J172" s="10"/>
      <c r="K172" s="14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18">
        <f t="shared" ca="1" si="1"/>
        <v>646.04999999999995</v>
      </c>
      <c r="AK172" s="19" t="str">
        <f t="shared" ca="1" si="2"/>
        <v>polo</v>
      </c>
      <c r="AL172" s="20" t="s">
        <v>71</v>
      </c>
      <c r="AM172" s="20">
        <v>22</v>
      </c>
      <c r="AN172" s="21">
        <v>20</v>
      </c>
    </row>
    <row r="173" spans="1:40" ht="12" hidden="1" customHeight="1">
      <c r="A173" s="35"/>
      <c r="B173" s="10"/>
      <c r="C173" s="10"/>
      <c r="D173" s="10"/>
      <c r="E173" s="10"/>
      <c r="F173" s="10"/>
      <c r="G173" s="10"/>
      <c r="H173" s="10"/>
      <c r="I173" s="10"/>
      <c r="J173" s="10"/>
      <c r="K173" s="14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18">
        <f t="shared" ca="1" si="1"/>
        <v>615.28571428571433</v>
      </c>
      <c r="AK173" s="19" t="str">
        <f t="shared" ca="1" si="2"/>
        <v>polo</v>
      </c>
      <c r="AL173" s="20" t="s">
        <v>71</v>
      </c>
      <c r="AM173" s="20">
        <v>23</v>
      </c>
      <c r="AN173" s="21">
        <v>21</v>
      </c>
    </row>
    <row r="174" spans="1:40" ht="12" hidden="1" customHeight="1">
      <c r="A174" s="35"/>
      <c r="B174" s="10"/>
      <c r="C174" s="10"/>
      <c r="D174" s="10"/>
      <c r="E174" s="10"/>
      <c r="F174" s="10"/>
      <c r="G174" s="10"/>
      <c r="H174" s="10"/>
      <c r="I174" s="10"/>
      <c r="J174" s="10"/>
      <c r="K174" s="14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18">
        <f t="shared" ca="1" si="1"/>
        <v>587.31818181818187</v>
      </c>
      <c r="AK174" s="19" t="str">
        <f t="shared" ca="1" si="2"/>
        <v>polo</v>
      </c>
      <c r="AL174" s="20" t="s">
        <v>71</v>
      </c>
      <c r="AM174" s="20">
        <v>24</v>
      </c>
      <c r="AN174" s="21">
        <v>22</v>
      </c>
    </row>
    <row r="175" spans="1:40" ht="12" hidden="1" customHeight="1">
      <c r="A175" s="35"/>
      <c r="B175" s="10"/>
      <c r="C175" s="10"/>
      <c r="D175" s="10"/>
      <c r="E175" s="10"/>
      <c r="F175" s="10"/>
      <c r="G175" s="10"/>
      <c r="H175" s="10"/>
      <c r="I175" s="10"/>
      <c r="J175" s="10"/>
      <c r="K175" s="14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18">
        <f t="shared" ca="1" si="1"/>
        <v>561.78260869565213</v>
      </c>
      <c r="AK175" s="19" t="str">
        <f t="shared" ca="1" si="2"/>
        <v>polo</v>
      </c>
      <c r="AL175" s="20" t="s">
        <v>71</v>
      </c>
      <c r="AM175" s="20">
        <v>25</v>
      </c>
      <c r="AN175" s="21">
        <v>23</v>
      </c>
    </row>
    <row r="176" spans="1:40" ht="12" hidden="1" customHeight="1">
      <c r="A176" s="35"/>
      <c r="B176" s="10"/>
      <c r="C176" s="10"/>
      <c r="D176" s="10"/>
      <c r="E176" s="10"/>
      <c r="F176" s="10"/>
      <c r="G176" s="10"/>
      <c r="H176" s="10"/>
      <c r="I176" s="10"/>
      <c r="J176" s="10"/>
      <c r="K176" s="14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18">
        <f t="shared" ca="1" si="1"/>
        <v>538.375</v>
      </c>
      <c r="AK176" s="19" t="str">
        <f t="shared" ca="1" si="2"/>
        <v>polo</v>
      </c>
      <c r="AL176" s="20" t="s">
        <v>71</v>
      </c>
      <c r="AM176" s="20">
        <v>26</v>
      </c>
      <c r="AN176" s="21">
        <v>24</v>
      </c>
    </row>
    <row r="177" spans="1:40" ht="12" hidden="1" customHeight="1">
      <c r="A177" s="35"/>
      <c r="B177" s="10"/>
      <c r="C177" s="10"/>
      <c r="D177" s="10"/>
      <c r="E177" s="10"/>
      <c r="F177" s="10"/>
      <c r="G177" s="10"/>
      <c r="H177" s="10"/>
      <c r="I177" s="10"/>
      <c r="J177" s="10"/>
      <c r="K177" s="14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18">
        <f t="shared" ca="1" si="1"/>
        <v>516.84</v>
      </c>
      <c r="AK177" s="19" t="str">
        <f t="shared" ca="1" si="2"/>
        <v>polo</v>
      </c>
      <c r="AL177" s="20" t="s">
        <v>71</v>
      </c>
      <c r="AM177" s="20">
        <v>27</v>
      </c>
      <c r="AN177" s="21">
        <v>25</v>
      </c>
    </row>
    <row r="178" spans="1:40" ht="12" hidden="1" customHeight="1">
      <c r="A178" s="35"/>
      <c r="B178" s="10"/>
      <c r="C178" s="10"/>
      <c r="D178" s="10"/>
      <c r="E178" s="10"/>
      <c r="F178" s="10"/>
      <c r="G178" s="10"/>
      <c r="H178" s="10"/>
      <c r="I178" s="10"/>
      <c r="J178" s="10"/>
      <c r="K178" s="14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18">
        <f t="shared" ca="1" si="1"/>
        <v>496.96153846153845</v>
      </c>
      <c r="AK178" s="19" t="str">
        <f t="shared" ca="1" si="2"/>
        <v>polo</v>
      </c>
      <c r="AL178" s="20" t="s">
        <v>71</v>
      </c>
      <c r="AM178" s="20">
        <v>28</v>
      </c>
      <c r="AN178" s="21">
        <v>26</v>
      </c>
    </row>
    <row r="179" spans="1:40" ht="12" hidden="1" customHeight="1">
      <c r="A179" s="35"/>
      <c r="B179" s="10"/>
      <c r="C179" s="10"/>
      <c r="D179" s="10"/>
      <c r="E179" s="10"/>
      <c r="F179" s="10"/>
      <c r="G179" s="10"/>
      <c r="H179" s="10"/>
      <c r="I179" s="10"/>
      <c r="J179" s="10"/>
      <c r="K179" s="14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18">
        <f t="shared" ca="1" si="1"/>
        <v>478.55555555555554</v>
      </c>
      <c r="AK179" s="19" t="str">
        <f t="shared" ca="1" si="2"/>
        <v>polo</v>
      </c>
      <c r="AL179" s="20" t="s">
        <v>71</v>
      </c>
      <c r="AM179" s="20">
        <v>29</v>
      </c>
      <c r="AN179" s="21">
        <v>27</v>
      </c>
    </row>
    <row r="180" spans="1:40" ht="12" hidden="1" customHeight="1">
      <c r="A180" s="35"/>
      <c r="B180" s="10"/>
      <c r="C180" s="10"/>
      <c r="D180" s="10"/>
      <c r="E180" s="10"/>
      <c r="F180" s="10"/>
      <c r="G180" s="10"/>
      <c r="H180" s="10"/>
      <c r="I180" s="10"/>
      <c r="J180" s="10"/>
      <c r="K180" s="14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18">
        <f t="shared" ca="1" si="1"/>
        <v>461.46428571428572</v>
      </c>
      <c r="AK180" s="19" t="str">
        <f t="shared" ca="1" si="2"/>
        <v>polo</v>
      </c>
      <c r="AL180" s="20" t="s">
        <v>71</v>
      </c>
      <c r="AM180" s="20">
        <v>30</v>
      </c>
      <c r="AN180" s="21">
        <v>28</v>
      </c>
    </row>
    <row r="181" spans="1:40" ht="12" hidden="1" customHeight="1">
      <c r="A181" s="35"/>
      <c r="B181" s="10"/>
      <c r="C181" s="10"/>
      <c r="D181" s="10"/>
      <c r="E181" s="10"/>
      <c r="F181" s="10"/>
      <c r="G181" s="10"/>
      <c r="H181" s="10"/>
      <c r="I181" s="10"/>
      <c r="J181" s="10"/>
      <c r="K181" s="14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18">
        <f t="shared" ca="1" si="1"/>
        <v>445.55172413793105</v>
      </c>
      <c r="AK181" s="19" t="str">
        <f t="shared" ca="1" si="2"/>
        <v>polo</v>
      </c>
      <c r="AL181" s="20" t="s">
        <v>71</v>
      </c>
      <c r="AM181" s="20">
        <v>31</v>
      </c>
      <c r="AN181" s="21">
        <v>29</v>
      </c>
    </row>
    <row r="182" spans="1:40" ht="12" hidden="1" customHeight="1">
      <c r="A182" s="35"/>
      <c r="B182" s="10"/>
      <c r="C182" s="10"/>
      <c r="D182" s="10"/>
      <c r="E182" s="10"/>
      <c r="F182" s="10"/>
      <c r="G182" s="10"/>
      <c r="H182" s="10"/>
      <c r="I182" s="10"/>
      <c r="J182" s="10"/>
      <c r="K182" s="14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18">
        <f t="shared" ca="1" si="1"/>
        <v>430.7</v>
      </c>
      <c r="AK182" s="19" t="str">
        <f t="shared" ca="1" si="2"/>
        <v>polo</v>
      </c>
      <c r="AL182" s="20" t="s">
        <v>71</v>
      </c>
      <c r="AM182" s="20">
        <v>32</v>
      </c>
      <c r="AN182" s="21">
        <v>30</v>
      </c>
    </row>
    <row r="183" spans="1:40" ht="12" hidden="1" customHeight="1">
      <c r="A183" s="35"/>
      <c r="B183" s="10"/>
      <c r="C183" s="10"/>
      <c r="D183" s="10"/>
      <c r="E183" s="10"/>
      <c r="F183" s="10"/>
      <c r="G183" s="10"/>
      <c r="H183" s="10"/>
      <c r="I183" s="10"/>
      <c r="J183" s="10"/>
      <c r="K183" s="14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18">
        <f t="shared" ca="1" si="1"/>
        <v>416.80645161290323</v>
      </c>
      <c r="AK183" s="19" t="str">
        <f t="shared" ca="1" si="2"/>
        <v>polo</v>
      </c>
      <c r="AL183" s="20" t="s">
        <v>71</v>
      </c>
      <c r="AM183" s="20">
        <v>33</v>
      </c>
      <c r="AN183" s="21">
        <v>31</v>
      </c>
    </row>
    <row r="184" spans="1:40" ht="12" hidden="1" customHeight="1">
      <c r="A184" s="35"/>
      <c r="B184" s="10"/>
      <c r="C184" s="10"/>
      <c r="D184" s="10"/>
      <c r="E184" s="10"/>
      <c r="F184" s="10"/>
      <c r="G184" s="10"/>
      <c r="H184" s="10"/>
      <c r="I184" s="10"/>
      <c r="J184" s="10"/>
      <c r="K184" s="14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18">
        <f t="shared" ca="1" si="1"/>
        <v>403.78125</v>
      </c>
      <c r="AK184" s="19" t="str">
        <f t="shared" ca="1" si="2"/>
        <v>polo</v>
      </c>
      <c r="AL184" s="20" t="s">
        <v>71</v>
      </c>
      <c r="AM184" s="20">
        <v>34</v>
      </c>
      <c r="AN184" s="21">
        <v>32</v>
      </c>
    </row>
    <row r="185" spans="1:40" ht="12" hidden="1" customHeight="1">
      <c r="A185" s="35"/>
      <c r="B185" s="10"/>
      <c r="C185" s="10"/>
      <c r="D185" s="10"/>
      <c r="E185" s="10"/>
      <c r="F185" s="10"/>
      <c r="G185" s="10"/>
      <c r="H185" s="10"/>
      <c r="I185" s="10"/>
      <c r="J185" s="10"/>
      <c r="K185" s="14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18">
        <f t="shared" ca="1" si="1"/>
        <v>391.54545454545456</v>
      </c>
      <c r="AK185" s="19" t="str">
        <f t="shared" ca="1" si="2"/>
        <v>polo</v>
      </c>
      <c r="AL185" s="20" t="s">
        <v>71</v>
      </c>
      <c r="AM185" s="20">
        <v>35</v>
      </c>
      <c r="AN185" s="21">
        <v>33</v>
      </c>
    </row>
    <row r="186" spans="1:40" ht="12" hidden="1" customHeight="1">
      <c r="A186" s="35"/>
      <c r="B186" s="10"/>
      <c r="C186" s="10"/>
      <c r="D186" s="10"/>
      <c r="E186" s="10"/>
      <c r="F186" s="10"/>
      <c r="G186" s="10"/>
      <c r="H186" s="10"/>
      <c r="I186" s="10"/>
      <c r="J186" s="10"/>
      <c r="K186" s="14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18">
        <f t="shared" ca="1" si="1"/>
        <v>380.02941176470586</v>
      </c>
      <c r="AK186" s="19" t="str">
        <f t="shared" ca="1" si="2"/>
        <v>polo</v>
      </c>
      <c r="AL186" s="20" t="s">
        <v>71</v>
      </c>
      <c r="AM186" s="20">
        <v>36</v>
      </c>
      <c r="AN186" s="21">
        <v>34</v>
      </c>
    </row>
    <row r="187" spans="1:40" ht="12" hidden="1" customHeight="1">
      <c r="A187" s="35"/>
      <c r="B187" s="10"/>
      <c r="C187" s="10"/>
      <c r="D187" s="10"/>
      <c r="E187" s="10"/>
      <c r="F187" s="10"/>
      <c r="G187" s="10"/>
      <c r="H187" s="10"/>
      <c r="I187" s="10"/>
      <c r="J187" s="10"/>
      <c r="K187" s="14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18">
        <f t="shared" ca="1" si="1"/>
        <v>369.17142857142858</v>
      </c>
      <c r="AK187" s="19" t="str">
        <f t="shared" ca="1" si="2"/>
        <v>polo</v>
      </c>
      <c r="AL187" s="20" t="s">
        <v>71</v>
      </c>
      <c r="AM187" s="20">
        <v>37</v>
      </c>
      <c r="AN187" s="21">
        <v>35</v>
      </c>
    </row>
    <row r="188" spans="1:40" ht="12" hidden="1" customHeight="1">
      <c r="A188" s="35"/>
      <c r="B188" s="10"/>
      <c r="C188" s="10"/>
      <c r="D188" s="10"/>
      <c r="E188" s="10"/>
      <c r="F188" s="10"/>
      <c r="G188" s="10"/>
      <c r="H188" s="10"/>
      <c r="I188" s="10"/>
      <c r="J188" s="10"/>
      <c r="K188" s="14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18">
        <f t="shared" ca="1" si="1"/>
        <v>358.91666666666669</v>
      </c>
      <c r="AK188" s="19" t="str">
        <f t="shared" ca="1" si="2"/>
        <v>polo</v>
      </c>
      <c r="AL188" s="20" t="s">
        <v>71</v>
      </c>
      <c r="AM188" s="20">
        <v>38</v>
      </c>
      <c r="AN188" s="21">
        <v>36</v>
      </c>
    </row>
    <row r="189" spans="1:40" ht="12" hidden="1" customHeight="1">
      <c r="A189" s="35"/>
      <c r="B189" s="10"/>
      <c r="C189" s="10"/>
      <c r="D189" s="10"/>
      <c r="E189" s="10"/>
      <c r="F189" s="10"/>
      <c r="G189" s="10"/>
      <c r="H189" s="10"/>
      <c r="I189" s="10"/>
      <c r="J189" s="10"/>
      <c r="K189" s="14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18">
        <f t="shared" ca="1" si="1"/>
        <v>349.2162162162162</v>
      </c>
      <c r="AK189" s="19" t="str">
        <f t="shared" ca="1" si="2"/>
        <v>polo</v>
      </c>
      <c r="AL189" s="20" t="s">
        <v>71</v>
      </c>
      <c r="AM189" s="20">
        <v>39</v>
      </c>
      <c r="AN189" s="21">
        <v>37</v>
      </c>
    </row>
    <row r="190" spans="1:40" ht="12" hidden="1" customHeight="1">
      <c r="A190" s="35"/>
      <c r="B190" s="10"/>
      <c r="C190" s="10"/>
      <c r="D190" s="10"/>
      <c r="E190" s="10"/>
      <c r="F190" s="10"/>
      <c r="G190" s="10"/>
      <c r="H190" s="10"/>
      <c r="I190" s="10"/>
      <c r="J190" s="10"/>
      <c r="K190" s="14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18">
        <f t="shared" ca="1" si="1"/>
        <v>340.0263157894737</v>
      </c>
      <c r="AK190" s="19" t="str">
        <f t="shared" ca="1" si="2"/>
        <v>polo</v>
      </c>
      <c r="AL190" s="20" t="s">
        <v>71</v>
      </c>
      <c r="AM190" s="20">
        <v>40</v>
      </c>
      <c r="AN190" s="21">
        <v>38</v>
      </c>
    </row>
    <row r="191" spans="1:40" ht="12" hidden="1" customHeight="1">
      <c r="A191" s="35"/>
      <c r="B191" s="10"/>
      <c r="C191" s="10"/>
      <c r="D191" s="10"/>
      <c r="E191" s="10"/>
      <c r="F191" s="10"/>
      <c r="G191" s="10"/>
      <c r="H191" s="10"/>
      <c r="I191" s="10"/>
      <c r="J191" s="10"/>
      <c r="K191" s="14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18">
        <f t="shared" ca="1" si="1"/>
        <v>331.30769230769232</v>
      </c>
      <c r="AK191" s="19" t="str">
        <f t="shared" ca="1" si="2"/>
        <v>polo</v>
      </c>
      <c r="AL191" s="20" t="s">
        <v>71</v>
      </c>
      <c r="AM191" s="20">
        <v>41</v>
      </c>
      <c r="AN191" s="21">
        <v>39</v>
      </c>
    </row>
    <row r="192" spans="1:40" ht="12" hidden="1" customHeight="1">
      <c r="A192" s="35"/>
      <c r="B192" s="10"/>
      <c r="C192" s="10"/>
      <c r="D192" s="10"/>
      <c r="E192" s="10"/>
      <c r="F192" s="10"/>
      <c r="G192" s="10"/>
      <c r="H192" s="10"/>
      <c r="I192" s="10"/>
      <c r="J192" s="10"/>
      <c r="K192" s="14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18">
        <f t="shared" ca="1" si="1"/>
        <v>323.02499999999998</v>
      </c>
      <c r="AK192" s="19" t="str">
        <f t="shared" ca="1" si="2"/>
        <v>polo</v>
      </c>
      <c r="AL192" s="20" t="s">
        <v>71</v>
      </c>
      <c r="AM192" s="20">
        <v>42</v>
      </c>
      <c r="AN192" s="21">
        <v>40</v>
      </c>
    </row>
    <row r="193" spans="1:40" ht="12" hidden="1" customHeight="1">
      <c r="A193" s="35"/>
      <c r="B193" s="10"/>
      <c r="C193" s="10"/>
      <c r="D193" s="10"/>
      <c r="E193" s="10"/>
      <c r="F193" s="10"/>
      <c r="G193" s="10"/>
      <c r="H193" s="10"/>
      <c r="I193" s="10"/>
      <c r="J193" s="10"/>
      <c r="K193" s="14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18">
        <f t="shared" ca="1" si="1"/>
        <v>315.14634146341461</v>
      </c>
      <c r="AK193" s="19" t="str">
        <f t="shared" ca="1" si="2"/>
        <v>polo</v>
      </c>
      <c r="AL193" s="20" t="s">
        <v>71</v>
      </c>
      <c r="AM193" s="20">
        <v>43</v>
      </c>
      <c r="AN193" s="21">
        <v>41</v>
      </c>
    </row>
    <row r="194" spans="1:40" ht="12" hidden="1" customHeight="1">
      <c r="A194" s="35"/>
      <c r="B194" s="10"/>
      <c r="C194" s="10"/>
      <c r="D194" s="10"/>
      <c r="E194" s="10"/>
      <c r="F194" s="10"/>
      <c r="G194" s="10"/>
      <c r="H194" s="10"/>
      <c r="I194" s="10"/>
      <c r="J194" s="10"/>
      <c r="K194" s="14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18">
        <f t="shared" ca="1" si="1"/>
        <v>307.64285714285717</v>
      </c>
      <c r="AK194" s="19" t="str">
        <f t="shared" ca="1" si="2"/>
        <v>polo</v>
      </c>
      <c r="AL194" s="20" t="s">
        <v>71</v>
      </c>
      <c r="AM194" s="20">
        <v>44</v>
      </c>
      <c r="AN194" s="21">
        <v>42</v>
      </c>
    </row>
    <row r="195" spans="1:40" ht="12" hidden="1" customHeight="1">
      <c r="A195" s="35"/>
      <c r="B195" s="10"/>
      <c r="C195" s="10"/>
      <c r="D195" s="10"/>
      <c r="E195" s="10"/>
      <c r="F195" s="10"/>
      <c r="G195" s="10"/>
      <c r="H195" s="10"/>
      <c r="I195" s="10"/>
      <c r="J195" s="10"/>
      <c r="K195" s="14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18">
        <f t="shared" ca="1" si="1"/>
        <v>300.48837209302326</v>
      </c>
      <c r="AK195" s="19" t="str">
        <f t="shared" ca="1" si="2"/>
        <v>polo</v>
      </c>
      <c r="AL195" s="20" t="s">
        <v>71</v>
      </c>
      <c r="AM195" s="20">
        <v>45</v>
      </c>
      <c r="AN195" s="21">
        <v>43</v>
      </c>
    </row>
    <row r="196" spans="1:40" ht="12" hidden="1" customHeight="1">
      <c r="A196" s="35"/>
      <c r="B196" s="10"/>
      <c r="C196" s="10"/>
      <c r="D196" s="10"/>
      <c r="E196" s="10"/>
      <c r="F196" s="10"/>
      <c r="G196" s="10"/>
      <c r="H196" s="10"/>
      <c r="I196" s="10"/>
      <c r="J196" s="10"/>
      <c r="K196" s="14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18">
        <f t="shared" ca="1" si="1"/>
        <v>293.65909090909093</v>
      </c>
      <c r="AK196" s="19" t="str">
        <f t="shared" ca="1" si="2"/>
        <v>polo</v>
      </c>
      <c r="AL196" s="20" t="s">
        <v>71</v>
      </c>
      <c r="AM196" s="20">
        <v>46</v>
      </c>
      <c r="AN196" s="21">
        <v>44</v>
      </c>
    </row>
    <row r="197" spans="1:40" ht="12" hidden="1" customHeight="1">
      <c r="A197" s="35"/>
      <c r="B197" s="10"/>
      <c r="C197" s="10"/>
      <c r="D197" s="10"/>
      <c r="E197" s="10"/>
      <c r="F197" s="10"/>
      <c r="G197" s="10"/>
      <c r="H197" s="10"/>
      <c r="I197" s="10"/>
      <c r="J197" s="10"/>
      <c r="K197" s="14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18">
        <f t="shared" ca="1" si="1"/>
        <v>287.13333333333333</v>
      </c>
      <c r="AK197" s="19" t="str">
        <f t="shared" ca="1" si="2"/>
        <v>polo</v>
      </c>
      <c r="AL197" s="20" t="s">
        <v>71</v>
      </c>
      <c r="AM197" s="20">
        <v>47</v>
      </c>
      <c r="AN197" s="21">
        <v>45</v>
      </c>
    </row>
    <row r="198" spans="1:40" ht="12" hidden="1" customHeight="1">
      <c r="A198" s="35"/>
      <c r="B198" s="10"/>
      <c r="C198" s="10"/>
      <c r="D198" s="10"/>
      <c r="E198" s="10"/>
      <c r="F198" s="10"/>
      <c r="G198" s="10"/>
      <c r="H198" s="10"/>
      <c r="I198" s="10"/>
      <c r="J198" s="10"/>
      <c r="K198" s="14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18">
        <f t="shared" ca="1" si="1"/>
        <v>280.89130434782606</v>
      </c>
      <c r="AK198" s="19" t="str">
        <f t="shared" ca="1" si="2"/>
        <v>polo</v>
      </c>
      <c r="AL198" s="20" t="s">
        <v>71</v>
      </c>
      <c r="AM198" s="20">
        <v>48</v>
      </c>
      <c r="AN198" s="21">
        <v>46</v>
      </c>
    </row>
    <row r="199" spans="1:40" ht="12" hidden="1" customHeight="1">
      <c r="A199" s="35"/>
      <c r="B199" s="10"/>
      <c r="C199" s="10"/>
      <c r="D199" s="10"/>
      <c r="E199" s="10"/>
      <c r="F199" s="10"/>
      <c r="G199" s="10"/>
      <c r="H199" s="10"/>
      <c r="I199" s="10"/>
      <c r="J199" s="10"/>
      <c r="K199" s="14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18">
        <f t="shared" ca="1" si="1"/>
        <v>274.91489361702128</v>
      </c>
      <c r="AK199" s="19" t="str">
        <f t="shared" ca="1" si="2"/>
        <v>polo</v>
      </c>
      <c r="AL199" s="20" t="s">
        <v>71</v>
      </c>
      <c r="AM199" s="20">
        <v>49</v>
      </c>
      <c r="AN199" s="21">
        <v>47</v>
      </c>
    </row>
    <row r="200" spans="1:40" ht="12" hidden="1" customHeight="1">
      <c r="A200" s="35"/>
      <c r="B200" s="10"/>
      <c r="C200" s="10"/>
      <c r="D200" s="10"/>
      <c r="E200" s="10"/>
      <c r="F200" s="10"/>
      <c r="G200" s="10"/>
      <c r="H200" s="10"/>
      <c r="I200" s="10"/>
      <c r="J200" s="10"/>
      <c r="K200" s="14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18">
        <f t="shared" ca="1" si="1"/>
        <v>269.1875</v>
      </c>
      <c r="AK200" s="19" t="str">
        <f t="shared" ca="1" si="2"/>
        <v>polo</v>
      </c>
      <c r="AL200" s="20" t="s">
        <v>71</v>
      </c>
      <c r="AM200" s="20">
        <v>50</v>
      </c>
      <c r="AN200" s="21">
        <v>48</v>
      </c>
    </row>
    <row r="201" spans="1:40" ht="12" hidden="1" customHeight="1">
      <c r="A201" s="35"/>
      <c r="B201" s="10"/>
      <c r="C201" s="10"/>
      <c r="D201" s="10"/>
      <c r="E201" s="10"/>
      <c r="F201" s="10"/>
      <c r="G201" s="10"/>
      <c r="H201" s="10"/>
      <c r="I201" s="10"/>
      <c r="J201" s="10"/>
      <c r="K201" s="14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18">
        <f t="shared" ca="1" si="1"/>
        <v>263.69387755102042</v>
      </c>
      <c r="AK201" s="19" t="str">
        <f t="shared" ca="1" si="2"/>
        <v>polo</v>
      </c>
      <c r="AL201" s="20" t="s">
        <v>71</v>
      </c>
      <c r="AM201" s="20">
        <v>51</v>
      </c>
      <c r="AN201" s="21">
        <v>49</v>
      </c>
    </row>
    <row r="202" spans="1:40" ht="12" hidden="1" customHeight="1">
      <c r="A202" s="35"/>
      <c r="B202" s="10"/>
      <c r="C202" s="10"/>
      <c r="D202" s="10"/>
      <c r="E202" s="10"/>
      <c r="F202" s="10"/>
      <c r="G202" s="10"/>
      <c r="H202" s="10"/>
      <c r="I202" s="10"/>
      <c r="J202" s="10"/>
      <c r="K202" s="14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18">
        <f t="shared" ca="1" si="1"/>
        <v>258.42</v>
      </c>
      <c r="AK202" s="19" t="str">
        <f t="shared" ca="1" si="2"/>
        <v>polo</v>
      </c>
      <c r="AL202" s="20" t="s">
        <v>71</v>
      </c>
      <c r="AM202" s="20">
        <v>52</v>
      </c>
      <c r="AN202" s="21">
        <v>50</v>
      </c>
    </row>
    <row r="203" spans="1:40" ht="12" hidden="1" customHeight="1">
      <c r="A203" s="35"/>
      <c r="B203" s="10"/>
      <c r="C203" s="10"/>
      <c r="D203" s="10"/>
      <c r="E203" s="10"/>
      <c r="F203" s="10"/>
      <c r="G203" s="10"/>
      <c r="H203" s="10"/>
      <c r="I203" s="10"/>
      <c r="J203" s="10"/>
      <c r="K203" s="14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18">
        <f t="shared" ca="1" si="1"/>
        <v>12226</v>
      </c>
      <c r="AK203" s="19" t="str">
        <f t="shared" ca="1" si="2"/>
        <v>laU</v>
      </c>
      <c r="AL203" s="20" t="s">
        <v>72</v>
      </c>
      <c r="AM203" s="20">
        <v>3</v>
      </c>
      <c r="AN203" s="21">
        <v>1</v>
      </c>
    </row>
    <row r="204" spans="1:40" ht="12" hidden="1" customHeight="1">
      <c r="A204" s="35"/>
      <c r="B204" s="10"/>
      <c r="C204" s="10"/>
      <c r="D204" s="10"/>
      <c r="E204" s="10"/>
      <c r="F204" s="10"/>
      <c r="G204" s="10"/>
      <c r="H204" s="10"/>
      <c r="I204" s="10"/>
      <c r="J204" s="10"/>
      <c r="K204" s="14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18">
        <f t="shared" ca="1" si="1"/>
        <v>6113</v>
      </c>
      <c r="AK204" s="19" t="str">
        <f t="shared" ca="1" si="2"/>
        <v>laU</v>
      </c>
      <c r="AL204" s="20" t="s">
        <v>72</v>
      </c>
      <c r="AM204" s="20">
        <v>4</v>
      </c>
      <c r="AN204" s="21">
        <v>2</v>
      </c>
    </row>
    <row r="205" spans="1:40" ht="12" hidden="1" customHeight="1">
      <c r="A205" s="35"/>
      <c r="B205" s="10"/>
      <c r="C205" s="10"/>
      <c r="D205" s="10"/>
      <c r="E205" s="10"/>
      <c r="F205" s="10"/>
      <c r="G205" s="10"/>
      <c r="H205" s="10"/>
      <c r="I205" s="10"/>
      <c r="J205" s="10"/>
      <c r="K205" s="14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18">
        <f t="shared" ca="1" si="1"/>
        <v>4075.3333333333335</v>
      </c>
      <c r="AK205" s="19" t="str">
        <f t="shared" ca="1" si="2"/>
        <v>laU</v>
      </c>
      <c r="AL205" s="20" t="s">
        <v>72</v>
      </c>
      <c r="AM205" s="20">
        <v>5</v>
      </c>
      <c r="AN205" s="21">
        <v>3</v>
      </c>
    </row>
    <row r="206" spans="1:40" ht="12" hidden="1" customHeight="1">
      <c r="A206" s="35"/>
      <c r="B206" s="10"/>
      <c r="C206" s="10"/>
      <c r="D206" s="10"/>
      <c r="E206" s="10"/>
      <c r="F206" s="10"/>
      <c r="G206" s="10"/>
      <c r="H206" s="10"/>
      <c r="I206" s="10"/>
      <c r="J206" s="10"/>
      <c r="K206" s="14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18">
        <f t="shared" ca="1" si="1"/>
        <v>3056.5</v>
      </c>
      <c r="AK206" s="19" t="str">
        <f t="shared" ca="1" si="2"/>
        <v>laU</v>
      </c>
      <c r="AL206" s="20" t="s">
        <v>72</v>
      </c>
      <c r="AM206" s="20">
        <v>6</v>
      </c>
      <c r="AN206" s="21">
        <v>4</v>
      </c>
    </row>
    <row r="207" spans="1:40" ht="12" hidden="1" customHeight="1">
      <c r="A207" s="35"/>
      <c r="B207" s="10"/>
      <c r="C207" s="10"/>
      <c r="D207" s="10"/>
      <c r="E207" s="10"/>
      <c r="F207" s="10"/>
      <c r="G207" s="10"/>
      <c r="H207" s="10"/>
      <c r="I207" s="10"/>
      <c r="J207" s="10"/>
      <c r="K207" s="14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18">
        <f t="shared" ca="1" si="1"/>
        <v>2445.1999999999998</v>
      </c>
      <c r="AK207" s="19" t="str">
        <f t="shared" ca="1" si="2"/>
        <v>laU</v>
      </c>
      <c r="AL207" s="20" t="s">
        <v>72</v>
      </c>
      <c r="AM207" s="20">
        <v>7</v>
      </c>
      <c r="AN207" s="21">
        <v>5</v>
      </c>
    </row>
    <row r="208" spans="1:40" ht="12" hidden="1" customHeight="1">
      <c r="A208" s="35"/>
      <c r="B208" s="10"/>
      <c r="C208" s="10"/>
      <c r="D208" s="10"/>
      <c r="E208" s="10"/>
      <c r="F208" s="10"/>
      <c r="G208" s="10"/>
      <c r="H208" s="10"/>
      <c r="I208" s="10"/>
      <c r="J208" s="10"/>
      <c r="K208" s="14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18">
        <f t="shared" ca="1" si="1"/>
        <v>2037.6666666666667</v>
      </c>
      <c r="AK208" s="19" t="str">
        <f t="shared" ca="1" si="2"/>
        <v>laU</v>
      </c>
      <c r="AL208" s="20" t="s">
        <v>72</v>
      </c>
      <c r="AM208" s="20">
        <v>8</v>
      </c>
      <c r="AN208" s="21">
        <v>6</v>
      </c>
    </row>
    <row r="209" spans="1:40" ht="12" hidden="1" customHeight="1">
      <c r="A209" s="35"/>
      <c r="B209" s="10"/>
      <c r="C209" s="10"/>
      <c r="D209" s="10"/>
      <c r="E209" s="10"/>
      <c r="F209" s="10"/>
      <c r="G209" s="10"/>
      <c r="H209" s="10"/>
      <c r="I209" s="10"/>
      <c r="J209" s="10"/>
      <c r="K209" s="14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18">
        <f t="shared" ca="1" si="1"/>
        <v>1746.5714285714287</v>
      </c>
      <c r="AK209" s="19" t="str">
        <f t="shared" ca="1" si="2"/>
        <v>laU</v>
      </c>
      <c r="AL209" s="20" t="s">
        <v>72</v>
      </c>
      <c r="AM209" s="20">
        <v>9</v>
      </c>
      <c r="AN209" s="21">
        <v>7</v>
      </c>
    </row>
    <row r="210" spans="1:40" ht="12" hidden="1" customHeight="1">
      <c r="A210" s="35"/>
      <c r="B210" s="10"/>
      <c r="C210" s="10"/>
      <c r="D210" s="10"/>
      <c r="E210" s="10"/>
      <c r="F210" s="10"/>
      <c r="G210" s="10"/>
      <c r="H210" s="10"/>
      <c r="I210" s="10"/>
      <c r="J210" s="10"/>
      <c r="K210" s="14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18">
        <f t="shared" ca="1" si="1"/>
        <v>1528.25</v>
      </c>
      <c r="AK210" s="19" t="str">
        <f t="shared" ca="1" si="2"/>
        <v>laU</v>
      </c>
      <c r="AL210" s="20" t="s">
        <v>72</v>
      </c>
      <c r="AM210" s="20">
        <v>10</v>
      </c>
      <c r="AN210" s="21">
        <v>8</v>
      </c>
    </row>
    <row r="211" spans="1:40" ht="12" hidden="1" customHeight="1">
      <c r="A211" s="35"/>
      <c r="B211" s="10"/>
      <c r="C211" s="10"/>
      <c r="D211" s="10"/>
      <c r="E211" s="10"/>
      <c r="F211" s="10"/>
      <c r="G211" s="10"/>
      <c r="H211" s="10"/>
      <c r="I211" s="10"/>
      <c r="J211" s="10"/>
      <c r="K211" s="14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18">
        <f t="shared" ca="1" si="1"/>
        <v>1358.4444444444443</v>
      </c>
      <c r="AK211" s="19" t="str">
        <f t="shared" ca="1" si="2"/>
        <v>laU</v>
      </c>
      <c r="AL211" s="20" t="s">
        <v>72</v>
      </c>
      <c r="AM211" s="20">
        <v>11</v>
      </c>
      <c r="AN211" s="21">
        <v>9</v>
      </c>
    </row>
    <row r="212" spans="1:40" ht="12" hidden="1" customHeight="1">
      <c r="A212" s="35"/>
      <c r="B212" s="10"/>
      <c r="C212" s="10"/>
      <c r="D212" s="10"/>
      <c r="E212" s="10"/>
      <c r="F212" s="10"/>
      <c r="G212" s="10"/>
      <c r="H212" s="10"/>
      <c r="I212" s="10"/>
      <c r="J212" s="10"/>
      <c r="K212" s="14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18">
        <f t="shared" ca="1" si="1"/>
        <v>1222.5999999999999</v>
      </c>
      <c r="AK212" s="19" t="str">
        <f t="shared" ca="1" si="2"/>
        <v>laU</v>
      </c>
      <c r="AL212" s="20" t="s">
        <v>72</v>
      </c>
      <c r="AM212" s="20">
        <v>12</v>
      </c>
      <c r="AN212" s="21">
        <v>10</v>
      </c>
    </row>
    <row r="213" spans="1:40" ht="12" hidden="1" customHeight="1">
      <c r="A213" s="35"/>
      <c r="B213" s="10"/>
      <c r="C213" s="10"/>
      <c r="D213" s="10"/>
      <c r="E213" s="10"/>
      <c r="F213" s="10"/>
      <c r="G213" s="10"/>
      <c r="H213" s="10"/>
      <c r="I213" s="10"/>
      <c r="J213" s="10"/>
      <c r="K213" s="14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18">
        <f t="shared" ca="1" si="1"/>
        <v>1111.4545454545455</v>
      </c>
      <c r="AK213" s="19" t="str">
        <f t="shared" ca="1" si="2"/>
        <v>laU</v>
      </c>
      <c r="AL213" s="20" t="s">
        <v>72</v>
      </c>
      <c r="AM213" s="20">
        <v>13</v>
      </c>
      <c r="AN213" s="21">
        <v>11</v>
      </c>
    </row>
    <row r="214" spans="1:40" ht="12" hidden="1" customHeight="1">
      <c r="A214" s="35"/>
      <c r="B214" s="10"/>
      <c r="C214" s="10"/>
      <c r="D214" s="10"/>
      <c r="E214" s="10"/>
      <c r="F214" s="10"/>
      <c r="G214" s="10"/>
      <c r="H214" s="10"/>
      <c r="I214" s="10"/>
      <c r="J214" s="10"/>
      <c r="K214" s="14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18">
        <f t="shared" ca="1" si="1"/>
        <v>1018.8333333333334</v>
      </c>
      <c r="AK214" s="19" t="str">
        <f t="shared" ca="1" si="2"/>
        <v>laU</v>
      </c>
      <c r="AL214" s="20" t="s">
        <v>72</v>
      </c>
      <c r="AM214" s="20">
        <v>14</v>
      </c>
      <c r="AN214" s="21">
        <v>12</v>
      </c>
    </row>
    <row r="215" spans="1:40" ht="12" hidden="1" customHeight="1">
      <c r="A215" s="35"/>
      <c r="B215" s="10"/>
      <c r="C215" s="10"/>
      <c r="D215" s="10"/>
      <c r="E215" s="10"/>
      <c r="F215" s="10"/>
      <c r="G215" s="10"/>
      <c r="H215" s="10"/>
      <c r="I215" s="10"/>
      <c r="J215" s="10"/>
      <c r="K215" s="14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18">
        <f t="shared" ca="1" si="1"/>
        <v>940.46153846153845</v>
      </c>
      <c r="AK215" s="19" t="str">
        <f t="shared" ca="1" si="2"/>
        <v>laU</v>
      </c>
      <c r="AL215" s="20" t="s">
        <v>72</v>
      </c>
      <c r="AM215" s="20">
        <v>15</v>
      </c>
      <c r="AN215" s="21">
        <v>13</v>
      </c>
    </row>
    <row r="216" spans="1:40" ht="12" hidden="1" customHeight="1">
      <c r="A216" s="35"/>
      <c r="B216" s="10"/>
      <c r="C216" s="10"/>
      <c r="D216" s="10"/>
      <c r="E216" s="10"/>
      <c r="F216" s="10"/>
      <c r="G216" s="10"/>
      <c r="H216" s="10"/>
      <c r="I216" s="10"/>
      <c r="J216" s="10"/>
      <c r="K216" s="14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18">
        <f t="shared" ca="1" si="1"/>
        <v>873.28571428571433</v>
      </c>
      <c r="AK216" s="19" t="str">
        <f t="shared" ca="1" si="2"/>
        <v>laU</v>
      </c>
      <c r="AL216" s="20" t="s">
        <v>72</v>
      </c>
      <c r="AM216" s="20">
        <v>16</v>
      </c>
      <c r="AN216" s="21">
        <v>14</v>
      </c>
    </row>
    <row r="217" spans="1:40" ht="12" hidden="1" customHeight="1">
      <c r="A217" s="35"/>
      <c r="B217" s="10"/>
      <c r="C217" s="10"/>
      <c r="D217" s="10"/>
      <c r="E217" s="10"/>
      <c r="F217" s="10"/>
      <c r="G217" s="10"/>
      <c r="H217" s="10"/>
      <c r="I217" s="10"/>
      <c r="J217" s="10"/>
      <c r="K217" s="14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18">
        <f t="shared" ca="1" si="1"/>
        <v>815.06666666666672</v>
      </c>
      <c r="AK217" s="19" t="str">
        <f t="shared" ca="1" si="2"/>
        <v>laU</v>
      </c>
      <c r="AL217" s="20" t="s">
        <v>72</v>
      </c>
      <c r="AM217" s="20">
        <v>17</v>
      </c>
      <c r="AN217" s="21">
        <v>15</v>
      </c>
    </row>
    <row r="218" spans="1:40" ht="12" hidden="1" customHeight="1">
      <c r="A218" s="35"/>
      <c r="B218" s="10"/>
      <c r="C218" s="10"/>
      <c r="D218" s="10"/>
      <c r="E218" s="10"/>
      <c r="F218" s="10"/>
      <c r="G218" s="10"/>
      <c r="H218" s="10"/>
      <c r="I218" s="10"/>
      <c r="J218" s="10"/>
      <c r="K218" s="14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18">
        <f t="shared" ca="1" si="1"/>
        <v>764.125</v>
      </c>
      <c r="AK218" s="19" t="str">
        <f t="shared" ca="1" si="2"/>
        <v>laU</v>
      </c>
      <c r="AL218" s="20" t="s">
        <v>72</v>
      </c>
      <c r="AM218" s="20">
        <v>18</v>
      </c>
      <c r="AN218" s="21">
        <v>16</v>
      </c>
    </row>
    <row r="219" spans="1:40" ht="12" hidden="1" customHeight="1">
      <c r="A219" s="35"/>
      <c r="B219" s="10"/>
      <c r="C219" s="10"/>
      <c r="D219" s="10"/>
      <c r="E219" s="10"/>
      <c r="F219" s="10"/>
      <c r="G219" s="10"/>
      <c r="H219" s="10"/>
      <c r="I219" s="10"/>
      <c r="J219" s="10"/>
      <c r="K219" s="14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18">
        <f t="shared" ca="1" si="1"/>
        <v>719.17647058823525</v>
      </c>
      <c r="AK219" s="19" t="str">
        <f t="shared" ca="1" si="2"/>
        <v>laU</v>
      </c>
      <c r="AL219" s="20" t="s">
        <v>72</v>
      </c>
      <c r="AM219" s="20">
        <v>19</v>
      </c>
      <c r="AN219" s="21">
        <v>17</v>
      </c>
    </row>
    <row r="220" spans="1:40" ht="12" hidden="1" customHeight="1">
      <c r="A220" s="35"/>
      <c r="B220" s="10"/>
      <c r="C220" s="10"/>
      <c r="D220" s="10"/>
      <c r="E220" s="10"/>
      <c r="F220" s="10"/>
      <c r="G220" s="10"/>
      <c r="H220" s="10"/>
      <c r="I220" s="10"/>
      <c r="J220" s="10"/>
      <c r="K220" s="14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18">
        <f t="shared" ca="1" si="1"/>
        <v>679.22222222222217</v>
      </c>
      <c r="AK220" s="19" t="str">
        <f t="shared" ca="1" si="2"/>
        <v>laU</v>
      </c>
      <c r="AL220" s="20" t="s">
        <v>72</v>
      </c>
      <c r="AM220" s="20">
        <v>20</v>
      </c>
      <c r="AN220" s="21">
        <v>18</v>
      </c>
    </row>
    <row r="221" spans="1:40" ht="12" hidden="1" customHeight="1">
      <c r="A221" s="35"/>
      <c r="B221" s="10"/>
      <c r="C221" s="10"/>
      <c r="D221" s="10"/>
      <c r="E221" s="10"/>
      <c r="F221" s="10"/>
      <c r="G221" s="10"/>
      <c r="H221" s="10"/>
      <c r="I221" s="10"/>
      <c r="J221" s="10"/>
      <c r="K221" s="14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18">
        <f t="shared" ca="1" si="1"/>
        <v>643.47368421052636</v>
      </c>
      <c r="AK221" s="19" t="str">
        <f t="shared" ca="1" si="2"/>
        <v>laU</v>
      </c>
      <c r="AL221" s="20" t="s">
        <v>72</v>
      </c>
      <c r="AM221" s="20">
        <v>21</v>
      </c>
      <c r="AN221" s="21">
        <v>19</v>
      </c>
    </row>
    <row r="222" spans="1:40" ht="12" hidden="1" customHeight="1">
      <c r="A222" s="35"/>
      <c r="B222" s="10"/>
      <c r="C222" s="10"/>
      <c r="D222" s="10"/>
      <c r="E222" s="10"/>
      <c r="F222" s="10"/>
      <c r="G222" s="10"/>
      <c r="H222" s="10"/>
      <c r="I222" s="10"/>
      <c r="J222" s="10"/>
      <c r="K222" s="14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18">
        <f t="shared" ca="1" si="1"/>
        <v>611.29999999999995</v>
      </c>
      <c r="AK222" s="19" t="str">
        <f t="shared" ca="1" si="2"/>
        <v>laU</v>
      </c>
      <c r="AL222" s="20" t="s">
        <v>72</v>
      </c>
      <c r="AM222" s="20">
        <v>22</v>
      </c>
      <c r="AN222" s="21">
        <v>20</v>
      </c>
    </row>
    <row r="223" spans="1:40" ht="12" hidden="1" customHeight="1">
      <c r="A223" s="35"/>
      <c r="B223" s="10"/>
      <c r="C223" s="10"/>
      <c r="D223" s="10"/>
      <c r="E223" s="10"/>
      <c r="F223" s="10"/>
      <c r="G223" s="10"/>
      <c r="H223" s="10"/>
      <c r="I223" s="10"/>
      <c r="J223" s="10"/>
      <c r="K223" s="14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18">
        <f t="shared" ca="1" si="1"/>
        <v>582.19047619047615</v>
      </c>
      <c r="AK223" s="19" t="str">
        <f t="shared" ca="1" si="2"/>
        <v>laU</v>
      </c>
      <c r="AL223" s="20" t="s">
        <v>72</v>
      </c>
      <c r="AM223" s="20">
        <v>23</v>
      </c>
      <c r="AN223" s="21">
        <v>21</v>
      </c>
    </row>
    <row r="224" spans="1:40" ht="12" hidden="1" customHeight="1">
      <c r="A224" s="35"/>
      <c r="B224" s="10"/>
      <c r="C224" s="10"/>
      <c r="D224" s="10"/>
      <c r="E224" s="10"/>
      <c r="F224" s="10"/>
      <c r="G224" s="10"/>
      <c r="H224" s="10"/>
      <c r="I224" s="10"/>
      <c r="J224" s="10"/>
      <c r="K224" s="14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18">
        <f t="shared" ca="1" si="1"/>
        <v>555.72727272727275</v>
      </c>
      <c r="AK224" s="19" t="str">
        <f t="shared" ca="1" si="2"/>
        <v>laU</v>
      </c>
      <c r="AL224" s="20" t="s">
        <v>72</v>
      </c>
      <c r="AM224" s="20">
        <v>24</v>
      </c>
      <c r="AN224" s="21">
        <v>22</v>
      </c>
    </row>
    <row r="225" spans="1:40" ht="12" hidden="1" customHeight="1">
      <c r="A225" s="35"/>
      <c r="B225" s="10"/>
      <c r="C225" s="10"/>
      <c r="D225" s="10"/>
      <c r="E225" s="10"/>
      <c r="F225" s="10"/>
      <c r="G225" s="10"/>
      <c r="H225" s="10"/>
      <c r="I225" s="10"/>
      <c r="J225" s="10"/>
      <c r="K225" s="14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18">
        <f t="shared" ca="1" si="1"/>
        <v>531.56521739130437</v>
      </c>
      <c r="AK225" s="19" t="str">
        <f t="shared" ca="1" si="2"/>
        <v>laU</v>
      </c>
      <c r="AL225" s="20" t="s">
        <v>72</v>
      </c>
      <c r="AM225" s="20">
        <v>25</v>
      </c>
      <c r="AN225" s="21">
        <v>23</v>
      </c>
    </row>
    <row r="226" spans="1:40" ht="12" hidden="1" customHeight="1">
      <c r="A226" s="35"/>
      <c r="B226" s="10"/>
      <c r="C226" s="10"/>
      <c r="D226" s="10"/>
      <c r="E226" s="10"/>
      <c r="F226" s="10"/>
      <c r="G226" s="10"/>
      <c r="H226" s="10"/>
      <c r="I226" s="10"/>
      <c r="J226" s="10"/>
      <c r="K226" s="14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18">
        <f t="shared" ca="1" si="1"/>
        <v>509.41666666666669</v>
      </c>
      <c r="AK226" s="19" t="str">
        <f t="shared" ca="1" si="2"/>
        <v>laU</v>
      </c>
      <c r="AL226" s="20" t="s">
        <v>72</v>
      </c>
      <c r="AM226" s="20">
        <v>26</v>
      </c>
      <c r="AN226" s="21">
        <v>24</v>
      </c>
    </row>
    <row r="227" spans="1:40" ht="12" hidden="1" customHeight="1">
      <c r="A227" s="35"/>
      <c r="B227" s="10"/>
      <c r="C227" s="10"/>
      <c r="D227" s="10"/>
      <c r="E227" s="10"/>
      <c r="F227" s="10"/>
      <c r="G227" s="10"/>
      <c r="H227" s="10"/>
      <c r="I227" s="10"/>
      <c r="J227" s="10"/>
      <c r="K227" s="14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18">
        <f t="shared" ca="1" si="1"/>
        <v>489.04</v>
      </c>
      <c r="AK227" s="19" t="str">
        <f t="shared" ca="1" si="2"/>
        <v>laU</v>
      </c>
      <c r="AL227" s="20" t="s">
        <v>72</v>
      </c>
      <c r="AM227" s="20">
        <v>27</v>
      </c>
      <c r="AN227" s="21">
        <v>25</v>
      </c>
    </row>
    <row r="228" spans="1:40" ht="12" hidden="1" customHeight="1">
      <c r="A228" s="35"/>
      <c r="B228" s="10"/>
      <c r="C228" s="10"/>
      <c r="D228" s="10"/>
      <c r="E228" s="10"/>
      <c r="F228" s="10"/>
      <c r="G228" s="10"/>
      <c r="H228" s="10"/>
      <c r="I228" s="10"/>
      <c r="J228" s="10"/>
      <c r="K228" s="14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18">
        <f t="shared" ca="1" si="1"/>
        <v>470.23076923076923</v>
      </c>
      <c r="AK228" s="19" t="str">
        <f t="shared" ca="1" si="2"/>
        <v>laU</v>
      </c>
      <c r="AL228" s="20" t="s">
        <v>72</v>
      </c>
      <c r="AM228" s="20">
        <v>28</v>
      </c>
      <c r="AN228" s="21">
        <v>26</v>
      </c>
    </row>
    <row r="229" spans="1:40" ht="12" hidden="1" customHeight="1">
      <c r="A229" s="35"/>
      <c r="B229" s="10"/>
      <c r="C229" s="10"/>
      <c r="D229" s="10"/>
      <c r="E229" s="10"/>
      <c r="F229" s="10"/>
      <c r="G229" s="10"/>
      <c r="H229" s="10"/>
      <c r="I229" s="10"/>
      <c r="J229" s="10"/>
      <c r="K229" s="14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18">
        <f t="shared" ca="1" si="1"/>
        <v>452.81481481481484</v>
      </c>
      <c r="AK229" s="19" t="str">
        <f t="shared" ca="1" si="2"/>
        <v>laU</v>
      </c>
      <c r="AL229" s="20" t="s">
        <v>72</v>
      </c>
      <c r="AM229" s="20">
        <v>29</v>
      </c>
      <c r="AN229" s="21">
        <v>27</v>
      </c>
    </row>
    <row r="230" spans="1:40" ht="12" hidden="1" customHeight="1">
      <c r="A230" s="35"/>
      <c r="B230" s="10"/>
      <c r="C230" s="10"/>
      <c r="D230" s="10"/>
      <c r="E230" s="10"/>
      <c r="F230" s="10"/>
      <c r="G230" s="10"/>
      <c r="H230" s="10"/>
      <c r="I230" s="10"/>
      <c r="J230" s="10"/>
      <c r="K230" s="14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18">
        <f t="shared" ca="1" si="1"/>
        <v>436.64285714285717</v>
      </c>
      <c r="AK230" s="19" t="str">
        <f t="shared" ca="1" si="2"/>
        <v>laU</v>
      </c>
      <c r="AL230" s="20" t="s">
        <v>72</v>
      </c>
      <c r="AM230" s="20">
        <v>30</v>
      </c>
      <c r="AN230" s="21">
        <v>28</v>
      </c>
    </row>
    <row r="231" spans="1:40" ht="12" hidden="1" customHeight="1">
      <c r="A231" s="35"/>
      <c r="B231" s="10"/>
      <c r="C231" s="10"/>
      <c r="D231" s="10"/>
      <c r="E231" s="10"/>
      <c r="F231" s="10"/>
      <c r="G231" s="10"/>
      <c r="H231" s="10"/>
      <c r="I231" s="10"/>
      <c r="J231" s="10"/>
      <c r="K231" s="14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18">
        <f t="shared" ca="1" si="1"/>
        <v>421.58620689655174</v>
      </c>
      <c r="AK231" s="19" t="str">
        <f t="shared" ca="1" si="2"/>
        <v>laU</v>
      </c>
      <c r="AL231" s="20" t="s">
        <v>72</v>
      </c>
      <c r="AM231" s="20">
        <v>31</v>
      </c>
      <c r="AN231" s="21">
        <v>29</v>
      </c>
    </row>
    <row r="232" spans="1:40" ht="12" hidden="1" customHeight="1">
      <c r="A232" s="35"/>
      <c r="B232" s="10"/>
      <c r="C232" s="10"/>
      <c r="D232" s="10"/>
      <c r="E232" s="10"/>
      <c r="F232" s="10"/>
      <c r="G232" s="10"/>
      <c r="H232" s="10"/>
      <c r="I232" s="10"/>
      <c r="J232" s="10"/>
      <c r="K232" s="14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18">
        <f t="shared" ca="1" si="1"/>
        <v>407.53333333333336</v>
      </c>
      <c r="AK232" s="19" t="str">
        <f t="shared" ca="1" si="2"/>
        <v>laU</v>
      </c>
      <c r="AL232" s="20" t="s">
        <v>72</v>
      </c>
      <c r="AM232" s="20">
        <v>32</v>
      </c>
      <c r="AN232" s="21">
        <v>30</v>
      </c>
    </row>
    <row r="233" spans="1:40" ht="12" hidden="1" customHeight="1">
      <c r="A233" s="35"/>
      <c r="B233" s="10"/>
      <c r="C233" s="10"/>
      <c r="D233" s="10"/>
      <c r="E233" s="10"/>
      <c r="F233" s="10"/>
      <c r="G233" s="10"/>
      <c r="H233" s="10"/>
      <c r="I233" s="10"/>
      <c r="J233" s="10"/>
      <c r="K233" s="14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18">
        <f t="shared" ca="1" si="1"/>
        <v>394.38709677419354</v>
      </c>
      <c r="AK233" s="19" t="str">
        <f t="shared" ca="1" si="2"/>
        <v>laU</v>
      </c>
      <c r="AL233" s="20" t="s">
        <v>72</v>
      </c>
      <c r="AM233" s="20">
        <v>33</v>
      </c>
      <c r="AN233" s="21">
        <v>31</v>
      </c>
    </row>
    <row r="234" spans="1:40" ht="12" hidden="1" customHeight="1">
      <c r="A234" s="35"/>
      <c r="B234" s="10"/>
      <c r="C234" s="10"/>
      <c r="D234" s="10"/>
      <c r="E234" s="10"/>
      <c r="F234" s="10"/>
      <c r="G234" s="10"/>
      <c r="H234" s="10"/>
      <c r="I234" s="10"/>
      <c r="J234" s="10"/>
      <c r="K234" s="14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18">
        <f t="shared" ca="1" si="1"/>
        <v>382.0625</v>
      </c>
      <c r="AK234" s="19" t="str">
        <f t="shared" ca="1" si="2"/>
        <v>laU</v>
      </c>
      <c r="AL234" s="20" t="s">
        <v>72</v>
      </c>
      <c r="AM234" s="20">
        <v>34</v>
      </c>
      <c r="AN234" s="21">
        <v>32</v>
      </c>
    </row>
    <row r="235" spans="1:40" ht="12" hidden="1" customHeight="1">
      <c r="A235" s="35"/>
      <c r="B235" s="10"/>
      <c r="C235" s="10"/>
      <c r="D235" s="10"/>
      <c r="E235" s="10"/>
      <c r="F235" s="10"/>
      <c r="G235" s="10"/>
      <c r="H235" s="10"/>
      <c r="I235" s="10"/>
      <c r="J235" s="10"/>
      <c r="K235" s="14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18">
        <f t="shared" ca="1" si="1"/>
        <v>370.4848484848485</v>
      </c>
      <c r="AK235" s="19" t="str">
        <f t="shared" ca="1" si="2"/>
        <v>laU</v>
      </c>
      <c r="AL235" s="20" t="s">
        <v>72</v>
      </c>
      <c r="AM235" s="20">
        <v>35</v>
      </c>
      <c r="AN235" s="21">
        <v>33</v>
      </c>
    </row>
    <row r="236" spans="1:40" ht="12" hidden="1" customHeight="1">
      <c r="A236" s="35"/>
      <c r="B236" s="10"/>
      <c r="C236" s="10"/>
      <c r="D236" s="10"/>
      <c r="E236" s="10"/>
      <c r="F236" s="10"/>
      <c r="G236" s="10"/>
      <c r="H236" s="10"/>
      <c r="I236" s="10"/>
      <c r="J236" s="10"/>
      <c r="K236" s="14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18">
        <f t="shared" ca="1" si="1"/>
        <v>359.58823529411762</v>
      </c>
      <c r="AK236" s="19" t="str">
        <f t="shared" ca="1" si="2"/>
        <v>laU</v>
      </c>
      <c r="AL236" s="20" t="s">
        <v>72</v>
      </c>
      <c r="AM236" s="20">
        <v>36</v>
      </c>
      <c r="AN236" s="21">
        <v>34</v>
      </c>
    </row>
    <row r="237" spans="1:40" ht="12" hidden="1" customHeight="1">
      <c r="A237" s="35"/>
      <c r="B237" s="10"/>
      <c r="C237" s="10"/>
      <c r="D237" s="10"/>
      <c r="E237" s="10"/>
      <c r="F237" s="10"/>
      <c r="G237" s="10"/>
      <c r="H237" s="10"/>
      <c r="I237" s="10"/>
      <c r="J237" s="10"/>
      <c r="K237" s="14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18">
        <f t="shared" ca="1" si="1"/>
        <v>349.31428571428569</v>
      </c>
      <c r="AK237" s="19" t="str">
        <f t="shared" ca="1" si="2"/>
        <v>laU</v>
      </c>
      <c r="AL237" s="20" t="s">
        <v>72</v>
      </c>
      <c r="AM237" s="20">
        <v>37</v>
      </c>
      <c r="AN237" s="21">
        <v>35</v>
      </c>
    </row>
    <row r="238" spans="1:40" ht="12" hidden="1" customHeight="1">
      <c r="A238" s="35"/>
      <c r="B238" s="10"/>
      <c r="C238" s="10"/>
      <c r="D238" s="10"/>
      <c r="E238" s="10"/>
      <c r="F238" s="10"/>
      <c r="G238" s="10"/>
      <c r="H238" s="10"/>
      <c r="I238" s="10"/>
      <c r="J238" s="10"/>
      <c r="K238" s="14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18">
        <f t="shared" ca="1" si="1"/>
        <v>339.61111111111109</v>
      </c>
      <c r="AK238" s="19" t="str">
        <f t="shared" ca="1" si="2"/>
        <v>laU</v>
      </c>
      <c r="AL238" s="20" t="s">
        <v>72</v>
      </c>
      <c r="AM238" s="20">
        <v>38</v>
      </c>
      <c r="AN238" s="21">
        <v>36</v>
      </c>
    </row>
    <row r="239" spans="1:40" ht="12" hidden="1" customHeight="1">
      <c r="A239" s="35"/>
      <c r="B239" s="10"/>
      <c r="C239" s="10"/>
      <c r="D239" s="10"/>
      <c r="E239" s="10"/>
      <c r="F239" s="10"/>
      <c r="G239" s="10"/>
      <c r="H239" s="10"/>
      <c r="I239" s="10"/>
      <c r="J239" s="10"/>
      <c r="K239" s="14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18">
        <f t="shared" ca="1" si="1"/>
        <v>330.43243243243245</v>
      </c>
      <c r="AK239" s="19" t="str">
        <f t="shared" ca="1" si="2"/>
        <v>laU</v>
      </c>
      <c r="AL239" s="20" t="s">
        <v>72</v>
      </c>
      <c r="AM239" s="20">
        <v>39</v>
      </c>
      <c r="AN239" s="21">
        <v>37</v>
      </c>
    </row>
    <row r="240" spans="1:40" ht="12" hidden="1" customHeight="1">
      <c r="A240" s="35"/>
      <c r="B240" s="10"/>
      <c r="C240" s="10"/>
      <c r="D240" s="10"/>
      <c r="E240" s="10"/>
      <c r="F240" s="10"/>
      <c r="G240" s="10"/>
      <c r="H240" s="10"/>
      <c r="I240" s="10"/>
      <c r="J240" s="10"/>
      <c r="K240" s="14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18">
        <f t="shared" ca="1" si="1"/>
        <v>321.73684210526318</v>
      </c>
      <c r="AK240" s="19" t="str">
        <f t="shared" ca="1" si="2"/>
        <v>laU</v>
      </c>
      <c r="AL240" s="20" t="s">
        <v>72</v>
      </c>
      <c r="AM240" s="20">
        <v>40</v>
      </c>
      <c r="AN240" s="21">
        <v>38</v>
      </c>
    </row>
    <row r="241" spans="1:40" ht="12" hidden="1" customHeight="1">
      <c r="A241" s="35"/>
      <c r="B241" s="10"/>
      <c r="C241" s="10"/>
      <c r="D241" s="10"/>
      <c r="E241" s="10"/>
      <c r="F241" s="10"/>
      <c r="G241" s="10"/>
      <c r="H241" s="10"/>
      <c r="I241" s="10"/>
      <c r="J241" s="10"/>
      <c r="K241" s="14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18">
        <f t="shared" ca="1" si="1"/>
        <v>313.4871794871795</v>
      </c>
      <c r="AK241" s="19" t="str">
        <f t="shared" ca="1" si="2"/>
        <v>laU</v>
      </c>
      <c r="AL241" s="20" t="s">
        <v>72</v>
      </c>
      <c r="AM241" s="20">
        <v>41</v>
      </c>
      <c r="AN241" s="21">
        <v>39</v>
      </c>
    </row>
    <row r="242" spans="1:40" ht="12" hidden="1" customHeight="1">
      <c r="A242" s="35"/>
      <c r="B242" s="10"/>
      <c r="C242" s="10"/>
      <c r="D242" s="10"/>
      <c r="E242" s="10"/>
      <c r="F242" s="10"/>
      <c r="G242" s="10"/>
      <c r="H242" s="10"/>
      <c r="I242" s="10"/>
      <c r="J242" s="10"/>
      <c r="K242" s="14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18">
        <f t="shared" ca="1" si="1"/>
        <v>305.64999999999998</v>
      </c>
      <c r="AK242" s="19" t="str">
        <f t="shared" ca="1" si="2"/>
        <v>laU</v>
      </c>
      <c r="AL242" s="20" t="s">
        <v>72</v>
      </c>
      <c r="AM242" s="20">
        <v>42</v>
      </c>
      <c r="AN242" s="21">
        <v>40</v>
      </c>
    </row>
    <row r="243" spans="1:40" ht="12" hidden="1" customHeight="1">
      <c r="A243" s="35"/>
      <c r="B243" s="10"/>
      <c r="C243" s="10"/>
      <c r="D243" s="10"/>
      <c r="E243" s="10"/>
      <c r="F243" s="10"/>
      <c r="G243" s="10"/>
      <c r="H243" s="10"/>
      <c r="I243" s="10"/>
      <c r="J243" s="10"/>
      <c r="K243" s="14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18">
        <f t="shared" ca="1" si="1"/>
        <v>298.19512195121951</v>
      </c>
      <c r="AK243" s="19" t="str">
        <f t="shared" ca="1" si="2"/>
        <v>laU</v>
      </c>
      <c r="AL243" s="20" t="s">
        <v>72</v>
      </c>
      <c r="AM243" s="20">
        <v>43</v>
      </c>
      <c r="AN243" s="21">
        <v>41</v>
      </c>
    </row>
    <row r="244" spans="1:40" ht="12" hidden="1" customHeight="1">
      <c r="A244" s="35"/>
      <c r="B244" s="10"/>
      <c r="C244" s="10"/>
      <c r="D244" s="10"/>
      <c r="E244" s="10"/>
      <c r="F244" s="10"/>
      <c r="G244" s="10"/>
      <c r="H244" s="10"/>
      <c r="I244" s="10"/>
      <c r="J244" s="10"/>
      <c r="K244" s="14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18">
        <f t="shared" ca="1" si="1"/>
        <v>291.09523809523807</v>
      </c>
      <c r="AK244" s="19" t="str">
        <f t="shared" ca="1" si="2"/>
        <v>laU</v>
      </c>
      <c r="AL244" s="20" t="s">
        <v>72</v>
      </c>
      <c r="AM244" s="20">
        <v>44</v>
      </c>
      <c r="AN244" s="21">
        <v>42</v>
      </c>
    </row>
    <row r="245" spans="1:40" ht="12" hidden="1" customHeight="1">
      <c r="A245" s="35"/>
      <c r="B245" s="10"/>
      <c r="C245" s="10"/>
      <c r="D245" s="10"/>
      <c r="E245" s="10"/>
      <c r="F245" s="10"/>
      <c r="G245" s="10"/>
      <c r="H245" s="10"/>
      <c r="I245" s="10"/>
      <c r="J245" s="10"/>
      <c r="K245" s="14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18">
        <f t="shared" ca="1" si="1"/>
        <v>284.32558139534882</v>
      </c>
      <c r="AK245" s="19" t="str">
        <f t="shared" ca="1" si="2"/>
        <v>laU</v>
      </c>
      <c r="AL245" s="20" t="s">
        <v>72</v>
      </c>
      <c r="AM245" s="20">
        <v>45</v>
      </c>
      <c r="AN245" s="21">
        <v>43</v>
      </c>
    </row>
    <row r="246" spans="1:40" ht="12" hidden="1" customHeight="1">
      <c r="A246" s="35"/>
      <c r="B246" s="10"/>
      <c r="C246" s="10"/>
      <c r="D246" s="10"/>
      <c r="E246" s="10"/>
      <c r="F246" s="10"/>
      <c r="G246" s="10"/>
      <c r="H246" s="10"/>
      <c r="I246" s="10"/>
      <c r="J246" s="10"/>
      <c r="K246" s="14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18">
        <f t="shared" ca="1" si="1"/>
        <v>277.86363636363637</v>
      </c>
      <c r="AK246" s="19" t="str">
        <f t="shared" ca="1" si="2"/>
        <v>laU</v>
      </c>
      <c r="AL246" s="20" t="s">
        <v>72</v>
      </c>
      <c r="AM246" s="20">
        <v>46</v>
      </c>
      <c r="AN246" s="21">
        <v>44</v>
      </c>
    </row>
    <row r="247" spans="1:40" ht="12" hidden="1" customHeight="1">
      <c r="A247" s="35"/>
      <c r="B247" s="10"/>
      <c r="C247" s="10"/>
      <c r="D247" s="10"/>
      <c r="E247" s="10"/>
      <c r="F247" s="10"/>
      <c r="G247" s="10"/>
      <c r="H247" s="10"/>
      <c r="I247" s="10"/>
      <c r="J247" s="10"/>
      <c r="K247" s="14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18">
        <f t="shared" ca="1" si="1"/>
        <v>271.68888888888887</v>
      </c>
      <c r="AK247" s="19" t="str">
        <f t="shared" ca="1" si="2"/>
        <v>laU</v>
      </c>
      <c r="AL247" s="20" t="s">
        <v>72</v>
      </c>
      <c r="AM247" s="20">
        <v>47</v>
      </c>
      <c r="AN247" s="21">
        <v>45</v>
      </c>
    </row>
    <row r="248" spans="1:40" ht="12" hidden="1" customHeight="1">
      <c r="A248" s="35"/>
      <c r="B248" s="10"/>
      <c r="C248" s="10"/>
      <c r="D248" s="10"/>
      <c r="E248" s="10"/>
      <c r="F248" s="10"/>
      <c r="G248" s="10"/>
      <c r="H248" s="10"/>
      <c r="I248" s="10"/>
      <c r="J248" s="10"/>
      <c r="K248" s="14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18">
        <f t="shared" ca="1" si="1"/>
        <v>265.78260869565219</v>
      </c>
      <c r="AK248" s="19" t="str">
        <f t="shared" ca="1" si="2"/>
        <v>laU</v>
      </c>
      <c r="AL248" s="20" t="s">
        <v>72</v>
      </c>
      <c r="AM248" s="20">
        <v>48</v>
      </c>
      <c r="AN248" s="21">
        <v>46</v>
      </c>
    </row>
    <row r="249" spans="1:40" ht="12" hidden="1" customHeight="1">
      <c r="A249" s="35"/>
      <c r="B249" s="10"/>
      <c r="C249" s="10"/>
      <c r="D249" s="10"/>
      <c r="E249" s="10"/>
      <c r="F249" s="10"/>
      <c r="G249" s="10"/>
      <c r="H249" s="10"/>
      <c r="I249" s="10"/>
      <c r="J249" s="10"/>
      <c r="K249" s="14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18">
        <f t="shared" ca="1" si="1"/>
        <v>260.12765957446811</v>
      </c>
      <c r="AK249" s="19" t="str">
        <f t="shared" ca="1" si="2"/>
        <v>laU</v>
      </c>
      <c r="AL249" s="20" t="s">
        <v>72</v>
      </c>
      <c r="AM249" s="20">
        <v>49</v>
      </c>
      <c r="AN249" s="21">
        <v>47</v>
      </c>
    </row>
    <row r="250" spans="1:40" ht="12" hidden="1" customHeight="1">
      <c r="A250" s="35"/>
      <c r="B250" s="10"/>
      <c r="C250" s="10"/>
      <c r="D250" s="10"/>
      <c r="E250" s="10"/>
      <c r="F250" s="10"/>
      <c r="G250" s="10"/>
      <c r="H250" s="10"/>
      <c r="I250" s="10"/>
      <c r="J250" s="10"/>
      <c r="K250" s="14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18">
        <f t="shared" ca="1" si="1"/>
        <v>254.70833333333334</v>
      </c>
      <c r="AK250" s="19" t="str">
        <f t="shared" ca="1" si="2"/>
        <v>laU</v>
      </c>
      <c r="AL250" s="20" t="s">
        <v>72</v>
      </c>
      <c r="AM250" s="20">
        <v>50</v>
      </c>
      <c r="AN250" s="21">
        <v>48</v>
      </c>
    </row>
    <row r="251" spans="1:40" ht="12" hidden="1" customHeight="1">
      <c r="A251" s="35"/>
      <c r="B251" s="10"/>
      <c r="C251" s="10"/>
      <c r="D251" s="10"/>
      <c r="E251" s="10"/>
      <c r="F251" s="10"/>
      <c r="G251" s="10"/>
      <c r="H251" s="10"/>
      <c r="I251" s="10"/>
      <c r="J251" s="10"/>
      <c r="K251" s="14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18">
        <f t="shared" ca="1" si="1"/>
        <v>249.51020408163265</v>
      </c>
      <c r="AK251" s="19" t="str">
        <f t="shared" ca="1" si="2"/>
        <v>laU</v>
      </c>
      <c r="AL251" s="20" t="s">
        <v>72</v>
      </c>
      <c r="AM251" s="20">
        <v>51</v>
      </c>
      <c r="AN251" s="21">
        <v>49</v>
      </c>
    </row>
    <row r="252" spans="1:40" ht="12" hidden="1" customHeight="1">
      <c r="A252" s="35"/>
      <c r="B252" s="10"/>
      <c r="C252" s="10"/>
      <c r="D252" s="10"/>
      <c r="E252" s="10"/>
      <c r="F252" s="10"/>
      <c r="G252" s="10"/>
      <c r="H252" s="10"/>
      <c r="I252" s="10"/>
      <c r="J252" s="10"/>
      <c r="K252" s="14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18">
        <f t="shared" ca="1" si="1"/>
        <v>244.52</v>
      </c>
      <c r="AK252" s="19" t="str">
        <f t="shared" ca="1" si="2"/>
        <v>laU</v>
      </c>
      <c r="AL252" s="20" t="s">
        <v>72</v>
      </c>
      <c r="AM252" s="20">
        <v>52</v>
      </c>
      <c r="AN252" s="21">
        <v>50</v>
      </c>
    </row>
    <row r="253" spans="1:40" ht="12" hidden="1" customHeight="1">
      <c r="A253" s="35"/>
      <c r="B253" s="10"/>
      <c r="C253" s="10"/>
      <c r="D253" s="10"/>
      <c r="E253" s="10"/>
      <c r="F253" s="10"/>
      <c r="G253" s="10"/>
      <c r="H253" s="10"/>
      <c r="I253" s="10"/>
      <c r="J253" s="10"/>
      <c r="K253" s="14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18">
        <f t="shared" ca="1" si="1"/>
        <v>10666</v>
      </c>
      <c r="AK253" s="19" t="str">
        <f t="shared" ca="1" si="2"/>
        <v>centro</v>
      </c>
      <c r="AL253" s="20" t="s">
        <v>73</v>
      </c>
      <c r="AM253" s="20">
        <v>3</v>
      </c>
      <c r="AN253" s="21">
        <v>1</v>
      </c>
    </row>
    <row r="254" spans="1:40" ht="12" hidden="1" customHeight="1">
      <c r="A254" s="35"/>
      <c r="B254" s="10"/>
      <c r="C254" s="10"/>
      <c r="D254" s="10"/>
      <c r="E254" s="10"/>
      <c r="F254" s="10"/>
      <c r="G254" s="10"/>
      <c r="H254" s="10"/>
      <c r="I254" s="10"/>
      <c r="J254" s="10"/>
      <c r="K254" s="14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18">
        <f t="shared" ca="1" si="1"/>
        <v>5333</v>
      </c>
      <c r="AK254" s="19" t="str">
        <f t="shared" ca="1" si="2"/>
        <v>centro</v>
      </c>
      <c r="AL254" s="20" t="s">
        <v>73</v>
      </c>
      <c r="AM254" s="20">
        <v>4</v>
      </c>
      <c r="AN254" s="21">
        <v>2</v>
      </c>
    </row>
    <row r="255" spans="1:40" ht="12" hidden="1" customHeight="1">
      <c r="A255" s="35"/>
      <c r="B255" s="10"/>
      <c r="C255" s="10"/>
      <c r="D255" s="10"/>
      <c r="E255" s="10"/>
      <c r="F255" s="10"/>
      <c r="G255" s="10"/>
      <c r="H255" s="10"/>
      <c r="I255" s="10"/>
      <c r="J255" s="10"/>
      <c r="K255" s="14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18">
        <f t="shared" ca="1" si="1"/>
        <v>3555.3333333333335</v>
      </c>
      <c r="AK255" s="19" t="str">
        <f t="shared" ca="1" si="2"/>
        <v>centro</v>
      </c>
      <c r="AL255" s="20" t="s">
        <v>73</v>
      </c>
      <c r="AM255" s="20">
        <v>5</v>
      </c>
      <c r="AN255" s="21">
        <v>3</v>
      </c>
    </row>
    <row r="256" spans="1:40" ht="12" hidden="1" customHeight="1">
      <c r="A256" s="35"/>
      <c r="B256" s="10"/>
      <c r="C256" s="10"/>
      <c r="D256" s="10"/>
      <c r="E256" s="10"/>
      <c r="F256" s="10"/>
      <c r="G256" s="10"/>
      <c r="H256" s="10"/>
      <c r="I256" s="10"/>
      <c r="J256" s="10"/>
      <c r="K256" s="14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18">
        <f t="shared" ca="1" si="1"/>
        <v>2666.5</v>
      </c>
      <c r="AK256" s="19" t="str">
        <f t="shared" ca="1" si="2"/>
        <v>centro</v>
      </c>
      <c r="AL256" s="20" t="s">
        <v>73</v>
      </c>
      <c r="AM256" s="20">
        <v>6</v>
      </c>
      <c r="AN256" s="21">
        <v>4</v>
      </c>
    </row>
    <row r="257" spans="1:40" ht="12" hidden="1" customHeight="1">
      <c r="A257" s="35"/>
      <c r="B257" s="10"/>
      <c r="C257" s="10"/>
      <c r="D257" s="10"/>
      <c r="E257" s="10"/>
      <c r="F257" s="10"/>
      <c r="G257" s="10"/>
      <c r="H257" s="10"/>
      <c r="I257" s="10"/>
      <c r="J257" s="10"/>
      <c r="K257" s="14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18">
        <f t="shared" ca="1" si="1"/>
        <v>2133.1999999999998</v>
      </c>
      <c r="AK257" s="19" t="str">
        <f t="shared" ca="1" si="2"/>
        <v>centro</v>
      </c>
      <c r="AL257" s="20" t="s">
        <v>73</v>
      </c>
      <c r="AM257" s="20">
        <v>7</v>
      </c>
      <c r="AN257" s="21">
        <v>5</v>
      </c>
    </row>
    <row r="258" spans="1:40" ht="12" hidden="1" customHeight="1">
      <c r="A258" s="35"/>
      <c r="B258" s="10"/>
      <c r="C258" s="10"/>
      <c r="D258" s="10"/>
      <c r="E258" s="10"/>
      <c r="F258" s="10"/>
      <c r="G258" s="10"/>
      <c r="H258" s="10"/>
      <c r="I258" s="10"/>
      <c r="J258" s="10"/>
      <c r="K258" s="14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18">
        <f t="shared" ca="1" si="1"/>
        <v>1777.6666666666667</v>
      </c>
      <c r="AK258" s="19" t="str">
        <f t="shared" ca="1" si="2"/>
        <v>centro</v>
      </c>
      <c r="AL258" s="20" t="s">
        <v>73</v>
      </c>
      <c r="AM258" s="20">
        <v>8</v>
      </c>
      <c r="AN258" s="21">
        <v>6</v>
      </c>
    </row>
    <row r="259" spans="1:40" ht="12" hidden="1" customHeight="1">
      <c r="A259" s="35"/>
      <c r="B259" s="10"/>
      <c r="C259" s="10"/>
      <c r="D259" s="10"/>
      <c r="E259" s="10"/>
      <c r="F259" s="10"/>
      <c r="G259" s="10"/>
      <c r="H259" s="10"/>
      <c r="I259" s="10"/>
      <c r="J259" s="10"/>
      <c r="K259" s="14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18">
        <f t="shared" ca="1" si="1"/>
        <v>1523.7142857142858</v>
      </c>
      <c r="AK259" s="19" t="str">
        <f t="shared" ca="1" si="2"/>
        <v>centro</v>
      </c>
      <c r="AL259" s="20" t="s">
        <v>73</v>
      </c>
      <c r="AM259" s="20">
        <v>9</v>
      </c>
      <c r="AN259" s="21">
        <v>7</v>
      </c>
    </row>
    <row r="260" spans="1:40" ht="12" hidden="1" customHeight="1">
      <c r="A260" s="35"/>
      <c r="B260" s="10"/>
      <c r="C260" s="10"/>
      <c r="D260" s="10"/>
      <c r="E260" s="10"/>
      <c r="F260" s="10"/>
      <c r="G260" s="10"/>
      <c r="H260" s="10"/>
      <c r="I260" s="10"/>
      <c r="J260" s="10"/>
      <c r="K260" s="14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18">
        <f t="shared" ca="1" si="1"/>
        <v>1333.25</v>
      </c>
      <c r="AK260" s="19" t="str">
        <f t="shared" ca="1" si="2"/>
        <v>centro</v>
      </c>
      <c r="AL260" s="20" t="s">
        <v>73</v>
      </c>
      <c r="AM260" s="20">
        <v>10</v>
      </c>
      <c r="AN260" s="21">
        <v>8</v>
      </c>
    </row>
    <row r="261" spans="1:40" ht="12" hidden="1" customHeight="1">
      <c r="A261" s="35"/>
      <c r="B261" s="10"/>
      <c r="C261" s="10"/>
      <c r="D261" s="10"/>
      <c r="E261" s="10"/>
      <c r="F261" s="10"/>
      <c r="G261" s="10"/>
      <c r="H261" s="10"/>
      <c r="I261" s="10"/>
      <c r="J261" s="10"/>
      <c r="K261" s="14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18">
        <f t="shared" ca="1" si="1"/>
        <v>1185.1111111111111</v>
      </c>
      <c r="AK261" s="19" t="str">
        <f t="shared" ca="1" si="2"/>
        <v>centro</v>
      </c>
      <c r="AL261" s="20" t="s">
        <v>73</v>
      </c>
      <c r="AM261" s="20">
        <v>11</v>
      </c>
      <c r="AN261" s="21">
        <v>9</v>
      </c>
    </row>
    <row r="262" spans="1:40" ht="12" hidden="1" customHeight="1">
      <c r="A262" s="35"/>
      <c r="B262" s="10"/>
      <c r="C262" s="10"/>
      <c r="D262" s="10"/>
      <c r="E262" s="10"/>
      <c r="F262" s="10"/>
      <c r="G262" s="10"/>
      <c r="H262" s="10"/>
      <c r="I262" s="10"/>
      <c r="J262" s="10"/>
      <c r="K262" s="14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18">
        <f t="shared" ca="1" si="1"/>
        <v>1066.5999999999999</v>
      </c>
      <c r="AK262" s="19" t="str">
        <f t="shared" ca="1" si="2"/>
        <v>centro</v>
      </c>
      <c r="AL262" s="20" t="s">
        <v>73</v>
      </c>
      <c r="AM262" s="20">
        <v>12</v>
      </c>
      <c r="AN262" s="21">
        <v>10</v>
      </c>
    </row>
    <row r="263" spans="1:40" ht="12" hidden="1" customHeight="1">
      <c r="A263" s="35"/>
      <c r="B263" s="10"/>
      <c r="C263" s="10"/>
      <c r="D263" s="10"/>
      <c r="E263" s="10"/>
      <c r="F263" s="10"/>
      <c r="G263" s="10"/>
      <c r="H263" s="10"/>
      <c r="I263" s="10"/>
      <c r="J263" s="10"/>
      <c r="K263" s="14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18">
        <f t="shared" ca="1" si="1"/>
        <v>969.63636363636363</v>
      </c>
      <c r="AK263" s="19" t="str">
        <f t="shared" ca="1" si="2"/>
        <v>centro</v>
      </c>
      <c r="AL263" s="20" t="s">
        <v>73</v>
      </c>
      <c r="AM263" s="20">
        <v>13</v>
      </c>
      <c r="AN263" s="21">
        <v>11</v>
      </c>
    </row>
    <row r="264" spans="1:40" ht="12" hidden="1" customHeight="1">
      <c r="A264" s="35"/>
      <c r="B264" s="10"/>
      <c r="C264" s="10"/>
      <c r="D264" s="10"/>
      <c r="E264" s="10"/>
      <c r="F264" s="10"/>
      <c r="G264" s="10"/>
      <c r="H264" s="10"/>
      <c r="I264" s="10"/>
      <c r="J264" s="10"/>
      <c r="K264" s="14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18">
        <f t="shared" ca="1" si="1"/>
        <v>888.83333333333337</v>
      </c>
      <c r="AK264" s="19" t="str">
        <f t="shared" ca="1" si="2"/>
        <v>centro</v>
      </c>
      <c r="AL264" s="20" t="s">
        <v>73</v>
      </c>
      <c r="AM264" s="20">
        <v>14</v>
      </c>
      <c r="AN264" s="21">
        <v>12</v>
      </c>
    </row>
    <row r="265" spans="1:40" ht="12" hidden="1" customHeight="1">
      <c r="A265" s="35"/>
      <c r="B265" s="10"/>
      <c r="C265" s="10"/>
      <c r="D265" s="10"/>
      <c r="E265" s="10"/>
      <c r="F265" s="10"/>
      <c r="G265" s="10"/>
      <c r="H265" s="10"/>
      <c r="I265" s="10"/>
      <c r="J265" s="10"/>
      <c r="K265" s="14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18">
        <f t="shared" ca="1" si="1"/>
        <v>820.46153846153845</v>
      </c>
      <c r="AK265" s="19" t="str">
        <f t="shared" ca="1" si="2"/>
        <v>centro</v>
      </c>
      <c r="AL265" s="20" t="s">
        <v>73</v>
      </c>
      <c r="AM265" s="20">
        <v>15</v>
      </c>
      <c r="AN265" s="21">
        <v>13</v>
      </c>
    </row>
    <row r="266" spans="1:40" ht="12" hidden="1" customHeight="1">
      <c r="A266" s="35"/>
      <c r="B266" s="10"/>
      <c r="C266" s="10"/>
      <c r="D266" s="10"/>
      <c r="E266" s="10"/>
      <c r="F266" s="10"/>
      <c r="G266" s="10"/>
      <c r="H266" s="10"/>
      <c r="I266" s="10"/>
      <c r="J266" s="10"/>
      <c r="K266" s="14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18">
        <f t="shared" ca="1" si="1"/>
        <v>761.85714285714289</v>
      </c>
      <c r="AK266" s="19" t="str">
        <f t="shared" ca="1" si="2"/>
        <v>centro</v>
      </c>
      <c r="AL266" s="20" t="s">
        <v>73</v>
      </c>
      <c r="AM266" s="20">
        <v>16</v>
      </c>
      <c r="AN266" s="21">
        <v>14</v>
      </c>
    </row>
    <row r="267" spans="1:40" ht="12" hidden="1" customHeight="1">
      <c r="A267" s="35"/>
      <c r="B267" s="10"/>
      <c r="C267" s="10"/>
      <c r="D267" s="10"/>
      <c r="E267" s="10"/>
      <c r="F267" s="10"/>
      <c r="G267" s="10"/>
      <c r="H267" s="10"/>
      <c r="I267" s="10"/>
      <c r="J267" s="10"/>
      <c r="K267" s="14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18">
        <f t="shared" ca="1" si="1"/>
        <v>711.06666666666672</v>
      </c>
      <c r="AK267" s="19" t="str">
        <f t="shared" ca="1" si="2"/>
        <v>centro</v>
      </c>
      <c r="AL267" s="20" t="s">
        <v>73</v>
      </c>
      <c r="AM267" s="20">
        <v>17</v>
      </c>
      <c r="AN267" s="21">
        <v>15</v>
      </c>
    </row>
    <row r="268" spans="1:40" ht="12" hidden="1" customHeight="1">
      <c r="A268" s="35"/>
      <c r="B268" s="10"/>
      <c r="C268" s="10"/>
      <c r="D268" s="10"/>
      <c r="E268" s="10"/>
      <c r="F268" s="10"/>
      <c r="G268" s="10"/>
      <c r="H268" s="10"/>
      <c r="I268" s="10"/>
      <c r="J268" s="10"/>
      <c r="K268" s="14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18">
        <f t="shared" ca="1" si="1"/>
        <v>666.625</v>
      </c>
      <c r="AK268" s="19" t="str">
        <f t="shared" ca="1" si="2"/>
        <v>centro</v>
      </c>
      <c r="AL268" s="20" t="s">
        <v>73</v>
      </c>
      <c r="AM268" s="20">
        <v>18</v>
      </c>
      <c r="AN268" s="21">
        <v>16</v>
      </c>
    </row>
    <row r="269" spans="1:40" ht="12" hidden="1" customHeight="1">
      <c r="A269" s="35"/>
      <c r="B269" s="10"/>
      <c r="C269" s="10"/>
      <c r="D269" s="10"/>
      <c r="E269" s="10"/>
      <c r="F269" s="10"/>
      <c r="G269" s="10"/>
      <c r="H269" s="10"/>
      <c r="I269" s="10"/>
      <c r="J269" s="10"/>
      <c r="K269" s="14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18">
        <f t="shared" ca="1" si="1"/>
        <v>627.41176470588232</v>
      </c>
      <c r="AK269" s="19" t="str">
        <f t="shared" ca="1" si="2"/>
        <v>centro</v>
      </c>
      <c r="AL269" s="20" t="s">
        <v>73</v>
      </c>
      <c r="AM269" s="20">
        <v>19</v>
      </c>
      <c r="AN269" s="21">
        <v>17</v>
      </c>
    </row>
    <row r="270" spans="1:40" ht="12" hidden="1" customHeight="1">
      <c r="A270" s="35"/>
      <c r="B270" s="10"/>
      <c r="C270" s="10"/>
      <c r="D270" s="10"/>
      <c r="E270" s="10"/>
      <c r="F270" s="10"/>
      <c r="G270" s="10"/>
      <c r="H270" s="10"/>
      <c r="I270" s="10"/>
      <c r="J270" s="10"/>
      <c r="K270" s="14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18">
        <f t="shared" ca="1" si="1"/>
        <v>592.55555555555554</v>
      </c>
      <c r="AK270" s="19" t="str">
        <f t="shared" ca="1" si="2"/>
        <v>centro</v>
      </c>
      <c r="AL270" s="20" t="s">
        <v>73</v>
      </c>
      <c r="AM270" s="20">
        <v>20</v>
      </c>
      <c r="AN270" s="21">
        <v>18</v>
      </c>
    </row>
    <row r="271" spans="1:40" ht="12" hidden="1" customHeight="1">
      <c r="A271" s="35"/>
      <c r="B271" s="10"/>
      <c r="C271" s="10"/>
      <c r="D271" s="10"/>
      <c r="E271" s="10"/>
      <c r="F271" s="10"/>
      <c r="G271" s="10"/>
      <c r="H271" s="10"/>
      <c r="I271" s="10"/>
      <c r="J271" s="10"/>
      <c r="K271" s="14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18">
        <f t="shared" ca="1" si="1"/>
        <v>561.36842105263156</v>
      </c>
      <c r="AK271" s="19" t="str">
        <f t="shared" ca="1" si="2"/>
        <v>centro</v>
      </c>
      <c r="AL271" s="20" t="s">
        <v>73</v>
      </c>
      <c r="AM271" s="20">
        <v>21</v>
      </c>
      <c r="AN271" s="21">
        <v>19</v>
      </c>
    </row>
    <row r="272" spans="1:40" ht="12" hidden="1" customHeight="1">
      <c r="A272" s="35"/>
      <c r="B272" s="10"/>
      <c r="C272" s="10"/>
      <c r="D272" s="10"/>
      <c r="E272" s="10"/>
      <c r="F272" s="10"/>
      <c r="G272" s="10"/>
      <c r="H272" s="10"/>
      <c r="I272" s="10"/>
      <c r="J272" s="10"/>
      <c r="K272" s="14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18">
        <f t="shared" ca="1" si="1"/>
        <v>533.29999999999995</v>
      </c>
      <c r="AK272" s="19" t="str">
        <f t="shared" ca="1" si="2"/>
        <v>centro</v>
      </c>
      <c r="AL272" s="20" t="s">
        <v>73</v>
      </c>
      <c r="AM272" s="20">
        <v>22</v>
      </c>
      <c r="AN272" s="21">
        <v>20</v>
      </c>
    </row>
    <row r="273" spans="1:40" ht="12" hidden="1" customHeight="1">
      <c r="A273" s="35"/>
      <c r="B273" s="10"/>
      <c r="C273" s="10"/>
      <c r="D273" s="10"/>
      <c r="E273" s="10"/>
      <c r="F273" s="10"/>
      <c r="G273" s="10"/>
      <c r="H273" s="10"/>
      <c r="I273" s="10"/>
      <c r="J273" s="10"/>
      <c r="K273" s="14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18">
        <f t="shared" ca="1" si="1"/>
        <v>507.90476190476193</v>
      </c>
      <c r="AK273" s="19" t="str">
        <f t="shared" ca="1" si="2"/>
        <v>centro</v>
      </c>
      <c r="AL273" s="20" t="s">
        <v>73</v>
      </c>
      <c r="AM273" s="20">
        <v>23</v>
      </c>
      <c r="AN273" s="21">
        <v>21</v>
      </c>
    </row>
    <row r="274" spans="1:40" ht="12" hidden="1" customHeight="1">
      <c r="A274" s="35"/>
      <c r="B274" s="10"/>
      <c r="C274" s="10"/>
      <c r="D274" s="10"/>
      <c r="E274" s="10"/>
      <c r="F274" s="10"/>
      <c r="G274" s="10"/>
      <c r="H274" s="10"/>
      <c r="I274" s="10"/>
      <c r="J274" s="10"/>
      <c r="K274" s="14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18">
        <f t="shared" ca="1" si="1"/>
        <v>484.81818181818181</v>
      </c>
      <c r="AK274" s="19" t="str">
        <f t="shared" ca="1" si="2"/>
        <v>centro</v>
      </c>
      <c r="AL274" s="20" t="s">
        <v>73</v>
      </c>
      <c r="AM274" s="20">
        <v>24</v>
      </c>
      <c r="AN274" s="21">
        <v>22</v>
      </c>
    </row>
    <row r="275" spans="1:40" ht="12" hidden="1" customHeight="1">
      <c r="A275" s="35"/>
      <c r="B275" s="10"/>
      <c r="C275" s="10"/>
      <c r="D275" s="10"/>
      <c r="E275" s="10"/>
      <c r="F275" s="10"/>
      <c r="G275" s="10"/>
      <c r="H275" s="10"/>
      <c r="I275" s="10"/>
      <c r="J275" s="10"/>
      <c r="K275" s="14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18">
        <f t="shared" ca="1" si="1"/>
        <v>463.73913043478262</v>
      </c>
      <c r="AK275" s="19" t="str">
        <f t="shared" ca="1" si="2"/>
        <v>centro</v>
      </c>
      <c r="AL275" s="20" t="s">
        <v>73</v>
      </c>
      <c r="AM275" s="20">
        <v>25</v>
      </c>
      <c r="AN275" s="21">
        <v>23</v>
      </c>
    </row>
    <row r="276" spans="1:40" ht="12" hidden="1" customHeight="1">
      <c r="A276" s="35"/>
      <c r="B276" s="10"/>
      <c r="C276" s="10"/>
      <c r="D276" s="10"/>
      <c r="E276" s="10"/>
      <c r="F276" s="10"/>
      <c r="G276" s="10"/>
      <c r="H276" s="10"/>
      <c r="I276" s="10"/>
      <c r="J276" s="10"/>
      <c r="K276" s="14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18">
        <f t="shared" ca="1" si="1"/>
        <v>444.41666666666669</v>
      </c>
      <c r="AK276" s="19" t="str">
        <f t="shared" ca="1" si="2"/>
        <v>centro</v>
      </c>
      <c r="AL276" s="20" t="s">
        <v>73</v>
      </c>
      <c r="AM276" s="20">
        <v>26</v>
      </c>
      <c r="AN276" s="21">
        <v>24</v>
      </c>
    </row>
    <row r="277" spans="1:40" ht="12" hidden="1" customHeight="1">
      <c r="A277" s="35"/>
      <c r="B277" s="10"/>
      <c r="C277" s="10"/>
      <c r="D277" s="10"/>
      <c r="E277" s="10"/>
      <c r="F277" s="10"/>
      <c r="G277" s="10"/>
      <c r="H277" s="10"/>
      <c r="I277" s="10"/>
      <c r="J277" s="10"/>
      <c r="K277" s="14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18">
        <f t="shared" ca="1" si="1"/>
        <v>426.64</v>
      </c>
      <c r="AK277" s="19" t="str">
        <f t="shared" ca="1" si="2"/>
        <v>centro</v>
      </c>
      <c r="AL277" s="20" t="s">
        <v>73</v>
      </c>
      <c r="AM277" s="20">
        <v>27</v>
      </c>
      <c r="AN277" s="21">
        <v>25</v>
      </c>
    </row>
    <row r="278" spans="1:40" ht="12" hidden="1" customHeight="1">
      <c r="A278" s="35"/>
      <c r="B278" s="10"/>
      <c r="C278" s="10"/>
      <c r="D278" s="10"/>
      <c r="E278" s="10"/>
      <c r="F278" s="10"/>
      <c r="G278" s="10"/>
      <c r="H278" s="10"/>
      <c r="I278" s="10"/>
      <c r="J278" s="10"/>
      <c r="K278" s="14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18">
        <f t="shared" ca="1" si="1"/>
        <v>410.23076923076923</v>
      </c>
      <c r="AK278" s="19" t="str">
        <f t="shared" ca="1" si="2"/>
        <v>centro</v>
      </c>
      <c r="AL278" s="20" t="s">
        <v>73</v>
      </c>
      <c r="AM278" s="20">
        <v>28</v>
      </c>
      <c r="AN278" s="21">
        <v>26</v>
      </c>
    </row>
    <row r="279" spans="1:40" ht="12" hidden="1" customHeight="1">
      <c r="A279" s="35"/>
      <c r="B279" s="10"/>
      <c r="C279" s="10"/>
      <c r="D279" s="10"/>
      <c r="E279" s="10"/>
      <c r="F279" s="10"/>
      <c r="G279" s="10"/>
      <c r="H279" s="10"/>
      <c r="I279" s="10"/>
      <c r="J279" s="10"/>
      <c r="K279" s="14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18">
        <f t="shared" ca="1" si="1"/>
        <v>395.03703703703701</v>
      </c>
      <c r="AK279" s="19" t="str">
        <f t="shared" ca="1" si="2"/>
        <v>centro</v>
      </c>
      <c r="AL279" s="20" t="s">
        <v>73</v>
      </c>
      <c r="AM279" s="20">
        <v>29</v>
      </c>
      <c r="AN279" s="21">
        <v>27</v>
      </c>
    </row>
    <row r="280" spans="1:40" ht="12" hidden="1" customHeight="1">
      <c r="A280" s="35"/>
      <c r="B280" s="10"/>
      <c r="C280" s="10"/>
      <c r="D280" s="10"/>
      <c r="E280" s="10"/>
      <c r="F280" s="10"/>
      <c r="G280" s="10"/>
      <c r="H280" s="10"/>
      <c r="I280" s="10"/>
      <c r="J280" s="10"/>
      <c r="K280" s="14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18">
        <f t="shared" ca="1" si="1"/>
        <v>380.92857142857144</v>
      </c>
      <c r="AK280" s="19" t="str">
        <f t="shared" ca="1" si="2"/>
        <v>centro</v>
      </c>
      <c r="AL280" s="20" t="s">
        <v>73</v>
      </c>
      <c r="AM280" s="20">
        <v>30</v>
      </c>
      <c r="AN280" s="21">
        <v>28</v>
      </c>
    </row>
    <row r="281" spans="1:40" ht="12" hidden="1" customHeight="1">
      <c r="A281" s="35"/>
      <c r="B281" s="10"/>
      <c r="C281" s="10"/>
      <c r="D281" s="10"/>
      <c r="E281" s="10"/>
      <c r="F281" s="10"/>
      <c r="G281" s="10"/>
      <c r="H281" s="10"/>
      <c r="I281" s="10"/>
      <c r="J281" s="10"/>
      <c r="K281" s="14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18">
        <f t="shared" ca="1" si="1"/>
        <v>367.79310344827587</v>
      </c>
      <c r="AK281" s="19" t="str">
        <f t="shared" ca="1" si="2"/>
        <v>centro</v>
      </c>
      <c r="AL281" s="20" t="s">
        <v>73</v>
      </c>
      <c r="AM281" s="20">
        <v>31</v>
      </c>
      <c r="AN281" s="21">
        <v>29</v>
      </c>
    </row>
    <row r="282" spans="1:40" ht="12" hidden="1" customHeight="1">
      <c r="A282" s="35"/>
      <c r="B282" s="10"/>
      <c r="C282" s="10"/>
      <c r="D282" s="10"/>
      <c r="E282" s="10"/>
      <c r="F282" s="10"/>
      <c r="G282" s="10"/>
      <c r="H282" s="10"/>
      <c r="I282" s="10"/>
      <c r="J282" s="10"/>
      <c r="K282" s="14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18">
        <f t="shared" ca="1" si="1"/>
        <v>355.53333333333336</v>
      </c>
      <c r="AK282" s="19" t="str">
        <f t="shared" ca="1" si="2"/>
        <v>centro</v>
      </c>
      <c r="AL282" s="20" t="s">
        <v>73</v>
      </c>
      <c r="AM282" s="20">
        <v>32</v>
      </c>
      <c r="AN282" s="21">
        <v>30</v>
      </c>
    </row>
    <row r="283" spans="1:40" ht="12" hidden="1" customHeight="1">
      <c r="A283" s="35"/>
      <c r="B283" s="10"/>
      <c r="C283" s="10"/>
      <c r="D283" s="10"/>
      <c r="E283" s="10"/>
      <c r="F283" s="10"/>
      <c r="G283" s="10"/>
      <c r="H283" s="10"/>
      <c r="I283" s="10"/>
      <c r="J283" s="10"/>
      <c r="K283" s="14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18">
        <f t="shared" ca="1" si="1"/>
        <v>344.06451612903226</v>
      </c>
      <c r="AK283" s="19" t="str">
        <f t="shared" ca="1" si="2"/>
        <v>centro</v>
      </c>
      <c r="AL283" s="20" t="s">
        <v>73</v>
      </c>
      <c r="AM283" s="20">
        <v>33</v>
      </c>
      <c r="AN283" s="21">
        <v>31</v>
      </c>
    </row>
    <row r="284" spans="1:40" ht="12" hidden="1" customHeight="1">
      <c r="A284" s="35"/>
      <c r="B284" s="10"/>
      <c r="C284" s="10"/>
      <c r="D284" s="10"/>
      <c r="E284" s="10"/>
      <c r="F284" s="10"/>
      <c r="G284" s="10"/>
      <c r="H284" s="10"/>
      <c r="I284" s="10"/>
      <c r="J284" s="10"/>
      <c r="K284" s="14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18">
        <f t="shared" ca="1" si="1"/>
        <v>333.3125</v>
      </c>
      <c r="AK284" s="19" t="str">
        <f t="shared" ca="1" si="2"/>
        <v>centro</v>
      </c>
      <c r="AL284" s="20" t="s">
        <v>73</v>
      </c>
      <c r="AM284" s="20">
        <v>34</v>
      </c>
      <c r="AN284" s="21">
        <v>32</v>
      </c>
    </row>
    <row r="285" spans="1:40" ht="12" hidden="1" customHeight="1">
      <c r="A285" s="35"/>
      <c r="B285" s="10"/>
      <c r="C285" s="10"/>
      <c r="D285" s="10"/>
      <c r="E285" s="10"/>
      <c r="F285" s="10"/>
      <c r="G285" s="10"/>
      <c r="H285" s="10"/>
      <c r="I285" s="10"/>
      <c r="J285" s="10"/>
      <c r="K285" s="14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18">
        <f t="shared" ca="1" si="1"/>
        <v>323.21212121212119</v>
      </c>
      <c r="AK285" s="19" t="str">
        <f t="shared" ca="1" si="2"/>
        <v>centro</v>
      </c>
      <c r="AL285" s="20" t="s">
        <v>73</v>
      </c>
      <c r="AM285" s="20">
        <v>35</v>
      </c>
      <c r="AN285" s="21">
        <v>33</v>
      </c>
    </row>
    <row r="286" spans="1:40" ht="12" hidden="1" customHeight="1">
      <c r="A286" s="35"/>
      <c r="B286" s="10"/>
      <c r="C286" s="10"/>
      <c r="D286" s="10"/>
      <c r="E286" s="10"/>
      <c r="F286" s="10"/>
      <c r="G286" s="10"/>
      <c r="H286" s="10"/>
      <c r="I286" s="10"/>
      <c r="J286" s="10"/>
      <c r="K286" s="14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18">
        <f t="shared" ca="1" si="1"/>
        <v>313.70588235294116</v>
      </c>
      <c r="AK286" s="19" t="str">
        <f t="shared" ca="1" si="2"/>
        <v>centro</v>
      </c>
      <c r="AL286" s="20" t="s">
        <v>73</v>
      </c>
      <c r="AM286" s="20">
        <v>36</v>
      </c>
      <c r="AN286" s="21">
        <v>34</v>
      </c>
    </row>
    <row r="287" spans="1:40" ht="12" hidden="1" customHeight="1">
      <c r="A287" s="35"/>
      <c r="B287" s="10"/>
      <c r="C287" s="10"/>
      <c r="D287" s="10"/>
      <c r="E287" s="10"/>
      <c r="F287" s="10"/>
      <c r="G287" s="10"/>
      <c r="H287" s="10"/>
      <c r="I287" s="10"/>
      <c r="J287" s="10"/>
      <c r="K287" s="14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18">
        <f t="shared" ca="1" si="1"/>
        <v>304.74285714285713</v>
      </c>
      <c r="AK287" s="19" t="str">
        <f t="shared" ca="1" si="2"/>
        <v>centro</v>
      </c>
      <c r="AL287" s="20" t="s">
        <v>73</v>
      </c>
      <c r="AM287" s="20">
        <v>37</v>
      </c>
      <c r="AN287" s="21">
        <v>35</v>
      </c>
    </row>
    <row r="288" spans="1:40" ht="12" hidden="1" customHeight="1">
      <c r="A288" s="35"/>
      <c r="B288" s="10"/>
      <c r="C288" s="10"/>
      <c r="D288" s="10"/>
      <c r="E288" s="10"/>
      <c r="F288" s="10"/>
      <c r="G288" s="10"/>
      <c r="H288" s="10"/>
      <c r="I288" s="10"/>
      <c r="J288" s="10"/>
      <c r="K288" s="14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18">
        <f t="shared" ca="1" si="1"/>
        <v>296.27777777777777</v>
      </c>
      <c r="AK288" s="19" t="str">
        <f t="shared" ca="1" si="2"/>
        <v>centro</v>
      </c>
      <c r="AL288" s="20" t="s">
        <v>73</v>
      </c>
      <c r="AM288" s="20">
        <v>38</v>
      </c>
      <c r="AN288" s="21">
        <v>36</v>
      </c>
    </row>
    <row r="289" spans="1:40" ht="12" hidden="1" customHeight="1">
      <c r="A289" s="35"/>
      <c r="B289" s="10"/>
      <c r="C289" s="10"/>
      <c r="D289" s="10"/>
      <c r="E289" s="10"/>
      <c r="F289" s="10"/>
      <c r="G289" s="10"/>
      <c r="H289" s="10"/>
      <c r="I289" s="10"/>
      <c r="J289" s="10"/>
      <c r="K289" s="14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18">
        <f t="shared" ca="1" si="1"/>
        <v>288.27027027027026</v>
      </c>
      <c r="AK289" s="19" t="str">
        <f t="shared" ca="1" si="2"/>
        <v>centro</v>
      </c>
      <c r="AL289" s="20" t="s">
        <v>73</v>
      </c>
      <c r="AM289" s="20">
        <v>39</v>
      </c>
      <c r="AN289" s="21">
        <v>37</v>
      </c>
    </row>
    <row r="290" spans="1:40" ht="12" hidden="1" customHeight="1">
      <c r="A290" s="35"/>
      <c r="B290" s="10"/>
      <c r="C290" s="10"/>
      <c r="D290" s="10"/>
      <c r="E290" s="10"/>
      <c r="F290" s="10"/>
      <c r="G290" s="10"/>
      <c r="H290" s="10"/>
      <c r="I290" s="10"/>
      <c r="J290" s="10"/>
      <c r="K290" s="14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18">
        <f t="shared" ca="1" si="1"/>
        <v>280.68421052631578</v>
      </c>
      <c r="AK290" s="19" t="str">
        <f t="shared" ca="1" si="2"/>
        <v>centro</v>
      </c>
      <c r="AL290" s="20" t="s">
        <v>73</v>
      </c>
      <c r="AM290" s="20">
        <v>40</v>
      </c>
      <c r="AN290" s="21">
        <v>38</v>
      </c>
    </row>
    <row r="291" spans="1:40" ht="12" hidden="1" customHeight="1">
      <c r="A291" s="35"/>
      <c r="B291" s="10"/>
      <c r="C291" s="10"/>
      <c r="D291" s="10"/>
      <c r="E291" s="10"/>
      <c r="F291" s="10"/>
      <c r="G291" s="10"/>
      <c r="H291" s="10"/>
      <c r="I291" s="10"/>
      <c r="J291" s="10"/>
      <c r="K291" s="14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18">
        <f t="shared" ca="1" si="1"/>
        <v>273.4871794871795</v>
      </c>
      <c r="AK291" s="19" t="str">
        <f t="shared" ca="1" si="2"/>
        <v>centro</v>
      </c>
      <c r="AL291" s="20" t="s">
        <v>73</v>
      </c>
      <c r="AM291" s="20">
        <v>41</v>
      </c>
      <c r="AN291" s="21">
        <v>39</v>
      </c>
    </row>
    <row r="292" spans="1:40" ht="12" hidden="1" customHeight="1">
      <c r="A292" s="35"/>
      <c r="B292" s="10"/>
      <c r="C292" s="10"/>
      <c r="D292" s="10"/>
      <c r="E292" s="10"/>
      <c r="F292" s="10"/>
      <c r="G292" s="10"/>
      <c r="H292" s="10"/>
      <c r="I292" s="10"/>
      <c r="J292" s="10"/>
      <c r="K292" s="14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18">
        <f t="shared" ca="1" si="1"/>
        <v>266.64999999999998</v>
      </c>
      <c r="AK292" s="19" t="str">
        <f t="shared" ca="1" si="2"/>
        <v>centro</v>
      </c>
      <c r="AL292" s="20" t="s">
        <v>73</v>
      </c>
      <c r="AM292" s="20">
        <v>42</v>
      </c>
      <c r="AN292" s="21">
        <v>40</v>
      </c>
    </row>
    <row r="293" spans="1:40" ht="12" hidden="1" customHeight="1">
      <c r="A293" s="35"/>
      <c r="B293" s="10"/>
      <c r="C293" s="10"/>
      <c r="D293" s="10"/>
      <c r="E293" s="10"/>
      <c r="F293" s="10"/>
      <c r="G293" s="10"/>
      <c r="H293" s="10"/>
      <c r="I293" s="10"/>
      <c r="J293" s="10"/>
      <c r="K293" s="14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18">
        <f t="shared" ca="1" si="1"/>
        <v>260.14634146341461</v>
      </c>
      <c r="AK293" s="19" t="str">
        <f t="shared" ca="1" si="2"/>
        <v>centro</v>
      </c>
      <c r="AL293" s="20" t="s">
        <v>73</v>
      </c>
      <c r="AM293" s="20">
        <v>43</v>
      </c>
      <c r="AN293" s="21">
        <v>41</v>
      </c>
    </row>
    <row r="294" spans="1:40" ht="12" hidden="1" customHeight="1">
      <c r="A294" s="35"/>
      <c r="B294" s="10"/>
      <c r="C294" s="10"/>
      <c r="D294" s="10"/>
      <c r="E294" s="10"/>
      <c r="F294" s="10"/>
      <c r="G294" s="10"/>
      <c r="H294" s="10"/>
      <c r="I294" s="10"/>
      <c r="J294" s="10"/>
      <c r="K294" s="14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18">
        <f t="shared" ca="1" si="1"/>
        <v>253.95238095238096</v>
      </c>
      <c r="AK294" s="19" t="str">
        <f t="shared" ca="1" si="2"/>
        <v>centro</v>
      </c>
      <c r="AL294" s="20" t="s">
        <v>73</v>
      </c>
      <c r="AM294" s="20">
        <v>44</v>
      </c>
      <c r="AN294" s="21">
        <v>42</v>
      </c>
    </row>
    <row r="295" spans="1:40" ht="12" hidden="1" customHeight="1">
      <c r="A295" s="35"/>
      <c r="B295" s="10"/>
      <c r="C295" s="10"/>
      <c r="D295" s="10"/>
      <c r="E295" s="10"/>
      <c r="F295" s="10"/>
      <c r="G295" s="10"/>
      <c r="H295" s="10"/>
      <c r="I295" s="10"/>
      <c r="J295" s="10"/>
      <c r="K295" s="14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18">
        <f t="shared" ca="1" si="1"/>
        <v>248.04651162790697</v>
      </c>
      <c r="AK295" s="19" t="str">
        <f t="shared" ca="1" si="2"/>
        <v>centro</v>
      </c>
      <c r="AL295" s="20" t="s">
        <v>73</v>
      </c>
      <c r="AM295" s="20">
        <v>45</v>
      </c>
      <c r="AN295" s="21">
        <v>43</v>
      </c>
    </row>
    <row r="296" spans="1:40" ht="12" hidden="1" customHeight="1">
      <c r="A296" s="35"/>
      <c r="B296" s="10"/>
      <c r="C296" s="10"/>
      <c r="D296" s="10"/>
      <c r="E296" s="10"/>
      <c r="F296" s="10"/>
      <c r="G296" s="10"/>
      <c r="H296" s="10"/>
      <c r="I296" s="10"/>
      <c r="J296" s="10"/>
      <c r="K296" s="14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18">
        <f t="shared" ca="1" si="1"/>
        <v>242.40909090909091</v>
      </c>
      <c r="AK296" s="19" t="str">
        <f t="shared" ca="1" si="2"/>
        <v>centro</v>
      </c>
      <c r="AL296" s="20" t="s">
        <v>73</v>
      </c>
      <c r="AM296" s="20">
        <v>46</v>
      </c>
      <c r="AN296" s="21">
        <v>44</v>
      </c>
    </row>
    <row r="297" spans="1:40" ht="12" hidden="1" customHeight="1">
      <c r="A297" s="35"/>
      <c r="B297" s="10"/>
      <c r="C297" s="10"/>
      <c r="D297" s="10"/>
      <c r="E297" s="10"/>
      <c r="F297" s="10"/>
      <c r="G297" s="10"/>
      <c r="H297" s="10"/>
      <c r="I297" s="10"/>
      <c r="J297" s="10"/>
      <c r="K297" s="14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18">
        <f t="shared" ca="1" si="1"/>
        <v>237.02222222222221</v>
      </c>
      <c r="AK297" s="19" t="str">
        <f t="shared" ca="1" si="2"/>
        <v>centro</v>
      </c>
      <c r="AL297" s="20" t="s">
        <v>73</v>
      </c>
      <c r="AM297" s="20">
        <v>47</v>
      </c>
      <c r="AN297" s="21">
        <v>45</v>
      </c>
    </row>
    <row r="298" spans="1:40" ht="12" hidden="1" customHeight="1">
      <c r="A298" s="35"/>
      <c r="B298" s="10"/>
      <c r="C298" s="10"/>
      <c r="D298" s="10"/>
      <c r="E298" s="10"/>
      <c r="F298" s="10"/>
      <c r="G298" s="10"/>
      <c r="H298" s="10"/>
      <c r="I298" s="10"/>
      <c r="J298" s="10"/>
      <c r="K298" s="14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18">
        <f t="shared" ca="1" si="1"/>
        <v>231.86956521739131</v>
      </c>
      <c r="AK298" s="19" t="str">
        <f t="shared" ca="1" si="2"/>
        <v>centro</v>
      </c>
      <c r="AL298" s="20" t="s">
        <v>73</v>
      </c>
      <c r="AM298" s="20">
        <v>48</v>
      </c>
      <c r="AN298" s="21">
        <v>46</v>
      </c>
    </row>
    <row r="299" spans="1:40" ht="12" hidden="1" customHeight="1">
      <c r="A299" s="35"/>
      <c r="B299" s="10"/>
      <c r="C299" s="10"/>
      <c r="D299" s="10"/>
      <c r="E299" s="10"/>
      <c r="F299" s="10"/>
      <c r="G299" s="10"/>
      <c r="H299" s="10"/>
      <c r="I299" s="10"/>
      <c r="J299" s="10"/>
      <c r="K299" s="14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18">
        <f t="shared" ca="1" si="1"/>
        <v>226.93617021276594</v>
      </c>
      <c r="AK299" s="19" t="str">
        <f t="shared" ca="1" si="2"/>
        <v>centro</v>
      </c>
      <c r="AL299" s="20" t="s">
        <v>73</v>
      </c>
      <c r="AM299" s="20">
        <v>49</v>
      </c>
      <c r="AN299" s="21">
        <v>47</v>
      </c>
    </row>
    <row r="300" spans="1:40" ht="12" hidden="1" customHeight="1">
      <c r="A300" s="35"/>
      <c r="B300" s="10"/>
      <c r="C300" s="10"/>
      <c r="D300" s="10"/>
      <c r="E300" s="10"/>
      <c r="F300" s="10"/>
      <c r="G300" s="10"/>
      <c r="H300" s="10"/>
      <c r="I300" s="10"/>
      <c r="J300" s="10"/>
      <c r="K300" s="14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18">
        <f t="shared" ca="1" si="1"/>
        <v>222.20833333333334</v>
      </c>
      <c r="AK300" s="19" t="str">
        <f t="shared" ca="1" si="2"/>
        <v>centro</v>
      </c>
      <c r="AL300" s="20" t="s">
        <v>73</v>
      </c>
      <c r="AM300" s="20">
        <v>50</v>
      </c>
      <c r="AN300" s="21">
        <v>48</v>
      </c>
    </row>
    <row r="301" spans="1:40" ht="12" hidden="1" customHeight="1">
      <c r="A301" s="35"/>
      <c r="B301" s="10"/>
      <c r="C301" s="10"/>
      <c r="D301" s="10"/>
      <c r="E301" s="10"/>
      <c r="F301" s="10"/>
      <c r="G301" s="10"/>
      <c r="H301" s="10"/>
      <c r="I301" s="10"/>
      <c r="J301" s="10"/>
      <c r="K301" s="14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18">
        <f t="shared" ca="1" si="1"/>
        <v>217.67346938775509</v>
      </c>
      <c r="AK301" s="19" t="str">
        <f t="shared" ca="1" si="2"/>
        <v>centro</v>
      </c>
      <c r="AL301" s="20" t="s">
        <v>73</v>
      </c>
      <c r="AM301" s="20">
        <v>51</v>
      </c>
      <c r="AN301" s="21">
        <v>49</v>
      </c>
    </row>
    <row r="302" spans="1:40" ht="12" hidden="1" customHeight="1">
      <c r="A302" s="35"/>
      <c r="B302" s="10"/>
      <c r="C302" s="10"/>
      <c r="D302" s="10"/>
      <c r="E302" s="10"/>
      <c r="F302" s="10"/>
      <c r="G302" s="10"/>
      <c r="H302" s="10"/>
      <c r="I302" s="10"/>
      <c r="J302" s="10"/>
      <c r="K302" s="14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18">
        <f t="shared" ca="1" si="1"/>
        <v>213.32</v>
      </c>
      <c r="AK302" s="19" t="str">
        <f t="shared" ca="1" si="2"/>
        <v>centro</v>
      </c>
      <c r="AL302" s="20" t="s">
        <v>73</v>
      </c>
      <c r="AM302" s="20">
        <v>52</v>
      </c>
      <c r="AN302" s="21">
        <v>50</v>
      </c>
    </row>
    <row r="303" spans="1:40" ht="12" hidden="1" customHeight="1">
      <c r="A303" s="35"/>
      <c r="B303" s="10"/>
      <c r="C303" s="10"/>
      <c r="D303" s="10"/>
      <c r="E303" s="10"/>
      <c r="F303" s="10"/>
      <c r="G303" s="10"/>
      <c r="H303" s="10"/>
      <c r="I303" s="10"/>
      <c r="J303" s="10"/>
      <c r="K303" s="14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18">
        <f t="shared" ca="1" si="1"/>
        <v>7908</v>
      </c>
      <c r="AK303" s="19" t="str">
        <f t="shared" ca="1" si="2"/>
        <v>justas</v>
      </c>
      <c r="AL303" s="20" t="s">
        <v>74</v>
      </c>
      <c r="AM303" s="20">
        <v>3</v>
      </c>
      <c r="AN303" s="21">
        <v>1</v>
      </c>
    </row>
    <row r="304" spans="1:40" ht="12" hidden="1" customHeight="1">
      <c r="A304" s="35"/>
      <c r="B304" s="10"/>
      <c r="C304" s="10"/>
      <c r="D304" s="10"/>
      <c r="E304" s="10"/>
      <c r="F304" s="10"/>
      <c r="G304" s="10"/>
      <c r="H304" s="10"/>
      <c r="I304" s="10"/>
      <c r="J304" s="10"/>
      <c r="K304" s="14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18">
        <f t="shared" ca="1" si="1"/>
        <v>3954</v>
      </c>
      <c r="AK304" s="19" t="str">
        <f t="shared" ca="1" si="2"/>
        <v>justas</v>
      </c>
      <c r="AL304" s="20" t="s">
        <v>74</v>
      </c>
      <c r="AM304" s="20">
        <v>4</v>
      </c>
      <c r="AN304" s="21">
        <v>2</v>
      </c>
    </row>
    <row r="305" spans="1:40" ht="12" hidden="1" customHeight="1">
      <c r="A305" s="35"/>
      <c r="B305" s="10"/>
      <c r="C305" s="10"/>
      <c r="D305" s="10"/>
      <c r="E305" s="10"/>
      <c r="F305" s="10"/>
      <c r="G305" s="10"/>
      <c r="H305" s="10"/>
      <c r="I305" s="10"/>
      <c r="J305" s="10"/>
      <c r="K305" s="14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18">
        <f t="shared" ca="1" si="1"/>
        <v>2636</v>
      </c>
      <c r="AK305" s="19" t="str">
        <f t="shared" ca="1" si="2"/>
        <v>justas</v>
      </c>
      <c r="AL305" s="20" t="s">
        <v>74</v>
      </c>
      <c r="AM305" s="20">
        <v>5</v>
      </c>
      <c r="AN305" s="21">
        <v>3</v>
      </c>
    </row>
    <row r="306" spans="1:40" ht="12" hidden="1" customHeight="1">
      <c r="A306" s="35"/>
      <c r="B306" s="10"/>
      <c r="C306" s="10"/>
      <c r="D306" s="10"/>
      <c r="E306" s="10"/>
      <c r="F306" s="10"/>
      <c r="G306" s="10"/>
      <c r="H306" s="10"/>
      <c r="I306" s="10"/>
      <c r="J306" s="10"/>
      <c r="K306" s="14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18">
        <f t="shared" ca="1" si="1"/>
        <v>1977</v>
      </c>
      <c r="AK306" s="19" t="str">
        <f t="shared" ca="1" si="2"/>
        <v>justas</v>
      </c>
      <c r="AL306" s="20" t="s">
        <v>74</v>
      </c>
      <c r="AM306" s="20">
        <v>6</v>
      </c>
      <c r="AN306" s="21">
        <v>4</v>
      </c>
    </row>
    <row r="307" spans="1:40" ht="12" hidden="1" customHeight="1">
      <c r="A307" s="35"/>
      <c r="B307" s="10"/>
      <c r="C307" s="10"/>
      <c r="D307" s="10"/>
      <c r="E307" s="10"/>
      <c r="F307" s="10"/>
      <c r="G307" s="10"/>
      <c r="H307" s="10"/>
      <c r="I307" s="10"/>
      <c r="J307" s="10"/>
      <c r="K307" s="14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18">
        <f t="shared" ca="1" si="1"/>
        <v>1581.6</v>
      </c>
      <c r="AK307" s="19" t="str">
        <f t="shared" ca="1" si="2"/>
        <v>justas</v>
      </c>
      <c r="AL307" s="20" t="s">
        <v>74</v>
      </c>
      <c r="AM307" s="20">
        <v>7</v>
      </c>
      <c r="AN307" s="21">
        <v>5</v>
      </c>
    </row>
    <row r="308" spans="1:40" ht="12" hidden="1" customHeight="1">
      <c r="A308" s="35"/>
      <c r="B308" s="10"/>
      <c r="C308" s="10"/>
      <c r="D308" s="10"/>
      <c r="E308" s="10"/>
      <c r="F308" s="10"/>
      <c r="G308" s="10"/>
      <c r="H308" s="10"/>
      <c r="I308" s="10"/>
      <c r="J308" s="10"/>
      <c r="K308" s="14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18">
        <f t="shared" ca="1" si="1"/>
        <v>1318</v>
      </c>
      <c r="AK308" s="19" t="str">
        <f t="shared" ca="1" si="2"/>
        <v>justas</v>
      </c>
      <c r="AL308" s="20" t="s">
        <v>74</v>
      </c>
      <c r="AM308" s="20">
        <v>8</v>
      </c>
      <c r="AN308" s="21">
        <v>6</v>
      </c>
    </row>
    <row r="309" spans="1:40" ht="12" hidden="1" customHeight="1">
      <c r="A309" s="35"/>
      <c r="B309" s="10"/>
      <c r="C309" s="10"/>
      <c r="D309" s="10"/>
      <c r="E309" s="10"/>
      <c r="F309" s="10"/>
      <c r="G309" s="10"/>
      <c r="H309" s="10"/>
      <c r="I309" s="10"/>
      <c r="J309" s="10"/>
      <c r="K309" s="14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18">
        <f t="shared" ca="1" si="1"/>
        <v>1129.7142857142858</v>
      </c>
      <c r="AK309" s="19" t="str">
        <f t="shared" ca="1" si="2"/>
        <v>justas</v>
      </c>
      <c r="AL309" s="20" t="s">
        <v>74</v>
      </c>
      <c r="AM309" s="20">
        <v>9</v>
      </c>
      <c r="AN309" s="21">
        <v>7</v>
      </c>
    </row>
    <row r="310" spans="1:40" ht="12" hidden="1" customHeight="1">
      <c r="A310" s="35"/>
      <c r="B310" s="10"/>
      <c r="C310" s="10"/>
      <c r="D310" s="10"/>
      <c r="E310" s="10"/>
      <c r="F310" s="10"/>
      <c r="G310" s="10"/>
      <c r="H310" s="10"/>
      <c r="I310" s="10"/>
      <c r="J310" s="10"/>
      <c r="K310" s="14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18">
        <f t="shared" ca="1" si="1"/>
        <v>988.5</v>
      </c>
      <c r="AK310" s="19" t="str">
        <f t="shared" ca="1" si="2"/>
        <v>justas</v>
      </c>
      <c r="AL310" s="20" t="s">
        <v>74</v>
      </c>
      <c r="AM310" s="20">
        <v>10</v>
      </c>
      <c r="AN310" s="21">
        <v>8</v>
      </c>
    </row>
    <row r="311" spans="1:40" ht="12" hidden="1" customHeight="1">
      <c r="A311" s="35"/>
      <c r="B311" s="10"/>
      <c r="C311" s="10"/>
      <c r="D311" s="10"/>
      <c r="E311" s="10"/>
      <c r="F311" s="10"/>
      <c r="G311" s="10"/>
      <c r="H311" s="10"/>
      <c r="I311" s="10"/>
      <c r="J311" s="10"/>
      <c r="K311" s="14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18">
        <f t="shared" ca="1" si="1"/>
        <v>878.66666666666663</v>
      </c>
      <c r="AK311" s="19" t="str">
        <f t="shared" ca="1" si="2"/>
        <v>justas</v>
      </c>
      <c r="AL311" s="20" t="s">
        <v>74</v>
      </c>
      <c r="AM311" s="20">
        <v>11</v>
      </c>
      <c r="AN311" s="21">
        <v>9</v>
      </c>
    </row>
    <row r="312" spans="1:40" ht="12" hidden="1" customHeight="1">
      <c r="A312" s="35"/>
      <c r="B312" s="10"/>
      <c r="C312" s="10"/>
      <c r="D312" s="10"/>
      <c r="E312" s="10"/>
      <c r="F312" s="10"/>
      <c r="G312" s="10"/>
      <c r="H312" s="10"/>
      <c r="I312" s="10"/>
      <c r="J312" s="10"/>
      <c r="K312" s="14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18">
        <f t="shared" ca="1" si="1"/>
        <v>790.8</v>
      </c>
      <c r="AK312" s="19" t="str">
        <f t="shared" ca="1" si="2"/>
        <v>justas</v>
      </c>
      <c r="AL312" s="20" t="s">
        <v>74</v>
      </c>
      <c r="AM312" s="20">
        <v>12</v>
      </c>
      <c r="AN312" s="21">
        <v>10</v>
      </c>
    </row>
    <row r="313" spans="1:40" ht="12" hidden="1" customHeight="1">
      <c r="A313" s="35"/>
      <c r="B313" s="10"/>
      <c r="C313" s="10"/>
      <c r="D313" s="10"/>
      <c r="E313" s="10"/>
      <c r="F313" s="10"/>
      <c r="G313" s="10"/>
      <c r="H313" s="10"/>
      <c r="I313" s="10"/>
      <c r="J313" s="10"/>
      <c r="K313" s="14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18">
        <f t="shared" ca="1" si="1"/>
        <v>718.90909090909088</v>
      </c>
      <c r="AK313" s="19" t="str">
        <f t="shared" ca="1" si="2"/>
        <v>justas</v>
      </c>
      <c r="AL313" s="20" t="s">
        <v>74</v>
      </c>
      <c r="AM313" s="20">
        <v>13</v>
      </c>
      <c r="AN313" s="21">
        <v>11</v>
      </c>
    </row>
    <row r="314" spans="1:40" ht="12" hidden="1" customHeight="1">
      <c r="A314" s="35"/>
      <c r="B314" s="10"/>
      <c r="C314" s="10"/>
      <c r="D314" s="10"/>
      <c r="E314" s="10"/>
      <c r="F314" s="10"/>
      <c r="G314" s="10"/>
      <c r="H314" s="10"/>
      <c r="I314" s="10"/>
      <c r="J314" s="10"/>
      <c r="K314" s="14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18">
        <f t="shared" ca="1" si="1"/>
        <v>659</v>
      </c>
      <c r="AK314" s="19" t="str">
        <f t="shared" ca="1" si="2"/>
        <v>justas</v>
      </c>
      <c r="AL314" s="20" t="s">
        <v>74</v>
      </c>
      <c r="AM314" s="20">
        <v>14</v>
      </c>
      <c r="AN314" s="21">
        <v>12</v>
      </c>
    </row>
    <row r="315" spans="1:40" ht="12" hidden="1" customHeight="1">
      <c r="A315" s="35"/>
      <c r="B315" s="10"/>
      <c r="C315" s="10"/>
      <c r="D315" s="10"/>
      <c r="E315" s="10"/>
      <c r="F315" s="10"/>
      <c r="G315" s="10"/>
      <c r="H315" s="10"/>
      <c r="I315" s="10"/>
      <c r="J315" s="10"/>
      <c r="K315" s="14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18">
        <f t="shared" ca="1" si="1"/>
        <v>608.30769230769226</v>
      </c>
      <c r="AK315" s="19" t="str">
        <f t="shared" ca="1" si="2"/>
        <v>justas</v>
      </c>
      <c r="AL315" s="20" t="s">
        <v>74</v>
      </c>
      <c r="AM315" s="20">
        <v>15</v>
      </c>
      <c r="AN315" s="21">
        <v>13</v>
      </c>
    </row>
    <row r="316" spans="1:40" ht="12" hidden="1" customHeight="1">
      <c r="A316" s="35"/>
      <c r="B316" s="10"/>
      <c r="C316" s="10"/>
      <c r="D316" s="10"/>
      <c r="E316" s="10"/>
      <c r="F316" s="10"/>
      <c r="G316" s="10"/>
      <c r="H316" s="10"/>
      <c r="I316" s="10"/>
      <c r="J316" s="10"/>
      <c r="K316" s="14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18">
        <f t="shared" ca="1" si="1"/>
        <v>564.85714285714289</v>
      </c>
      <c r="AK316" s="19" t="str">
        <f t="shared" ca="1" si="2"/>
        <v>justas</v>
      </c>
      <c r="AL316" s="20" t="s">
        <v>74</v>
      </c>
      <c r="AM316" s="20">
        <v>16</v>
      </c>
      <c r="AN316" s="21">
        <v>14</v>
      </c>
    </row>
    <row r="317" spans="1:40" ht="12" hidden="1" customHeight="1">
      <c r="A317" s="35"/>
      <c r="B317" s="10"/>
      <c r="C317" s="10"/>
      <c r="D317" s="10"/>
      <c r="E317" s="10"/>
      <c r="F317" s="10"/>
      <c r="G317" s="10"/>
      <c r="H317" s="10"/>
      <c r="I317" s="10"/>
      <c r="J317" s="10"/>
      <c r="K317" s="14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18">
        <f t="shared" ca="1" si="1"/>
        <v>527.20000000000005</v>
      </c>
      <c r="AK317" s="19" t="str">
        <f t="shared" ca="1" si="2"/>
        <v>justas</v>
      </c>
      <c r="AL317" s="20" t="s">
        <v>74</v>
      </c>
      <c r="AM317" s="20">
        <v>17</v>
      </c>
      <c r="AN317" s="21">
        <v>15</v>
      </c>
    </row>
    <row r="318" spans="1:40" ht="12" hidden="1" customHeight="1">
      <c r="A318" s="35"/>
      <c r="B318" s="10"/>
      <c r="C318" s="10"/>
      <c r="D318" s="10"/>
      <c r="E318" s="10"/>
      <c r="F318" s="10"/>
      <c r="G318" s="10"/>
      <c r="H318" s="10"/>
      <c r="I318" s="10"/>
      <c r="J318" s="10"/>
      <c r="K318" s="14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18">
        <f t="shared" ca="1" si="1"/>
        <v>494.25</v>
      </c>
      <c r="AK318" s="19" t="str">
        <f t="shared" ca="1" si="2"/>
        <v>justas</v>
      </c>
      <c r="AL318" s="20" t="s">
        <v>74</v>
      </c>
      <c r="AM318" s="20">
        <v>18</v>
      </c>
      <c r="AN318" s="21">
        <v>16</v>
      </c>
    </row>
    <row r="319" spans="1:40" ht="12" hidden="1" customHeight="1">
      <c r="A319" s="35"/>
      <c r="B319" s="10"/>
      <c r="C319" s="10"/>
      <c r="D319" s="10"/>
      <c r="E319" s="10"/>
      <c r="F319" s="10"/>
      <c r="G319" s="10"/>
      <c r="H319" s="10"/>
      <c r="I319" s="10"/>
      <c r="J319" s="10"/>
      <c r="K319" s="14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18">
        <f t="shared" ca="1" si="1"/>
        <v>465.1764705882353</v>
      </c>
      <c r="AK319" s="19" t="str">
        <f t="shared" ca="1" si="2"/>
        <v>justas</v>
      </c>
      <c r="AL319" s="20" t="s">
        <v>74</v>
      </c>
      <c r="AM319" s="20">
        <v>19</v>
      </c>
      <c r="AN319" s="21">
        <v>17</v>
      </c>
    </row>
    <row r="320" spans="1:40" ht="12" hidden="1" customHeight="1">
      <c r="A320" s="35"/>
      <c r="B320" s="10"/>
      <c r="C320" s="10"/>
      <c r="D320" s="10"/>
      <c r="E320" s="10"/>
      <c r="F320" s="10"/>
      <c r="G320" s="10"/>
      <c r="H320" s="10"/>
      <c r="I320" s="10"/>
      <c r="J320" s="10"/>
      <c r="K320" s="14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18">
        <f t="shared" ca="1" si="1"/>
        <v>439.33333333333331</v>
      </c>
      <c r="AK320" s="19" t="str">
        <f t="shared" ca="1" si="2"/>
        <v>justas</v>
      </c>
      <c r="AL320" s="20" t="s">
        <v>74</v>
      </c>
      <c r="AM320" s="20">
        <v>20</v>
      </c>
      <c r="AN320" s="21">
        <v>18</v>
      </c>
    </row>
    <row r="321" spans="1:40" ht="12" hidden="1" customHeight="1">
      <c r="A321" s="35"/>
      <c r="B321" s="10"/>
      <c r="C321" s="10"/>
      <c r="D321" s="10"/>
      <c r="E321" s="10"/>
      <c r="F321" s="10"/>
      <c r="G321" s="10"/>
      <c r="H321" s="10"/>
      <c r="I321" s="10"/>
      <c r="J321" s="10"/>
      <c r="K321" s="14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18">
        <f t="shared" ca="1" si="1"/>
        <v>416.21052631578948</v>
      </c>
      <c r="AK321" s="19" t="str">
        <f t="shared" ca="1" si="2"/>
        <v>justas</v>
      </c>
      <c r="AL321" s="20" t="s">
        <v>74</v>
      </c>
      <c r="AM321" s="20">
        <v>21</v>
      </c>
      <c r="AN321" s="21">
        <v>19</v>
      </c>
    </row>
    <row r="322" spans="1:40" ht="12" hidden="1" customHeight="1">
      <c r="A322" s="35"/>
      <c r="B322" s="10"/>
      <c r="C322" s="10"/>
      <c r="D322" s="10"/>
      <c r="E322" s="10"/>
      <c r="F322" s="10"/>
      <c r="G322" s="10"/>
      <c r="H322" s="10"/>
      <c r="I322" s="10"/>
      <c r="J322" s="10"/>
      <c r="K322" s="14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18">
        <f t="shared" ca="1" si="1"/>
        <v>395.4</v>
      </c>
      <c r="AK322" s="19" t="str">
        <f t="shared" ca="1" si="2"/>
        <v>justas</v>
      </c>
      <c r="AL322" s="20" t="s">
        <v>74</v>
      </c>
      <c r="AM322" s="20">
        <v>22</v>
      </c>
      <c r="AN322" s="21">
        <v>20</v>
      </c>
    </row>
    <row r="323" spans="1:40" ht="12" hidden="1" customHeight="1">
      <c r="A323" s="35"/>
      <c r="B323" s="10"/>
      <c r="C323" s="10"/>
      <c r="D323" s="10"/>
      <c r="E323" s="10"/>
      <c r="F323" s="10"/>
      <c r="G323" s="10"/>
      <c r="H323" s="10"/>
      <c r="I323" s="10"/>
      <c r="J323" s="10"/>
      <c r="K323" s="14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18">
        <f t="shared" ca="1" si="1"/>
        <v>376.57142857142856</v>
      </c>
      <c r="AK323" s="19" t="str">
        <f t="shared" ca="1" si="2"/>
        <v>justas</v>
      </c>
      <c r="AL323" s="20" t="s">
        <v>74</v>
      </c>
      <c r="AM323" s="20">
        <v>23</v>
      </c>
      <c r="AN323" s="21">
        <v>21</v>
      </c>
    </row>
    <row r="324" spans="1:40" ht="12" hidden="1" customHeight="1">
      <c r="A324" s="35"/>
      <c r="B324" s="10"/>
      <c r="C324" s="10"/>
      <c r="D324" s="10"/>
      <c r="E324" s="10"/>
      <c r="F324" s="10"/>
      <c r="G324" s="10"/>
      <c r="H324" s="10"/>
      <c r="I324" s="10"/>
      <c r="J324" s="10"/>
      <c r="K324" s="14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18">
        <f t="shared" ca="1" si="1"/>
        <v>359.45454545454544</v>
      </c>
      <c r="AK324" s="19" t="str">
        <f t="shared" ca="1" si="2"/>
        <v>justas</v>
      </c>
      <c r="AL324" s="20" t="s">
        <v>74</v>
      </c>
      <c r="AM324" s="20">
        <v>24</v>
      </c>
      <c r="AN324" s="21">
        <v>22</v>
      </c>
    </row>
    <row r="325" spans="1:40" ht="12" hidden="1" customHeight="1">
      <c r="A325" s="35"/>
      <c r="B325" s="10"/>
      <c r="C325" s="10"/>
      <c r="D325" s="10"/>
      <c r="E325" s="10"/>
      <c r="F325" s="10"/>
      <c r="G325" s="10"/>
      <c r="H325" s="10"/>
      <c r="I325" s="10"/>
      <c r="J325" s="10"/>
      <c r="K325" s="14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18">
        <f t="shared" ca="1" si="1"/>
        <v>343.82608695652175</v>
      </c>
      <c r="AK325" s="19" t="str">
        <f t="shared" ca="1" si="2"/>
        <v>justas</v>
      </c>
      <c r="AL325" s="20" t="s">
        <v>74</v>
      </c>
      <c r="AM325" s="20">
        <v>25</v>
      </c>
      <c r="AN325" s="21">
        <v>23</v>
      </c>
    </row>
    <row r="326" spans="1:40" ht="12" hidden="1" customHeight="1">
      <c r="A326" s="35"/>
      <c r="B326" s="10"/>
      <c r="C326" s="10"/>
      <c r="D326" s="10"/>
      <c r="E326" s="10"/>
      <c r="F326" s="10"/>
      <c r="G326" s="10"/>
      <c r="H326" s="10"/>
      <c r="I326" s="10"/>
      <c r="J326" s="10"/>
      <c r="K326" s="14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18">
        <f t="shared" ca="1" si="1"/>
        <v>329.5</v>
      </c>
      <c r="AK326" s="19" t="str">
        <f t="shared" ca="1" si="2"/>
        <v>justas</v>
      </c>
      <c r="AL326" s="20" t="s">
        <v>74</v>
      </c>
      <c r="AM326" s="20">
        <v>26</v>
      </c>
      <c r="AN326" s="21">
        <v>24</v>
      </c>
    </row>
    <row r="327" spans="1:40" ht="12" hidden="1" customHeight="1">
      <c r="A327" s="35"/>
      <c r="B327" s="10"/>
      <c r="C327" s="10"/>
      <c r="D327" s="10"/>
      <c r="E327" s="10"/>
      <c r="F327" s="10"/>
      <c r="G327" s="10"/>
      <c r="H327" s="10"/>
      <c r="I327" s="10"/>
      <c r="J327" s="10"/>
      <c r="K327" s="14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18">
        <f t="shared" ca="1" si="1"/>
        <v>316.32</v>
      </c>
      <c r="AK327" s="19" t="str">
        <f t="shared" ca="1" si="2"/>
        <v>justas</v>
      </c>
      <c r="AL327" s="20" t="s">
        <v>74</v>
      </c>
      <c r="AM327" s="20">
        <v>27</v>
      </c>
      <c r="AN327" s="21">
        <v>25</v>
      </c>
    </row>
    <row r="328" spans="1:40" ht="12" hidden="1" customHeight="1">
      <c r="A328" s="35"/>
      <c r="B328" s="10"/>
      <c r="C328" s="10"/>
      <c r="D328" s="10"/>
      <c r="E328" s="10"/>
      <c r="F328" s="10"/>
      <c r="G328" s="10"/>
      <c r="H328" s="10"/>
      <c r="I328" s="10"/>
      <c r="J328" s="10"/>
      <c r="K328" s="14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18">
        <f t="shared" ca="1" si="1"/>
        <v>304.15384615384613</v>
      </c>
      <c r="AK328" s="19" t="str">
        <f t="shared" ca="1" si="2"/>
        <v>justas</v>
      </c>
      <c r="AL328" s="20" t="s">
        <v>74</v>
      </c>
      <c r="AM328" s="20">
        <v>28</v>
      </c>
      <c r="AN328" s="21">
        <v>26</v>
      </c>
    </row>
    <row r="329" spans="1:40" ht="12" hidden="1" customHeight="1">
      <c r="A329" s="35"/>
      <c r="B329" s="10"/>
      <c r="C329" s="10"/>
      <c r="D329" s="10"/>
      <c r="E329" s="10"/>
      <c r="F329" s="10"/>
      <c r="G329" s="10"/>
      <c r="H329" s="10"/>
      <c r="I329" s="10"/>
      <c r="J329" s="10"/>
      <c r="K329" s="14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18">
        <f t="shared" ca="1" si="1"/>
        <v>292.88888888888891</v>
      </c>
      <c r="AK329" s="19" t="str">
        <f t="shared" ca="1" si="2"/>
        <v>justas</v>
      </c>
      <c r="AL329" s="20" t="s">
        <v>74</v>
      </c>
      <c r="AM329" s="20">
        <v>29</v>
      </c>
      <c r="AN329" s="21">
        <v>27</v>
      </c>
    </row>
    <row r="330" spans="1:40" ht="12" hidden="1" customHeight="1">
      <c r="A330" s="35"/>
      <c r="B330" s="10"/>
      <c r="C330" s="10"/>
      <c r="D330" s="10"/>
      <c r="E330" s="10"/>
      <c r="F330" s="10"/>
      <c r="G330" s="10"/>
      <c r="H330" s="10"/>
      <c r="I330" s="10"/>
      <c r="J330" s="10"/>
      <c r="K330" s="14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18">
        <f t="shared" ca="1" si="1"/>
        <v>282.42857142857144</v>
      </c>
      <c r="AK330" s="19" t="str">
        <f t="shared" ca="1" si="2"/>
        <v>justas</v>
      </c>
      <c r="AL330" s="20" t="s">
        <v>74</v>
      </c>
      <c r="AM330" s="20">
        <v>30</v>
      </c>
      <c r="AN330" s="21">
        <v>28</v>
      </c>
    </row>
    <row r="331" spans="1:40" ht="12" hidden="1" customHeight="1">
      <c r="A331" s="35"/>
      <c r="B331" s="10"/>
      <c r="C331" s="10"/>
      <c r="D331" s="10"/>
      <c r="E331" s="10"/>
      <c r="F331" s="10"/>
      <c r="G331" s="10"/>
      <c r="H331" s="10"/>
      <c r="I331" s="10"/>
      <c r="J331" s="10"/>
      <c r="K331" s="14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18">
        <f t="shared" ca="1" si="1"/>
        <v>272.68965517241378</v>
      </c>
      <c r="AK331" s="19" t="str">
        <f t="shared" ca="1" si="2"/>
        <v>justas</v>
      </c>
      <c r="AL331" s="20" t="s">
        <v>74</v>
      </c>
      <c r="AM331" s="20">
        <v>31</v>
      </c>
      <c r="AN331" s="21">
        <v>29</v>
      </c>
    </row>
    <row r="332" spans="1:40" ht="12" hidden="1" customHeight="1">
      <c r="A332" s="35"/>
      <c r="B332" s="10"/>
      <c r="C332" s="10"/>
      <c r="D332" s="10"/>
      <c r="E332" s="10"/>
      <c r="F332" s="10"/>
      <c r="G332" s="10"/>
      <c r="H332" s="10"/>
      <c r="I332" s="10"/>
      <c r="J332" s="10"/>
      <c r="K332" s="14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18">
        <f t="shared" ca="1" si="1"/>
        <v>263.60000000000002</v>
      </c>
      <c r="AK332" s="19" t="str">
        <f t="shared" ca="1" si="2"/>
        <v>justas</v>
      </c>
      <c r="AL332" s="20" t="s">
        <v>74</v>
      </c>
      <c r="AM332" s="20">
        <v>32</v>
      </c>
      <c r="AN332" s="21">
        <v>30</v>
      </c>
    </row>
    <row r="333" spans="1:40" ht="12" hidden="1" customHeight="1">
      <c r="A333" s="35"/>
      <c r="B333" s="10"/>
      <c r="C333" s="10"/>
      <c r="D333" s="10"/>
      <c r="E333" s="10"/>
      <c r="F333" s="10"/>
      <c r="G333" s="10"/>
      <c r="H333" s="10"/>
      <c r="I333" s="10"/>
      <c r="J333" s="10"/>
      <c r="K333" s="14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18">
        <f t="shared" ca="1" si="1"/>
        <v>255.09677419354838</v>
      </c>
      <c r="AK333" s="19" t="str">
        <f t="shared" ca="1" si="2"/>
        <v>justas</v>
      </c>
      <c r="AL333" s="20" t="s">
        <v>74</v>
      </c>
      <c r="AM333" s="20">
        <v>33</v>
      </c>
      <c r="AN333" s="21">
        <v>31</v>
      </c>
    </row>
    <row r="334" spans="1:40" ht="12" hidden="1" customHeight="1">
      <c r="A334" s="35"/>
      <c r="B334" s="10"/>
      <c r="C334" s="10"/>
      <c r="D334" s="10"/>
      <c r="E334" s="10"/>
      <c r="F334" s="10"/>
      <c r="G334" s="10"/>
      <c r="H334" s="10"/>
      <c r="I334" s="10"/>
      <c r="J334" s="10"/>
      <c r="K334" s="14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18">
        <f t="shared" ca="1" si="1"/>
        <v>247.125</v>
      </c>
      <c r="AK334" s="19" t="str">
        <f t="shared" ca="1" si="2"/>
        <v>justas</v>
      </c>
      <c r="AL334" s="20" t="s">
        <v>74</v>
      </c>
      <c r="AM334" s="20">
        <v>34</v>
      </c>
      <c r="AN334" s="21">
        <v>32</v>
      </c>
    </row>
    <row r="335" spans="1:40" ht="12" hidden="1" customHeight="1">
      <c r="A335" s="35"/>
      <c r="B335" s="10"/>
      <c r="C335" s="10"/>
      <c r="D335" s="10"/>
      <c r="E335" s="10"/>
      <c r="F335" s="10"/>
      <c r="G335" s="10"/>
      <c r="H335" s="10"/>
      <c r="I335" s="10"/>
      <c r="J335" s="10"/>
      <c r="K335" s="14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18">
        <f t="shared" ca="1" si="1"/>
        <v>239.63636363636363</v>
      </c>
      <c r="AK335" s="19" t="str">
        <f t="shared" ca="1" si="2"/>
        <v>justas</v>
      </c>
      <c r="AL335" s="20" t="s">
        <v>74</v>
      </c>
      <c r="AM335" s="20">
        <v>35</v>
      </c>
      <c r="AN335" s="21">
        <v>33</v>
      </c>
    </row>
    <row r="336" spans="1:40" ht="12" hidden="1" customHeight="1">
      <c r="A336" s="35"/>
      <c r="B336" s="10"/>
      <c r="C336" s="10"/>
      <c r="D336" s="10"/>
      <c r="E336" s="10"/>
      <c r="F336" s="10"/>
      <c r="G336" s="10"/>
      <c r="H336" s="10"/>
      <c r="I336" s="10"/>
      <c r="J336" s="10"/>
      <c r="K336" s="14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18">
        <f t="shared" ca="1" si="1"/>
        <v>232.58823529411765</v>
      </c>
      <c r="AK336" s="19" t="str">
        <f t="shared" ca="1" si="2"/>
        <v>justas</v>
      </c>
      <c r="AL336" s="20" t="s">
        <v>74</v>
      </c>
      <c r="AM336" s="20">
        <v>36</v>
      </c>
      <c r="AN336" s="21">
        <v>34</v>
      </c>
    </row>
    <row r="337" spans="1:40" ht="12" hidden="1" customHeight="1">
      <c r="A337" s="35"/>
      <c r="B337" s="10"/>
      <c r="C337" s="10"/>
      <c r="D337" s="10"/>
      <c r="E337" s="10"/>
      <c r="F337" s="10"/>
      <c r="G337" s="10"/>
      <c r="H337" s="10"/>
      <c r="I337" s="10"/>
      <c r="J337" s="10"/>
      <c r="K337" s="14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18">
        <f t="shared" ca="1" si="1"/>
        <v>225.94285714285715</v>
      </c>
      <c r="AK337" s="19" t="str">
        <f t="shared" ca="1" si="2"/>
        <v>justas</v>
      </c>
      <c r="AL337" s="20" t="s">
        <v>74</v>
      </c>
      <c r="AM337" s="20">
        <v>37</v>
      </c>
      <c r="AN337" s="21">
        <v>35</v>
      </c>
    </row>
    <row r="338" spans="1:40" ht="12" hidden="1" customHeight="1">
      <c r="A338" s="35"/>
      <c r="B338" s="10"/>
      <c r="C338" s="10"/>
      <c r="D338" s="10"/>
      <c r="E338" s="10"/>
      <c r="F338" s="10"/>
      <c r="G338" s="10"/>
      <c r="H338" s="10"/>
      <c r="I338" s="10"/>
      <c r="J338" s="10"/>
      <c r="K338" s="14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18">
        <f t="shared" ca="1" si="1"/>
        <v>219.66666666666666</v>
      </c>
      <c r="AK338" s="19" t="str">
        <f t="shared" ca="1" si="2"/>
        <v>justas</v>
      </c>
      <c r="AL338" s="20" t="s">
        <v>74</v>
      </c>
      <c r="AM338" s="20">
        <v>38</v>
      </c>
      <c r="AN338" s="21">
        <v>36</v>
      </c>
    </row>
    <row r="339" spans="1:40" ht="12" hidden="1" customHeight="1">
      <c r="A339" s="35"/>
      <c r="B339" s="10"/>
      <c r="C339" s="10"/>
      <c r="D339" s="10"/>
      <c r="E339" s="10"/>
      <c r="F339" s="10"/>
      <c r="G339" s="10"/>
      <c r="H339" s="10"/>
      <c r="I339" s="10"/>
      <c r="J339" s="10"/>
      <c r="K339" s="14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18">
        <f t="shared" ca="1" si="1"/>
        <v>213.72972972972974</v>
      </c>
      <c r="AK339" s="19" t="str">
        <f t="shared" ca="1" si="2"/>
        <v>justas</v>
      </c>
      <c r="AL339" s="20" t="s">
        <v>74</v>
      </c>
      <c r="AM339" s="20">
        <v>39</v>
      </c>
      <c r="AN339" s="21">
        <v>37</v>
      </c>
    </row>
    <row r="340" spans="1:40" ht="12" hidden="1" customHeight="1">
      <c r="A340" s="35"/>
      <c r="B340" s="10"/>
      <c r="C340" s="10"/>
      <c r="D340" s="10"/>
      <c r="E340" s="10"/>
      <c r="F340" s="10"/>
      <c r="G340" s="10"/>
      <c r="H340" s="10"/>
      <c r="I340" s="10"/>
      <c r="J340" s="10"/>
      <c r="K340" s="14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18">
        <f t="shared" ca="1" si="1"/>
        <v>208.10526315789474</v>
      </c>
      <c r="AK340" s="19" t="str">
        <f t="shared" ca="1" si="2"/>
        <v>justas</v>
      </c>
      <c r="AL340" s="20" t="s">
        <v>74</v>
      </c>
      <c r="AM340" s="20">
        <v>40</v>
      </c>
      <c r="AN340" s="21">
        <v>38</v>
      </c>
    </row>
    <row r="341" spans="1:40" ht="12" hidden="1" customHeight="1">
      <c r="A341" s="35"/>
      <c r="B341" s="10"/>
      <c r="C341" s="10"/>
      <c r="D341" s="10"/>
      <c r="E341" s="10"/>
      <c r="F341" s="10"/>
      <c r="G341" s="10"/>
      <c r="H341" s="10"/>
      <c r="I341" s="10"/>
      <c r="J341" s="10"/>
      <c r="K341" s="14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18">
        <f t="shared" ca="1" si="1"/>
        <v>202.76923076923077</v>
      </c>
      <c r="AK341" s="19" t="str">
        <f t="shared" ca="1" si="2"/>
        <v>justas</v>
      </c>
      <c r="AL341" s="20" t="s">
        <v>74</v>
      </c>
      <c r="AM341" s="20">
        <v>41</v>
      </c>
      <c r="AN341" s="21">
        <v>39</v>
      </c>
    </row>
    <row r="342" spans="1:40" ht="12" hidden="1" customHeight="1">
      <c r="A342" s="35"/>
      <c r="B342" s="10"/>
      <c r="C342" s="10"/>
      <c r="D342" s="10"/>
      <c r="E342" s="10"/>
      <c r="F342" s="10"/>
      <c r="G342" s="10"/>
      <c r="H342" s="10"/>
      <c r="I342" s="10"/>
      <c r="J342" s="10"/>
      <c r="K342" s="14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18">
        <f t="shared" ca="1" si="1"/>
        <v>197.7</v>
      </c>
      <c r="AK342" s="19" t="str">
        <f t="shared" ca="1" si="2"/>
        <v>justas</v>
      </c>
      <c r="AL342" s="20" t="s">
        <v>74</v>
      </c>
      <c r="AM342" s="20">
        <v>42</v>
      </c>
      <c r="AN342" s="21">
        <v>40</v>
      </c>
    </row>
    <row r="343" spans="1:40" ht="12" hidden="1" customHeight="1">
      <c r="A343" s="35"/>
      <c r="B343" s="10"/>
      <c r="C343" s="10"/>
      <c r="D343" s="10"/>
      <c r="E343" s="10"/>
      <c r="F343" s="10"/>
      <c r="G343" s="10"/>
      <c r="H343" s="10"/>
      <c r="I343" s="10"/>
      <c r="J343" s="10"/>
      <c r="K343" s="14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18">
        <f t="shared" ca="1" si="1"/>
        <v>192.8780487804878</v>
      </c>
      <c r="AK343" s="19" t="str">
        <f t="shared" ca="1" si="2"/>
        <v>justas</v>
      </c>
      <c r="AL343" s="20" t="s">
        <v>74</v>
      </c>
      <c r="AM343" s="20">
        <v>43</v>
      </c>
      <c r="AN343" s="21">
        <v>41</v>
      </c>
    </row>
    <row r="344" spans="1:40" ht="12" hidden="1" customHeight="1">
      <c r="A344" s="35"/>
      <c r="B344" s="10"/>
      <c r="C344" s="10"/>
      <c r="D344" s="10"/>
      <c r="E344" s="10"/>
      <c r="F344" s="10"/>
      <c r="G344" s="10"/>
      <c r="H344" s="10"/>
      <c r="I344" s="10"/>
      <c r="J344" s="10"/>
      <c r="K344" s="14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18">
        <f t="shared" ca="1" si="1"/>
        <v>188.28571428571428</v>
      </c>
      <c r="AK344" s="19" t="str">
        <f t="shared" ca="1" si="2"/>
        <v>justas</v>
      </c>
      <c r="AL344" s="20" t="s">
        <v>74</v>
      </c>
      <c r="AM344" s="20">
        <v>44</v>
      </c>
      <c r="AN344" s="21">
        <v>42</v>
      </c>
    </row>
    <row r="345" spans="1:40" ht="12" hidden="1" customHeight="1">
      <c r="A345" s="35"/>
      <c r="B345" s="10"/>
      <c r="C345" s="10"/>
      <c r="D345" s="10"/>
      <c r="E345" s="10"/>
      <c r="F345" s="10"/>
      <c r="G345" s="10"/>
      <c r="H345" s="10"/>
      <c r="I345" s="10"/>
      <c r="J345" s="10"/>
      <c r="K345" s="14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18">
        <f t="shared" ca="1" si="1"/>
        <v>183.90697674418604</v>
      </c>
      <c r="AK345" s="19" t="str">
        <f t="shared" ca="1" si="2"/>
        <v>justas</v>
      </c>
      <c r="AL345" s="20" t="s">
        <v>74</v>
      </c>
      <c r="AM345" s="20">
        <v>45</v>
      </c>
      <c r="AN345" s="21">
        <v>43</v>
      </c>
    </row>
    <row r="346" spans="1:40" ht="12" hidden="1" customHeight="1">
      <c r="A346" s="35"/>
      <c r="B346" s="10"/>
      <c r="C346" s="10"/>
      <c r="D346" s="10"/>
      <c r="E346" s="10"/>
      <c r="F346" s="10"/>
      <c r="G346" s="10"/>
      <c r="H346" s="10"/>
      <c r="I346" s="10"/>
      <c r="J346" s="10"/>
      <c r="K346" s="14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18">
        <f t="shared" ca="1" si="1"/>
        <v>179.72727272727272</v>
      </c>
      <c r="AK346" s="19" t="str">
        <f t="shared" ca="1" si="2"/>
        <v>justas</v>
      </c>
      <c r="AL346" s="20" t="s">
        <v>74</v>
      </c>
      <c r="AM346" s="20">
        <v>46</v>
      </c>
      <c r="AN346" s="21">
        <v>44</v>
      </c>
    </row>
    <row r="347" spans="1:40" ht="12" hidden="1" customHeight="1">
      <c r="A347" s="35"/>
      <c r="B347" s="10"/>
      <c r="C347" s="10"/>
      <c r="D347" s="10"/>
      <c r="E347" s="10"/>
      <c r="F347" s="10"/>
      <c r="G347" s="10"/>
      <c r="H347" s="10"/>
      <c r="I347" s="10"/>
      <c r="J347" s="10"/>
      <c r="K347" s="14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18">
        <f t="shared" ca="1" si="1"/>
        <v>175.73333333333332</v>
      </c>
      <c r="AK347" s="19" t="str">
        <f t="shared" ca="1" si="2"/>
        <v>justas</v>
      </c>
      <c r="AL347" s="20" t="s">
        <v>74</v>
      </c>
      <c r="AM347" s="20">
        <v>47</v>
      </c>
      <c r="AN347" s="21">
        <v>45</v>
      </c>
    </row>
    <row r="348" spans="1:40" ht="12" hidden="1" customHeight="1">
      <c r="A348" s="35"/>
      <c r="B348" s="10"/>
      <c r="C348" s="10"/>
      <c r="D348" s="10"/>
      <c r="E348" s="10"/>
      <c r="F348" s="10"/>
      <c r="G348" s="10"/>
      <c r="H348" s="10"/>
      <c r="I348" s="10"/>
      <c r="J348" s="10"/>
      <c r="K348" s="14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18">
        <f t="shared" ca="1" si="1"/>
        <v>171.91304347826087</v>
      </c>
      <c r="AK348" s="19" t="str">
        <f t="shared" ca="1" si="2"/>
        <v>justas</v>
      </c>
      <c r="AL348" s="20" t="s">
        <v>74</v>
      </c>
      <c r="AM348" s="20">
        <v>48</v>
      </c>
      <c r="AN348" s="21">
        <v>46</v>
      </c>
    </row>
    <row r="349" spans="1:40" ht="12" hidden="1" customHeight="1">
      <c r="A349" s="35"/>
      <c r="B349" s="10"/>
      <c r="C349" s="10"/>
      <c r="D349" s="10"/>
      <c r="E349" s="10"/>
      <c r="F349" s="10"/>
      <c r="G349" s="10"/>
      <c r="H349" s="10"/>
      <c r="I349" s="10"/>
      <c r="J349" s="10"/>
      <c r="K349" s="14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18">
        <f t="shared" ca="1" si="1"/>
        <v>168.25531914893617</v>
      </c>
      <c r="AK349" s="19" t="str">
        <f t="shared" ca="1" si="2"/>
        <v>justas</v>
      </c>
      <c r="AL349" s="20" t="s">
        <v>74</v>
      </c>
      <c r="AM349" s="20">
        <v>49</v>
      </c>
      <c r="AN349" s="21">
        <v>47</v>
      </c>
    </row>
    <row r="350" spans="1:40" ht="12" hidden="1" customHeight="1">
      <c r="A350" s="35"/>
      <c r="B350" s="10"/>
      <c r="C350" s="10"/>
      <c r="D350" s="10"/>
      <c r="E350" s="10"/>
      <c r="F350" s="10"/>
      <c r="G350" s="10"/>
      <c r="H350" s="10"/>
      <c r="I350" s="10"/>
      <c r="J350" s="10"/>
      <c r="K350" s="14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18">
        <f t="shared" ca="1" si="1"/>
        <v>164.75</v>
      </c>
      <c r="AK350" s="19" t="str">
        <f t="shared" ca="1" si="2"/>
        <v>justas</v>
      </c>
      <c r="AL350" s="20" t="s">
        <v>74</v>
      </c>
      <c r="AM350" s="20">
        <v>50</v>
      </c>
      <c r="AN350" s="21">
        <v>48</v>
      </c>
    </row>
    <row r="351" spans="1:40" ht="12" hidden="1" customHeight="1">
      <c r="A351" s="35"/>
      <c r="B351" s="10"/>
      <c r="C351" s="10"/>
      <c r="D351" s="10"/>
      <c r="E351" s="10"/>
      <c r="F351" s="10"/>
      <c r="G351" s="10"/>
      <c r="H351" s="10"/>
      <c r="I351" s="10"/>
      <c r="J351" s="10"/>
      <c r="K351" s="14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18">
        <f t="shared" ca="1" si="1"/>
        <v>161.38775510204081</v>
      </c>
      <c r="AK351" s="19" t="str">
        <f t="shared" ca="1" si="2"/>
        <v>justas</v>
      </c>
      <c r="AL351" s="20" t="s">
        <v>74</v>
      </c>
      <c r="AM351" s="20">
        <v>51</v>
      </c>
      <c r="AN351" s="21">
        <v>49</v>
      </c>
    </row>
    <row r="352" spans="1:40" ht="12" hidden="1" customHeight="1">
      <c r="A352" s="35"/>
      <c r="B352" s="10"/>
      <c r="C352" s="10"/>
      <c r="D352" s="10"/>
      <c r="E352" s="10"/>
      <c r="F352" s="10"/>
      <c r="G352" s="10"/>
      <c r="H352" s="10"/>
      <c r="I352" s="10"/>
      <c r="J352" s="10"/>
      <c r="K352" s="14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18">
        <f t="shared" ca="1" si="1"/>
        <v>158.16</v>
      </c>
      <c r="AK352" s="19" t="str">
        <f t="shared" ca="1" si="2"/>
        <v>justas</v>
      </c>
      <c r="AL352" s="20" t="s">
        <v>74</v>
      </c>
      <c r="AM352" s="20">
        <v>52</v>
      </c>
      <c r="AN352" s="21">
        <v>50</v>
      </c>
    </row>
    <row r="353" spans="1:40" ht="12" hidden="1" customHeight="1">
      <c r="A353" s="35"/>
      <c r="B353" s="10"/>
      <c r="C353" s="10"/>
      <c r="D353" s="10"/>
      <c r="E353" s="10"/>
      <c r="F353" s="10"/>
      <c r="G353" s="10"/>
      <c r="H353" s="10"/>
      <c r="I353" s="10"/>
      <c r="J353" s="10"/>
      <c r="K353" s="14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18">
        <f t="shared" ca="1" si="1"/>
        <v>7589</v>
      </c>
      <c r="AK353" s="19" t="str">
        <f t="shared" ca="1" si="2"/>
        <v>MIRA</v>
      </c>
      <c r="AL353" s="20" t="s">
        <v>75</v>
      </c>
      <c r="AM353" s="20">
        <v>3</v>
      </c>
      <c r="AN353" s="21">
        <v>1</v>
      </c>
    </row>
    <row r="354" spans="1:40" ht="12" hidden="1" customHeight="1">
      <c r="A354" s="35"/>
      <c r="B354" s="10"/>
      <c r="C354" s="10"/>
      <c r="D354" s="10"/>
      <c r="E354" s="10"/>
      <c r="F354" s="10"/>
      <c r="G354" s="10"/>
      <c r="H354" s="10"/>
      <c r="I354" s="10"/>
      <c r="J354" s="10"/>
      <c r="K354" s="14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18">
        <f t="shared" ca="1" si="1"/>
        <v>3794.5</v>
      </c>
      <c r="AK354" s="19" t="str">
        <f t="shared" ca="1" si="2"/>
        <v>MIRA</v>
      </c>
      <c r="AL354" s="20" t="s">
        <v>75</v>
      </c>
      <c r="AM354" s="20">
        <v>4</v>
      </c>
      <c r="AN354" s="21">
        <v>2</v>
      </c>
    </row>
    <row r="355" spans="1:40" ht="12" hidden="1" customHeight="1">
      <c r="A355" s="35"/>
      <c r="B355" s="10"/>
      <c r="C355" s="10"/>
      <c r="D355" s="10"/>
      <c r="E355" s="10"/>
      <c r="F355" s="10"/>
      <c r="G355" s="10"/>
      <c r="H355" s="10"/>
      <c r="I355" s="10"/>
      <c r="J355" s="10"/>
      <c r="K355" s="14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18">
        <f t="shared" ca="1" si="1"/>
        <v>2529.6666666666665</v>
      </c>
      <c r="AK355" s="19" t="str">
        <f t="shared" ca="1" si="2"/>
        <v>MIRA</v>
      </c>
      <c r="AL355" s="20" t="s">
        <v>75</v>
      </c>
      <c r="AM355" s="20">
        <v>5</v>
      </c>
      <c r="AN355" s="21">
        <v>3</v>
      </c>
    </row>
    <row r="356" spans="1:40" ht="12" hidden="1" customHeight="1">
      <c r="A356" s="35"/>
      <c r="B356" s="10"/>
      <c r="C356" s="10"/>
      <c r="D356" s="10"/>
      <c r="E356" s="10"/>
      <c r="F356" s="10"/>
      <c r="G356" s="10"/>
      <c r="H356" s="10"/>
      <c r="I356" s="10"/>
      <c r="J356" s="10"/>
      <c r="K356" s="14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18">
        <f t="shared" ca="1" si="1"/>
        <v>1897.25</v>
      </c>
      <c r="AK356" s="19" t="str">
        <f t="shared" ca="1" si="2"/>
        <v>MIRA</v>
      </c>
      <c r="AL356" s="20" t="s">
        <v>75</v>
      </c>
      <c r="AM356" s="20">
        <v>6</v>
      </c>
      <c r="AN356" s="21">
        <v>4</v>
      </c>
    </row>
    <row r="357" spans="1:40" ht="12" hidden="1" customHeight="1">
      <c r="A357" s="35"/>
      <c r="B357" s="10"/>
      <c r="C357" s="10"/>
      <c r="D357" s="10"/>
      <c r="E357" s="10"/>
      <c r="F357" s="10"/>
      <c r="G357" s="10"/>
      <c r="H357" s="10"/>
      <c r="I357" s="10"/>
      <c r="J357" s="10"/>
      <c r="K357" s="14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18">
        <f t="shared" ca="1" si="1"/>
        <v>1517.8</v>
      </c>
      <c r="AK357" s="19" t="str">
        <f t="shared" ca="1" si="2"/>
        <v>MIRA</v>
      </c>
      <c r="AL357" s="20" t="s">
        <v>75</v>
      </c>
      <c r="AM357" s="20">
        <v>7</v>
      </c>
      <c r="AN357" s="21">
        <v>5</v>
      </c>
    </row>
    <row r="358" spans="1:40" ht="12" hidden="1" customHeight="1">
      <c r="A358" s="35"/>
      <c r="B358" s="10"/>
      <c r="C358" s="10"/>
      <c r="D358" s="10"/>
      <c r="E358" s="10"/>
      <c r="F358" s="10"/>
      <c r="G358" s="10"/>
      <c r="H358" s="10"/>
      <c r="I358" s="10"/>
      <c r="J358" s="10"/>
      <c r="K358" s="14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18">
        <f t="shared" ca="1" si="1"/>
        <v>1264.8333333333333</v>
      </c>
      <c r="AK358" s="19" t="str">
        <f t="shared" ca="1" si="2"/>
        <v>MIRA</v>
      </c>
      <c r="AL358" s="20" t="s">
        <v>75</v>
      </c>
      <c r="AM358" s="20">
        <v>8</v>
      </c>
      <c r="AN358" s="21">
        <v>6</v>
      </c>
    </row>
    <row r="359" spans="1:40" ht="12" hidden="1" customHeight="1">
      <c r="A359" s="35"/>
      <c r="B359" s="10"/>
      <c r="C359" s="10"/>
      <c r="D359" s="10"/>
      <c r="E359" s="10"/>
      <c r="F359" s="10"/>
      <c r="G359" s="10"/>
      <c r="H359" s="10"/>
      <c r="I359" s="10"/>
      <c r="J359" s="10"/>
      <c r="K359" s="14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18">
        <f t="shared" ca="1" si="1"/>
        <v>1084.1428571428571</v>
      </c>
      <c r="AK359" s="19" t="str">
        <f t="shared" ca="1" si="2"/>
        <v>MIRA</v>
      </c>
      <c r="AL359" s="20" t="s">
        <v>75</v>
      </c>
      <c r="AM359" s="20">
        <v>9</v>
      </c>
      <c r="AN359" s="21">
        <v>7</v>
      </c>
    </row>
    <row r="360" spans="1:40" ht="12" hidden="1" customHeight="1">
      <c r="A360" s="35"/>
      <c r="B360" s="10"/>
      <c r="C360" s="10"/>
      <c r="D360" s="10"/>
      <c r="E360" s="10"/>
      <c r="F360" s="10"/>
      <c r="G360" s="10"/>
      <c r="H360" s="10"/>
      <c r="I360" s="10"/>
      <c r="J360" s="10"/>
      <c r="K360" s="14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18">
        <f t="shared" ca="1" si="1"/>
        <v>948.625</v>
      </c>
      <c r="AK360" s="19" t="str">
        <f t="shared" ca="1" si="2"/>
        <v>MIRA</v>
      </c>
      <c r="AL360" s="20" t="s">
        <v>75</v>
      </c>
      <c r="AM360" s="20">
        <v>10</v>
      </c>
      <c r="AN360" s="21">
        <v>8</v>
      </c>
    </row>
    <row r="361" spans="1:40" ht="12" hidden="1" customHeight="1">
      <c r="A361" s="35"/>
      <c r="B361" s="10"/>
      <c r="C361" s="10"/>
      <c r="D361" s="10"/>
      <c r="E361" s="10"/>
      <c r="F361" s="10"/>
      <c r="G361" s="10"/>
      <c r="H361" s="10"/>
      <c r="I361" s="10"/>
      <c r="J361" s="10"/>
      <c r="K361" s="14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18">
        <f t="shared" ca="1" si="1"/>
        <v>843.22222222222217</v>
      </c>
      <c r="AK361" s="19" t="str">
        <f t="shared" ca="1" si="2"/>
        <v>MIRA</v>
      </c>
      <c r="AL361" s="20" t="s">
        <v>75</v>
      </c>
      <c r="AM361" s="20">
        <v>11</v>
      </c>
      <c r="AN361" s="21">
        <v>9</v>
      </c>
    </row>
    <row r="362" spans="1:40" ht="12" hidden="1" customHeight="1">
      <c r="A362" s="35"/>
      <c r="B362" s="10"/>
      <c r="C362" s="10"/>
      <c r="D362" s="10"/>
      <c r="E362" s="10"/>
      <c r="F362" s="10"/>
      <c r="G362" s="10"/>
      <c r="H362" s="10"/>
      <c r="I362" s="10"/>
      <c r="J362" s="10"/>
      <c r="K362" s="14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18">
        <f t="shared" ca="1" si="1"/>
        <v>758.9</v>
      </c>
      <c r="AK362" s="19" t="str">
        <f t="shared" ca="1" si="2"/>
        <v>MIRA</v>
      </c>
      <c r="AL362" s="20" t="s">
        <v>75</v>
      </c>
      <c r="AM362" s="20">
        <v>12</v>
      </c>
      <c r="AN362" s="21">
        <v>10</v>
      </c>
    </row>
    <row r="363" spans="1:40" ht="12" hidden="1" customHeight="1">
      <c r="A363" s="35"/>
      <c r="B363" s="10"/>
      <c r="C363" s="10"/>
      <c r="D363" s="10"/>
      <c r="E363" s="10"/>
      <c r="F363" s="10"/>
      <c r="G363" s="10"/>
      <c r="H363" s="10"/>
      <c r="I363" s="10"/>
      <c r="J363" s="10"/>
      <c r="K363" s="14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18">
        <f t="shared" ca="1" si="1"/>
        <v>689.90909090909088</v>
      </c>
      <c r="AK363" s="19" t="str">
        <f t="shared" ca="1" si="2"/>
        <v>MIRA</v>
      </c>
      <c r="AL363" s="20" t="s">
        <v>75</v>
      </c>
      <c r="AM363" s="20">
        <v>13</v>
      </c>
      <c r="AN363" s="21">
        <v>11</v>
      </c>
    </row>
    <row r="364" spans="1:40" ht="12" hidden="1" customHeight="1">
      <c r="A364" s="35"/>
      <c r="B364" s="10"/>
      <c r="C364" s="10"/>
      <c r="D364" s="10"/>
      <c r="E364" s="10"/>
      <c r="F364" s="10"/>
      <c r="G364" s="10"/>
      <c r="H364" s="10"/>
      <c r="I364" s="10"/>
      <c r="J364" s="10"/>
      <c r="K364" s="14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18">
        <f t="shared" ca="1" si="1"/>
        <v>632.41666666666663</v>
      </c>
      <c r="AK364" s="19" t="str">
        <f t="shared" ca="1" si="2"/>
        <v>MIRA</v>
      </c>
      <c r="AL364" s="20" t="s">
        <v>75</v>
      </c>
      <c r="AM364" s="20">
        <v>14</v>
      </c>
      <c r="AN364" s="21">
        <v>12</v>
      </c>
    </row>
    <row r="365" spans="1:40" ht="12" hidden="1" customHeight="1">
      <c r="A365" s="35"/>
      <c r="B365" s="10"/>
      <c r="C365" s="10"/>
      <c r="D365" s="10"/>
      <c r="E365" s="10"/>
      <c r="F365" s="10"/>
      <c r="G365" s="10"/>
      <c r="H365" s="10"/>
      <c r="I365" s="10"/>
      <c r="J365" s="10"/>
      <c r="K365" s="14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18">
        <f t="shared" ca="1" si="1"/>
        <v>583.76923076923072</v>
      </c>
      <c r="AK365" s="19" t="str">
        <f t="shared" ca="1" si="2"/>
        <v>MIRA</v>
      </c>
      <c r="AL365" s="20" t="s">
        <v>75</v>
      </c>
      <c r="AM365" s="20">
        <v>15</v>
      </c>
      <c r="AN365" s="21">
        <v>13</v>
      </c>
    </row>
    <row r="366" spans="1:40" ht="12" hidden="1" customHeight="1">
      <c r="A366" s="35"/>
      <c r="B366" s="10"/>
      <c r="C366" s="10"/>
      <c r="D366" s="10"/>
      <c r="E366" s="10"/>
      <c r="F366" s="10"/>
      <c r="G366" s="10"/>
      <c r="H366" s="10"/>
      <c r="I366" s="10"/>
      <c r="J366" s="10"/>
      <c r="K366" s="14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18">
        <f t="shared" ca="1" si="1"/>
        <v>542.07142857142856</v>
      </c>
      <c r="AK366" s="19" t="str">
        <f t="shared" ca="1" si="2"/>
        <v>MIRA</v>
      </c>
      <c r="AL366" s="20" t="s">
        <v>75</v>
      </c>
      <c r="AM366" s="20">
        <v>16</v>
      </c>
      <c r="AN366" s="21">
        <v>14</v>
      </c>
    </row>
    <row r="367" spans="1:40" ht="12" hidden="1" customHeight="1">
      <c r="A367" s="35"/>
      <c r="B367" s="10"/>
      <c r="C367" s="10"/>
      <c r="D367" s="10"/>
      <c r="E367" s="10"/>
      <c r="F367" s="10"/>
      <c r="G367" s="10"/>
      <c r="H367" s="10"/>
      <c r="I367" s="10"/>
      <c r="J367" s="10"/>
      <c r="K367" s="14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18">
        <f t="shared" ca="1" si="1"/>
        <v>505.93333333333334</v>
      </c>
      <c r="AK367" s="19" t="str">
        <f t="shared" ca="1" si="2"/>
        <v>MIRA</v>
      </c>
      <c r="AL367" s="20" t="s">
        <v>75</v>
      </c>
      <c r="AM367" s="20">
        <v>17</v>
      </c>
      <c r="AN367" s="21">
        <v>15</v>
      </c>
    </row>
    <row r="368" spans="1:40" ht="12" hidden="1" customHeight="1">
      <c r="A368" s="35"/>
      <c r="B368" s="10"/>
      <c r="C368" s="10"/>
      <c r="D368" s="10"/>
      <c r="E368" s="10"/>
      <c r="F368" s="10"/>
      <c r="G368" s="10"/>
      <c r="H368" s="10"/>
      <c r="I368" s="10"/>
      <c r="J368" s="10"/>
      <c r="K368" s="14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18">
        <f t="shared" ca="1" si="1"/>
        <v>474.3125</v>
      </c>
      <c r="AK368" s="19" t="str">
        <f t="shared" ca="1" si="2"/>
        <v>MIRA</v>
      </c>
      <c r="AL368" s="20" t="s">
        <v>75</v>
      </c>
      <c r="AM368" s="20">
        <v>18</v>
      </c>
      <c r="AN368" s="21">
        <v>16</v>
      </c>
    </row>
    <row r="369" spans="1:40" ht="12" hidden="1" customHeight="1">
      <c r="A369" s="35"/>
      <c r="B369" s="10"/>
      <c r="C369" s="10"/>
      <c r="D369" s="10"/>
      <c r="E369" s="10"/>
      <c r="F369" s="10"/>
      <c r="G369" s="10"/>
      <c r="H369" s="10"/>
      <c r="I369" s="10"/>
      <c r="J369" s="10"/>
      <c r="K369" s="14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18">
        <f t="shared" ca="1" si="1"/>
        <v>446.41176470588238</v>
      </c>
      <c r="AK369" s="19" t="str">
        <f t="shared" ca="1" si="2"/>
        <v>MIRA</v>
      </c>
      <c r="AL369" s="20" t="s">
        <v>75</v>
      </c>
      <c r="AM369" s="20">
        <v>19</v>
      </c>
      <c r="AN369" s="21">
        <v>17</v>
      </c>
    </row>
    <row r="370" spans="1:40" ht="12" hidden="1" customHeight="1">
      <c r="A370" s="35"/>
      <c r="B370" s="10"/>
      <c r="C370" s="10"/>
      <c r="D370" s="10"/>
      <c r="E370" s="10"/>
      <c r="F370" s="10"/>
      <c r="G370" s="10"/>
      <c r="H370" s="10"/>
      <c r="I370" s="10"/>
      <c r="J370" s="10"/>
      <c r="K370" s="14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18">
        <f t="shared" ca="1" si="1"/>
        <v>421.61111111111109</v>
      </c>
      <c r="AK370" s="19" t="str">
        <f t="shared" ca="1" si="2"/>
        <v>MIRA</v>
      </c>
      <c r="AL370" s="20" t="s">
        <v>75</v>
      </c>
      <c r="AM370" s="20">
        <v>20</v>
      </c>
      <c r="AN370" s="21">
        <v>18</v>
      </c>
    </row>
    <row r="371" spans="1:40" ht="12" hidden="1" customHeight="1">
      <c r="A371" s="35"/>
      <c r="B371" s="10"/>
      <c r="C371" s="10"/>
      <c r="D371" s="10"/>
      <c r="E371" s="10"/>
      <c r="F371" s="10"/>
      <c r="G371" s="10"/>
      <c r="H371" s="10"/>
      <c r="I371" s="10"/>
      <c r="J371" s="10"/>
      <c r="K371" s="14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18">
        <f t="shared" ca="1" si="1"/>
        <v>399.42105263157896</v>
      </c>
      <c r="AK371" s="19" t="str">
        <f t="shared" ca="1" si="2"/>
        <v>MIRA</v>
      </c>
      <c r="AL371" s="20" t="s">
        <v>75</v>
      </c>
      <c r="AM371" s="20">
        <v>21</v>
      </c>
      <c r="AN371" s="21">
        <v>19</v>
      </c>
    </row>
    <row r="372" spans="1:40" ht="12" hidden="1" customHeight="1">
      <c r="A372" s="35"/>
      <c r="B372" s="10"/>
      <c r="C372" s="10"/>
      <c r="D372" s="10"/>
      <c r="E372" s="10"/>
      <c r="F372" s="10"/>
      <c r="G372" s="10"/>
      <c r="H372" s="10"/>
      <c r="I372" s="10"/>
      <c r="J372" s="10"/>
      <c r="K372" s="14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18">
        <f t="shared" ca="1" si="1"/>
        <v>379.45</v>
      </c>
      <c r="AK372" s="19" t="str">
        <f t="shared" ca="1" si="2"/>
        <v>MIRA</v>
      </c>
      <c r="AL372" s="20" t="s">
        <v>75</v>
      </c>
      <c r="AM372" s="20">
        <v>22</v>
      </c>
      <c r="AN372" s="21">
        <v>20</v>
      </c>
    </row>
    <row r="373" spans="1:40" ht="12" hidden="1" customHeight="1">
      <c r="A373" s="35"/>
      <c r="B373" s="10"/>
      <c r="C373" s="10"/>
      <c r="D373" s="10"/>
      <c r="E373" s="10"/>
      <c r="F373" s="10"/>
      <c r="G373" s="10"/>
      <c r="H373" s="10"/>
      <c r="I373" s="10"/>
      <c r="J373" s="10"/>
      <c r="K373" s="14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18">
        <f t="shared" ca="1" si="1"/>
        <v>361.38095238095241</v>
      </c>
      <c r="AK373" s="19" t="str">
        <f t="shared" ca="1" si="2"/>
        <v>MIRA</v>
      </c>
      <c r="AL373" s="20" t="s">
        <v>75</v>
      </c>
      <c r="AM373" s="20">
        <v>23</v>
      </c>
      <c r="AN373" s="21">
        <v>21</v>
      </c>
    </row>
    <row r="374" spans="1:40" ht="12" hidden="1" customHeight="1">
      <c r="A374" s="35"/>
      <c r="B374" s="10"/>
      <c r="C374" s="10"/>
      <c r="D374" s="10"/>
      <c r="E374" s="10"/>
      <c r="F374" s="10"/>
      <c r="G374" s="10"/>
      <c r="H374" s="10"/>
      <c r="I374" s="10"/>
      <c r="J374" s="10"/>
      <c r="K374" s="14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18">
        <f t="shared" ca="1" si="1"/>
        <v>344.95454545454544</v>
      </c>
      <c r="AK374" s="19" t="str">
        <f t="shared" ca="1" si="2"/>
        <v>MIRA</v>
      </c>
      <c r="AL374" s="20" t="s">
        <v>75</v>
      </c>
      <c r="AM374" s="20">
        <v>24</v>
      </c>
      <c r="AN374" s="21">
        <v>22</v>
      </c>
    </row>
    <row r="375" spans="1:40" ht="12" hidden="1" customHeight="1">
      <c r="A375" s="35"/>
      <c r="B375" s="10"/>
      <c r="C375" s="10"/>
      <c r="D375" s="10"/>
      <c r="E375" s="10"/>
      <c r="F375" s="10"/>
      <c r="G375" s="10"/>
      <c r="H375" s="10"/>
      <c r="I375" s="10"/>
      <c r="J375" s="10"/>
      <c r="K375" s="14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18">
        <f t="shared" ca="1" si="1"/>
        <v>329.95652173913044</v>
      </c>
      <c r="AK375" s="19" t="str">
        <f t="shared" ca="1" si="2"/>
        <v>MIRA</v>
      </c>
      <c r="AL375" s="20" t="s">
        <v>75</v>
      </c>
      <c r="AM375" s="20">
        <v>25</v>
      </c>
      <c r="AN375" s="21">
        <v>23</v>
      </c>
    </row>
    <row r="376" spans="1:40" ht="12" hidden="1" customHeight="1">
      <c r="A376" s="35"/>
      <c r="B376" s="10"/>
      <c r="C376" s="10"/>
      <c r="D376" s="10"/>
      <c r="E376" s="10"/>
      <c r="F376" s="10"/>
      <c r="G376" s="10"/>
      <c r="H376" s="10"/>
      <c r="I376" s="10"/>
      <c r="J376" s="10"/>
      <c r="K376" s="14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18">
        <f t="shared" ca="1" si="1"/>
        <v>316.20833333333331</v>
      </c>
      <c r="AK376" s="19" t="str">
        <f t="shared" ca="1" si="2"/>
        <v>MIRA</v>
      </c>
      <c r="AL376" s="20" t="s">
        <v>75</v>
      </c>
      <c r="AM376" s="20">
        <v>26</v>
      </c>
      <c r="AN376" s="21">
        <v>24</v>
      </c>
    </row>
    <row r="377" spans="1:40" ht="12" hidden="1" customHeight="1">
      <c r="A377" s="35"/>
      <c r="B377" s="10"/>
      <c r="C377" s="10"/>
      <c r="D377" s="10"/>
      <c r="E377" s="10"/>
      <c r="F377" s="10"/>
      <c r="G377" s="10"/>
      <c r="H377" s="10"/>
      <c r="I377" s="10"/>
      <c r="J377" s="10"/>
      <c r="K377" s="14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18">
        <f t="shared" ca="1" si="1"/>
        <v>303.56</v>
      </c>
      <c r="AK377" s="19" t="str">
        <f t="shared" ca="1" si="2"/>
        <v>MIRA</v>
      </c>
      <c r="AL377" s="20" t="s">
        <v>75</v>
      </c>
      <c r="AM377" s="20">
        <v>27</v>
      </c>
      <c r="AN377" s="21">
        <v>25</v>
      </c>
    </row>
    <row r="378" spans="1:40" ht="12" hidden="1" customHeight="1">
      <c r="A378" s="35"/>
      <c r="B378" s="10"/>
      <c r="C378" s="10"/>
      <c r="D378" s="10"/>
      <c r="E378" s="10"/>
      <c r="F378" s="10"/>
      <c r="G378" s="10"/>
      <c r="H378" s="10"/>
      <c r="I378" s="10"/>
      <c r="J378" s="10"/>
      <c r="K378" s="14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18">
        <f t="shared" ca="1" si="1"/>
        <v>291.88461538461536</v>
      </c>
      <c r="AK378" s="19" t="str">
        <f t="shared" ca="1" si="2"/>
        <v>MIRA</v>
      </c>
      <c r="AL378" s="20" t="s">
        <v>75</v>
      </c>
      <c r="AM378" s="20">
        <v>28</v>
      </c>
      <c r="AN378" s="21">
        <v>26</v>
      </c>
    </row>
    <row r="379" spans="1:40" ht="12" hidden="1" customHeight="1">
      <c r="A379" s="35"/>
      <c r="B379" s="10"/>
      <c r="C379" s="10"/>
      <c r="D379" s="10"/>
      <c r="E379" s="10"/>
      <c r="F379" s="10"/>
      <c r="G379" s="10"/>
      <c r="H379" s="10"/>
      <c r="I379" s="10"/>
      <c r="J379" s="10"/>
      <c r="K379" s="14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18">
        <f t="shared" ca="1" si="1"/>
        <v>281.07407407407408</v>
      </c>
      <c r="AK379" s="19" t="str">
        <f t="shared" ca="1" si="2"/>
        <v>MIRA</v>
      </c>
      <c r="AL379" s="20" t="s">
        <v>75</v>
      </c>
      <c r="AM379" s="20">
        <v>29</v>
      </c>
      <c r="AN379" s="21">
        <v>27</v>
      </c>
    </row>
    <row r="380" spans="1:40" ht="12" hidden="1" customHeight="1">
      <c r="A380" s="35"/>
      <c r="B380" s="10"/>
      <c r="C380" s="10"/>
      <c r="D380" s="10"/>
      <c r="E380" s="10"/>
      <c r="F380" s="10"/>
      <c r="G380" s="10"/>
      <c r="H380" s="10"/>
      <c r="I380" s="10"/>
      <c r="J380" s="10"/>
      <c r="K380" s="14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18">
        <f t="shared" ca="1" si="1"/>
        <v>271.03571428571428</v>
      </c>
      <c r="AK380" s="19" t="str">
        <f t="shared" ca="1" si="2"/>
        <v>MIRA</v>
      </c>
      <c r="AL380" s="20" t="s">
        <v>75</v>
      </c>
      <c r="AM380" s="20">
        <v>30</v>
      </c>
      <c r="AN380" s="21">
        <v>28</v>
      </c>
    </row>
    <row r="381" spans="1:40" ht="12" hidden="1" customHeight="1">
      <c r="A381" s="35"/>
      <c r="B381" s="10"/>
      <c r="C381" s="10"/>
      <c r="D381" s="10"/>
      <c r="E381" s="10"/>
      <c r="F381" s="10"/>
      <c r="G381" s="10"/>
      <c r="H381" s="10"/>
      <c r="I381" s="10"/>
      <c r="J381" s="10"/>
      <c r="K381" s="14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18">
        <f t="shared" ca="1" si="1"/>
        <v>261.68965517241378</v>
      </c>
      <c r="AK381" s="19" t="str">
        <f t="shared" ca="1" si="2"/>
        <v>MIRA</v>
      </c>
      <c r="AL381" s="20" t="s">
        <v>75</v>
      </c>
      <c r="AM381" s="20">
        <v>31</v>
      </c>
      <c r="AN381" s="21">
        <v>29</v>
      </c>
    </row>
    <row r="382" spans="1:40" ht="12" hidden="1" customHeight="1">
      <c r="A382" s="35"/>
      <c r="B382" s="10"/>
      <c r="C382" s="10"/>
      <c r="D382" s="10"/>
      <c r="E382" s="10"/>
      <c r="F382" s="10"/>
      <c r="G382" s="10"/>
      <c r="H382" s="10"/>
      <c r="I382" s="10"/>
      <c r="J382" s="10"/>
      <c r="K382" s="14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18">
        <f t="shared" ca="1" si="1"/>
        <v>252.96666666666667</v>
      </c>
      <c r="AK382" s="19" t="str">
        <f t="shared" ca="1" si="2"/>
        <v>MIRA</v>
      </c>
      <c r="AL382" s="20" t="s">
        <v>75</v>
      </c>
      <c r="AM382" s="20">
        <v>32</v>
      </c>
      <c r="AN382" s="21">
        <v>30</v>
      </c>
    </row>
    <row r="383" spans="1:40" ht="12" hidden="1" customHeight="1">
      <c r="A383" s="35"/>
      <c r="B383" s="10"/>
      <c r="C383" s="10"/>
      <c r="D383" s="10"/>
      <c r="E383" s="10"/>
      <c r="F383" s="10"/>
      <c r="G383" s="10"/>
      <c r="H383" s="10"/>
      <c r="I383" s="10"/>
      <c r="J383" s="10"/>
      <c r="K383" s="14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18">
        <f t="shared" ca="1" si="1"/>
        <v>244.80645161290323</v>
      </c>
      <c r="AK383" s="19" t="str">
        <f t="shared" ca="1" si="2"/>
        <v>MIRA</v>
      </c>
      <c r="AL383" s="20" t="s">
        <v>75</v>
      </c>
      <c r="AM383" s="20">
        <v>33</v>
      </c>
      <c r="AN383" s="21">
        <v>31</v>
      </c>
    </row>
    <row r="384" spans="1:40" ht="12" hidden="1" customHeight="1">
      <c r="A384" s="35"/>
      <c r="B384" s="10"/>
      <c r="C384" s="10"/>
      <c r="D384" s="10"/>
      <c r="E384" s="10"/>
      <c r="F384" s="10"/>
      <c r="G384" s="10"/>
      <c r="H384" s="10"/>
      <c r="I384" s="10"/>
      <c r="J384" s="10"/>
      <c r="K384" s="14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18">
        <f t="shared" ca="1" si="1"/>
        <v>237.15625</v>
      </c>
      <c r="AK384" s="19" t="str">
        <f t="shared" ca="1" si="2"/>
        <v>MIRA</v>
      </c>
      <c r="AL384" s="20" t="s">
        <v>75</v>
      </c>
      <c r="AM384" s="20">
        <v>34</v>
      </c>
      <c r="AN384" s="21">
        <v>32</v>
      </c>
    </row>
    <row r="385" spans="1:40" ht="12" hidden="1" customHeight="1">
      <c r="A385" s="35"/>
      <c r="B385" s="10"/>
      <c r="C385" s="10"/>
      <c r="D385" s="10"/>
      <c r="E385" s="10"/>
      <c r="F385" s="10"/>
      <c r="G385" s="10"/>
      <c r="H385" s="10"/>
      <c r="I385" s="10"/>
      <c r="J385" s="10"/>
      <c r="K385" s="14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18">
        <f t="shared" ca="1" si="1"/>
        <v>229.96969696969697</v>
      </c>
      <c r="AK385" s="19" t="str">
        <f t="shared" ca="1" si="2"/>
        <v>MIRA</v>
      </c>
      <c r="AL385" s="20" t="s">
        <v>75</v>
      </c>
      <c r="AM385" s="20">
        <v>35</v>
      </c>
      <c r="AN385" s="21">
        <v>33</v>
      </c>
    </row>
    <row r="386" spans="1:40" ht="12" hidden="1" customHeight="1">
      <c r="A386" s="35"/>
      <c r="B386" s="10"/>
      <c r="C386" s="10"/>
      <c r="D386" s="10"/>
      <c r="E386" s="10"/>
      <c r="F386" s="10"/>
      <c r="G386" s="10"/>
      <c r="H386" s="10"/>
      <c r="I386" s="10"/>
      <c r="J386" s="10"/>
      <c r="K386" s="14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18">
        <f t="shared" ca="1" si="1"/>
        <v>223.20588235294119</v>
      </c>
      <c r="AK386" s="19" t="str">
        <f t="shared" ca="1" si="2"/>
        <v>MIRA</v>
      </c>
      <c r="AL386" s="20" t="s">
        <v>75</v>
      </c>
      <c r="AM386" s="20">
        <v>36</v>
      </c>
      <c r="AN386" s="21">
        <v>34</v>
      </c>
    </row>
    <row r="387" spans="1:40" ht="12" hidden="1" customHeight="1">
      <c r="A387" s="35"/>
      <c r="B387" s="10"/>
      <c r="C387" s="10"/>
      <c r="D387" s="10"/>
      <c r="E387" s="10"/>
      <c r="F387" s="10"/>
      <c r="G387" s="10"/>
      <c r="H387" s="10"/>
      <c r="I387" s="10"/>
      <c r="J387" s="10"/>
      <c r="K387" s="14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18">
        <f t="shared" ca="1" si="1"/>
        <v>216.82857142857142</v>
      </c>
      <c r="AK387" s="19" t="str">
        <f t="shared" ca="1" si="2"/>
        <v>MIRA</v>
      </c>
      <c r="AL387" s="20" t="s">
        <v>75</v>
      </c>
      <c r="AM387" s="20">
        <v>37</v>
      </c>
      <c r="AN387" s="21">
        <v>35</v>
      </c>
    </row>
    <row r="388" spans="1:40" ht="12" hidden="1" customHeight="1">
      <c r="A388" s="35"/>
      <c r="B388" s="10"/>
      <c r="C388" s="10"/>
      <c r="D388" s="10"/>
      <c r="E388" s="10"/>
      <c r="F388" s="10"/>
      <c r="G388" s="10"/>
      <c r="H388" s="10"/>
      <c r="I388" s="10"/>
      <c r="J388" s="10"/>
      <c r="K388" s="14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18">
        <f t="shared" ca="1" si="1"/>
        <v>210.80555555555554</v>
      </c>
      <c r="AK388" s="19" t="str">
        <f t="shared" ca="1" si="2"/>
        <v>MIRA</v>
      </c>
      <c r="AL388" s="20" t="s">
        <v>75</v>
      </c>
      <c r="AM388" s="20">
        <v>38</v>
      </c>
      <c r="AN388" s="21">
        <v>36</v>
      </c>
    </row>
    <row r="389" spans="1:40" ht="12" hidden="1" customHeight="1">
      <c r="A389" s="35"/>
      <c r="B389" s="10"/>
      <c r="C389" s="10"/>
      <c r="D389" s="10"/>
      <c r="E389" s="10"/>
      <c r="F389" s="10"/>
      <c r="G389" s="10"/>
      <c r="H389" s="10"/>
      <c r="I389" s="10"/>
      <c r="J389" s="10"/>
      <c r="K389" s="14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18">
        <f t="shared" ca="1" si="1"/>
        <v>205.1081081081081</v>
      </c>
      <c r="AK389" s="19" t="str">
        <f t="shared" ca="1" si="2"/>
        <v>MIRA</v>
      </c>
      <c r="AL389" s="20" t="s">
        <v>75</v>
      </c>
      <c r="AM389" s="20">
        <v>39</v>
      </c>
      <c r="AN389" s="21">
        <v>37</v>
      </c>
    </row>
    <row r="390" spans="1:40" ht="12" hidden="1" customHeight="1">
      <c r="A390" s="35"/>
      <c r="B390" s="10"/>
      <c r="C390" s="10"/>
      <c r="D390" s="10"/>
      <c r="E390" s="10"/>
      <c r="F390" s="10"/>
      <c r="G390" s="10"/>
      <c r="H390" s="10"/>
      <c r="I390" s="10"/>
      <c r="J390" s="10"/>
      <c r="K390" s="14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18">
        <f t="shared" ca="1" si="1"/>
        <v>199.71052631578948</v>
      </c>
      <c r="AK390" s="19" t="str">
        <f t="shared" ca="1" si="2"/>
        <v>MIRA</v>
      </c>
      <c r="AL390" s="20" t="s">
        <v>75</v>
      </c>
      <c r="AM390" s="20">
        <v>40</v>
      </c>
      <c r="AN390" s="21">
        <v>38</v>
      </c>
    </row>
    <row r="391" spans="1:40" ht="12" hidden="1" customHeight="1">
      <c r="A391" s="35"/>
      <c r="B391" s="10"/>
      <c r="C391" s="10"/>
      <c r="D391" s="10"/>
      <c r="E391" s="10"/>
      <c r="F391" s="10"/>
      <c r="G391" s="10"/>
      <c r="H391" s="10"/>
      <c r="I391" s="10"/>
      <c r="J391" s="10"/>
      <c r="K391" s="14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18">
        <f t="shared" ca="1" si="1"/>
        <v>194.58974358974359</v>
      </c>
      <c r="AK391" s="19" t="str">
        <f t="shared" ca="1" si="2"/>
        <v>MIRA</v>
      </c>
      <c r="AL391" s="20" t="s">
        <v>75</v>
      </c>
      <c r="AM391" s="20">
        <v>41</v>
      </c>
      <c r="AN391" s="21">
        <v>39</v>
      </c>
    </row>
    <row r="392" spans="1:40" ht="12" hidden="1" customHeight="1">
      <c r="A392" s="35"/>
      <c r="B392" s="10"/>
      <c r="C392" s="10"/>
      <c r="D392" s="10"/>
      <c r="E392" s="10"/>
      <c r="F392" s="10"/>
      <c r="G392" s="10"/>
      <c r="H392" s="10"/>
      <c r="I392" s="10"/>
      <c r="J392" s="10"/>
      <c r="K392" s="14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18">
        <f t="shared" ca="1" si="1"/>
        <v>189.72499999999999</v>
      </c>
      <c r="AK392" s="19" t="str">
        <f t="shared" ca="1" si="2"/>
        <v>MIRA</v>
      </c>
      <c r="AL392" s="20" t="s">
        <v>75</v>
      </c>
      <c r="AM392" s="20">
        <v>42</v>
      </c>
      <c r="AN392" s="21">
        <v>40</v>
      </c>
    </row>
    <row r="393" spans="1:40" ht="12" hidden="1" customHeight="1">
      <c r="A393" s="35"/>
      <c r="B393" s="10"/>
      <c r="C393" s="10"/>
      <c r="D393" s="10"/>
      <c r="E393" s="10"/>
      <c r="F393" s="10"/>
      <c r="G393" s="10"/>
      <c r="H393" s="10"/>
      <c r="I393" s="10"/>
      <c r="J393" s="10"/>
      <c r="K393" s="14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18">
        <f t="shared" ca="1" si="1"/>
        <v>185.09756097560975</v>
      </c>
      <c r="AK393" s="19" t="str">
        <f t="shared" ca="1" si="2"/>
        <v>MIRA</v>
      </c>
      <c r="AL393" s="20" t="s">
        <v>75</v>
      </c>
      <c r="AM393" s="20">
        <v>43</v>
      </c>
      <c r="AN393" s="21">
        <v>41</v>
      </c>
    </row>
    <row r="394" spans="1:40" ht="12" hidden="1" customHeight="1">
      <c r="A394" s="35"/>
      <c r="B394" s="10"/>
      <c r="C394" s="10"/>
      <c r="D394" s="10"/>
      <c r="E394" s="10"/>
      <c r="F394" s="10"/>
      <c r="G394" s="10"/>
      <c r="H394" s="10"/>
      <c r="I394" s="10"/>
      <c r="J394" s="10"/>
      <c r="K394" s="14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18">
        <f t="shared" ca="1" si="1"/>
        <v>180.6904761904762</v>
      </c>
      <c r="AK394" s="19" t="str">
        <f t="shared" ca="1" si="2"/>
        <v>MIRA</v>
      </c>
      <c r="AL394" s="20" t="s">
        <v>75</v>
      </c>
      <c r="AM394" s="20">
        <v>44</v>
      </c>
      <c r="AN394" s="21">
        <v>42</v>
      </c>
    </row>
    <row r="395" spans="1:40" ht="12" hidden="1" customHeight="1">
      <c r="A395" s="35"/>
      <c r="B395" s="10"/>
      <c r="C395" s="10"/>
      <c r="D395" s="10"/>
      <c r="E395" s="10"/>
      <c r="F395" s="10"/>
      <c r="G395" s="10"/>
      <c r="H395" s="10"/>
      <c r="I395" s="10"/>
      <c r="J395" s="10"/>
      <c r="K395" s="14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18">
        <f t="shared" ca="1" si="1"/>
        <v>176.48837209302326</v>
      </c>
      <c r="AK395" s="19" t="str">
        <f t="shared" ca="1" si="2"/>
        <v>MIRA</v>
      </c>
      <c r="AL395" s="20" t="s">
        <v>75</v>
      </c>
      <c r="AM395" s="20">
        <v>45</v>
      </c>
      <c r="AN395" s="21">
        <v>43</v>
      </c>
    </row>
    <row r="396" spans="1:40" ht="12" hidden="1" customHeight="1">
      <c r="A396" s="35"/>
      <c r="B396" s="10"/>
      <c r="C396" s="10"/>
      <c r="D396" s="10"/>
      <c r="E396" s="10"/>
      <c r="F396" s="10"/>
      <c r="G396" s="10"/>
      <c r="H396" s="10"/>
      <c r="I396" s="10"/>
      <c r="J396" s="10"/>
      <c r="K396" s="14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18">
        <f t="shared" ca="1" si="1"/>
        <v>172.47727272727272</v>
      </c>
      <c r="AK396" s="19" t="str">
        <f t="shared" ca="1" si="2"/>
        <v>MIRA</v>
      </c>
      <c r="AL396" s="20" t="s">
        <v>75</v>
      </c>
      <c r="AM396" s="20">
        <v>46</v>
      </c>
      <c r="AN396" s="21">
        <v>44</v>
      </c>
    </row>
    <row r="397" spans="1:40" ht="12" hidden="1" customHeight="1">
      <c r="A397" s="35"/>
      <c r="B397" s="10"/>
      <c r="C397" s="10"/>
      <c r="D397" s="10"/>
      <c r="E397" s="10"/>
      <c r="F397" s="10"/>
      <c r="G397" s="10"/>
      <c r="H397" s="10"/>
      <c r="I397" s="10"/>
      <c r="J397" s="10"/>
      <c r="K397" s="14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18">
        <f t="shared" ca="1" si="1"/>
        <v>168.64444444444445</v>
      </c>
      <c r="AK397" s="19" t="str">
        <f t="shared" ca="1" si="2"/>
        <v>MIRA</v>
      </c>
      <c r="AL397" s="20" t="s">
        <v>75</v>
      </c>
      <c r="AM397" s="20">
        <v>47</v>
      </c>
      <c r="AN397" s="21">
        <v>45</v>
      </c>
    </row>
    <row r="398" spans="1:40" ht="12" hidden="1" customHeight="1">
      <c r="A398" s="35"/>
      <c r="B398" s="10"/>
      <c r="C398" s="10"/>
      <c r="D398" s="10"/>
      <c r="E398" s="10"/>
      <c r="F398" s="10"/>
      <c r="G398" s="10"/>
      <c r="H398" s="10"/>
      <c r="I398" s="10"/>
      <c r="J398" s="10"/>
      <c r="K398" s="14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18">
        <f t="shared" ca="1" si="1"/>
        <v>164.97826086956522</v>
      </c>
      <c r="AK398" s="19" t="str">
        <f t="shared" ca="1" si="2"/>
        <v>MIRA</v>
      </c>
      <c r="AL398" s="20" t="s">
        <v>75</v>
      </c>
      <c r="AM398" s="20">
        <v>48</v>
      </c>
      <c r="AN398" s="21">
        <v>46</v>
      </c>
    </row>
    <row r="399" spans="1:40" ht="12" hidden="1" customHeight="1">
      <c r="A399" s="35"/>
      <c r="B399" s="10"/>
      <c r="C399" s="10"/>
      <c r="D399" s="10"/>
      <c r="E399" s="10"/>
      <c r="F399" s="10"/>
      <c r="G399" s="10"/>
      <c r="H399" s="10"/>
      <c r="I399" s="10"/>
      <c r="J399" s="10"/>
      <c r="K399" s="14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18">
        <f t="shared" ca="1" si="1"/>
        <v>161.46808510638297</v>
      </c>
      <c r="AK399" s="19" t="str">
        <f t="shared" ca="1" si="2"/>
        <v>MIRA</v>
      </c>
      <c r="AL399" s="20" t="s">
        <v>75</v>
      </c>
      <c r="AM399" s="20">
        <v>49</v>
      </c>
      <c r="AN399" s="21">
        <v>47</v>
      </c>
    </row>
    <row r="400" spans="1:40" ht="12" hidden="1" customHeight="1">
      <c r="A400" s="35"/>
      <c r="B400" s="10"/>
      <c r="C400" s="10"/>
      <c r="D400" s="10"/>
      <c r="E400" s="10"/>
      <c r="F400" s="10"/>
      <c r="G400" s="10"/>
      <c r="H400" s="10"/>
      <c r="I400" s="10"/>
      <c r="J400" s="10"/>
      <c r="K400" s="14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18">
        <f t="shared" ca="1" si="1"/>
        <v>158.10416666666666</v>
      </c>
      <c r="AK400" s="19" t="str">
        <f t="shared" ca="1" si="2"/>
        <v>MIRA</v>
      </c>
      <c r="AL400" s="20" t="s">
        <v>75</v>
      </c>
      <c r="AM400" s="20">
        <v>50</v>
      </c>
      <c r="AN400" s="21">
        <v>48</v>
      </c>
    </row>
    <row r="401" spans="1:40" ht="12" hidden="1" customHeight="1">
      <c r="A401" s="35"/>
      <c r="B401" s="10"/>
      <c r="C401" s="10"/>
      <c r="D401" s="10"/>
      <c r="E401" s="10"/>
      <c r="F401" s="10"/>
      <c r="G401" s="10"/>
      <c r="H401" s="10"/>
      <c r="I401" s="10"/>
      <c r="J401" s="10"/>
      <c r="K401" s="14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18">
        <f t="shared" ca="1" si="1"/>
        <v>154.87755102040816</v>
      </c>
      <c r="AK401" s="19" t="str">
        <f t="shared" ca="1" si="2"/>
        <v>MIRA</v>
      </c>
      <c r="AL401" s="20" t="s">
        <v>75</v>
      </c>
      <c r="AM401" s="20">
        <v>51</v>
      </c>
      <c r="AN401" s="21">
        <v>49</v>
      </c>
    </row>
    <row r="402" spans="1:40" ht="12" hidden="1" customHeight="1">
      <c r="A402" s="35"/>
      <c r="B402" s="10"/>
      <c r="C402" s="10"/>
      <c r="D402" s="10"/>
      <c r="E402" s="10"/>
      <c r="F402" s="10"/>
      <c r="G402" s="10"/>
      <c r="H402" s="10"/>
      <c r="I402" s="10"/>
      <c r="J402" s="10"/>
      <c r="K402" s="14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18">
        <f t="shared" ca="1" si="1"/>
        <v>151.78</v>
      </c>
      <c r="AK402" s="19" t="str">
        <f t="shared" ca="1" si="2"/>
        <v>MIRA</v>
      </c>
      <c r="AL402" s="20" t="s">
        <v>75</v>
      </c>
      <c r="AM402" s="20">
        <v>52</v>
      </c>
      <c r="AN402" s="21">
        <v>50</v>
      </c>
    </row>
    <row r="403" spans="1:40" ht="12" hidden="1" customHeight="1">
      <c r="A403" s="35"/>
      <c r="B403" s="10"/>
      <c r="C403" s="10"/>
      <c r="D403" s="10"/>
      <c r="E403" s="10"/>
      <c r="F403" s="10"/>
      <c r="G403" s="10"/>
      <c r="H403" s="10"/>
      <c r="I403" s="10"/>
      <c r="J403" s="10"/>
      <c r="K403" s="14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18">
        <f t="shared" ca="1" si="1"/>
        <v>0</v>
      </c>
      <c r="AK403" s="19" t="str">
        <f t="shared" ca="1" si="2"/>
        <v>renaciente</v>
      </c>
      <c r="AL403" s="20" t="s">
        <v>76</v>
      </c>
      <c r="AM403" s="20">
        <v>3</v>
      </c>
      <c r="AN403" s="21">
        <v>1</v>
      </c>
    </row>
    <row r="404" spans="1:40" ht="12" hidden="1" customHeight="1">
      <c r="A404" s="35"/>
      <c r="B404" s="10"/>
      <c r="C404" s="10"/>
      <c r="D404" s="10"/>
      <c r="E404" s="10"/>
      <c r="F404" s="10"/>
      <c r="G404" s="10"/>
      <c r="H404" s="10"/>
      <c r="I404" s="10"/>
      <c r="J404" s="10"/>
      <c r="K404" s="14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18">
        <f t="shared" ca="1" si="1"/>
        <v>0</v>
      </c>
      <c r="AK404" s="19" t="str">
        <f t="shared" ca="1" si="2"/>
        <v>renaciente</v>
      </c>
      <c r="AL404" s="20" t="s">
        <v>76</v>
      </c>
      <c r="AM404" s="20">
        <v>4</v>
      </c>
      <c r="AN404" s="21">
        <v>2</v>
      </c>
    </row>
    <row r="405" spans="1:40" ht="12" hidden="1" customHeight="1">
      <c r="A405" s="35"/>
      <c r="B405" s="10"/>
      <c r="C405" s="10"/>
      <c r="D405" s="10"/>
      <c r="E405" s="10"/>
      <c r="F405" s="10"/>
      <c r="G405" s="10"/>
      <c r="H405" s="10"/>
      <c r="I405" s="10"/>
      <c r="J405" s="10"/>
      <c r="K405" s="14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18">
        <f t="shared" ca="1" si="1"/>
        <v>0</v>
      </c>
      <c r="AK405" s="19" t="str">
        <f t="shared" ca="1" si="2"/>
        <v>renaciente</v>
      </c>
      <c r="AL405" s="20" t="s">
        <v>76</v>
      </c>
      <c r="AM405" s="20">
        <v>5</v>
      </c>
      <c r="AN405" s="21">
        <v>3</v>
      </c>
    </row>
    <row r="406" spans="1:40" ht="12" hidden="1" customHeight="1">
      <c r="A406" s="35"/>
      <c r="B406" s="10"/>
      <c r="C406" s="10"/>
      <c r="D406" s="10"/>
      <c r="E406" s="10"/>
      <c r="F406" s="10"/>
      <c r="G406" s="10"/>
      <c r="H406" s="10"/>
      <c r="I406" s="10"/>
      <c r="J406" s="10"/>
      <c r="K406" s="14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18">
        <f t="shared" ca="1" si="1"/>
        <v>0</v>
      </c>
      <c r="AK406" s="19" t="str">
        <f t="shared" ca="1" si="2"/>
        <v>renaciente</v>
      </c>
      <c r="AL406" s="20" t="s">
        <v>76</v>
      </c>
      <c r="AM406" s="20">
        <v>6</v>
      </c>
      <c r="AN406" s="21">
        <v>4</v>
      </c>
    </row>
    <row r="407" spans="1:40" ht="12" hidden="1" customHeight="1">
      <c r="A407" s="35"/>
      <c r="B407" s="10"/>
      <c r="C407" s="10"/>
      <c r="D407" s="10"/>
      <c r="E407" s="10"/>
      <c r="F407" s="10"/>
      <c r="G407" s="10"/>
      <c r="H407" s="10"/>
      <c r="I407" s="10"/>
      <c r="J407" s="10"/>
      <c r="K407" s="14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18">
        <f t="shared" ca="1" si="1"/>
        <v>0</v>
      </c>
      <c r="AK407" s="19" t="str">
        <f t="shared" ca="1" si="2"/>
        <v>renaciente</v>
      </c>
      <c r="AL407" s="20" t="s">
        <v>76</v>
      </c>
      <c r="AM407" s="20">
        <v>7</v>
      </c>
      <c r="AN407" s="21">
        <v>5</v>
      </c>
    </row>
    <row r="408" spans="1:40" ht="12" hidden="1" customHeight="1">
      <c r="A408" s="35"/>
      <c r="B408" s="10"/>
      <c r="C408" s="10"/>
      <c r="D408" s="10"/>
      <c r="E408" s="10"/>
      <c r="F408" s="10"/>
      <c r="G408" s="10"/>
      <c r="H408" s="10"/>
      <c r="I408" s="10"/>
      <c r="J408" s="10"/>
      <c r="K408" s="14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18">
        <f t="shared" ca="1" si="1"/>
        <v>0</v>
      </c>
      <c r="AK408" s="19" t="str">
        <f t="shared" ca="1" si="2"/>
        <v>renaciente</v>
      </c>
      <c r="AL408" s="20" t="s">
        <v>76</v>
      </c>
      <c r="AM408" s="20">
        <v>8</v>
      </c>
      <c r="AN408" s="21">
        <v>6</v>
      </c>
    </row>
    <row r="409" spans="1:40" ht="12" hidden="1" customHeight="1">
      <c r="A409" s="35"/>
      <c r="B409" s="10"/>
      <c r="C409" s="10"/>
      <c r="D409" s="10"/>
      <c r="E409" s="10"/>
      <c r="F409" s="10"/>
      <c r="G409" s="10"/>
      <c r="H409" s="10"/>
      <c r="I409" s="10"/>
      <c r="J409" s="10"/>
      <c r="K409" s="14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18">
        <f t="shared" ca="1" si="1"/>
        <v>0</v>
      </c>
      <c r="AK409" s="19" t="str">
        <f t="shared" ca="1" si="2"/>
        <v>renaciente</v>
      </c>
      <c r="AL409" s="20" t="s">
        <v>76</v>
      </c>
      <c r="AM409" s="20">
        <v>9</v>
      </c>
      <c r="AN409" s="21">
        <v>7</v>
      </c>
    </row>
    <row r="410" spans="1:40" ht="12" hidden="1" customHeight="1">
      <c r="A410" s="35"/>
      <c r="B410" s="10"/>
      <c r="C410" s="10"/>
      <c r="D410" s="10"/>
      <c r="E410" s="10"/>
      <c r="F410" s="10"/>
      <c r="G410" s="10"/>
      <c r="H410" s="10"/>
      <c r="I410" s="10"/>
      <c r="J410" s="10"/>
      <c r="K410" s="14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18">
        <f t="shared" ca="1" si="1"/>
        <v>0</v>
      </c>
      <c r="AK410" s="19" t="str">
        <f t="shared" ca="1" si="2"/>
        <v>renaciente</v>
      </c>
      <c r="AL410" s="20" t="s">
        <v>76</v>
      </c>
      <c r="AM410" s="20">
        <v>10</v>
      </c>
      <c r="AN410" s="21">
        <v>8</v>
      </c>
    </row>
    <row r="411" spans="1:40" ht="12" hidden="1" customHeight="1">
      <c r="A411" s="35"/>
      <c r="B411" s="10"/>
      <c r="C411" s="10"/>
      <c r="D411" s="10"/>
      <c r="E411" s="10"/>
      <c r="F411" s="10"/>
      <c r="G411" s="10"/>
      <c r="H411" s="10"/>
      <c r="I411" s="10"/>
      <c r="J411" s="10"/>
      <c r="K411" s="14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18">
        <f t="shared" ca="1" si="1"/>
        <v>0</v>
      </c>
      <c r="AK411" s="19" t="str">
        <f t="shared" ca="1" si="2"/>
        <v>renaciente</v>
      </c>
      <c r="AL411" s="20" t="s">
        <v>76</v>
      </c>
      <c r="AM411" s="20">
        <v>11</v>
      </c>
      <c r="AN411" s="21">
        <v>9</v>
      </c>
    </row>
    <row r="412" spans="1:40" ht="12" hidden="1" customHeight="1">
      <c r="A412" s="35"/>
      <c r="B412" s="10"/>
      <c r="C412" s="10"/>
      <c r="D412" s="10"/>
      <c r="E412" s="10"/>
      <c r="F412" s="10"/>
      <c r="G412" s="10"/>
      <c r="H412" s="10"/>
      <c r="I412" s="10"/>
      <c r="J412" s="10"/>
      <c r="K412" s="14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18">
        <f t="shared" ca="1" si="1"/>
        <v>0</v>
      </c>
      <c r="AK412" s="19" t="str">
        <f t="shared" ca="1" si="2"/>
        <v>renaciente</v>
      </c>
      <c r="AL412" s="20" t="s">
        <v>76</v>
      </c>
      <c r="AM412" s="20">
        <v>12</v>
      </c>
      <c r="AN412" s="21">
        <v>10</v>
      </c>
    </row>
    <row r="413" spans="1:40" ht="12" hidden="1" customHeight="1">
      <c r="A413" s="35"/>
      <c r="B413" s="10"/>
      <c r="C413" s="10"/>
      <c r="D413" s="10"/>
      <c r="E413" s="10"/>
      <c r="F413" s="10"/>
      <c r="G413" s="10"/>
      <c r="H413" s="10"/>
      <c r="I413" s="10"/>
      <c r="J413" s="10"/>
      <c r="K413" s="14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18">
        <f t="shared" ca="1" si="1"/>
        <v>0</v>
      </c>
      <c r="AK413" s="19" t="str">
        <f t="shared" ca="1" si="2"/>
        <v>renaciente</v>
      </c>
      <c r="AL413" s="20" t="s">
        <v>76</v>
      </c>
      <c r="AM413" s="20">
        <v>13</v>
      </c>
      <c r="AN413" s="21">
        <v>11</v>
      </c>
    </row>
    <row r="414" spans="1:40" ht="12" hidden="1" customHeight="1">
      <c r="A414" s="35"/>
      <c r="B414" s="10"/>
      <c r="C414" s="10"/>
      <c r="D414" s="10"/>
      <c r="E414" s="10"/>
      <c r="F414" s="10"/>
      <c r="G414" s="10"/>
      <c r="H414" s="10"/>
      <c r="I414" s="10"/>
      <c r="J414" s="10"/>
      <c r="K414" s="14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18">
        <f t="shared" ca="1" si="1"/>
        <v>0</v>
      </c>
      <c r="AK414" s="19" t="str">
        <f t="shared" ca="1" si="2"/>
        <v>renaciente</v>
      </c>
      <c r="AL414" s="20" t="s">
        <v>76</v>
      </c>
      <c r="AM414" s="20">
        <v>14</v>
      </c>
      <c r="AN414" s="21">
        <v>12</v>
      </c>
    </row>
    <row r="415" spans="1:40" ht="12" hidden="1" customHeight="1">
      <c r="A415" s="35"/>
      <c r="B415" s="10"/>
      <c r="C415" s="10"/>
      <c r="D415" s="10"/>
      <c r="E415" s="10"/>
      <c r="F415" s="10"/>
      <c r="G415" s="10"/>
      <c r="H415" s="10"/>
      <c r="I415" s="10"/>
      <c r="J415" s="10"/>
      <c r="K415" s="14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18">
        <f t="shared" ca="1" si="1"/>
        <v>0</v>
      </c>
      <c r="AK415" s="19" t="str">
        <f t="shared" ca="1" si="2"/>
        <v>renaciente</v>
      </c>
      <c r="AL415" s="20" t="s">
        <v>76</v>
      </c>
      <c r="AM415" s="20">
        <v>15</v>
      </c>
      <c r="AN415" s="21">
        <v>13</v>
      </c>
    </row>
    <row r="416" spans="1:40" ht="12" hidden="1" customHeight="1">
      <c r="A416" s="35"/>
      <c r="B416" s="10"/>
      <c r="C416" s="10"/>
      <c r="D416" s="10"/>
      <c r="E416" s="10"/>
      <c r="F416" s="10"/>
      <c r="G416" s="10"/>
      <c r="H416" s="10"/>
      <c r="I416" s="10"/>
      <c r="J416" s="10"/>
      <c r="K416" s="14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18">
        <f t="shared" ca="1" si="1"/>
        <v>0</v>
      </c>
      <c r="AK416" s="19" t="str">
        <f t="shared" ca="1" si="2"/>
        <v>renaciente</v>
      </c>
      <c r="AL416" s="20" t="s">
        <v>76</v>
      </c>
      <c r="AM416" s="20">
        <v>16</v>
      </c>
      <c r="AN416" s="21">
        <v>14</v>
      </c>
    </row>
    <row r="417" spans="1:40" ht="12" hidden="1" customHeight="1">
      <c r="A417" s="35"/>
      <c r="B417" s="10"/>
      <c r="C417" s="10"/>
      <c r="D417" s="10"/>
      <c r="E417" s="10"/>
      <c r="F417" s="10"/>
      <c r="G417" s="10"/>
      <c r="H417" s="10"/>
      <c r="I417" s="10"/>
      <c r="J417" s="10"/>
      <c r="K417" s="14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18">
        <f t="shared" ca="1" si="1"/>
        <v>0</v>
      </c>
      <c r="AK417" s="19" t="str">
        <f t="shared" ca="1" si="2"/>
        <v>renaciente</v>
      </c>
      <c r="AL417" s="20" t="s">
        <v>76</v>
      </c>
      <c r="AM417" s="20">
        <v>17</v>
      </c>
      <c r="AN417" s="21">
        <v>15</v>
      </c>
    </row>
    <row r="418" spans="1:40" ht="12" hidden="1" customHeight="1">
      <c r="A418" s="35"/>
      <c r="B418" s="10"/>
      <c r="C418" s="10"/>
      <c r="D418" s="10"/>
      <c r="E418" s="10"/>
      <c r="F418" s="10"/>
      <c r="G418" s="10"/>
      <c r="H418" s="10"/>
      <c r="I418" s="10"/>
      <c r="J418" s="10"/>
      <c r="K418" s="14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18">
        <f t="shared" ca="1" si="1"/>
        <v>0</v>
      </c>
      <c r="AK418" s="19" t="str">
        <f t="shared" ca="1" si="2"/>
        <v>renaciente</v>
      </c>
      <c r="AL418" s="20" t="s">
        <v>76</v>
      </c>
      <c r="AM418" s="20">
        <v>18</v>
      </c>
      <c r="AN418" s="21">
        <v>16</v>
      </c>
    </row>
    <row r="419" spans="1:40" ht="12" hidden="1" customHeight="1">
      <c r="A419" s="35"/>
      <c r="B419" s="10"/>
      <c r="C419" s="10"/>
      <c r="D419" s="10"/>
      <c r="E419" s="10"/>
      <c r="F419" s="10"/>
      <c r="G419" s="10"/>
      <c r="H419" s="10"/>
      <c r="I419" s="10"/>
      <c r="J419" s="10"/>
      <c r="K419" s="14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18">
        <f t="shared" ca="1" si="1"/>
        <v>0</v>
      </c>
      <c r="AK419" s="19" t="str">
        <f t="shared" ca="1" si="2"/>
        <v>renaciente</v>
      </c>
      <c r="AL419" s="20" t="s">
        <v>76</v>
      </c>
      <c r="AM419" s="20">
        <v>19</v>
      </c>
      <c r="AN419" s="21">
        <v>17</v>
      </c>
    </row>
    <row r="420" spans="1:40" ht="12" hidden="1" customHeight="1">
      <c r="A420" s="35"/>
      <c r="B420" s="10"/>
      <c r="C420" s="10"/>
      <c r="D420" s="10"/>
      <c r="E420" s="10"/>
      <c r="F420" s="10"/>
      <c r="G420" s="10"/>
      <c r="H420" s="10"/>
      <c r="I420" s="10"/>
      <c r="J420" s="10"/>
      <c r="K420" s="14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18">
        <f t="shared" ca="1" si="1"/>
        <v>0</v>
      </c>
      <c r="AK420" s="19" t="str">
        <f t="shared" ca="1" si="2"/>
        <v>renaciente</v>
      </c>
      <c r="AL420" s="20" t="s">
        <v>76</v>
      </c>
      <c r="AM420" s="20">
        <v>20</v>
      </c>
      <c r="AN420" s="21">
        <v>18</v>
      </c>
    </row>
    <row r="421" spans="1:40" ht="12" hidden="1" customHeight="1">
      <c r="A421" s="35"/>
      <c r="B421" s="10"/>
      <c r="C421" s="10"/>
      <c r="D421" s="10"/>
      <c r="E421" s="10"/>
      <c r="F421" s="10"/>
      <c r="G421" s="10"/>
      <c r="H421" s="10"/>
      <c r="I421" s="10"/>
      <c r="J421" s="10"/>
      <c r="K421" s="14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18">
        <f t="shared" ca="1" si="1"/>
        <v>0</v>
      </c>
      <c r="AK421" s="19" t="str">
        <f t="shared" ca="1" si="2"/>
        <v>renaciente</v>
      </c>
      <c r="AL421" s="20" t="s">
        <v>76</v>
      </c>
      <c r="AM421" s="20">
        <v>21</v>
      </c>
      <c r="AN421" s="21">
        <v>19</v>
      </c>
    </row>
    <row r="422" spans="1:40" ht="12" hidden="1" customHeight="1">
      <c r="A422" s="35"/>
      <c r="B422" s="10"/>
      <c r="C422" s="10"/>
      <c r="D422" s="10"/>
      <c r="E422" s="10"/>
      <c r="F422" s="10"/>
      <c r="G422" s="10"/>
      <c r="H422" s="10"/>
      <c r="I422" s="10"/>
      <c r="J422" s="10"/>
      <c r="K422" s="14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18">
        <f t="shared" ca="1" si="1"/>
        <v>0</v>
      </c>
      <c r="AK422" s="19" t="str">
        <f t="shared" ca="1" si="2"/>
        <v>renaciente</v>
      </c>
      <c r="AL422" s="20" t="s">
        <v>76</v>
      </c>
      <c r="AM422" s="20">
        <v>22</v>
      </c>
      <c r="AN422" s="21">
        <v>20</v>
      </c>
    </row>
    <row r="423" spans="1:40" ht="12" hidden="1" customHeight="1">
      <c r="A423" s="35"/>
      <c r="B423" s="10"/>
      <c r="C423" s="10"/>
      <c r="D423" s="10"/>
      <c r="E423" s="10"/>
      <c r="F423" s="10"/>
      <c r="G423" s="10"/>
      <c r="H423" s="10"/>
      <c r="I423" s="10"/>
      <c r="J423" s="10"/>
      <c r="K423" s="14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18">
        <f t="shared" ca="1" si="1"/>
        <v>0</v>
      </c>
      <c r="AK423" s="19" t="str">
        <f t="shared" ca="1" si="2"/>
        <v>renaciente</v>
      </c>
      <c r="AL423" s="20" t="s">
        <v>76</v>
      </c>
      <c r="AM423" s="20">
        <v>23</v>
      </c>
      <c r="AN423" s="21">
        <v>21</v>
      </c>
    </row>
    <row r="424" spans="1:40" ht="12" hidden="1" customHeight="1">
      <c r="A424" s="35"/>
      <c r="B424" s="10"/>
      <c r="C424" s="10"/>
      <c r="D424" s="10"/>
      <c r="E424" s="10"/>
      <c r="F424" s="10"/>
      <c r="G424" s="10"/>
      <c r="H424" s="10"/>
      <c r="I424" s="10"/>
      <c r="J424" s="10"/>
      <c r="K424" s="14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18">
        <f t="shared" ca="1" si="1"/>
        <v>0</v>
      </c>
      <c r="AK424" s="19" t="str">
        <f t="shared" ca="1" si="2"/>
        <v>renaciente</v>
      </c>
      <c r="AL424" s="20" t="s">
        <v>76</v>
      </c>
      <c r="AM424" s="20">
        <v>24</v>
      </c>
      <c r="AN424" s="21">
        <v>22</v>
      </c>
    </row>
    <row r="425" spans="1:40" ht="12" hidden="1" customHeight="1">
      <c r="A425" s="35"/>
      <c r="B425" s="10"/>
      <c r="C425" s="10"/>
      <c r="D425" s="10"/>
      <c r="E425" s="10"/>
      <c r="F425" s="10"/>
      <c r="G425" s="10"/>
      <c r="H425" s="10"/>
      <c r="I425" s="10"/>
      <c r="J425" s="10"/>
      <c r="K425" s="14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18">
        <f t="shared" ca="1" si="1"/>
        <v>0</v>
      </c>
      <c r="AK425" s="19" t="str">
        <f t="shared" ca="1" si="2"/>
        <v>renaciente</v>
      </c>
      <c r="AL425" s="20" t="s">
        <v>76</v>
      </c>
      <c r="AM425" s="20">
        <v>25</v>
      </c>
      <c r="AN425" s="21">
        <v>23</v>
      </c>
    </row>
    <row r="426" spans="1:40" ht="12" hidden="1" customHeight="1">
      <c r="A426" s="35"/>
      <c r="B426" s="10"/>
      <c r="C426" s="10"/>
      <c r="D426" s="10"/>
      <c r="E426" s="10"/>
      <c r="F426" s="10"/>
      <c r="G426" s="10"/>
      <c r="H426" s="10"/>
      <c r="I426" s="10"/>
      <c r="J426" s="10"/>
      <c r="K426" s="14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18">
        <f t="shared" ca="1" si="1"/>
        <v>0</v>
      </c>
      <c r="AK426" s="19" t="str">
        <f t="shared" ca="1" si="2"/>
        <v>renaciente</v>
      </c>
      <c r="AL426" s="20" t="s">
        <v>76</v>
      </c>
      <c r="AM426" s="20">
        <v>26</v>
      </c>
      <c r="AN426" s="21">
        <v>24</v>
      </c>
    </row>
    <row r="427" spans="1:40" ht="12" hidden="1" customHeight="1">
      <c r="A427" s="35"/>
      <c r="B427" s="10"/>
      <c r="C427" s="10"/>
      <c r="D427" s="10"/>
      <c r="E427" s="10"/>
      <c r="F427" s="10"/>
      <c r="G427" s="10"/>
      <c r="H427" s="10"/>
      <c r="I427" s="10"/>
      <c r="J427" s="10"/>
      <c r="K427" s="14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18">
        <f t="shared" ca="1" si="1"/>
        <v>0</v>
      </c>
      <c r="AK427" s="19" t="str">
        <f t="shared" ca="1" si="2"/>
        <v>renaciente</v>
      </c>
      <c r="AL427" s="20" t="s">
        <v>76</v>
      </c>
      <c r="AM427" s="20">
        <v>27</v>
      </c>
      <c r="AN427" s="21">
        <v>25</v>
      </c>
    </row>
    <row r="428" spans="1:40" ht="12" hidden="1" customHeight="1">
      <c r="A428" s="35"/>
      <c r="B428" s="10"/>
      <c r="C428" s="10"/>
      <c r="D428" s="10"/>
      <c r="E428" s="10"/>
      <c r="F428" s="10"/>
      <c r="G428" s="10"/>
      <c r="H428" s="10"/>
      <c r="I428" s="10"/>
      <c r="J428" s="10"/>
      <c r="K428" s="14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18">
        <f t="shared" ca="1" si="1"/>
        <v>0</v>
      </c>
      <c r="AK428" s="19" t="str">
        <f t="shared" ca="1" si="2"/>
        <v>renaciente</v>
      </c>
      <c r="AL428" s="20" t="s">
        <v>76</v>
      </c>
      <c r="AM428" s="20">
        <v>28</v>
      </c>
      <c r="AN428" s="21">
        <v>26</v>
      </c>
    </row>
    <row r="429" spans="1:40" ht="12" hidden="1" customHeight="1">
      <c r="A429" s="35"/>
      <c r="B429" s="10"/>
      <c r="C429" s="10"/>
      <c r="D429" s="10"/>
      <c r="E429" s="10"/>
      <c r="F429" s="10"/>
      <c r="G429" s="10"/>
      <c r="H429" s="10"/>
      <c r="I429" s="10"/>
      <c r="J429" s="10"/>
      <c r="K429" s="14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18">
        <f t="shared" ca="1" si="1"/>
        <v>0</v>
      </c>
      <c r="AK429" s="19" t="str">
        <f t="shared" ca="1" si="2"/>
        <v>renaciente</v>
      </c>
      <c r="AL429" s="20" t="s">
        <v>76</v>
      </c>
      <c r="AM429" s="20">
        <v>29</v>
      </c>
      <c r="AN429" s="21">
        <v>27</v>
      </c>
    </row>
    <row r="430" spans="1:40" ht="12" hidden="1" customHeight="1">
      <c r="A430" s="35"/>
      <c r="B430" s="10"/>
      <c r="C430" s="10"/>
      <c r="D430" s="10"/>
      <c r="E430" s="10"/>
      <c r="F430" s="10"/>
      <c r="G430" s="10"/>
      <c r="H430" s="10"/>
      <c r="I430" s="10"/>
      <c r="J430" s="10"/>
      <c r="K430" s="14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18">
        <f t="shared" ca="1" si="1"/>
        <v>0</v>
      </c>
      <c r="AK430" s="19" t="str">
        <f t="shared" ca="1" si="2"/>
        <v>renaciente</v>
      </c>
      <c r="AL430" s="20" t="s">
        <v>76</v>
      </c>
      <c r="AM430" s="20">
        <v>30</v>
      </c>
      <c r="AN430" s="21">
        <v>28</v>
      </c>
    </row>
    <row r="431" spans="1:40" ht="12" hidden="1" customHeight="1">
      <c r="A431" s="35"/>
      <c r="B431" s="10"/>
      <c r="C431" s="10"/>
      <c r="D431" s="10"/>
      <c r="E431" s="10"/>
      <c r="F431" s="10"/>
      <c r="G431" s="10"/>
      <c r="H431" s="10"/>
      <c r="I431" s="10"/>
      <c r="J431" s="10"/>
      <c r="K431" s="14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18">
        <f t="shared" ca="1" si="1"/>
        <v>0</v>
      </c>
      <c r="AK431" s="19" t="str">
        <f t="shared" ca="1" si="2"/>
        <v>renaciente</v>
      </c>
      <c r="AL431" s="20" t="s">
        <v>76</v>
      </c>
      <c r="AM431" s="20">
        <v>31</v>
      </c>
      <c r="AN431" s="21">
        <v>29</v>
      </c>
    </row>
    <row r="432" spans="1:40" ht="12" hidden="1" customHeight="1">
      <c r="A432" s="35"/>
      <c r="B432" s="10"/>
      <c r="C432" s="10"/>
      <c r="D432" s="10"/>
      <c r="E432" s="10"/>
      <c r="F432" s="10"/>
      <c r="G432" s="10"/>
      <c r="H432" s="10"/>
      <c r="I432" s="10"/>
      <c r="J432" s="10"/>
      <c r="K432" s="14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18">
        <f t="shared" ca="1" si="1"/>
        <v>0</v>
      </c>
      <c r="AK432" s="19" t="str">
        <f t="shared" ca="1" si="2"/>
        <v>renaciente</v>
      </c>
      <c r="AL432" s="20" t="s">
        <v>76</v>
      </c>
      <c r="AM432" s="20">
        <v>32</v>
      </c>
      <c r="AN432" s="21">
        <v>30</v>
      </c>
    </row>
    <row r="433" spans="1:40" ht="12" hidden="1" customHeight="1">
      <c r="A433" s="35"/>
      <c r="B433" s="10"/>
      <c r="C433" s="10"/>
      <c r="D433" s="10"/>
      <c r="E433" s="10"/>
      <c r="F433" s="10"/>
      <c r="G433" s="10"/>
      <c r="H433" s="10"/>
      <c r="I433" s="10"/>
      <c r="J433" s="10"/>
      <c r="K433" s="14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18">
        <f t="shared" ca="1" si="1"/>
        <v>0</v>
      </c>
      <c r="AK433" s="19" t="str">
        <f t="shared" ca="1" si="2"/>
        <v>renaciente</v>
      </c>
      <c r="AL433" s="20" t="s">
        <v>76</v>
      </c>
      <c r="AM433" s="20">
        <v>33</v>
      </c>
      <c r="AN433" s="21">
        <v>31</v>
      </c>
    </row>
    <row r="434" spans="1:40" ht="12" hidden="1" customHeight="1">
      <c r="A434" s="35"/>
      <c r="B434" s="10"/>
      <c r="C434" s="10"/>
      <c r="D434" s="10"/>
      <c r="E434" s="10"/>
      <c r="F434" s="10"/>
      <c r="G434" s="10"/>
      <c r="H434" s="10"/>
      <c r="I434" s="10"/>
      <c r="J434" s="10"/>
      <c r="K434" s="14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18">
        <f t="shared" ca="1" si="1"/>
        <v>0</v>
      </c>
      <c r="AK434" s="19" t="str">
        <f t="shared" ca="1" si="2"/>
        <v>renaciente</v>
      </c>
      <c r="AL434" s="20" t="s">
        <v>76</v>
      </c>
      <c r="AM434" s="20">
        <v>34</v>
      </c>
      <c r="AN434" s="21">
        <v>32</v>
      </c>
    </row>
    <row r="435" spans="1:40" ht="12" hidden="1" customHeight="1">
      <c r="A435" s="35"/>
      <c r="B435" s="10"/>
      <c r="C435" s="10"/>
      <c r="D435" s="10"/>
      <c r="E435" s="10"/>
      <c r="F435" s="10"/>
      <c r="G435" s="10"/>
      <c r="H435" s="10"/>
      <c r="I435" s="10"/>
      <c r="J435" s="10"/>
      <c r="K435" s="14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18">
        <f t="shared" ca="1" si="1"/>
        <v>0</v>
      </c>
      <c r="AK435" s="19" t="str">
        <f t="shared" ca="1" si="2"/>
        <v>renaciente</v>
      </c>
      <c r="AL435" s="20" t="s">
        <v>76</v>
      </c>
      <c r="AM435" s="20">
        <v>35</v>
      </c>
      <c r="AN435" s="21">
        <v>33</v>
      </c>
    </row>
    <row r="436" spans="1:40" ht="12" hidden="1" customHeight="1">
      <c r="A436" s="35"/>
      <c r="B436" s="10"/>
      <c r="C436" s="10"/>
      <c r="D436" s="10"/>
      <c r="E436" s="10"/>
      <c r="F436" s="10"/>
      <c r="G436" s="10"/>
      <c r="H436" s="10"/>
      <c r="I436" s="10"/>
      <c r="J436" s="10"/>
      <c r="K436" s="14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18">
        <f t="shared" ca="1" si="1"/>
        <v>0</v>
      </c>
      <c r="AK436" s="19" t="str">
        <f t="shared" ca="1" si="2"/>
        <v>renaciente</v>
      </c>
      <c r="AL436" s="20" t="s">
        <v>76</v>
      </c>
      <c r="AM436" s="20">
        <v>36</v>
      </c>
      <c r="AN436" s="21">
        <v>34</v>
      </c>
    </row>
    <row r="437" spans="1:40" ht="12" hidden="1" customHeight="1">
      <c r="A437" s="35"/>
      <c r="B437" s="10"/>
      <c r="C437" s="10"/>
      <c r="D437" s="10"/>
      <c r="E437" s="10"/>
      <c r="F437" s="10"/>
      <c r="G437" s="10"/>
      <c r="H437" s="10"/>
      <c r="I437" s="10"/>
      <c r="J437" s="10"/>
      <c r="K437" s="14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18">
        <f t="shared" ca="1" si="1"/>
        <v>0</v>
      </c>
      <c r="AK437" s="19" t="str">
        <f t="shared" ca="1" si="2"/>
        <v>renaciente</v>
      </c>
      <c r="AL437" s="20" t="s">
        <v>76</v>
      </c>
      <c r="AM437" s="20">
        <v>37</v>
      </c>
      <c r="AN437" s="21">
        <v>35</v>
      </c>
    </row>
    <row r="438" spans="1:40" ht="12" hidden="1" customHeight="1">
      <c r="A438" s="35"/>
      <c r="B438" s="10"/>
      <c r="C438" s="10"/>
      <c r="D438" s="10"/>
      <c r="E438" s="10"/>
      <c r="F438" s="10"/>
      <c r="G438" s="10"/>
      <c r="H438" s="10"/>
      <c r="I438" s="10"/>
      <c r="J438" s="10"/>
      <c r="K438" s="14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18">
        <f t="shared" ca="1" si="1"/>
        <v>0</v>
      </c>
      <c r="AK438" s="19" t="str">
        <f t="shared" ca="1" si="2"/>
        <v>renaciente</v>
      </c>
      <c r="AL438" s="20" t="s">
        <v>76</v>
      </c>
      <c r="AM438" s="20">
        <v>38</v>
      </c>
      <c r="AN438" s="21">
        <v>36</v>
      </c>
    </row>
    <row r="439" spans="1:40" ht="12" hidden="1" customHeight="1">
      <c r="A439" s="35"/>
      <c r="B439" s="10"/>
      <c r="C439" s="10"/>
      <c r="D439" s="10"/>
      <c r="E439" s="10"/>
      <c r="F439" s="10"/>
      <c r="G439" s="10"/>
      <c r="H439" s="10"/>
      <c r="I439" s="10"/>
      <c r="J439" s="10"/>
      <c r="K439" s="14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18">
        <f t="shared" ca="1" si="1"/>
        <v>0</v>
      </c>
      <c r="AK439" s="19" t="str">
        <f t="shared" ca="1" si="2"/>
        <v>renaciente</v>
      </c>
      <c r="AL439" s="20" t="s">
        <v>76</v>
      </c>
      <c r="AM439" s="20">
        <v>39</v>
      </c>
      <c r="AN439" s="21">
        <v>37</v>
      </c>
    </row>
    <row r="440" spans="1:40" ht="12" hidden="1" customHeight="1">
      <c r="A440" s="35"/>
      <c r="B440" s="10"/>
      <c r="C440" s="10"/>
      <c r="D440" s="10"/>
      <c r="E440" s="10"/>
      <c r="F440" s="10"/>
      <c r="G440" s="10"/>
      <c r="H440" s="10"/>
      <c r="I440" s="10"/>
      <c r="J440" s="10"/>
      <c r="K440" s="14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18">
        <f t="shared" ca="1" si="1"/>
        <v>0</v>
      </c>
      <c r="AK440" s="19" t="str">
        <f t="shared" ca="1" si="2"/>
        <v>renaciente</v>
      </c>
      <c r="AL440" s="20" t="s">
        <v>76</v>
      </c>
      <c r="AM440" s="20">
        <v>40</v>
      </c>
      <c r="AN440" s="21">
        <v>38</v>
      </c>
    </row>
    <row r="441" spans="1:40" ht="12" hidden="1" customHeight="1">
      <c r="A441" s="35"/>
      <c r="B441" s="10"/>
      <c r="C441" s="10"/>
      <c r="D441" s="10"/>
      <c r="E441" s="10"/>
      <c r="F441" s="10"/>
      <c r="G441" s="10"/>
      <c r="H441" s="10"/>
      <c r="I441" s="10"/>
      <c r="J441" s="10"/>
      <c r="K441" s="14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18">
        <f t="shared" ca="1" si="1"/>
        <v>0</v>
      </c>
      <c r="AK441" s="19" t="str">
        <f t="shared" ca="1" si="2"/>
        <v>renaciente</v>
      </c>
      <c r="AL441" s="20" t="s">
        <v>76</v>
      </c>
      <c r="AM441" s="20">
        <v>41</v>
      </c>
      <c r="AN441" s="21">
        <v>39</v>
      </c>
    </row>
    <row r="442" spans="1:40" ht="12" hidden="1" customHeight="1">
      <c r="A442" s="35"/>
      <c r="B442" s="10"/>
      <c r="C442" s="10"/>
      <c r="D442" s="10"/>
      <c r="E442" s="10"/>
      <c r="F442" s="10"/>
      <c r="G442" s="10"/>
      <c r="H442" s="10"/>
      <c r="I442" s="10"/>
      <c r="J442" s="10"/>
      <c r="K442" s="14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18">
        <f t="shared" ca="1" si="1"/>
        <v>0</v>
      </c>
      <c r="AK442" s="19" t="str">
        <f t="shared" ca="1" si="2"/>
        <v>renaciente</v>
      </c>
      <c r="AL442" s="20" t="s">
        <v>76</v>
      </c>
      <c r="AM442" s="20">
        <v>42</v>
      </c>
      <c r="AN442" s="21">
        <v>40</v>
      </c>
    </row>
    <row r="443" spans="1:40" ht="12" hidden="1" customHeight="1">
      <c r="A443" s="35"/>
      <c r="B443" s="10"/>
      <c r="C443" s="10"/>
      <c r="D443" s="10"/>
      <c r="E443" s="10"/>
      <c r="F443" s="10"/>
      <c r="G443" s="10"/>
      <c r="H443" s="10"/>
      <c r="I443" s="10"/>
      <c r="J443" s="10"/>
      <c r="K443" s="14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18">
        <f t="shared" ca="1" si="1"/>
        <v>0</v>
      </c>
      <c r="AK443" s="19" t="str">
        <f t="shared" ca="1" si="2"/>
        <v>renaciente</v>
      </c>
      <c r="AL443" s="20" t="s">
        <v>76</v>
      </c>
      <c r="AM443" s="20">
        <v>43</v>
      </c>
      <c r="AN443" s="21">
        <v>41</v>
      </c>
    </row>
    <row r="444" spans="1:40" ht="12" hidden="1" customHeight="1">
      <c r="A444" s="35"/>
      <c r="B444" s="10"/>
      <c r="C444" s="10"/>
      <c r="D444" s="10"/>
      <c r="E444" s="10"/>
      <c r="F444" s="10"/>
      <c r="G444" s="10"/>
      <c r="H444" s="10"/>
      <c r="I444" s="10"/>
      <c r="J444" s="10"/>
      <c r="K444" s="14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18">
        <f t="shared" ca="1" si="1"/>
        <v>0</v>
      </c>
      <c r="AK444" s="19" t="str">
        <f t="shared" ca="1" si="2"/>
        <v>renaciente</v>
      </c>
      <c r="AL444" s="20" t="s">
        <v>76</v>
      </c>
      <c r="AM444" s="20">
        <v>44</v>
      </c>
      <c r="AN444" s="21">
        <v>42</v>
      </c>
    </row>
    <row r="445" spans="1:40" ht="12" hidden="1" customHeight="1">
      <c r="A445" s="35"/>
      <c r="B445" s="10"/>
      <c r="C445" s="10"/>
      <c r="D445" s="10"/>
      <c r="E445" s="10"/>
      <c r="F445" s="10"/>
      <c r="G445" s="10"/>
      <c r="H445" s="10"/>
      <c r="I445" s="10"/>
      <c r="J445" s="10"/>
      <c r="K445" s="14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18">
        <f t="shared" ca="1" si="1"/>
        <v>0</v>
      </c>
      <c r="AK445" s="19" t="str">
        <f t="shared" ca="1" si="2"/>
        <v>renaciente</v>
      </c>
      <c r="AL445" s="20" t="s">
        <v>76</v>
      </c>
      <c r="AM445" s="20">
        <v>45</v>
      </c>
      <c r="AN445" s="21">
        <v>43</v>
      </c>
    </row>
    <row r="446" spans="1:40" ht="12" hidden="1" customHeight="1">
      <c r="A446" s="35"/>
      <c r="B446" s="10"/>
      <c r="C446" s="10"/>
      <c r="D446" s="10"/>
      <c r="E446" s="10"/>
      <c r="F446" s="10"/>
      <c r="G446" s="10"/>
      <c r="H446" s="10"/>
      <c r="I446" s="10"/>
      <c r="J446" s="10"/>
      <c r="K446" s="14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18">
        <f t="shared" ca="1" si="1"/>
        <v>0</v>
      </c>
      <c r="AK446" s="19" t="str">
        <f t="shared" ca="1" si="2"/>
        <v>renaciente</v>
      </c>
      <c r="AL446" s="20" t="s">
        <v>76</v>
      </c>
      <c r="AM446" s="20">
        <v>46</v>
      </c>
      <c r="AN446" s="21">
        <v>44</v>
      </c>
    </row>
    <row r="447" spans="1:40" ht="12" hidden="1" customHeight="1">
      <c r="A447" s="35"/>
      <c r="B447" s="10"/>
      <c r="C447" s="10"/>
      <c r="D447" s="10"/>
      <c r="E447" s="10"/>
      <c r="F447" s="10"/>
      <c r="G447" s="10"/>
      <c r="H447" s="10"/>
      <c r="I447" s="10"/>
      <c r="J447" s="10"/>
      <c r="K447" s="14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18">
        <f t="shared" ca="1" si="1"/>
        <v>0</v>
      </c>
      <c r="AK447" s="19" t="str">
        <f t="shared" ca="1" si="2"/>
        <v>renaciente</v>
      </c>
      <c r="AL447" s="20" t="s">
        <v>76</v>
      </c>
      <c r="AM447" s="20">
        <v>47</v>
      </c>
      <c r="AN447" s="21">
        <v>45</v>
      </c>
    </row>
    <row r="448" spans="1:40" ht="12" hidden="1" customHeight="1">
      <c r="A448" s="35"/>
      <c r="B448" s="10"/>
      <c r="C448" s="10"/>
      <c r="D448" s="10"/>
      <c r="E448" s="10"/>
      <c r="F448" s="10"/>
      <c r="G448" s="10"/>
      <c r="H448" s="10"/>
      <c r="I448" s="10"/>
      <c r="J448" s="10"/>
      <c r="K448" s="14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18">
        <f t="shared" ca="1" si="1"/>
        <v>0</v>
      </c>
      <c r="AK448" s="19" t="str">
        <f t="shared" ca="1" si="2"/>
        <v>renaciente</v>
      </c>
      <c r="AL448" s="20" t="s">
        <v>76</v>
      </c>
      <c r="AM448" s="20">
        <v>48</v>
      </c>
      <c r="AN448" s="21">
        <v>46</v>
      </c>
    </row>
    <row r="449" spans="1:40" ht="12" hidden="1" customHeight="1">
      <c r="A449" s="35"/>
      <c r="B449" s="10"/>
      <c r="C449" s="10"/>
      <c r="D449" s="10"/>
      <c r="E449" s="10"/>
      <c r="F449" s="10"/>
      <c r="G449" s="10"/>
      <c r="H449" s="10"/>
      <c r="I449" s="10"/>
      <c r="J449" s="10"/>
      <c r="K449" s="14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18">
        <f t="shared" ca="1" si="1"/>
        <v>0</v>
      </c>
      <c r="AK449" s="19" t="str">
        <f t="shared" ca="1" si="2"/>
        <v>renaciente</v>
      </c>
      <c r="AL449" s="20" t="s">
        <v>76</v>
      </c>
      <c r="AM449" s="20">
        <v>49</v>
      </c>
      <c r="AN449" s="21">
        <v>47</v>
      </c>
    </row>
    <row r="450" spans="1:40" ht="12" hidden="1" customHeight="1">
      <c r="A450" s="35"/>
      <c r="B450" s="10"/>
      <c r="C450" s="10"/>
      <c r="D450" s="10"/>
      <c r="E450" s="10"/>
      <c r="F450" s="10"/>
      <c r="G450" s="10"/>
      <c r="H450" s="10"/>
      <c r="I450" s="10"/>
      <c r="J450" s="10"/>
      <c r="K450" s="14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18">
        <f t="shared" ca="1" si="1"/>
        <v>0</v>
      </c>
      <c r="AK450" s="19" t="str">
        <f t="shared" ca="1" si="2"/>
        <v>renaciente</v>
      </c>
      <c r="AL450" s="20" t="s">
        <v>76</v>
      </c>
      <c r="AM450" s="20">
        <v>50</v>
      </c>
      <c r="AN450" s="21">
        <v>48</v>
      </c>
    </row>
    <row r="451" spans="1:40" ht="12" hidden="1" customHeight="1">
      <c r="A451" s="35"/>
      <c r="B451" s="10"/>
      <c r="C451" s="10"/>
      <c r="D451" s="10"/>
      <c r="E451" s="10"/>
      <c r="F451" s="10"/>
      <c r="G451" s="10"/>
      <c r="H451" s="10"/>
      <c r="I451" s="10"/>
      <c r="J451" s="10"/>
      <c r="K451" s="14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18">
        <f t="shared" ca="1" si="1"/>
        <v>0</v>
      </c>
      <c r="AK451" s="19" t="str">
        <f t="shared" ca="1" si="2"/>
        <v>renaciente</v>
      </c>
      <c r="AL451" s="20" t="s">
        <v>76</v>
      </c>
      <c r="AM451" s="20">
        <v>51</v>
      </c>
      <c r="AN451" s="21">
        <v>49</v>
      </c>
    </row>
    <row r="452" spans="1:40" ht="12" hidden="1" customHeight="1">
      <c r="A452" s="35"/>
      <c r="B452" s="10"/>
      <c r="C452" s="10"/>
      <c r="D452" s="10"/>
      <c r="E452" s="10"/>
      <c r="F452" s="10"/>
      <c r="G452" s="10"/>
      <c r="H452" s="10"/>
      <c r="I452" s="10"/>
      <c r="J452" s="10"/>
      <c r="K452" s="14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18">
        <f t="shared" ca="1" si="1"/>
        <v>0</v>
      </c>
      <c r="AK452" s="19" t="str">
        <f t="shared" ca="1" si="2"/>
        <v>renaciente</v>
      </c>
      <c r="AL452" s="20" t="s">
        <v>76</v>
      </c>
      <c r="AM452" s="20">
        <v>52</v>
      </c>
      <c r="AN452" s="21">
        <v>50</v>
      </c>
    </row>
    <row r="453" spans="1:40" ht="12" hidden="1" customHeight="1">
      <c r="A453" s="35"/>
      <c r="B453" s="10"/>
      <c r="C453" s="10"/>
      <c r="D453" s="10"/>
      <c r="E453" s="10"/>
      <c r="F453" s="10"/>
      <c r="G453" s="10"/>
      <c r="H453" s="10"/>
      <c r="I453" s="10"/>
      <c r="J453" s="10"/>
      <c r="K453" s="14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18">
        <f t="shared" ca="1" si="1"/>
        <v>0</v>
      </c>
      <c r="AK453" s="19" t="str">
        <f t="shared" ca="1" si="2"/>
        <v>asi</v>
      </c>
      <c r="AL453" s="20" t="s">
        <v>77</v>
      </c>
      <c r="AM453" s="20">
        <v>3</v>
      </c>
      <c r="AN453" s="21">
        <v>1</v>
      </c>
    </row>
    <row r="454" spans="1:40" ht="12" hidden="1" customHeight="1">
      <c r="A454" s="35"/>
      <c r="B454" s="10"/>
      <c r="C454" s="10"/>
      <c r="D454" s="10"/>
      <c r="E454" s="10"/>
      <c r="F454" s="10"/>
      <c r="G454" s="10"/>
      <c r="H454" s="10"/>
      <c r="I454" s="10"/>
      <c r="J454" s="10"/>
      <c r="K454" s="14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18">
        <f t="shared" ca="1" si="1"/>
        <v>0</v>
      </c>
      <c r="AK454" s="19" t="str">
        <f t="shared" ca="1" si="2"/>
        <v>asi</v>
      </c>
      <c r="AL454" s="20" t="s">
        <v>77</v>
      </c>
      <c r="AM454" s="20">
        <v>4</v>
      </c>
      <c r="AN454" s="21">
        <v>2</v>
      </c>
    </row>
    <row r="455" spans="1:40" ht="12" hidden="1" customHeight="1">
      <c r="A455" s="35"/>
      <c r="B455" s="10"/>
      <c r="C455" s="10"/>
      <c r="D455" s="10"/>
      <c r="E455" s="10"/>
      <c r="F455" s="10"/>
      <c r="G455" s="10"/>
      <c r="H455" s="10"/>
      <c r="I455" s="10"/>
      <c r="J455" s="10"/>
      <c r="K455" s="14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18">
        <f t="shared" ca="1" si="1"/>
        <v>0</v>
      </c>
      <c r="AK455" s="19" t="str">
        <f t="shared" ca="1" si="2"/>
        <v>asi</v>
      </c>
      <c r="AL455" s="20" t="s">
        <v>77</v>
      </c>
      <c r="AM455" s="20">
        <v>5</v>
      </c>
      <c r="AN455" s="21">
        <v>3</v>
      </c>
    </row>
    <row r="456" spans="1:40" ht="12" hidden="1" customHeight="1">
      <c r="A456" s="35"/>
      <c r="B456" s="10"/>
      <c r="C456" s="10"/>
      <c r="D456" s="10"/>
      <c r="E456" s="10"/>
      <c r="F456" s="10"/>
      <c r="G456" s="10"/>
      <c r="H456" s="10"/>
      <c r="I456" s="10"/>
      <c r="J456" s="10"/>
      <c r="K456" s="14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18">
        <f t="shared" ca="1" si="1"/>
        <v>0</v>
      </c>
      <c r="AK456" s="19" t="str">
        <f t="shared" ca="1" si="2"/>
        <v>asi</v>
      </c>
      <c r="AL456" s="20" t="s">
        <v>77</v>
      </c>
      <c r="AM456" s="20">
        <v>6</v>
      </c>
      <c r="AN456" s="21">
        <v>4</v>
      </c>
    </row>
    <row r="457" spans="1:40" ht="12" hidden="1" customHeight="1">
      <c r="A457" s="35"/>
      <c r="B457" s="10"/>
      <c r="C457" s="10"/>
      <c r="D457" s="10"/>
      <c r="E457" s="10"/>
      <c r="F457" s="10"/>
      <c r="G457" s="10"/>
      <c r="H457" s="10"/>
      <c r="I457" s="10"/>
      <c r="J457" s="10"/>
      <c r="K457" s="14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18">
        <f t="shared" ca="1" si="1"/>
        <v>0</v>
      </c>
      <c r="AK457" s="19" t="str">
        <f t="shared" ca="1" si="2"/>
        <v>asi</v>
      </c>
      <c r="AL457" s="20" t="s">
        <v>77</v>
      </c>
      <c r="AM457" s="20">
        <v>7</v>
      </c>
      <c r="AN457" s="21">
        <v>5</v>
      </c>
    </row>
    <row r="458" spans="1:40" ht="12" hidden="1" customHeight="1">
      <c r="A458" s="35"/>
      <c r="B458" s="10"/>
      <c r="C458" s="10"/>
      <c r="D458" s="10"/>
      <c r="E458" s="10"/>
      <c r="F458" s="10"/>
      <c r="G458" s="10"/>
      <c r="H458" s="10"/>
      <c r="I458" s="10"/>
      <c r="J458" s="10"/>
      <c r="K458" s="14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18">
        <f t="shared" ca="1" si="1"/>
        <v>0</v>
      </c>
      <c r="AK458" s="19" t="str">
        <f t="shared" ca="1" si="2"/>
        <v>asi</v>
      </c>
      <c r="AL458" s="20" t="s">
        <v>77</v>
      </c>
      <c r="AM458" s="20">
        <v>8</v>
      </c>
      <c r="AN458" s="21">
        <v>6</v>
      </c>
    </row>
    <row r="459" spans="1:40" ht="12" hidden="1" customHeight="1">
      <c r="A459" s="35"/>
      <c r="B459" s="10"/>
      <c r="C459" s="10"/>
      <c r="D459" s="10"/>
      <c r="E459" s="10"/>
      <c r="F459" s="10"/>
      <c r="G459" s="10"/>
      <c r="H459" s="10"/>
      <c r="I459" s="10"/>
      <c r="J459" s="10"/>
      <c r="K459" s="14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18">
        <f t="shared" ca="1" si="1"/>
        <v>0</v>
      </c>
      <c r="AK459" s="19" t="str">
        <f t="shared" ca="1" si="2"/>
        <v>asi</v>
      </c>
      <c r="AL459" s="20" t="s">
        <v>77</v>
      </c>
      <c r="AM459" s="20">
        <v>9</v>
      </c>
      <c r="AN459" s="21">
        <v>7</v>
      </c>
    </row>
    <row r="460" spans="1:40" ht="12" hidden="1" customHeight="1">
      <c r="A460" s="35"/>
      <c r="B460" s="10"/>
      <c r="C460" s="10"/>
      <c r="D460" s="10"/>
      <c r="E460" s="10"/>
      <c r="F460" s="10"/>
      <c r="G460" s="10"/>
      <c r="H460" s="10"/>
      <c r="I460" s="10"/>
      <c r="J460" s="10"/>
      <c r="K460" s="14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18">
        <f t="shared" ca="1" si="1"/>
        <v>0</v>
      </c>
      <c r="AK460" s="19" t="str">
        <f t="shared" ca="1" si="2"/>
        <v>asi</v>
      </c>
      <c r="AL460" s="20" t="s">
        <v>77</v>
      </c>
      <c r="AM460" s="20">
        <v>10</v>
      </c>
      <c r="AN460" s="21">
        <v>8</v>
      </c>
    </row>
    <row r="461" spans="1:40" ht="12" hidden="1" customHeight="1">
      <c r="A461" s="35"/>
      <c r="B461" s="10"/>
      <c r="C461" s="10"/>
      <c r="D461" s="10"/>
      <c r="E461" s="10"/>
      <c r="F461" s="10"/>
      <c r="G461" s="10"/>
      <c r="H461" s="10"/>
      <c r="I461" s="10"/>
      <c r="J461" s="10"/>
      <c r="K461" s="14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18">
        <f t="shared" ca="1" si="1"/>
        <v>0</v>
      </c>
      <c r="AK461" s="19" t="str">
        <f t="shared" ca="1" si="2"/>
        <v>asi</v>
      </c>
      <c r="AL461" s="20" t="s">
        <v>77</v>
      </c>
      <c r="AM461" s="20">
        <v>11</v>
      </c>
      <c r="AN461" s="21">
        <v>9</v>
      </c>
    </row>
    <row r="462" spans="1:40" ht="12" hidden="1" customHeight="1">
      <c r="A462" s="35"/>
      <c r="B462" s="10"/>
      <c r="C462" s="10"/>
      <c r="D462" s="10"/>
      <c r="E462" s="10"/>
      <c r="F462" s="10"/>
      <c r="G462" s="10"/>
      <c r="H462" s="10"/>
      <c r="I462" s="10"/>
      <c r="J462" s="10"/>
      <c r="K462" s="14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18">
        <f t="shared" ca="1" si="1"/>
        <v>0</v>
      </c>
      <c r="AK462" s="19" t="str">
        <f t="shared" ca="1" si="2"/>
        <v>asi</v>
      </c>
      <c r="AL462" s="20" t="s">
        <v>77</v>
      </c>
      <c r="AM462" s="20">
        <v>12</v>
      </c>
      <c r="AN462" s="21">
        <v>10</v>
      </c>
    </row>
    <row r="463" spans="1:40" ht="12" hidden="1" customHeight="1">
      <c r="A463" s="35"/>
      <c r="B463" s="10"/>
      <c r="C463" s="10"/>
      <c r="D463" s="10"/>
      <c r="E463" s="10"/>
      <c r="F463" s="10"/>
      <c r="G463" s="10"/>
      <c r="H463" s="10"/>
      <c r="I463" s="10"/>
      <c r="J463" s="10"/>
      <c r="K463" s="14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18">
        <f t="shared" ca="1" si="1"/>
        <v>0</v>
      </c>
      <c r="AK463" s="19" t="str">
        <f t="shared" ca="1" si="2"/>
        <v>asi</v>
      </c>
      <c r="AL463" s="20" t="s">
        <v>77</v>
      </c>
      <c r="AM463" s="20">
        <v>13</v>
      </c>
      <c r="AN463" s="21">
        <v>11</v>
      </c>
    </row>
    <row r="464" spans="1:40" ht="12" hidden="1" customHeight="1">
      <c r="A464" s="35"/>
      <c r="B464" s="10"/>
      <c r="C464" s="10"/>
      <c r="D464" s="10"/>
      <c r="E464" s="10"/>
      <c r="F464" s="10"/>
      <c r="G464" s="10"/>
      <c r="H464" s="10"/>
      <c r="I464" s="10"/>
      <c r="J464" s="10"/>
      <c r="K464" s="14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18">
        <f t="shared" ca="1" si="1"/>
        <v>0</v>
      </c>
      <c r="AK464" s="19" t="str">
        <f t="shared" ca="1" si="2"/>
        <v>asi</v>
      </c>
      <c r="AL464" s="20" t="s">
        <v>77</v>
      </c>
      <c r="AM464" s="20">
        <v>14</v>
      </c>
      <c r="AN464" s="21">
        <v>12</v>
      </c>
    </row>
    <row r="465" spans="1:40" ht="12" hidden="1" customHeight="1">
      <c r="A465" s="35"/>
      <c r="B465" s="10"/>
      <c r="C465" s="10"/>
      <c r="D465" s="10"/>
      <c r="E465" s="10"/>
      <c r="F465" s="10"/>
      <c r="G465" s="10"/>
      <c r="H465" s="10"/>
      <c r="I465" s="10"/>
      <c r="J465" s="10"/>
      <c r="K465" s="14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18">
        <f t="shared" ca="1" si="1"/>
        <v>0</v>
      </c>
      <c r="AK465" s="19" t="str">
        <f t="shared" ca="1" si="2"/>
        <v>asi</v>
      </c>
      <c r="AL465" s="20" t="s">
        <v>77</v>
      </c>
      <c r="AM465" s="20">
        <v>15</v>
      </c>
      <c r="AN465" s="21">
        <v>13</v>
      </c>
    </row>
    <row r="466" spans="1:40" ht="12" hidden="1" customHeight="1">
      <c r="A466" s="35"/>
      <c r="B466" s="10"/>
      <c r="C466" s="10"/>
      <c r="D466" s="10"/>
      <c r="E466" s="10"/>
      <c r="F466" s="10"/>
      <c r="G466" s="10"/>
      <c r="H466" s="10"/>
      <c r="I466" s="10"/>
      <c r="J466" s="10"/>
      <c r="K466" s="14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18">
        <f t="shared" ca="1" si="1"/>
        <v>0</v>
      </c>
      <c r="AK466" s="19" t="str">
        <f t="shared" ca="1" si="2"/>
        <v>asi</v>
      </c>
      <c r="AL466" s="20" t="s">
        <v>77</v>
      </c>
      <c r="AM466" s="20">
        <v>16</v>
      </c>
      <c r="AN466" s="21">
        <v>14</v>
      </c>
    </row>
    <row r="467" spans="1:40" ht="12" hidden="1" customHeight="1">
      <c r="A467" s="35"/>
      <c r="B467" s="10"/>
      <c r="C467" s="10"/>
      <c r="D467" s="10"/>
      <c r="E467" s="10"/>
      <c r="F467" s="10"/>
      <c r="G467" s="10"/>
      <c r="H467" s="10"/>
      <c r="I467" s="10"/>
      <c r="J467" s="10"/>
      <c r="K467" s="14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18">
        <f t="shared" ca="1" si="1"/>
        <v>0</v>
      </c>
      <c r="AK467" s="19" t="str">
        <f t="shared" ca="1" si="2"/>
        <v>asi</v>
      </c>
      <c r="AL467" s="20" t="s">
        <v>77</v>
      </c>
      <c r="AM467" s="20">
        <v>17</v>
      </c>
      <c r="AN467" s="21">
        <v>15</v>
      </c>
    </row>
    <row r="468" spans="1:40" ht="12" hidden="1" customHeight="1">
      <c r="A468" s="35"/>
      <c r="B468" s="10"/>
      <c r="C468" s="10"/>
      <c r="D468" s="10"/>
      <c r="E468" s="10"/>
      <c r="F468" s="10"/>
      <c r="G468" s="10"/>
      <c r="H468" s="10"/>
      <c r="I468" s="10"/>
      <c r="J468" s="10"/>
      <c r="K468" s="14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18">
        <f t="shared" ca="1" si="1"/>
        <v>0</v>
      </c>
      <c r="AK468" s="19" t="str">
        <f t="shared" ca="1" si="2"/>
        <v>asi</v>
      </c>
      <c r="AL468" s="20" t="s">
        <v>77</v>
      </c>
      <c r="AM468" s="20">
        <v>18</v>
      </c>
      <c r="AN468" s="21">
        <v>16</v>
      </c>
    </row>
    <row r="469" spans="1:40" ht="12" hidden="1" customHeight="1">
      <c r="A469" s="35"/>
      <c r="B469" s="10"/>
      <c r="C469" s="10"/>
      <c r="D469" s="10"/>
      <c r="E469" s="10"/>
      <c r="F469" s="10"/>
      <c r="G469" s="10"/>
      <c r="H469" s="10"/>
      <c r="I469" s="10"/>
      <c r="J469" s="10"/>
      <c r="K469" s="14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18">
        <f t="shared" ca="1" si="1"/>
        <v>0</v>
      </c>
      <c r="AK469" s="19" t="str">
        <f t="shared" ca="1" si="2"/>
        <v>asi</v>
      </c>
      <c r="AL469" s="20" t="s">
        <v>77</v>
      </c>
      <c r="AM469" s="20">
        <v>19</v>
      </c>
      <c r="AN469" s="21">
        <v>17</v>
      </c>
    </row>
    <row r="470" spans="1:40" ht="12" hidden="1" customHeight="1">
      <c r="A470" s="35"/>
      <c r="B470" s="10"/>
      <c r="C470" s="10"/>
      <c r="D470" s="10"/>
      <c r="E470" s="10"/>
      <c r="F470" s="10"/>
      <c r="G470" s="10"/>
      <c r="H470" s="10"/>
      <c r="I470" s="10"/>
      <c r="J470" s="10"/>
      <c r="K470" s="14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18">
        <f t="shared" ca="1" si="1"/>
        <v>0</v>
      </c>
      <c r="AK470" s="19" t="str">
        <f t="shared" ca="1" si="2"/>
        <v>asi</v>
      </c>
      <c r="AL470" s="20" t="s">
        <v>77</v>
      </c>
      <c r="AM470" s="20">
        <v>20</v>
      </c>
      <c r="AN470" s="21">
        <v>18</v>
      </c>
    </row>
    <row r="471" spans="1:40" ht="12" hidden="1" customHeight="1">
      <c r="A471" s="35"/>
      <c r="B471" s="10"/>
      <c r="C471" s="10"/>
      <c r="D471" s="10"/>
      <c r="E471" s="10"/>
      <c r="F471" s="10"/>
      <c r="G471" s="10"/>
      <c r="H471" s="10"/>
      <c r="I471" s="10"/>
      <c r="J471" s="10"/>
      <c r="K471" s="14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18">
        <f t="shared" ca="1" si="1"/>
        <v>0</v>
      </c>
      <c r="AK471" s="19" t="str">
        <f t="shared" ca="1" si="2"/>
        <v>asi</v>
      </c>
      <c r="AL471" s="20" t="s">
        <v>77</v>
      </c>
      <c r="AM471" s="20">
        <v>21</v>
      </c>
      <c r="AN471" s="21">
        <v>19</v>
      </c>
    </row>
    <row r="472" spans="1:40" ht="12" hidden="1" customHeight="1">
      <c r="A472" s="35"/>
      <c r="B472" s="10"/>
      <c r="C472" s="10"/>
      <c r="D472" s="10"/>
      <c r="E472" s="10"/>
      <c r="F472" s="10"/>
      <c r="G472" s="10"/>
      <c r="H472" s="10"/>
      <c r="I472" s="10"/>
      <c r="J472" s="10"/>
      <c r="K472" s="14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18">
        <f t="shared" ca="1" si="1"/>
        <v>0</v>
      </c>
      <c r="AK472" s="19" t="str">
        <f t="shared" ca="1" si="2"/>
        <v>asi</v>
      </c>
      <c r="AL472" s="20" t="s">
        <v>77</v>
      </c>
      <c r="AM472" s="20">
        <v>22</v>
      </c>
      <c r="AN472" s="21">
        <v>20</v>
      </c>
    </row>
    <row r="473" spans="1:40" ht="12" hidden="1" customHeight="1">
      <c r="A473" s="35"/>
      <c r="B473" s="10"/>
      <c r="C473" s="10"/>
      <c r="D473" s="10"/>
      <c r="E473" s="10"/>
      <c r="F473" s="10"/>
      <c r="G473" s="10"/>
      <c r="H473" s="10"/>
      <c r="I473" s="10"/>
      <c r="J473" s="10"/>
      <c r="K473" s="14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18">
        <f t="shared" ca="1" si="1"/>
        <v>0</v>
      </c>
      <c r="AK473" s="19" t="str">
        <f t="shared" ca="1" si="2"/>
        <v>asi</v>
      </c>
      <c r="AL473" s="20" t="s">
        <v>77</v>
      </c>
      <c r="AM473" s="20">
        <v>23</v>
      </c>
      <c r="AN473" s="21">
        <v>21</v>
      </c>
    </row>
    <row r="474" spans="1:40" ht="12" hidden="1" customHeight="1">
      <c r="A474" s="35"/>
      <c r="B474" s="10"/>
      <c r="C474" s="10"/>
      <c r="D474" s="10"/>
      <c r="E474" s="10"/>
      <c r="F474" s="10"/>
      <c r="G474" s="10"/>
      <c r="H474" s="10"/>
      <c r="I474" s="10"/>
      <c r="J474" s="10"/>
      <c r="K474" s="14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18">
        <f t="shared" ca="1" si="1"/>
        <v>0</v>
      </c>
      <c r="AK474" s="19" t="str">
        <f t="shared" ca="1" si="2"/>
        <v>asi</v>
      </c>
      <c r="AL474" s="20" t="s">
        <v>77</v>
      </c>
      <c r="AM474" s="20">
        <v>24</v>
      </c>
      <c r="AN474" s="21">
        <v>22</v>
      </c>
    </row>
    <row r="475" spans="1:40" ht="12" hidden="1" customHeight="1">
      <c r="A475" s="35"/>
      <c r="B475" s="10"/>
      <c r="C475" s="10"/>
      <c r="D475" s="10"/>
      <c r="E475" s="10"/>
      <c r="F475" s="10"/>
      <c r="G475" s="10"/>
      <c r="H475" s="10"/>
      <c r="I475" s="10"/>
      <c r="J475" s="10"/>
      <c r="K475" s="14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18">
        <f t="shared" ca="1" si="1"/>
        <v>0</v>
      </c>
      <c r="AK475" s="19" t="str">
        <f t="shared" ca="1" si="2"/>
        <v>asi</v>
      </c>
      <c r="AL475" s="20" t="s">
        <v>77</v>
      </c>
      <c r="AM475" s="20">
        <v>25</v>
      </c>
      <c r="AN475" s="21">
        <v>23</v>
      </c>
    </row>
    <row r="476" spans="1:40" ht="12" hidden="1" customHeight="1">
      <c r="A476" s="35"/>
      <c r="B476" s="10"/>
      <c r="C476" s="10"/>
      <c r="D476" s="10"/>
      <c r="E476" s="10"/>
      <c r="F476" s="10"/>
      <c r="G476" s="10"/>
      <c r="H476" s="10"/>
      <c r="I476" s="10"/>
      <c r="J476" s="10"/>
      <c r="K476" s="14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18">
        <f t="shared" ca="1" si="1"/>
        <v>0</v>
      </c>
      <c r="AK476" s="19" t="str">
        <f t="shared" ca="1" si="2"/>
        <v>asi</v>
      </c>
      <c r="AL476" s="20" t="s">
        <v>77</v>
      </c>
      <c r="AM476" s="20">
        <v>26</v>
      </c>
      <c r="AN476" s="21">
        <v>24</v>
      </c>
    </row>
    <row r="477" spans="1:40" ht="12" hidden="1" customHeight="1">
      <c r="A477" s="35"/>
      <c r="B477" s="10"/>
      <c r="C477" s="10"/>
      <c r="D477" s="10"/>
      <c r="E477" s="10"/>
      <c r="F477" s="10"/>
      <c r="G477" s="10"/>
      <c r="H477" s="10"/>
      <c r="I477" s="10"/>
      <c r="J477" s="10"/>
      <c r="K477" s="14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18">
        <f t="shared" ca="1" si="1"/>
        <v>0</v>
      </c>
      <c r="AK477" s="19" t="str">
        <f t="shared" ca="1" si="2"/>
        <v>asi</v>
      </c>
      <c r="AL477" s="20" t="s">
        <v>77</v>
      </c>
      <c r="AM477" s="20">
        <v>27</v>
      </c>
      <c r="AN477" s="21">
        <v>25</v>
      </c>
    </row>
    <row r="478" spans="1:40" ht="12" hidden="1" customHeight="1">
      <c r="A478" s="35"/>
      <c r="B478" s="10"/>
      <c r="C478" s="10"/>
      <c r="D478" s="10"/>
      <c r="E478" s="10"/>
      <c r="F478" s="10"/>
      <c r="G478" s="10"/>
      <c r="H478" s="10"/>
      <c r="I478" s="10"/>
      <c r="J478" s="10"/>
      <c r="K478" s="14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18">
        <f t="shared" ca="1" si="1"/>
        <v>0</v>
      </c>
      <c r="AK478" s="19" t="str">
        <f t="shared" ca="1" si="2"/>
        <v>asi</v>
      </c>
      <c r="AL478" s="20" t="s">
        <v>77</v>
      </c>
      <c r="AM478" s="20">
        <v>28</v>
      </c>
      <c r="AN478" s="21">
        <v>26</v>
      </c>
    </row>
    <row r="479" spans="1:40" ht="12" hidden="1" customHeight="1">
      <c r="A479" s="35"/>
      <c r="B479" s="10"/>
      <c r="C479" s="10"/>
      <c r="D479" s="10"/>
      <c r="E479" s="10"/>
      <c r="F479" s="10"/>
      <c r="G479" s="10"/>
      <c r="H479" s="10"/>
      <c r="I479" s="10"/>
      <c r="J479" s="10"/>
      <c r="K479" s="14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18">
        <f t="shared" ca="1" si="1"/>
        <v>0</v>
      </c>
      <c r="AK479" s="19" t="str">
        <f t="shared" ca="1" si="2"/>
        <v>asi</v>
      </c>
      <c r="AL479" s="20" t="s">
        <v>77</v>
      </c>
      <c r="AM479" s="20">
        <v>29</v>
      </c>
      <c r="AN479" s="21">
        <v>27</v>
      </c>
    </row>
    <row r="480" spans="1:40" ht="12" hidden="1" customHeight="1">
      <c r="A480" s="35"/>
      <c r="B480" s="10"/>
      <c r="C480" s="10"/>
      <c r="D480" s="10"/>
      <c r="E480" s="10"/>
      <c r="F480" s="10"/>
      <c r="G480" s="10"/>
      <c r="H480" s="10"/>
      <c r="I480" s="10"/>
      <c r="J480" s="10"/>
      <c r="K480" s="14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18">
        <f t="shared" ca="1" si="1"/>
        <v>0</v>
      </c>
      <c r="AK480" s="19" t="str">
        <f t="shared" ca="1" si="2"/>
        <v>asi</v>
      </c>
      <c r="AL480" s="20" t="s">
        <v>77</v>
      </c>
      <c r="AM480" s="20">
        <v>30</v>
      </c>
      <c r="AN480" s="21">
        <v>28</v>
      </c>
    </row>
    <row r="481" spans="1:40" ht="12" hidden="1" customHeight="1">
      <c r="A481" s="35"/>
      <c r="B481" s="10"/>
      <c r="C481" s="10"/>
      <c r="D481" s="10"/>
      <c r="E481" s="10"/>
      <c r="F481" s="10"/>
      <c r="G481" s="10"/>
      <c r="H481" s="10"/>
      <c r="I481" s="10"/>
      <c r="J481" s="10"/>
      <c r="K481" s="14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18">
        <f t="shared" ca="1" si="1"/>
        <v>0</v>
      </c>
      <c r="AK481" s="19" t="str">
        <f t="shared" ca="1" si="2"/>
        <v>asi</v>
      </c>
      <c r="AL481" s="20" t="s">
        <v>77</v>
      </c>
      <c r="AM481" s="20">
        <v>31</v>
      </c>
      <c r="AN481" s="21">
        <v>29</v>
      </c>
    </row>
    <row r="482" spans="1:40" ht="12" hidden="1" customHeight="1">
      <c r="A482" s="35"/>
      <c r="B482" s="10"/>
      <c r="C482" s="10"/>
      <c r="D482" s="10"/>
      <c r="E482" s="10"/>
      <c r="F482" s="10"/>
      <c r="G482" s="10"/>
      <c r="H482" s="10"/>
      <c r="I482" s="10"/>
      <c r="J482" s="10"/>
      <c r="K482" s="14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18">
        <f t="shared" ca="1" si="1"/>
        <v>0</v>
      </c>
      <c r="AK482" s="19" t="str">
        <f t="shared" ca="1" si="2"/>
        <v>asi</v>
      </c>
      <c r="AL482" s="20" t="s">
        <v>77</v>
      </c>
      <c r="AM482" s="20">
        <v>32</v>
      </c>
      <c r="AN482" s="21">
        <v>30</v>
      </c>
    </row>
    <row r="483" spans="1:40" ht="12" hidden="1" customHeight="1">
      <c r="A483" s="35"/>
      <c r="B483" s="10"/>
      <c r="C483" s="10"/>
      <c r="D483" s="10"/>
      <c r="E483" s="10"/>
      <c r="F483" s="10"/>
      <c r="G483" s="10"/>
      <c r="H483" s="10"/>
      <c r="I483" s="10"/>
      <c r="J483" s="10"/>
      <c r="K483" s="14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18">
        <f t="shared" ca="1" si="1"/>
        <v>0</v>
      </c>
      <c r="AK483" s="19" t="str">
        <f t="shared" ca="1" si="2"/>
        <v>asi</v>
      </c>
      <c r="AL483" s="20" t="s">
        <v>77</v>
      </c>
      <c r="AM483" s="20">
        <v>33</v>
      </c>
      <c r="AN483" s="21">
        <v>31</v>
      </c>
    </row>
    <row r="484" spans="1:40" ht="12" hidden="1" customHeight="1">
      <c r="A484" s="35"/>
      <c r="B484" s="10"/>
      <c r="C484" s="10"/>
      <c r="D484" s="10"/>
      <c r="E484" s="10"/>
      <c r="F484" s="10"/>
      <c r="G484" s="10"/>
      <c r="H484" s="10"/>
      <c r="I484" s="10"/>
      <c r="J484" s="10"/>
      <c r="K484" s="14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18">
        <f t="shared" ca="1" si="1"/>
        <v>0</v>
      </c>
      <c r="AK484" s="19" t="str">
        <f t="shared" ca="1" si="2"/>
        <v>asi</v>
      </c>
      <c r="AL484" s="20" t="s">
        <v>77</v>
      </c>
      <c r="AM484" s="20">
        <v>34</v>
      </c>
      <c r="AN484" s="21">
        <v>32</v>
      </c>
    </row>
    <row r="485" spans="1:40" ht="12" hidden="1" customHeight="1">
      <c r="A485" s="35"/>
      <c r="B485" s="10"/>
      <c r="C485" s="10"/>
      <c r="D485" s="10"/>
      <c r="E485" s="10"/>
      <c r="F485" s="10"/>
      <c r="G485" s="10"/>
      <c r="H485" s="10"/>
      <c r="I485" s="10"/>
      <c r="J485" s="10"/>
      <c r="K485" s="14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18">
        <f t="shared" ca="1" si="1"/>
        <v>0</v>
      </c>
      <c r="AK485" s="19" t="str">
        <f t="shared" ca="1" si="2"/>
        <v>asi</v>
      </c>
      <c r="AL485" s="20" t="s">
        <v>77</v>
      </c>
      <c r="AM485" s="20">
        <v>35</v>
      </c>
      <c r="AN485" s="21">
        <v>33</v>
      </c>
    </row>
    <row r="486" spans="1:40" ht="12" hidden="1" customHeight="1">
      <c r="A486" s="35"/>
      <c r="B486" s="10"/>
      <c r="C486" s="10"/>
      <c r="D486" s="10"/>
      <c r="E486" s="10"/>
      <c r="F486" s="10"/>
      <c r="G486" s="10"/>
      <c r="H486" s="10"/>
      <c r="I486" s="10"/>
      <c r="J486" s="10"/>
      <c r="K486" s="14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18">
        <f t="shared" ca="1" si="1"/>
        <v>0</v>
      </c>
      <c r="AK486" s="19" t="str">
        <f t="shared" ca="1" si="2"/>
        <v>asi</v>
      </c>
      <c r="AL486" s="20" t="s">
        <v>77</v>
      </c>
      <c r="AM486" s="20">
        <v>36</v>
      </c>
      <c r="AN486" s="21">
        <v>34</v>
      </c>
    </row>
    <row r="487" spans="1:40" ht="12" hidden="1" customHeight="1">
      <c r="A487" s="35"/>
      <c r="B487" s="10"/>
      <c r="C487" s="10"/>
      <c r="D487" s="10"/>
      <c r="E487" s="10"/>
      <c r="F487" s="10"/>
      <c r="G487" s="10"/>
      <c r="H487" s="10"/>
      <c r="I487" s="10"/>
      <c r="J487" s="10"/>
      <c r="K487" s="14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18">
        <f t="shared" ca="1" si="1"/>
        <v>0</v>
      </c>
      <c r="AK487" s="19" t="str">
        <f t="shared" ca="1" si="2"/>
        <v>asi</v>
      </c>
      <c r="AL487" s="20" t="s">
        <v>77</v>
      </c>
      <c r="AM487" s="20">
        <v>37</v>
      </c>
      <c r="AN487" s="21">
        <v>35</v>
      </c>
    </row>
    <row r="488" spans="1:40" ht="12" hidden="1" customHeight="1">
      <c r="A488" s="35"/>
      <c r="B488" s="10"/>
      <c r="C488" s="10"/>
      <c r="D488" s="10"/>
      <c r="E488" s="10"/>
      <c r="F488" s="10"/>
      <c r="G488" s="10"/>
      <c r="H488" s="10"/>
      <c r="I488" s="10"/>
      <c r="J488" s="10"/>
      <c r="K488" s="14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18">
        <f t="shared" ca="1" si="1"/>
        <v>0</v>
      </c>
      <c r="AK488" s="19" t="str">
        <f t="shared" ca="1" si="2"/>
        <v>asi</v>
      </c>
      <c r="AL488" s="20" t="s">
        <v>77</v>
      </c>
      <c r="AM488" s="20">
        <v>38</v>
      </c>
      <c r="AN488" s="21">
        <v>36</v>
      </c>
    </row>
    <row r="489" spans="1:40" ht="12" hidden="1" customHeight="1">
      <c r="A489" s="35"/>
      <c r="B489" s="10"/>
      <c r="C489" s="10"/>
      <c r="D489" s="10"/>
      <c r="E489" s="10"/>
      <c r="F489" s="10"/>
      <c r="G489" s="10"/>
      <c r="H489" s="10"/>
      <c r="I489" s="10"/>
      <c r="J489" s="10"/>
      <c r="K489" s="14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18">
        <f t="shared" ca="1" si="1"/>
        <v>0</v>
      </c>
      <c r="AK489" s="19" t="str">
        <f t="shared" ca="1" si="2"/>
        <v>asi</v>
      </c>
      <c r="AL489" s="20" t="s">
        <v>77</v>
      </c>
      <c r="AM489" s="20">
        <v>39</v>
      </c>
      <c r="AN489" s="21">
        <v>37</v>
      </c>
    </row>
    <row r="490" spans="1:40" ht="12" hidden="1" customHeight="1">
      <c r="A490" s="35"/>
      <c r="B490" s="10"/>
      <c r="C490" s="10"/>
      <c r="D490" s="10"/>
      <c r="E490" s="10"/>
      <c r="F490" s="10"/>
      <c r="G490" s="10"/>
      <c r="H490" s="10"/>
      <c r="I490" s="10"/>
      <c r="J490" s="10"/>
      <c r="K490" s="14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18">
        <f t="shared" ca="1" si="1"/>
        <v>0</v>
      </c>
      <c r="AK490" s="19" t="str">
        <f t="shared" ca="1" si="2"/>
        <v>asi</v>
      </c>
      <c r="AL490" s="20" t="s">
        <v>77</v>
      </c>
      <c r="AM490" s="20">
        <v>40</v>
      </c>
      <c r="AN490" s="21">
        <v>38</v>
      </c>
    </row>
    <row r="491" spans="1:40" ht="12" hidden="1" customHeight="1">
      <c r="A491" s="35"/>
      <c r="B491" s="10"/>
      <c r="C491" s="10"/>
      <c r="D491" s="10"/>
      <c r="E491" s="10"/>
      <c r="F491" s="10"/>
      <c r="G491" s="10"/>
      <c r="H491" s="10"/>
      <c r="I491" s="10"/>
      <c r="J491" s="10"/>
      <c r="K491" s="14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18">
        <f t="shared" ca="1" si="1"/>
        <v>0</v>
      </c>
      <c r="AK491" s="19" t="str">
        <f t="shared" ca="1" si="2"/>
        <v>asi</v>
      </c>
      <c r="AL491" s="20" t="s">
        <v>77</v>
      </c>
      <c r="AM491" s="20">
        <v>41</v>
      </c>
      <c r="AN491" s="21">
        <v>39</v>
      </c>
    </row>
    <row r="492" spans="1:40" ht="12" hidden="1" customHeight="1">
      <c r="A492" s="35"/>
      <c r="B492" s="10"/>
      <c r="C492" s="10"/>
      <c r="D492" s="10"/>
      <c r="E492" s="10"/>
      <c r="F492" s="10"/>
      <c r="G492" s="10"/>
      <c r="H492" s="10"/>
      <c r="I492" s="10"/>
      <c r="J492" s="10"/>
      <c r="K492" s="14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18">
        <f t="shared" ca="1" si="1"/>
        <v>0</v>
      </c>
      <c r="AK492" s="19" t="str">
        <f t="shared" ca="1" si="2"/>
        <v>asi</v>
      </c>
      <c r="AL492" s="20" t="s">
        <v>77</v>
      </c>
      <c r="AM492" s="20">
        <v>42</v>
      </c>
      <c r="AN492" s="21">
        <v>40</v>
      </c>
    </row>
    <row r="493" spans="1:40" ht="12" hidden="1" customHeight="1">
      <c r="A493" s="35"/>
      <c r="B493" s="10"/>
      <c r="C493" s="10"/>
      <c r="D493" s="10"/>
      <c r="E493" s="10"/>
      <c r="F493" s="10"/>
      <c r="G493" s="10"/>
      <c r="H493" s="10"/>
      <c r="I493" s="10"/>
      <c r="J493" s="10"/>
      <c r="K493" s="14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18">
        <f t="shared" ca="1" si="1"/>
        <v>0</v>
      </c>
      <c r="AK493" s="19" t="str">
        <f t="shared" ca="1" si="2"/>
        <v>asi</v>
      </c>
      <c r="AL493" s="20" t="s">
        <v>77</v>
      </c>
      <c r="AM493" s="20">
        <v>43</v>
      </c>
      <c r="AN493" s="21">
        <v>41</v>
      </c>
    </row>
    <row r="494" spans="1:40" ht="12" hidden="1" customHeight="1">
      <c r="A494" s="35"/>
      <c r="B494" s="10"/>
      <c r="C494" s="10"/>
      <c r="D494" s="10"/>
      <c r="E494" s="10"/>
      <c r="F494" s="10"/>
      <c r="G494" s="10"/>
      <c r="H494" s="10"/>
      <c r="I494" s="10"/>
      <c r="J494" s="10"/>
      <c r="K494" s="14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18">
        <f t="shared" ca="1" si="1"/>
        <v>0</v>
      </c>
      <c r="AK494" s="19" t="str">
        <f t="shared" ca="1" si="2"/>
        <v>asi</v>
      </c>
      <c r="AL494" s="20" t="s">
        <v>77</v>
      </c>
      <c r="AM494" s="20">
        <v>44</v>
      </c>
      <c r="AN494" s="21">
        <v>42</v>
      </c>
    </row>
    <row r="495" spans="1:40" ht="12" hidden="1" customHeight="1">
      <c r="A495" s="35"/>
      <c r="B495" s="10"/>
      <c r="C495" s="10"/>
      <c r="D495" s="10"/>
      <c r="E495" s="10"/>
      <c r="F495" s="10"/>
      <c r="G495" s="10"/>
      <c r="H495" s="10"/>
      <c r="I495" s="10"/>
      <c r="J495" s="10"/>
      <c r="K495" s="14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18">
        <f t="shared" ca="1" si="1"/>
        <v>0</v>
      </c>
      <c r="AK495" s="19" t="str">
        <f t="shared" ca="1" si="2"/>
        <v>asi</v>
      </c>
      <c r="AL495" s="20" t="s">
        <v>77</v>
      </c>
      <c r="AM495" s="20">
        <v>45</v>
      </c>
      <c r="AN495" s="21">
        <v>43</v>
      </c>
    </row>
    <row r="496" spans="1:40" ht="12" hidden="1" customHeight="1">
      <c r="A496" s="35"/>
      <c r="B496" s="10"/>
      <c r="C496" s="10"/>
      <c r="D496" s="10"/>
      <c r="E496" s="10"/>
      <c r="F496" s="10"/>
      <c r="G496" s="10"/>
      <c r="H496" s="10"/>
      <c r="I496" s="10"/>
      <c r="J496" s="10"/>
      <c r="K496" s="14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18">
        <f t="shared" ca="1" si="1"/>
        <v>0</v>
      </c>
      <c r="AK496" s="19" t="str">
        <f t="shared" ca="1" si="2"/>
        <v>asi</v>
      </c>
      <c r="AL496" s="20" t="s">
        <v>77</v>
      </c>
      <c r="AM496" s="20">
        <v>46</v>
      </c>
      <c r="AN496" s="21">
        <v>44</v>
      </c>
    </row>
    <row r="497" spans="1:40" ht="12" hidden="1" customHeight="1">
      <c r="A497" s="35"/>
      <c r="B497" s="10"/>
      <c r="C497" s="10"/>
      <c r="D497" s="10"/>
      <c r="E497" s="10"/>
      <c r="F497" s="10"/>
      <c r="G497" s="10"/>
      <c r="H497" s="10"/>
      <c r="I497" s="10"/>
      <c r="J497" s="10"/>
      <c r="K497" s="14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18">
        <f t="shared" ca="1" si="1"/>
        <v>0</v>
      </c>
      <c r="AK497" s="19" t="str">
        <f t="shared" ca="1" si="2"/>
        <v>asi</v>
      </c>
      <c r="AL497" s="20" t="s">
        <v>77</v>
      </c>
      <c r="AM497" s="20">
        <v>47</v>
      </c>
      <c r="AN497" s="21">
        <v>45</v>
      </c>
    </row>
    <row r="498" spans="1:40" ht="12" hidden="1" customHeight="1">
      <c r="A498" s="35"/>
      <c r="B498" s="10"/>
      <c r="C498" s="10"/>
      <c r="D498" s="10"/>
      <c r="E498" s="10"/>
      <c r="F498" s="10"/>
      <c r="G498" s="10"/>
      <c r="H498" s="10"/>
      <c r="I498" s="10"/>
      <c r="J498" s="10"/>
      <c r="K498" s="14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18">
        <f t="shared" ca="1" si="1"/>
        <v>0</v>
      </c>
      <c r="AK498" s="19" t="str">
        <f t="shared" ca="1" si="2"/>
        <v>asi</v>
      </c>
      <c r="AL498" s="20" t="s">
        <v>77</v>
      </c>
      <c r="AM498" s="20">
        <v>48</v>
      </c>
      <c r="AN498" s="21">
        <v>46</v>
      </c>
    </row>
    <row r="499" spans="1:40" ht="12" hidden="1" customHeight="1">
      <c r="A499" s="35"/>
      <c r="B499" s="10"/>
      <c r="C499" s="10"/>
      <c r="D499" s="10"/>
      <c r="E499" s="10"/>
      <c r="F499" s="10"/>
      <c r="G499" s="10"/>
      <c r="H499" s="10"/>
      <c r="I499" s="10"/>
      <c r="J499" s="10"/>
      <c r="K499" s="14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18">
        <f t="shared" ca="1" si="1"/>
        <v>0</v>
      </c>
      <c r="AK499" s="19" t="str">
        <f t="shared" ca="1" si="2"/>
        <v>asi</v>
      </c>
      <c r="AL499" s="20" t="s">
        <v>77</v>
      </c>
      <c r="AM499" s="20">
        <v>49</v>
      </c>
      <c r="AN499" s="21">
        <v>47</v>
      </c>
    </row>
    <row r="500" spans="1:40" ht="12" hidden="1" customHeight="1">
      <c r="A500" s="35"/>
      <c r="B500" s="10"/>
      <c r="C500" s="10"/>
      <c r="D500" s="10"/>
      <c r="E500" s="10"/>
      <c r="F500" s="10"/>
      <c r="G500" s="10"/>
      <c r="H500" s="10"/>
      <c r="I500" s="10"/>
      <c r="J500" s="10"/>
      <c r="K500" s="14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18">
        <f t="shared" ca="1" si="1"/>
        <v>0</v>
      </c>
      <c r="AK500" s="19" t="str">
        <f t="shared" ca="1" si="2"/>
        <v>asi</v>
      </c>
      <c r="AL500" s="20" t="s">
        <v>77</v>
      </c>
      <c r="AM500" s="20">
        <v>50</v>
      </c>
      <c r="AN500" s="21">
        <v>48</v>
      </c>
    </row>
    <row r="501" spans="1:40" ht="12" hidden="1" customHeight="1">
      <c r="A501" s="35"/>
      <c r="B501" s="10"/>
      <c r="C501" s="10"/>
      <c r="D501" s="10"/>
      <c r="E501" s="10"/>
      <c r="F501" s="10"/>
      <c r="G501" s="10"/>
      <c r="H501" s="10"/>
      <c r="I501" s="10"/>
      <c r="J501" s="10"/>
      <c r="K501" s="14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18">
        <f t="shared" ca="1" si="1"/>
        <v>0</v>
      </c>
      <c r="AK501" s="19" t="str">
        <f t="shared" ca="1" si="2"/>
        <v>asi</v>
      </c>
      <c r="AL501" s="20" t="s">
        <v>77</v>
      </c>
      <c r="AM501" s="20">
        <v>51</v>
      </c>
      <c r="AN501" s="21">
        <v>49</v>
      </c>
    </row>
    <row r="502" spans="1:40" ht="12" hidden="1" customHeight="1">
      <c r="A502" s="35"/>
      <c r="B502" s="10"/>
      <c r="C502" s="10"/>
      <c r="D502" s="10"/>
      <c r="E502" s="10"/>
      <c r="F502" s="10"/>
      <c r="G502" s="10"/>
      <c r="H502" s="10"/>
      <c r="I502" s="10"/>
      <c r="J502" s="10"/>
      <c r="K502" s="14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18">
        <f t="shared" ca="1" si="1"/>
        <v>0</v>
      </c>
      <c r="AK502" s="19" t="str">
        <f t="shared" ca="1" si="2"/>
        <v>asi</v>
      </c>
      <c r="AL502" s="20" t="s">
        <v>77</v>
      </c>
      <c r="AM502" s="20">
        <v>52</v>
      </c>
      <c r="AN502" s="21">
        <v>50</v>
      </c>
    </row>
    <row r="503" spans="1:40" ht="12" hidden="1" customHeight="1">
      <c r="A503" s="35"/>
      <c r="B503" s="10"/>
      <c r="C503" s="10"/>
      <c r="D503" s="10"/>
      <c r="E503" s="10"/>
      <c r="F503" s="10"/>
      <c r="G503" s="10"/>
      <c r="H503" s="10"/>
      <c r="I503" s="10"/>
      <c r="J503" s="10"/>
      <c r="K503" s="14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18">
        <f t="shared" ca="1" si="1"/>
        <v>0</v>
      </c>
      <c r="AK503" s="19" t="str">
        <f t="shared" ca="1" si="2"/>
        <v>aico</v>
      </c>
      <c r="AL503" s="20" t="s">
        <v>78</v>
      </c>
      <c r="AM503" s="20">
        <v>3</v>
      </c>
      <c r="AN503" s="21">
        <v>1</v>
      </c>
    </row>
    <row r="504" spans="1:40" ht="12" hidden="1" customHeight="1">
      <c r="A504" s="35"/>
      <c r="B504" s="10"/>
      <c r="C504" s="10"/>
      <c r="D504" s="10"/>
      <c r="E504" s="10"/>
      <c r="F504" s="10"/>
      <c r="G504" s="10"/>
      <c r="H504" s="10"/>
      <c r="I504" s="10"/>
      <c r="J504" s="10"/>
      <c r="K504" s="14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18">
        <f t="shared" ca="1" si="1"/>
        <v>0</v>
      </c>
      <c r="AK504" s="19" t="str">
        <f t="shared" ca="1" si="2"/>
        <v>aico</v>
      </c>
      <c r="AL504" s="20" t="s">
        <v>78</v>
      </c>
      <c r="AM504" s="20">
        <v>4</v>
      </c>
      <c r="AN504" s="21">
        <v>2</v>
      </c>
    </row>
    <row r="505" spans="1:40" ht="12" hidden="1" customHeight="1">
      <c r="A505" s="35"/>
      <c r="B505" s="10"/>
      <c r="C505" s="10"/>
      <c r="D505" s="10"/>
      <c r="E505" s="10"/>
      <c r="F505" s="10"/>
      <c r="G505" s="10"/>
      <c r="H505" s="10"/>
      <c r="I505" s="10"/>
      <c r="J505" s="10"/>
      <c r="K505" s="14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18">
        <f t="shared" ca="1" si="1"/>
        <v>0</v>
      </c>
      <c r="AK505" s="19" t="str">
        <f t="shared" ca="1" si="2"/>
        <v>aico</v>
      </c>
      <c r="AL505" s="20" t="s">
        <v>78</v>
      </c>
      <c r="AM505" s="20">
        <v>5</v>
      </c>
      <c r="AN505" s="21">
        <v>3</v>
      </c>
    </row>
    <row r="506" spans="1:40" ht="12" hidden="1" customHeight="1">
      <c r="A506" s="35"/>
      <c r="B506" s="10"/>
      <c r="C506" s="10"/>
      <c r="D506" s="10"/>
      <c r="E506" s="10"/>
      <c r="F506" s="10"/>
      <c r="G506" s="10"/>
      <c r="H506" s="10"/>
      <c r="I506" s="10"/>
      <c r="J506" s="10"/>
      <c r="K506" s="14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18">
        <f t="shared" ca="1" si="1"/>
        <v>0</v>
      </c>
      <c r="AK506" s="19" t="str">
        <f t="shared" ca="1" si="2"/>
        <v>aico</v>
      </c>
      <c r="AL506" s="20" t="s">
        <v>78</v>
      </c>
      <c r="AM506" s="20">
        <v>6</v>
      </c>
      <c r="AN506" s="21">
        <v>4</v>
      </c>
    </row>
    <row r="507" spans="1:40" ht="12" hidden="1" customHeight="1">
      <c r="A507" s="35"/>
      <c r="B507" s="10"/>
      <c r="C507" s="10"/>
      <c r="D507" s="10"/>
      <c r="E507" s="10"/>
      <c r="F507" s="10"/>
      <c r="G507" s="10"/>
      <c r="H507" s="10"/>
      <c r="I507" s="10"/>
      <c r="J507" s="10"/>
      <c r="K507" s="14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18">
        <f t="shared" ca="1" si="1"/>
        <v>0</v>
      </c>
      <c r="AK507" s="19" t="str">
        <f t="shared" ca="1" si="2"/>
        <v>aico</v>
      </c>
      <c r="AL507" s="20" t="s">
        <v>78</v>
      </c>
      <c r="AM507" s="20">
        <v>7</v>
      </c>
      <c r="AN507" s="21">
        <v>5</v>
      </c>
    </row>
    <row r="508" spans="1:40" ht="12" hidden="1" customHeight="1">
      <c r="A508" s="35"/>
      <c r="B508" s="10"/>
      <c r="C508" s="10"/>
      <c r="D508" s="10"/>
      <c r="E508" s="10"/>
      <c r="F508" s="10"/>
      <c r="G508" s="10"/>
      <c r="H508" s="10"/>
      <c r="I508" s="10"/>
      <c r="J508" s="10"/>
      <c r="K508" s="14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18">
        <f t="shared" ca="1" si="1"/>
        <v>0</v>
      </c>
      <c r="AK508" s="19" t="str">
        <f t="shared" ca="1" si="2"/>
        <v>aico</v>
      </c>
      <c r="AL508" s="20" t="s">
        <v>78</v>
      </c>
      <c r="AM508" s="20">
        <v>8</v>
      </c>
      <c r="AN508" s="21">
        <v>6</v>
      </c>
    </row>
    <row r="509" spans="1:40" ht="12" hidden="1" customHeight="1">
      <c r="A509" s="35"/>
      <c r="B509" s="10"/>
      <c r="C509" s="10"/>
      <c r="D509" s="10"/>
      <c r="E509" s="10"/>
      <c r="F509" s="10"/>
      <c r="G509" s="10"/>
      <c r="H509" s="10"/>
      <c r="I509" s="10"/>
      <c r="J509" s="10"/>
      <c r="K509" s="14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18">
        <f t="shared" ca="1" si="1"/>
        <v>0</v>
      </c>
      <c r="AK509" s="19" t="str">
        <f t="shared" ca="1" si="2"/>
        <v>aico</v>
      </c>
      <c r="AL509" s="20" t="s">
        <v>78</v>
      </c>
      <c r="AM509" s="20">
        <v>9</v>
      </c>
      <c r="AN509" s="21">
        <v>7</v>
      </c>
    </row>
    <row r="510" spans="1:40" ht="12" hidden="1" customHeight="1">
      <c r="A510" s="35"/>
      <c r="B510" s="10"/>
      <c r="C510" s="10"/>
      <c r="D510" s="10"/>
      <c r="E510" s="10"/>
      <c r="F510" s="10"/>
      <c r="G510" s="10"/>
      <c r="H510" s="10"/>
      <c r="I510" s="10"/>
      <c r="J510" s="10"/>
      <c r="K510" s="14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18">
        <f t="shared" ca="1" si="1"/>
        <v>0</v>
      </c>
      <c r="AK510" s="19" t="str">
        <f t="shared" ca="1" si="2"/>
        <v>aico</v>
      </c>
      <c r="AL510" s="20" t="s">
        <v>78</v>
      </c>
      <c r="AM510" s="20">
        <v>10</v>
      </c>
      <c r="AN510" s="21">
        <v>8</v>
      </c>
    </row>
    <row r="511" spans="1:40" ht="12" hidden="1" customHeight="1">
      <c r="A511" s="35"/>
      <c r="B511" s="10"/>
      <c r="C511" s="10"/>
      <c r="D511" s="10"/>
      <c r="E511" s="10"/>
      <c r="F511" s="10"/>
      <c r="G511" s="10"/>
      <c r="H511" s="10"/>
      <c r="I511" s="10"/>
      <c r="J511" s="10"/>
      <c r="K511" s="14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18">
        <f t="shared" ca="1" si="1"/>
        <v>0</v>
      </c>
      <c r="AK511" s="19" t="str">
        <f t="shared" ca="1" si="2"/>
        <v>aico</v>
      </c>
      <c r="AL511" s="20" t="s">
        <v>78</v>
      </c>
      <c r="AM511" s="20">
        <v>11</v>
      </c>
      <c r="AN511" s="21">
        <v>9</v>
      </c>
    </row>
    <row r="512" spans="1:40" ht="12" hidden="1" customHeight="1">
      <c r="A512" s="35"/>
      <c r="B512" s="10"/>
      <c r="C512" s="10"/>
      <c r="D512" s="10"/>
      <c r="E512" s="10"/>
      <c r="F512" s="10"/>
      <c r="G512" s="10"/>
      <c r="H512" s="10"/>
      <c r="I512" s="10"/>
      <c r="J512" s="10"/>
      <c r="K512" s="14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18">
        <f t="shared" ca="1" si="1"/>
        <v>0</v>
      </c>
      <c r="AK512" s="19" t="str">
        <f t="shared" ca="1" si="2"/>
        <v>aico</v>
      </c>
      <c r="AL512" s="20" t="s">
        <v>78</v>
      </c>
      <c r="AM512" s="20">
        <v>12</v>
      </c>
      <c r="AN512" s="21">
        <v>10</v>
      </c>
    </row>
    <row r="513" spans="1:40" ht="12" hidden="1" customHeight="1">
      <c r="A513" s="35"/>
      <c r="B513" s="10"/>
      <c r="C513" s="10"/>
      <c r="D513" s="10"/>
      <c r="E513" s="10"/>
      <c r="F513" s="10"/>
      <c r="G513" s="10"/>
      <c r="H513" s="10"/>
      <c r="I513" s="10"/>
      <c r="J513" s="10"/>
      <c r="K513" s="14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18">
        <f t="shared" ca="1" si="1"/>
        <v>0</v>
      </c>
      <c r="AK513" s="19" t="str">
        <f t="shared" ca="1" si="2"/>
        <v>aico</v>
      </c>
      <c r="AL513" s="20" t="s">
        <v>78</v>
      </c>
      <c r="AM513" s="20">
        <v>13</v>
      </c>
      <c r="AN513" s="21">
        <v>11</v>
      </c>
    </row>
    <row r="514" spans="1:40" ht="12" hidden="1" customHeight="1">
      <c r="A514" s="35"/>
      <c r="B514" s="10"/>
      <c r="C514" s="10"/>
      <c r="D514" s="10"/>
      <c r="E514" s="10"/>
      <c r="F514" s="10"/>
      <c r="G514" s="10"/>
      <c r="H514" s="10"/>
      <c r="I514" s="10"/>
      <c r="J514" s="10"/>
      <c r="K514" s="14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18">
        <f t="shared" ca="1" si="1"/>
        <v>0</v>
      </c>
      <c r="AK514" s="19" t="str">
        <f t="shared" ca="1" si="2"/>
        <v>aico</v>
      </c>
      <c r="AL514" s="20" t="s">
        <v>78</v>
      </c>
      <c r="AM514" s="20">
        <v>14</v>
      </c>
      <c r="AN514" s="21">
        <v>12</v>
      </c>
    </row>
    <row r="515" spans="1:40" ht="12" hidden="1" customHeight="1">
      <c r="A515" s="35"/>
      <c r="B515" s="10"/>
      <c r="C515" s="10"/>
      <c r="D515" s="10"/>
      <c r="E515" s="10"/>
      <c r="F515" s="10"/>
      <c r="G515" s="10"/>
      <c r="H515" s="10"/>
      <c r="I515" s="10"/>
      <c r="J515" s="10"/>
      <c r="K515" s="14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18">
        <f t="shared" ca="1" si="1"/>
        <v>0</v>
      </c>
      <c r="AK515" s="19" t="str">
        <f t="shared" ca="1" si="2"/>
        <v>aico</v>
      </c>
      <c r="AL515" s="20" t="s">
        <v>78</v>
      </c>
      <c r="AM515" s="20">
        <v>15</v>
      </c>
      <c r="AN515" s="21">
        <v>13</v>
      </c>
    </row>
    <row r="516" spans="1:40" ht="12" hidden="1" customHeight="1">
      <c r="A516" s="35"/>
      <c r="B516" s="10"/>
      <c r="C516" s="10"/>
      <c r="D516" s="10"/>
      <c r="E516" s="10"/>
      <c r="F516" s="10"/>
      <c r="G516" s="10"/>
      <c r="H516" s="10"/>
      <c r="I516" s="10"/>
      <c r="J516" s="10"/>
      <c r="K516" s="14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18">
        <f t="shared" ca="1" si="1"/>
        <v>0</v>
      </c>
      <c r="AK516" s="19" t="str">
        <f t="shared" ca="1" si="2"/>
        <v>aico</v>
      </c>
      <c r="AL516" s="20" t="s">
        <v>78</v>
      </c>
      <c r="AM516" s="20">
        <v>16</v>
      </c>
      <c r="AN516" s="21">
        <v>14</v>
      </c>
    </row>
    <row r="517" spans="1:40" ht="12" hidden="1" customHeight="1">
      <c r="A517" s="35"/>
      <c r="B517" s="10"/>
      <c r="C517" s="10"/>
      <c r="D517" s="10"/>
      <c r="E517" s="10"/>
      <c r="F517" s="10"/>
      <c r="G517" s="10"/>
      <c r="H517" s="10"/>
      <c r="I517" s="10"/>
      <c r="J517" s="10"/>
      <c r="K517" s="14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18">
        <f t="shared" ca="1" si="1"/>
        <v>0</v>
      </c>
      <c r="AK517" s="19" t="str">
        <f t="shared" ca="1" si="2"/>
        <v>aico</v>
      </c>
      <c r="AL517" s="20" t="s">
        <v>78</v>
      </c>
      <c r="AM517" s="20">
        <v>17</v>
      </c>
      <c r="AN517" s="21">
        <v>15</v>
      </c>
    </row>
    <row r="518" spans="1:40" ht="12" hidden="1" customHeight="1">
      <c r="A518" s="35"/>
      <c r="B518" s="10"/>
      <c r="C518" s="10"/>
      <c r="D518" s="10"/>
      <c r="E518" s="10"/>
      <c r="F518" s="10"/>
      <c r="G518" s="10"/>
      <c r="H518" s="10"/>
      <c r="I518" s="10"/>
      <c r="J518" s="10"/>
      <c r="K518" s="14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18">
        <f t="shared" ca="1" si="1"/>
        <v>0</v>
      </c>
      <c r="AK518" s="19" t="str">
        <f t="shared" ca="1" si="2"/>
        <v>aico</v>
      </c>
      <c r="AL518" s="20" t="s">
        <v>78</v>
      </c>
      <c r="AM518" s="20">
        <v>18</v>
      </c>
      <c r="AN518" s="21">
        <v>16</v>
      </c>
    </row>
    <row r="519" spans="1:40" ht="12" hidden="1" customHeight="1">
      <c r="A519" s="35"/>
      <c r="B519" s="10"/>
      <c r="C519" s="10"/>
      <c r="D519" s="10"/>
      <c r="E519" s="10"/>
      <c r="F519" s="10"/>
      <c r="G519" s="10"/>
      <c r="H519" s="10"/>
      <c r="I519" s="10"/>
      <c r="J519" s="10"/>
      <c r="K519" s="14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18">
        <f t="shared" ca="1" si="1"/>
        <v>0</v>
      </c>
      <c r="AK519" s="19" t="str">
        <f t="shared" ca="1" si="2"/>
        <v>aico</v>
      </c>
      <c r="AL519" s="20" t="s">
        <v>78</v>
      </c>
      <c r="AM519" s="20">
        <v>19</v>
      </c>
      <c r="AN519" s="21">
        <v>17</v>
      </c>
    </row>
    <row r="520" spans="1:40" ht="12" hidden="1" customHeight="1">
      <c r="A520" s="35"/>
      <c r="B520" s="10"/>
      <c r="C520" s="10"/>
      <c r="D520" s="10"/>
      <c r="E520" s="10"/>
      <c r="F520" s="10"/>
      <c r="G520" s="10"/>
      <c r="H520" s="10"/>
      <c r="I520" s="10"/>
      <c r="J520" s="10"/>
      <c r="K520" s="14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18">
        <f t="shared" ca="1" si="1"/>
        <v>0</v>
      </c>
      <c r="AK520" s="19" t="str">
        <f t="shared" ca="1" si="2"/>
        <v>aico</v>
      </c>
      <c r="AL520" s="20" t="s">
        <v>78</v>
      </c>
      <c r="AM520" s="20">
        <v>20</v>
      </c>
      <c r="AN520" s="21">
        <v>18</v>
      </c>
    </row>
    <row r="521" spans="1:40" ht="12" hidden="1" customHeight="1">
      <c r="A521" s="35"/>
      <c r="B521" s="10"/>
      <c r="C521" s="10"/>
      <c r="D521" s="10"/>
      <c r="E521" s="10"/>
      <c r="F521" s="10"/>
      <c r="G521" s="10"/>
      <c r="H521" s="10"/>
      <c r="I521" s="10"/>
      <c r="J521" s="10"/>
      <c r="K521" s="14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18">
        <f t="shared" ca="1" si="1"/>
        <v>0</v>
      </c>
      <c r="AK521" s="19" t="str">
        <f t="shared" ca="1" si="2"/>
        <v>aico</v>
      </c>
      <c r="AL521" s="20" t="s">
        <v>78</v>
      </c>
      <c r="AM521" s="20">
        <v>21</v>
      </c>
      <c r="AN521" s="21">
        <v>19</v>
      </c>
    </row>
    <row r="522" spans="1:40" ht="12" hidden="1" customHeight="1">
      <c r="A522" s="35"/>
      <c r="B522" s="10"/>
      <c r="C522" s="10"/>
      <c r="D522" s="10"/>
      <c r="E522" s="10"/>
      <c r="F522" s="10"/>
      <c r="G522" s="10"/>
      <c r="H522" s="10"/>
      <c r="I522" s="10"/>
      <c r="J522" s="10"/>
      <c r="K522" s="14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18">
        <f t="shared" ca="1" si="1"/>
        <v>0</v>
      </c>
      <c r="AK522" s="19" t="str">
        <f t="shared" ca="1" si="2"/>
        <v>aico</v>
      </c>
      <c r="AL522" s="20" t="s">
        <v>78</v>
      </c>
      <c r="AM522" s="20">
        <v>22</v>
      </c>
      <c r="AN522" s="21">
        <v>20</v>
      </c>
    </row>
    <row r="523" spans="1:40" ht="12" hidden="1" customHeight="1">
      <c r="A523" s="35"/>
      <c r="B523" s="10"/>
      <c r="C523" s="10"/>
      <c r="D523" s="10"/>
      <c r="E523" s="10"/>
      <c r="F523" s="10"/>
      <c r="G523" s="10"/>
      <c r="H523" s="10"/>
      <c r="I523" s="10"/>
      <c r="J523" s="10"/>
      <c r="K523" s="14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18">
        <f t="shared" ca="1" si="1"/>
        <v>0</v>
      </c>
      <c r="AK523" s="19" t="str">
        <f t="shared" ca="1" si="2"/>
        <v>aico</v>
      </c>
      <c r="AL523" s="20" t="s">
        <v>78</v>
      </c>
      <c r="AM523" s="20">
        <v>23</v>
      </c>
      <c r="AN523" s="21">
        <v>21</v>
      </c>
    </row>
    <row r="524" spans="1:40" ht="12" hidden="1" customHeight="1">
      <c r="A524" s="35"/>
      <c r="B524" s="10"/>
      <c r="C524" s="10"/>
      <c r="D524" s="10"/>
      <c r="E524" s="10"/>
      <c r="F524" s="10"/>
      <c r="G524" s="10"/>
      <c r="H524" s="10"/>
      <c r="I524" s="10"/>
      <c r="J524" s="10"/>
      <c r="K524" s="14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18">
        <f t="shared" ca="1" si="1"/>
        <v>0</v>
      </c>
      <c r="AK524" s="19" t="str">
        <f t="shared" ca="1" si="2"/>
        <v>aico</v>
      </c>
      <c r="AL524" s="20" t="s">
        <v>78</v>
      </c>
      <c r="AM524" s="20">
        <v>24</v>
      </c>
      <c r="AN524" s="21">
        <v>22</v>
      </c>
    </row>
    <row r="525" spans="1:40" ht="12" hidden="1" customHeight="1">
      <c r="A525" s="35"/>
      <c r="B525" s="10"/>
      <c r="C525" s="10"/>
      <c r="D525" s="10"/>
      <c r="E525" s="10"/>
      <c r="F525" s="10"/>
      <c r="G525" s="10"/>
      <c r="H525" s="10"/>
      <c r="I525" s="10"/>
      <c r="J525" s="10"/>
      <c r="K525" s="14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18">
        <f t="shared" ca="1" si="1"/>
        <v>0</v>
      </c>
      <c r="AK525" s="19" t="str">
        <f t="shared" ca="1" si="2"/>
        <v>aico</v>
      </c>
      <c r="AL525" s="20" t="s">
        <v>78</v>
      </c>
      <c r="AM525" s="20">
        <v>25</v>
      </c>
      <c r="AN525" s="21">
        <v>23</v>
      </c>
    </row>
    <row r="526" spans="1:40" ht="12" hidden="1" customHeight="1">
      <c r="A526" s="35"/>
      <c r="B526" s="10"/>
      <c r="C526" s="10"/>
      <c r="D526" s="10"/>
      <c r="E526" s="10"/>
      <c r="F526" s="10"/>
      <c r="G526" s="10"/>
      <c r="H526" s="10"/>
      <c r="I526" s="10"/>
      <c r="J526" s="10"/>
      <c r="K526" s="14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18">
        <f t="shared" ca="1" si="1"/>
        <v>0</v>
      </c>
      <c r="AK526" s="19" t="str">
        <f t="shared" ca="1" si="2"/>
        <v>aico</v>
      </c>
      <c r="AL526" s="20" t="s">
        <v>78</v>
      </c>
      <c r="AM526" s="20">
        <v>26</v>
      </c>
      <c r="AN526" s="21">
        <v>24</v>
      </c>
    </row>
    <row r="527" spans="1:40" ht="12" hidden="1" customHeight="1">
      <c r="A527" s="35"/>
      <c r="B527" s="10"/>
      <c r="C527" s="10"/>
      <c r="D527" s="10"/>
      <c r="E527" s="10"/>
      <c r="F527" s="10"/>
      <c r="G527" s="10"/>
      <c r="H527" s="10"/>
      <c r="I527" s="10"/>
      <c r="J527" s="10"/>
      <c r="K527" s="14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18">
        <f t="shared" ca="1" si="1"/>
        <v>0</v>
      </c>
      <c r="AK527" s="19" t="str">
        <f t="shared" ca="1" si="2"/>
        <v>aico</v>
      </c>
      <c r="AL527" s="20" t="s">
        <v>78</v>
      </c>
      <c r="AM527" s="20">
        <v>27</v>
      </c>
      <c r="AN527" s="21">
        <v>25</v>
      </c>
    </row>
    <row r="528" spans="1:40" ht="12" hidden="1" customHeight="1">
      <c r="A528" s="35"/>
      <c r="B528" s="10"/>
      <c r="C528" s="10"/>
      <c r="D528" s="10"/>
      <c r="E528" s="10"/>
      <c r="F528" s="10"/>
      <c r="G528" s="10"/>
      <c r="H528" s="10"/>
      <c r="I528" s="10"/>
      <c r="J528" s="10"/>
      <c r="K528" s="14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18">
        <f t="shared" ca="1" si="1"/>
        <v>0</v>
      </c>
      <c r="AK528" s="19" t="str">
        <f t="shared" ca="1" si="2"/>
        <v>aico</v>
      </c>
      <c r="AL528" s="20" t="s">
        <v>78</v>
      </c>
      <c r="AM528" s="20">
        <v>28</v>
      </c>
      <c r="AN528" s="21">
        <v>26</v>
      </c>
    </row>
    <row r="529" spans="1:40" ht="12" hidden="1" customHeight="1">
      <c r="A529" s="35"/>
      <c r="B529" s="10"/>
      <c r="C529" s="10"/>
      <c r="D529" s="10"/>
      <c r="E529" s="10"/>
      <c r="F529" s="10"/>
      <c r="G529" s="10"/>
      <c r="H529" s="10"/>
      <c r="I529" s="10"/>
      <c r="J529" s="10"/>
      <c r="K529" s="14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18">
        <f t="shared" ca="1" si="1"/>
        <v>0</v>
      </c>
      <c r="AK529" s="19" t="str">
        <f t="shared" ca="1" si="2"/>
        <v>aico</v>
      </c>
      <c r="AL529" s="20" t="s">
        <v>78</v>
      </c>
      <c r="AM529" s="20">
        <v>29</v>
      </c>
      <c r="AN529" s="21">
        <v>27</v>
      </c>
    </row>
    <row r="530" spans="1:40" ht="12" hidden="1" customHeight="1">
      <c r="A530" s="35"/>
      <c r="B530" s="10"/>
      <c r="C530" s="10"/>
      <c r="D530" s="10"/>
      <c r="E530" s="10"/>
      <c r="F530" s="10"/>
      <c r="G530" s="10"/>
      <c r="H530" s="10"/>
      <c r="I530" s="10"/>
      <c r="J530" s="10"/>
      <c r="K530" s="14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18">
        <f t="shared" ca="1" si="1"/>
        <v>0</v>
      </c>
      <c r="AK530" s="19" t="str">
        <f t="shared" ca="1" si="2"/>
        <v>aico</v>
      </c>
      <c r="AL530" s="20" t="s">
        <v>78</v>
      </c>
      <c r="AM530" s="20">
        <v>30</v>
      </c>
      <c r="AN530" s="21">
        <v>28</v>
      </c>
    </row>
    <row r="531" spans="1:40" ht="12" hidden="1" customHeight="1">
      <c r="A531" s="35"/>
      <c r="B531" s="10"/>
      <c r="C531" s="10"/>
      <c r="D531" s="10"/>
      <c r="E531" s="10"/>
      <c r="F531" s="10"/>
      <c r="G531" s="10"/>
      <c r="H531" s="10"/>
      <c r="I531" s="10"/>
      <c r="J531" s="10"/>
      <c r="K531" s="14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18">
        <f t="shared" ca="1" si="1"/>
        <v>0</v>
      </c>
      <c r="AK531" s="19" t="str">
        <f t="shared" ca="1" si="2"/>
        <v>aico</v>
      </c>
      <c r="AL531" s="20" t="s">
        <v>78</v>
      </c>
      <c r="AM531" s="20">
        <v>31</v>
      </c>
      <c r="AN531" s="21">
        <v>29</v>
      </c>
    </row>
    <row r="532" spans="1:40" ht="12" hidden="1" customHeight="1">
      <c r="A532" s="35"/>
      <c r="B532" s="10"/>
      <c r="C532" s="10"/>
      <c r="D532" s="10"/>
      <c r="E532" s="10"/>
      <c r="F532" s="10"/>
      <c r="G532" s="10"/>
      <c r="H532" s="10"/>
      <c r="I532" s="10"/>
      <c r="J532" s="10"/>
      <c r="K532" s="14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18">
        <f t="shared" ca="1" si="1"/>
        <v>0</v>
      </c>
      <c r="AK532" s="19" t="str">
        <f t="shared" ca="1" si="2"/>
        <v>aico</v>
      </c>
      <c r="AL532" s="20" t="s">
        <v>78</v>
      </c>
      <c r="AM532" s="20">
        <v>32</v>
      </c>
      <c r="AN532" s="21">
        <v>30</v>
      </c>
    </row>
    <row r="533" spans="1:40" ht="12" hidden="1" customHeight="1">
      <c r="A533" s="35"/>
      <c r="B533" s="10"/>
      <c r="C533" s="10"/>
      <c r="D533" s="10"/>
      <c r="E533" s="10"/>
      <c r="F533" s="10"/>
      <c r="G533" s="10"/>
      <c r="H533" s="10"/>
      <c r="I533" s="10"/>
      <c r="J533" s="10"/>
      <c r="K533" s="14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18">
        <f t="shared" ca="1" si="1"/>
        <v>0</v>
      </c>
      <c r="AK533" s="19" t="str">
        <f t="shared" ca="1" si="2"/>
        <v>aico</v>
      </c>
      <c r="AL533" s="20" t="s">
        <v>78</v>
      </c>
      <c r="AM533" s="20">
        <v>33</v>
      </c>
      <c r="AN533" s="21">
        <v>31</v>
      </c>
    </row>
    <row r="534" spans="1:40" ht="12" hidden="1" customHeight="1">
      <c r="A534" s="35"/>
      <c r="B534" s="10"/>
      <c r="C534" s="10"/>
      <c r="D534" s="10"/>
      <c r="E534" s="10"/>
      <c r="F534" s="10"/>
      <c r="G534" s="10"/>
      <c r="H534" s="10"/>
      <c r="I534" s="10"/>
      <c r="J534" s="10"/>
      <c r="K534" s="14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18">
        <f t="shared" ca="1" si="1"/>
        <v>0</v>
      </c>
      <c r="AK534" s="19" t="str">
        <f t="shared" ca="1" si="2"/>
        <v>aico</v>
      </c>
      <c r="AL534" s="20" t="s">
        <v>78</v>
      </c>
      <c r="AM534" s="20">
        <v>34</v>
      </c>
      <c r="AN534" s="21">
        <v>32</v>
      </c>
    </row>
    <row r="535" spans="1:40" ht="12" hidden="1" customHeight="1">
      <c r="A535" s="35"/>
      <c r="B535" s="10"/>
      <c r="C535" s="10"/>
      <c r="D535" s="10"/>
      <c r="E535" s="10"/>
      <c r="F535" s="10"/>
      <c r="G535" s="10"/>
      <c r="H535" s="10"/>
      <c r="I535" s="10"/>
      <c r="J535" s="10"/>
      <c r="K535" s="14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18">
        <f t="shared" ca="1" si="1"/>
        <v>0</v>
      </c>
      <c r="AK535" s="19" t="str">
        <f t="shared" ca="1" si="2"/>
        <v>aico</v>
      </c>
      <c r="AL535" s="20" t="s">
        <v>78</v>
      </c>
      <c r="AM535" s="20">
        <v>35</v>
      </c>
      <c r="AN535" s="21">
        <v>33</v>
      </c>
    </row>
    <row r="536" spans="1:40" ht="12" hidden="1" customHeight="1">
      <c r="A536" s="35"/>
      <c r="B536" s="10"/>
      <c r="C536" s="10"/>
      <c r="D536" s="10"/>
      <c r="E536" s="10"/>
      <c r="F536" s="10"/>
      <c r="G536" s="10"/>
      <c r="H536" s="10"/>
      <c r="I536" s="10"/>
      <c r="J536" s="10"/>
      <c r="K536" s="14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18">
        <f t="shared" ca="1" si="1"/>
        <v>0</v>
      </c>
      <c r="AK536" s="19" t="str">
        <f t="shared" ca="1" si="2"/>
        <v>aico</v>
      </c>
      <c r="AL536" s="20" t="s">
        <v>78</v>
      </c>
      <c r="AM536" s="20">
        <v>36</v>
      </c>
      <c r="AN536" s="21">
        <v>34</v>
      </c>
    </row>
    <row r="537" spans="1:40" ht="12" hidden="1" customHeight="1">
      <c r="A537" s="35"/>
      <c r="B537" s="10"/>
      <c r="C537" s="10"/>
      <c r="D537" s="10"/>
      <c r="E537" s="10"/>
      <c r="F537" s="10"/>
      <c r="G537" s="10"/>
      <c r="H537" s="10"/>
      <c r="I537" s="10"/>
      <c r="J537" s="10"/>
      <c r="K537" s="14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18">
        <f t="shared" ca="1" si="1"/>
        <v>0</v>
      </c>
      <c r="AK537" s="19" t="str">
        <f t="shared" ca="1" si="2"/>
        <v>aico</v>
      </c>
      <c r="AL537" s="20" t="s">
        <v>78</v>
      </c>
      <c r="AM537" s="20">
        <v>37</v>
      </c>
      <c r="AN537" s="21">
        <v>35</v>
      </c>
    </row>
    <row r="538" spans="1:40" ht="12" hidden="1" customHeight="1">
      <c r="A538" s="35"/>
      <c r="B538" s="10"/>
      <c r="C538" s="10"/>
      <c r="D538" s="10"/>
      <c r="E538" s="10"/>
      <c r="F538" s="10"/>
      <c r="G538" s="10"/>
      <c r="H538" s="10"/>
      <c r="I538" s="10"/>
      <c r="J538" s="10"/>
      <c r="K538" s="14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18">
        <f t="shared" ca="1" si="1"/>
        <v>0</v>
      </c>
      <c r="AK538" s="19" t="str">
        <f t="shared" ca="1" si="2"/>
        <v>aico</v>
      </c>
      <c r="AL538" s="20" t="s">
        <v>78</v>
      </c>
      <c r="AM538" s="20">
        <v>38</v>
      </c>
      <c r="AN538" s="21">
        <v>36</v>
      </c>
    </row>
    <row r="539" spans="1:40" ht="12" hidden="1" customHeight="1">
      <c r="A539" s="35"/>
      <c r="B539" s="10"/>
      <c r="C539" s="10"/>
      <c r="D539" s="10"/>
      <c r="E539" s="10"/>
      <c r="F539" s="10"/>
      <c r="G539" s="10"/>
      <c r="H539" s="10"/>
      <c r="I539" s="10"/>
      <c r="J539" s="10"/>
      <c r="K539" s="14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18">
        <f t="shared" ca="1" si="1"/>
        <v>0</v>
      </c>
      <c r="AK539" s="19" t="str">
        <f t="shared" ca="1" si="2"/>
        <v>aico</v>
      </c>
      <c r="AL539" s="20" t="s">
        <v>78</v>
      </c>
      <c r="AM539" s="20">
        <v>39</v>
      </c>
      <c r="AN539" s="21">
        <v>37</v>
      </c>
    </row>
    <row r="540" spans="1:40" ht="12" hidden="1" customHeight="1">
      <c r="A540" s="35"/>
      <c r="B540" s="10"/>
      <c r="C540" s="10"/>
      <c r="D540" s="10"/>
      <c r="E540" s="10"/>
      <c r="F540" s="10"/>
      <c r="G540" s="10"/>
      <c r="H540" s="10"/>
      <c r="I540" s="10"/>
      <c r="J540" s="10"/>
      <c r="K540" s="14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18">
        <f t="shared" ca="1" si="1"/>
        <v>0</v>
      </c>
      <c r="AK540" s="19" t="str">
        <f t="shared" ca="1" si="2"/>
        <v>aico</v>
      </c>
      <c r="AL540" s="20" t="s">
        <v>78</v>
      </c>
      <c r="AM540" s="20">
        <v>40</v>
      </c>
      <c r="AN540" s="21">
        <v>38</v>
      </c>
    </row>
    <row r="541" spans="1:40" ht="12" hidden="1" customHeight="1">
      <c r="A541" s="35"/>
      <c r="B541" s="10"/>
      <c r="C541" s="10"/>
      <c r="D541" s="10"/>
      <c r="E541" s="10"/>
      <c r="F541" s="10"/>
      <c r="G541" s="10"/>
      <c r="H541" s="10"/>
      <c r="I541" s="10"/>
      <c r="J541" s="10"/>
      <c r="K541" s="14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18">
        <f t="shared" ca="1" si="1"/>
        <v>0</v>
      </c>
      <c r="AK541" s="19" t="str">
        <f t="shared" ca="1" si="2"/>
        <v>aico</v>
      </c>
      <c r="AL541" s="20" t="s">
        <v>78</v>
      </c>
      <c r="AM541" s="20">
        <v>41</v>
      </c>
      <c r="AN541" s="21">
        <v>39</v>
      </c>
    </row>
    <row r="542" spans="1:40" ht="12" hidden="1" customHeight="1">
      <c r="A542" s="35"/>
      <c r="B542" s="10"/>
      <c r="C542" s="10"/>
      <c r="D542" s="10"/>
      <c r="E542" s="10"/>
      <c r="F542" s="10"/>
      <c r="G542" s="10"/>
      <c r="H542" s="10"/>
      <c r="I542" s="10"/>
      <c r="J542" s="10"/>
      <c r="K542" s="14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18">
        <f t="shared" ca="1" si="1"/>
        <v>0</v>
      </c>
      <c r="AK542" s="19" t="str">
        <f t="shared" ca="1" si="2"/>
        <v>aico</v>
      </c>
      <c r="AL542" s="20" t="s">
        <v>78</v>
      </c>
      <c r="AM542" s="20">
        <v>42</v>
      </c>
      <c r="AN542" s="21">
        <v>40</v>
      </c>
    </row>
    <row r="543" spans="1:40" ht="12" hidden="1" customHeight="1">
      <c r="A543" s="35"/>
      <c r="B543" s="10"/>
      <c r="C543" s="10"/>
      <c r="D543" s="10"/>
      <c r="E543" s="10"/>
      <c r="F543" s="10"/>
      <c r="G543" s="10"/>
      <c r="H543" s="10"/>
      <c r="I543" s="10"/>
      <c r="J543" s="10"/>
      <c r="K543" s="14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18">
        <f t="shared" ca="1" si="1"/>
        <v>0</v>
      </c>
      <c r="AK543" s="19" t="str">
        <f t="shared" ca="1" si="2"/>
        <v>aico</v>
      </c>
      <c r="AL543" s="20" t="s">
        <v>78</v>
      </c>
      <c r="AM543" s="20">
        <v>43</v>
      </c>
      <c r="AN543" s="21">
        <v>41</v>
      </c>
    </row>
    <row r="544" spans="1:40" ht="12" hidden="1" customHeight="1">
      <c r="A544" s="35"/>
      <c r="B544" s="10"/>
      <c r="C544" s="10"/>
      <c r="D544" s="10"/>
      <c r="E544" s="10"/>
      <c r="F544" s="10"/>
      <c r="G544" s="10"/>
      <c r="H544" s="10"/>
      <c r="I544" s="10"/>
      <c r="J544" s="10"/>
      <c r="K544" s="14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18">
        <f t="shared" ca="1" si="1"/>
        <v>0</v>
      </c>
      <c r="AK544" s="19" t="str">
        <f t="shared" ca="1" si="2"/>
        <v>aico</v>
      </c>
      <c r="AL544" s="20" t="s">
        <v>78</v>
      </c>
      <c r="AM544" s="20">
        <v>44</v>
      </c>
      <c r="AN544" s="21">
        <v>42</v>
      </c>
    </row>
    <row r="545" spans="1:40" ht="12" hidden="1" customHeight="1">
      <c r="A545" s="35"/>
      <c r="B545" s="10"/>
      <c r="C545" s="10"/>
      <c r="D545" s="10"/>
      <c r="E545" s="10"/>
      <c r="F545" s="10"/>
      <c r="G545" s="10"/>
      <c r="H545" s="10"/>
      <c r="I545" s="10"/>
      <c r="J545" s="10"/>
      <c r="K545" s="14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18">
        <f t="shared" ca="1" si="1"/>
        <v>0</v>
      </c>
      <c r="AK545" s="19" t="str">
        <f t="shared" ca="1" si="2"/>
        <v>aico</v>
      </c>
      <c r="AL545" s="20" t="s">
        <v>78</v>
      </c>
      <c r="AM545" s="20">
        <v>45</v>
      </c>
      <c r="AN545" s="21">
        <v>43</v>
      </c>
    </row>
    <row r="546" spans="1:40" ht="12" hidden="1" customHeight="1">
      <c r="A546" s="35"/>
      <c r="B546" s="10"/>
      <c r="C546" s="10"/>
      <c r="D546" s="10"/>
      <c r="E546" s="10"/>
      <c r="F546" s="10"/>
      <c r="G546" s="10"/>
      <c r="H546" s="10"/>
      <c r="I546" s="10"/>
      <c r="J546" s="10"/>
      <c r="K546" s="14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18">
        <f t="shared" ca="1" si="1"/>
        <v>0</v>
      </c>
      <c r="AK546" s="19" t="str">
        <f t="shared" ca="1" si="2"/>
        <v>aico</v>
      </c>
      <c r="AL546" s="20" t="s">
        <v>78</v>
      </c>
      <c r="AM546" s="20">
        <v>46</v>
      </c>
      <c r="AN546" s="21">
        <v>44</v>
      </c>
    </row>
    <row r="547" spans="1:40" ht="12" hidden="1" customHeight="1">
      <c r="A547" s="35"/>
      <c r="B547" s="10"/>
      <c r="C547" s="10"/>
      <c r="D547" s="10"/>
      <c r="E547" s="10"/>
      <c r="F547" s="10"/>
      <c r="G547" s="10"/>
      <c r="H547" s="10"/>
      <c r="I547" s="10"/>
      <c r="J547" s="10"/>
      <c r="K547" s="14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18">
        <f t="shared" ca="1" si="1"/>
        <v>0</v>
      </c>
      <c r="AK547" s="19" t="str">
        <f t="shared" ca="1" si="2"/>
        <v>aico</v>
      </c>
      <c r="AL547" s="20" t="s">
        <v>78</v>
      </c>
      <c r="AM547" s="20">
        <v>47</v>
      </c>
      <c r="AN547" s="21">
        <v>45</v>
      </c>
    </row>
    <row r="548" spans="1:40" ht="12" hidden="1" customHeight="1">
      <c r="A548" s="35"/>
      <c r="B548" s="10"/>
      <c r="C548" s="10"/>
      <c r="D548" s="10"/>
      <c r="E548" s="10"/>
      <c r="F548" s="10"/>
      <c r="G548" s="10"/>
      <c r="H548" s="10"/>
      <c r="I548" s="10"/>
      <c r="J548" s="10"/>
      <c r="K548" s="14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18">
        <f t="shared" ca="1" si="1"/>
        <v>0</v>
      </c>
      <c r="AK548" s="19" t="str">
        <f t="shared" ca="1" si="2"/>
        <v>aico</v>
      </c>
      <c r="AL548" s="20" t="s">
        <v>78</v>
      </c>
      <c r="AM548" s="20">
        <v>48</v>
      </c>
      <c r="AN548" s="21">
        <v>46</v>
      </c>
    </row>
    <row r="549" spans="1:40" ht="12" hidden="1" customHeight="1">
      <c r="A549" s="35"/>
      <c r="B549" s="10"/>
      <c r="C549" s="10"/>
      <c r="D549" s="10"/>
      <c r="E549" s="10"/>
      <c r="F549" s="10"/>
      <c r="G549" s="10"/>
      <c r="H549" s="10"/>
      <c r="I549" s="10"/>
      <c r="J549" s="10"/>
      <c r="K549" s="14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18">
        <f t="shared" ca="1" si="1"/>
        <v>0</v>
      </c>
      <c r="AK549" s="19" t="str">
        <f t="shared" ca="1" si="2"/>
        <v>aico</v>
      </c>
      <c r="AL549" s="20" t="s">
        <v>78</v>
      </c>
      <c r="AM549" s="20">
        <v>49</v>
      </c>
      <c r="AN549" s="21">
        <v>47</v>
      </c>
    </row>
    <row r="550" spans="1:40" ht="12" hidden="1" customHeight="1">
      <c r="A550" s="35"/>
      <c r="B550" s="10"/>
      <c r="C550" s="10"/>
      <c r="D550" s="10"/>
      <c r="E550" s="10"/>
      <c r="F550" s="10"/>
      <c r="G550" s="10"/>
      <c r="H550" s="10"/>
      <c r="I550" s="10"/>
      <c r="J550" s="10"/>
      <c r="K550" s="14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18">
        <f t="shared" ca="1" si="1"/>
        <v>0</v>
      </c>
      <c r="AK550" s="19" t="str">
        <f t="shared" ca="1" si="2"/>
        <v>aico</v>
      </c>
      <c r="AL550" s="20" t="s">
        <v>78</v>
      </c>
      <c r="AM550" s="20">
        <v>50</v>
      </c>
      <c r="AN550" s="21">
        <v>48</v>
      </c>
    </row>
    <row r="551" spans="1:40" ht="12" hidden="1" customHeight="1">
      <c r="A551" s="35"/>
      <c r="B551" s="10"/>
      <c r="C551" s="10"/>
      <c r="D551" s="10"/>
      <c r="E551" s="10"/>
      <c r="F551" s="10"/>
      <c r="G551" s="10"/>
      <c r="H551" s="10"/>
      <c r="I551" s="10"/>
      <c r="J551" s="10"/>
      <c r="K551" s="14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18">
        <f t="shared" ca="1" si="1"/>
        <v>0</v>
      </c>
      <c r="AK551" s="19" t="str">
        <f t="shared" ca="1" si="2"/>
        <v>aico</v>
      </c>
      <c r="AL551" s="20" t="s">
        <v>78</v>
      </c>
      <c r="AM551" s="20">
        <v>51</v>
      </c>
      <c r="AN551" s="21">
        <v>49</v>
      </c>
    </row>
    <row r="552" spans="1:40" ht="12" hidden="1" customHeight="1">
      <c r="A552" s="35"/>
      <c r="B552" s="10"/>
      <c r="C552" s="10"/>
      <c r="D552" s="10"/>
      <c r="E552" s="10"/>
      <c r="F552" s="10"/>
      <c r="G552" s="10"/>
      <c r="H552" s="10"/>
      <c r="I552" s="10"/>
      <c r="J552" s="10"/>
      <c r="K552" s="14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18">
        <f t="shared" ca="1" si="1"/>
        <v>0</v>
      </c>
      <c r="AK552" s="19" t="str">
        <f t="shared" ca="1" si="2"/>
        <v>aico</v>
      </c>
      <c r="AL552" s="20" t="s">
        <v>78</v>
      </c>
      <c r="AM552" s="20">
        <v>52</v>
      </c>
      <c r="AN552" s="21">
        <v>50</v>
      </c>
    </row>
    <row r="553" spans="1:40" ht="12" hidden="1" customHeight="1">
      <c r="A553" s="35"/>
      <c r="B553" s="10"/>
      <c r="C553" s="10"/>
      <c r="D553" s="10"/>
      <c r="E553" s="10"/>
      <c r="F553" s="10"/>
      <c r="G553" s="10"/>
      <c r="H553" s="10"/>
      <c r="I553" s="10"/>
      <c r="J553" s="10"/>
      <c r="K553" s="14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18">
        <f t="shared" ca="1" si="1"/>
        <v>0</v>
      </c>
      <c r="AK553" s="19">
        <f t="shared" ca="1" si="2"/>
        <v>0</v>
      </c>
      <c r="AL553" s="20" t="s">
        <v>79</v>
      </c>
      <c r="AM553" s="20">
        <v>3</v>
      </c>
      <c r="AN553" s="21">
        <v>1</v>
      </c>
    </row>
    <row r="554" spans="1:40" ht="12" hidden="1" customHeight="1">
      <c r="A554" s="35"/>
      <c r="B554" s="10"/>
      <c r="C554" s="10"/>
      <c r="D554" s="10"/>
      <c r="E554" s="10"/>
      <c r="F554" s="10"/>
      <c r="G554" s="10"/>
      <c r="H554" s="10"/>
      <c r="I554" s="10"/>
      <c r="J554" s="10"/>
      <c r="K554" s="14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18">
        <f t="shared" ca="1" si="1"/>
        <v>0</v>
      </c>
      <c r="AK554" s="19">
        <f t="shared" ca="1" si="2"/>
        <v>0</v>
      </c>
      <c r="AL554" s="20" t="s">
        <v>79</v>
      </c>
      <c r="AM554" s="20">
        <v>4</v>
      </c>
      <c r="AN554" s="21">
        <v>2</v>
      </c>
    </row>
    <row r="555" spans="1:40" ht="12" hidden="1" customHeight="1">
      <c r="A555" s="35"/>
      <c r="B555" s="10"/>
      <c r="C555" s="10"/>
      <c r="D555" s="10"/>
      <c r="E555" s="10"/>
      <c r="F555" s="10"/>
      <c r="G555" s="10"/>
      <c r="H555" s="10"/>
      <c r="I555" s="10"/>
      <c r="J555" s="10"/>
      <c r="K555" s="14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18">
        <f t="shared" ca="1" si="1"/>
        <v>0</v>
      </c>
      <c r="AK555" s="19">
        <f t="shared" ca="1" si="2"/>
        <v>0</v>
      </c>
      <c r="AL555" s="20" t="s">
        <v>79</v>
      </c>
      <c r="AM555" s="20">
        <v>5</v>
      </c>
      <c r="AN555" s="21">
        <v>3</v>
      </c>
    </row>
    <row r="556" spans="1:40" ht="12" hidden="1" customHeight="1">
      <c r="A556" s="35"/>
      <c r="B556" s="10"/>
      <c r="C556" s="10"/>
      <c r="D556" s="10"/>
      <c r="E556" s="10"/>
      <c r="F556" s="10"/>
      <c r="G556" s="10"/>
      <c r="H556" s="10"/>
      <c r="I556" s="10"/>
      <c r="J556" s="10"/>
      <c r="K556" s="14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18">
        <f t="shared" ca="1" si="1"/>
        <v>0</v>
      </c>
      <c r="AK556" s="19">
        <f t="shared" ca="1" si="2"/>
        <v>0</v>
      </c>
      <c r="AL556" s="20" t="s">
        <v>79</v>
      </c>
      <c r="AM556" s="20">
        <v>6</v>
      </c>
      <c r="AN556" s="21">
        <v>4</v>
      </c>
    </row>
    <row r="557" spans="1:40" ht="12" hidden="1" customHeight="1">
      <c r="A557" s="35"/>
      <c r="B557" s="10"/>
      <c r="C557" s="10"/>
      <c r="D557" s="10"/>
      <c r="E557" s="10"/>
      <c r="F557" s="10"/>
      <c r="G557" s="10"/>
      <c r="H557" s="10"/>
      <c r="I557" s="10"/>
      <c r="J557" s="10"/>
      <c r="K557" s="14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18">
        <f t="shared" ca="1" si="1"/>
        <v>0</v>
      </c>
      <c r="AK557" s="19">
        <f t="shared" ca="1" si="2"/>
        <v>0</v>
      </c>
      <c r="AL557" s="20" t="s">
        <v>79</v>
      </c>
      <c r="AM557" s="20">
        <v>7</v>
      </c>
      <c r="AN557" s="21">
        <v>5</v>
      </c>
    </row>
    <row r="558" spans="1:40" ht="12" hidden="1" customHeight="1">
      <c r="A558" s="35"/>
      <c r="B558" s="10"/>
      <c r="C558" s="10"/>
      <c r="D558" s="10"/>
      <c r="E558" s="10"/>
      <c r="F558" s="10"/>
      <c r="G558" s="10"/>
      <c r="H558" s="10"/>
      <c r="I558" s="10"/>
      <c r="J558" s="10"/>
      <c r="K558" s="14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18">
        <f t="shared" ca="1" si="1"/>
        <v>0</v>
      </c>
      <c r="AK558" s="19">
        <f t="shared" ca="1" si="2"/>
        <v>0</v>
      </c>
      <c r="AL558" s="20" t="s">
        <v>79</v>
      </c>
      <c r="AM558" s="20">
        <v>8</v>
      </c>
      <c r="AN558" s="21">
        <v>6</v>
      </c>
    </row>
    <row r="559" spans="1:40" ht="12" hidden="1" customHeight="1">
      <c r="A559" s="35"/>
      <c r="B559" s="10"/>
      <c r="C559" s="10"/>
      <c r="D559" s="10"/>
      <c r="E559" s="10"/>
      <c r="F559" s="10"/>
      <c r="G559" s="10"/>
      <c r="H559" s="10"/>
      <c r="I559" s="10"/>
      <c r="J559" s="10"/>
      <c r="K559" s="14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18">
        <f t="shared" ca="1" si="1"/>
        <v>0</v>
      </c>
      <c r="AK559" s="19">
        <f t="shared" ca="1" si="2"/>
        <v>0</v>
      </c>
      <c r="AL559" s="20" t="s">
        <v>79</v>
      </c>
      <c r="AM559" s="20">
        <v>9</v>
      </c>
      <c r="AN559" s="21">
        <v>7</v>
      </c>
    </row>
    <row r="560" spans="1:40" ht="12" hidden="1" customHeight="1">
      <c r="A560" s="35"/>
      <c r="B560" s="10"/>
      <c r="C560" s="10"/>
      <c r="D560" s="10"/>
      <c r="E560" s="10"/>
      <c r="F560" s="10"/>
      <c r="G560" s="10"/>
      <c r="H560" s="10"/>
      <c r="I560" s="10"/>
      <c r="J560" s="10"/>
      <c r="K560" s="14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18">
        <f t="shared" ca="1" si="1"/>
        <v>0</v>
      </c>
      <c r="AK560" s="19">
        <f t="shared" ca="1" si="2"/>
        <v>0</v>
      </c>
      <c r="AL560" s="20" t="s">
        <v>79</v>
      </c>
      <c r="AM560" s="20">
        <v>10</v>
      </c>
      <c r="AN560" s="21">
        <v>8</v>
      </c>
    </row>
    <row r="561" spans="1:40" ht="12" hidden="1" customHeight="1">
      <c r="A561" s="35"/>
      <c r="B561" s="10"/>
      <c r="C561" s="10"/>
      <c r="D561" s="10"/>
      <c r="E561" s="10"/>
      <c r="F561" s="10"/>
      <c r="G561" s="10"/>
      <c r="H561" s="10"/>
      <c r="I561" s="10"/>
      <c r="J561" s="10"/>
      <c r="K561" s="14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18">
        <f t="shared" ca="1" si="1"/>
        <v>0</v>
      </c>
      <c r="AK561" s="19">
        <f t="shared" ca="1" si="2"/>
        <v>0</v>
      </c>
      <c r="AL561" s="20" t="s">
        <v>79</v>
      </c>
      <c r="AM561" s="20">
        <v>11</v>
      </c>
      <c r="AN561" s="21">
        <v>9</v>
      </c>
    </row>
    <row r="562" spans="1:40" ht="12" hidden="1" customHeight="1">
      <c r="A562" s="35"/>
      <c r="B562" s="10"/>
      <c r="C562" s="10"/>
      <c r="D562" s="10"/>
      <c r="E562" s="10"/>
      <c r="F562" s="10"/>
      <c r="G562" s="10"/>
      <c r="H562" s="10"/>
      <c r="I562" s="10"/>
      <c r="J562" s="10"/>
      <c r="K562" s="14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18">
        <f t="shared" ca="1" si="1"/>
        <v>0</v>
      </c>
      <c r="AK562" s="19">
        <f t="shared" ca="1" si="2"/>
        <v>0</v>
      </c>
      <c r="AL562" s="20" t="s">
        <v>79</v>
      </c>
      <c r="AM562" s="20">
        <v>12</v>
      </c>
      <c r="AN562" s="21">
        <v>10</v>
      </c>
    </row>
    <row r="563" spans="1:40" ht="12" hidden="1" customHeight="1">
      <c r="A563" s="35"/>
      <c r="B563" s="10"/>
      <c r="C563" s="10"/>
      <c r="D563" s="10"/>
      <c r="E563" s="10"/>
      <c r="F563" s="10"/>
      <c r="G563" s="10"/>
      <c r="H563" s="10"/>
      <c r="I563" s="10"/>
      <c r="J563" s="10"/>
      <c r="K563" s="14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18">
        <f t="shared" ca="1" si="1"/>
        <v>0</v>
      </c>
      <c r="AK563" s="19">
        <f t="shared" ca="1" si="2"/>
        <v>0</v>
      </c>
      <c r="AL563" s="20" t="s">
        <v>79</v>
      </c>
      <c r="AM563" s="20">
        <v>13</v>
      </c>
      <c r="AN563" s="21">
        <v>11</v>
      </c>
    </row>
    <row r="564" spans="1:40" ht="12" hidden="1" customHeight="1">
      <c r="A564" s="35"/>
      <c r="B564" s="10"/>
      <c r="C564" s="10"/>
      <c r="D564" s="10"/>
      <c r="E564" s="10"/>
      <c r="F564" s="10"/>
      <c r="G564" s="10"/>
      <c r="H564" s="10"/>
      <c r="I564" s="10"/>
      <c r="J564" s="10"/>
      <c r="K564" s="14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18">
        <f t="shared" ca="1" si="1"/>
        <v>0</v>
      </c>
      <c r="AK564" s="19">
        <f t="shared" ca="1" si="2"/>
        <v>0</v>
      </c>
      <c r="AL564" s="20" t="s">
        <v>79</v>
      </c>
      <c r="AM564" s="20">
        <v>14</v>
      </c>
      <c r="AN564" s="21">
        <v>12</v>
      </c>
    </row>
    <row r="565" spans="1:40" ht="12" hidden="1" customHeight="1">
      <c r="A565" s="35"/>
      <c r="B565" s="10"/>
      <c r="C565" s="10"/>
      <c r="D565" s="10"/>
      <c r="E565" s="10"/>
      <c r="F565" s="10"/>
      <c r="G565" s="10"/>
      <c r="H565" s="10"/>
      <c r="I565" s="10"/>
      <c r="J565" s="10"/>
      <c r="K565" s="14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18">
        <f t="shared" ca="1" si="1"/>
        <v>0</v>
      </c>
      <c r="AK565" s="19">
        <f t="shared" ca="1" si="2"/>
        <v>0</v>
      </c>
      <c r="AL565" s="20" t="s">
        <v>79</v>
      </c>
      <c r="AM565" s="20">
        <v>15</v>
      </c>
      <c r="AN565" s="21">
        <v>13</v>
      </c>
    </row>
    <row r="566" spans="1:40" ht="12" hidden="1" customHeight="1">
      <c r="A566" s="35"/>
      <c r="B566" s="10"/>
      <c r="C566" s="10"/>
      <c r="D566" s="10"/>
      <c r="E566" s="10"/>
      <c r="F566" s="10"/>
      <c r="G566" s="10"/>
      <c r="H566" s="10"/>
      <c r="I566" s="10"/>
      <c r="J566" s="10"/>
      <c r="K566" s="14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18">
        <f t="shared" ca="1" si="1"/>
        <v>0</v>
      </c>
      <c r="AK566" s="19">
        <f t="shared" ca="1" si="2"/>
        <v>0</v>
      </c>
      <c r="AL566" s="20" t="s">
        <v>79</v>
      </c>
      <c r="AM566" s="20">
        <v>16</v>
      </c>
      <c r="AN566" s="21">
        <v>14</v>
      </c>
    </row>
    <row r="567" spans="1:40" ht="12" hidden="1" customHeight="1">
      <c r="A567" s="35"/>
      <c r="B567" s="10"/>
      <c r="C567" s="10"/>
      <c r="D567" s="10"/>
      <c r="E567" s="10"/>
      <c r="F567" s="10"/>
      <c r="G567" s="10"/>
      <c r="H567" s="10"/>
      <c r="I567" s="10"/>
      <c r="J567" s="10"/>
      <c r="K567" s="14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18">
        <f t="shared" ca="1" si="1"/>
        <v>0</v>
      </c>
      <c r="AK567" s="19">
        <f t="shared" ca="1" si="2"/>
        <v>0</v>
      </c>
      <c r="AL567" s="20" t="s">
        <v>79</v>
      </c>
      <c r="AM567" s="20">
        <v>17</v>
      </c>
      <c r="AN567" s="21">
        <v>15</v>
      </c>
    </row>
    <row r="568" spans="1:40" ht="12" hidden="1" customHeight="1">
      <c r="A568" s="35"/>
      <c r="B568" s="10"/>
      <c r="C568" s="10"/>
      <c r="D568" s="10"/>
      <c r="E568" s="10"/>
      <c r="F568" s="10"/>
      <c r="G568" s="10"/>
      <c r="H568" s="10"/>
      <c r="I568" s="10"/>
      <c r="J568" s="10"/>
      <c r="K568" s="14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18">
        <f t="shared" ca="1" si="1"/>
        <v>0</v>
      </c>
      <c r="AK568" s="19">
        <f t="shared" ca="1" si="2"/>
        <v>0</v>
      </c>
      <c r="AL568" s="20" t="s">
        <v>79</v>
      </c>
      <c r="AM568" s="20">
        <v>18</v>
      </c>
      <c r="AN568" s="21">
        <v>16</v>
      </c>
    </row>
    <row r="569" spans="1:40" ht="12" hidden="1" customHeight="1">
      <c r="A569" s="35"/>
      <c r="B569" s="10"/>
      <c r="C569" s="10"/>
      <c r="D569" s="10"/>
      <c r="E569" s="10"/>
      <c r="F569" s="10"/>
      <c r="G569" s="10"/>
      <c r="H569" s="10"/>
      <c r="I569" s="10"/>
      <c r="J569" s="10"/>
      <c r="K569" s="14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18">
        <f t="shared" ca="1" si="1"/>
        <v>0</v>
      </c>
      <c r="AK569" s="19">
        <f t="shared" ca="1" si="2"/>
        <v>0</v>
      </c>
      <c r="AL569" s="20" t="s">
        <v>79</v>
      </c>
      <c r="AM569" s="20">
        <v>19</v>
      </c>
      <c r="AN569" s="21">
        <v>17</v>
      </c>
    </row>
    <row r="570" spans="1:40" ht="12" hidden="1" customHeight="1">
      <c r="A570" s="35"/>
      <c r="B570" s="10"/>
      <c r="C570" s="10"/>
      <c r="D570" s="10"/>
      <c r="E570" s="10"/>
      <c r="F570" s="10"/>
      <c r="G570" s="10"/>
      <c r="H570" s="10"/>
      <c r="I570" s="10"/>
      <c r="J570" s="10"/>
      <c r="K570" s="14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18">
        <f t="shared" ca="1" si="1"/>
        <v>0</v>
      </c>
      <c r="AK570" s="19">
        <f t="shared" ca="1" si="2"/>
        <v>0</v>
      </c>
      <c r="AL570" s="20" t="s">
        <v>79</v>
      </c>
      <c r="AM570" s="20">
        <v>20</v>
      </c>
      <c r="AN570" s="21">
        <v>18</v>
      </c>
    </row>
    <row r="571" spans="1:40" ht="12" hidden="1" customHeight="1">
      <c r="A571" s="35"/>
      <c r="B571" s="10"/>
      <c r="C571" s="10"/>
      <c r="D571" s="10"/>
      <c r="E571" s="10"/>
      <c r="F571" s="10"/>
      <c r="G571" s="10"/>
      <c r="H571" s="10"/>
      <c r="I571" s="10"/>
      <c r="J571" s="10"/>
      <c r="K571" s="14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18">
        <f t="shared" ca="1" si="1"/>
        <v>0</v>
      </c>
      <c r="AK571" s="19">
        <f t="shared" ca="1" si="2"/>
        <v>0</v>
      </c>
      <c r="AL571" s="20" t="s">
        <v>79</v>
      </c>
      <c r="AM571" s="20">
        <v>21</v>
      </c>
      <c r="AN571" s="21">
        <v>19</v>
      </c>
    </row>
    <row r="572" spans="1:40" ht="12" hidden="1" customHeight="1">
      <c r="A572" s="35"/>
      <c r="B572" s="10"/>
      <c r="C572" s="10"/>
      <c r="D572" s="10"/>
      <c r="E572" s="10"/>
      <c r="F572" s="10"/>
      <c r="G572" s="10"/>
      <c r="H572" s="10"/>
      <c r="I572" s="10"/>
      <c r="J572" s="10"/>
      <c r="K572" s="14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18">
        <f t="shared" ca="1" si="1"/>
        <v>0</v>
      </c>
      <c r="AK572" s="19">
        <f t="shared" ca="1" si="2"/>
        <v>0</v>
      </c>
      <c r="AL572" s="20" t="s">
        <v>79</v>
      </c>
      <c r="AM572" s="20">
        <v>22</v>
      </c>
      <c r="AN572" s="21">
        <v>20</v>
      </c>
    </row>
    <row r="573" spans="1:40" ht="12" hidden="1" customHeight="1">
      <c r="A573" s="35"/>
      <c r="B573" s="10"/>
      <c r="C573" s="10"/>
      <c r="D573" s="10"/>
      <c r="E573" s="10"/>
      <c r="F573" s="10"/>
      <c r="G573" s="10"/>
      <c r="H573" s="10"/>
      <c r="I573" s="10"/>
      <c r="J573" s="10"/>
      <c r="K573" s="14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18">
        <f t="shared" ca="1" si="1"/>
        <v>0</v>
      </c>
      <c r="AK573" s="19">
        <f t="shared" ca="1" si="2"/>
        <v>0</v>
      </c>
      <c r="AL573" s="20" t="s">
        <v>79</v>
      </c>
      <c r="AM573" s="20">
        <v>23</v>
      </c>
      <c r="AN573" s="21">
        <v>21</v>
      </c>
    </row>
    <row r="574" spans="1:40" ht="12" hidden="1" customHeight="1">
      <c r="A574" s="35"/>
      <c r="B574" s="10"/>
      <c r="C574" s="10"/>
      <c r="D574" s="10"/>
      <c r="E574" s="10"/>
      <c r="F574" s="10"/>
      <c r="G574" s="10"/>
      <c r="H574" s="10"/>
      <c r="I574" s="10"/>
      <c r="J574" s="10"/>
      <c r="K574" s="14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18">
        <f t="shared" ca="1" si="1"/>
        <v>0</v>
      </c>
      <c r="AK574" s="19">
        <f t="shared" ca="1" si="2"/>
        <v>0</v>
      </c>
      <c r="AL574" s="20" t="s">
        <v>79</v>
      </c>
      <c r="AM574" s="20">
        <v>24</v>
      </c>
      <c r="AN574" s="21">
        <v>22</v>
      </c>
    </row>
    <row r="575" spans="1:40" ht="12" hidden="1" customHeight="1">
      <c r="A575" s="35"/>
      <c r="B575" s="10"/>
      <c r="C575" s="10"/>
      <c r="D575" s="10"/>
      <c r="E575" s="10"/>
      <c r="F575" s="10"/>
      <c r="G575" s="10"/>
      <c r="H575" s="10"/>
      <c r="I575" s="10"/>
      <c r="J575" s="10"/>
      <c r="K575" s="14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18">
        <f t="shared" ca="1" si="1"/>
        <v>0</v>
      </c>
      <c r="AK575" s="19">
        <f t="shared" ca="1" si="2"/>
        <v>0</v>
      </c>
      <c r="AL575" s="20" t="s">
        <v>79</v>
      </c>
      <c r="AM575" s="20">
        <v>25</v>
      </c>
      <c r="AN575" s="21">
        <v>23</v>
      </c>
    </row>
    <row r="576" spans="1:40" ht="12" hidden="1" customHeight="1">
      <c r="A576" s="35"/>
      <c r="B576" s="10"/>
      <c r="C576" s="10"/>
      <c r="D576" s="10"/>
      <c r="E576" s="10"/>
      <c r="F576" s="10"/>
      <c r="G576" s="10"/>
      <c r="H576" s="10"/>
      <c r="I576" s="10"/>
      <c r="J576" s="10"/>
      <c r="K576" s="14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18">
        <f t="shared" ca="1" si="1"/>
        <v>0</v>
      </c>
      <c r="AK576" s="19">
        <f t="shared" ca="1" si="2"/>
        <v>0</v>
      </c>
      <c r="AL576" s="20" t="s">
        <v>79</v>
      </c>
      <c r="AM576" s="20">
        <v>26</v>
      </c>
      <c r="AN576" s="21">
        <v>24</v>
      </c>
    </row>
    <row r="577" spans="1:40" ht="12" hidden="1" customHeight="1">
      <c r="A577" s="35"/>
      <c r="B577" s="10"/>
      <c r="C577" s="10"/>
      <c r="D577" s="10"/>
      <c r="E577" s="10"/>
      <c r="F577" s="10"/>
      <c r="G577" s="10"/>
      <c r="H577" s="10"/>
      <c r="I577" s="10"/>
      <c r="J577" s="10"/>
      <c r="K577" s="14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18">
        <f t="shared" ca="1" si="1"/>
        <v>0</v>
      </c>
      <c r="AK577" s="19">
        <f t="shared" ca="1" si="2"/>
        <v>0</v>
      </c>
      <c r="AL577" s="20" t="s">
        <v>79</v>
      </c>
      <c r="AM577" s="20">
        <v>27</v>
      </c>
      <c r="AN577" s="21">
        <v>25</v>
      </c>
    </row>
    <row r="578" spans="1:40" ht="12" hidden="1" customHeight="1">
      <c r="A578" s="35"/>
      <c r="B578" s="10"/>
      <c r="C578" s="10"/>
      <c r="D578" s="10"/>
      <c r="E578" s="10"/>
      <c r="F578" s="10"/>
      <c r="G578" s="10"/>
      <c r="H578" s="10"/>
      <c r="I578" s="10"/>
      <c r="J578" s="10"/>
      <c r="K578" s="14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18">
        <f t="shared" ca="1" si="1"/>
        <v>0</v>
      </c>
      <c r="AK578" s="19">
        <f t="shared" ca="1" si="2"/>
        <v>0</v>
      </c>
      <c r="AL578" s="20" t="s">
        <v>79</v>
      </c>
      <c r="AM578" s="20">
        <v>28</v>
      </c>
      <c r="AN578" s="21">
        <v>26</v>
      </c>
    </row>
    <row r="579" spans="1:40" ht="12" hidden="1" customHeight="1">
      <c r="A579" s="35"/>
      <c r="B579" s="10"/>
      <c r="C579" s="10"/>
      <c r="D579" s="10"/>
      <c r="E579" s="10"/>
      <c r="F579" s="10"/>
      <c r="G579" s="10"/>
      <c r="H579" s="10"/>
      <c r="I579" s="10"/>
      <c r="J579" s="10"/>
      <c r="K579" s="14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18">
        <f t="shared" ca="1" si="1"/>
        <v>0</v>
      </c>
      <c r="AK579" s="19">
        <f t="shared" ca="1" si="2"/>
        <v>0</v>
      </c>
      <c r="AL579" s="20" t="s">
        <v>79</v>
      </c>
      <c r="AM579" s="20">
        <v>29</v>
      </c>
      <c r="AN579" s="21">
        <v>27</v>
      </c>
    </row>
    <row r="580" spans="1:40" ht="12" hidden="1" customHeight="1">
      <c r="A580" s="35"/>
      <c r="B580" s="10"/>
      <c r="C580" s="10"/>
      <c r="D580" s="10"/>
      <c r="E580" s="10"/>
      <c r="F580" s="10"/>
      <c r="G580" s="10"/>
      <c r="H580" s="10"/>
      <c r="I580" s="10"/>
      <c r="J580" s="10"/>
      <c r="K580" s="14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18">
        <f t="shared" ca="1" si="1"/>
        <v>0</v>
      </c>
      <c r="AK580" s="19">
        <f t="shared" ca="1" si="2"/>
        <v>0</v>
      </c>
      <c r="AL580" s="20" t="s">
        <v>79</v>
      </c>
      <c r="AM580" s="20">
        <v>30</v>
      </c>
      <c r="AN580" s="21">
        <v>28</v>
      </c>
    </row>
    <row r="581" spans="1:40" ht="12" hidden="1" customHeight="1">
      <c r="A581" s="35"/>
      <c r="B581" s="10"/>
      <c r="C581" s="10"/>
      <c r="D581" s="10"/>
      <c r="E581" s="10"/>
      <c r="F581" s="10"/>
      <c r="G581" s="10"/>
      <c r="H581" s="10"/>
      <c r="I581" s="10"/>
      <c r="J581" s="10"/>
      <c r="K581" s="14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18">
        <f t="shared" ca="1" si="1"/>
        <v>0</v>
      </c>
      <c r="AK581" s="19">
        <f t="shared" ca="1" si="2"/>
        <v>0</v>
      </c>
      <c r="AL581" s="20" t="s">
        <v>79</v>
      </c>
      <c r="AM581" s="20">
        <v>31</v>
      </c>
      <c r="AN581" s="21">
        <v>29</v>
      </c>
    </row>
    <row r="582" spans="1:40" ht="12" hidden="1" customHeight="1">
      <c r="A582" s="35"/>
      <c r="B582" s="10"/>
      <c r="C582" s="10"/>
      <c r="D582" s="10"/>
      <c r="E582" s="10"/>
      <c r="F582" s="10"/>
      <c r="G582" s="10"/>
      <c r="H582" s="10"/>
      <c r="I582" s="10"/>
      <c r="J582" s="10"/>
      <c r="K582" s="14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18">
        <f t="shared" ca="1" si="1"/>
        <v>0</v>
      </c>
      <c r="AK582" s="19">
        <f t="shared" ca="1" si="2"/>
        <v>0</v>
      </c>
      <c r="AL582" s="20" t="s">
        <v>79</v>
      </c>
      <c r="AM582" s="20">
        <v>32</v>
      </c>
      <c r="AN582" s="21">
        <v>30</v>
      </c>
    </row>
    <row r="583" spans="1:40" ht="12" hidden="1" customHeight="1">
      <c r="A583" s="35"/>
      <c r="B583" s="10"/>
      <c r="C583" s="10"/>
      <c r="D583" s="10"/>
      <c r="E583" s="10"/>
      <c r="F583" s="10"/>
      <c r="G583" s="10"/>
      <c r="H583" s="10"/>
      <c r="I583" s="10"/>
      <c r="J583" s="10"/>
      <c r="K583" s="14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18">
        <f t="shared" ca="1" si="1"/>
        <v>0</v>
      </c>
      <c r="AK583" s="19">
        <f t="shared" ca="1" si="2"/>
        <v>0</v>
      </c>
      <c r="AL583" s="20" t="s">
        <v>79</v>
      </c>
      <c r="AM583" s="20">
        <v>33</v>
      </c>
      <c r="AN583" s="21">
        <v>31</v>
      </c>
    </row>
    <row r="584" spans="1:40" ht="12" hidden="1" customHeight="1">
      <c r="A584" s="35"/>
      <c r="B584" s="10"/>
      <c r="C584" s="10"/>
      <c r="D584" s="10"/>
      <c r="E584" s="10"/>
      <c r="F584" s="10"/>
      <c r="G584" s="10"/>
      <c r="H584" s="10"/>
      <c r="I584" s="10"/>
      <c r="J584" s="10"/>
      <c r="K584" s="14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18">
        <f t="shared" ca="1" si="1"/>
        <v>0</v>
      </c>
      <c r="AK584" s="19">
        <f t="shared" ca="1" si="2"/>
        <v>0</v>
      </c>
      <c r="AL584" s="20" t="s">
        <v>79</v>
      </c>
      <c r="AM584" s="20">
        <v>34</v>
      </c>
      <c r="AN584" s="21">
        <v>32</v>
      </c>
    </row>
    <row r="585" spans="1:40" ht="12" hidden="1" customHeight="1">
      <c r="A585" s="35"/>
      <c r="B585" s="10"/>
      <c r="C585" s="10"/>
      <c r="D585" s="10"/>
      <c r="E585" s="10"/>
      <c r="F585" s="10"/>
      <c r="G585" s="10"/>
      <c r="H585" s="10"/>
      <c r="I585" s="10"/>
      <c r="J585" s="10"/>
      <c r="K585" s="14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18">
        <f t="shared" ca="1" si="1"/>
        <v>0</v>
      </c>
      <c r="AK585" s="19">
        <f t="shared" ca="1" si="2"/>
        <v>0</v>
      </c>
      <c r="AL585" s="20" t="s">
        <v>79</v>
      </c>
      <c r="AM585" s="20">
        <v>35</v>
      </c>
      <c r="AN585" s="21">
        <v>33</v>
      </c>
    </row>
    <row r="586" spans="1:40" ht="12" hidden="1" customHeight="1">
      <c r="A586" s="35"/>
      <c r="B586" s="10"/>
      <c r="C586" s="10"/>
      <c r="D586" s="10"/>
      <c r="E586" s="10"/>
      <c r="F586" s="10"/>
      <c r="G586" s="10"/>
      <c r="H586" s="10"/>
      <c r="I586" s="10"/>
      <c r="J586" s="10"/>
      <c r="K586" s="14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18">
        <f t="shared" ca="1" si="1"/>
        <v>0</v>
      </c>
      <c r="AK586" s="19">
        <f t="shared" ca="1" si="2"/>
        <v>0</v>
      </c>
      <c r="AL586" s="20" t="s">
        <v>79</v>
      </c>
      <c r="AM586" s="20">
        <v>36</v>
      </c>
      <c r="AN586" s="21">
        <v>34</v>
      </c>
    </row>
    <row r="587" spans="1:40" ht="12" hidden="1" customHeight="1">
      <c r="A587" s="35"/>
      <c r="B587" s="10"/>
      <c r="C587" s="10"/>
      <c r="D587" s="10"/>
      <c r="E587" s="10"/>
      <c r="F587" s="10"/>
      <c r="G587" s="10"/>
      <c r="H587" s="10"/>
      <c r="I587" s="10"/>
      <c r="J587" s="10"/>
      <c r="K587" s="14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18">
        <f t="shared" ca="1" si="1"/>
        <v>0</v>
      </c>
      <c r="AK587" s="19">
        <f t="shared" ca="1" si="2"/>
        <v>0</v>
      </c>
      <c r="AL587" s="20" t="s">
        <v>79</v>
      </c>
      <c r="AM587" s="20">
        <v>37</v>
      </c>
      <c r="AN587" s="21">
        <v>35</v>
      </c>
    </row>
    <row r="588" spans="1:40" ht="12" hidden="1" customHeight="1">
      <c r="A588" s="35"/>
      <c r="B588" s="10"/>
      <c r="C588" s="10"/>
      <c r="D588" s="10"/>
      <c r="E588" s="10"/>
      <c r="F588" s="10"/>
      <c r="G588" s="10"/>
      <c r="H588" s="10"/>
      <c r="I588" s="10"/>
      <c r="J588" s="10"/>
      <c r="K588" s="14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18">
        <f t="shared" ca="1" si="1"/>
        <v>0</v>
      </c>
      <c r="AK588" s="19">
        <f t="shared" ca="1" si="2"/>
        <v>0</v>
      </c>
      <c r="AL588" s="20" t="s">
        <v>79</v>
      </c>
      <c r="AM588" s="20">
        <v>38</v>
      </c>
      <c r="AN588" s="21">
        <v>36</v>
      </c>
    </row>
    <row r="589" spans="1:40" ht="12" hidden="1" customHeight="1">
      <c r="A589" s="35"/>
      <c r="B589" s="10"/>
      <c r="C589" s="10"/>
      <c r="D589" s="10"/>
      <c r="E589" s="10"/>
      <c r="F589" s="10"/>
      <c r="G589" s="10"/>
      <c r="H589" s="10"/>
      <c r="I589" s="10"/>
      <c r="J589" s="10"/>
      <c r="K589" s="14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18">
        <f t="shared" ca="1" si="1"/>
        <v>0</v>
      </c>
      <c r="AK589" s="19">
        <f t="shared" ca="1" si="2"/>
        <v>0</v>
      </c>
      <c r="AL589" s="20" t="s">
        <v>79</v>
      </c>
      <c r="AM589" s="20">
        <v>39</v>
      </c>
      <c r="AN589" s="21">
        <v>37</v>
      </c>
    </row>
    <row r="590" spans="1:40" ht="12" hidden="1" customHeight="1">
      <c r="A590" s="35"/>
      <c r="B590" s="10"/>
      <c r="C590" s="10"/>
      <c r="D590" s="10"/>
      <c r="E590" s="10"/>
      <c r="F590" s="10"/>
      <c r="G590" s="10"/>
      <c r="H590" s="10"/>
      <c r="I590" s="10"/>
      <c r="J590" s="10"/>
      <c r="K590" s="14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18">
        <f t="shared" ca="1" si="1"/>
        <v>0</v>
      </c>
      <c r="AK590" s="19">
        <f t="shared" ca="1" si="2"/>
        <v>0</v>
      </c>
      <c r="AL590" s="20" t="s">
        <v>79</v>
      </c>
      <c r="AM590" s="20">
        <v>40</v>
      </c>
      <c r="AN590" s="21">
        <v>38</v>
      </c>
    </row>
    <row r="591" spans="1:40" ht="12" hidden="1" customHeight="1">
      <c r="A591" s="35"/>
      <c r="B591" s="10"/>
      <c r="C591" s="10"/>
      <c r="D591" s="10"/>
      <c r="E591" s="10"/>
      <c r="F591" s="10"/>
      <c r="G591" s="10"/>
      <c r="H591" s="10"/>
      <c r="I591" s="10"/>
      <c r="J591" s="10"/>
      <c r="K591" s="14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18">
        <f t="shared" ca="1" si="1"/>
        <v>0</v>
      </c>
      <c r="AK591" s="19">
        <f t="shared" ca="1" si="2"/>
        <v>0</v>
      </c>
      <c r="AL591" s="20" t="s">
        <v>79</v>
      </c>
      <c r="AM591" s="20">
        <v>41</v>
      </c>
      <c r="AN591" s="21">
        <v>39</v>
      </c>
    </row>
    <row r="592" spans="1:40" ht="12" hidden="1" customHeight="1">
      <c r="A592" s="35"/>
      <c r="B592" s="10"/>
      <c r="C592" s="10"/>
      <c r="D592" s="10"/>
      <c r="E592" s="10"/>
      <c r="F592" s="10"/>
      <c r="G592" s="10"/>
      <c r="H592" s="10"/>
      <c r="I592" s="10"/>
      <c r="J592" s="10"/>
      <c r="K592" s="14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18">
        <f t="shared" ca="1" si="1"/>
        <v>0</v>
      </c>
      <c r="AK592" s="19">
        <f t="shared" ca="1" si="2"/>
        <v>0</v>
      </c>
      <c r="AL592" s="20" t="s">
        <v>79</v>
      </c>
      <c r="AM592" s="20">
        <v>42</v>
      </c>
      <c r="AN592" s="21">
        <v>40</v>
      </c>
    </row>
    <row r="593" spans="1:40" ht="12" hidden="1" customHeight="1">
      <c r="A593" s="35"/>
      <c r="B593" s="10"/>
      <c r="C593" s="10"/>
      <c r="D593" s="10"/>
      <c r="E593" s="10"/>
      <c r="F593" s="10"/>
      <c r="G593" s="10"/>
      <c r="H593" s="10"/>
      <c r="I593" s="10"/>
      <c r="J593" s="10"/>
      <c r="K593" s="14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18">
        <f t="shared" ca="1" si="1"/>
        <v>0</v>
      </c>
      <c r="AK593" s="19">
        <f t="shared" ca="1" si="2"/>
        <v>0</v>
      </c>
      <c r="AL593" s="20" t="s">
        <v>79</v>
      </c>
      <c r="AM593" s="20">
        <v>43</v>
      </c>
      <c r="AN593" s="21">
        <v>41</v>
      </c>
    </row>
    <row r="594" spans="1:40" ht="12" hidden="1" customHeight="1">
      <c r="A594" s="35"/>
      <c r="B594" s="10"/>
      <c r="C594" s="10"/>
      <c r="D594" s="10"/>
      <c r="E594" s="10"/>
      <c r="F594" s="10"/>
      <c r="G594" s="10"/>
      <c r="H594" s="10"/>
      <c r="I594" s="10"/>
      <c r="J594" s="10"/>
      <c r="K594" s="14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18">
        <f t="shared" ca="1" si="1"/>
        <v>0</v>
      </c>
      <c r="AK594" s="19">
        <f t="shared" ca="1" si="2"/>
        <v>0</v>
      </c>
      <c r="AL594" s="20" t="s">
        <v>79</v>
      </c>
      <c r="AM594" s="20">
        <v>44</v>
      </c>
      <c r="AN594" s="21">
        <v>42</v>
      </c>
    </row>
    <row r="595" spans="1:40" ht="12" hidden="1" customHeight="1">
      <c r="A595" s="35"/>
      <c r="B595" s="10"/>
      <c r="C595" s="10"/>
      <c r="D595" s="10"/>
      <c r="E595" s="10"/>
      <c r="F595" s="10"/>
      <c r="G595" s="10"/>
      <c r="H595" s="10"/>
      <c r="I595" s="10"/>
      <c r="J595" s="10"/>
      <c r="K595" s="14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18">
        <f t="shared" ca="1" si="1"/>
        <v>0</v>
      </c>
      <c r="AK595" s="19">
        <f t="shared" ca="1" si="2"/>
        <v>0</v>
      </c>
      <c r="AL595" s="20" t="s">
        <v>79</v>
      </c>
      <c r="AM595" s="20">
        <v>45</v>
      </c>
      <c r="AN595" s="21">
        <v>43</v>
      </c>
    </row>
    <row r="596" spans="1:40" ht="12" hidden="1" customHeight="1">
      <c r="A596" s="35"/>
      <c r="B596" s="10"/>
      <c r="C596" s="10"/>
      <c r="D596" s="10"/>
      <c r="E596" s="10"/>
      <c r="F596" s="10"/>
      <c r="G596" s="10"/>
      <c r="H596" s="10"/>
      <c r="I596" s="10"/>
      <c r="J596" s="10"/>
      <c r="K596" s="14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18">
        <f t="shared" ca="1" si="1"/>
        <v>0</v>
      </c>
      <c r="AK596" s="19">
        <f t="shared" ca="1" si="2"/>
        <v>0</v>
      </c>
      <c r="AL596" s="20" t="s">
        <v>79</v>
      </c>
      <c r="AM596" s="20">
        <v>46</v>
      </c>
      <c r="AN596" s="21">
        <v>44</v>
      </c>
    </row>
    <row r="597" spans="1:40" ht="12" hidden="1" customHeight="1">
      <c r="A597" s="35"/>
      <c r="B597" s="10"/>
      <c r="C597" s="10"/>
      <c r="D597" s="10"/>
      <c r="E597" s="10"/>
      <c r="F597" s="10"/>
      <c r="G597" s="10"/>
      <c r="H597" s="10"/>
      <c r="I597" s="10"/>
      <c r="J597" s="10"/>
      <c r="K597" s="14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18">
        <f t="shared" ca="1" si="1"/>
        <v>0</v>
      </c>
      <c r="AK597" s="19">
        <f t="shared" ca="1" si="2"/>
        <v>0</v>
      </c>
      <c r="AL597" s="20" t="s">
        <v>79</v>
      </c>
      <c r="AM597" s="20">
        <v>47</v>
      </c>
      <c r="AN597" s="21">
        <v>45</v>
      </c>
    </row>
    <row r="598" spans="1:40" ht="12" hidden="1" customHeight="1">
      <c r="A598" s="35"/>
      <c r="B598" s="10"/>
      <c r="C598" s="10"/>
      <c r="D598" s="10"/>
      <c r="E598" s="10"/>
      <c r="F598" s="10"/>
      <c r="G598" s="10"/>
      <c r="H598" s="10"/>
      <c r="I598" s="10"/>
      <c r="J598" s="10"/>
      <c r="K598" s="14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18">
        <f t="shared" ca="1" si="1"/>
        <v>0</v>
      </c>
      <c r="AK598" s="19">
        <f t="shared" ca="1" si="2"/>
        <v>0</v>
      </c>
      <c r="AL598" s="20" t="s">
        <v>79</v>
      </c>
      <c r="AM598" s="20">
        <v>48</v>
      </c>
      <c r="AN598" s="21">
        <v>46</v>
      </c>
    </row>
    <row r="599" spans="1:40" ht="12" hidden="1" customHeight="1">
      <c r="A599" s="35"/>
      <c r="B599" s="10"/>
      <c r="C599" s="10"/>
      <c r="D599" s="10"/>
      <c r="E599" s="10"/>
      <c r="F599" s="10"/>
      <c r="G599" s="10"/>
      <c r="H599" s="10"/>
      <c r="I599" s="10"/>
      <c r="J599" s="10"/>
      <c r="K599" s="14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18">
        <f t="shared" ca="1" si="1"/>
        <v>0</v>
      </c>
      <c r="AK599" s="19">
        <f t="shared" ca="1" si="2"/>
        <v>0</v>
      </c>
      <c r="AL599" s="20" t="s">
        <v>79</v>
      </c>
      <c r="AM599" s="20">
        <v>49</v>
      </c>
      <c r="AN599" s="21">
        <v>47</v>
      </c>
    </row>
    <row r="600" spans="1:40" ht="12" hidden="1" customHeight="1">
      <c r="A600" s="35"/>
      <c r="B600" s="10"/>
      <c r="C600" s="10"/>
      <c r="D600" s="10"/>
      <c r="E600" s="10"/>
      <c r="F600" s="10"/>
      <c r="G600" s="10"/>
      <c r="H600" s="10"/>
      <c r="I600" s="10"/>
      <c r="J600" s="10"/>
      <c r="K600" s="14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18">
        <f t="shared" ca="1" si="1"/>
        <v>0</v>
      </c>
      <c r="AK600" s="19">
        <f t="shared" ca="1" si="2"/>
        <v>0</v>
      </c>
      <c r="AL600" s="20" t="s">
        <v>79</v>
      </c>
      <c r="AM600" s="20">
        <v>50</v>
      </c>
      <c r="AN600" s="21">
        <v>48</v>
      </c>
    </row>
    <row r="601" spans="1:40" ht="12" hidden="1" customHeight="1">
      <c r="A601" s="35"/>
      <c r="B601" s="10"/>
      <c r="C601" s="10"/>
      <c r="D601" s="10"/>
      <c r="E601" s="10"/>
      <c r="F601" s="10"/>
      <c r="G601" s="10"/>
      <c r="H601" s="10"/>
      <c r="I601" s="10"/>
      <c r="J601" s="10"/>
      <c r="K601" s="14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18">
        <f t="shared" ca="1" si="1"/>
        <v>0</v>
      </c>
      <c r="AK601" s="19">
        <f t="shared" ca="1" si="2"/>
        <v>0</v>
      </c>
      <c r="AL601" s="20" t="s">
        <v>79</v>
      </c>
      <c r="AM601" s="20">
        <v>51</v>
      </c>
      <c r="AN601" s="21">
        <v>49</v>
      </c>
    </row>
    <row r="602" spans="1:40" ht="12" hidden="1" customHeight="1">
      <c r="A602" s="35"/>
      <c r="B602" s="10"/>
      <c r="C602" s="10"/>
      <c r="D602" s="10"/>
      <c r="E602" s="10"/>
      <c r="F602" s="10"/>
      <c r="G602" s="10"/>
      <c r="H602" s="10"/>
      <c r="I602" s="10"/>
      <c r="J602" s="10"/>
      <c r="K602" s="14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18">
        <f t="shared" ca="1" si="1"/>
        <v>0</v>
      </c>
      <c r="AK602" s="19">
        <f t="shared" ca="1" si="2"/>
        <v>0</v>
      </c>
      <c r="AL602" s="20" t="s">
        <v>79</v>
      </c>
      <c r="AM602" s="20">
        <v>52</v>
      </c>
      <c r="AN602" s="21">
        <v>50</v>
      </c>
    </row>
    <row r="603" spans="1:40" ht="12" hidden="1" customHeight="1">
      <c r="A603" s="35"/>
      <c r="B603" s="10"/>
      <c r="C603" s="10"/>
      <c r="D603" s="10"/>
      <c r="E603" s="10"/>
      <c r="F603" s="10"/>
      <c r="G603" s="10"/>
      <c r="H603" s="10"/>
      <c r="I603" s="10"/>
      <c r="J603" s="10"/>
      <c r="K603" s="14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18">
        <f t="shared" ca="1" si="1"/>
        <v>0</v>
      </c>
      <c r="AK603" s="19">
        <f t="shared" ca="1" si="2"/>
        <v>0</v>
      </c>
      <c r="AL603" s="20" t="s">
        <v>80</v>
      </c>
      <c r="AM603" s="20">
        <v>3</v>
      </c>
      <c r="AN603" s="21">
        <v>1</v>
      </c>
    </row>
    <row r="604" spans="1:40" ht="12" hidden="1" customHeight="1">
      <c r="A604" s="35"/>
      <c r="B604" s="10"/>
      <c r="C604" s="10"/>
      <c r="D604" s="10"/>
      <c r="E604" s="10"/>
      <c r="F604" s="10"/>
      <c r="G604" s="10"/>
      <c r="H604" s="10"/>
      <c r="I604" s="10"/>
      <c r="J604" s="10"/>
      <c r="K604" s="14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18">
        <f t="shared" ca="1" si="1"/>
        <v>0</v>
      </c>
      <c r="AK604" s="19">
        <f t="shared" ca="1" si="2"/>
        <v>0</v>
      </c>
      <c r="AL604" s="20" t="s">
        <v>80</v>
      </c>
      <c r="AM604" s="20">
        <v>4</v>
      </c>
      <c r="AN604" s="21">
        <v>2</v>
      </c>
    </row>
    <row r="605" spans="1:40" ht="12" hidden="1" customHeight="1">
      <c r="A605" s="35"/>
      <c r="B605" s="10"/>
      <c r="C605" s="10"/>
      <c r="D605" s="10"/>
      <c r="E605" s="10"/>
      <c r="F605" s="10"/>
      <c r="G605" s="10"/>
      <c r="H605" s="10"/>
      <c r="I605" s="10"/>
      <c r="J605" s="10"/>
      <c r="K605" s="14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18">
        <f t="shared" ca="1" si="1"/>
        <v>0</v>
      </c>
      <c r="AK605" s="19">
        <f t="shared" ca="1" si="2"/>
        <v>0</v>
      </c>
      <c r="AL605" s="20" t="s">
        <v>80</v>
      </c>
      <c r="AM605" s="20">
        <v>5</v>
      </c>
      <c r="AN605" s="21">
        <v>3</v>
      </c>
    </row>
    <row r="606" spans="1:40" ht="12" hidden="1" customHeight="1">
      <c r="A606" s="35"/>
      <c r="B606" s="10"/>
      <c r="C606" s="10"/>
      <c r="D606" s="10"/>
      <c r="E606" s="10"/>
      <c r="F606" s="10"/>
      <c r="G606" s="10"/>
      <c r="H606" s="10"/>
      <c r="I606" s="10"/>
      <c r="J606" s="10"/>
      <c r="K606" s="14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18">
        <f t="shared" ca="1" si="1"/>
        <v>0</v>
      </c>
      <c r="AK606" s="19">
        <f t="shared" ca="1" si="2"/>
        <v>0</v>
      </c>
      <c r="AL606" s="20" t="s">
        <v>80</v>
      </c>
      <c r="AM606" s="20">
        <v>6</v>
      </c>
      <c r="AN606" s="21">
        <v>4</v>
      </c>
    </row>
    <row r="607" spans="1:40" ht="12" hidden="1" customHeight="1">
      <c r="A607" s="35"/>
      <c r="B607" s="10"/>
      <c r="C607" s="10"/>
      <c r="D607" s="10"/>
      <c r="E607" s="10"/>
      <c r="F607" s="10"/>
      <c r="G607" s="10"/>
      <c r="H607" s="10"/>
      <c r="I607" s="10"/>
      <c r="J607" s="10"/>
      <c r="K607" s="14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18">
        <f t="shared" ca="1" si="1"/>
        <v>0</v>
      </c>
      <c r="AK607" s="19">
        <f t="shared" ca="1" si="2"/>
        <v>0</v>
      </c>
      <c r="AL607" s="20" t="s">
        <v>80</v>
      </c>
      <c r="AM607" s="20">
        <v>7</v>
      </c>
      <c r="AN607" s="21">
        <v>5</v>
      </c>
    </row>
    <row r="608" spans="1:40" ht="12" hidden="1" customHeight="1">
      <c r="A608" s="35"/>
      <c r="B608" s="10"/>
      <c r="C608" s="10"/>
      <c r="D608" s="10"/>
      <c r="E608" s="10"/>
      <c r="F608" s="10"/>
      <c r="G608" s="10"/>
      <c r="H608" s="10"/>
      <c r="I608" s="10"/>
      <c r="J608" s="10"/>
      <c r="K608" s="14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18">
        <f t="shared" ca="1" si="1"/>
        <v>0</v>
      </c>
      <c r="AK608" s="19">
        <f t="shared" ca="1" si="2"/>
        <v>0</v>
      </c>
      <c r="AL608" s="20" t="s">
        <v>80</v>
      </c>
      <c r="AM608" s="20">
        <v>8</v>
      </c>
      <c r="AN608" s="21">
        <v>6</v>
      </c>
    </row>
    <row r="609" spans="1:40" ht="12" hidden="1" customHeight="1">
      <c r="A609" s="35"/>
      <c r="B609" s="10"/>
      <c r="C609" s="10"/>
      <c r="D609" s="10"/>
      <c r="E609" s="10"/>
      <c r="F609" s="10"/>
      <c r="G609" s="10"/>
      <c r="H609" s="10"/>
      <c r="I609" s="10"/>
      <c r="J609" s="10"/>
      <c r="K609" s="14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18">
        <f t="shared" ca="1" si="1"/>
        <v>0</v>
      </c>
      <c r="AK609" s="19">
        <f t="shared" ca="1" si="2"/>
        <v>0</v>
      </c>
      <c r="AL609" s="20" t="s">
        <v>80</v>
      </c>
      <c r="AM609" s="20">
        <v>9</v>
      </c>
      <c r="AN609" s="21">
        <v>7</v>
      </c>
    </row>
    <row r="610" spans="1:40" ht="12" hidden="1" customHeight="1">
      <c r="A610" s="35"/>
      <c r="B610" s="10"/>
      <c r="C610" s="10"/>
      <c r="D610" s="10"/>
      <c r="E610" s="10"/>
      <c r="F610" s="10"/>
      <c r="G610" s="10"/>
      <c r="H610" s="10"/>
      <c r="I610" s="10"/>
      <c r="J610" s="10"/>
      <c r="K610" s="14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18">
        <f t="shared" ca="1" si="1"/>
        <v>0</v>
      </c>
      <c r="AK610" s="19">
        <f t="shared" ca="1" si="2"/>
        <v>0</v>
      </c>
      <c r="AL610" s="20" t="s">
        <v>80</v>
      </c>
      <c r="AM610" s="20">
        <v>10</v>
      </c>
      <c r="AN610" s="21">
        <v>8</v>
      </c>
    </row>
    <row r="611" spans="1:40" ht="12" hidden="1" customHeight="1">
      <c r="A611" s="35"/>
      <c r="B611" s="10"/>
      <c r="C611" s="10"/>
      <c r="D611" s="10"/>
      <c r="E611" s="10"/>
      <c r="F611" s="10"/>
      <c r="G611" s="10"/>
      <c r="H611" s="10"/>
      <c r="I611" s="10"/>
      <c r="J611" s="10"/>
      <c r="K611" s="14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18">
        <f t="shared" ca="1" si="1"/>
        <v>0</v>
      </c>
      <c r="AK611" s="19">
        <f t="shared" ca="1" si="2"/>
        <v>0</v>
      </c>
      <c r="AL611" s="20" t="s">
        <v>80</v>
      </c>
      <c r="AM611" s="20">
        <v>11</v>
      </c>
      <c r="AN611" s="21">
        <v>9</v>
      </c>
    </row>
    <row r="612" spans="1:40" ht="12" hidden="1" customHeight="1">
      <c r="A612" s="35"/>
      <c r="B612" s="10"/>
      <c r="C612" s="10"/>
      <c r="D612" s="10"/>
      <c r="E612" s="10"/>
      <c r="F612" s="10"/>
      <c r="G612" s="10"/>
      <c r="H612" s="10"/>
      <c r="I612" s="10"/>
      <c r="J612" s="10"/>
      <c r="K612" s="14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18">
        <f t="shared" ca="1" si="1"/>
        <v>0</v>
      </c>
      <c r="AK612" s="19">
        <f t="shared" ca="1" si="2"/>
        <v>0</v>
      </c>
      <c r="AL612" s="20" t="s">
        <v>80</v>
      </c>
      <c r="AM612" s="20">
        <v>12</v>
      </c>
      <c r="AN612" s="21">
        <v>10</v>
      </c>
    </row>
    <row r="613" spans="1:40" ht="12" hidden="1" customHeight="1">
      <c r="A613" s="35"/>
      <c r="B613" s="10"/>
      <c r="C613" s="10"/>
      <c r="D613" s="10"/>
      <c r="E613" s="10"/>
      <c r="F613" s="10"/>
      <c r="G613" s="10"/>
      <c r="H613" s="10"/>
      <c r="I613" s="10"/>
      <c r="J613" s="10"/>
      <c r="K613" s="14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18">
        <f t="shared" ca="1" si="1"/>
        <v>0</v>
      </c>
      <c r="AK613" s="19">
        <f t="shared" ca="1" si="2"/>
        <v>0</v>
      </c>
      <c r="AL613" s="20" t="s">
        <v>80</v>
      </c>
      <c r="AM613" s="20">
        <v>13</v>
      </c>
      <c r="AN613" s="21">
        <v>11</v>
      </c>
    </row>
    <row r="614" spans="1:40" ht="12" hidden="1" customHeight="1">
      <c r="A614" s="35"/>
      <c r="B614" s="10"/>
      <c r="C614" s="10"/>
      <c r="D614" s="10"/>
      <c r="E614" s="10"/>
      <c r="F614" s="10"/>
      <c r="G614" s="10"/>
      <c r="H614" s="10"/>
      <c r="I614" s="10"/>
      <c r="J614" s="10"/>
      <c r="K614" s="14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18">
        <f t="shared" ca="1" si="1"/>
        <v>0</v>
      </c>
      <c r="AK614" s="19">
        <f t="shared" ca="1" si="2"/>
        <v>0</v>
      </c>
      <c r="AL614" s="20" t="s">
        <v>80</v>
      </c>
      <c r="AM614" s="20">
        <v>14</v>
      </c>
      <c r="AN614" s="21">
        <v>12</v>
      </c>
    </row>
    <row r="615" spans="1:40" ht="12" hidden="1" customHeight="1">
      <c r="A615" s="35"/>
      <c r="B615" s="10"/>
      <c r="C615" s="10"/>
      <c r="D615" s="10"/>
      <c r="E615" s="10"/>
      <c r="F615" s="10"/>
      <c r="G615" s="10"/>
      <c r="H615" s="10"/>
      <c r="I615" s="10"/>
      <c r="J615" s="10"/>
      <c r="K615" s="14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18">
        <f t="shared" ca="1" si="1"/>
        <v>0</v>
      </c>
      <c r="AK615" s="19">
        <f t="shared" ca="1" si="2"/>
        <v>0</v>
      </c>
      <c r="AL615" s="20" t="s">
        <v>80</v>
      </c>
      <c r="AM615" s="20">
        <v>15</v>
      </c>
      <c r="AN615" s="21">
        <v>13</v>
      </c>
    </row>
    <row r="616" spans="1:40" ht="12" hidden="1" customHeight="1">
      <c r="A616" s="35"/>
      <c r="B616" s="10"/>
      <c r="C616" s="10"/>
      <c r="D616" s="10"/>
      <c r="E616" s="10"/>
      <c r="F616" s="10"/>
      <c r="G616" s="10"/>
      <c r="H616" s="10"/>
      <c r="I616" s="10"/>
      <c r="J616" s="10"/>
      <c r="K616" s="14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18">
        <f t="shared" ca="1" si="1"/>
        <v>0</v>
      </c>
      <c r="AK616" s="19">
        <f t="shared" ca="1" si="2"/>
        <v>0</v>
      </c>
      <c r="AL616" s="20" t="s">
        <v>80</v>
      </c>
      <c r="AM616" s="20">
        <v>16</v>
      </c>
      <c r="AN616" s="21">
        <v>14</v>
      </c>
    </row>
    <row r="617" spans="1:40" ht="12" hidden="1" customHeight="1">
      <c r="A617" s="35"/>
      <c r="B617" s="10"/>
      <c r="C617" s="10"/>
      <c r="D617" s="10"/>
      <c r="E617" s="10"/>
      <c r="F617" s="10"/>
      <c r="G617" s="10"/>
      <c r="H617" s="10"/>
      <c r="I617" s="10"/>
      <c r="J617" s="10"/>
      <c r="K617" s="14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18">
        <f t="shared" ca="1" si="1"/>
        <v>0</v>
      </c>
      <c r="AK617" s="19">
        <f t="shared" ca="1" si="2"/>
        <v>0</v>
      </c>
      <c r="AL617" s="20" t="s">
        <v>80</v>
      </c>
      <c r="AM617" s="20">
        <v>17</v>
      </c>
      <c r="AN617" s="21">
        <v>15</v>
      </c>
    </row>
    <row r="618" spans="1:40" ht="12" hidden="1" customHeight="1">
      <c r="A618" s="35"/>
      <c r="B618" s="10"/>
      <c r="C618" s="10"/>
      <c r="D618" s="10"/>
      <c r="E618" s="10"/>
      <c r="F618" s="10"/>
      <c r="G618" s="10"/>
      <c r="H618" s="10"/>
      <c r="I618" s="10"/>
      <c r="J618" s="10"/>
      <c r="K618" s="14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18">
        <f t="shared" ca="1" si="1"/>
        <v>0</v>
      </c>
      <c r="AK618" s="19">
        <f t="shared" ca="1" si="2"/>
        <v>0</v>
      </c>
      <c r="AL618" s="20" t="s">
        <v>80</v>
      </c>
      <c r="AM618" s="20">
        <v>18</v>
      </c>
      <c r="AN618" s="21">
        <v>16</v>
      </c>
    </row>
    <row r="619" spans="1:40" ht="12" hidden="1" customHeight="1">
      <c r="A619" s="35"/>
      <c r="B619" s="10"/>
      <c r="C619" s="10"/>
      <c r="D619" s="10"/>
      <c r="E619" s="10"/>
      <c r="F619" s="10"/>
      <c r="G619" s="10"/>
      <c r="H619" s="10"/>
      <c r="I619" s="10"/>
      <c r="J619" s="10"/>
      <c r="K619" s="14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18">
        <f t="shared" ca="1" si="1"/>
        <v>0</v>
      </c>
      <c r="AK619" s="19">
        <f t="shared" ca="1" si="2"/>
        <v>0</v>
      </c>
      <c r="AL619" s="20" t="s">
        <v>80</v>
      </c>
      <c r="AM619" s="20">
        <v>19</v>
      </c>
      <c r="AN619" s="21">
        <v>17</v>
      </c>
    </row>
    <row r="620" spans="1:40" ht="12" hidden="1" customHeight="1">
      <c r="A620" s="35"/>
      <c r="B620" s="10"/>
      <c r="C620" s="10"/>
      <c r="D620" s="10"/>
      <c r="E620" s="10"/>
      <c r="F620" s="10"/>
      <c r="G620" s="10"/>
      <c r="H620" s="10"/>
      <c r="I620" s="10"/>
      <c r="J620" s="10"/>
      <c r="K620" s="14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18">
        <f t="shared" ca="1" si="1"/>
        <v>0</v>
      </c>
      <c r="AK620" s="19">
        <f t="shared" ca="1" si="2"/>
        <v>0</v>
      </c>
      <c r="AL620" s="20" t="s">
        <v>80</v>
      </c>
      <c r="AM620" s="20">
        <v>20</v>
      </c>
      <c r="AN620" s="21">
        <v>18</v>
      </c>
    </row>
    <row r="621" spans="1:40" ht="12" hidden="1" customHeight="1">
      <c r="A621" s="35"/>
      <c r="B621" s="10"/>
      <c r="C621" s="10"/>
      <c r="D621" s="10"/>
      <c r="E621" s="10"/>
      <c r="F621" s="10"/>
      <c r="G621" s="10"/>
      <c r="H621" s="10"/>
      <c r="I621" s="10"/>
      <c r="J621" s="10"/>
      <c r="K621" s="14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18">
        <f t="shared" ca="1" si="1"/>
        <v>0</v>
      </c>
      <c r="AK621" s="19">
        <f t="shared" ca="1" si="2"/>
        <v>0</v>
      </c>
      <c r="AL621" s="20" t="s">
        <v>80</v>
      </c>
      <c r="AM621" s="20">
        <v>21</v>
      </c>
      <c r="AN621" s="21">
        <v>19</v>
      </c>
    </row>
    <row r="622" spans="1:40" ht="12" hidden="1" customHeight="1">
      <c r="A622" s="35"/>
      <c r="B622" s="10"/>
      <c r="C622" s="10"/>
      <c r="D622" s="10"/>
      <c r="E622" s="10"/>
      <c r="F622" s="10"/>
      <c r="G622" s="10"/>
      <c r="H622" s="10"/>
      <c r="I622" s="10"/>
      <c r="J622" s="10"/>
      <c r="K622" s="14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18">
        <f t="shared" ca="1" si="1"/>
        <v>0</v>
      </c>
      <c r="AK622" s="19">
        <f t="shared" ca="1" si="2"/>
        <v>0</v>
      </c>
      <c r="AL622" s="20" t="s">
        <v>80</v>
      </c>
      <c r="AM622" s="20">
        <v>22</v>
      </c>
      <c r="AN622" s="21">
        <v>20</v>
      </c>
    </row>
    <row r="623" spans="1:40" ht="12" hidden="1" customHeight="1">
      <c r="A623" s="35"/>
      <c r="B623" s="10"/>
      <c r="C623" s="10"/>
      <c r="D623" s="10"/>
      <c r="E623" s="10"/>
      <c r="F623" s="10"/>
      <c r="G623" s="10"/>
      <c r="H623" s="10"/>
      <c r="I623" s="10"/>
      <c r="J623" s="10"/>
      <c r="K623" s="14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18">
        <f t="shared" ca="1" si="1"/>
        <v>0</v>
      </c>
      <c r="AK623" s="19">
        <f t="shared" ca="1" si="2"/>
        <v>0</v>
      </c>
      <c r="AL623" s="20" t="s">
        <v>80</v>
      </c>
      <c r="AM623" s="20">
        <v>23</v>
      </c>
      <c r="AN623" s="21">
        <v>21</v>
      </c>
    </row>
    <row r="624" spans="1:40" ht="12" hidden="1" customHeight="1">
      <c r="A624" s="35"/>
      <c r="B624" s="10"/>
      <c r="C624" s="10"/>
      <c r="D624" s="10"/>
      <c r="E624" s="10"/>
      <c r="F624" s="10"/>
      <c r="G624" s="10"/>
      <c r="H624" s="10"/>
      <c r="I624" s="10"/>
      <c r="J624" s="10"/>
      <c r="K624" s="14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18">
        <f t="shared" ca="1" si="1"/>
        <v>0</v>
      </c>
      <c r="AK624" s="19">
        <f t="shared" ca="1" si="2"/>
        <v>0</v>
      </c>
      <c r="AL624" s="20" t="s">
        <v>80</v>
      </c>
      <c r="AM624" s="20">
        <v>24</v>
      </c>
      <c r="AN624" s="21">
        <v>22</v>
      </c>
    </row>
    <row r="625" spans="1:40" ht="12" hidden="1" customHeight="1">
      <c r="A625" s="35"/>
      <c r="B625" s="10"/>
      <c r="C625" s="10"/>
      <c r="D625" s="10"/>
      <c r="E625" s="10"/>
      <c r="F625" s="10"/>
      <c r="G625" s="10"/>
      <c r="H625" s="10"/>
      <c r="I625" s="10"/>
      <c r="J625" s="10"/>
      <c r="K625" s="14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18">
        <f t="shared" ca="1" si="1"/>
        <v>0</v>
      </c>
      <c r="AK625" s="19">
        <f t="shared" ca="1" si="2"/>
        <v>0</v>
      </c>
      <c r="AL625" s="20" t="s">
        <v>80</v>
      </c>
      <c r="AM625" s="20">
        <v>25</v>
      </c>
      <c r="AN625" s="21">
        <v>23</v>
      </c>
    </row>
    <row r="626" spans="1:40" ht="12" hidden="1" customHeight="1">
      <c r="A626" s="35"/>
      <c r="B626" s="10"/>
      <c r="C626" s="10"/>
      <c r="D626" s="10"/>
      <c r="E626" s="10"/>
      <c r="F626" s="10"/>
      <c r="G626" s="10"/>
      <c r="H626" s="10"/>
      <c r="I626" s="10"/>
      <c r="J626" s="10"/>
      <c r="K626" s="14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18">
        <f t="shared" ca="1" si="1"/>
        <v>0</v>
      </c>
      <c r="AK626" s="19">
        <f t="shared" ca="1" si="2"/>
        <v>0</v>
      </c>
      <c r="AL626" s="20" t="s">
        <v>80</v>
      </c>
      <c r="AM626" s="20">
        <v>26</v>
      </c>
      <c r="AN626" s="21">
        <v>24</v>
      </c>
    </row>
    <row r="627" spans="1:40" ht="12" hidden="1" customHeight="1">
      <c r="A627" s="35"/>
      <c r="B627" s="10"/>
      <c r="C627" s="10"/>
      <c r="D627" s="10"/>
      <c r="E627" s="10"/>
      <c r="F627" s="10"/>
      <c r="G627" s="10"/>
      <c r="H627" s="10"/>
      <c r="I627" s="10"/>
      <c r="J627" s="10"/>
      <c r="K627" s="14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18">
        <f t="shared" ca="1" si="1"/>
        <v>0</v>
      </c>
      <c r="AK627" s="19">
        <f t="shared" ca="1" si="2"/>
        <v>0</v>
      </c>
      <c r="AL627" s="20" t="s">
        <v>80</v>
      </c>
      <c r="AM627" s="20">
        <v>27</v>
      </c>
      <c r="AN627" s="21">
        <v>25</v>
      </c>
    </row>
    <row r="628" spans="1:40" ht="12" hidden="1" customHeight="1">
      <c r="A628" s="35"/>
      <c r="B628" s="10"/>
      <c r="C628" s="10"/>
      <c r="D628" s="10"/>
      <c r="E628" s="10"/>
      <c r="F628" s="10"/>
      <c r="G628" s="10"/>
      <c r="H628" s="10"/>
      <c r="I628" s="10"/>
      <c r="J628" s="10"/>
      <c r="K628" s="14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18">
        <f t="shared" ca="1" si="1"/>
        <v>0</v>
      </c>
      <c r="AK628" s="19">
        <f t="shared" ca="1" si="2"/>
        <v>0</v>
      </c>
      <c r="AL628" s="20" t="s">
        <v>80</v>
      </c>
      <c r="AM628" s="20">
        <v>28</v>
      </c>
      <c r="AN628" s="21">
        <v>26</v>
      </c>
    </row>
    <row r="629" spans="1:40" ht="12" hidden="1" customHeight="1">
      <c r="A629" s="35"/>
      <c r="B629" s="10"/>
      <c r="C629" s="10"/>
      <c r="D629" s="10"/>
      <c r="E629" s="10"/>
      <c r="F629" s="10"/>
      <c r="G629" s="10"/>
      <c r="H629" s="10"/>
      <c r="I629" s="10"/>
      <c r="J629" s="10"/>
      <c r="K629" s="14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18">
        <f t="shared" ca="1" si="1"/>
        <v>0</v>
      </c>
      <c r="AK629" s="19">
        <f t="shared" ca="1" si="2"/>
        <v>0</v>
      </c>
      <c r="AL629" s="20" t="s">
        <v>80</v>
      </c>
      <c r="AM629" s="20">
        <v>29</v>
      </c>
      <c r="AN629" s="21">
        <v>27</v>
      </c>
    </row>
    <row r="630" spans="1:40" ht="12" hidden="1" customHeight="1">
      <c r="A630" s="35"/>
      <c r="B630" s="10"/>
      <c r="C630" s="10"/>
      <c r="D630" s="10"/>
      <c r="E630" s="10"/>
      <c r="F630" s="10"/>
      <c r="G630" s="10"/>
      <c r="H630" s="10"/>
      <c r="I630" s="10"/>
      <c r="J630" s="10"/>
      <c r="K630" s="14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18">
        <f t="shared" ca="1" si="1"/>
        <v>0</v>
      </c>
      <c r="AK630" s="19">
        <f t="shared" ca="1" si="2"/>
        <v>0</v>
      </c>
      <c r="AL630" s="20" t="s">
        <v>80</v>
      </c>
      <c r="AM630" s="20">
        <v>30</v>
      </c>
      <c r="AN630" s="21">
        <v>28</v>
      </c>
    </row>
    <row r="631" spans="1:40" ht="12" hidden="1" customHeight="1">
      <c r="A631" s="35"/>
      <c r="B631" s="10"/>
      <c r="C631" s="10"/>
      <c r="D631" s="10"/>
      <c r="E631" s="10"/>
      <c r="F631" s="10"/>
      <c r="G631" s="10"/>
      <c r="H631" s="10"/>
      <c r="I631" s="10"/>
      <c r="J631" s="10"/>
      <c r="K631" s="14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18">
        <f t="shared" ca="1" si="1"/>
        <v>0</v>
      </c>
      <c r="AK631" s="19">
        <f t="shared" ca="1" si="2"/>
        <v>0</v>
      </c>
      <c r="AL631" s="20" t="s">
        <v>80</v>
      </c>
      <c r="AM631" s="20">
        <v>31</v>
      </c>
      <c r="AN631" s="21">
        <v>29</v>
      </c>
    </row>
    <row r="632" spans="1:40" ht="12" hidden="1" customHeight="1">
      <c r="A632" s="35"/>
      <c r="B632" s="10"/>
      <c r="C632" s="10"/>
      <c r="D632" s="10"/>
      <c r="E632" s="10"/>
      <c r="F632" s="10"/>
      <c r="G632" s="10"/>
      <c r="H632" s="10"/>
      <c r="I632" s="10"/>
      <c r="J632" s="10"/>
      <c r="K632" s="14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18">
        <f t="shared" ca="1" si="1"/>
        <v>0</v>
      </c>
      <c r="AK632" s="19">
        <f t="shared" ca="1" si="2"/>
        <v>0</v>
      </c>
      <c r="AL632" s="20" t="s">
        <v>80</v>
      </c>
      <c r="AM632" s="20">
        <v>32</v>
      </c>
      <c r="AN632" s="21">
        <v>30</v>
      </c>
    </row>
    <row r="633" spans="1:40" ht="12" hidden="1" customHeight="1">
      <c r="A633" s="35"/>
      <c r="B633" s="10"/>
      <c r="C633" s="10"/>
      <c r="D633" s="10"/>
      <c r="E633" s="10"/>
      <c r="F633" s="10"/>
      <c r="G633" s="10"/>
      <c r="H633" s="10"/>
      <c r="I633" s="10"/>
      <c r="J633" s="10"/>
      <c r="K633" s="14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18">
        <f t="shared" ca="1" si="1"/>
        <v>0</v>
      </c>
      <c r="AK633" s="19">
        <f t="shared" ca="1" si="2"/>
        <v>0</v>
      </c>
      <c r="AL633" s="20" t="s">
        <v>80</v>
      </c>
      <c r="AM633" s="20">
        <v>33</v>
      </c>
      <c r="AN633" s="21">
        <v>31</v>
      </c>
    </row>
    <row r="634" spans="1:40" ht="12" hidden="1" customHeight="1">
      <c r="A634" s="35"/>
      <c r="B634" s="10"/>
      <c r="C634" s="10"/>
      <c r="D634" s="10"/>
      <c r="E634" s="10"/>
      <c r="F634" s="10"/>
      <c r="G634" s="10"/>
      <c r="H634" s="10"/>
      <c r="I634" s="10"/>
      <c r="J634" s="10"/>
      <c r="K634" s="14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18">
        <f t="shared" ca="1" si="1"/>
        <v>0</v>
      </c>
      <c r="AK634" s="19">
        <f t="shared" ca="1" si="2"/>
        <v>0</v>
      </c>
      <c r="AL634" s="20" t="s">
        <v>80</v>
      </c>
      <c r="AM634" s="20">
        <v>34</v>
      </c>
      <c r="AN634" s="21">
        <v>32</v>
      </c>
    </row>
    <row r="635" spans="1:40" ht="12" hidden="1" customHeight="1">
      <c r="A635" s="35"/>
      <c r="B635" s="10"/>
      <c r="C635" s="10"/>
      <c r="D635" s="10"/>
      <c r="E635" s="10"/>
      <c r="F635" s="10"/>
      <c r="G635" s="10"/>
      <c r="H635" s="10"/>
      <c r="I635" s="10"/>
      <c r="J635" s="10"/>
      <c r="K635" s="14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18">
        <f t="shared" ca="1" si="1"/>
        <v>0</v>
      </c>
      <c r="AK635" s="19">
        <f t="shared" ca="1" si="2"/>
        <v>0</v>
      </c>
      <c r="AL635" s="20" t="s">
        <v>80</v>
      </c>
      <c r="AM635" s="20">
        <v>35</v>
      </c>
      <c r="AN635" s="21">
        <v>33</v>
      </c>
    </row>
    <row r="636" spans="1:40" ht="12" hidden="1" customHeight="1">
      <c r="A636" s="35"/>
      <c r="B636" s="10"/>
      <c r="C636" s="10"/>
      <c r="D636" s="10"/>
      <c r="E636" s="10"/>
      <c r="F636" s="10"/>
      <c r="G636" s="10"/>
      <c r="H636" s="10"/>
      <c r="I636" s="10"/>
      <c r="J636" s="10"/>
      <c r="K636" s="14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18">
        <f t="shared" ca="1" si="1"/>
        <v>0</v>
      </c>
      <c r="AK636" s="19">
        <f t="shared" ca="1" si="2"/>
        <v>0</v>
      </c>
      <c r="AL636" s="20" t="s">
        <v>80</v>
      </c>
      <c r="AM636" s="20">
        <v>36</v>
      </c>
      <c r="AN636" s="21">
        <v>34</v>
      </c>
    </row>
    <row r="637" spans="1:40" ht="12" hidden="1" customHeight="1">
      <c r="A637" s="35"/>
      <c r="B637" s="10"/>
      <c r="C637" s="10"/>
      <c r="D637" s="10"/>
      <c r="E637" s="10"/>
      <c r="F637" s="10"/>
      <c r="G637" s="10"/>
      <c r="H637" s="10"/>
      <c r="I637" s="10"/>
      <c r="J637" s="10"/>
      <c r="K637" s="14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18">
        <f t="shared" ca="1" si="1"/>
        <v>0</v>
      </c>
      <c r="AK637" s="19">
        <f t="shared" ca="1" si="2"/>
        <v>0</v>
      </c>
      <c r="AL637" s="20" t="s">
        <v>80</v>
      </c>
      <c r="AM637" s="20">
        <v>37</v>
      </c>
      <c r="AN637" s="21">
        <v>35</v>
      </c>
    </row>
    <row r="638" spans="1:40" ht="12" hidden="1" customHeight="1">
      <c r="A638" s="35"/>
      <c r="B638" s="10"/>
      <c r="C638" s="10"/>
      <c r="D638" s="10"/>
      <c r="E638" s="10"/>
      <c r="F638" s="10"/>
      <c r="G638" s="10"/>
      <c r="H638" s="10"/>
      <c r="I638" s="10"/>
      <c r="J638" s="10"/>
      <c r="K638" s="14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18">
        <f t="shared" ca="1" si="1"/>
        <v>0</v>
      </c>
      <c r="AK638" s="19">
        <f t="shared" ca="1" si="2"/>
        <v>0</v>
      </c>
      <c r="AL638" s="20" t="s">
        <v>80</v>
      </c>
      <c r="AM638" s="20">
        <v>38</v>
      </c>
      <c r="AN638" s="21">
        <v>36</v>
      </c>
    </row>
    <row r="639" spans="1:40" ht="12" hidden="1" customHeight="1">
      <c r="A639" s="35"/>
      <c r="B639" s="10"/>
      <c r="C639" s="10"/>
      <c r="D639" s="10"/>
      <c r="E639" s="10"/>
      <c r="F639" s="10"/>
      <c r="G639" s="10"/>
      <c r="H639" s="10"/>
      <c r="I639" s="10"/>
      <c r="J639" s="10"/>
      <c r="K639" s="14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18">
        <f t="shared" ca="1" si="1"/>
        <v>0</v>
      </c>
      <c r="AK639" s="19">
        <f t="shared" ca="1" si="2"/>
        <v>0</v>
      </c>
      <c r="AL639" s="20" t="s">
        <v>80</v>
      </c>
      <c r="AM639" s="20">
        <v>39</v>
      </c>
      <c r="AN639" s="21">
        <v>37</v>
      </c>
    </row>
    <row r="640" spans="1:40" ht="12" hidden="1" customHeight="1">
      <c r="A640" s="35"/>
      <c r="B640" s="10"/>
      <c r="C640" s="10"/>
      <c r="D640" s="10"/>
      <c r="E640" s="10"/>
      <c r="F640" s="10"/>
      <c r="G640" s="10"/>
      <c r="H640" s="10"/>
      <c r="I640" s="10"/>
      <c r="J640" s="10"/>
      <c r="K640" s="14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18">
        <f t="shared" ca="1" si="1"/>
        <v>0</v>
      </c>
      <c r="AK640" s="19">
        <f t="shared" ca="1" si="2"/>
        <v>0</v>
      </c>
      <c r="AL640" s="20" t="s">
        <v>80</v>
      </c>
      <c r="AM640" s="20">
        <v>40</v>
      </c>
      <c r="AN640" s="21">
        <v>38</v>
      </c>
    </row>
    <row r="641" spans="1:40" ht="12" hidden="1" customHeight="1">
      <c r="A641" s="35"/>
      <c r="B641" s="10"/>
      <c r="C641" s="10"/>
      <c r="D641" s="10"/>
      <c r="E641" s="10"/>
      <c r="F641" s="10"/>
      <c r="G641" s="10"/>
      <c r="H641" s="10"/>
      <c r="I641" s="10"/>
      <c r="J641" s="10"/>
      <c r="K641" s="14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18">
        <f t="shared" ca="1" si="1"/>
        <v>0</v>
      </c>
      <c r="AK641" s="19">
        <f t="shared" ca="1" si="2"/>
        <v>0</v>
      </c>
      <c r="AL641" s="20" t="s">
        <v>80</v>
      </c>
      <c r="AM641" s="20">
        <v>41</v>
      </c>
      <c r="AN641" s="21">
        <v>39</v>
      </c>
    </row>
    <row r="642" spans="1:40" ht="12" hidden="1" customHeight="1">
      <c r="A642" s="35"/>
      <c r="B642" s="10"/>
      <c r="C642" s="10"/>
      <c r="D642" s="10"/>
      <c r="E642" s="10"/>
      <c r="F642" s="10"/>
      <c r="G642" s="10"/>
      <c r="H642" s="10"/>
      <c r="I642" s="10"/>
      <c r="J642" s="10"/>
      <c r="K642" s="14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18">
        <f t="shared" ca="1" si="1"/>
        <v>0</v>
      </c>
      <c r="AK642" s="19">
        <f t="shared" ca="1" si="2"/>
        <v>0</v>
      </c>
      <c r="AL642" s="20" t="s">
        <v>80</v>
      </c>
      <c r="AM642" s="20">
        <v>42</v>
      </c>
      <c r="AN642" s="21">
        <v>40</v>
      </c>
    </row>
    <row r="643" spans="1:40" ht="12" hidden="1" customHeight="1">
      <c r="A643" s="35"/>
      <c r="B643" s="10"/>
      <c r="C643" s="10"/>
      <c r="D643" s="10"/>
      <c r="E643" s="10"/>
      <c r="F643" s="10"/>
      <c r="G643" s="10"/>
      <c r="H643" s="10"/>
      <c r="I643" s="10"/>
      <c r="J643" s="10"/>
      <c r="K643" s="14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18">
        <f t="shared" ca="1" si="1"/>
        <v>0</v>
      </c>
      <c r="AK643" s="19">
        <f t="shared" ca="1" si="2"/>
        <v>0</v>
      </c>
      <c r="AL643" s="20" t="s">
        <v>80</v>
      </c>
      <c r="AM643" s="20">
        <v>43</v>
      </c>
      <c r="AN643" s="21">
        <v>41</v>
      </c>
    </row>
    <row r="644" spans="1:40" ht="12" hidden="1" customHeight="1">
      <c r="A644" s="35"/>
      <c r="B644" s="10"/>
      <c r="C644" s="10"/>
      <c r="D644" s="10"/>
      <c r="E644" s="10"/>
      <c r="F644" s="10"/>
      <c r="G644" s="10"/>
      <c r="H644" s="10"/>
      <c r="I644" s="10"/>
      <c r="J644" s="10"/>
      <c r="K644" s="14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18">
        <f t="shared" ca="1" si="1"/>
        <v>0</v>
      </c>
      <c r="AK644" s="19">
        <f t="shared" ca="1" si="2"/>
        <v>0</v>
      </c>
      <c r="AL644" s="20" t="s">
        <v>80</v>
      </c>
      <c r="AM644" s="20">
        <v>44</v>
      </c>
      <c r="AN644" s="21">
        <v>42</v>
      </c>
    </row>
    <row r="645" spans="1:40" ht="12" hidden="1" customHeight="1">
      <c r="A645" s="35"/>
      <c r="B645" s="10"/>
      <c r="C645" s="10"/>
      <c r="D645" s="10"/>
      <c r="E645" s="10"/>
      <c r="F645" s="10"/>
      <c r="G645" s="10"/>
      <c r="H645" s="10"/>
      <c r="I645" s="10"/>
      <c r="J645" s="10"/>
      <c r="K645" s="14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18">
        <f t="shared" ca="1" si="1"/>
        <v>0</v>
      </c>
      <c r="AK645" s="19">
        <f t="shared" ca="1" si="2"/>
        <v>0</v>
      </c>
      <c r="AL645" s="20" t="s">
        <v>80</v>
      </c>
      <c r="AM645" s="20">
        <v>45</v>
      </c>
      <c r="AN645" s="21">
        <v>43</v>
      </c>
    </row>
    <row r="646" spans="1:40" ht="12" hidden="1" customHeight="1">
      <c r="A646" s="35"/>
      <c r="B646" s="10"/>
      <c r="C646" s="10"/>
      <c r="D646" s="10"/>
      <c r="E646" s="10"/>
      <c r="F646" s="10"/>
      <c r="G646" s="10"/>
      <c r="H646" s="10"/>
      <c r="I646" s="10"/>
      <c r="J646" s="10"/>
      <c r="K646" s="14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18">
        <f t="shared" ca="1" si="1"/>
        <v>0</v>
      </c>
      <c r="AK646" s="19">
        <f t="shared" ca="1" si="2"/>
        <v>0</v>
      </c>
      <c r="AL646" s="20" t="s">
        <v>80</v>
      </c>
      <c r="AM646" s="20">
        <v>46</v>
      </c>
      <c r="AN646" s="21">
        <v>44</v>
      </c>
    </row>
    <row r="647" spans="1:40" ht="12" hidden="1" customHeight="1">
      <c r="A647" s="35"/>
      <c r="B647" s="10"/>
      <c r="C647" s="10"/>
      <c r="D647" s="10"/>
      <c r="E647" s="10"/>
      <c r="F647" s="10"/>
      <c r="G647" s="10"/>
      <c r="H647" s="10"/>
      <c r="I647" s="10"/>
      <c r="J647" s="10"/>
      <c r="K647" s="14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18">
        <f t="shared" ca="1" si="1"/>
        <v>0</v>
      </c>
      <c r="AK647" s="19">
        <f t="shared" ca="1" si="2"/>
        <v>0</v>
      </c>
      <c r="AL647" s="20" t="s">
        <v>80</v>
      </c>
      <c r="AM647" s="20">
        <v>47</v>
      </c>
      <c r="AN647" s="21">
        <v>45</v>
      </c>
    </row>
    <row r="648" spans="1:40" ht="12" hidden="1" customHeight="1">
      <c r="A648" s="35"/>
      <c r="B648" s="10"/>
      <c r="C648" s="10"/>
      <c r="D648" s="10"/>
      <c r="E648" s="10"/>
      <c r="F648" s="10"/>
      <c r="G648" s="10"/>
      <c r="H648" s="10"/>
      <c r="I648" s="10"/>
      <c r="J648" s="10"/>
      <c r="K648" s="14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18">
        <f t="shared" ca="1" si="1"/>
        <v>0</v>
      </c>
      <c r="AK648" s="19">
        <f t="shared" ca="1" si="2"/>
        <v>0</v>
      </c>
      <c r="AL648" s="20" t="s">
        <v>80</v>
      </c>
      <c r="AM648" s="20">
        <v>48</v>
      </c>
      <c r="AN648" s="21">
        <v>46</v>
      </c>
    </row>
    <row r="649" spans="1:40" ht="12" hidden="1" customHeight="1">
      <c r="A649" s="35"/>
      <c r="B649" s="10"/>
      <c r="C649" s="10"/>
      <c r="D649" s="10"/>
      <c r="E649" s="10"/>
      <c r="F649" s="10"/>
      <c r="G649" s="10"/>
      <c r="H649" s="10"/>
      <c r="I649" s="10"/>
      <c r="J649" s="10"/>
      <c r="K649" s="14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18">
        <f t="shared" ca="1" si="1"/>
        <v>0</v>
      </c>
      <c r="AK649" s="19">
        <f t="shared" ca="1" si="2"/>
        <v>0</v>
      </c>
      <c r="AL649" s="20" t="s">
        <v>80</v>
      </c>
      <c r="AM649" s="20">
        <v>49</v>
      </c>
      <c r="AN649" s="21">
        <v>47</v>
      </c>
    </row>
    <row r="650" spans="1:40" ht="12" hidden="1" customHeight="1">
      <c r="A650" s="35"/>
      <c r="B650" s="10"/>
      <c r="C650" s="10"/>
      <c r="D650" s="10"/>
      <c r="E650" s="10"/>
      <c r="F650" s="10"/>
      <c r="G650" s="10"/>
      <c r="H650" s="10"/>
      <c r="I650" s="10"/>
      <c r="J650" s="10"/>
      <c r="K650" s="14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18">
        <f t="shared" ca="1" si="1"/>
        <v>0</v>
      </c>
      <c r="AK650" s="19">
        <f t="shared" ca="1" si="2"/>
        <v>0</v>
      </c>
      <c r="AL650" s="20" t="s">
        <v>80</v>
      </c>
      <c r="AM650" s="20">
        <v>50</v>
      </c>
      <c r="AN650" s="21">
        <v>48</v>
      </c>
    </row>
    <row r="651" spans="1:40" ht="12" hidden="1" customHeight="1">
      <c r="A651" s="35"/>
      <c r="B651" s="10"/>
      <c r="C651" s="10"/>
      <c r="D651" s="10"/>
      <c r="E651" s="10"/>
      <c r="F651" s="10"/>
      <c r="G651" s="10"/>
      <c r="H651" s="10"/>
      <c r="I651" s="10"/>
      <c r="J651" s="10"/>
      <c r="K651" s="14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18">
        <f t="shared" ca="1" si="1"/>
        <v>0</v>
      </c>
      <c r="AK651" s="19">
        <f t="shared" ca="1" si="2"/>
        <v>0</v>
      </c>
      <c r="AL651" s="20" t="s">
        <v>80</v>
      </c>
      <c r="AM651" s="20">
        <v>51</v>
      </c>
      <c r="AN651" s="21">
        <v>49</v>
      </c>
    </row>
    <row r="652" spans="1:40" ht="12" hidden="1" customHeight="1">
      <c r="A652" s="35"/>
      <c r="B652" s="10"/>
      <c r="C652" s="10"/>
      <c r="D652" s="10"/>
      <c r="E652" s="10"/>
      <c r="F652" s="10"/>
      <c r="G652" s="10"/>
      <c r="H652" s="10"/>
      <c r="I652" s="10"/>
      <c r="J652" s="10"/>
      <c r="K652" s="14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18">
        <f t="shared" ca="1" si="1"/>
        <v>0</v>
      </c>
      <c r="AK652" s="19">
        <f t="shared" ca="1" si="2"/>
        <v>0</v>
      </c>
      <c r="AL652" s="20" t="s">
        <v>80</v>
      </c>
      <c r="AM652" s="20">
        <v>52</v>
      </c>
      <c r="AN652" s="21">
        <v>50</v>
      </c>
    </row>
    <row r="653" spans="1:40" ht="12" hidden="1" customHeight="1">
      <c r="A653" s="35"/>
      <c r="B653" s="10"/>
      <c r="C653" s="10"/>
      <c r="D653" s="10"/>
      <c r="E653" s="10"/>
      <c r="F653" s="10"/>
      <c r="G653" s="10"/>
      <c r="H653" s="10"/>
      <c r="I653" s="10"/>
      <c r="J653" s="10"/>
      <c r="K653" s="14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18">
        <f t="shared" ca="1" si="1"/>
        <v>0</v>
      </c>
      <c r="AK653" s="19">
        <f t="shared" ca="1" si="2"/>
        <v>0</v>
      </c>
      <c r="AL653" s="20" t="s">
        <v>81</v>
      </c>
      <c r="AM653" s="20">
        <v>3</v>
      </c>
      <c r="AN653" s="21">
        <v>1</v>
      </c>
    </row>
    <row r="654" spans="1:40" ht="12" hidden="1" customHeight="1">
      <c r="A654" s="35"/>
      <c r="B654" s="10"/>
      <c r="C654" s="10"/>
      <c r="D654" s="10"/>
      <c r="E654" s="10"/>
      <c r="F654" s="10"/>
      <c r="G654" s="10"/>
      <c r="H654" s="10"/>
      <c r="I654" s="10"/>
      <c r="J654" s="10"/>
      <c r="K654" s="14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18">
        <f t="shared" ca="1" si="1"/>
        <v>0</v>
      </c>
      <c r="AK654" s="19">
        <f t="shared" ca="1" si="2"/>
        <v>0</v>
      </c>
      <c r="AL654" s="20" t="s">
        <v>81</v>
      </c>
      <c r="AM654" s="20">
        <v>4</v>
      </c>
      <c r="AN654" s="21">
        <v>2</v>
      </c>
    </row>
    <row r="655" spans="1:40" ht="12" hidden="1" customHeight="1">
      <c r="A655" s="35"/>
      <c r="B655" s="10"/>
      <c r="C655" s="10"/>
      <c r="D655" s="10"/>
      <c r="E655" s="10"/>
      <c r="F655" s="10"/>
      <c r="G655" s="10"/>
      <c r="H655" s="10"/>
      <c r="I655" s="10"/>
      <c r="J655" s="10"/>
      <c r="K655" s="14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18">
        <f t="shared" ca="1" si="1"/>
        <v>0</v>
      </c>
      <c r="AK655" s="19">
        <f t="shared" ca="1" si="2"/>
        <v>0</v>
      </c>
      <c r="AL655" s="20" t="s">
        <v>81</v>
      </c>
      <c r="AM655" s="20">
        <v>5</v>
      </c>
      <c r="AN655" s="21">
        <v>3</v>
      </c>
    </row>
    <row r="656" spans="1:40" ht="12" hidden="1" customHeight="1">
      <c r="A656" s="35"/>
      <c r="B656" s="10"/>
      <c r="C656" s="10"/>
      <c r="D656" s="10"/>
      <c r="E656" s="10"/>
      <c r="F656" s="10"/>
      <c r="G656" s="10"/>
      <c r="H656" s="10"/>
      <c r="I656" s="10"/>
      <c r="J656" s="10"/>
      <c r="K656" s="14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18">
        <f t="shared" ca="1" si="1"/>
        <v>0</v>
      </c>
      <c r="AK656" s="19">
        <f t="shared" ca="1" si="2"/>
        <v>0</v>
      </c>
      <c r="AL656" s="20" t="s">
        <v>81</v>
      </c>
      <c r="AM656" s="20">
        <v>6</v>
      </c>
      <c r="AN656" s="21">
        <v>4</v>
      </c>
    </row>
    <row r="657" spans="1:40" ht="12" hidden="1" customHeight="1">
      <c r="A657" s="35"/>
      <c r="B657" s="10"/>
      <c r="C657" s="10"/>
      <c r="D657" s="10"/>
      <c r="E657" s="10"/>
      <c r="F657" s="10"/>
      <c r="G657" s="10"/>
      <c r="H657" s="10"/>
      <c r="I657" s="10"/>
      <c r="J657" s="10"/>
      <c r="K657" s="14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18">
        <f t="shared" ca="1" si="1"/>
        <v>0</v>
      </c>
      <c r="AK657" s="19">
        <f t="shared" ca="1" si="2"/>
        <v>0</v>
      </c>
      <c r="AL657" s="20" t="s">
        <v>81</v>
      </c>
      <c r="AM657" s="20">
        <v>7</v>
      </c>
      <c r="AN657" s="21">
        <v>5</v>
      </c>
    </row>
    <row r="658" spans="1:40" ht="12" hidden="1" customHeight="1">
      <c r="A658" s="35"/>
      <c r="B658" s="10"/>
      <c r="C658" s="10"/>
      <c r="D658" s="10"/>
      <c r="E658" s="10"/>
      <c r="F658" s="10"/>
      <c r="G658" s="10"/>
      <c r="H658" s="10"/>
      <c r="I658" s="10"/>
      <c r="J658" s="10"/>
      <c r="K658" s="14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18">
        <f t="shared" ca="1" si="1"/>
        <v>0</v>
      </c>
      <c r="AK658" s="19">
        <f t="shared" ca="1" si="2"/>
        <v>0</v>
      </c>
      <c r="AL658" s="20" t="s">
        <v>81</v>
      </c>
      <c r="AM658" s="20">
        <v>8</v>
      </c>
      <c r="AN658" s="21">
        <v>6</v>
      </c>
    </row>
    <row r="659" spans="1:40" ht="12" hidden="1" customHeight="1">
      <c r="A659" s="35"/>
      <c r="B659" s="10"/>
      <c r="C659" s="10"/>
      <c r="D659" s="10"/>
      <c r="E659" s="10"/>
      <c r="F659" s="10"/>
      <c r="G659" s="10"/>
      <c r="H659" s="10"/>
      <c r="I659" s="10"/>
      <c r="J659" s="10"/>
      <c r="K659" s="14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18">
        <f t="shared" ca="1" si="1"/>
        <v>0</v>
      </c>
      <c r="AK659" s="19">
        <f t="shared" ca="1" si="2"/>
        <v>0</v>
      </c>
      <c r="AL659" s="20" t="s">
        <v>81</v>
      </c>
      <c r="AM659" s="20">
        <v>9</v>
      </c>
      <c r="AN659" s="21">
        <v>7</v>
      </c>
    </row>
    <row r="660" spans="1:40" ht="12" hidden="1" customHeight="1">
      <c r="A660" s="35"/>
      <c r="B660" s="10"/>
      <c r="C660" s="10"/>
      <c r="D660" s="10"/>
      <c r="E660" s="10"/>
      <c r="F660" s="10"/>
      <c r="G660" s="10"/>
      <c r="H660" s="10"/>
      <c r="I660" s="10"/>
      <c r="J660" s="10"/>
      <c r="K660" s="14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18">
        <f t="shared" ca="1" si="1"/>
        <v>0</v>
      </c>
      <c r="AK660" s="19">
        <f t="shared" ca="1" si="2"/>
        <v>0</v>
      </c>
      <c r="AL660" s="20" t="s">
        <v>81</v>
      </c>
      <c r="AM660" s="20">
        <v>10</v>
      </c>
      <c r="AN660" s="21">
        <v>8</v>
      </c>
    </row>
    <row r="661" spans="1:40" ht="12" hidden="1" customHeight="1">
      <c r="A661" s="35"/>
      <c r="B661" s="10"/>
      <c r="C661" s="10"/>
      <c r="D661" s="10"/>
      <c r="E661" s="10"/>
      <c r="F661" s="10"/>
      <c r="G661" s="10"/>
      <c r="H661" s="10"/>
      <c r="I661" s="10"/>
      <c r="J661" s="10"/>
      <c r="K661" s="14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18">
        <f t="shared" ca="1" si="1"/>
        <v>0</v>
      </c>
      <c r="AK661" s="19">
        <f t="shared" ca="1" si="2"/>
        <v>0</v>
      </c>
      <c r="AL661" s="20" t="s">
        <v>81</v>
      </c>
      <c r="AM661" s="20">
        <v>11</v>
      </c>
      <c r="AN661" s="21">
        <v>9</v>
      </c>
    </row>
    <row r="662" spans="1:40" ht="12" hidden="1" customHeight="1">
      <c r="A662" s="35"/>
      <c r="B662" s="10"/>
      <c r="C662" s="10"/>
      <c r="D662" s="10"/>
      <c r="E662" s="10"/>
      <c r="F662" s="10"/>
      <c r="G662" s="10"/>
      <c r="H662" s="10"/>
      <c r="I662" s="10"/>
      <c r="J662" s="10"/>
      <c r="K662" s="14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18">
        <f t="shared" ca="1" si="1"/>
        <v>0</v>
      </c>
      <c r="AK662" s="19">
        <f t="shared" ca="1" si="2"/>
        <v>0</v>
      </c>
      <c r="AL662" s="20" t="s">
        <v>81</v>
      </c>
      <c r="AM662" s="20">
        <v>12</v>
      </c>
      <c r="AN662" s="21">
        <v>10</v>
      </c>
    </row>
    <row r="663" spans="1:40" ht="12" hidden="1" customHeight="1">
      <c r="A663" s="35"/>
      <c r="B663" s="10"/>
      <c r="C663" s="10"/>
      <c r="D663" s="10"/>
      <c r="E663" s="10"/>
      <c r="F663" s="10"/>
      <c r="G663" s="10"/>
      <c r="H663" s="10"/>
      <c r="I663" s="10"/>
      <c r="J663" s="10"/>
      <c r="K663" s="14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18">
        <f t="shared" ca="1" si="1"/>
        <v>0</v>
      </c>
      <c r="AK663" s="19">
        <f t="shared" ca="1" si="2"/>
        <v>0</v>
      </c>
      <c r="AL663" s="20" t="s">
        <v>81</v>
      </c>
      <c r="AM663" s="20">
        <v>13</v>
      </c>
      <c r="AN663" s="21">
        <v>11</v>
      </c>
    </row>
    <row r="664" spans="1:40" ht="12" hidden="1" customHeight="1">
      <c r="A664" s="35"/>
      <c r="B664" s="10"/>
      <c r="C664" s="10"/>
      <c r="D664" s="10"/>
      <c r="E664" s="10"/>
      <c r="F664" s="10"/>
      <c r="G664" s="10"/>
      <c r="H664" s="10"/>
      <c r="I664" s="10"/>
      <c r="J664" s="10"/>
      <c r="K664" s="14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18">
        <f t="shared" ca="1" si="1"/>
        <v>0</v>
      </c>
      <c r="AK664" s="19">
        <f t="shared" ca="1" si="2"/>
        <v>0</v>
      </c>
      <c r="AL664" s="20" t="s">
        <v>81</v>
      </c>
      <c r="AM664" s="20">
        <v>14</v>
      </c>
      <c r="AN664" s="21">
        <v>12</v>
      </c>
    </row>
    <row r="665" spans="1:40" ht="12" hidden="1" customHeight="1">
      <c r="A665" s="35"/>
      <c r="B665" s="10"/>
      <c r="C665" s="10"/>
      <c r="D665" s="10"/>
      <c r="E665" s="10"/>
      <c r="F665" s="10"/>
      <c r="G665" s="10"/>
      <c r="H665" s="10"/>
      <c r="I665" s="10"/>
      <c r="J665" s="10"/>
      <c r="K665" s="14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18">
        <f t="shared" ca="1" si="1"/>
        <v>0</v>
      </c>
      <c r="AK665" s="19">
        <f t="shared" ca="1" si="2"/>
        <v>0</v>
      </c>
      <c r="AL665" s="20" t="s">
        <v>81</v>
      </c>
      <c r="AM665" s="20">
        <v>15</v>
      </c>
      <c r="AN665" s="21">
        <v>13</v>
      </c>
    </row>
    <row r="666" spans="1:40" ht="12" hidden="1" customHeight="1">
      <c r="A666" s="35"/>
      <c r="B666" s="10"/>
      <c r="C666" s="10"/>
      <c r="D666" s="10"/>
      <c r="E666" s="10"/>
      <c r="F666" s="10"/>
      <c r="G666" s="10"/>
      <c r="H666" s="10"/>
      <c r="I666" s="10"/>
      <c r="J666" s="10"/>
      <c r="K666" s="14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18">
        <f t="shared" ca="1" si="1"/>
        <v>0</v>
      </c>
      <c r="AK666" s="19">
        <f t="shared" ca="1" si="2"/>
        <v>0</v>
      </c>
      <c r="AL666" s="20" t="s">
        <v>81</v>
      </c>
      <c r="AM666" s="20">
        <v>16</v>
      </c>
      <c r="AN666" s="21">
        <v>14</v>
      </c>
    </row>
    <row r="667" spans="1:40" ht="12" hidden="1" customHeight="1">
      <c r="A667" s="35"/>
      <c r="B667" s="10"/>
      <c r="C667" s="10"/>
      <c r="D667" s="10"/>
      <c r="E667" s="10"/>
      <c r="F667" s="10"/>
      <c r="G667" s="10"/>
      <c r="H667" s="10"/>
      <c r="I667" s="10"/>
      <c r="J667" s="10"/>
      <c r="K667" s="14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18">
        <f t="shared" ca="1" si="1"/>
        <v>0</v>
      </c>
      <c r="AK667" s="19">
        <f t="shared" ca="1" si="2"/>
        <v>0</v>
      </c>
      <c r="AL667" s="20" t="s">
        <v>81</v>
      </c>
      <c r="AM667" s="20">
        <v>17</v>
      </c>
      <c r="AN667" s="21">
        <v>15</v>
      </c>
    </row>
    <row r="668" spans="1:40" ht="12" hidden="1" customHeight="1">
      <c r="A668" s="35"/>
      <c r="B668" s="10"/>
      <c r="C668" s="10"/>
      <c r="D668" s="10"/>
      <c r="E668" s="10"/>
      <c r="F668" s="10"/>
      <c r="G668" s="10"/>
      <c r="H668" s="10"/>
      <c r="I668" s="10"/>
      <c r="J668" s="10"/>
      <c r="K668" s="14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18">
        <f t="shared" ca="1" si="1"/>
        <v>0</v>
      </c>
      <c r="AK668" s="19">
        <f t="shared" ca="1" si="2"/>
        <v>0</v>
      </c>
      <c r="AL668" s="20" t="s">
        <v>81</v>
      </c>
      <c r="AM668" s="20">
        <v>18</v>
      </c>
      <c r="AN668" s="21">
        <v>16</v>
      </c>
    </row>
    <row r="669" spans="1:40" ht="12" hidden="1" customHeight="1">
      <c r="A669" s="35"/>
      <c r="B669" s="10"/>
      <c r="C669" s="10"/>
      <c r="D669" s="10"/>
      <c r="E669" s="10"/>
      <c r="F669" s="10"/>
      <c r="G669" s="10"/>
      <c r="H669" s="10"/>
      <c r="I669" s="10"/>
      <c r="J669" s="10"/>
      <c r="K669" s="14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18">
        <f t="shared" ca="1" si="1"/>
        <v>0</v>
      </c>
      <c r="AK669" s="19">
        <f t="shared" ca="1" si="2"/>
        <v>0</v>
      </c>
      <c r="AL669" s="20" t="s">
        <v>81</v>
      </c>
      <c r="AM669" s="20">
        <v>19</v>
      </c>
      <c r="AN669" s="21">
        <v>17</v>
      </c>
    </row>
    <row r="670" spans="1:40" ht="12" hidden="1" customHeight="1">
      <c r="A670" s="35"/>
      <c r="B670" s="10"/>
      <c r="C670" s="10"/>
      <c r="D670" s="10"/>
      <c r="E670" s="10"/>
      <c r="F670" s="10"/>
      <c r="G670" s="10"/>
      <c r="H670" s="10"/>
      <c r="I670" s="10"/>
      <c r="J670" s="10"/>
      <c r="K670" s="14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18">
        <f t="shared" ca="1" si="1"/>
        <v>0</v>
      </c>
      <c r="AK670" s="19">
        <f t="shared" ca="1" si="2"/>
        <v>0</v>
      </c>
      <c r="AL670" s="20" t="s">
        <v>81</v>
      </c>
      <c r="AM670" s="20">
        <v>20</v>
      </c>
      <c r="AN670" s="21">
        <v>18</v>
      </c>
    </row>
    <row r="671" spans="1:40" ht="12" hidden="1" customHeight="1">
      <c r="A671" s="35"/>
      <c r="B671" s="10"/>
      <c r="C671" s="10"/>
      <c r="D671" s="10"/>
      <c r="E671" s="10"/>
      <c r="F671" s="10"/>
      <c r="G671" s="10"/>
      <c r="H671" s="10"/>
      <c r="I671" s="10"/>
      <c r="J671" s="10"/>
      <c r="K671" s="14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18">
        <f t="shared" ca="1" si="1"/>
        <v>0</v>
      </c>
      <c r="AK671" s="19">
        <f t="shared" ca="1" si="2"/>
        <v>0</v>
      </c>
      <c r="AL671" s="20" t="s">
        <v>81</v>
      </c>
      <c r="AM671" s="20">
        <v>21</v>
      </c>
      <c r="AN671" s="21">
        <v>19</v>
      </c>
    </row>
    <row r="672" spans="1:40" ht="12" hidden="1" customHeight="1">
      <c r="A672" s="35"/>
      <c r="B672" s="10"/>
      <c r="C672" s="10"/>
      <c r="D672" s="10"/>
      <c r="E672" s="10"/>
      <c r="F672" s="10"/>
      <c r="G672" s="10"/>
      <c r="H672" s="10"/>
      <c r="I672" s="10"/>
      <c r="J672" s="10"/>
      <c r="K672" s="14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18">
        <f t="shared" ca="1" si="1"/>
        <v>0</v>
      </c>
      <c r="AK672" s="19">
        <f t="shared" ca="1" si="2"/>
        <v>0</v>
      </c>
      <c r="AL672" s="20" t="s">
        <v>81</v>
      </c>
      <c r="AM672" s="20">
        <v>22</v>
      </c>
      <c r="AN672" s="21">
        <v>20</v>
      </c>
    </row>
    <row r="673" spans="1:40" ht="12" hidden="1" customHeight="1">
      <c r="A673" s="35"/>
      <c r="B673" s="10"/>
      <c r="C673" s="10"/>
      <c r="D673" s="10"/>
      <c r="E673" s="10"/>
      <c r="F673" s="10"/>
      <c r="G673" s="10"/>
      <c r="H673" s="10"/>
      <c r="I673" s="10"/>
      <c r="J673" s="10"/>
      <c r="K673" s="14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18">
        <f t="shared" ca="1" si="1"/>
        <v>0</v>
      </c>
      <c r="AK673" s="19">
        <f t="shared" ca="1" si="2"/>
        <v>0</v>
      </c>
      <c r="AL673" s="20" t="s">
        <v>81</v>
      </c>
      <c r="AM673" s="20">
        <v>23</v>
      </c>
      <c r="AN673" s="21">
        <v>21</v>
      </c>
    </row>
    <row r="674" spans="1:40" ht="12" hidden="1" customHeight="1">
      <c r="A674" s="35"/>
      <c r="B674" s="10"/>
      <c r="C674" s="10"/>
      <c r="D674" s="10"/>
      <c r="E674" s="10"/>
      <c r="F674" s="10"/>
      <c r="G674" s="10"/>
      <c r="H674" s="10"/>
      <c r="I674" s="10"/>
      <c r="J674" s="10"/>
      <c r="K674" s="14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18">
        <f t="shared" ca="1" si="1"/>
        <v>0</v>
      </c>
      <c r="AK674" s="19">
        <f t="shared" ca="1" si="2"/>
        <v>0</v>
      </c>
      <c r="AL674" s="20" t="s">
        <v>81</v>
      </c>
      <c r="AM674" s="20">
        <v>24</v>
      </c>
      <c r="AN674" s="21">
        <v>22</v>
      </c>
    </row>
    <row r="675" spans="1:40" ht="12" hidden="1" customHeight="1">
      <c r="A675" s="35"/>
      <c r="B675" s="10"/>
      <c r="C675" s="10"/>
      <c r="D675" s="10"/>
      <c r="E675" s="10"/>
      <c r="F675" s="10"/>
      <c r="G675" s="10"/>
      <c r="H675" s="10"/>
      <c r="I675" s="10"/>
      <c r="J675" s="10"/>
      <c r="K675" s="14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18">
        <f t="shared" ca="1" si="1"/>
        <v>0</v>
      </c>
      <c r="AK675" s="19">
        <f t="shared" ca="1" si="2"/>
        <v>0</v>
      </c>
      <c r="AL675" s="20" t="s">
        <v>81</v>
      </c>
      <c r="AM675" s="20">
        <v>25</v>
      </c>
      <c r="AN675" s="21">
        <v>23</v>
      </c>
    </row>
    <row r="676" spans="1:40" ht="12" hidden="1" customHeight="1">
      <c r="A676" s="35"/>
      <c r="B676" s="10"/>
      <c r="C676" s="10"/>
      <c r="D676" s="10"/>
      <c r="E676" s="10"/>
      <c r="F676" s="10"/>
      <c r="G676" s="10"/>
      <c r="H676" s="10"/>
      <c r="I676" s="10"/>
      <c r="J676" s="10"/>
      <c r="K676" s="14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18">
        <f t="shared" ca="1" si="1"/>
        <v>0</v>
      </c>
      <c r="AK676" s="19">
        <f t="shared" ca="1" si="2"/>
        <v>0</v>
      </c>
      <c r="AL676" s="20" t="s">
        <v>81</v>
      </c>
      <c r="AM676" s="20">
        <v>26</v>
      </c>
      <c r="AN676" s="21">
        <v>24</v>
      </c>
    </row>
    <row r="677" spans="1:40" ht="12" hidden="1" customHeight="1">
      <c r="A677" s="35"/>
      <c r="B677" s="10"/>
      <c r="C677" s="10"/>
      <c r="D677" s="10"/>
      <c r="E677" s="10"/>
      <c r="F677" s="10"/>
      <c r="G677" s="10"/>
      <c r="H677" s="10"/>
      <c r="I677" s="10"/>
      <c r="J677" s="10"/>
      <c r="K677" s="14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18">
        <f t="shared" ca="1" si="1"/>
        <v>0</v>
      </c>
      <c r="AK677" s="19">
        <f t="shared" ca="1" si="2"/>
        <v>0</v>
      </c>
      <c r="AL677" s="20" t="s">
        <v>81</v>
      </c>
      <c r="AM677" s="20">
        <v>27</v>
      </c>
      <c r="AN677" s="21">
        <v>25</v>
      </c>
    </row>
    <row r="678" spans="1:40" ht="12" hidden="1" customHeight="1">
      <c r="A678" s="35"/>
      <c r="B678" s="10"/>
      <c r="C678" s="10"/>
      <c r="D678" s="10"/>
      <c r="E678" s="10"/>
      <c r="F678" s="10"/>
      <c r="G678" s="10"/>
      <c r="H678" s="10"/>
      <c r="I678" s="10"/>
      <c r="J678" s="10"/>
      <c r="K678" s="14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18">
        <f t="shared" ca="1" si="1"/>
        <v>0</v>
      </c>
      <c r="AK678" s="19">
        <f t="shared" ca="1" si="2"/>
        <v>0</v>
      </c>
      <c r="AL678" s="20" t="s">
        <v>81</v>
      </c>
      <c r="AM678" s="20">
        <v>28</v>
      </c>
      <c r="AN678" s="21">
        <v>26</v>
      </c>
    </row>
    <row r="679" spans="1:40" ht="12" hidden="1" customHeight="1">
      <c r="A679" s="35"/>
      <c r="B679" s="10"/>
      <c r="C679" s="10"/>
      <c r="D679" s="10"/>
      <c r="E679" s="10"/>
      <c r="F679" s="10"/>
      <c r="G679" s="10"/>
      <c r="H679" s="10"/>
      <c r="I679" s="10"/>
      <c r="J679" s="10"/>
      <c r="K679" s="14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18">
        <f t="shared" ca="1" si="1"/>
        <v>0</v>
      </c>
      <c r="AK679" s="19">
        <f t="shared" ca="1" si="2"/>
        <v>0</v>
      </c>
      <c r="AL679" s="20" t="s">
        <v>81</v>
      </c>
      <c r="AM679" s="20">
        <v>29</v>
      </c>
      <c r="AN679" s="21">
        <v>27</v>
      </c>
    </row>
    <row r="680" spans="1:40" ht="12" hidden="1" customHeight="1">
      <c r="A680" s="35"/>
      <c r="B680" s="10"/>
      <c r="C680" s="10"/>
      <c r="D680" s="10"/>
      <c r="E680" s="10"/>
      <c r="F680" s="10"/>
      <c r="G680" s="10"/>
      <c r="H680" s="10"/>
      <c r="I680" s="10"/>
      <c r="J680" s="10"/>
      <c r="K680" s="14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18">
        <f t="shared" ca="1" si="1"/>
        <v>0</v>
      </c>
      <c r="AK680" s="19">
        <f t="shared" ca="1" si="2"/>
        <v>0</v>
      </c>
      <c r="AL680" s="20" t="s">
        <v>81</v>
      </c>
      <c r="AM680" s="20">
        <v>30</v>
      </c>
      <c r="AN680" s="21">
        <v>28</v>
      </c>
    </row>
    <row r="681" spans="1:40" ht="12" hidden="1" customHeight="1">
      <c r="A681" s="35"/>
      <c r="B681" s="10"/>
      <c r="C681" s="10"/>
      <c r="D681" s="10"/>
      <c r="E681" s="10"/>
      <c r="F681" s="10"/>
      <c r="G681" s="10"/>
      <c r="H681" s="10"/>
      <c r="I681" s="10"/>
      <c r="J681" s="10"/>
      <c r="K681" s="14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18">
        <f t="shared" ca="1" si="1"/>
        <v>0</v>
      </c>
      <c r="AK681" s="19">
        <f t="shared" ca="1" si="2"/>
        <v>0</v>
      </c>
      <c r="AL681" s="20" t="s">
        <v>81</v>
      </c>
      <c r="AM681" s="20">
        <v>31</v>
      </c>
      <c r="AN681" s="21">
        <v>29</v>
      </c>
    </row>
    <row r="682" spans="1:40" ht="12" hidden="1" customHeight="1">
      <c r="A682" s="35"/>
      <c r="B682" s="10"/>
      <c r="C682" s="10"/>
      <c r="D682" s="10"/>
      <c r="E682" s="10"/>
      <c r="F682" s="10"/>
      <c r="G682" s="10"/>
      <c r="H682" s="10"/>
      <c r="I682" s="10"/>
      <c r="J682" s="10"/>
      <c r="K682" s="14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18">
        <f t="shared" ca="1" si="1"/>
        <v>0</v>
      </c>
      <c r="AK682" s="19">
        <f t="shared" ca="1" si="2"/>
        <v>0</v>
      </c>
      <c r="AL682" s="20" t="s">
        <v>81</v>
      </c>
      <c r="AM682" s="20">
        <v>32</v>
      </c>
      <c r="AN682" s="21">
        <v>30</v>
      </c>
    </row>
    <row r="683" spans="1:40" ht="12" hidden="1" customHeight="1">
      <c r="A683" s="35"/>
      <c r="B683" s="10"/>
      <c r="C683" s="10"/>
      <c r="D683" s="10"/>
      <c r="E683" s="10"/>
      <c r="F683" s="10"/>
      <c r="G683" s="10"/>
      <c r="H683" s="10"/>
      <c r="I683" s="10"/>
      <c r="J683" s="10"/>
      <c r="K683" s="14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18">
        <f t="shared" ca="1" si="1"/>
        <v>0</v>
      </c>
      <c r="AK683" s="19">
        <f t="shared" ca="1" si="2"/>
        <v>0</v>
      </c>
      <c r="AL683" s="20" t="s">
        <v>81</v>
      </c>
      <c r="AM683" s="20">
        <v>33</v>
      </c>
      <c r="AN683" s="21">
        <v>31</v>
      </c>
    </row>
    <row r="684" spans="1:40" ht="12" hidden="1" customHeight="1">
      <c r="A684" s="35"/>
      <c r="B684" s="10"/>
      <c r="C684" s="10"/>
      <c r="D684" s="10"/>
      <c r="E684" s="10"/>
      <c r="F684" s="10"/>
      <c r="G684" s="10"/>
      <c r="H684" s="10"/>
      <c r="I684" s="10"/>
      <c r="J684" s="10"/>
      <c r="K684" s="14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18">
        <f t="shared" ca="1" si="1"/>
        <v>0</v>
      </c>
      <c r="AK684" s="19">
        <f t="shared" ca="1" si="2"/>
        <v>0</v>
      </c>
      <c r="AL684" s="20" t="s">
        <v>81</v>
      </c>
      <c r="AM684" s="20">
        <v>34</v>
      </c>
      <c r="AN684" s="21">
        <v>32</v>
      </c>
    </row>
    <row r="685" spans="1:40" ht="12" hidden="1" customHeight="1">
      <c r="A685" s="35"/>
      <c r="B685" s="10"/>
      <c r="C685" s="10"/>
      <c r="D685" s="10"/>
      <c r="E685" s="10"/>
      <c r="F685" s="10"/>
      <c r="G685" s="10"/>
      <c r="H685" s="10"/>
      <c r="I685" s="10"/>
      <c r="J685" s="10"/>
      <c r="K685" s="14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18">
        <f t="shared" ca="1" si="1"/>
        <v>0</v>
      </c>
      <c r="AK685" s="19">
        <f t="shared" ca="1" si="2"/>
        <v>0</v>
      </c>
      <c r="AL685" s="20" t="s">
        <v>81</v>
      </c>
      <c r="AM685" s="20">
        <v>35</v>
      </c>
      <c r="AN685" s="21">
        <v>33</v>
      </c>
    </row>
    <row r="686" spans="1:40" ht="12" hidden="1" customHeight="1">
      <c r="A686" s="35"/>
      <c r="B686" s="10"/>
      <c r="C686" s="10"/>
      <c r="D686" s="10"/>
      <c r="E686" s="10"/>
      <c r="F686" s="10"/>
      <c r="G686" s="10"/>
      <c r="H686" s="10"/>
      <c r="I686" s="10"/>
      <c r="J686" s="10"/>
      <c r="K686" s="14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18">
        <f t="shared" ca="1" si="1"/>
        <v>0</v>
      </c>
      <c r="AK686" s="19">
        <f t="shared" ca="1" si="2"/>
        <v>0</v>
      </c>
      <c r="AL686" s="20" t="s">
        <v>81</v>
      </c>
      <c r="AM686" s="20">
        <v>36</v>
      </c>
      <c r="AN686" s="21">
        <v>34</v>
      </c>
    </row>
    <row r="687" spans="1:40" ht="12" hidden="1" customHeight="1">
      <c r="A687" s="35"/>
      <c r="B687" s="10"/>
      <c r="C687" s="10"/>
      <c r="D687" s="10"/>
      <c r="E687" s="10"/>
      <c r="F687" s="10"/>
      <c r="G687" s="10"/>
      <c r="H687" s="10"/>
      <c r="I687" s="10"/>
      <c r="J687" s="10"/>
      <c r="K687" s="14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18">
        <f t="shared" ca="1" si="1"/>
        <v>0</v>
      </c>
      <c r="AK687" s="19">
        <f t="shared" ca="1" si="2"/>
        <v>0</v>
      </c>
      <c r="AL687" s="20" t="s">
        <v>81</v>
      </c>
      <c r="AM687" s="20">
        <v>37</v>
      </c>
      <c r="AN687" s="21">
        <v>35</v>
      </c>
    </row>
    <row r="688" spans="1:40" ht="12" hidden="1" customHeight="1">
      <c r="A688" s="35"/>
      <c r="B688" s="10"/>
      <c r="C688" s="10"/>
      <c r="D688" s="10"/>
      <c r="E688" s="10"/>
      <c r="F688" s="10"/>
      <c r="G688" s="10"/>
      <c r="H688" s="10"/>
      <c r="I688" s="10"/>
      <c r="J688" s="10"/>
      <c r="K688" s="14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18">
        <f t="shared" ca="1" si="1"/>
        <v>0</v>
      </c>
      <c r="AK688" s="19">
        <f t="shared" ca="1" si="2"/>
        <v>0</v>
      </c>
      <c r="AL688" s="20" t="s">
        <v>81</v>
      </c>
      <c r="AM688" s="20">
        <v>38</v>
      </c>
      <c r="AN688" s="21">
        <v>36</v>
      </c>
    </row>
    <row r="689" spans="1:40" ht="12" hidden="1" customHeight="1">
      <c r="A689" s="35"/>
      <c r="B689" s="10"/>
      <c r="C689" s="10"/>
      <c r="D689" s="10"/>
      <c r="E689" s="10"/>
      <c r="F689" s="10"/>
      <c r="G689" s="10"/>
      <c r="H689" s="10"/>
      <c r="I689" s="10"/>
      <c r="J689" s="10"/>
      <c r="K689" s="14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18">
        <f t="shared" ca="1" si="1"/>
        <v>0</v>
      </c>
      <c r="AK689" s="19">
        <f t="shared" ca="1" si="2"/>
        <v>0</v>
      </c>
      <c r="AL689" s="20" t="s">
        <v>81</v>
      </c>
      <c r="AM689" s="20">
        <v>39</v>
      </c>
      <c r="AN689" s="21">
        <v>37</v>
      </c>
    </row>
    <row r="690" spans="1:40" ht="12" hidden="1" customHeight="1">
      <c r="A690" s="35"/>
      <c r="B690" s="10"/>
      <c r="C690" s="10"/>
      <c r="D690" s="10"/>
      <c r="E690" s="10"/>
      <c r="F690" s="10"/>
      <c r="G690" s="10"/>
      <c r="H690" s="10"/>
      <c r="I690" s="10"/>
      <c r="J690" s="10"/>
      <c r="K690" s="14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18">
        <f t="shared" ca="1" si="1"/>
        <v>0</v>
      </c>
      <c r="AK690" s="19">
        <f t="shared" ca="1" si="2"/>
        <v>0</v>
      </c>
      <c r="AL690" s="20" t="s">
        <v>81</v>
      </c>
      <c r="AM690" s="20">
        <v>40</v>
      </c>
      <c r="AN690" s="21">
        <v>38</v>
      </c>
    </row>
    <row r="691" spans="1:40" ht="12" hidden="1" customHeight="1">
      <c r="A691" s="35"/>
      <c r="B691" s="10"/>
      <c r="C691" s="10"/>
      <c r="D691" s="10"/>
      <c r="E691" s="10"/>
      <c r="F691" s="10"/>
      <c r="G691" s="10"/>
      <c r="H691" s="10"/>
      <c r="I691" s="10"/>
      <c r="J691" s="10"/>
      <c r="K691" s="14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18">
        <f t="shared" ca="1" si="1"/>
        <v>0</v>
      </c>
      <c r="AK691" s="19">
        <f t="shared" ca="1" si="2"/>
        <v>0</v>
      </c>
      <c r="AL691" s="20" t="s">
        <v>81</v>
      </c>
      <c r="AM691" s="20">
        <v>41</v>
      </c>
      <c r="AN691" s="21">
        <v>39</v>
      </c>
    </row>
    <row r="692" spans="1:40" ht="12" hidden="1" customHeight="1">
      <c r="A692" s="35"/>
      <c r="B692" s="10"/>
      <c r="C692" s="10"/>
      <c r="D692" s="10"/>
      <c r="E692" s="10"/>
      <c r="F692" s="10"/>
      <c r="G692" s="10"/>
      <c r="H692" s="10"/>
      <c r="I692" s="10"/>
      <c r="J692" s="10"/>
      <c r="K692" s="14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18">
        <f t="shared" ca="1" si="1"/>
        <v>0</v>
      </c>
      <c r="AK692" s="19">
        <f t="shared" ca="1" si="2"/>
        <v>0</v>
      </c>
      <c r="AL692" s="20" t="s">
        <v>81</v>
      </c>
      <c r="AM692" s="20">
        <v>42</v>
      </c>
      <c r="AN692" s="21">
        <v>40</v>
      </c>
    </row>
    <row r="693" spans="1:40" ht="12" hidden="1" customHeight="1">
      <c r="A693" s="35"/>
      <c r="B693" s="10"/>
      <c r="C693" s="10"/>
      <c r="D693" s="10"/>
      <c r="E693" s="10"/>
      <c r="F693" s="10"/>
      <c r="G693" s="10"/>
      <c r="H693" s="10"/>
      <c r="I693" s="10"/>
      <c r="J693" s="10"/>
      <c r="K693" s="14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18">
        <f t="shared" ca="1" si="1"/>
        <v>0</v>
      </c>
      <c r="AK693" s="19">
        <f t="shared" ca="1" si="2"/>
        <v>0</v>
      </c>
      <c r="AL693" s="20" t="s">
        <v>81</v>
      </c>
      <c r="AM693" s="20">
        <v>43</v>
      </c>
      <c r="AN693" s="21">
        <v>41</v>
      </c>
    </row>
    <row r="694" spans="1:40" ht="12" hidden="1" customHeight="1">
      <c r="A694" s="35"/>
      <c r="B694" s="10"/>
      <c r="C694" s="10"/>
      <c r="D694" s="10"/>
      <c r="E694" s="10"/>
      <c r="F694" s="10"/>
      <c r="G694" s="10"/>
      <c r="H694" s="10"/>
      <c r="I694" s="10"/>
      <c r="J694" s="10"/>
      <c r="K694" s="14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18">
        <f t="shared" ca="1" si="1"/>
        <v>0</v>
      </c>
      <c r="AK694" s="19">
        <f t="shared" ca="1" si="2"/>
        <v>0</v>
      </c>
      <c r="AL694" s="20" t="s">
        <v>81</v>
      </c>
      <c r="AM694" s="20">
        <v>44</v>
      </c>
      <c r="AN694" s="21">
        <v>42</v>
      </c>
    </row>
    <row r="695" spans="1:40" ht="12" hidden="1" customHeight="1">
      <c r="A695" s="35"/>
      <c r="B695" s="10"/>
      <c r="C695" s="10"/>
      <c r="D695" s="10"/>
      <c r="E695" s="10"/>
      <c r="F695" s="10"/>
      <c r="G695" s="10"/>
      <c r="H695" s="10"/>
      <c r="I695" s="10"/>
      <c r="J695" s="10"/>
      <c r="K695" s="14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18">
        <f t="shared" ca="1" si="1"/>
        <v>0</v>
      </c>
      <c r="AK695" s="19">
        <f t="shared" ca="1" si="2"/>
        <v>0</v>
      </c>
      <c r="AL695" s="20" t="s">
        <v>81</v>
      </c>
      <c r="AM695" s="20">
        <v>45</v>
      </c>
      <c r="AN695" s="21">
        <v>43</v>
      </c>
    </row>
    <row r="696" spans="1:40" ht="12" hidden="1" customHeight="1">
      <c r="A696" s="35"/>
      <c r="B696" s="10"/>
      <c r="C696" s="10"/>
      <c r="D696" s="10"/>
      <c r="E696" s="10"/>
      <c r="F696" s="10"/>
      <c r="G696" s="10"/>
      <c r="H696" s="10"/>
      <c r="I696" s="10"/>
      <c r="J696" s="10"/>
      <c r="K696" s="14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18">
        <f t="shared" ca="1" si="1"/>
        <v>0</v>
      </c>
      <c r="AK696" s="19">
        <f t="shared" ca="1" si="2"/>
        <v>0</v>
      </c>
      <c r="AL696" s="20" t="s">
        <v>81</v>
      </c>
      <c r="AM696" s="20">
        <v>46</v>
      </c>
      <c r="AN696" s="21">
        <v>44</v>
      </c>
    </row>
    <row r="697" spans="1:40" ht="12" hidden="1" customHeight="1">
      <c r="A697" s="35"/>
      <c r="B697" s="10"/>
      <c r="C697" s="10"/>
      <c r="D697" s="10"/>
      <c r="E697" s="10"/>
      <c r="F697" s="10"/>
      <c r="G697" s="10"/>
      <c r="H697" s="10"/>
      <c r="I697" s="10"/>
      <c r="J697" s="10"/>
      <c r="K697" s="14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18">
        <f t="shared" ca="1" si="1"/>
        <v>0</v>
      </c>
      <c r="AK697" s="19">
        <f t="shared" ca="1" si="2"/>
        <v>0</v>
      </c>
      <c r="AL697" s="20" t="s">
        <v>81</v>
      </c>
      <c r="AM697" s="20">
        <v>47</v>
      </c>
      <c r="AN697" s="21">
        <v>45</v>
      </c>
    </row>
    <row r="698" spans="1:40" ht="12" hidden="1" customHeight="1">
      <c r="A698" s="35"/>
      <c r="B698" s="10"/>
      <c r="C698" s="10"/>
      <c r="D698" s="10"/>
      <c r="E698" s="10"/>
      <c r="F698" s="10"/>
      <c r="G698" s="10"/>
      <c r="H698" s="10"/>
      <c r="I698" s="10"/>
      <c r="J698" s="10"/>
      <c r="K698" s="14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18">
        <f t="shared" ca="1" si="1"/>
        <v>0</v>
      </c>
      <c r="AK698" s="19">
        <f t="shared" ca="1" si="2"/>
        <v>0</v>
      </c>
      <c r="AL698" s="20" t="s">
        <v>81</v>
      </c>
      <c r="AM698" s="20">
        <v>48</v>
      </c>
      <c r="AN698" s="21">
        <v>46</v>
      </c>
    </row>
    <row r="699" spans="1:40" ht="12" hidden="1" customHeight="1">
      <c r="A699" s="35"/>
      <c r="B699" s="10"/>
      <c r="C699" s="10"/>
      <c r="D699" s="10"/>
      <c r="E699" s="10"/>
      <c r="F699" s="10"/>
      <c r="G699" s="10"/>
      <c r="H699" s="10"/>
      <c r="I699" s="10"/>
      <c r="J699" s="10"/>
      <c r="K699" s="14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18">
        <f t="shared" ca="1" si="1"/>
        <v>0</v>
      </c>
      <c r="AK699" s="19">
        <f t="shared" ca="1" si="2"/>
        <v>0</v>
      </c>
      <c r="AL699" s="20" t="s">
        <v>81</v>
      </c>
      <c r="AM699" s="20">
        <v>49</v>
      </c>
      <c r="AN699" s="21">
        <v>47</v>
      </c>
    </row>
    <row r="700" spans="1:40" ht="12" hidden="1" customHeight="1">
      <c r="A700" s="35"/>
      <c r="B700" s="10"/>
      <c r="C700" s="10"/>
      <c r="D700" s="10"/>
      <c r="E700" s="10"/>
      <c r="F700" s="10"/>
      <c r="G700" s="10"/>
      <c r="H700" s="10"/>
      <c r="I700" s="10"/>
      <c r="J700" s="10"/>
      <c r="K700" s="14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18">
        <f t="shared" ca="1" si="1"/>
        <v>0</v>
      </c>
      <c r="AK700" s="19">
        <f t="shared" ca="1" si="2"/>
        <v>0</v>
      </c>
      <c r="AL700" s="20" t="s">
        <v>81</v>
      </c>
      <c r="AM700" s="20">
        <v>50</v>
      </c>
      <c r="AN700" s="21">
        <v>48</v>
      </c>
    </row>
    <row r="701" spans="1:40" ht="12" hidden="1" customHeight="1">
      <c r="A701" s="35"/>
      <c r="B701" s="10"/>
      <c r="C701" s="10"/>
      <c r="D701" s="10"/>
      <c r="E701" s="10"/>
      <c r="F701" s="10"/>
      <c r="G701" s="10"/>
      <c r="H701" s="10"/>
      <c r="I701" s="10"/>
      <c r="J701" s="10"/>
      <c r="K701" s="14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18">
        <f t="shared" ca="1" si="1"/>
        <v>0</v>
      </c>
      <c r="AK701" s="19">
        <f t="shared" ca="1" si="2"/>
        <v>0</v>
      </c>
      <c r="AL701" s="20" t="s">
        <v>81</v>
      </c>
      <c r="AM701" s="20">
        <v>51</v>
      </c>
      <c r="AN701" s="21">
        <v>49</v>
      </c>
    </row>
    <row r="702" spans="1:40" ht="12" hidden="1" customHeight="1">
      <c r="A702" s="35"/>
      <c r="B702" s="10"/>
      <c r="C702" s="10"/>
      <c r="D702" s="10"/>
      <c r="E702" s="10"/>
      <c r="F702" s="10"/>
      <c r="G702" s="10"/>
      <c r="H702" s="10"/>
      <c r="I702" s="10"/>
      <c r="J702" s="10"/>
      <c r="K702" s="14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18">
        <f t="shared" ca="1" si="1"/>
        <v>0</v>
      </c>
      <c r="AK702" s="19">
        <f t="shared" ca="1" si="2"/>
        <v>0</v>
      </c>
      <c r="AL702" s="20" t="s">
        <v>81</v>
      </c>
      <c r="AM702" s="20">
        <v>52</v>
      </c>
      <c r="AN702" s="21">
        <v>50</v>
      </c>
    </row>
    <row r="703" spans="1:40" ht="12" hidden="1" customHeight="1">
      <c r="A703" s="35"/>
      <c r="B703" s="10"/>
      <c r="C703" s="10"/>
      <c r="D703" s="10"/>
      <c r="E703" s="10"/>
      <c r="F703" s="10"/>
      <c r="G703" s="10"/>
      <c r="H703" s="10"/>
      <c r="I703" s="10"/>
      <c r="J703" s="10"/>
      <c r="K703" s="14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18">
        <f t="shared" ca="1" si="1"/>
        <v>0</v>
      </c>
      <c r="AK703" s="19">
        <f t="shared" ca="1" si="2"/>
        <v>0</v>
      </c>
      <c r="AL703" s="20" t="s">
        <v>82</v>
      </c>
      <c r="AM703" s="20">
        <v>3</v>
      </c>
      <c r="AN703" s="21">
        <v>1</v>
      </c>
    </row>
    <row r="704" spans="1:40" ht="12" hidden="1" customHeight="1">
      <c r="A704" s="35"/>
      <c r="B704" s="10"/>
      <c r="C704" s="10"/>
      <c r="D704" s="10"/>
      <c r="E704" s="10"/>
      <c r="F704" s="10"/>
      <c r="G704" s="10"/>
      <c r="H704" s="10"/>
      <c r="I704" s="10"/>
      <c r="J704" s="10"/>
      <c r="K704" s="14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18">
        <f t="shared" ca="1" si="1"/>
        <v>0</v>
      </c>
      <c r="AK704" s="19">
        <f t="shared" ca="1" si="2"/>
        <v>0</v>
      </c>
      <c r="AL704" s="20" t="s">
        <v>82</v>
      </c>
      <c r="AM704" s="20">
        <v>4</v>
      </c>
      <c r="AN704" s="21">
        <v>2</v>
      </c>
    </row>
    <row r="705" spans="1:40" ht="12" hidden="1" customHeight="1">
      <c r="A705" s="35"/>
      <c r="B705" s="10"/>
      <c r="C705" s="10"/>
      <c r="D705" s="10"/>
      <c r="E705" s="10"/>
      <c r="F705" s="10"/>
      <c r="G705" s="10"/>
      <c r="H705" s="10"/>
      <c r="I705" s="10"/>
      <c r="J705" s="10"/>
      <c r="K705" s="14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18">
        <f t="shared" ca="1" si="1"/>
        <v>0</v>
      </c>
      <c r="AK705" s="19">
        <f t="shared" ca="1" si="2"/>
        <v>0</v>
      </c>
      <c r="AL705" s="20" t="s">
        <v>82</v>
      </c>
      <c r="AM705" s="20">
        <v>5</v>
      </c>
      <c r="AN705" s="21">
        <v>3</v>
      </c>
    </row>
    <row r="706" spans="1:40" ht="12" hidden="1" customHeight="1">
      <c r="A706" s="35"/>
      <c r="B706" s="10"/>
      <c r="C706" s="10"/>
      <c r="D706" s="10"/>
      <c r="E706" s="10"/>
      <c r="F706" s="10"/>
      <c r="G706" s="10"/>
      <c r="H706" s="10"/>
      <c r="I706" s="10"/>
      <c r="J706" s="10"/>
      <c r="K706" s="14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18">
        <f t="shared" ca="1" si="1"/>
        <v>0</v>
      </c>
      <c r="AK706" s="19">
        <f t="shared" ca="1" si="2"/>
        <v>0</v>
      </c>
      <c r="AL706" s="20" t="s">
        <v>82</v>
      </c>
      <c r="AM706" s="20">
        <v>6</v>
      </c>
      <c r="AN706" s="21">
        <v>4</v>
      </c>
    </row>
    <row r="707" spans="1:40" ht="12" hidden="1" customHeight="1">
      <c r="A707" s="35"/>
      <c r="B707" s="10"/>
      <c r="C707" s="10"/>
      <c r="D707" s="10"/>
      <c r="E707" s="10"/>
      <c r="F707" s="10"/>
      <c r="G707" s="10"/>
      <c r="H707" s="10"/>
      <c r="I707" s="10"/>
      <c r="J707" s="10"/>
      <c r="K707" s="14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18">
        <f t="shared" ca="1" si="1"/>
        <v>0</v>
      </c>
      <c r="AK707" s="19">
        <f t="shared" ca="1" si="2"/>
        <v>0</v>
      </c>
      <c r="AL707" s="20" t="s">
        <v>82</v>
      </c>
      <c r="AM707" s="20">
        <v>7</v>
      </c>
      <c r="AN707" s="21">
        <v>5</v>
      </c>
    </row>
    <row r="708" spans="1:40" ht="12" hidden="1" customHeight="1">
      <c r="A708" s="35"/>
      <c r="B708" s="10"/>
      <c r="C708" s="10"/>
      <c r="D708" s="10"/>
      <c r="E708" s="10"/>
      <c r="F708" s="10"/>
      <c r="G708" s="10"/>
      <c r="H708" s="10"/>
      <c r="I708" s="10"/>
      <c r="J708" s="10"/>
      <c r="K708" s="14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18">
        <f t="shared" ca="1" si="1"/>
        <v>0</v>
      </c>
      <c r="AK708" s="19">
        <f t="shared" ca="1" si="2"/>
        <v>0</v>
      </c>
      <c r="AL708" s="20" t="s">
        <v>82</v>
      </c>
      <c r="AM708" s="20">
        <v>8</v>
      </c>
      <c r="AN708" s="21">
        <v>6</v>
      </c>
    </row>
    <row r="709" spans="1:40" ht="12" hidden="1" customHeight="1">
      <c r="A709" s="35"/>
      <c r="B709" s="10"/>
      <c r="C709" s="10"/>
      <c r="D709" s="10"/>
      <c r="E709" s="10"/>
      <c r="F709" s="10"/>
      <c r="G709" s="10"/>
      <c r="H709" s="10"/>
      <c r="I709" s="10"/>
      <c r="J709" s="10"/>
      <c r="K709" s="14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18">
        <f t="shared" ca="1" si="1"/>
        <v>0</v>
      </c>
      <c r="AK709" s="19">
        <f t="shared" ca="1" si="2"/>
        <v>0</v>
      </c>
      <c r="AL709" s="20" t="s">
        <v>82</v>
      </c>
      <c r="AM709" s="20">
        <v>9</v>
      </c>
      <c r="AN709" s="21">
        <v>7</v>
      </c>
    </row>
    <row r="710" spans="1:40" ht="12" hidden="1" customHeight="1">
      <c r="A710" s="35"/>
      <c r="B710" s="10"/>
      <c r="C710" s="10"/>
      <c r="D710" s="10"/>
      <c r="E710" s="10"/>
      <c r="F710" s="10"/>
      <c r="G710" s="10"/>
      <c r="H710" s="10"/>
      <c r="I710" s="10"/>
      <c r="J710" s="10"/>
      <c r="K710" s="14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18">
        <f t="shared" ca="1" si="1"/>
        <v>0</v>
      </c>
      <c r="AK710" s="19">
        <f t="shared" ca="1" si="2"/>
        <v>0</v>
      </c>
      <c r="AL710" s="20" t="s">
        <v>82</v>
      </c>
      <c r="AM710" s="20">
        <v>10</v>
      </c>
      <c r="AN710" s="21">
        <v>8</v>
      </c>
    </row>
    <row r="711" spans="1:40" ht="12" hidden="1" customHeight="1">
      <c r="A711" s="35"/>
      <c r="B711" s="10"/>
      <c r="C711" s="10"/>
      <c r="D711" s="10"/>
      <c r="E711" s="10"/>
      <c r="F711" s="10"/>
      <c r="G711" s="10"/>
      <c r="H711" s="10"/>
      <c r="I711" s="10"/>
      <c r="J711" s="10"/>
      <c r="K711" s="14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18">
        <f t="shared" ca="1" si="1"/>
        <v>0</v>
      </c>
      <c r="AK711" s="19">
        <f t="shared" ca="1" si="2"/>
        <v>0</v>
      </c>
      <c r="AL711" s="20" t="s">
        <v>82</v>
      </c>
      <c r="AM711" s="20">
        <v>11</v>
      </c>
      <c r="AN711" s="21">
        <v>9</v>
      </c>
    </row>
    <row r="712" spans="1:40" ht="12" hidden="1" customHeight="1">
      <c r="A712" s="35"/>
      <c r="B712" s="10"/>
      <c r="C712" s="10"/>
      <c r="D712" s="10"/>
      <c r="E712" s="10"/>
      <c r="F712" s="10"/>
      <c r="G712" s="10"/>
      <c r="H712" s="10"/>
      <c r="I712" s="10"/>
      <c r="J712" s="10"/>
      <c r="K712" s="14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18">
        <f t="shared" ca="1" si="1"/>
        <v>0</v>
      </c>
      <c r="AK712" s="19">
        <f t="shared" ca="1" si="2"/>
        <v>0</v>
      </c>
      <c r="AL712" s="20" t="s">
        <v>82</v>
      </c>
      <c r="AM712" s="20">
        <v>12</v>
      </c>
      <c r="AN712" s="21">
        <v>10</v>
      </c>
    </row>
    <row r="713" spans="1:40" ht="12" hidden="1" customHeight="1">
      <c r="A713" s="35"/>
      <c r="B713" s="10"/>
      <c r="C713" s="10"/>
      <c r="D713" s="10"/>
      <c r="E713" s="10"/>
      <c r="F713" s="10"/>
      <c r="G713" s="10"/>
      <c r="H713" s="10"/>
      <c r="I713" s="10"/>
      <c r="J713" s="10"/>
      <c r="K713" s="14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18">
        <f t="shared" ca="1" si="1"/>
        <v>0</v>
      </c>
      <c r="AK713" s="19">
        <f t="shared" ca="1" si="2"/>
        <v>0</v>
      </c>
      <c r="AL713" s="20" t="s">
        <v>82</v>
      </c>
      <c r="AM713" s="20">
        <v>13</v>
      </c>
      <c r="AN713" s="21">
        <v>11</v>
      </c>
    </row>
    <row r="714" spans="1:40" ht="12" hidden="1" customHeight="1">
      <c r="A714" s="35"/>
      <c r="B714" s="10"/>
      <c r="C714" s="10"/>
      <c r="D714" s="10"/>
      <c r="E714" s="10"/>
      <c r="F714" s="10"/>
      <c r="G714" s="10"/>
      <c r="H714" s="10"/>
      <c r="I714" s="10"/>
      <c r="J714" s="10"/>
      <c r="K714" s="14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18">
        <f t="shared" ca="1" si="1"/>
        <v>0</v>
      </c>
      <c r="AK714" s="19">
        <f t="shared" ca="1" si="2"/>
        <v>0</v>
      </c>
      <c r="AL714" s="20" t="s">
        <v>82</v>
      </c>
      <c r="AM714" s="20">
        <v>14</v>
      </c>
      <c r="AN714" s="21">
        <v>12</v>
      </c>
    </row>
    <row r="715" spans="1:40" ht="12" hidden="1" customHeight="1">
      <c r="A715" s="35"/>
      <c r="B715" s="10"/>
      <c r="C715" s="10"/>
      <c r="D715" s="10"/>
      <c r="E715" s="10"/>
      <c r="F715" s="10"/>
      <c r="G715" s="10"/>
      <c r="H715" s="10"/>
      <c r="I715" s="10"/>
      <c r="J715" s="10"/>
      <c r="K715" s="14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18">
        <f t="shared" ca="1" si="1"/>
        <v>0</v>
      </c>
      <c r="AK715" s="19">
        <f t="shared" ca="1" si="2"/>
        <v>0</v>
      </c>
      <c r="AL715" s="20" t="s">
        <v>82</v>
      </c>
      <c r="AM715" s="20">
        <v>15</v>
      </c>
      <c r="AN715" s="21">
        <v>13</v>
      </c>
    </row>
    <row r="716" spans="1:40" ht="12" hidden="1" customHeight="1">
      <c r="A716" s="35"/>
      <c r="B716" s="10"/>
      <c r="C716" s="10"/>
      <c r="D716" s="10"/>
      <c r="E716" s="10"/>
      <c r="F716" s="10"/>
      <c r="G716" s="10"/>
      <c r="H716" s="10"/>
      <c r="I716" s="10"/>
      <c r="J716" s="10"/>
      <c r="K716" s="14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18">
        <f t="shared" ca="1" si="1"/>
        <v>0</v>
      </c>
      <c r="AK716" s="19">
        <f t="shared" ca="1" si="2"/>
        <v>0</v>
      </c>
      <c r="AL716" s="20" t="s">
        <v>82</v>
      </c>
      <c r="AM716" s="20">
        <v>16</v>
      </c>
      <c r="AN716" s="21">
        <v>14</v>
      </c>
    </row>
    <row r="717" spans="1:40" ht="12" hidden="1" customHeight="1">
      <c r="A717" s="35"/>
      <c r="B717" s="10"/>
      <c r="C717" s="10"/>
      <c r="D717" s="10"/>
      <c r="E717" s="10"/>
      <c r="F717" s="10"/>
      <c r="G717" s="10"/>
      <c r="H717" s="10"/>
      <c r="I717" s="10"/>
      <c r="J717" s="10"/>
      <c r="K717" s="14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18">
        <f t="shared" ca="1" si="1"/>
        <v>0</v>
      </c>
      <c r="AK717" s="19">
        <f t="shared" ca="1" si="2"/>
        <v>0</v>
      </c>
      <c r="AL717" s="20" t="s">
        <v>82</v>
      </c>
      <c r="AM717" s="20">
        <v>17</v>
      </c>
      <c r="AN717" s="21">
        <v>15</v>
      </c>
    </row>
    <row r="718" spans="1:40" ht="12" hidden="1" customHeight="1">
      <c r="A718" s="35"/>
      <c r="B718" s="10"/>
      <c r="C718" s="10"/>
      <c r="D718" s="10"/>
      <c r="E718" s="10"/>
      <c r="F718" s="10"/>
      <c r="G718" s="10"/>
      <c r="H718" s="10"/>
      <c r="I718" s="10"/>
      <c r="J718" s="10"/>
      <c r="K718" s="14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18">
        <f t="shared" ca="1" si="1"/>
        <v>0</v>
      </c>
      <c r="AK718" s="19">
        <f t="shared" ca="1" si="2"/>
        <v>0</v>
      </c>
      <c r="AL718" s="20" t="s">
        <v>82</v>
      </c>
      <c r="AM718" s="20">
        <v>18</v>
      </c>
      <c r="AN718" s="21">
        <v>16</v>
      </c>
    </row>
    <row r="719" spans="1:40" ht="12" hidden="1" customHeight="1">
      <c r="A719" s="35"/>
      <c r="B719" s="10"/>
      <c r="C719" s="10"/>
      <c r="D719" s="10"/>
      <c r="E719" s="10"/>
      <c r="F719" s="10"/>
      <c r="G719" s="10"/>
      <c r="H719" s="10"/>
      <c r="I719" s="10"/>
      <c r="J719" s="10"/>
      <c r="K719" s="14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18">
        <f t="shared" ca="1" si="1"/>
        <v>0</v>
      </c>
      <c r="AK719" s="19">
        <f t="shared" ca="1" si="2"/>
        <v>0</v>
      </c>
      <c r="AL719" s="20" t="s">
        <v>82</v>
      </c>
      <c r="AM719" s="20">
        <v>19</v>
      </c>
      <c r="AN719" s="21">
        <v>17</v>
      </c>
    </row>
    <row r="720" spans="1:40" ht="12" hidden="1" customHeight="1">
      <c r="A720" s="35"/>
      <c r="B720" s="10"/>
      <c r="C720" s="10"/>
      <c r="D720" s="10"/>
      <c r="E720" s="10"/>
      <c r="F720" s="10"/>
      <c r="G720" s="10"/>
      <c r="H720" s="10"/>
      <c r="I720" s="10"/>
      <c r="J720" s="10"/>
      <c r="K720" s="14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18">
        <f t="shared" ca="1" si="1"/>
        <v>0</v>
      </c>
      <c r="AK720" s="19">
        <f t="shared" ca="1" si="2"/>
        <v>0</v>
      </c>
      <c r="AL720" s="20" t="s">
        <v>82</v>
      </c>
      <c r="AM720" s="20">
        <v>20</v>
      </c>
      <c r="AN720" s="21">
        <v>18</v>
      </c>
    </row>
    <row r="721" spans="1:40" ht="12" hidden="1" customHeight="1">
      <c r="A721" s="35"/>
      <c r="B721" s="10"/>
      <c r="C721" s="10"/>
      <c r="D721" s="10"/>
      <c r="E721" s="10"/>
      <c r="F721" s="10"/>
      <c r="G721" s="10"/>
      <c r="H721" s="10"/>
      <c r="I721" s="10"/>
      <c r="J721" s="10"/>
      <c r="K721" s="14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18">
        <f t="shared" ca="1" si="1"/>
        <v>0</v>
      </c>
      <c r="AK721" s="19">
        <f t="shared" ca="1" si="2"/>
        <v>0</v>
      </c>
      <c r="AL721" s="20" t="s">
        <v>82</v>
      </c>
      <c r="AM721" s="20">
        <v>21</v>
      </c>
      <c r="AN721" s="21">
        <v>19</v>
      </c>
    </row>
    <row r="722" spans="1:40" ht="12" hidden="1" customHeight="1">
      <c r="A722" s="35"/>
      <c r="B722" s="10"/>
      <c r="C722" s="10"/>
      <c r="D722" s="10"/>
      <c r="E722" s="10"/>
      <c r="F722" s="10"/>
      <c r="G722" s="10"/>
      <c r="H722" s="10"/>
      <c r="I722" s="10"/>
      <c r="J722" s="10"/>
      <c r="K722" s="14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18">
        <f t="shared" ca="1" si="1"/>
        <v>0</v>
      </c>
      <c r="AK722" s="19">
        <f t="shared" ca="1" si="2"/>
        <v>0</v>
      </c>
      <c r="AL722" s="20" t="s">
        <v>82</v>
      </c>
      <c r="AM722" s="20">
        <v>22</v>
      </c>
      <c r="AN722" s="21">
        <v>20</v>
      </c>
    </row>
    <row r="723" spans="1:40" ht="12" hidden="1" customHeight="1">
      <c r="A723" s="35"/>
      <c r="B723" s="10"/>
      <c r="C723" s="10"/>
      <c r="D723" s="10"/>
      <c r="E723" s="10"/>
      <c r="F723" s="10"/>
      <c r="G723" s="10"/>
      <c r="H723" s="10"/>
      <c r="I723" s="10"/>
      <c r="J723" s="10"/>
      <c r="K723" s="14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18">
        <f t="shared" ca="1" si="1"/>
        <v>0</v>
      </c>
      <c r="AK723" s="19">
        <f t="shared" ca="1" si="2"/>
        <v>0</v>
      </c>
      <c r="AL723" s="20" t="s">
        <v>82</v>
      </c>
      <c r="AM723" s="20">
        <v>23</v>
      </c>
      <c r="AN723" s="21">
        <v>21</v>
      </c>
    </row>
    <row r="724" spans="1:40" ht="12" hidden="1" customHeight="1">
      <c r="A724" s="35"/>
      <c r="B724" s="10"/>
      <c r="C724" s="10"/>
      <c r="D724" s="10"/>
      <c r="E724" s="10"/>
      <c r="F724" s="10"/>
      <c r="G724" s="10"/>
      <c r="H724" s="10"/>
      <c r="I724" s="10"/>
      <c r="J724" s="10"/>
      <c r="K724" s="14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18">
        <f t="shared" ca="1" si="1"/>
        <v>0</v>
      </c>
      <c r="AK724" s="19">
        <f t="shared" ca="1" si="2"/>
        <v>0</v>
      </c>
      <c r="AL724" s="20" t="s">
        <v>82</v>
      </c>
      <c r="AM724" s="20">
        <v>24</v>
      </c>
      <c r="AN724" s="21">
        <v>22</v>
      </c>
    </row>
    <row r="725" spans="1:40" ht="12" hidden="1" customHeight="1">
      <c r="A725" s="35"/>
      <c r="B725" s="10"/>
      <c r="C725" s="10"/>
      <c r="D725" s="10"/>
      <c r="E725" s="10"/>
      <c r="F725" s="10"/>
      <c r="G725" s="10"/>
      <c r="H725" s="10"/>
      <c r="I725" s="10"/>
      <c r="J725" s="10"/>
      <c r="K725" s="14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18">
        <f t="shared" ca="1" si="1"/>
        <v>0</v>
      </c>
      <c r="AK725" s="19">
        <f t="shared" ca="1" si="2"/>
        <v>0</v>
      </c>
      <c r="AL725" s="20" t="s">
        <v>82</v>
      </c>
      <c r="AM725" s="20">
        <v>25</v>
      </c>
      <c r="AN725" s="21">
        <v>23</v>
      </c>
    </row>
    <row r="726" spans="1:40" ht="12" hidden="1" customHeight="1">
      <c r="A726" s="35"/>
      <c r="B726" s="10"/>
      <c r="C726" s="10"/>
      <c r="D726" s="10"/>
      <c r="E726" s="10"/>
      <c r="F726" s="10"/>
      <c r="G726" s="10"/>
      <c r="H726" s="10"/>
      <c r="I726" s="10"/>
      <c r="J726" s="10"/>
      <c r="K726" s="14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18">
        <f t="shared" ca="1" si="1"/>
        <v>0</v>
      </c>
      <c r="AK726" s="19">
        <f t="shared" ca="1" si="2"/>
        <v>0</v>
      </c>
      <c r="AL726" s="20" t="s">
        <v>82</v>
      </c>
      <c r="AM726" s="20">
        <v>26</v>
      </c>
      <c r="AN726" s="21">
        <v>24</v>
      </c>
    </row>
    <row r="727" spans="1:40" ht="12" hidden="1" customHeight="1">
      <c r="A727" s="35"/>
      <c r="B727" s="10"/>
      <c r="C727" s="10"/>
      <c r="D727" s="10"/>
      <c r="E727" s="10"/>
      <c r="F727" s="10"/>
      <c r="G727" s="10"/>
      <c r="H727" s="10"/>
      <c r="I727" s="10"/>
      <c r="J727" s="10"/>
      <c r="K727" s="14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18">
        <f t="shared" ca="1" si="1"/>
        <v>0</v>
      </c>
      <c r="AK727" s="19">
        <f t="shared" ca="1" si="2"/>
        <v>0</v>
      </c>
      <c r="AL727" s="20" t="s">
        <v>82</v>
      </c>
      <c r="AM727" s="20">
        <v>27</v>
      </c>
      <c r="AN727" s="21">
        <v>25</v>
      </c>
    </row>
    <row r="728" spans="1:40" ht="12" hidden="1" customHeight="1">
      <c r="A728" s="35"/>
      <c r="B728" s="10"/>
      <c r="C728" s="10"/>
      <c r="D728" s="10"/>
      <c r="E728" s="10"/>
      <c r="F728" s="10"/>
      <c r="G728" s="10"/>
      <c r="H728" s="10"/>
      <c r="I728" s="10"/>
      <c r="J728" s="10"/>
      <c r="K728" s="14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18">
        <f t="shared" ca="1" si="1"/>
        <v>0</v>
      </c>
      <c r="AK728" s="19">
        <f t="shared" ca="1" si="2"/>
        <v>0</v>
      </c>
      <c r="AL728" s="20" t="s">
        <v>82</v>
      </c>
      <c r="AM728" s="20">
        <v>28</v>
      </c>
      <c r="AN728" s="21">
        <v>26</v>
      </c>
    </row>
    <row r="729" spans="1:40" ht="12" hidden="1" customHeight="1">
      <c r="A729" s="35"/>
      <c r="B729" s="10"/>
      <c r="C729" s="10"/>
      <c r="D729" s="10"/>
      <c r="E729" s="10"/>
      <c r="F729" s="10"/>
      <c r="G729" s="10"/>
      <c r="H729" s="10"/>
      <c r="I729" s="10"/>
      <c r="J729" s="10"/>
      <c r="K729" s="14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18">
        <f t="shared" ca="1" si="1"/>
        <v>0</v>
      </c>
      <c r="AK729" s="19">
        <f t="shared" ca="1" si="2"/>
        <v>0</v>
      </c>
      <c r="AL729" s="20" t="s">
        <v>82</v>
      </c>
      <c r="AM729" s="20">
        <v>29</v>
      </c>
      <c r="AN729" s="21">
        <v>27</v>
      </c>
    </row>
    <row r="730" spans="1:40" ht="12" hidden="1" customHeight="1">
      <c r="A730" s="35"/>
      <c r="B730" s="10"/>
      <c r="C730" s="10"/>
      <c r="D730" s="10"/>
      <c r="E730" s="10"/>
      <c r="F730" s="10"/>
      <c r="G730" s="10"/>
      <c r="H730" s="10"/>
      <c r="I730" s="10"/>
      <c r="J730" s="10"/>
      <c r="K730" s="14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18">
        <f t="shared" ca="1" si="1"/>
        <v>0</v>
      </c>
      <c r="AK730" s="19">
        <f t="shared" ca="1" si="2"/>
        <v>0</v>
      </c>
      <c r="AL730" s="20" t="s">
        <v>82</v>
      </c>
      <c r="AM730" s="20">
        <v>30</v>
      </c>
      <c r="AN730" s="21">
        <v>28</v>
      </c>
    </row>
    <row r="731" spans="1:40" ht="12" hidden="1" customHeight="1">
      <c r="A731" s="35"/>
      <c r="B731" s="10"/>
      <c r="C731" s="10"/>
      <c r="D731" s="10"/>
      <c r="E731" s="10"/>
      <c r="F731" s="10"/>
      <c r="G731" s="10"/>
      <c r="H731" s="10"/>
      <c r="I731" s="10"/>
      <c r="J731" s="10"/>
      <c r="K731" s="14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18">
        <f t="shared" ca="1" si="1"/>
        <v>0</v>
      </c>
      <c r="AK731" s="19">
        <f t="shared" ca="1" si="2"/>
        <v>0</v>
      </c>
      <c r="AL731" s="20" t="s">
        <v>82</v>
      </c>
      <c r="AM731" s="20">
        <v>31</v>
      </c>
      <c r="AN731" s="21">
        <v>29</v>
      </c>
    </row>
    <row r="732" spans="1:40" ht="12" hidden="1" customHeight="1">
      <c r="A732" s="35"/>
      <c r="B732" s="10"/>
      <c r="C732" s="10"/>
      <c r="D732" s="10"/>
      <c r="E732" s="10"/>
      <c r="F732" s="10"/>
      <c r="G732" s="10"/>
      <c r="H732" s="10"/>
      <c r="I732" s="10"/>
      <c r="J732" s="10"/>
      <c r="K732" s="14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18">
        <f t="shared" ca="1" si="1"/>
        <v>0</v>
      </c>
      <c r="AK732" s="19">
        <f t="shared" ca="1" si="2"/>
        <v>0</v>
      </c>
      <c r="AL732" s="20" t="s">
        <v>82</v>
      </c>
      <c r="AM732" s="20">
        <v>32</v>
      </c>
      <c r="AN732" s="21">
        <v>30</v>
      </c>
    </row>
    <row r="733" spans="1:40" ht="12" hidden="1" customHeight="1">
      <c r="A733" s="35"/>
      <c r="B733" s="10"/>
      <c r="C733" s="10"/>
      <c r="D733" s="10"/>
      <c r="E733" s="10"/>
      <c r="F733" s="10"/>
      <c r="G733" s="10"/>
      <c r="H733" s="10"/>
      <c r="I733" s="10"/>
      <c r="J733" s="10"/>
      <c r="K733" s="14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18">
        <f t="shared" ca="1" si="1"/>
        <v>0</v>
      </c>
      <c r="AK733" s="19">
        <f t="shared" ca="1" si="2"/>
        <v>0</v>
      </c>
      <c r="AL733" s="20" t="s">
        <v>82</v>
      </c>
      <c r="AM733" s="20">
        <v>33</v>
      </c>
      <c r="AN733" s="21">
        <v>31</v>
      </c>
    </row>
    <row r="734" spans="1:40" ht="12" hidden="1" customHeight="1">
      <c r="A734" s="35"/>
      <c r="B734" s="10"/>
      <c r="C734" s="10"/>
      <c r="D734" s="10"/>
      <c r="E734" s="10"/>
      <c r="F734" s="10"/>
      <c r="G734" s="10"/>
      <c r="H734" s="10"/>
      <c r="I734" s="10"/>
      <c r="J734" s="10"/>
      <c r="K734" s="14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18">
        <f t="shared" ca="1" si="1"/>
        <v>0</v>
      </c>
      <c r="AK734" s="19">
        <f t="shared" ca="1" si="2"/>
        <v>0</v>
      </c>
      <c r="AL734" s="20" t="s">
        <v>82</v>
      </c>
      <c r="AM734" s="20">
        <v>34</v>
      </c>
      <c r="AN734" s="21">
        <v>32</v>
      </c>
    </row>
    <row r="735" spans="1:40" ht="12" hidden="1" customHeight="1">
      <c r="A735" s="35"/>
      <c r="B735" s="10"/>
      <c r="C735" s="10"/>
      <c r="D735" s="10"/>
      <c r="E735" s="10"/>
      <c r="F735" s="10"/>
      <c r="G735" s="10"/>
      <c r="H735" s="10"/>
      <c r="I735" s="10"/>
      <c r="J735" s="10"/>
      <c r="K735" s="14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18">
        <f t="shared" ca="1" si="1"/>
        <v>0</v>
      </c>
      <c r="AK735" s="19">
        <f t="shared" ca="1" si="2"/>
        <v>0</v>
      </c>
      <c r="AL735" s="20" t="s">
        <v>82</v>
      </c>
      <c r="AM735" s="20">
        <v>35</v>
      </c>
      <c r="AN735" s="21">
        <v>33</v>
      </c>
    </row>
    <row r="736" spans="1:40" ht="12" hidden="1" customHeight="1">
      <c r="A736" s="35"/>
      <c r="B736" s="10"/>
      <c r="C736" s="10"/>
      <c r="D736" s="10"/>
      <c r="E736" s="10"/>
      <c r="F736" s="10"/>
      <c r="G736" s="10"/>
      <c r="H736" s="10"/>
      <c r="I736" s="10"/>
      <c r="J736" s="10"/>
      <c r="K736" s="14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18">
        <f t="shared" ca="1" si="1"/>
        <v>0</v>
      </c>
      <c r="AK736" s="19">
        <f t="shared" ca="1" si="2"/>
        <v>0</v>
      </c>
      <c r="AL736" s="20" t="s">
        <v>82</v>
      </c>
      <c r="AM736" s="20">
        <v>36</v>
      </c>
      <c r="AN736" s="21">
        <v>34</v>
      </c>
    </row>
    <row r="737" spans="1:40" ht="12" hidden="1" customHeight="1">
      <c r="A737" s="35"/>
      <c r="B737" s="10"/>
      <c r="C737" s="10"/>
      <c r="D737" s="10"/>
      <c r="E737" s="10"/>
      <c r="F737" s="10"/>
      <c r="G737" s="10"/>
      <c r="H737" s="10"/>
      <c r="I737" s="10"/>
      <c r="J737" s="10"/>
      <c r="K737" s="14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18">
        <f t="shared" ca="1" si="1"/>
        <v>0</v>
      </c>
      <c r="AK737" s="19">
        <f t="shared" ca="1" si="2"/>
        <v>0</v>
      </c>
      <c r="AL737" s="20" t="s">
        <v>82</v>
      </c>
      <c r="AM737" s="20">
        <v>37</v>
      </c>
      <c r="AN737" s="21">
        <v>35</v>
      </c>
    </row>
    <row r="738" spans="1:40" ht="12" hidden="1" customHeight="1">
      <c r="A738" s="35"/>
      <c r="B738" s="10"/>
      <c r="C738" s="10"/>
      <c r="D738" s="10"/>
      <c r="E738" s="10"/>
      <c r="F738" s="10"/>
      <c r="G738" s="10"/>
      <c r="H738" s="10"/>
      <c r="I738" s="10"/>
      <c r="J738" s="10"/>
      <c r="K738" s="14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18">
        <f t="shared" ca="1" si="1"/>
        <v>0</v>
      </c>
      <c r="AK738" s="19">
        <f t="shared" ca="1" si="2"/>
        <v>0</v>
      </c>
      <c r="AL738" s="20" t="s">
        <v>82</v>
      </c>
      <c r="AM738" s="20">
        <v>38</v>
      </c>
      <c r="AN738" s="21">
        <v>36</v>
      </c>
    </row>
    <row r="739" spans="1:40" ht="12" hidden="1" customHeight="1">
      <c r="A739" s="35"/>
      <c r="B739" s="10"/>
      <c r="C739" s="10"/>
      <c r="D739" s="10"/>
      <c r="E739" s="10"/>
      <c r="F739" s="10"/>
      <c r="G739" s="10"/>
      <c r="H739" s="10"/>
      <c r="I739" s="10"/>
      <c r="J739" s="10"/>
      <c r="K739" s="14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18">
        <f t="shared" ca="1" si="1"/>
        <v>0</v>
      </c>
      <c r="AK739" s="19">
        <f t="shared" ca="1" si="2"/>
        <v>0</v>
      </c>
      <c r="AL739" s="20" t="s">
        <v>82</v>
      </c>
      <c r="AM739" s="20">
        <v>39</v>
      </c>
      <c r="AN739" s="21">
        <v>37</v>
      </c>
    </row>
    <row r="740" spans="1:40" ht="12" hidden="1" customHeight="1">
      <c r="A740" s="35"/>
      <c r="B740" s="10"/>
      <c r="C740" s="10"/>
      <c r="D740" s="10"/>
      <c r="E740" s="10"/>
      <c r="F740" s="10"/>
      <c r="G740" s="10"/>
      <c r="H740" s="10"/>
      <c r="I740" s="10"/>
      <c r="J740" s="10"/>
      <c r="K740" s="14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18">
        <f t="shared" ca="1" si="1"/>
        <v>0</v>
      </c>
      <c r="AK740" s="19">
        <f t="shared" ca="1" si="2"/>
        <v>0</v>
      </c>
      <c r="AL740" s="20" t="s">
        <v>82</v>
      </c>
      <c r="AM740" s="20">
        <v>40</v>
      </c>
      <c r="AN740" s="21">
        <v>38</v>
      </c>
    </row>
    <row r="741" spans="1:40" ht="12" hidden="1" customHeight="1">
      <c r="A741" s="35"/>
      <c r="B741" s="10"/>
      <c r="C741" s="10"/>
      <c r="D741" s="10"/>
      <c r="E741" s="10"/>
      <c r="F741" s="10"/>
      <c r="G741" s="10"/>
      <c r="H741" s="10"/>
      <c r="I741" s="10"/>
      <c r="J741" s="10"/>
      <c r="K741" s="14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18">
        <f t="shared" ca="1" si="1"/>
        <v>0</v>
      </c>
      <c r="AK741" s="19">
        <f t="shared" ca="1" si="2"/>
        <v>0</v>
      </c>
      <c r="AL741" s="20" t="s">
        <v>82</v>
      </c>
      <c r="AM741" s="20">
        <v>41</v>
      </c>
      <c r="AN741" s="21">
        <v>39</v>
      </c>
    </row>
    <row r="742" spans="1:40" ht="12" hidden="1" customHeight="1">
      <c r="A742" s="35"/>
      <c r="B742" s="10"/>
      <c r="C742" s="10"/>
      <c r="D742" s="10"/>
      <c r="E742" s="10"/>
      <c r="F742" s="10"/>
      <c r="G742" s="10"/>
      <c r="H742" s="10"/>
      <c r="I742" s="10"/>
      <c r="J742" s="10"/>
      <c r="K742" s="14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18">
        <f t="shared" ca="1" si="1"/>
        <v>0</v>
      </c>
      <c r="AK742" s="19">
        <f t="shared" ca="1" si="2"/>
        <v>0</v>
      </c>
      <c r="AL742" s="20" t="s">
        <v>82</v>
      </c>
      <c r="AM742" s="20">
        <v>42</v>
      </c>
      <c r="AN742" s="21">
        <v>40</v>
      </c>
    </row>
    <row r="743" spans="1:40" ht="12" hidden="1" customHeight="1">
      <c r="A743" s="35"/>
      <c r="B743" s="10"/>
      <c r="C743" s="10"/>
      <c r="D743" s="10"/>
      <c r="E743" s="10"/>
      <c r="F743" s="10"/>
      <c r="G743" s="10"/>
      <c r="H743" s="10"/>
      <c r="I743" s="10"/>
      <c r="J743" s="10"/>
      <c r="K743" s="14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18">
        <f t="shared" ca="1" si="1"/>
        <v>0</v>
      </c>
      <c r="AK743" s="19">
        <f t="shared" ca="1" si="2"/>
        <v>0</v>
      </c>
      <c r="AL743" s="20" t="s">
        <v>82</v>
      </c>
      <c r="AM743" s="20">
        <v>43</v>
      </c>
      <c r="AN743" s="21">
        <v>41</v>
      </c>
    </row>
    <row r="744" spans="1:40" ht="12" hidden="1" customHeight="1">
      <c r="A744" s="35"/>
      <c r="B744" s="10"/>
      <c r="C744" s="10"/>
      <c r="D744" s="10"/>
      <c r="E744" s="10"/>
      <c r="F744" s="10"/>
      <c r="G744" s="10"/>
      <c r="H744" s="10"/>
      <c r="I744" s="10"/>
      <c r="J744" s="10"/>
      <c r="K744" s="14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18">
        <f t="shared" ca="1" si="1"/>
        <v>0</v>
      </c>
      <c r="AK744" s="19">
        <f t="shared" ca="1" si="2"/>
        <v>0</v>
      </c>
      <c r="AL744" s="20" t="s">
        <v>82</v>
      </c>
      <c r="AM744" s="20">
        <v>44</v>
      </c>
      <c r="AN744" s="21">
        <v>42</v>
      </c>
    </row>
    <row r="745" spans="1:40" ht="12" hidden="1" customHeight="1">
      <c r="A745" s="35"/>
      <c r="B745" s="10"/>
      <c r="C745" s="10"/>
      <c r="D745" s="10"/>
      <c r="E745" s="10"/>
      <c r="F745" s="10"/>
      <c r="G745" s="10"/>
      <c r="H745" s="10"/>
      <c r="I745" s="10"/>
      <c r="J745" s="10"/>
      <c r="K745" s="14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18">
        <f t="shared" ca="1" si="1"/>
        <v>0</v>
      </c>
      <c r="AK745" s="19">
        <f t="shared" ca="1" si="2"/>
        <v>0</v>
      </c>
      <c r="AL745" s="20" t="s">
        <v>82</v>
      </c>
      <c r="AM745" s="20">
        <v>45</v>
      </c>
      <c r="AN745" s="21">
        <v>43</v>
      </c>
    </row>
    <row r="746" spans="1:40" ht="12" hidden="1" customHeight="1">
      <c r="A746" s="35"/>
      <c r="B746" s="10"/>
      <c r="C746" s="10"/>
      <c r="D746" s="10"/>
      <c r="E746" s="10"/>
      <c r="F746" s="10"/>
      <c r="G746" s="10"/>
      <c r="H746" s="10"/>
      <c r="I746" s="10"/>
      <c r="J746" s="10"/>
      <c r="K746" s="14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18">
        <f t="shared" ca="1" si="1"/>
        <v>0</v>
      </c>
      <c r="AK746" s="19">
        <f t="shared" ca="1" si="2"/>
        <v>0</v>
      </c>
      <c r="AL746" s="20" t="s">
        <v>82</v>
      </c>
      <c r="AM746" s="20">
        <v>46</v>
      </c>
      <c r="AN746" s="21">
        <v>44</v>
      </c>
    </row>
    <row r="747" spans="1:40" ht="12" hidden="1" customHeight="1">
      <c r="A747" s="35"/>
      <c r="B747" s="10"/>
      <c r="C747" s="10"/>
      <c r="D747" s="10"/>
      <c r="E747" s="10"/>
      <c r="F747" s="10"/>
      <c r="G747" s="10"/>
      <c r="H747" s="10"/>
      <c r="I747" s="10"/>
      <c r="J747" s="10"/>
      <c r="K747" s="14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18">
        <f t="shared" ca="1" si="1"/>
        <v>0</v>
      </c>
      <c r="AK747" s="19">
        <f t="shared" ca="1" si="2"/>
        <v>0</v>
      </c>
      <c r="AL747" s="20" t="s">
        <v>82</v>
      </c>
      <c r="AM747" s="20">
        <v>47</v>
      </c>
      <c r="AN747" s="21">
        <v>45</v>
      </c>
    </row>
    <row r="748" spans="1:40" ht="12" hidden="1" customHeight="1">
      <c r="A748" s="35"/>
      <c r="B748" s="10"/>
      <c r="C748" s="10"/>
      <c r="D748" s="10"/>
      <c r="E748" s="10"/>
      <c r="F748" s="10"/>
      <c r="G748" s="10"/>
      <c r="H748" s="10"/>
      <c r="I748" s="10"/>
      <c r="J748" s="10"/>
      <c r="K748" s="14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18">
        <f t="shared" ca="1" si="1"/>
        <v>0</v>
      </c>
      <c r="AK748" s="19">
        <f t="shared" ca="1" si="2"/>
        <v>0</v>
      </c>
      <c r="AL748" s="20" t="s">
        <v>82</v>
      </c>
      <c r="AM748" s="20">
        <v>48</v>
      </c>
      <c r="AN748" s="21">
        <v>46</v>
      </c>
    </row>
    <row r="749" spans="1:40" ht="12" hidden="1" customHeight="1">
      <c r="A749" s="35"/>
      <c r="B749" s="10"/>
      <c r="C749" s="10"/>
      <c r="D749" s="10"/>
      <c r="E749" s="10"/>
      <c r="F749" s="10"/>
      <c r="G749" s="10"/>
      <c r="H749" s="10"/>
      <c r="I749" s="10"/>
      <c r="J749" s="10"/>
      <c r="K749" s="14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18">
        <f t="shared" ca="1" si="1"/>
        <v>0</v>
      </c>
      <c r="AK749" s="19">
        <f t="shared" ca="1" si="2"/>
        <v>0</v>
      </c>
      <c r="AL749" s="20" t="s">
        <v>82</v>
      </c>
      <c r="AM749" s="20">
        <v>49</v>
      </c>
      <c r="AN749" s="21">
        <v>47</v>
      </c>
    </row>
    <row r="750" spans="1:40" ht="12" hidden="1" customHeight="1">
      <c r="A750" s="35"/>
      <c r="B750" s="10"/>
      <c r="C750" s="10"/>
      <c r="D750" s="10"/>
      <c r="E750" s="10"/>
      <c r="F750" s="10"/>
      <c r="G750" s="10"/>
      <c r="H750" s="10"/>
      <c r="I750" s="10"/>
      <c r="J750" s="10"/>
      <c r="K750" s="14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18">
        <f t="shared" ca="1" si="1"/>
        <v>0</v>
      </c>
      <c r="AK750" s="19">
        <f t="shared" ca="1" si="2"/>
        <v>0</v>
      </c>
      <c r="AL750" s="20" t="s">
        <v>82</v>
      </c>
      <c r="AM750" s="20">
        <v>50</v>
      </c>
      <c r="AN750" s="21">
        <v>48</v>
      </c>
    </row>
    <row r="751" spans="1:40" ht="12" hidden="1" customHeight="1">
      <c r="A751" s="35"/>
      <c r="B751" s="10"/>
      <c r="C751" s="10"/>
      <c r="D751" s="10"/>
      <c r="E751" s="10"/>
      <c r="F751" s="10"/>
      <c r="G751" s="10"/>
      <c r="H751" s="10"/>
      <c r="I751" s="10"/>
      <c r="J751" s="10"/>
      <c r="K751" s="14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18">
        <f t="shared" ca="1" si="1"/>
        <v>0</v>
      </c>
      <c r="AK751" s="19">
        <f t="shared" ca="1" si="2"/>
        <v>0</v>
      </c>
      <c r="AL751" s="20" t="s">
        <v>82</v>
      </c>
      <c r="AM751" s="20">
        <v>51</v>
      </c>
      <c r="AN751" s="21">
        <v>49</v>
      </c>
    </row>
    <row r="752" spans="1:40" ht="12" hidden="1" customHeight="1">
      <c r="A752" s="35"/>
      <c r="B752" s="10"/>
      <c r="C752" s="10"/>
      <c r="D752" s="10"/>
      <c r="E752" s="10"/>
      <c r="F752" s="10"/>
      <c r="G752" s="10"/>
      <c r="H752" s="10"/>
      <c r="I752" s="10"/>
      <c r="J752" s="10"/>
      <c r="K752" s="14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18">
        <f t="shared" ca="1" si="1"/>
        <v>0</v>
      </c>
      <c r="AK752" s="19">
        <f t="shared" ca="1" si="2"/>
        <v>0</v>
      </c>
      <c r="AL752" s="20" t="s">
        <v>82</v>
      </c>
      <c r="AM752" s="20">
        <v>52</v>
      </c>
      <c r="AN752" s="21">
        <v>50</v>
      </c>
    </row>
    <row r="753" spans="1:40" ht="12" hidden="1" customHeight="1">
      <c r="A753" s="35"/>
      <c r="B753" s="10"/>
      <c r="C753" s="10"/>
      <c r="D753" s="10"/>
      <c r="E753" s="10"/>
      <c r="F753" s="10"/>
      <c r="G753" s="10"/>
      <c r="H753" s="10"/>
      <c r="I753" s="10"/>
      <c r="J753" s="10"/>
      <c r="K753" s="14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18">
        <f t="shared" ca="1" si="1"/>
        <v>0</v>
      </c>
      <c r="AK753" s="19">
        <f t="shared" ca="1" si="2"/>
        <v>0</v>
      </c>
      <c r="AL753" s="20" t="s">
        <v>83</v>
      </c>
      <c r="AM753" s="20">
        <v>3</v>
      </c>
      <c r="AN753" s="21">
        <v>1</v>
      </c>
    </row>
    <row r="754" spans="1:40" ht="12" hidden="1" customHeight="1">
      <c r="A754" s="35"/>
      <c r="B754" s="10"/>
      <c r="C754" s="10"/>
      <c r="D754" s="10"/>
      <c r="E754" s="10"/>
      <c r="F754" s="10"/>
      <c r="G754" s="10"/>
      <c r="H754" s="10"/>
      <c r="I754" s="10"/>
      <c r="J754" s="10"/>
      <c r="K754" s="14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18">
        <f t="shared" ca="1" si="1"/>
        <v>0</v>
      </c>
      <c r="AK754" s="19">
        <f t="shared" ca="1" si="2"/>
        <v>0</v>
      </c>
      <c r="AL754" s="20" t="s">
        <v>83</v>
      </c>
      <c r="AM754" s="20">
        <v>4</v>
      </c>
      <c r="AN754" s="21">
        <v>2</v>
      </c>
    </row>
    <row r="755" spans="1:40" ht="12" hidden="1" customHeight="1">
      <c r="A755" s="35"/>
      <c r="B755" s="10"/>
      <c r="C755" s="10"/>
      <c r="D755" s="10"/>
      <c r="E755" s="10"/>
      <c r="F755" s="10"/>
      <c r="G755" s="10"/>
      <c r="H755" s="10"/>
      <c r="I755" s="10"/>
      <c r="J755" s="10"/>
      <c r="K755" s="14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18">
        <f t="shared" ca="1" si="1"/>
        <v>0</v>
      </c>
      <c r="AK755" s="19">
        <f t="shared" ca="1" si="2"/>
        <v>0</v>
      </c>
      <c r="AL755" s="20" t="s">
        <v>83</v>
      </c>
      <c r="AM755" s="20">
        <v>5</v>
      </c>
      <c r="AN755" s="21">
        <v>3</v>
      </c>
    </row>
    <row r="756" spans="1:40" ht="12" hidden="1" customHeight="1">
      <c r="A756" s="35"/>
      <c r="B756" s="10"/>
      <c r="C756" s="10"/>
      <c r="D756" s="10"/>
      <c r="E756" s="10"/>
      <c r="F756" s="10"/>
      <c r="G756" s="10"/>
      <c r="H756" s="10"/>
      <c r="I756" s="10"/>
      <c r="J756" s="10"/>
      <c r="K756" s="14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18">
        <f t="shared" ca="1" si="1"/>
        <v>0</v>
      </c>
      <c r="AK756" s="19">
        <f t="shared" ca="1" si="2"/>
        <v>0</v>
      </c>
      <c r="AL756" s="20" t="s">
        <v>83</v>
      </c>
      <c r="AM756" s="20">
        <v>6</v>
      </c>
      <c r="AN756" s="21">
        <v>4</v>
      </c>
    </row>
    <row r="757" spans="1:40" ht="12" hidden="1" customHeight="1">
      <c r="A757" s="35"/>
      <c r="B757" s="10"/>
      <c r="C757" s="10"/>
      <c r="D757" s="10"/>
      <c r="E757" s="10"/>
      <c r="F757" s="10"/>
      <c r="G757" s="10"/>
      <c r="H757" s="10"/>
      <c r="I757" s="10"/>
      <c r="J757" s="10"/>
      <c r="K757" s="14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18">
        <f t="shared" ca="1" si="1"/>
        <v>0</v>
      </c>
      <c r="AK757" s="19">
        <f t="shared" ca="1" si="2"/>
        <v>0</v>
      </c>
      <c r="AL757" s="20" t="s">
        <v>83</v>
      </c>
      <c r="AM757" s="20">
        <v>7</v>
      </c>
      <c r="AN757" s="21">
        <v>5</v>
      </c>
    </row>
    <row r="758" spans="1:40" ht="12" hidden="1" customHeight="1">
      <c r="A758" s="35"/>
      <c r="B758" s="10"/>
      <c r="C758" s="10"/>
      <c r="D758" s="10"/>
      <c r="E758" s="10"/>
      <c r="F758" s="10"/>
      <c r="G758" s="10"/>
      <c r="H758" s="10"/>
      <c r="I758" s="10"/>
      <c r="J758" s="10"/>
      <c r="K758" s="14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18">
        <f t="shared" ca="1" si="1"/>
        <v>0</v>
      </c>
      <c r="AK758" s="19">
        <f t="shared" ca="1" si="2"/>
        <v>0</v>
      </c>
      <c r="AL758" s="20" t="s">
        <v>83</v>
      </c>
      <c r="AM758" s="20">
        <v>8</v>
      </c>
      <c r="AN758" s="21">
        <v>6</v>
      </c>
    </row>
    <row r="759" spans="1:40" ht="12" hidden="1" customHeight="1">
      <c r="A759" s="35"/>
      <c r="B759" s="10"/>
      <c r="C759" s="10"/>
      <c r="D759" s="10"/>
      <c r="E759" s="10"/>
      <c r="F759" s="10"/>
      <c r="G759" s="10"/>
      <c r="H759" s="10"/>
      <c r="I759" s="10"/>
      <c r="J759" s="10"/>
      <c r="K759" s="14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18">
        <f t="shared" ca="1" si="1"/>
        <v>0</v>
      </c>
      <c r="AK759" s="19">
        <f t="shared" ca="1" si="2"/>
        <v>0</v>
      </c>
      <c r="AL759" s="20" t="s">
        <v>83</v>
      </c>
      <c r="AM759" s="20">
        <v>9</v>
      </c>
      <c r="AN759" s="21">
        <v>7</v>
      </c>
    </row>
    <row r="760" spans="1:40" ht="12" hidden="1" customHeight="1">
      <c r="A760" s="35"/>
      <c r="B760" s="10"/>
      <c r="C760" s="10"/>
      <c r="D760" s="10"/>
      <c r="E760" s="10"/>
      <c r="F760" s="10"/>
      <c r="G760" s="10"/>
      <c r="H760" s="10"/>
      <c r="I760" s="10"/>
      <c r="J760" s="10"/>
      <c r="K760" s="14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18">
        <f t="shared" ca="1" si="1"/>
        <v>0</v>
      </c>
      <c r="AK760" s="19">
        <f t="shared" ca="1" si="2"/>
        <v>0</v>
      </c>
      <c r="AL760" s="20" t="s">
        <v>83</v>
      </c>
      <c r="AM760" s="20">
        <v>10</v>
      </c>
      <c r="AN760" s="21">
        <v>8</v>
      </c>
    </row>
    <row r="761" spans="1:40" ht="12" hidden="1" customHeight="1">
      <c r="A761" s="35"/>
      <c r="B761" s="10"/>
      <c r="C761" s="10"/>
      <c r="D761" s="10"/>
      <c r="E761" s="10"/>
      <c r="F761" s="10"/>
      <c r="G761" s="10"/>
      <c r="H761" s="10"/>
      <c r="I761" s="10"/>
      <c r="J761" s="10"/>
      <c r="K761" s="14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18">
        <f t="shared" ca="1" si="1"/>
        <v>0</v>
      </c>
      <c r="AK761" s="19">
        <f t="shared" ca="1" si="2"/>
        <v>0</v>
      </c>
      <c r="AL761" s="20" t="s">
        <v>83</v>
      </c>
      <c r="AM761" s="20">
        <v>11</v>
      </c>
      <c r="AN761" s="21">
        <v>9</v>
      </c>
    </row>
    <row r="762" spans="1:40" ht="12" hidden="1" customHeight="1">
      <c r="A762" s="35"/>
      <c r="B762" s="10"/>
      <c r="C762" s="10"/>
      <c r="D762" s="10"/>
      <c r="E762" s="10"/>
      <c r="F762" s="10"/>
      <c r="G762" s="10"/>
      <c r="H762" s="10"/>
      <c r="I762" s="10"/>
      <c r="J762" s="10"/>
      <c r="K762" s="14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18">
        <f t="shared" ca="1" si="1"/>
        <v>0</v>
      </c>
      <c r="AK762" s="19">
        <f t="shared" ca="1" si="2"/>
        <v>0</v>
      </c>
      <c r="AL762" s="20" t="s">
        <v>83</v>
      </c>
      <c r="AM762" s="20">
        <v>12</v>
      </c>
      <c r="AN762" s="21">
        <v>10</v>
      </c>
    </row>
    <row r="763" spans="1:40" ht="12" hidden="1" customHeight="1">
      <c r="A763" s="35"/>
      <c r="B763" s="10"/>
      <c r="C763" s="10"/>
      <c r="D763" s="10"/>
      <c r="E763" s="10"/>
      <c r="F763" s="10"/>
      <c r="G763" s="10"/>
      <c r="H763" s="10"/>
      <c r="I763" s="10"/>
      <c r="J763" s="10"/>
      <c r="K763" s="14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18">
        <f t="shared" ca="1" si="1"/>
        <v>0</v>
      </c>
      <c r="AK763" s="19">
        <f t="shared" ca="1" si="2"/>
        <v>0</v>
      </c>
      <c r="AL763" s="20" t="s">
        <v>83</v>
      </c>
      <c r="AM763" s="20">
        <v>13</v>
      </c>
      <c r="AN763" s="21">
        <v>11</v>
      </c>
    </row>
    <row r="764" spans="1:40" ht="12" hidden="1" customHeight="1">
      <c r="A764" s="35"/>
      <c r="B764" s="10"/>
      <c r="C764" s="10"/>
      <c r="D764" s="10"/>
      <c r="E764" s="10"/>
      <c r="F764" s="10"/>
      <c r="G764" s="10"/>
      <c r="H764" s="10"/>
      <c r="I764" s="10"/>
      <c r="J764" s="10"/>
      <c r="K764" s="14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18">
        <f t="shared" ca="1" si="1"/>
        <v>0</v>
      </c>
      <c r="AK764" s="19">
        <f t="shared" ca="1" si="2"/>
        <v>0</v>
      </c>
      <c r="AL764" s="20" t="s">
        <v>83</v>
      </c>
      <c r="AM764" s="20">
        <v>14</v>
      </c>
      <c r="AN764" s="21">
        <v>12</v>
      </c>
    </row>
    <row r="765" spans="1:40" ht="12" hidden="1" customHeight="1">
      <c r="A765" s="35"/>
      <c r="B765" s="10"/>
      <c r="C765" s="10"/>
      <c r="D765" s="10"/>
      <c r="E765" s="10"/>
      <c r="F765" s="10"/>
      <c r="G765" s="10"/>
      <c r="H765" s="10"/>
      <c r="I765" s="10"/>
      <c r="J765" s="10"/>
      <c r="K765" s="14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18">
        <f t="shared" ca="1" si="1"/>
        <v>0</v>
      </c>
      <c r="AK765" s="19">
        <f t="shared" ca="1" si="2"/>
        <v>0</v>
      </c>
      <c r="AL765" s="20" t="s">
        <v>83</v>
      </c>
      <c r="AM765" s="20">
        <v>15</v>
      </c>
      <c r="AN765" s="21">
        <v>13</v>
      </c>
    </row>
    <row r="766" spans="1:40" ht="12" hidden="1" customHeight="1">
      <c r="A766" s="35"/>
      <c r="B766" s="10"/>
      <c r="C766" s="10"/>
      <c r="D766" s="10"/>
      <c r="E766" s="10"/>
      <c r="F766" s="10"/>
      <c r="G766" s="10"/>
      <c r="H766" s="10"/>
      <c r="I766" s="10"/>
      <c r="J766" s="10"/>
      <c r="K766" s="14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18">
        <f t="shared" ca="1" si="1"/>
        <v>0</v>
      </c>
      <c r="AK766" s="19">
        <f t="shared" ca="1" si="2"/>
        <v>0</v>
      </c>
      <c r="AL766" s="20" t="s">
        <v>83</v>
      </c>
      <c r="AM766" s="20">
        <v>16</v>
      </c>
      <c r="AN766" s="21">
        <v>14</v>
      </c>
    </row>
    <row r="767" spans="1:40" ht="12" hidden="1" customHeight="1">
      <c r="A767" s="35"/>
      <c r="B767" s="10"/>
      <c r="C767" s="10"/>
      <c r="D767" s="10"/>
      <c r="E767" s="10"/>
      <c r="F767" s="10"/>
      <c r="G767" s="10"/>
      <c r="H767" s="10"/>
      <c r="I767" s="10"/>
      <c r="J767" s="10"/>
      <c r="K767" s="14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18">
        <f t="shared" ca="1" si="1"/>
        <v>0</v>
      </c>
      <c r="AK767" s="19">
        <f t="shared" ca="1" si="2"/>
        <v>0</v>
      </c>
      <c r="AL767" s="20" t="s">
        <v>83</v>
      </c>
      <c r="AM767" s="20">
        <v>17</v>
      </c>
      <c r="AN767" s="21">
        <v>15</v>
      </c>
    </row>
    <row r="768" spans="1:40" ht="12" hidden="1" customHeight="1">
      <c r="A768" s="35"/>
      <c r="B768" s="10"/>
      <c r="C768" s="10"/>
      <c r="D768" s="10"/>
      <c r="E768" s="10"/>
      <c r="F768" s="10"/>
      <c r="G768" s="10"/>
      <c r="H768" s="10"/>
      <c r="I768" s="10"/>
      <c r="J768" s="10"/>
      <c r="K768" s="14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18">
        <f t="shared" ca="1" si="1"/>
        <v>0</v>
      </c>
      <c r="AK768" s="19">
        <f t="shared" ca="1" si="2"/>
        <v>0</v>
      </c>
      <c r="AL768" s="20" t="s">
        <v>83</v>
      </c>
      <c r="AM768" s="20">
        <v>18</v>
      </c>
      <c r="AN768" s="21">
        <v>16</v>
      </c>
    </row>
    <row r="769" spans="1:40" ht="12" hidden="1" customHeight="1">
      <c r="A769" s="35"/>
      <c r="B769" s="10"/>
      <c r="C769" s="10"/>
      <c r="D769" s="10"/>
      <c r="E769" s="10"/>
      <c r="F769" s="10"/>
      <c r="G769" s="10"/>
      <c r="H769" s="10"/>
      <c r="I769" s="10"/>
      <c r="J769" s="10"/>
      <c r="K769" s="14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18">
        <f t="shared" ca="1" si="1"/>
        <v>0</v>
      </c>
      <c r="AK769" s="19">
        <f t="shared" ca="1" si="2"/>
        <v>0</v>
      </c>
      <c r="AL769" s="20" t="s">
        <v>83</v>
      </c>
      <c r="AM769" s="20">
        <v>19</v>
      </c>
      <c r="AN769" s="21">
        <v>17</v>
      </c>
    </row>
    <row r="770" spans="1:40" ht="12" hidden="1" customHeight="1">
      <c r="A770" s="35"/>
      <c r="B770" s="10"/>
      <c r="C770" s="10"/>
      <c r="D770" s="10"/>
      <c r="E770" s="10"/>
      <c r="F770" s="10"/>
      <c r="G770" s="10"/>
      <c r="H770" s="10"/>
      <c r="I770" s="10"/>
      <c r="J770" s="10"/>
      <c r="K770" s="14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18">
        <f t="shared" ca="1" si="1"/>
        <v>0</v>
      </c>
      <c r="AK770" s="19">
        <f t="shared" ca="1" si="2"/>
        <v>0</v>
      </c>
      <c r="AL770" s="20" t="s">
        <v>83</v>
      </c>
      <c r="AM770" s="20">
        <v>20</v>
      </c>
      <c r="AN770" s="21">
        <v>18</v>
      </c>
    </row>
    <row r="771" spans="1:40" ht="12" hidden="1" customHeight="1">
      <c r="A771" s="35"/>
      <c r="B771" s="10"/>
      <c r="C771" s="10"/>
      <c r="D771" s="10"/>
      <c r="E771" s="10"/>
      <c r="F771" s="10"/>
      <c r="G771" s="10"/>
      <c r="H771" s="10"/>
      <c r="I771" s="10"/>
      <c r="J771" s="10"/>
      <c r="K771" s="14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18">
        <f t="shared" ca="1" si="1"/>
        <v>0</v>
      </c>
      <c r="AK771" s="19">
        <f t="shared" ca="1" si="2"/>
        <v>0</v>
      </c>
      <c r="AL771" s="20" t="s">
        <v>83</v>
      </c>
      <c r="AM771" s="20">
        <v>21</v>
      </c>
      <c r="AN771" s="21">
        <v>19</v>
      </c>
    </row>
    <row r="772" spans="1:40" ht="12" hidden="1" customHeight="1">
      <c r="A772" s="35"/>
      <c r="B772" s="10"/>
      <c r="C772" s="10"/>
      <c r="D772" s="10"/>
      <c r="E772" s="10"/>
      <c r="F772" s="10"/>
      <c r="G772" s="10"/>
      <c r="H772" s="10"/>
      <c r="I772" s="10"/>
      <c r="J772" s="10"/>
      <c r="K772" s="14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18">
        <f t="shared" ca="1" si="1"/>
        <v>0</v>
      </c>
      <c r="AK772" s="19">
        <f t="shared" ca="1" si="2"/>
        <v>0</v>
      </c>
      <c r="AL772" s="20" t="s">
        <v>83</v>
      </c>
      <c r="AM772" s="20">
        <v>22</v>
      </c>
      <c r="AN772" s="21">
        <v>20</v>
      </c>
    </row>
    <row r="773" spans="1:40" ht="12" hidden="1" customHeight="1">
      <c r="A773" s="35"/>
      <c r="B773" s="10"/>
      <c r="C773" s="10"/>
      <c r="D773" s="10"/>
      <c r="E773" s="10"/>
      <c r="F773" s="10"/>
      <c r="G773" s="10"/>
      <c r="H773" s="10"/>
      <c r="I773" s="10"/>
      <c r="J773" s="10"/>
      <c r="K773" s="14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18">
        <f t="shared" ca="1" si="1"/>
        <v>0</v>
      </c>
      <c r="AK773" s="19">
        <f t="shared" ca="1" si="2"/>
        <v>0</v>
      </c>
      <c r="AL773" s="20" t="s">
        <v>83</v>
      </c>
      <c r="AM773" s="20">
        <v>23</v>
      </c>
      <c r="AN773" s="21">
        <v>21</v>
      </c>
    </row>
    <row r="774" spans="1:40" ht="12" hidden="1" customHeight="1">
      <c r="A774" s="35"/>
      <c r="B774" s="10"/>
      <c r="C774" s="10"/>
      <c r="D774" s="10"/>
      <c r="E774" s="10"/>
      <c r="F774" s="10"/>
      <c r="G774" s="10"/>
      <c r="H774" s="10"/>
      <c r="I774" s="10"/>
      <c r="J774" s="10"/>
      <c r="K774" s="14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18">
        <f t="shared" ca="1" si="1"/>
        <v>0</v>
      </c>
      <c r="AK774" s="19">
        <f t="shared" ca="1" si="2"/>
        <v>0</v>
      </c>
      <c r="AL774" s="20" t="s">
        <v>83</v>
      </c>
      <c r="AM774" s="20">
        <v>24</v>
      </c>
      <c r="AN774" s="21">
        <v>22</v>
      </c>
    </row>
    <row r="775" spans="1:40" ht="12" hidden="1" customHeight="1">
      <c r="A775" s="35"/>
      <c r="B775" s="10"/>
      <c r="C775" s="10"/>
      <c r="D775" s="10"/>
      <c r="E775" s="10"/>
      <c r="F775" s="10"/>
      <c r="G775" s="10"/>
      <c r="H775" s="10"/>
      <c r="I775" s="10"/>
      <c r="J775" s="10"/>
      <c r="K775" s="14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18">
        <f t="shared" ca="1" si="1"/>
        <v>0</v>
      </c>
      <c r="AK775" s="19">
        <f t="shared" ca="1" si="2"/>
        <v>0</v>
      </c>
      <c r="AL775" s="20" t="s">
        <v>83</v>
      </c>
      <c r="AM775" s="20">
        <v>25</v>
      </c>
      <c r="AN775" s="21">
        <v>23</v>
      </c>
    </row>
    <row r="776" spans="1:40" ht="12" hidden="1" customHeight="1">
      <c r="A776" s="35"/>
      <c r="B776" s="10"/>
      <c r="C776" s="10"/>
      <c r="D776" s="10"/>
      <c r="E776" s="10"/>
      <c r="F776" s="10"/>
      <c r="G776" s="10"/>
      <c r="H776" s="10"/>
      <c r="I776" s="10"/>
      <c r="J776" s="10"/>
      <c r="K776" s="14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18">
        <f t="shared" ca="1" si="1"/>
        <v>0</v>
      </c>
      <c r="AK776" s="19">
        <f t="shared" ca="1" si="2"/>
        <v>0</v>
      </c>
      <c r="AL776" s="20" t="s">
        <v>83</v>
      </c>
      <c r="AM776" s="20">
        <v>26</v>
      </c>
      <c r="AN776" s="21">
        <v>24</v>
      </c>
    </row>
    <row r="777" spans="1:40" ht="12" hidden="1" customHeight="1">
      <c r="A777" s="35"/>
      <c r="B777" s="10"/>
      <c r="C777" s="10"/>
      <c r="D777" s="10"/>
      <c r="E777" s="10"/>
      <c r="F777" s="10"/>
      <c r="G777" s="10"/>
      <c r="H777" s="10"/>
      <c r="I777" s="10"/>
      <c r="J777" s="10"/>
      <c r="K777" s="14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18">
        <f t="shared" ca="1" si="1"/>
        <v>0</v>
      </c>
      <c r="AK777" s="19">
        <f t="shared" ca="1" si="2"/>
        <v>0</v>
      </c>
      <c r="AL777" s="20" t="s">
        <v>83</v>
      </c>
      <c r="AM777" s="20">
        <v>27</v>
      </c>
      <c r="AN777" s="21">
        <v>25</v>
      </c>
    </row>
    <row r="778" spans="1:40" ht="12" hidden="1" customHeight="1">
      <c r="A778" s="35"/>
      <c r="B778" s="10"/>
      <c r="C778" s="10"/>
      <c r="D778" s="10"/>
      <c r="E778" s="10"/>
      <c r="F778" s="10"/>
      <c r="G778" s="10"/>
      <c r="H778" s="10"/>
      <c r="I778" s="10"/>
      <c r="J778" s="10"/>
      <c r="K778" s="14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18">
        <f t="shared" ca="1" si="1"/>
        <v>0</v>
      </c>
      <c r="AK778" s="19">
        <f t="shared" ca="1" si="2"/>
        <v>0</v>
      </c>
      <c r="AL778" s="20" t="s">
        <v>83</v>
      </c>
      <c r="AM778" s="20">
        <v>28</v>
      </c>
      <c r="AN778" s="21">
        <v>26</v>
      </c>
    </row>
    <row r="779" spans="1:40" ht="12" hidden="1" customHeight="1">
      <c r="A779" s="35"/>
      <c r="B779" s="10"/>
      <c r="C779" s="10"/>
      <c r="D779" s="10"/>
      <c r="E779" s="10"/>
      <c r="F779" s="10"/>
      <c r="G779" s="10"/>
      <c r="H779" s="10"/>
      <c r="I779" s="10"/>
      <c r="J779" s="10"/>
      <c r="K779" s="14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18">
        <f t="shared" ca="1" si="1"/>
        <v>0</v>
      </c>
      <c r="AK779" s="19">
        <f t="shared" ca="1" si="2"/>
        <v>0</v>
      </c>
      <c r="AL779" s="20" t="s">
        <v>83</v>
      </c>
      <c r="AM779" s="20">
        <v>29</v>
      </c>
      <c r="AN779" s="21">
        <v>27</v>
      </c>
    </row>
    <row r="780" spans="1:40" ht="12" hidden="1" customHeight="1">
      <c r="A780" s="35"/>
      <c r="B780" s="10"/>
      <c r="C780" s="10"/>
      <c r="D780" s="10"/>
      <c r="E780" s="10"/>
      <c r="F780" s="10"/>
      <c r="G780" s="10"/>
      <c r="H780" s="10"/>
      <c r="I780" s="10"/>
      <c r="J780" s="10"/>
      <c r="K780" s="14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18">
        <f t="shared" ca="1" si="1"/>
        <v>0</v>
      </c>
      <c r="AK780" s="19">
        <f t="shared" ca="1" si="2"/>
        <v>0</v>
      </c>
      <c r="AL780" s="20" t="s">
        <v>83</v>
      </c>
      <c r="AM780" s="20">
        <v>30</v>
      </c>
      <c r="AN780" s="21">
        <v>28</v>
      </c>
    </row>
    <row r="781" spans="1:40" ht="12" hidden="1" customHeight="1">
      <c r="A781" s="35"/>
      <c r="B781" s="10"/>
      <c r="C781" s="10"/>
      <c r="D781" s="10"/>
      <c r="E781" s="10"/>
      <c r="F781" s="10"/>
      <c r="G781" s="10"/>
      <c r="H781" s="10"/>
      <c r="I781" s="10"/>
      <c r="J781" s="10"/>
      <c r="K781" s="14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18">
        <f t="shared" ca="1" si="1"/>
        <v>0</v>
      </c>
      <c r="AK781" s="19">
        <f t="shared" ca="1" si="2"/>
        <v>0</v>
      </c>
      <c r="AL781" s="20" t="s">
        <v>83</v>
      </c>
      <c r="AM781" s="20">
        <v>31</v>
      </c>
      <c r="AN781" s="21">
        <v>29</v>
      </c>
    </row>
    <row r="782" spans="1:40" ht="12" hidden="1" customHeight="1">
      <c r="A782" s="35"/>
      <c r="B782" s="10"/>
      <c r="C782" s="10"/>
      <c r="D782" s="10"/>
      <c r="E782" s="10"/>
      <c r="F782" s="10"/>
      <c r="G782" s="10"/>
      <c r="H782" s="10"/>
      <c r="I782" s="10"/>
      <c r="J782" s="10"/>
      <c r="K782" s="14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18">
        <f t="shared" ca="1" si="1"/>
        <v>0</v>
      </c>
      <c r="AK782" s="19">
        <f t="shared" ca="1" si="2"/>
        <v>0</v>
      </c>
      <c r="AL782" s="20" t="s">
        <v>83</v>
      </c>
      <c r="AM782" s="20">
        <v>32</v>
      </c>
      <c r="AN782" s="21">
        <v>30</v>
      </c>
    </row>
    <row r="783" spans="1:40" ht="12" hidden="1" customHeight="1">
      <c r="A783" s="35"/>
      <c r="B783" s="10"/>
      <c r="C783" s="10"/>
      <c r="D783" s="10"/>
      <c r="E783" s="10"/>
      <c r="F783" s="10"/>
      <c r="G783" s="10"/>
      <c r="H783" s="10"/>
      <c r="I783" s="10"/>
      <c r="J783" s="10"/>
      <c r="K783" s="14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18">
        <f t="shared" ca="1" si="1"/>
        <v>0</v>
      </c>
      <c r="AK783" s="19">
        <f t="shared" ca="1" si="2"/>
        <v>0</v>
      </c>
      <c r="AL783" s="20" t="s">
        <v>83</v>
      </c>
      <c r="AM783" s="20">
        <v>33</v>
      </c>
      <c r="AN783" s="21">
        <v>31</v>
      </c>
    </row>
    <row r="784" spans="1:40" ht="12" hidden="1" customHeight="1">
      <c r="A784" s="35"/>
      <c r="B784" s="10"/>
      <c r="C784" s="10"/>
      <c r="D784" s="10"/>
      <c r="E784" s="10"/>
      <c r="F784" s="10"/>
      <c r="G784" s="10"/>
      <c r="H784" s="10"/>
      <c r="I784" s="10"/>
      <c r="J784" s="10"/>
      <c r="K784" s="14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18">
        <f t="shared" ca="1" si="1"/>
        <v>0</v>
      </c>
      <c r="AK784" s="19">
        <f t="shared" ca="1" si="2"/>
        <v>0</v>
      </c>
      <c r="AL784" s="20" t="s">
        <v>83</v>
      </c>
      <c r="AM784" s="20">
        <v>34</v>
      </c>
      <c r="AN784" s="21">
        <v>32</v>
      </c>
    </row>
    <row r="785" spans="1:40" ht="12" hidden="1" customHeight="1">
      <c r="A785" s="35"/>
      <c r="B785" s="10"/>
      <c r="C785" s="10"/>
      <c r="D785" s="10"/>
      <c r="E785" s="10"/>
      <c r="F785" s="10"/>
      <c r="G785" s="10"/>
      <c r="H785" s="10"/>
      <c r="I785" s="10"/>
      <c r="J785" s="10"/>
      <c r="K785" s="14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18">
        <f t="shared" ca="1" si="1"/>
        <v>0</v>
      </c>
      <c r="AK785" s="19">
        <f t="shared" ca="1" si="2"/>
        <v>0</v>
      </c>
      <c r="AL785" s="20" t="s">
        <v>83</v>
      </c>
      <c r="AM785" s="20">
        <v>35</v>
      </c>
      <c r="AN785" s="21">
        <v>33</v>
      </c>
    </row>
    <row r="786" spans="1:40" ht="12" hidden="1" customHeight="1">
      <c r="A786" s="35"/>
      <c r="B786" s="10"/>
      <c r="C786" s="10"/>
      <c r="D786" s="10"/>
      <c r="E786" s="10"/>
      <c r="F786" s="10"/>
      <c r="G786" s="10"/>
      <c r="H786" s="10"/>
      <c r="I786" s="10"/>
      <c r="J786" s="10"/>
      <c r="K786" s="14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18">
        <f t="shared" ca="1" si="1"/>
        <v>0</v>
      </c>
      <c r="AK786" s="19">
        <f t="shared" ca="1" si="2"/>
        <v>0</v>
      </c>
      <c r="AL786" s="20" t="s">
        <v>83</v>
      </c>
      <c r="AM786" s="20">
        <v>36</v>
      </c>
      <c r="AN786" s="21">
        <v>34</v>
      </c>
    </row>
    <row r="787" spans="1:40" ht="12" hidden="1" customHeight="1">
      <c r="A787" s="35"/>
      <c r="B787" s="10"/>
      <c r="C787" s="10"/>
      <c r="D787" s="10"/>
      <c r="E787" s="10"/>
      <c r="F787" s="10"/>
      <c r="G787" s="10"/>
      <c r="H787" s="10"/>
      <c r="I787" s="10"/>
      <c r="J787" s="10"/>
      <c r="K787" s="14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18">
        <f t="shared" ca="1" si="1"/>
        <v>0</v>
      </c>
      <c r="AK787" s="19">
        <f t="shared" ca="1" si="2"/>
        <v>0</v>
      </c>
      <c r="AL787" s="20" t="s">
        <v>83</v>
      </c>
      <c r="AM787" s="20">
        <v>37</v>
      </c>
      <c r="AN787" s="21">
        <v>35</v>
      </c>
    </row>
    <row r="788" spans="1:40" ht="12" hidden="1" customHeight="1">
      <c r="A788" s="35"/>
      <c r="B788" s="10"/>
      <c r="C788" s="10"/>
      <c r="D788" s="10"/>
      <c r="E788" s="10"/>
      <c r="F788" s="10"/>
      <c r="G788" s="10"/>
      <c r="H788" s="10"/>
      <c r="I788" s="10"/>
      <c r="J788" s="10"/>
      <c r="K788" s="14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18">
        <f t="shared" ca="1" si="1"/>
        <v>0</v>
      </c>
      <c r="AK788" s="19">
        <f t="shared" ca="1" si="2"/>
        <v>0</v>
      </c>
      <c r="AL788" s="20" t="s">
        <v>83</v>
      </c>
      <c r="AM788" s="20">
        <v>38</v>
      </c>
      <c r="AN788" s="21">
        <v>36</v>
      </c>
    </row>
    <row r="789" spans="1:40" ht="12" hidden="1" customHeight="1">
      <c r="A789" s="35"/>
      <c r="B789" s="10"/>
      <c r="C789" s="10"/>
      <c r="D789" s="10"/>
      <c r="E789" s="10"/>
      <c r="F789" s="10"/>
      <c r="G789" s="10"/>
      <c r="H789" s="10"/>
      <c r="I789" s="10"/>
      <c r="J789" s="10"/>
      <c r="K789" s="14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18">
        <f t="shared" ca="1" si="1"/>
        <v>0</v>
      </c>
      <c r="AK789" s="19">
        <f t="shared" ca="1" si="2"/>
        <v>0</v>
      </c>
      <c r="AL789" s="20" t="s">
        <v>83</v>
      </c>
      <c r="AM789" s="20">
        <v>39</v>
      </c>
      <c r="AN789" s="21">
        <v>37</v>
      </c>
    </row>
    <row r="790" spans="1:40" ht="12" hidden="1" customHeight="1">
      <c r="A790" s="35"/>
      <c r="B790" s="10"/>
      <c r="C790" s="10"/>
      <c r="D790" s="10"/>
      <c r="E790" s="10"/>
      <c r="F790" s="10"/>
      <c r="G790" s="10"/>
      <c r="H790" s="10"/>
      <c r="I790" s="10"/>
      <c r="J790" s="10"/>
      <c r="K790" s="14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18">
        <f t="shared" ca="1" si="1"/>
        <v>0</v>
      </c>
      <c r="AK790" s="19">
        <f t="shared" ca="1" si="2"/>
        <v>0</v>
      </c>
      <c r="AL790" s="20" t="s">
        <v>83</v>
      </c>
      <c r="AM790" s="20">
        <v>40</v>
      </c>
      <c r="AN790" s="21">
        <v>38</v>
      </c>
    </row>
    <row r="791" spans="1:40" ht="12" hidden="1" customHeight="1">
      <c r="A791" s="35"/>
      <c r="B791" s="10"/>
      <c r="C791" s="10"/>
      <c r="D791" s="10"/>
      <c r="E791" s="10"/>
      <c r="F791" s="10"/>
      <c r="G791" s="10"/>
      <c r="H791" s="10"/>
      <c r="I791" s="10"/>
      <c r="J791" s="10"/>
      <c r="K791" s="14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18">
        <f t="shared" ca="1" si="1"/>
        <v>0</v>
      </c>
      <c r="AK791" s="19">
        <f t="shared" ca="1" si="2"/>
        <v>0</v>
      </c>
      <c r="AL791" s="20" t="s">
        <v>83</v>
      </c>
      <c r="AM791" s="20">
        <v>41</v>
      </c>
      <c r="AN791" s="21">
        <v>39</v>
      </c>
    </row>
    <row r="792" spans="1:40" ht="12" hidden="1" customHeight="1">
      <c r="A792" s="35"/>
      <c r="B792" s="10"/>
      <c r="C792" s="10"/>
      <c r="D792" s="10"/>
      <c r="E792" s="10"/>
      <c r="F792" s="10"/>
      <c r="G792" s="10"/>
      <c r="H792" s="10"/>
      <c r="I792" s="10"/>
      <c r="J792" s="10"/>
      <c r="K792" s="14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18">
        <f t="shared" ca="1" si="1"/>
        <v>0</v>
      </c>
      <c r="AK792" s="19">
        <f t="shared" ca="1" si="2"/>
        <v>0</v>
      </c>
      <c r="AL792" s="20" t="s">
        <v>83</v>
      </c>
      <c r="AM792" s="20">
        <v>42</v>
      </c>
      <c r="AN792" s="21">
        <v>40</v>
      </c>
    </row>
    <row r="793" spans="1:40" ht="12" hidden="1" customHeight="1">
      <c r="A793" s="35"/>
      <c r="B793" s="10"/>
      <c r="C793" s="10"/>
      <c r="D793" s="10"/>
      <c r="E793" s="10"/>
      <c r="F793" s="10"/>
      <c r="G793" s="10"/>
      <c r="H793" s="10"/>
      <c r="I793" s="10"/>
      <c r="J793" s="10"/>
      <c r="K793" s="14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18">
        <f t="shared" ca="1" si="1"/>
        <v>0</v>
      </c>
      <c r="AK793" s="19">
        <f t="shared" ca="1" si="2"/>
        <v>0</v>
      </c>
      <c r="AL793" s="20" t="s">
        <v>83</v>
      </c>
      <c r="AM793" s="20">
        <v>43</v>
      </c>
      <c r="AN793" s="21">
        <v>41</v>
      </c>
    </row>
    <row r="794" spans="1:40" ht="12" hidden="1" customHeight="1">
      <c r="A794" s="35"/>
      <c r="B794" s="10"/>
      <c r="C794" s="10"/>
      <c r="D794" s="10"/>
      <c r="E794" s="10"/>
      <c r="F794" s="10"/>
      <c r="G794" s="10"/>
      <c r="H794" s="10"/>
      <c r="I794" s="10"/>
      <c r="J794" s="10"/>
      <c r="K794" s="14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18">
        <f t="shared" ca="1" si="1"/>
        <v>0</v>
      </c>
      <c r="AK794" s="19">
        <f t="shared" ca="1" si="2"/>
        <v>0</v>
      </c>
      <c r="AL794" s="20" t="s">
        <v>83</v>
      </c>
      <c r="AM794" s="20">
        <v>44</v>
      </c>
      <c r="AN794" s="21">
        <v>42</v>
      </c>
    </row>
    <row r="795" spans="1:40" ht="12" hidden="1" customHeight="1">
      <c r="A795" s="35"/>
      <c r="B795" s="10"/>
      <c r="C795" s="10"/>
      <c r="D795" s="10"/>
      <c r="E795" s="10"/>
      <c r="F795" s="10"/>
      <c r="G795" s="10"/>
      <c r="H795" s="10"/>
      <c r="I795" s="10"/>
      <c r="J795" s="10"/>
      <c r="K795" s="14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18">
        <f t="shared" ca="1" si="1"/>
        <v>0</v>
      </c>
      <c r="AK795" s="19">
        <f t="shared" ca="1" si="2"/>
        <v>0</v>
      </c>
      <c r="AL795" s="20" t="s">
        <v>83</v>
      </c>
      <c r="AM795" s="20">
        <v>45</v>
      </c>
      <c r="AN795" s="21">
        <v>43</v>
      </c>
    </row>
    <row r="796" spans="1:40" ht="12" hidden="1" customHeight="1">
      <c r="A796" s="35"/>
      <c r="B796" s="10"/>
      <c r="C796" s="10"/>
      <c r="D796" s="10"/>
      <c r="E796" s="10"/>
      <c r="F796" s="10"/>
      <c r="G796" s="10"/>
      <c r="H796" s="10"/>
      <c r="I796" s="10"/>
      <c r="J796" s="10"/>
      <c r="K796" s="14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18">
        <f t="shared" ca="1" si="1"/>
        <v>0</v>
      </c>
      <c r="AK796" s="19">
        <f t="shared" ca="1" si="2"/>
        <v>0</v>
      </c>
      <c r="AL796" s="20" t="s">
        <v>83</v>
      </c>
      <c r="AM796" s="20">
        <v>46</v>
      </c>
      <c r="AN796" s="21">
        <v>44</v>
      </c>
    </row>
    <row r="797" spans="1:40" ht="12" hidden="1" customHeight="1">
      <c r="A797" s="35"/>
      <c r="B797" s="10"/>
      <c r="C797" s="10"/>
      <c r="D797" s="10"/>
      <c r="E797" s="10"/>
      <c r="F797" s="10"/>
      <c r="G797" s="10"/>
      <c r="H797" s="10"/>
      <c r="I797" s="10"/>
      <c r="J797" s="10"/>
      <c r="K797" s="14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18">
        <f t="shared" ca="1" si="1"/>
        <v>0</v>
      </c>
      <c r="AK797" s="19">
        <f t="shared" ca="1" si="2"/>
        <v>0</v>
      </c>
      <c r="AL797" s="20" t="s">
        <v>83</v>
      </c>
      <c r="AM797" s="20">
        <v>47</v>
      </c>
      <c r="AN797" s="21">
        <v>45</v>
      </c>
    </row>
    <row r="798" spans="1:40" ht="12" hidden="1" customHeight="1">
      <c r="A798" s="35"/>
      <c r="B798" s="10"/>
      <c r="C798" s="10"/>
      <c r="D798" s="10"/>
      <c r="E798" s="10"/>
      <c r="F798" s="10"/>
      <c r="G798" s="10"/>
      <c r="H798" s="10"/>
      <c r="I798" s="10"/>
      <c r="J798" s="10"/>
      <c r="K798" s="14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18">
        <f t="shared" ca="1" si="1"/>
        <v>0</v>
      </c>
      <c r="AK798" s="19">
        <f t="shared" ca="1" si="2"/>
        <v>0</v>
      </c>
      <c r="AL798" s="20" t="s">
        <v>83</v>
      </c>
      <c r="AM798" s="20">
        <v>48</v>
      </c>
      <c r="AN798" s="21">
        <v>46</v>
      </c>
    </row>
    <row r="799" spans="1:40" ht="12" hidden="1" customHeight="1">
      <c r="A799" s="35"/>
      <c r="B799" s="10"/>
      <c r="C799" s="10"/>
      <c r="D799" s="10"/>
      <c r="E799" s="10"/>
      <c r="F799" s="10"/>
      <c r="G799" s="10"/>
      <c r="H799" s="10"/>
      <c r="I799" s="10"/>
      <c r="J799" s="10"/>
      <c r="K799" s="14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18">
        <f t="shared" ca="1" si="1"/>
        <v>0</v>
      </c>
      <c r="AK799" s="19">
        <f t="shared" ca="1" si="2"/>
        <v>0</v>
      </c>
      <c r="AL799" s="20" t="s">
        <v>83</v>
      </c>
      <c r="AM799" s="20">
        <v>49</v>
      </c>
      <c r="AN799" s="21">
        <v>47</v>
      </c>
    </row>
    <row r="800" spans="1:40" ht="12" hidden="1" customHeight="1">
      <c r="A800" s="35"/>
      <c r="B800" s="10"/>
      <c r="C800" s="10"/>
      <c r="D800" s="10"/>
      <c r="E800" s="10"/>
      <c r="F800" s="10"/>
      <c r="G800" s="10"/>
      <c r="H800" s="10"/>
      <c r="I800" s="10"/>
      <c r="J800" s="10"/>
      <c r="K800" s="14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18">
        <f t="shared" ca="1" si="1"/>
        <v>0</v>
      </c>
      <c r="AK800" s="19">
        <f t="shared" ca="1" si="2"/>
        <v>0</v>
      </c>
      <c r="AL800" s="20" t="s">
        <v>83</v>
      </c>
      <c r="AM800" s="20">
        <v>50</v>
      </c>
      <c r="AN800" s="21">
        <v>48</v>
      </c>
    </row>
    <row r="801" spans="1:40" ht="12" hidden="1" customHeight="1">
      <c r="A801" s="35"/>
      <c r="B801" s="10"/>
      <c r="C801" s="10"/>
      <c r="D801" s="10"/>
      <c r="E801" s="10"/>
      <c r="F801" s="10"/>
      <c r="G801" s="10"/>
      <c r="H801" s="10"/>
      <c r="I801" s="10"/>
      <c r="J801" s="10"/>
      <c r="K801" s="14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18">
        <f t="shared" ca="1" si="1"/>
        <v>0</v>
      </c>
      <c r="AK801" s="19">
        <f t="shared" ca="1" si="2"/>
        <v>0</v>
      </c>
      <c r="AL801" s="20" t="s">
        <v>83</v>
      </c>
      <c r="AM801" s="20">
        <v>51</v>
      </c>
      <c r="AN801" s="21">
        <v>49</v>
      </c>
    </row>
    <row r="802" spans="1:40" ht="12" hidden="1" customHeight="1">
      <c r="A802" s="35"/>
      <c r="B802" s="10"/>
      <c r="C802" s="10"/>
      <c r="D802" s="10"/>
      <c r="E802" s="10"/>
      <c r="F802" s="10"/>
      <c r="G802" s="10"/>
      <c r="H802" s="10"/>
      <c r="I802" s="10"/>
      <c r="J802" s="10"/>
      <c r="K802" s="14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18">
        <f t="shared" ca="1" si="1"/>
        <v>0</v>
      </c>
      <c r="AK802" s="19">
        <f t="shared" ca="1" si="2"/>
        <v>0</v>
      </c>
      <c r="AL802" s="20" t="s">
        <v>83</v>
      </c>
      <c r="AM802" s="20">
        <v>52</v>
      </c>
      <c r="AN802" s="21">
        <v>50</v>
      </c>
    </row>
    <row r="803" spans="1:40" ht="12" hidden="1" customHeight="1">
      <c r="A803" s="35"/>
      <c r="B803" s="10"/>
      <c r="C803" s="10"/>
      <c r="D803" s="10"/>
      <c r="E803" s="10"/>
      <c r="F803" s="10"/>
      <c r="G803" s="10"/>
      <c r="H803" s="10"/>
      <c r="I803" s="10"/>
      <c r="J803" s="10"/>
      <c r="K803" s="14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18">
        <f t="shared" ca="1" si="1"/>
        <v>0</v>
      </c>
      <c r="AK803" s="19">
        <f t="shared" ca="1" si="2"/>
        <v>0</v>
      </c>
      <c r="AL803" s="20" t="s">
        <v>84</v>
      </c>
      <c r="AM803" s="20">
        <v>3</v>
      </c>
      <c r="AN803" s="21">
        <v>1</v>
      </c>
    </row>
    <row r="804" spans="1:40" ht="12" hidden="1" customHeight="1">
      <c r="A804" s="35"/>
      <c r="B804" s="10"/>
      <c r="C804" s="10"/>
      <c r="D804" s="10"/>
      <c r="E804" s="10"/>
      <c r="F804" s="10"/>
      <c r="G804" s="10"/>
      <c r="H804" s="10"/>
      <c r="I804" s="10"/>
      <c r="J804" s="10"/>
      <c r="K804" s="14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18">
        <f t="shared" ca="1" si="1"/>
        <v>0</v>
      </c>
      <c r="AK804" s="19">
        <f t="shared" ca="1" si="2"/>
        <v>0</v>
      </c>
      <c r="AL804" s="20" t="s">
        <v>84</v>
      </c>
      <c r="AM804" s="20">
        <v>4</v>
      </c>
      <c r="AN804" s="21">
        <v>2</v>
      </c>
    </row>
    <row r="805" spans="1:40" ht="12" hidden="1" customHeight="1">
      <c r="A805" s="35"/>
      <c r="B805" s="10"/>
      <c r="C805" s="10"/>
      <c r="D805" s="10"/>
      <c r="E805" s="10"/>
      <c r="F805" s="10"/>
      <c r="G805" s="10"/>
      <c r="H805" s="10"/>
      <c r="I805" s="10"/>
      <c r="J805" s="10"/>
      <c r="K805" s="14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18">
        <f t="shared" ca="1" si="1"/>
        <v>0</v>
      </c>
      <c r="AK805" s="19">
        <f t="shared" ca="1" si="2"/>
        <v>0</v>
      </c>
      <c r="AL805" s="20" t="s">
        <v>84</v>
      </c>
      <c r="AM805" s="20">
        <v>5</v>
      </c>
      <c r="AN805" s="21">
        <v>3</v>
      </c>
    </row>
    <row r="806" spans="1:40" ht="12" hidden="1" customHeight="1">
      <c r="A806" s="35"/>
      <c r="B806" s="10"/>
      <c r="C806" s="10"/>
      <c r="D806" s="10"/>
      <c r="E806" s="10"/>
      <c r="F806" s="10"/>
      <c r="G806" s="10"/>
      <c r="H806" s="10"/>
      <c r="I806" s="10"/>
      <c r="J806" s="10"/>
      <c r="K806" s="14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18">
        <f t="shared" ca="1" si="1"/>
        <v>0</v>
      </c>
      <c r="AK806" s="19">
        <f t="shared" ca="1" si="2"/>
        <v>0</v>
      </c>
      <c r="AL806" s="20" t="s">
        <v>84</v>
      </c>
      <c r="AM806" s="20">
        <v>6</v>
      </c>
      <c r="AN806" s="21">
        <v>4</v>
      </c>
    </row>
    <row r="807" spans="1:40" ht="12" hidden="1" customHeight="1">
      <c r="A807" s="35"/>
      <c r="B807" s="10"/>
      <c r="C807" s="10"/>
      <c r="D807" s="10"/>
      <c r="E807" s="10"/>
      <c r="F807" s="10"/>
      <c r="G807" s="10"/>
      <c r="H807" s="10"/>
      <c r="I807" s="10"/>
      <c r="J807" s="10"/>
      <c r="K807" s="14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18">
        <f t="shared" ca="1" si="1"/>
        <v>0</v>
      </c>
      <c r="AK807" s="19">
        <f t="shared" ca="1" si="2"/>
        <v>0</v>
      </c>
      <c r="AL807" s="20" t="s">
        <v>84</v>
      </c>
      <c r="AM807" s="20">
        <v>7</v>
      </c>
      <c r="AN807" s="21">
        <v>5</v>
      </c>
    </row>
    <row r="808" spans="1:40" ht="12" hidden="1" customHeight="1">
      <c r="A808" s="35"/>
      <c r="B808" s="10"/>
      <c r="C808" s="10"/>
      <c r="D808" s="10"/>
      <c r="E808" s="10"/>
      <c r="F808" s="10"/>
      <c r="G808" s="10"/>
      <c r="H808" s="10"/>
      <c r="I808" s="10"/>
      <c r="J808" s="10"/>
      <c r="K808" s="14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18">
        <f t="shared" ca="1" si="1"/>
        <v>0</v>
      </c>
      <c r="AK808" s="19">
        <f t="shared" ca="1" si="2"/>
        <v>0</v>
      </c>
      <c r="AL808" s="20" t="s">
        <v>84</v>
      </c>
      <c r="AM808" s="20">
        <v>8</v>
      </c>
      <c r="AN808" s="21">
        <v>6</v>
      </c>
    </row>
    <row r="809" spans="1:40" ht="12" hidden="1" customHeight="1">
      <c r="A809" s="35"/>
      <c r="B809" s="10"/>
      <c r="C809" s="10"/>
      <c r="D809" s="10"/>
      <c r="E809" s="10"/>
      <c r="F809" s="10"/>
      <c r="G809" s="10"/>
      <c r="H809" s="10"/>
      <c r="I809" s="10"/>
      <c r="J809" s="10"/>
      <c r="K809" s="14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18">
        <f t="shared" ca="1" si="1"/>
        <v>0</v>
      </c>
      <c r="AK809" s="19">
        <f t="shared" ca="1" si="2"/>
        <v>0</v>
      </c>
      <c r="AL809" s="20" t="s">
        <v>84</v>
      </c>
      <c r="AM809" s="20">
        <v>9</v>
      </c>
      <c r="AN809" s="21">
        <v>7</v>
      </c>
    </row>
    <row r="810" spans="1:40" ht="12" hidden="1" customHeight="1">
      <c r="A810" s="35"/>
      <c r="B810" s="10"/>
      <c r="C810" s="10"/>
      <c r="D810" s="10"/>
      <c r="E810" s="10"/>
      <c r="F810" s="10"/>
      <c r="G810" s="10"/>
      <c r="H810" s="10"/>
      <c r="I810" s="10"/>
      <c r="J810" s="10"/>
      <c r="K810" s="14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18">
        <f t="shared" ca="1" si="1"/>
        <v>0</v>
      </c>
      <c r="AK810" s="19">
        <f t="shared" ca="1" si="2"/>
        <v>0</v>
      </c>
      <c r="AL810" s="20" t="s">
        <v>84</v>
      </c>
      <c r="AM810" s="20">
        <v>10</v>
      </c>
      <c r="AN810" s="21">
        <v>8</v>
      </c>
    </row>
    <row r="811" spans="1:40" ht="12" hidden="1" customHeight="1">
      <c r="A811" s="35"/>
      <c r="B811" s="10"/>
      <c r="C811" s="10"/>
      <c r="D811" s="10"/>
      <c r="E811" s="10"/>
      <c r="F811" s="10"/>
      <c r="G811" s="10"/>
      <c r="H811" s="10"/>
      <c r="I811" s="10"/>
      <c r="J811" s="10"/>
      <c r="K811" s="14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18">
        <f t="shared" ca="1" si="1"/>
        <v>0</v>
      </c>
      <c r="AK811" s="19">
        <f t="shared" ca="1" si="2"/>
        <v>0</v>
      </c>
      <c r="AL811" s="20" t="s">
        <v>84</v>
      </c>
      <c r="AM811" s="20">
        <v>11</v>
      </c>
      <c r="AN811" s="21">
        <v>9</v>
      </c>
    </row>
    <row r="812" spans="1:40" ht="12" hidden="1" customHeight="1">
      <c r="A812" s="35"/>
      <c r="B812" s="10"/>
      <c r="C812" s="10"/>
      <c r="D812" s="10"/>
      <c r="E812" s="10"/>
      <c r="F812" s="10"/>
      <c r="G812" s="10"/>
      <c r="H812" s="10"/>
      <c r="I812" s="10"/>
      <c r="J812" s="10"/>
      <c r="K812" s="14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18">
        <f t="shared" ca="1" si="1"/>
        <v>0</v>
      </c>
      <c r="AK812" s="19">
        <f t="shared" ca="1" si="2"/>
        <v>0</v>
      </c>
      <c r="AL812" s="20" t="s">
        <v>84</v>
      </c>
      <c r="AM812" s="20">
        <v>12</v>
      </c>
      <c r="AN812" s="21">
        <v>10</v>
      </c>
    </row>
    <row r="813" spans="1:40" ht="12" hidden="1" customHeight="1">
      <c r="A813" s="35"/>
      <c r="B813" s="10"/>
      <c r="C813" s="10"/>
      <c r="D813" s="10"/>
      <c r="E813" s="10"/>
      <c r="F813" s="10"/>
      <c r="G813" s="10"/>
      <c r="H813" s="10"/>
      <c r="I813" s="10"/>
      <c r="J813" s="10"/>
      <c r="K813" s="14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18">
        <f t="shared" ca="1" si="1"/>
        <v>0</v>
      </c>
      <c r="AK813" s="19">
        <f t="shared" ca="1" si="2"/>
        <v>0</v>
      </c>
      <c r="AL813" s="20" t="s">
        <v>84</v>
      </c>
      <c r="AM813" s="20">
        <v>13</v>
      </c>
      <c r="AN813" s="21">
        <v>11</v>
      </c>
    </row>
    <row r="814" spans="1:40" ht="12" hidden="1" customHeight="1">
      <c r="A814" s="35"/>
      <c r="B814" s="10"/>
      <c r="C814" s="10"/>
      <c r="D814" s="10"/>
      <c r="E814" s="10"/>
      <c r="F814" s="10"/>
      <c r="G814" s="10"/>
      <c r="H814" s="10"/>
      <c r="I814" s="10"/>
      <c r="J814" s="10"/>
      <c r="K814" s="14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18">
        <f t="shared" ca="1" si="1"/>
        <v>0</v>
      </c>
      <c r="AK814" s="19">
        <f t="shared" ca="1" si="2"/>
        <v>0</v>
      </c>
      <c r="AL814" s="20" t="s">
        <v>84</v>
      </c>
      <c r="AM814" s="20">
        <v>14</v>
      </c>
      <c r="AN814" s="21">
        <v>12</v>
      </c>
    </row>
    <row r="815" spans="1:40" ht="12" hidden="1" customHeight="1">
      <c r="A815" s="35"/>
      <c r="B815" s="10"/>
      <c r="C815" s="10"/>
      <c r="D815" s="10"/>
      <c r="E815" s="10"/>
      <c r="F815" s="10"/>
      <c r="G815" s="10"/>
      <c r="H815" s="10"/>
      <c r="I815" s="10"/>
      <c r="J815" s="10"/>
      <c r="K815" s="14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18">
        <f t="shared" ca="1" si="1"/>
        <v>0</v>
      </c>
      <c r="AK815" s="19">
        <f t="shared" ca="1" si="2"/>
        <v>0</v>
      </c>
      <c r="AL815" s="20" t="s">
        <v>84</v>
      </c>
      <c r="AM815" s="20">
        <v>15</v>
      </c>
      <c r="AN815" s="21">
        <v>13</v>
      </c>
    </row>
    <row r="816" spans="1:40" ht="12" hidden="1" customHeight="1">
      <c r="A816" s="35"/>
      <c r="B816" s="10"/>
      <c r="C816" s="10"/>
      <c r="D816" s="10"/>
      <c r="E816" s="10"/>
      <c r="F816" s="10"/>
      <c r="G816" s="10"/>
      <c r="H816" s="10"/>
      <c r="I816" s="10"/>
      <c r="J816" s="10"/>
      <c r="K816" s="14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18">
        <f t="shared" ca="1" si="1"/>
        <v>0</v>
      </c>
      <c r="AK816" s="19">
        <f t="shared" ca="1" si="2"/>
        <v>0</v>
      </c>
      <c r="AL816" s="20" t="s">
        <v>84</v>
      </c>
      <c r="AM816" s="20">
        <v>16</v>
      </c>
      <c r="AN816" s="21">
        <v>14</v>
      </c>
    </row>
    <row r="817" spans="1:40" ht="12" hidden="1" customHeight="1">
      <c r="A817" s="35"/>
      <c r="B817" s="10"/>
      <c r="C817" s="10"/>
      <c r="D817" s="10"/>
      <c r="E817" s="10"/>
      <c r="F817" s="10"/>
      <c r="G817" s="10"/>
      <c r="H817" s="10"/>
      <c r="I817" s="10"/>
      <c r="J817" s="10"/>
      <c r="K817" s="14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18">
        <f t="shared" ca="1" si="1"/>
        <v>0</v>
      </c>
      <c r="AK817" s="19">
        <f t="shared" ca="1" si="2"/>
        <v>0</v>
      </c>
      <c r="AL817" s="20" t="s">
        <v>84</v>
      </c>
      <c r="AM817" s="20">
        <v>17</v>
      </c>
      <c r="AN817" s="21">
        <v>15</v>
      </c>
    </row>
    <row r="818" spans="1:40" ht="12" hidden="1" customHeight="1">
      <c r="A818" s="35"/>
      <c r="B818" s="10"/>
      <c r="C818" s="10"/>
      <c r="D818" s="10"/>
      <c r="E818" s="10"/>
      <c r="F818" s="10"/>
      <c r="G818" s="10"/>
      <c r="H818" s="10"/>
      <c r="I818" s="10"/>
      <c r="J818" s="10"/>
      <c r="K818" s="14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18">
        <f t="shared" ca="1" si="1"/>
        <v>0</v>
      </c>
      <c r="AK818" s="19">
        <f t="shared" ca="1" si="2"/>
        <v>0</v>
      </c>
      <c r="AL818" s="20" t="s">
        <v>84</v>
      </c>
      <c r="AM818" s="20">
        <v>18</v>
      </c>
      <c r="AN818" s="21">
        <v>16</v>
      </c>
    </row>
    <row r="819" spans="1:40" ht="12" hidden="1" customHeight="1">
      <c r="A819" s="35"/>
      <c r="B819" s="10"/>
      <c r="C819" s="10"/>
      <c r="D819" s="10"/>
      <c r="E819" s="10"/>
      <c r="F819" s="10"/>
      <c r="G819" s="10"/>
      <c r="H819" s="10"/>
      <c r="I819" s="10"/>
      <c r="J819" s="10"/>
      <c r="K819" s="14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18">
        <f t="shared" ca="1" si="1"/>
        <v>0</v>
      </c>
      <c r="AK819" s="19">
        <f t="shared" ca="1" si="2"/>
        <v>0</v>
      </c>
      <c r="AL819" s="20" t="s">
        <v>84</v>
      </c>
      <c r="AM819" s="20">
        <v>19</v>
      </c>
      <c r="AN819" s="21">
        <v>17</v>
      </c>
    </row>
    <row r="820" spans="1:40" ht="12" hidden="1" customHeight="1">
      <c r="A820" s="35"/>
      <c r="B820" s="10"/>
      <c r="C820" s="10"/>
      <c r="D820" s="10"/>
      <c r="E820" s="10"/>
      <c r="F820" s="10"/>
      <c r="G820" s="10"/>
      <c r="H820" s="10"/>
      <c r="I820" s="10"/>
      <c r="J820" s="10"/>
      <c r="K820" s="14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18">
        <f t="shared" ca="1" si="1"/>
        <v>0</v>
      </c>
      <c r="AK820" s="19">
        <f t="shared" ca="1" si="2"/>
        <v>0</v>
      </c>
      <c r="AL820" s="20" t="s">
        <v>84</v>
      </c>
      <c r="AM820" s="20">
        <v>20</v>
      </c>
      <c r="AN820" s="21">
        <v>18</v>
      </c>
    </row>
    <row r="821" spans="1:40" ht="12" hidden="1" customHeight="1">
      <c r="A821" s="35"/>
      <c r="B821" s="10"/>
      <c r="C821" s="10"/>
      <c r="D821" s="10"/>
      <c r="E821" s="10"/>
      <c r="F821" s="10"/>
      <c r="G821" s="10"/>
      <c r="H821" s="10"/>
      <c r="I821" s="10"/>
      <c r="J821" s="10"/>
      <c r="K821" s="14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18">
        <f t="shared" ca="1" si="1"/>
        <v>0</v>
      </c>
      <c r="AK821" s="19">
        <f t="shared" ca="1" si="2"/>
        <v>0</v>
      </c>
      <c r="AL821" s="20" t="s">
        <v>84</v>
      </c>
      <c r="AM821" s="20">
        <v>21</v>
      </c>
      <c r="AN821" s="21">
        <v>19</v>
      </c>
    </row>
    <row r="822" spans="1:40" ht="12" hidden="1" customHeight="1">
      <c r="A822" s="35"/>
      <c r="B822" s="10"/>
      <c r="C822" s="10"/>
      <c r="D822" s="10"/>
      <c r="E822" s="10"/>
      <c r="F822" s="10"/>
      <c r="G822" s="10"/>
      <c r="H822" s="10"/>
      <c r="I822" s="10"/>
      <c r="J822" s="10"/>
      <c r="K822" s="14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18">
        <f t="shared" ca="1" si="1"/>
        <v>0</v>
      </c>
      <c r="AK822" s="19">
        <f t="shared" ca="1" si="2"/>
        <v>0</v>
      </c>
      <c r="AL822" s="20" t="s">
        <v>84</v>
      </c>
      <c r="AM822" s="20">
        <v>22</v>
      </c>
      <c r="AN822" s="21">
        <v>20</v>
      </c>
    </row>
    <row r="823" spans="1:40" ht="12" hidden="1" customHeight="1">
      <c r="A823" s="35"/>
      <c r="B823" s="10"/>
      <c r="C823" s="10"/>
      <c r="D823" s="10"/>
      <c r="E823" s="10"/>
      <c r="F823" s="10"/>
      <c r="G823" s="10"/>
      <c r="H823" s="10"/>
      <c r="I823" s="10"/>
      <c r="J823" s="10"/>
      <c r="K823" s="14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18">
        <f t="shared" ca="1" si="1"/>
        <v>0</v>
      </c>
      <c r="AK823" s="19">
        <f t="shared" ca="1" si="2"/>
        <v>0</v>
      </c>
      <c r="AL823" s="20" t="s">
        <v>84</v>
      </c>
      <c r="AM823" s="20">
        <v>23</v>
      </c>
      <c r="AN823" s="21">
        <v>21</v>
      </c>
    </row>
    <row r="824" spans="1:40" ht="12" hidden="1" customHeight="1">
      <c r="A824" s="35"/>
      <c r="B824" s="10"/>
      <c r="C824" s="10"/>
      <c r="D824" s="10"/>
      <c r="E824" s="10"/>
      <c r="F824" s="10"/>
      <c r="G824" s="10"/>
      <c r="H824" s="10"/>
      <c r="I824" s="10"/>
      <c r="J824" s="10"/>
      <c r="K824" s="14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18">
        <f t="shared" ca="1" si="1"/>
        <v>0</v>
      </c>
      <c r="AK824" s="19">
        <f t="shared" ca="1" si="2"/>
        <v>0</v>
      </c>
      <c r="AL824" s="20" t="s">
        <v>84</v>
      </c>
      <c r="AM824" s="20">
        <v>24</v>
      </c>
      <c r="AN824" s="21">
        <v>22</v>
      </c>
    </row>
    <row r="825" spans="1:40" ht="12" hidden="1" customHeight="1">
      <c r="A825" s="35"/>
      <c r="B825" s="10"/>
      <c r="C825" s="10"/>
      <c r="D825" s="10"/>
      <c r="E825" s="10"/>
      <c r="F825" s="10"/>
      <c r="G825" s="10"/>
      <c r="H825" s="10"/>
      <c r="I825" s="10"/>
      <c r="J825" s="10"/>
      <c r="K825" s="14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18">
        <f t="shared" ca="1" si="1"/>
        <v>0</v>
      </c>
      <c r="AK825" s="19">
        <f t="shared" ca="1" si="2"/>
        <v>0</v>
      </c>
      <c r="AL825" s="20" t="s">
        <v>84</v>
      </c>
      <c r="AM825" s="20">
        <v>25</v>
      </c>
      <c r="AN825" s="21">
        <v>23</v>
      </c>
    </row>
    <row r="826" spans="1:40" ht="12" hidden="1" customHeight="1">
      <c r="A826" s="35"/>
      <c r="B826" s="10"/>
      <c r="C826" s="10"/>
      <c r="D826" s="10"/>
      <c r="E826" s="10"/>
      <c r="F826" s="10"/>
      <c r="G826" s="10"/>
      <c r="H826" s="10"/>
      <c r="I826" s="10"/>
      <c r="J826" s="10"/>
      <c r="K826" s="14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18">
        <f t="shared" ca="1" si="1"/>
        <v>0</v>
      </c>
      <c r="AK826" s="19">
        <f t="shared" ca="1" si="2"/>
        <v>0</v>
      </c>
      <c r="AL826" s="20" t="s">
        <v>84</v>
      </c>
      <c r="AM826" s="20">
        <v>26</v>
      </c>
      <c r="AN826" s="21">
        <v>24</v>
      </c>
    </row>
    <row r="827" spans="1:40" ht="12" hidden="1" customHeight="1">
      <c r="A827" s="35"/>
      <c r="B827" s="10"/>
      <c r="C827" s="10"/>
      <c r="D827" s="10"/>
      <c r="E827" s="10"/>
      <c r="F827" s="10"/>
      <c r="G827" s="10"/>
      <c r="H827" s="10"/>
      <c r="I827" s="10"/>
      <c r="J827" s="10"/>
      <c r="K827" s="14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18">
        <f t="shared" ca="1" si="1"/>
        <v>0</v>
      </c>
      <c r="AK827" s="19">
        <f t="shared" ca="1" si="2"/>
        <v>0</v>
      </c>
      <c r="AL827" s="20" t="s">
        <v>84</v>
      </c>
      <c r="AM827" s="20">
        <v>27</v>
      </c>
      <c r="AN827" s="21">
        <v>25</v>
      </c>
    </row>
    <row r="828" spans="1:40" ht="12" hidden="1" customHeight="1">
      <c r="A828" s="35"/>
      <c r="B828" s="10"/>
      <c r="C828" s="10"/>
      <c r="D828" s="10"/>
      <c r="E828" s="10"/>
      <c r="F828" s="10"/>
      <c r="G828" s="10"/>
      <c r="H828" s="10"/>
      <c r="I828" s="10"/>
      <c r="J828" s="10"/>
      <c r="K828" s="14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18">
        <f t="shared" ca="1" si="1"/>
        <v>0</v>
      </c>
      <c r="AK828" s="19">
        <f t="shared" ca="1" si="2"/>
        <v>0</v>
      </c>
      <c r="AL828" s="20" t="s">
        <v>84</v>
      </c>
      <c r="AM828" s="20">
        <v>28</v>
      </c>
      <c r="AN828" s="21">
        <v>26</v>
      </c>
    </row>
    <row r="829" spans="1:40" ht="12" hidden="1" customHeight="1">
      <c r="A829" s="35"/>
      <c r="B829" s="10"/>
      <c r="C829" s="10"/>
      <c r="D829" s="10"/>
      <c r="E829" s="10"/>
      <c r="F829" s="10"/>
      <c r="G829" s="10"/>
      <c r="H829" s="10"/>
      <c r="I829" s="10"/>
      <c r="J829" s="10"/>
      <c r="K829" s="14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18">
        <f t="shared" ca="1" si="1"/>
        <v>0</v>
      </c>
      <c r="AK829" s="19">
        <f t="shared" ca="1" si="2"/>
        <v>0</v>
      </c>
      <c r="AL829" s="20" t="s">
        <v>84</v>
      </c>
      <c r="AM829" s="20">
        <v>29</v>
      </c>
      <c r="AN829" s="21">
        <v>27</v>
      </c>
    </row>
    <row r="830" spans="1:40" ht="12" hidden="1" customHeight="1">
      <c r="A830" s="35"/>
      <c r="B830" s="10"/>
      <c r="C830" s="10"/>
      <c r="D830" s="10"/>
      <c r="E830" s="10"/>
      <c r="F830" s="10"/>
      <c r="G830" s="10"/>
      <c r="H830" s="10"/>
      <c r="I830" s="10"/>
      <c r="J830" s="10"/>
      <c r="K830" s="14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18">
        <f t="shared" ca="1" si="1"/>
        <v>0</v>
      </c>
      <c r="AK830" s="19">
        <f t="shared" ca="1" si="2"/>
        <v>0</v>
      </c>
      <c r="AL830" s="20" t="s">
        <v>84</v>
      </c>
      <c r="AM830" s="20">
        <v>30</v>
      </c>
      <c r="AN830" s="21">
        <v>28</v>
      </c>
    </row>
    <row r="831" spans="1:40" ht="12" hidden="1" customHeight="1">
      <c r="A831" s="35"/>
      <c r="B831" s="10"/>
      <c r="C831" s="10"/>
      <c r="D831" s="10"/>
      <c r="E831" s="10"/>
      <c r="F831" s="10"/>
      <c r="G831" s="10"/>
      <c r="H831" s="10"/>
      <c r="I831" s="10"/>
      <c r="J831" s="10"/>
      <c r="K831" s="14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18">
        <f t="shared" ca="1" si="1"/>
        <v>0</v>
      </c>
      <c r="AK831" s="19">
        <f t="shared" ca="1" si="2"/>
        <v>0</v>
      </c>
      <c r="AL831" s="20" t="s">
        <v>84</v>
      </c>
      <c r="AM831" s="20">
        <v>31</v>
      </c>
      <c r="AN831" s="21">
        <v>29</v>
      </c>
    </row>
    <row r="832" spans="1:40" ht="12" hidden="1" customHeight="1">
      <c r="A832" s="35"/>
      <c r="B832" s="10"/>
      <c r="C832" s="10"/>
      <c r="D832" s="10"/>
      <c r="E832" s="10"/>
      <c r="F832" s="10"/>
      <c r="G832" s="10"/>
      <c r="H832" s="10"/>
      <c r="I832" s="10"/>
      <c r="J832" s="10"/>
      <c r="K832" s="14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18">
        <f t="shared" ca="1" si="1"/>
        <v>0</v>
      </c>
      <c r="AK832" s="19">
        <f t="shared" ca="1" si="2"/>
        <v>0</v>
      </c>
      <c r="AL832" s="20" t="s">
        <v>84</v>
      </c>
      <c r="AM832" s="20">
        <v>32</v>
      </c>
      <c r="AN832" s="21">
        <v>30</v>
      </c>
    </row>
    <row r="833" spans="1:40" ht="12" hidden="1" customHeight="1">
      <c r="A833" s="35"/>
      <c r="B833" s="10"/>
      <c r="C833" s="10"/>
      <c r="D833" s="10"/>
      <c r="E833" s="10"/>
      <c r="F833" s="10"/>
      <c r="G833" s="10"/>
      <c r="H833" s="10"/>
      <c r="I833" s="10"/>
      <c r="J833" s="10"/>
      <c r="K833" s="14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18">
        <f t="shared" ca="1" si="1"/>
        <v>0</v>
      </c>
      <c r="AK833" s="19">
        <f t="shared" ca="1" si="2"/>
        <v>0</v>
      </c>
      <c r="AL833" s="20" t="s">
        <v>84</v>
      </c>
      <c r="AM833" s="20">
        <v>33</v>
      </c>
      <c r="AN833" s="21">
        <v>31</v>
      </c>
    </row>
    <row r="834" spans="1:40" ht="12" hidden="1" customHeight="1">
      <c r="A834" s="35"/>
      <c r="B834" s="10"/>
      <c r="C834" s="10"/>
      <c r="D834" s="10"/>
      <c r="E834" s="10"/>
      <c r="F834" s="10"/>
      <c r="G834" s="10"/>
      <c r="H834" s="10"/>
      <c r="I834" s="10"/>
      <c r="J834" s="10"/>
      <c r="K834" s="14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18">
        <f t="shared" ca="1" si="1"/>
        <v>0</v>
      </c>
      <c r="AK834" s="19">
        <f t="shared" ca="1" si="2"/>
        <v>0</v>
      </c>
      <c r="AL834" s="20" t="s">
        <v>84</v>
      </c>
      <c r="AM834" s="20">
        <v>34</v>
      </c>
      <c r="AN834" s="21">
        <v>32</v>
      </c>
    </row>
    <row r="835" spans="1:40" ht="12" hidden="1" customHeight="1">
      <c r="A835" s="35"/>
      <c r="B835" s="10"/>
      <c r="C835" s="10"/>
      <c r="D835" s="10"/>
      <c r="E835" s="10"/>
      <c r="F835" s="10"/>
      <c r="G835" s="10"/>
      <c r="H835" s="10"/>
      <c r="I835" s="10"/>
      <c r="J835" s="10"/>
      <c r="K835" s="14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18">
        <f t="shared" ca="1" si="1"/>
        <v>0</v>
      </c>
      <c r="AK835" s="19">
        <f t="shared" ca="1" si="2"/>
        <v>0</v>
      </c>
      <c r="AL835" s="20" t="s">
        <v>84</v>
      </c>
      <c r="AM835" s="20">
        <v>35</v>
      </c>
      <c r="AN835" s="21">
        <v>33</v>
      </c>
    </row>
    <row r="836" spans="1:40" ht="12" hidden="1" customHeight="1">
      <c r="A836" s="35"/>
      <c r="B836" s="10"/>
      <c r="C836" s="10"/>
      <c r="D836" s="10"/>
      <c r="E836" s="10"/>
      <c r="F836" s="10"/>
      <c r="G836" s="10"/>
      <c r="H836" s="10"/>
      <c r="I836" s="10"/>
      <c r="J836" s="10"/>
      <c r="K836" s="14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18">
        <f t="shared" ca="1" si="1"/>
        <v>0</v>
      </c>
      <c r="AK836" s="19">
        <f t="shared" ca="1" si="2"/>
        <v>0</v>
      </c>
      <c r="AL836" s="20" t="s">
        <v>84</v>
      </c>
      <c r="AM836" s="20">
        <v>36</v>
      </c>
      <c r="AN836" s="21">
        <v>34</v>
      </c>
    </row>
    <row r="837" spans="1:40" ht="12" hidden="1" customHeight="1">
      <c r="A837" s="35"/>
      <c r="B837" s="10"/>
      <c r="C837" s="10"/>
      <c r="D837" s="10"/>
      <c r="E837" s="10"/>
      <c r="F837" s="10"/>
      <c r="G837" s="10"/>
      <c r="H837" s="10"/>
      <c r="I837" s="10"/>
      <c r="J837" s="10"/>
      <c r="K837" s="14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18">
        <f t="shared" ca="1" si="1"/>
        <v>0</v>
      </c>
      <c r="AK837" s="19">
        <f t="shared" ca="1" si="2"/>
        <v>0</v>
      </c>
      <c r="AL837" s="20" t="s">
        <v>84</v>
      </c>
      <c r="AM837" s="20">
        <v>37</v>
      </c>
      <c r="AN837" s="21">
        <v>35</v>
      </c>
    </row>
    <row r="838" spans="1:40" ht="12" hidden="1" customHeight="1">
      <c r="A838" s="35"/>
      <c r="B838" s="10"/>
      <c r="C838" s="10"/>
      <c r="D838" s="10"/>
      <c r="E838" s="10"/>
      <c r="F838" s="10"/>
      <c r="G838" s="10"/>
      <c r="H838" s="10"/>
      <c r="I838" s="10"/>
      <c r="J838" s="10"/>
      <c r="K838" s="14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18">
        <f t="shared" ca="1" si="1"/>
        <v>0</v>
      </c>
      <c r="AK838" s="19">
        <f t="shared" ca="1" si="2"/>
        <v>0</v>
      </c>
      <c r="AL838" s="20" t="s">
        <v>84</v>
      </c>
      <c r="AM838" s="20">
        <v>38</v>
      </c>
      <c r="AN838" s="21">
        <v>36</v>
      </c>
    </row>
    <row r="839" spans="1:40" ht="12" hidden="1" customHeight="1">
      <c r="A839" s="35"/>
      <c r="B839" s="10"/>
      <c r="C839" s="10"/>
      <c r="D839" s="10"/>
      <c r="E839" s="10"/>
      <c r="F839" s="10"/>
      <c r="G839" s="10"/>
      <c r="H839" s="10"/>
      <c r="I839" s="10"/>
      <c r="J839" s="10"/>
      <c r="K839" s="14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18">
        <f t="shared" ca="1" si="1"/>
        <v>0</v>
      </c>
      <c r="AK839" s="19">
        <f t="shared" ca="1" si="2"/>
        <v>0</v>
      </c>
      <c r="AL839" s="20" t="s">
        <v>84</v>
      </c>
      <c r="AM839" s="20">
        <v>39</v>
      </c>
      <c r="AN839" s="21">
        <v>37</v>
      </c>
    </row>
    <row r="840" spans="1:40" ht="12" hidden="1" customHeight="1">
      <c r="A840" s="35"/>
      <c r="B840" s="10"/>
      <c r="C840" s="10"/>
      <c r="D840" s="10"/>
      <c r="E840" s="10"/>
      <c r="F840" s="10"/>
      <c r="G840" s="10"/>
      <c r="H840" s="10"/>
      <c r="I840" s="10"/>
      <c r="J840" s="10"/>
      <c r="K840" s="14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18">
        <f t="shared" ca="1" si="1"/>
        <v>0</v>
      </c>
      <c r="AK840" s="19">
        <f t="shared" ca="1" si="2"/>
        <v>0</v>
      </c>
      <c r="AL840" s="20" t="s">
        <v>84</v>
      </c>
      <c r="AM840" s="20">
        <v>40</v>
      </c>
      <c r="AN840" s="21">
        <v>38</v>
      </c>
    </row>
    <row r="841" spans="1:40" ht="12" hidden="1" customHeight="1">
      <c r="A841" s="35"/>
      <c r="B841" s="10"/>
      <c r="C841" s="10"/>
      <c r="D841" s="10"/>
      <c r="E841" s="10"/>
      <c r="F841" s="10"/>
      <c r="G841" s="10"/>
      <c r="H841" s="10"/>
      <c r="I841" s="10"/>
      <c r="J841" s="10"/>
      <c r="K841" s="14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18">
        <f t="shared" ca="1" si="1"/>
        <v>0</v>
      </c>
      <c r="AK841" s="19">
        <f t="shared" ca="1" si="2"/>
        <v>0</v>
      </c>
      <c r="AL841" s="20" t="s">
        <v>84</v>
      </c>
      <c r="AM841" s="20">
        <v>41</v>
      </c>
      <c r="AN841" s="21">
        <v>39</v>
      </c>
    </row>
    <row r="842" spans="1:40" ht="12" hidden="1" customHeight="1">
      <c r="A842" s="35"/>
      <c r="B842" s="10"/>
      <c r="C842" s="10"/>
      <c r="D842" s="10"/>
      <c r="E842" s="10"/>
      <c r="F842" s="10"/>
      <c r="G842" s="10"/>
      <c r="H842" s="10"/>
      <c r="I842" s="10"/>
      <c r="J842" s="10"/>
      <c r="K842" s="14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18">
        <f t="shared" ca="1" si="1"/>
        <v>0</v>
      </c>
      <c r="AK842" s="19">
        <f t="shared" ca="1" si="2"/>
        <v>0</v>
      </c>
      <c r="AL842" s="20" t="s">
        <v>84</v>
      </c>
      <c r="AM842" s="20">
        <v>42</v>
      </c>
      <c r="AN842" s="21">
        <v>40</v>
      </c>
    </row>
    <row r="843" spans="1:40" ht="12" hidden="1" customHeight="1">
      <c r="A843" s="35"/>
      <c r="B843" s="10"/>
      <c r="C843" s="10"/>
      <c r="D843" s="10"/>
      <c r="E843" s="10"/>
      <c r="F843" s="10"/>
      <c r="G843" s="10"/>
      <c r="H843" s="10"/>
      <c r="I843" s="10"/>
      <c r="J843" s="10"/>
      <c r="K843" s="14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18">
        <f t="shared" ca="1" si="1"/>
        <v>0</v>
      </c>
      <c r="AK843" s="19">
        <f t="shared" ca="1" si="2"/>
        <v>0</v>
      </c>
      <c r="AL843" s="20" t="s">
        <v>84</v>
      </c>
      <c r="AM843" s="20">
        <v>43</v>
      </c>
      <c r="AN843" s="21">
        <v>41</v>
      </c>
    </row>
    <row r="844" spans="1:40" ht="12" hidden="1" customHeight="1">
      <c r="A844" s="35"/>
      <c r="B844" s="10"/>
      <c r="C844" s="10"/>
      <c r="D844" s="10"/>
      <c r="E844" s="10"/>
      <c r="F844" s="10"/>
      <c r="G844" s="10"/>
      <c r="H844" s="10"/>
      <c r="I844" s="10"/>
      <c r="J844" s="10"/>
      <c r="K844" s="14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18">
        <f t="shared" ca="1" si="1"/>
        <v>0</v>
      </c>
      <c r="AK844" s="19">
        <f t="shared" ca="1" si="2"/>
        <v>0</v>
      </c>
      <c r="AL844" s="20" t="s">
        <v>84</v>
      </c>
      <c r="AM844" s="20">
        <v>44</v>
      </c>
      <c r="AN844" s="21">
        <v>42</v>
      </c>
    </row>
    <row r="845" spans="1:40" ht="12" hidden="1" customHeight="1">
      <c r="A845" s="35"/>
      <c r="B845" s="10"/>
      <c r="C845" s="10"/>
      <c r="D845" s="10"/>
      <c r="E845" s="10"/>
      <c r="F845" s="10"/>
      <c r="G845" s="10"/>
      <c r="H845" s="10"/>
      <c r="I845" s="10"/>
      <c r="J845" s="10"/>
      <c r="K845" s="14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18">
        <f t="shared" ca="1" si="1"/>
        <v>0</v>
      </c>
      <c r="AK845" s="19">
        <f t="shared" ca="1" si="2"/>
        <v>0</v>
      </c>
      <c r="AL845" s="20" t="s">
        <v>84</v>
      </c>
      <c r="AM845" s="20">
        <v>45</v>
      </c>
      <c r="AN845" s="21">
        <v>43</v>
      </c>
    </row>
    <row r="846" spans="1:40" ht="12" hidden="1" customHeight="1">
      <c r="A846" s="35"/>
      <c r="B846" s="10"/>
      <c r="C846" s="10"/>
      <c r="D846" s="10"/>
      <c r="E846" s="10"/>
      <c r="F846" s="10"/>
      <c r="G846" s="10"/>
      <c r="H846" s="10"/>
      <c r="I846" s="10"/>
      <c r="J846" s="10"/>
      <c r="K846" s="14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18">
        <f t="shared" ca="1" si="1"/>
        <v>0</v>
      </c>
      <c r="AK846" s="19">
        <f t="shared" ca="1" si="2"/>
        <v>0</v>
      </c>
      <c r="AL846" s="20" t="s">
        <v>84</v>
      </c>
      <c r="AM846" s="20">
        <v>46</v>
      </c>
      <c r="AN846" s="21">
        <v>44</v>
      </c>
    </row>
    <row r="847" spans="1:40" ht="12" hidden="1" customHeight="1">
      <c r="A847" s="35"/>
      <c r="B847" s="10"/>
      <c r="C847" s="10"/>
      <c r="D847" s="10"/>
      <c r="E847" s="10"/>
      <c r="F847" s="10"/>
      <c r="G847" s="10"/>
      <c r="H847" s="10"/>
      <c r="I847" s="10"/>
      <c r="J847" s="10"/>
      <c r="K847" s="14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18">
        <f t="shared" ca="1" si="1"/>
        <v>0</v>
      </c>
      <c r="AK847" s="19">
        <f t="shared" ca="1" si="2"/>
        <v>0</v>
      </c>
      <c r="AL847" s="20" t="s">
        <v>84</v>
      </c>
      <c r="AM847" s="20">
        <v>47</v>
      </c>
      <c r="AN847" s="21">
        <v>45</v>
      </c>
    </row>
    <row r="848" spans="1:40" ht="12" hidden="1" customHeight="1">
      <c r="A848" s="35"/>
      <c r="B848" s="10"/>
      <c r="C848" s="10"/>
      <c r="D848" s="10"/>
      <c r="E848" s="10"/>
      <c r="F848" s="10"/>
      <c r="G848" s="10"/>
      <c r="H848" s="10"/>
      <c r="I848" s="10"/>
      <c r="J848" s="10"/>
      <c r="K848" s="14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18">
        <f t="shared" ca="1" si="1"/>
        <v>0</v>
      </c>
      <c r="AK848" s="19">
        <f t="shared" ca="1" si="2"/>
        <v>0</v>
      </c>
      <c r="AL848" s="20" t="s">
        <v>84</v>
      </c>
      <c r="AM848" s="20">
        <v>48</v>
      </c>
      <c r="AN848" s="21">
        <v>46</v>
      </c>
    </row>
    <row r="849" spans="1:40" ht="12" hidden="1" customHeight="1">
      <c r="A849" s="35"/>
      <c r="B849" s="10"/>
      <c r="C849" s="10"/>
      <c r="D849" s="10"/>
      <c r="E849" s="10"/>
      <c r="F849" s="10"/>
      <c r="G849" s="10"/>
      <c r="H849" s="10"/>
      <c r="I849" s="10"/>
      <c r="J849" s="10"/>
      <c r="K849" s="14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18">
        <f t="shared" ca="1" si="1"/>
        <v>0</v>
      </c>
      <c r="AK849" s="19">
        <f t="shared" ca="1" si="2"/>
        <v>0</v>
      </c>
      <c r="AL849" s="20" t="s">
        <v>84</v>
      </c>
      <c r="AM849" s="20">
        <v>49</v>
      </c>
      <c r="AN849" s="21">
        <v>47</v>
      </c>
    </row>
    <row r="850" spans="1:40" ht="12" hidden="1" customHeight="1">
      <c r="A850" s="35"/>
      <c r="B850" s="10"/>
      <c r="C850" s="10"/>
      <c r="D850" s="10"/>
      <c r="E850" s="10"/>
      <c r="F850" s="10"/>
      <c r="G850" s="10"/>
      <c r="H850" s="10"/>
      <c r="I850" s="10"/>
      <c r="J850" s="10"/>
      <c r="K850" s="14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18">
        <f t="shared" ca="1" si="1"/>
        <v>0</v>
      </c>
      <c r="AK850" s="19">
        <f t="shared" ca="1" si="2"/>
        <v>0</v>
      </c>
      <c r="AL850" s="20" t="s">
        <v>84</v>
      </c>
      <c r="AM850" s="20">
        <v>50</v>
      </c>
      <c r="AN850" s="21">
        <v>48</v>
      </c>
    </row>
    <row r="851" spans="1:40" ht="12" hidden="1" customHeight="1">
      <c r="A851" s="35"/>
      <c r="B851" s="10"/>
      <c r="C851" s="10"/>
      <c r="D851" s="10"/>
      <c r="E851" s="10"/>
      <c r="F851" s="10"/>
      <c r="G851" s="10"/>
      <c r="H851" s="10"/>
      <c r="I851" s="10"/>
      <c r="J851" s="10"/>
      <c r="K851" s="14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18">
        <f t="shared" ca="1" si="1"/>
        <v>0</v>
      </c>
      <c r="AK851" s="19">
        <f t="shared" ca="1" si="2"/>
        <v>0</v>
      </c>
      <c r="AL851" s="20" t="s">
        <v>84</v>
      </c>
      <c r="AM851" s="20">
        <v>51</v>
      </c>
      <c r="AN851" s="21">
        <v>49</v>
      </c>
    </row>
    <row r="852" spans="1:40" ht="12" hidden="1" customHeight="1">
      <c r="A852" s="35"/>
      <c r="B852" s="10"/>
      <c r="C852" s="10"/>
      <c r="D852" s="10"/>
      <c r="E852" s="10"/>
      <c r="F852" s="10"/>
      <c r="G852" s="10"/>
      <c r="H852" s="10"/>
      <c r="I852" s="10"/>
      <c r="J852" s="10"/>
      <c r="K852" s="14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18">
        <f t="shared" ca="1" si="1"/>
        <v>0</v>
      </c>
      <c r="AK852" s="19">
        <f t="shared" ca="1" si="2"/>
        <v>0</v>
      </c>
      <c r="AL852" s="20" t="s">
        <v>84</v>
      </c>
      <c r="AM852" s="20">
        <v>52</v>
      </c>
      <c r="AN852" s="21">
        <v>50</v>
      </c>
    </row>
    <row r="853" spans="1:40" ht="12" hidden="1" customHeight="1">
      <c r="A853" s="35"/>
      <c r="B853" s="10"/>
      <c r="C853" s="10"/>
      <c r="D853" s="10"/>
      <c r="E853" s="10"/>
      <c r="F853" s="10"/>
      <c r="G853" s="10"/>
      <c r="H853" s="10"/>
      <c r="I853" s="10"/>
      <c r="J853" s="10"/>
      <c r="K853" s="14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18">
        <f t="shared" ca="1" si="1"/>
        <v>0</v>
      </c>
      <c r="AK853" s="19">
        <f t="shared" ca="1" si="2"/>
        <v>0</v>
      </c>
      <c r="AL853" s="20" t="s">
        <v>85</v>
      </c>
      <c r="AM853" s="20">
        <v>3</v>
      </c>
      <c r="AN853" s="21">
        <v>1</v>
      </c>
    </row>
    <row r="854" spans="1:40" ht="12" hidden="1" customHeight="1">
      <c r="A854" s="35"/>
      <c r="B854" s="10"/>
      <c r="C854" s="10"/>
      <c r="D854" s="10"/>
      <c r="E854" s="10"/>
      <c r="F854" s="10"/>
      <c r="G854" s="10"/>
      <c r="H854" s="10"/>
      <c r="I854" s="10"/>
      <c r="J854" s="10"/>
      <c r="K854" s="14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18">
        <f t="shared" ca="1" si="1"/>
        <v>0</v>
      </c>
      <c r="AK854" s="19">
        <f t="shared" ca="1" si="2"/>
        <v>0</v>
      </c>
      <c r="AL854" s="20" t="s">
        <v>85</v>
      </c>
      <c r="AM854" s="20">
        <v>4</v>
      </c>
      <c r="AN854" s="21">
        <v>2</v>
      </c>
    </row>
    <row r="855" spans="1:40" ht="12" hidden="1" customHeight="1">
      <c r="A855" s="35"/>
      <c r="B855" s="10"/>
      <c r="C855" s="10"/>
      <c r="D855" s="10"/>
      <c r="E855" s="10"/>
      <c r="F855" s="10"/>
      <c r="G855" s="10"/>
      <c r="H855" s="10"/>
      <c r="I855" s="10"/>
      <c r="J855" s="10"/>
      <c r="K855" s="14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18">
        <f t="shared" ca="1" si="1"/>
        <v>0</v>
      </c>
      <c r="AK855" s="19">
        <f t="shared" ca="1" si="2"/>
        <v>0</v>
      </c>
      <c r="AL855" s="20" t="s">
        <v>85</v>
      </c>
      <c r="AM855" s="20">
        <v>5</v>
      </c>
      <c r="AN855" s="21">
        <v>3</v>
      </c>
    </row>
    <row r="856" spans="1:40" ht="12" hidden="1" customHeight="1">
      <c r="A856" s="35"/>
      <c r="B856" s="10"/>
      <c r="C856" s="10"/>
      <c r="D856" s="10"/>
      <c r="E856" s="10"/>
      <c r="F856" s="10"/>
      <c r="G856" s="10"/>
      <c r="H856" s="10"/>
      <c r="I856" s="10"/>
      <c r="J856" s="10"/>
      <c r="K856" s="14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18">
        <f t="shared" ca="1" si="1"/>
        <v>0</v>
      </c>
      <c r="AK856" s="19">
        <f t="shared" ca="1" si="2"/>
        <v>0</v>
      </c>
      <c r="AL856" s="20" t="s">
        <v>85</v>
      </c>
      <c r="AM856" s="20">
        <v>6</v>
      </c>
      <c r="AN856" s="21">
        <v>4</v>
      </c>
    </row>
    <row r="857" spans="1:40" ht="12" hidden="1" customHeight="1">
      <c r="A857" s="35"/>
      <c r="B857" s="10"/>
      <c r="C857" s="10"/>
      <c r="D857" s="10"/>
      <c r="E857" s="10"/>
      <c r="F857" s="10"/>
      <c r="G857" s="10"/>
      <c r="H857" s="10"/>
      <c r="I857" s="10"/>
      <c r="J857" s="10"/>
      <c r="K857" s="14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18">
        <f t="shared" ca="1" si="1"/>
        <v>0</v>
      </c>
      <c r="AK857" s="19">
        <f t="shared" ca="1" si="2"/>
        <v>0</v>
      </c>
      <c r="AL857" s="20" t="s">
        <v>85</v>
      </c>
      <c r="AM857" s="20">
        <v>7</v>
      </c>
      <c r="AN857" s="21">
        <v>5</v>
      </c>
    </row>
    <row r="858" spans="1:40" ht="12" hidden="1" customHeight="1">
      <c r="A858" s="35"/>
      <c r="B858" s="10"/>
      <c r="C858" s="10"/>
      <c r="D858" s="10"/>
      <c r="E858" s="10"/>
      <c r="F858" s="10"/>
      <c r="G858" s="10"/>
      <c r="H858" s="10"/>
      <c r="I858" s="10"/>
      <c r="J858" s="10"/>
      <c r="K858" s="14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18">
        <f t="shared" ca="1" si="1"/>
        <v>0</v>
      </c>
      <c r="AK858" s="19">
        <f t="shared" ca="1" si="2"/>
        <v>0</v>
      </c>
      <c r="AL858" s="20" t="s">
        <v>85</v>
      </c>
      <c r="AM858" s="20">
        <v>8</v>
      </c>
      <c r="AN858" s="21">
        <v>6</v>
      </c>
    </row>
    <row r="859" spans="1:40" ht="12" hidden="1" customHeight="1">
      <c r="A859" s="35"/>
      <c r="B859" s="10"/>
      <c r="C859" s="10"/>
      <c r="D859" s="10"/>
      <c r="E859" s="10"/>
      <c r="F859" s="10"/>
      <c r="G859" s="10"/>
      <c r="H859" s="10"/>
      <c r="I859" s="10"/>
      <c r="J859" s="10"/>
      <c r="K859" s="14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18">
        <f t="shared" ca="1" si="1"/>
        <v>0</v>
      </c>
      <c r="AK859" s="19">
        <f t="shared" ca="1" si="2"/>
        <v>0</v>
      </c>
      <c r="AL859" s="20" t="s">
        <v>85</v>
      </c>
      <c r="AM859" s="20">
        <v>9</v>
      </c>
      <c r="AN859" s="21">
        <v>7</v>
      </c>
    </row>
    <row r="860" spans="1:40" ht="12" hidden="1" customHeight="1">
      <c r="A860" s="35"/>
      <c r="B860" s="10"/>
      <c r="C860" s="10"/>
      <c r="D860" s="10"/>
      <c r="E860" s="10"/>
      <c r="F860" s="10"/>
      <c r="G860" s="10"/>
      <c r="H860" s="10"/>
      <c r="I860" s="10"/>
      <c r="J860" s="10"/>
      <c r="K860" s="14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18">
        <f t="shared" ca="1" si="1"/>
        <v>0</v>
      </c>
      <c r="AK860" s="19">
        <f t="shared" ca="1" si="2"/>
        <v>0</v>
      </c>
      <c r="AL860" s="20" t="s">
        <v>85</v>
      </c>
      <c r="AM860" s="20">
        <v>10</v>
      </c>
      <c r="AN860" s="21">
        <v>8</v>
      </c>
    </row>
    <row r="861" spans="1:40" ht="12" hidden="1" customHeight="1">
      <c r="A861" s="35"/>
      <c r="B861" s="10"/>
      <c r="C861" s="10"/>
      <c r="D861" s="10"/>
      <c r="E861" s="10"/>
      <c r="F861" s="10"/>
      <c r="G861" s="10"/>
      <c r="H861" s="10"/>
      <c r="I861" s="10"/>
      <c r="J861" s="10"/>
      <c r="K861" s="14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18">
        <f t="shared" ca="1" si="1"/>
        <v>0</v>
      </c>
      <c r="AK861" s="19">
        <f t="shared" ca="1" si="2"/>
        <v>0</v>
      </c>
      <c r="AL861" s="20" t="s">
        <v>85</v>
      </c>
      <c r="AM861" s="20">
        <v>11</v>
      </c>
      <c r="AN861" s="21">
        <v>9</v>
      </c>
    </row>
    <row r="862" spans="1:40" ht="12" hidden="1" customHeight="1">
      <c r="A862" s="35"/>
      <c r="B862" s="10"/>
      <c r="C862" s="10"/>
      <c r="D862" s="10"/>
      <c r="E862" s="10"/>
      <c r="F862" s="10"/>
      <c r="G862" s="10"/>
      <c r="H862" s="10"/>
      <c r="I862" s="10"/>
      <c r="J862" s="10"/>
      <c r="K862" s="14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18">
        <f t="shared" ca="1" si="1"/>
        <v>0</v>
      </c>
      <c r="AK862" s="19">
        <f t="shared" ca="1" si="2"/>
        <v>0</v>
      </c>
      <c r="AL862" s="20" t="s">
        <v>85</v>
      </c>
      <c r="AM862" s="20">
        <v>12</v>
      </c>
      <c r="AN862" s="21">
        <v>10</v>
      </c>
    </row>
    <row r="863" spans="1:40" ht="12" hidden="1" customHeight="1">
      <c r="A863" s="35"/>
      <c r="B863" s="10"/>
      <c r="C863" s="10"/>
      <c r="D863" s="10"/>
      <c r="E863" s="10"/>
      <c r="F863" s="10"/>
      <c r="G863" s="10"/>
      <c r="H863" s="10"/>
      <c r="I863" s="10"/>
      <c r="J863" s="10"/>
      <c r="K863" s="14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18">
        <f t="shared" ca="1" si="1"/>
        <v>0</v>
      </c>
      <c r="AK863" s="19">
        <f t="shared" ca="1" si="2"/>
        <v>0</v>
      </c>
      <c r="AL863" s="20" t="s">
        <v>85</v>
      </c>
      <c r="AM863" s="20">
        <v>13</v>
      </c>
      <c r="AN863" s="21">
        <v>11</v>
      </c>
    </row>
    <row r="864" spans="1:40" ht="12" hidden="1" customHeight="1">
      <c r="A864" s="35"/>
      <c r="B864" s="10"/>
      <c r="C864" s="10"/>
      <c r="D864" s="10"/>
      <c r="E864" s="10"/>
      <c r="F864" s="10"/>
      <c r="G864" s="10"/>
      <c r="H864" s="10"/>
      <c r="I864" s="10"/>
      <c r="J864" s="10"/>
      <c r="K864" s="14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18">
        <f t="shared" ca="1" si="1"/>
        <v>0</v>
      </c>
      <c r="AK864" s="19">
        <f t="shared" ca="1" si="2"/>
        <v>0</v>
      </c>
      <c r="AL864" s="20" t="s">
        <v>85</v>
      </c>
      <c r="AM864" s="20">
        <v>14</v>
      </c>
      <c r="AN864" s="21">
        <v>12</v>
      </c>
    </row>
    <row r="865" spans="1:40" ht="12" hidden="1" customHeight="1">
      <c r="A865" s="35"/>
      <c r="B865" s="10"/>
      <c r="C865" s="10"/>
      <c r="D865" s="10"/>
      <c r="E865" s="10"/>
      <c r="F865" s="10"/>
      <c r="G865" s="10"/>
      <c r="H865" s="10"/>
      <c r="I865" s="10"/>
      <c r="J865" s="10"/>
      <c r="K865" s="14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18">
        <f t="shared" ca="1" si="1"/>
        <v>0</v>
      </c>
      <c r="AK865" s="19">
        <f t="shared" ca="1" si="2"/>
        <v>0</v>
      </c>
      <c r="AL865" s="20" t="s">
        <v>85</v>
      </c>
      <c r="AM865" s="20">
        <v>15</v>
      </c>
      <c r="AN865" s="21">
        <v>13</v>
      </c>
    </row>
    <row r="866" spans="1:40" ht="12" hidden="1" customHeight="1">
      <c r="A866" s="35"/>
      <c r="B866" s="10"/>
      <c r="C866" s="10"/>
      <c r="D866" s="10"/>
      <c r="E866" s="10"/>
      <c r="F866" s="10"/>
      <c r="G866" s="10"/>
      <c r="H866" s="10"/>
      <c r="I866" s="10"/>
      <c r="J866" s="10"/>
      <c r="K866" s="14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18">
        <f t="shared" ca="1" si="1"/>
        <v>0</v>
      </c>
      <c r="AK866" s="19">
        <f t="shared" ca="1" si="2"/>
        <v>0</v>
      </c>
      <c r="AL866" s="20" t="s">
        <v>85</v>
      </c>
      <c r="AM866" s="20">
        <v>16</v>
      </c>
      <c r="AN866" s="21">
        <v>14</v>
      </c>
    </row>
    <row r="867" spans="1:40" ht="12" hidden="1" customHeight="1">
      <c r="A867" s="35"/>
      <c r="B867" s="10"/>
      <c r="C867" s="10"/>
      <c r="D867" s="10"/>
      <c r="E867" s="10"/>
      <c r="F867" s="10"/>
      <c r="G867" s="10"/>
      <c r="H867" s="10"/>
      <c r="I867" s="10"/>
      <c r="J867" s="10"/>
      <c r="K867" s="14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18">
        <f t="shared" ca="1" si="1"/>
        <v>0</v>
      </c>
      <c r="AK867" s="19">
        <f t="shared" ca="1" si="2"/>
        <v>0</v>
      </c>
      <c r="AL867" s="20" t="s">
        <v>85</v>
      </c>
      <c r="AM867" s="20">
        <v>17</v>
      </c>
      <c r="AN867" s="21">
        <v>15</v>
      </c>
    </row>
    <row r="868" spans="1:40" ht="12" hidden="1" customHeight="1">
      <c r="A868" s="35"/>
      <c r="B868" s="10"/>
      <c r="C868" s="10"/>
      <c r="D868" s="10"/>
      <c r="E868" s="10"/>
      <c r="F868" s="10"/>
      <c r="G868" s="10"/>
      <c r="H868" s="10"/>
      <c r="I868" s="10"/>
      <c r="J868" s="10"/>
      <c r="K868" s="14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18">
        <f t="shared" ca="1" si="1"/>
        <v>0</v>
      </c>
      <c r="AK868" s="19">
        <f t="shared" ca="1" si="2"/>
        <v>0</v>
      </c>
      <c r="AL868" s="20" t="s">
        <v>85</v>
      </c>
      <c r="AM868" s="20">
        <v>18</v>
      </c>
      <c r="AN868" s="21">
        <v>16</v>
      </c>
    </row>
    <row r="869" spans="1:40" ht="12" hidden="1" customHeight="1">
      <c r="A869" s="35"/>
      <c r="B869" s="10"/>
      <c r="C869" s="10"/>
      <c r="D869" s="10"/>
      <c r="E869" s="10"/>
      <c r="F869" s="10"/>
      <c r="G869" s="10"/>
      <c r="H869" s="10"/>
      <c r="I869" s="10"/>
      <c r="J869" s="10"/>
      <c r="K869" s="14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18">
        <f t="shared" ca="1" si="1"/>
        <v>0</v>
      </c>
      <c r="AK869" s="19">
        <f t="shared" ca="1" si="2"/>
        <v>0</v>
      </c>
      <c r="AL869" s="20" t="s">
        <v>85</v>
      </c>
      <c r="AM869" s="20">
        <v>19</v>
      </c>
      <c r="AN869" s="21">
        <v>17</v>
      </c>
    </row>
    <row r="870" spans="1:40" ht="12" hidden="1" customHeight="1">
      <c r="A870" s="35"/>
      <c r="B870" s="10"/>
      <c r="C870" s="10"/>
      <c r="D870" s="10"/>
      <c r="E870" s="10"/>
      <c r="F870" s="10"/>
      <c r="G870" s="10"/>
      <c r="H870" s="10"/>
      <c r="I870" s="10"/>
      <c r="J870" s="10"/>
      <c r="K870" s="14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18">
        <f t="shared" ca="1" si="1"/>
        <v>0</v>
      </c>
      <c r="AK870" s="19">
        <f t="shared" ca="1" si="2"/>
        <v>0</v>
      </c>
      <c r="AL870" s="20" t="s">
        <v>85</v>
      </c>
      <c r="AM870" s="20">
        <v>20</v>
      </c>
      <c r="AN870" s="21">
        <v>18</v>
      </c>
    </row>
    <row r="871" spans="1:40" ht="12" hidden="1" customHeight="1">
      <c r="A871" s="35"/>
      <c r="B871" s="10"/>
      <c r="C871" s="10"/>
      <c r="D871" s="10"/>
      <c r="E871" s="10"/>
      <c r="F871" s="10"/>
      <c r="G871" s="10"/>
      <c r="H871" s="10"/>
      <c r="I871" s="10"/>
      <c r="J871" s="10"/>
      <c r="K871" s="14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18">
        <f t="shared" ca="1" si="1"/>
        <v>0</v>
      </c>
      <c r="AK871" s="19">
        <f t="shared" ca="1" si="2"/>
        <v>0</v>
      </c>
      <c r="AL871" s="20" t="s">
        <v>85</v>
      </c>
      <c r="AM871" s="20">
        <v>21</v>
      </c>
      <c r="AN871" s="21">
        <v>19</v>
      </c>
    </row>
    <row r="872" spans="1:40" ht="12" hidden="1" customHeight="1">
      <c r="A872" s="35"/>
      <c r="B872" s="10"/>
      <c r="C872" s="10"/>
      <c r="D872" s="10"/>
      <c r="E872" s="10"/>
      <c r="F872" s="10"/>
      <c r="G872" s="10"/>
      <c r="H872" s="10"/>
      <c r="I872" s="10"/>
      <c r="J872" s="10"/>
      <c r="K872" s="14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18">
        <f t="shared" ca="1" si="1"/>
        <v>0</v>
      </c>
      <c r="AK872" s="19">
        <f t="shared" ca="1" si="2"/>
        <v>0</v>
      </c>
      <c r="AL872" s="20" t="s">
        <v>85</v>
      </c>
      <c r="AM872" s="20">
        <v>22</v>
      </c>
      <c r="AN872" s="21">
        <v>20</v>
      </c>
    </row>
    <row r="873" spans="1:40" ht="12" hidden="1" customHeight="1">
      <c r="A873" s="35"/>
      <c r="B873" s="10"/>
      <c r="C873" s="10"/>
      <c r="D873" s="10"/>
      <c r="E873" s="10"/>
      <c r="F873" s="10"/>
      <c r="G873" s="10"/>
      <c r="H873" s="10"/>
      <c r="I873" s="10"/>
      <c r="J873" s="10"/>
      <c r="K873" s="14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18">
        <f t="shared" ca="1" si="1"/>
        <v>0</v>
      </c>
      <c r="AK873" s="19">
        <f t="shared" ca="1" si="2"/>
        <v>0</v>
      </c>
      <c r="AL873" s="20" t="s">
        <v>85</v>
      </c>
      <c r="AM873" s="20">
        <v>23</v>
      </c>
      <c r="AN873" s="21">
        <v>21</v>
      </c>
    </row>
    <row r="874" spans="1:40" ht="12" hidden="1" customHeight="1">
      <c r="A874" s="35"/>
      <c r="B874" s="10"/>
      <c r="C874" s="10"/>
      <c r="D874" s="10"/>
      <c r="E874" s="10"/>
      <c r="F874" s="10"/>
      <c r="G874" s="10"/>
      <c r="H874" s="10"/>
      <c r="I874" s="10"/>
      <c r="J874" s="10"/>
      <c r="K874" s="14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18">
        <f t="shared" ca="1" si="1"/>
        <v>0</v>
      </c>
      <c r="AK874" s="19">
        <f t="shared" ca="1" si="2"/>
        <v>0</v>
      </c>
      <c r="AL874" s="20" t="s">
        <v>85</v>
      </c>
      <c r="AM874" s="20">
        <v>24</v>
      </c>
      <c r="AN874" s="21">
        <v>22</v>
      </c>
    </row>
    <row r="875" spans="1:40" ht="12" hidden="1" customHeight="1">
      <c r="A875" s="35"/>
      <c r="B875" s="10"/>
      <c r="C875" s="10"/>
      <c r="D875" s="10"/>
      <c r="E875" s="10"/>
      <c r="F875" s="10"/>
      <c r="G875" s="10"/>
      <c r="H875" s="10"/>
      <c r="I875" s="10"/>
      <c r="J875" s="10"/>
      <c r="K875" s="14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18">
        <f t="shared" ca="1" si="1"/>
        <v>0</v>
      </c>
      <c r="AK875" s="19">
        <f t="shared" ca="1" si="2"/>
        <v>0</v>
      </c>
      <c r="AL875" s="20" t="s">
        <v>85</v>
      </c>
      <c r="AM875" s="20">
        <v>25</v>
      </c>
      <c r="AN875" s="21">
        <v>23</v>
      </c>
    </row>
    <row r="876" spans="1:40" ht="12" hidden="1" customHeight="1">
      <c r="A876" s="35"/>
      <c r="B876" s="10"/>
      <c r="C876" s="10"/>
      <c r="D876" s="10"/>
      <c r="E876" s="10"/>
      <c r="F876" s="10"/>
      <c r="G876" s="10"/>
      <c r="H876" s="10"/>
      <c r="I876" s="10"/>
      <c r="J876" s="10"/>
      <c r="K876" s="14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18">
        <f t="shared" ca="1" si="1"/>
        <v>0</v>
      </c>
      <c r="AK876" s="19">
        <f t="shared" ca="1" si="2"/>
        <v>0</v>
      </c>
      <c r="AL876" s="20" t="s">
        <v>85</v>
      </c>
      <c r="AM876" s="20">
        <v>26</v>
      </c>
      <c r="AN876" s="21">
        <v>24</v>
      </c>
    </row>
    <row r="877" spans="1:40" ht="12" hidden="1" customHeight="1">
      <c r="A877" s="35"/>
      <c r="B877" s="10"/>
      <c r="C877" s="10"/>
      <c r="D877" s="10"/>
      <c r="E877" s="10"/>
      <c r="F877" s="10"/>
      <c r="G877" s="10"/>
      <c r="H877" s="10"/>
      <c r="I877" s="10"/>
      <c r="J877" s="10"/>
      <c r="K877" s="14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18">
        <f t="shared" ca="1" si="1"/>
        <v>0</v>
      </c>
      <c r="AK877" s="19">
        <f t="shared" ca="1" si="2"/>
        <v>0</v>
      </c>
      <c r="AL877" s="20" t="s">
        <v>85</v>
      </c>
      <c r="AM877" s="20">
        <v>27</v>
      </c>
      <c r="AN877" s="21">
        <v>25</v>
      </c>
    </row>
    <row r="878" spans="1:40" ht="12" hidden="1" customHeight="1">
      <c r="A878" s="35"/>
      <c r="B878" s="10"/>
      <c r="C878" s="10"/>
      <c r="D878" s="10"/>
      <c r="E878" s="10"/>
      <c r="F878" s="10"/>
      <c r="G878" s="10"/>
      <c r="H878" s="10"/>
      <c r="I878" s="10"/>
      <c r="J878" s="10"/>
      <c r="K878" s="14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18">
        <f t="shared" ca="1" si="1"/>
        <v>0</v>
      </c>
      <c r="AK878" s="19">
        <f t="shared" ca="1" si="2"/>
        <v>0</v>
      </c>
      <c r="AL878" s="20" t="s">
        <v>85</v>
      </c>
      <c r="AM878" s="20">
        <v>28</v>
      </c>
      <c r="AN878" s="21">
        <v>26</v>
      </c>
    </row>
    <row r="879" spans="1:40" ht="12" hidden="1" customHeight="1">
      <c r="A879" s="35"/>
      <c r="B879" s="10"/>
      <c r="C879" s="10"/>
      <c r="D879" s="10"/>
      <c r="E879" s="10"/>
      <c r="F879" s="10"/>
      <c r="G879" s="10"/>
      <c r="H879" s="10"/>
      <c r="I879" s="10"/>
      <c r="J879" s="10"/>
      <c r="K879" s="14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18">
        <f t="shared" ca="1" si="1"/>
        <v>0</v>
      </c>
      <c r="AK879" s="19">
        <f t="shared" ca="1" si="2"/>
        <v>0</v>
      </c>
      <c r="AL879" s="20" t="s">
        <v>85</v>
      </c>
      <c r="AM879" s="20">
        <v>29</v>
      </c>
      <c r="AN879" s="21">
        <v>27</v>
      </c>
    </row>
    <row r="880" spans="1:40" ht="12" hidden="1" customHeight="1">
      <c r="A880" s="35"/>
      <c r="B880" s="10"/>
      <c r="C880" s="10"/>
      <c r="D880" s="10"/>
      <c r="E880" s="10"/>
      <c r="F880" s="10"/>
      <c r="G880" s="10"/>
      <c r="H880" s="10"/>
      <c r="I880" s="10"/>
      <c r="J880" s="10"/>
      <c r="K880" s="14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18">
        <f t="shared" ca="1" si="1"/>
        <v>0</v>
      </c>
      <c r="AK880" s="19">
        <f t="shared" ca="1" si="2"/>
        <v>0</v>
      </c>
      <c r="AL880" s="20" t="s">
        <v>85</v>
      </c>
      <c r="AM880" s="20">
        <v>30</v>
      </c>
      <c r="AN880" s="21">
        <v>28</v>
      </c>
    </row>
    <row r="881" spans="1:40" ht="12" hidden="1" customHeight="1">
      <c r="A881" s="35"/>
      <c r="B881" s="10"/>
      <c r="C881" s="10"/>
      <c r="D881" s="10"/>
      <c r="E881" s="10"/>
      <c r="F881" s="10"/>
      <c r="G881" s="10"/>
      <c r="H881" s="10"/>
      <c r="I881" s="10"/>
      <c r="J881" s="10"/>
      <c r="K881" s="14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18">
        <f t="shared" ca="1" si="1"/>
        <v>0</v>
      </c>
      <c r="AK881" s="19">
        <f t="shared" ca="1" si="2"/>
        <v>0</v>
      </c>
      <c r="AL881" s="20" t="s">
        <v>85</v>
      </c>
      <c r="AM881" s="20">
        <v>31</v>
      </c>
      <c r="AN881" s="21">
        <v>29</v>
      </c>
    </row>
    <row r="882" spans="1:40" ht="12" hidden="1" customHeight="1">
      <c r="A882" s="35"/>
      <c r="B882" s="10"/>
      <c r="C882" s="10"/>
      <c r="D882" s="10"/>
      <c r="E882" s="10"/>
      <c r="F882" s="10"/>
      <c r="G882" s="10"/>
      <c r="H882" s="10"/>
      <c r="I882" s="10"/>
      <c r="J882" s="10"/>
      <c r="K882" s="14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18">
        <f t="shared" ca="1" si="1"/>
        <v>0</v>
      </c>
      <c r="AK882" s="19">
        <f t="shared" ca="1" si="2"/>
        <v>0</v>
      </c>
      <c r="AL882" s="20" t="s">
        <v>85</v>
      </c>
      <c r="AM882" s="20">
        <v>32</v>
      </c>
      <c r="AN882" s="21">
        <v>30</v>
      </c>
    </row>
    <row r="883" spans="1:40" ht="12" hidden="1" customHeight="1">
      <c r="A883" s="35"/>
      <c r="B883" s="10"/>
      <c r="C883" s="10"/>
      <c r="D883" s="10"/>
      <c r="E883" s="10"/>
      <c r="F883" s="10"/>
      <c r="G883" s="10"/>
      <c r="H883" s="10"/>
      <c r="I883" s="10"/>
      <c r="J883" s="10"/>
      <c r="K883" s="14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18">
        <f t="shared" ca="1" si="1"/>
        <v>0</v>
      </c>
      <c r="AK883" s="19">
        <f t="shared" ca="1" si="2"/>
        <v>0</v>
      </c>
      <c r="AL883" s="20" t="s">
        <v>85</v>
      </c>
      <c r="AM883" s="20">
        <v>33</v>
      </c>
      <c r="AN883" s="21">
        <v>31</v>
      </c>
    </row>
    <row r="884" spans="1:40" ht="12" hidden="1" customHeight="1">
      <c r="A884" s="35"/>
      <c r="B884" s="10"/>
      <c r="C884" s="10"/>
      <c r="D884" s="10"/>
      <c r="E884" s="10"/>
      <c r="F884" s="10"/>
      <c r="G884" s="10"/>
      <c r="H884" s="10"/>
      <c r="I884" s="10"/>
      <c r="J884" s="10"/>
      <c r="K884" s="14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18">
        <f t="shared" ca="1" si="1"/>
        <v>0</v>
      </c>
      <c r="AK884" s="19">
        <f t="shared" ca="1" si="2"/>
        <v>0</v>
      </c>
      <c r="AL884" s="20" t="s">
        <v>85</v>
      </c>
      <c r="AM884" s="20">
        <v>34</v>
      </c>
      <c r="AN884" s="21">
        <v>32</v>
      </c>
    </row>
    <row r="885" spans="1:40" ht="12" hidden="1" customHeight="1">
      <c r="A885" s="35"/>
      <c r="B885" s="10"/>
      <c r="C885" s="10"/>
      <c r="D885" s="10"/>
      <c r="E885" s="10"/>
      <c r="F885" s="10"/>
      <c r="G885" s="10"/>
      <c r="H885" s="10"/>
      <c r="I885" s="10"/>
      <c r="J885" s="10"/>
      <c r="K885" s="14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18">
        <f t="shared" ca="1" si="1"/>
        <v>0</v>
      </c>
      <c r="AK885" s="19">
        <f t="shared" ca="1" si="2"/>
        <v>0</v>
      </c>
      <c r="AL885" s="20" t="s">
        <v>85</v>
      </c>
      <c r="AM885" s="20">
        <v>35</v>
      </c>
      <c r="AN885" s="21">
        <v>33</v>
      </c>
    </row>
    <row r="886" spans="1:40" ht="12" hidden="1" customHeight="1">
      <c r="A886" s="35"/>
      <c r="B886" s="10"/>
      <c r="C886" s="10"/>
      <c r="D886" s="10"/>
      <c r="E886" s="10"/>
      <c r="F886" s="10"/>
      <c r="G886" s="10"/>
      <c r="H886" s="10"/>
      <c r="I886" s="10"/>
      <c r="J886" s="10"/>
      <c r="K886" s="14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18">
        <f t="shared" ca="1" si="1"/>
        <v>0</v>
      </c>
      <c r="AK886" s="19">
        <f t="shared" ca="1" si="2"/>
        <v>0</v>
      </c>
      <c r="AL886" s="20" t="s">
        <v>85</v>
      </c>
      <c r="AM886" s="20">
        <v>36</v>
      </c>
      <c r="AN886" s="21">
        <v>34</v>
      </c>
    </row>
    <row r="887" spans="1:40" ht="12" hidden="1" customHeight="1">
      <c r="A887" s="35"/>
      <c r="B887" s="10"/>
      <c r="C887" s="10"/>
      <c r="D887" s="10"/>
      <c r="E887" s="10"/>
      <c r="F887" s="10"/>
      <c r="G887" s="10"/>
      <c r="H887" s="10"/>
      <c r="I887" s="10"/>
      <c r="J887" s="10"/>
      <c r="K887" s="14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18">
        <f t="shared" ca="1" si="1"/>
        <v>0</v>
      </c>
      <c r="AK887" s="19">
        <f t="shared" ca="1" si="2"/>
        <v>0</v>
      </c>
      <c r="AL887" s="20" t="s">
        <v>85</v>
      </c>
      <c r="AM887" s="20">
        <v>37</v>
      </c>
      <c r="AN887" s="21">
        <v>35</v>
      </c>
    </row>
    <row r="888" spans="1:40" ht="12" hidden="1" customHeight="1">
      <c r="A888" s="35"/>
      <c r="B888" s="10"/>
      <c r="C888" s="10"/>
      <c r="D888" s="10"/>
      <c r="E888" s="10"/>
      <c r="F888" s="10"/>
      <c r="G888" s="10"/>
      <c r="H888" s="10"/>
      <c r="I888" s="10"/>
      <c r="J888" s="10"/>
      <c r="K888" s="14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18">
        <f t="shared" ca="1" si="1"/>
        <v>0</v>
      </c>
      <c r="AK888" s="19">
        <f t="shared" ca="1" si="2"/>
        <v>0</v>
      </c>
      <c r="AL888" s="20" t="s">
        <v>85</v>
      </c>
      <c r="AM888" s="20">
        <v>38</v>
      </c>
      <c r="AN888" s="21">
        <v>36</v>
      </c>
    </row>
    <row r="889" spans="1:40" ht="12" hidden="1" customHeight="1">
      <c r="A889" s="35"/>
      <c r="B889" s="10"/>
      <c r="C889" s="10"/>
      <c r="D889" s="10"/>
      <c r="E889" s="10"/>
      <c r="F889" s="10"/>
      <c r="G889" s="10"/>
      <c r="H889" s="10"/>
      <c r="I889" s="10"/>
      <c r="J889" s="10"/>
      <c r="K889" s="14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18">
        <f t="shared" ca="1" si="1"/>
        <v>0</v>
      </c>
      <c r="AK889" s="19">
        <f t="shared" ca="1" si="2"/>
        <v>0</v>
      </c>
      <c r="AL889" s="20" t="s">
        <v>85</v>
      </c>
      <c r="AM889" s="20">
        <v>39</v>
      </c>
      <c r="AN889" s="21">
        <v>37</v>
      </c>
    </row>
    <row r="890" spans="1:40" ht="12" hidden="1" customHeight="1">
      <c r="A890" s="35"/>
      <c r="B890" s="10"/>
      <c r="C890" s="10"/>
      <c r="D890" s="10"/>
      <c r="E890" s="10"/>
      <c r="F890" s="10"/>
      <c r="G890" s="10"/>
      <c r="H890" s="10"/>
      <c r="I890" s="10"/>
      <c r="J890" s="10"/>
      <c r="K890" s="14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18">
        <f t="shared" ca="1" si="1"/>
        <v>0</v>
      </c>
      <c r="AK890" s="19">
        <f t="shared" ca="1" si="2"/>
        <v>0</v>
      </c>
      <c r="AL890" s="20" t="s">
        <v>85</v>
      </c>
      <c r="AM890" s="20">
        <v>40</v>
      </c>
      <c r="AN890" s="21">
        <v>38</v>
      </c>
    </row>
    <row r="891" spans="1:40" ht="12" hidden="1" customHeight="1">
      <c r="A891" s="35"/>
      <c r="B891" s="10"/>
      <c r="C891" s="10"/>
      <c r="D891" s="10"/>
      <c r="E891" s="10"/>
      <c r="F891" s="10"/>
      <c r="G891" s="10"/>
      <c r="H891" s="10"/>
      <c r="I891" s="10"/>
      <c r="J891" s="10"/>
      <c r="K891" s="14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18">
        <f t="shared" ca="1" si="1"/>
        <v>0</v>
      </c>
      <c r="AK891" s="19">
        <f t="shared" ca="1" si="2"/>
        <v>0</v>
      </c>
      <c r="AL891" s="20" t="s">
        <v>85</v>
      </c>
      <c r="AM891" s="20">
        <v>41</v>
      </c>
      <c r="AN891" s="21">
        <v>39</v>
      </c>
    </row>
    <row r="892" spans="1:40" ht="12" hidden="1" customHeight="1">
      <c r="A892" s="35"/>
      <c r="B892" s="10"/>
      <c r="C892" s="10"/>
      <c r="D892" s="10"/>
      <c r="E892" s="10"/>
      <c r="F892" s="10"/>
      <c r="G892" s="10"/>
      <c r="H892" s="10"/>
      <c r="I892" s="10"/>
      <c r="J892" s="10"/>
      <c r="K892" s="14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18">
        <f t="shared" ca="1" si="1"/>
        <v>0</v>
      </c>
      <c r="AK892" s="19">
        <f t="shared" ca="1" si="2"/>
        <v>0</v>
      </c>
      <c r="AL892" s="20" t="s">
        <v>85</v>
      </c>
      <c r="AM892" s="20">
        <v>42</v>
      </c>
      <c r="AN892" s="21">
        <v>40</v>
      </c>
    </row>
    <row r="893" spans="1:40" ht="12" hidden="1" customHeight="1">
      <c r="A893" s="35"/>
      <c r="B893" s="10"/>
      <c r="C893" s="10"/>
      <c r="D893" s="10"/>
      <c r="E893" s="10"/>
      <c r="F893" s="10"/>
      <c r="G893" s="10"/>
      <c r="H893" s="10"/>
      <c r="I893" s="10"/>
      <c r="J893" s="10"/>
      <c r="K893" s="14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18">
        <f t="shared" ca="1" si="1"/>
        <v>0</v>
      </c>
      <c r="AK893" s="19">
        <f t="shared" ca="1" si="2"/>
        <v>0</v>
      </c>
      <c r="AL893" s="20" t="s">
        <v>85</v>
      </c>
      <c r="AM893" s="20">
        <v>43</v>
      </c>
      <c r="AN893" s="21">
        <v>41</v>
      </c>
    </row>
    <row r="894" spans="1:40" ht="12" hidden="1" customHeight="1">
      <c r="A894" s="35"/>
      <c r="B894" s="10"/>
      <c r="C894" s="10"/>
      <c r="D894" s="10"/>
      <c r="E894" s="10"/>
      <c r="F894" s="10"/>
      <c r="G894" s="10"/>
      <c r="H894" s="10"/>
      <c r="I894" s="10"/>
      <c r="J894" s="10"/>
      <c r="K894" s="14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18">
        <f t="shared" ca="1" si="1"/>
        <v>0</v>
      </c>
      <c r="AK894" s="19">
        <f t="shared" ca="1" si="2"/>
        <v>0</v>
      </c>
      <c r="AL894" s="20" t="s">
        <v>85</v>
      </c>
      <c r="AM894" s="20">
        <v>44</v>
      </c>
      <c r="AN894" s="21">
        <v>42</v>
      </c>
    </row>
    <row r="895" spans="1:40" ht="12" hidden="1" customHeight="1">
      <c r="A895" s="35"/>
      <c r="B895" s="10"/>
      <c r="C895" s="10"/>
      <c r="D895" s="10"/>
      <c r="E895" s="10"/>
      <c r="F895" s="10"/>
      <c r="G895" s="10"/>
      <c r="H895" s="10"/>
      <c r="I895" s="10"/>
      <c r="J895" s="10"/>
      <c r="K895" s="14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18">
        <f t="shared" ca="1" si="1"/>
        <v>0</v>
      </c>
      <c r="AK895" s="19">
        <f t="shared" ca="1" si="2"/>
        <v>0</v>
      </c>
      <c r="AL895" s="20" t="s">
        <v>85</v>
      </c>
      <c r="AM895" s="20">
        <v>45</v>
      </c>
      <c r="AN895" s="21">
        <v>43</v>
      </c>
    </row>
    <row r="896" spans="1:40" ht="12" hidden="1" customHeight="1">
      <c r="A896" s="35"/>
      <c r="B896" s="10"/>
      <c r="C896" s="10"/>
      <c r="D896" s="10"/>
      <c r="E896" s="10"/>
      <c r="F896" s="10"/>
      <c r="G896" s="10"/>
      <c r="H896" s="10"/>
      <c r="I896" s="10"/>
      <c r="J896" s="10"/>
      <c r="K896" s="14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18">
        <f t="shared" ca="1" si="1"/>
        <v>0</v>
      </c>
      <c r="AK896" s="19">
        <f t="shared" ca="1" si="2"/>
        <v>0</v>
      </c>
      <c r="AL896" s="20" t="s">
        <v>85</v>
      </c>
      <c r="AM896" s="20">
        <v>46</v>
      </c>
      <c r="AN896" s="21">
        <v>44</v>
      </c>
    </row>
    <row r="897" spans="1:40" ht="12" hidden="1" customHeight="1">
      <c r="A897" s="35"/>
      <c r="B897" s="10"/>
      <c r="C897" s="10"/>
      <c r="D897" s="10"/>
      <c r="E897" s="10"/>
      <c r="F897" s="10"/>
      <c r="G897" s="10"/>
      <c r="H897" s="10"/>
      <c r="I897" s="10"/>
      <c r="J897" s="10"/>
      <c r="K897" s="14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18">
        <f t="shared" ca="1" si="1"/>
        <v>0</v>
      </c>
      <c r="AK897" s="19">
        <f t="shared" ca="1" si="2"/>
        <v>0</v>
      </c>
      <c r="AL897" s="20" t="s">
        <v>85</v>
      </c>
      <c r="AM897" s="20">
        <v>47</v>
      </c>
      <c r="AN897" s="21">
        <v>45</v>
      </c>
    </row>
    <row r="898" spans="1:40" ht="12" hidden="1" customHeight="1">
      <c r="A898" s="35"/>
      <c r="B898" s="10"/>
      <c r="C898" s="10"/>
      <c r="D898" s="10"/>
      <c r="E898" s="10"/>
      <c r="F898" s="10"/>
      <c r="G898" s="10"/>
      <c r="H898" s="10"/>
      <c r="I898" s="10"/>
      <c r="J898" s="10"/>
      <c r="K898" s="14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18">
        <f t="shared" ca="1" si="1"/>
        <v>0</v>
      </c>
      <c r="AK898" s="19">
        <f t="shared" ca="1" si="2"/>
        <v>0</v>
      </c>
      <c r="AL898" s="20" t="s">
        <v>85</v>
      </c>
      <c r="AM898" s="20">
        <v>48</v>
      </c>
      <c r="AN898" s="21">
        <v>46</v>
      </c>
    </row>
    <row r="899" spans="1:40" ht="12" hidden="1" customHeight="1">
      <c r="A899" s="35"/>
      <c r="B899" s="10"/>
      <c r="C899" s="10"/>
      <c r="D899" s="10"/>
      <c r="E899" s="10"/>
      <c r="F899" s="10"/>
      <c r="G899" s="10"/>
      <c r="H899" s="10"/>
      <c r="I899" s="10"/>
      <c r="J899" s="10"/>
      <c r="K899" s="14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18">
        <f t="shared" ca="1" si="1"/>
        <v>0</v>
      </c>
      <c r="AK899" s="19">
        <f t="shared" ca="1" si="2"/>
        <v>0</v>
      </c>
      <c r="AL899" s="20" t="s">
        <v>85</v>
      </c>
      <c r="AM899" s="20">
        <v>49</v>
      </c>
      <c r="AN899" s="21">
        <v>47</v>
      </c>
    </row>
    <row r="900" spans="1:40" ht="12" hidden="1" customHeight="1">
      <c r="A900" s="35"/>
      <c r="B900" s="10"/>
      <c r="C900" s="10"/>
      <c r="D900" s="10"/>
      <c r="E900" s="10"/>
      <c r="F900" s="10"/>
      <c r="G900" s="10"/>
      <c r="H900" s="10"/>
      <c r="I900" s="10"/>
      <c r="J900" s="10"/>
      <c r="K900" s="14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18">
        <f t="shared" ca="1" si="1"/>
        <v>0</v>
      </c>
      <c r="AK900" s="19">
        <f t="shared" ca="1" si="2"/>
        <v>0</v>
      </c>
      <c r="AL900" s="20" t="s">
        <v>85</v>
      </c>
      <c r="AM900" s="20">
        <v>50</v>
      </c>
      <c r="AN900" s="21">
        <v>48</v>
      </c>
    </row>
    <row r="901" spans="1:40" ht="12" hidden="1" customHeight="1">
      <c r="A901" s="35"/>
      <c r="B901" s="10"/>
      <c r="C901" s="10"/>
      <c r="D901" s="10"/>
      <c r="E901" s="10"/>
      <c r="F901" s="10"/>
      <c r="G901" s="10"/>
      <c r="H901" s="10"/>
      <c r="I901" s="10"/>
      <c r="J901" s="10"/>
      <c r="K901" s="14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18">
        <f t="shared" ca="1" si="1"/>
        <v>0</v>
      </c>
      <c r="AK901" s="19">
        <f t="shared" ca="1" si="2"/>
        <v>0</v>
      </c>
      <c r="AL901" s="20" t="s">
        <v>85</v>
      </c>
      <c r="AM901" s="20">
        <v>51</v>
      </c>
      <c r="AN901" s="21">
        <v>49</v>
      </c>
    </row>
    <row r="902" spans="1:40" ht="12" hidden="1" customHeight="1">
      <c r="A902" s="35"/>
      <c r="B902" s="10"/>
      <c r="C902" s="10"/>
      <c r="D902" s="10"/>
      <c r="E902" s="10"/>
      <c r="F902" s="10"/>
      <c r="G902" s="10"/>
      <c r="H902" s="10"/>
      <c r="I902" s="10"/>
      <c r="J902" s="10"/>
      <c r="K902" s="14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18">
        <f t="shared" ca="1" si="1"/>
        <v>0</v>
      </c>
      <c r="AK902" s="19">
        <f t="shared" ca="1" si="2"/>
        <v>0</v>
      </c>
      <c r="AL902" s="20" t="s">
        <v>85</v>
      </c>
      <c r="AM902" s="20">
        <v>52</v>
      </c>
      <c r="AN902" s="21">
        <v>50</v>
      </c>
    </row>
    <row r="903" spans="1:40" ht="12" hidden="1" customHeight="1">
      <c r="A903" s="35"/>
      <c r="B903" s="10"/>
      <c r="C903" s="10"/>
      <c r="D903" s="10"/>
      <c r="E903" s="10"/>
      <c r="F903" s="10"/>
      <c r="G903" s="10"/>
      <c r="H903" s="10"/>
      <c r="I903" s="10"/>
      <c r="J903" s="10"/>
      <c r="K903" s="14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18">
        <f t="shared" ca="1" si="1"/>
        <v>0</v>
      </c>
      <c r="AK903" s="19">
        <f t="shared" ca="1" si="2"/>
        <v>0</v>
      </c>
      <c r="AL903" s="20" t="s">
        <v>86</v>
      </c>
      <c r="AM903" s="20">
        <v>3</v>
      </c>
      <c r="AN903" s="21">
        <v>1</v>
      </c>
    </row>
    <row r="904" spans="1:40" ht="12" hidden="1" customHeight="1">
      <c r="A904" s="35"/>
      <c r="B904" s="10"/>
      <c r="C904" s="10"/>
      <c r="D904" s="10"/>
      <c r="E904" s="10"/>
      <c r="F904" s="10"/>
      <c r="G904" s="10"/>
      <c r="H904" s="10"/>
      <c r="I904" s="10"/>
      <c r="J904" s="10"/>
      <c r="K904" s="14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18">
        <f t="shared" ca="1" si="1"/>
        <v>0</v>
      </c>
      <c r="AK904" s="19">
        <f t="shared" ca="1" si="2"/>
        <v>0</v>
      </c>
      <c r="AL904" s="20" t="s">
        <v>86</v>
      </c>
      <c r="AM904" s="20">
        <v>4</v>
      </c>
      <c r="AN904" s="21">
        <v>2</v>
      </c>
    </row>
    <row r="905" spans="1:40" ht="12" hidden="1" customHeight="1">
      <c r="A905" s="35"/>
      <c r="B905" s="10"/>
      <c r="C905" s="10"/>
      <c r="D905" s="10"/>
      <c r="E905" s="10"/>
      <c r="F905" s="10"/>
      <c r="G905" s="10"/>
      <c r="H905" s="10"/>
      <c r="I905" s="10"/>
      <c r="J905" s="10"/>
      <c r="K905" s="14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18">
        <f t="shared" ca="1" si="1"/>
        <v>0</v>
      </c>
      <c r="AK905" s="19">
        <f t="shared" ca="1" si="2"/>
        <v>0</v>
      </c>
      <c r="AL905" s="20" t="s">
        <v>86</v>
      </c>
      <c r="AM905" s="20">
        <v>5</v>
      </c>
      <c r="AN905" s="21">
        <v>3</v>
      </c>
    </row>
    <row r="906" spans="1:40" ht="12" hidden="1" customHeight="1">
      <c r="A906" s="35"/>
      <c r="B906" s="10"/>
      <c r="C906" s="10"/>
      <c r="D906" s="10"/>
      <c r="E906" s="10"/>
      <c r="F906" s="10"/>
      <c r="G906" s="10"/>
      <c r="H906" s="10"/>
      <c r="I906" s="10"/>
      <c r="J906" s="10"/>
      <c r="K906" s="14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18">
        <f t="shared" ca="1" si="1"/>
        <v>0</v>
      </c>
      <c r="AK906" s="19">
        <f t="shared" ca="1" si="2"/>
        <v>0</v>
      </c>
      <c r="AL906" s="20" t="s">
        <v>86</v>
      </c>
      <c r="AM906" s="20">
        <v>6</v>
      </c>
      <c r="AN906" s="21">
        <v>4</v>
      </c>
    </row>
    <row r="907" spans="1:40" ht="12" hidden="1" customHeight="1">
      <c r="A907" s="35"/>
      <c r="B907" s="10"/>
      <c r="C907" s="10"/>
      <c r="D907" s="10"/>
      <c r="E907" s="10"/>
      <c r="F907" s="10"/>
      <c r="G907" s="10"/>
      <c r="H907" s="10"/>
      <c r="I907" s="10"/>
      <c r="J907" s="10"/>
      <c r="K907" s="14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18">
        <f t="shared" ca="1" si="1"/>
        <v>0</v>
      </c>
      <c r="AK907" s="19">
        <f t="shared" ca="1" si="2"/>
        <v>0</v>
      </c>
      <c r="AL907" s="20" t="s">
        <v>86</v>
      </c>
      <c r="AM907" s="20">
        <v>7</v>
      </c>
      <c r="AN907" s="21">
        <v>5</v>
      </c>
    </row>
    <row r="908" spans="1:40" ht="12" hidden="1" customHeight="1">
      <c r="A908" s="35"/>
      <c r="B908" s="10"/>
      <c r="C908" s="10"/>
      <c r="D908" s="10"/>
      <c r="E908" s="10"/>
      <c r="F908" s="10"/>
      <c r="G908" s="10"/>
      <c r="H908" s="10"/>
      <c r="I908" s="10"/>
      <c r="J908" s="10"/>
      <c r="K908" s="14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18">
        <f t="shared" ca="1" si="1"/>
        <v>0</v>
      </c>
      <c r="AK908" s="19">
        <f t="shared" ca="1" si="2"/>
        <v>0</v>
      </c>
      <c r="AL908" s="20" t="s">
        <v>86</v>
      </c>
      <c r="AM908" s="20">
        <v>8</v>
      </c>
      <c r="AN908" s="21">
        <v>6</v>
      </c>
    </row>
    <row r="909" spans="1:40" ht="12" hidden="1" customHeight="1">
      <c r="A909" s="35"/>
      <c r="B909" s="10"/>
      <c r="C909" s="10"/>
      <c r="D909" s="10"/>
      <c r="E909" s="10"/>
      <c r="F909" s="10"/>
      <c r="G909" s="10"/>
      <c r="H909" s="10"/>
      <c r="I909" s="10"/>
      <c r="J909" s="10"/>
      <c r="K909" s="14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18">
        <f t="shared" ca="1" si="1"/>
        <v>0</v>
      </c>
      <c r="AK909" s="19">
        <f t="shared" ca="1" si="2"/>
        <v>0</v>
      </c>
      <c r="AL909" s="20" t="s">
        <v>86</v>
      </c>
      <c r="AM909" s="20">
        <v>9</v>
      </c>
      <c r="AN909" s="21">
        <v>7</v>
      </c>
    </row>
    <row r="910" spans="1:40" ht="12" hidden="1" customHeight="1">
      <c r="A910" s="35"/>
      <c r="B910" s="10"/>
      <c r="C910" s="10"/>
      <c r="D910" s="10"/>
      <c r="E910" s="10"/>
      <c r="F910" s="10"/>
      <c r="G910" s="10"/>
      <c r="H910" s="10"/>
      <c r="I910" s="10"/>
      <c r="J910" s="10"/>
      <c r="K910" s="14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18">
        <f t="shared" ca="1" si="1"/>
        <v>0</v>
      </c>
      <c r="AK910" s="19">
        <f t="shared" ca="1" si="2"/>
        <v>0</v>
      </c>
      <c r="AL910" s="20" t="s">
        <v>86</v>
      </c>
      <c r="AM910" s="20">
        <v>10</v>
      </c>
      <c r="AN910" s="21">
        <v>8</v>
      </c>
    </row>
    <row r="911" spans="1:40" ht="12" hidden="1" customHeight="1">
      <c r="A911" s="35"/>
      <c r="B911" s="10"/>
      <c r="C911" s="10"/>
      <c r="D911" s="10"/>
      <c r="E911" s="10"/>
      <c r="F911" s="10"/>
      <c r="G911" s="10"/>
      <c r="H911" s="10"/>
      <c r="I911" s="10"/>
      <c r="J911" s="10"/>
      <c r="K911" s="14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18">
        <f t="shared" ca="1" si="1"/>
        <v>0</v>
      </c>
      <c r="AK911" s="19">
        <f t="shared" ca="1" si="2"/>
        <v>0</v>
      </c>
      <c r="AL911" s="20" t="s">
        <v>86</v>
      </c>
      <c r="AM911" s="20">
        <v>11</v>
      </c>
      <c r="AN911" s="21">
        <v>9</v>
      </c>
    </row>
    <row r="912" spans="1:40" ht="12" hidden="1" customHeight="1">
      <c r="A912" s="35"/>
      <c r="B912" s="10"/>
      <c r="C912" s="10"/>
      <c r="D912" s="10"/>
      <c r="E912" s="10"/>
      <c r="F912" s="10"/>
      <c r="G912" s="10"/>
      <c r="H912" s="10"/>
      <c r="I912" s="10"/>
      <c r="J912" s="10"/>
      <c r="K912" s="14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18">
        <f t="shared" ca="1" si="1"/>
        <v>0</v>
      </c>
      <c r="AK912" s="19">
        <f t="shared" ca="1" si="2"/>
        <v>0</v>
      </c>
      <c r="AL912" s="20" t="s">
        <v>86</v>
      </c>
      <c r="AM912" s="20">
        <v>12</v>
      </c>
      <c r="AN912" s="21">
        <v>10</v>
      </c>
    </row>
    <row r="913" spans="1:40" ht="12" hidden="1" customHeight="1">
      <c r="A913" s="35"/>
      <c r="B913" s="10"/>
      <c r="C913" s="10"/>
      <c r="D913" s="10"/>
      <c r="E913" s="10"/>
      <c r="F913" s="10"/>
      <c r="G913" s="10"/>
      <c r="H913" s="10"/>
      <c r="I913" s="10"/>
      <c r="J913" s="10"/>
      <c r="K913" s="14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18">
        <f t="shared" ca="1" si="1"/>
        <v>0</v>
      </c>
      <c r="AK913" s="19">
        <f t="shared" ca="1" si="2"/>
        <v>0</v>
      </c>
      <c r="AL913" s="20" t="s">
        <v>86</v>
      </c>
      <c r="AM913" s="20">
        <v>13</v>
      </c>
      <c r="AN913" s="21">
        <v>11</v>
      </c>
    </row>
    <row r="914" spans="1:40" ht="12" hidden="1" customHeight="1">
      <c r="A914" s="35"/>
      <c r="B914" s="10"/>
      <c r="C914" s="10"/>
      <c r="D914" s="10"/>
      <c r="E914" s="10"/>
      <c r="F914" s="10"/>
      <c r="G914" s="10"/>
      <c r="H914" s="10"/>
      <c r="I914" s="10"/>
      <c r="J914" s="10"/>
      <c r="K914" s="14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18">
        <f t="shared" ca="1" si="1"/>
        <v>0</v>
      </c>
      <c r="AK914" s="19">
        <f t="shared" ca="1" si="2"/>
        <v>0</v>
      </c>
      <c r="AL914" s="20" t="s">
        <v>86</v>
      </c>
      <c r="AM914" s="20">
        <v>14</v>
      </c>
      <c r="AN914" s="21">
        <v>12</v>
      </c>
    </row>
    <row r="915" spans="1:40" ht="12" hidden="1" customHeight="1">
      <c r="A915" s="35"/>
      <c r="B915" s="10"/>
      <c r="C915" s="10"/>
      <c r="D915" s="10"/>
      <c r="E915" s="10"/>
      <c r="F915" s="10"/>
      <c r="G915" s="10"/>
      <c r="H915" s="10"/>
      <c r="I915" s="10"/>
      <c r="J915" s="10"/>
      <c r="K915" s="14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18">
        <f t="shared" ca="1" si="1"/>
        <v>0</v>
      </c>
      <c r="AK915" s="19">
        <f t="shared" ca="1" si="2"/>
        <v>0</v>
      </c>
      <c r="AL915" s="20" t="s">
        <v>86</v>
      </c>
      <c r="AM915" s="20">
        <v>15</v>
      </c>
      <c r="AN915" s="21">
        <v>13</v>
      </c>
    </row>
    <row r="916" spans="1:40" ht="12" hidden="1" customHeight="1">
      <c r="A916" s="35"/>
      <c r="B916" s="10"/>
      <c r="C916" s="10"/>
      <c r="D916" s="10"/>
      <c r="E916" s="10"/>
      <c r="F916" s="10"/>
      <c r="G916" s="10"/>
      <c r="H916" s="10"/>
      <c r="I916" s="10"/>
      <c r="J916" s="10"/>
      <c r="K916" s="14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18">
        <f t="shared" ca="1" si="1"/>
        <v>0</v>
      </c>
      <c r="AK916" s="19">
        <f t="shared" ca="1" si="2"/>
        <v>0</v>
      </c>
      <c r="AL916" s="20" t="s">
        <v>86</v>
      </c>
      <c r="AM916" s="20">
        <v>16</v>
      </c>
      <c r="AN916" s="21">
        <v>14</v>
      </c>
    </row>
    <row r="917" spans="1:40" ht="12" hidden="1" customHeight="1">
      <c r="A917" s="35"/>
      <c r="B917" s="10"/>
      <c r="C917" s="10"/>
      <c r="D917" s="10"/>
      <c r="E917" s="10"/>
      <c r="F917" s="10"/>
      <c r="G917" s="10"/>
      <c r="H917" s="10"/>
      <c r="I917" s="10"/>
      <c r="J917" s="10"/>
      <c r="K917" s="14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18">
        <f t="shared" ca="1" si="1"/>
        <v>0</v>
      </c>
      <c r="AK917" s="19">
        <f t="shared" ca="1" si="2"/>
        <v>0</v>
      </c>
      <c r="AL917" s="20" t="s">
        <v>86</v>
      </c>
      <c r="AM917" s="20">
        <v>17</v>
      </c>
      <c r="AN917" s="21">
        <v>15</v>
      </c>
    </row>
    <row r="918" spans="1:40" ht="12" hidden="1" customHeight="1">
      <c r="A918" s="35"/>
      <c r="B918" s="10"/>
      <c r="C918" s="10"/>
      <c r="D918" s="10"/>
      <c r="E918" s="10"/>
      <c r="F918" s="10"/>
      <c r="G918" s="10"/>
      <c r="H918" s="10"/>
      <c r="I918" s="10"/>
      <c r="J918" s="10"/>
      <c r="K918" s="14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18">
        <f t="shared" ca="1" si="1"/>
        <v>0</v>
      </c>
      <c r="AK918" s="19">
        <f t="shared" ca="1" si="2"/>
        <v>0</v>
      </c>
      <c r="AL918" s="20" t="s">
        <v>86</v>
      </c>
      <c r="AM918" s="20">
        <v>18</v>
      </c>
      <c r="AN918" s="21">
        <v>16</v>
      </c>
    </row>
    <row r="919" spans="1:40" ht="12" hidden="1" customHeight="1">
      <c r="A919" s="35"/>
      <c r="B919" s="10"/>
      <c r="C919" s="10"/>
      <c r="D919" s="10"/>
      <c r="E919" s="10"/>
      <c r="F919" s="10"/>
      <c r="G919" s="10"/>
      <c r="H919" s="10"/>
      <c r="I919" s="10"/>
      <c r="J919" s="10"/>
      <c r="K919" s="14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18">
        <f t="shared" ca="1" si="1"/>
        <v>0</v>
      </c>
      <c r="AK919" s="19">
        <f t="shared" ca="1" si="2"/>
        <v>0</v>
      </c>
      <c r="AL919" s="20" t="s">
        <v>86</v>
      </c>
      <c r="AM919" s="20">
        <v>19</v>
      </c>
      <c r="AN919" s="21">
        <v>17</v>
      </c>
    </row>
    <row r="920" spans="1:40" ht="12" hidden="1" customHeight="1">
      <c r="A920" s="35"/>
      <c r="B920" s="10"/>
      <c r="C920" s="10"/>
      <c r="D920" s="10"/>
      <c r="E920" s="10"/>
      <c r="F920" s="10"/>
      <c r="G920" s="10"/>
      <c r="H920" s="10"/>
      <c r="I920" s="10"/>
      <c r="J920" s="10"/>
      <c r="K920" s="14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18">
        <f t="shared" ca="1" si="1"/>
        <v>0</v>
      </c>
      <c r="AK920" s="19">
        <f t="shared" ca="1" si="2"/>
        <v>0</v>
      </c>
      <c r="AL920" s="20" t="s">
        <v>86</v>
      </c>
      <c r="AM920" s="20">
        <v>20</v>
      </c>
      <c r="AN920" s="21">
        <v>18</v>
      </c>
    </row>
    <row r="921" spans="1:40" ht="12" hidden="1" customHeight="1">
      <c r="A921" s="35"/>
      <c r="B921" s="10"/>
      <c r="C921" s="10"/>
      <c r="D921" s="10"/>
      <c r="E921" s="10"/>
      <c r="F921" s="10"/>
      <c r="G921" s="10"/>
      <c r="H921" s="10"/>
      <c r="I921" s="10"/>
      <c r="J921" s="10"/>
      <c r="K921" s="14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18">
        <f t="shared" ca="1" si="1"/>
        <v>0</v>
      </c>
      <c r="AK921" s="19">
        <f t="shared" ca="1" si="2"/>
        <v>0</v>
      </c>
      <c r="AL921" s="20" t="s">
        <v>86</v>
      </c>
      <c r="AM921" s="20">
        <v>21</v>
      </c>
      <c r="AN921" s="21">
        <v>19</v>
      </c>
    </row>
    <row r="922" spans="1:40" ht="12" hidden="1" customHeight="1">
      <c r="A922" s="35"/>
      <c r="B922" s="10"/>
      <c r="C922" s="10"/>
      <c r="D922" s="10"/>
      <c r="E922" s="10"/>
      <c r="F922" s="10"/>
      <c r="G922" s="10"/>
      <c r="H922" s="10"/>
      <c r="I922" s="10"/>
      <c r="J922" s="10"/>
      <c r="K922" s="14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18">
        <f t="shared" ca="1" si="1"/>
        <v>0</v>
      </c>
      <c r="AK922" s="19">
        <f t="shared" ca="1" si="2"/>
        <v>0</v>
      </c>
      <c r="AL922" s="20" t="s">
        <v>86</v>
      </c>
      <c r="AM922" s="20">
        <v>22</v>
      </c>
      <c r="AN922" s="21">
        <v>20</v>
      </c>
    </row>
    <row r="923" spans="1:40" ht="12" hidden="1" customHeight="1">
      <c r="A923" s="35"/>
      <c r="B923" s="10"/>
      <c r="C923" s="10"/>
      <c r="D923" s="10"/>
      <c r="E923" s="10"/>
      <c r="F923" s="10"/>
      <c r="G923" s="10"/>
      <c r="H923" s="10"/>
      <c r="I923" s="10"/>
      <c r="J923" s="10"/>
      <c r="K923" s="14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18">
        <f t="shared" ca="1" si="1"/>
        <v>0</v>
      </c>
      <c r="AK923" s="19">
        <f t="shared" ca="1" si="2"/>
        <v>0</v>
      </c>
      <c r="AL923" s="20" t="s">
        <v>86</v>
      </c>
      <c r="AM923" s="20">
        <v>23</v>
      </c>
      <c r="AN923" s="21">
        <v>21</v>
      </c>
    </row>
    <row r="924" spans="1:40" ht="12" hidden="1" customHeight="1">
      <c r="A924" s="35"/>
      <c r="B924" s="10"/>
      <c r="C924" s="10"/>
      <c r="D924" s="10"/>
      <c r="E924" s="10"/>
      <c r="F924" s="10"/>
      <c r="G924" s="10"/>
      <c r="H924" s="10"/>
      <c r="I924" s="10"/>
      <c r="J924" s="10"/>
      <c r="K924" s="14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18">
        <f t="shared" ca="1" si="1"/>
        <v>0</v>
      </c>
      <c r="AK924" s="19">
        <f t="shared" ca="1" si="2"/>
        <v>0</v>
      </c>
      <c r="AL924" s="20" t="s">
        <v>86</v>
      </c>
      <c r="AM924" s="20">
        <v>24</v>
      </c>
      <c r="AN924" s="21">
        <v>22</v>
      </c>
    </row>
    <row r="925" spans="1:40" ht="12" hidden="1" customHeight="1">
      <c r="A925" s="35"/>
      <c r="B925" s="10"/>
      <c r="C925" s="10"/>
      <c r="D925" s="10"/>
      <c r="E925" s="10"/>
      <c r="F925" s="10"/>
      <c r="G925" s="10"/>
      <c r="H925" s="10"/>
      <c r="I925" s="10"/>
      <c r="J925" s="10"/>
      <c r="K925" s="14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18">
        <f t="shared" ca="1" si="1"/>
        <v>0</v>
      </c>
      <c r="AK925" s="19">
        <f t="shared" ca="1" si="2"/>
        <v>0</v>
      </c>
      <c r="AL925" s="20" t="s">
        <v>86</v>
      </c>
      <c r="AM925" s="20">
        <v>25</v>
      </c>
      <c r="AN925" s="21">
        <v>23</v>
      </c>
    </row>
    <row r="926" spans="1:40" ht="12" hidden="1" customHeight="1">
      <c r="A926" s="35"/>
      <c r="B926" s="10"/>
      <c r="C926" s="10"/>
      <c r="D926" s="10"/>
      <c r="E926" s="10"/>
      <c r="F926" s="10"/>
      <c r="G926" s="10"/>
      <c r="H926" s="10"/>
      <c r="I926" s="10"/>
      <c r="J926" s="10"/>
      <c r="K926" s="14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18">
        <f t="shared" ca="1" si="1"/>
        <v>0</v>
      </c>
      <c r="AK926" s="19">
        <f t="shared" ca="1" si="2"/>
        <v>0</v>
      </c>
      <c r="AL926" s="20" t="s">
        <v>86</v>
      </c>
      <c r="AM926" s="20">
        <v>26</v>
      </c>
      <c r="AN926" s="21">
        <v>24</v>
      </c>
    </row>
    <row r="927" spans="1:40" ht="12" hidden="1" customHeight="1">
      <c r="A927" s="35"/>
      <c r="B927" s="10"/>
      <c r="C927" s="10"/>
      <c r="D927" s="10"/>
      <c r="E927" s="10"/>
      <c r="F927" s="10"/>
      <c r="G927" s="10"/>
      <c r="H927" s="10"/>
      <c r="I927" s="10"/>
      <c r="J927" s="10"/>
      <c r="K927" s="14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18">
        <f t="shared" ca="1" si="1"/>
        <v>0</v>
      </c>
      <c r="AK927" s="19">
        <f t="shared" ca="1" si="2"/>
        <v>0</v>
      </c>
      <c r="AL927" s="20" t="s">
        <v>86</v>
      </c>
      <c r="AM927" s="20">
        <v>27</v>
      </c>
      <c r="AN927" s="21">
        <v>25</v>
      </c>
    </row>
    <row r="928" spans="1:40" ht="12" hidden="1" customHeight="1">
      <c r="A928" s="35"/>
      <c r="B928" s="10"/>
      <c r="C928" s="10"/>
      <c r="D928" s="10"/>
      <c r="E928" s="10"/>
      <c r="F928" s="10"/>
      <c r="G928" s="10"/>
      <c r="H928" s="10"/>
      <c r="I928" s="10"/>
      <c r="J928" s="10"/>
      <c r="K928" s="14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18">
        <f t="shared" ca="1" si="1"/>
        <v>0</v>
      </c>
      <c r="AK928" s="19">
        <f t="shared" ca="1" si="2"/>
        <v>0</v>
      </c>
      <c r="AL928" s="20" t="s">
        <v>86</v>
      </c>
      <c r="AM928" s="20">
        <v>28</v>
      </c>
      <c r="AN928" s="21">
        <v>26</v>
      </c>
    </row>
    <row r="929" spans="1:40" ht="12" hidden="1" customHeight="1">
      <c r="A929" s="35"/>
      <c r="B929" s="10"/>
      <c r="C929" s="10"/>
      <c r="D929" s="10"/>
      <c r="E929" s="10"/>
      <c r="F929" s="10"/>
      <c r="G929" s="10"/>
      <c r="H929" s="10"/>
      <c r="I929" s="10"/>
      <c r="J929" s="10"/>
      <c r="K929" s="14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18">
        <f t="shared" ca="1" si="1"/>
        <v>0</v>
      </c>
      <c r="AK929" s="19">
        <f t="shared" ca="1" si="2"/>
        <v>0</v>
      </c>
      <c r="AL929" s="20" t="s">
        <v>86</v>
      </c>
      <c r="AM929" s="20">
        <v>29</v>
      </c>
      <c r="AN929" s="21">
        <v>27</v>
      </c>
    </row>
    <row r="930" spans="1:40" ht="12" hidden="1" customHeight="1">
      <c r="A930" s="35"/>
      <c r="B930" s="10"/>
      <c r="C930" s="10"/>
      <c r="D930" s="10"/>
      <c r="E930" s="10"/>
      <c r="F930" s="10"/>
      <c r="G930" s="10"/>
      <c r="H930" s="10"/>
      <c r="I930" s="10"/>
      <c r="J930" s="10"/>
      <c r="K930" s="14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18">
        <f t="shared" ca="1" si="1"/>
        <v>0</v>
      </c>
      <c r="AK930" s="19">
        <f t="shared" ca="1" si="2"/>
        <v>0</v>
      </c>
      <c r="AL930" s="20" t="s">
        <v>86</v>
      </c>
      <c r="AM930" s="20">
        <v>30</v>
      </c>
      <c r="AN930" s="21">
        <v>28</v>
      </c>
    </row>
    <row r="931" spans="1:40" ht="12" hidden="1" customHeight="1">
      <c r="A931" s="35"/>
      <c r="B931" s="10"/>
      <c r="C931" s="10"/>
      <c r="D931" s="10"/>
      <c r="E931" s="10"/>
      <c r="F931" s="10"/>
      <c r="G931" s="10"/>
      <c r="H931" s="10"/>
      <c r="I931" s="10"/>
      <c r="J931" s="10"/>
      <c r="K931" s="14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18">
        <f t="shared" ca="1" si="1"/>
        <v>0</v>
      </c>
      <c r="AK931" s="19">
        <f t="shared" ca="1" si="2"/>
        <v>0</v>
      </c>
      <c r="AL931" s="20" t="s">
        <v>86</v>
      </c>
      <c r="AM931" s="20">
        <v>31</v>
      </c>
      <c r="AN931" s="21">
        <v>29</v>
      </c>
    </row>
    <row r="932" spans="1:40" ht="12" hidden="1" customHeight="1">
      <c r="A932" s="35"/>
      <c r="B932" s="10"/>
      <c r="C932" s="10"/>
      <c r="D932" s="10"/>
      <c r="E932" s="10"/>
      <c r="F932" s="10"/>
      <c r="G932" s="10"/>
      <c r="H932" s="10"/>
      <c r="I932" s="10"/>
      <c r="J932" s="10"/>
      <c r="K932" s="14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18">
        <f t="shared" ca="1" si="1"/>
        <v>0</v>
      </c>
      <c r="AK932" s="19">
        <f t="shared" ca="1" si="2"/>
        <v>0</v>
      </c>
      <c r="AL932" s="20" t="s">
        <v>86</v>
      </c>
      <c r="AM932" s="20">
        <v>32</v>
      </c>
      <c r="AN932" s="21">
        <v>30</v>
      </c>
    </row>
    <row r="933" spans="1:40" ht="12" hidden="1" customHeight="1">
      <c r="A933" s="35"/>
      <c r="B933" s="10"/>
      <c r="C933" s="10"/>
      <c r="D933" s="10"/>
      <c r="E933" s="10"/>
      <c r="F933" s="10"/>
      <c r="G933" s="10"/>
      <c r="H933" s="10"/>
      <c r="I933" s="10"/>
      <c r="J933" s="10"/>
      <c r="K933" s="14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18">
        <f t="shared" ca="1" si="1"/>
        <v>0</v>
      </c>
      <c r="AK933" s="19">
        <f t="shared" ca="1" si="2"/>
        <v>0</v>
      </c>
      <c r="AL933" s="20" t="s">
        <v>86</v>
      </c>
      <c r="AM933" s="20">
        <v>33</v>
      </c>
      <c r="AN933" s="21">
        <v>31</v>
      </c>
    </row>
    <row r="934" spans="1:40" ht="12" hidden="1" customHeight="1">
      <c r="A934" s="35"/>
      <c r="B934" s="10"/>
      <c r="C934" s="10"/>
      <c r="D934" s="10"/>
      <c r="E934" s="10"/>
      <c r="F934" s="10"/>
      <c r="G934" s="10"/>
      <c r="H934" s="10"/>
      <c r="I934" s="10"/>
      <c r="J934" s="10"/>
      <c r="K934" s="14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18">
        <f t="shared" ca="1" si="1"/>
        <v>0</v>
      </c>
      <c r="AK934" s="19">
        <f t="shared" ca="1" si="2"/>
        <v>0</v>
      </c>
      <c r="AL934" s="20" t="s">
        <v>86</v>
      </c>
      <c r="AM934" s="20">
        <v>34</v>
      </c>
      <c r="AN934" s="21">
        <v>32</v>
      </c>
    </row>
    <row r="935" spans="1:40" ht="12" hidden="1" customHeight="1">
      <c r="A935" s="35"/>
      <c r="B935" s="10"/>
      <c r="C935" s="10"/>
      <c r="D935" s="10"/>
      <c r="E935" s="10"/>
      <c r="F935" s="10"/>
      <c r="G935" s="10"/>
      <c r="H935" s="10"/>
      <c r="I935" s="10"/>
      <c r="J935" s="10"/>
      <c r="K935" s="14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18">
        <f t="shared" ca="1" si="1"/>
        <v>0</v>
      </c>
      <c r="AK935" s="19">
        <f t="shared" ca="1" si="2"/>
        <v>0</v>
      </c>
      <c r="AL935" s="20" t="s">
        <v>86</v>
      </c>
      <c r="AM935" s="20">
        <v>35</v>
      </c>
      <c r="AN935" s="21">
        <v>33</v>
      </c>
    </row>
    <row r="936" spans="1:40" ht="12" hidden="1" customHeight="1">
      <c r="A936" s="35"/>
      <c r="B936" s="10"/>
      <c r="C936" s="10"/>
      <c r="D936" s="10"/>
      <c r="E936" s="10"/>
      <c r="F936" s="10"/>
      <c r="G936" s="10"/>
      <c r="H936" s="10"/>
      <c r="I936" s="10"/>
      <c r="J936" s="10"/>
      <c r="K936" s="14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18">
        <f t="shared" ca="1" si="1"/>
        <v>0</v>
      </c>
      <c r="AK936" s="19">
        <f t="shared" ca="1" si="2"/>
        <v>0</v>
      </c>
      <c r="AL936" s="20" t="s">
        <v>86</v>
      </c>
      <c r="AM936" s="20">
        <v>36</v>
      </c>
      <c r="AN936" s="21">
        <v>34</v>
      </c>
    </row>
    <row r="937" spans="1:40" ht="12" hidden="1" customHeight="1">
      <c r="A937" s="35"/>
      <c r="B937" s="10"/>
      <c r="C937" s="10"/>
      <c r="D937" s="10"/>
      <c r="E937" s="10"/>
      <c r="F937" s="10"/>
      <c r="G937" s="10"/>
      <c r="H937" s="10"/>
      <c r="I937" s="10"/>
      <c r="J937" s="10"/>
      <c r="K937" s="14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18">
        <f t="shared" ca="1" si="1"/>
        <v>0</v>
      </c>
      <c r="AK937" s="19">
        <f t="shared" ca="1" si="2"/>
        <v>0</v>
      </c>
      <c r="AL937" s="20" t="s">
        <v>86</v>
      </c>
      <c r="AM937" s="20">
        <v>37</v>
      </c>
      <c r="AN937" s="21">
        <v>35</v>
      </c>
    </row>
    <row r="938" spans="1:40" ht="12" hidden="1" customHeight="1">
      <c r="A938" s="35"/>
      <c r="B938" s="10"/>
      <c r="C938" s="10"/>
      <c r="D938" s="10"/>
      <c r="E938" s="10"/>
      <c r="F938" s="10"/>
      <c r="G938" s="10"/>
      <c r="H938" s="10"/>
      <c r="I938" s="10"/>
      <c r="J938" s="10"/>
      <c r="K938" s="14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18">
        <f t="shared" ca="1" si="1"/>
        <v>0</v>
      </c>
      <c r="AK938" s="19">
        <f t="shared" ca="1" si="2"/>
        <v>0</v>
      </c>
      <c r="AL938" s="20" t="s">
        <v>86</v>
      </c>
      <c r="AM938" s="20">
        <v>38</v>
      </c>
      <c r="AN938" s="21">
        <v>36</v>
      </c>
    </row>
    <row r="939" spans="1:40" ht="12" hidden="1" customHeight="1">
      <c r="A939" s="35"/>
      <c r="B939" s="10"/>
      <c r="C939" s="10"/>
      <c r="D939" s="10"/>
      <c r="E939" s="10"/>
      <c r="F939" s="10"/>
      <c r="G939" s="10"/>
      <c r="H939" s="10"/>
      <c r="I939" s="10"/>
      <c r="J939" s="10"/>
      <c r="K939" s="14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18">
        <f t="shared" ca="1" si="1"/>
        <v>0</v>
      </c>
      <c r="AK939" s="19">
        <f t="shared" ca="1" si="2"/>
        <v>0</v>
      </c>
      <c r="AL939" s="20" t="s">
        <v>86</v>
      </c>
      <c r="AM939" s="20">
        <v>39</v>
      </c>
      <c r="AN939" s="21">
        <v>37</v>
      </c>
    </row>
    <row r="940" spans="1:40" ht="12" hidden="1" customHeight="1">
      <c r="A940" s="35"/>
      <c r="B940" s="10"/>
      <c r="C940" s="10"/>
      <c r="D940" s="10"/>
      <c r="E940" s="10"/>
      <c r="F940" s="10"/>
      <c r="G940" s="10"/>
      <c r="H940" s="10"/>
      <c r="I940" s="10"/>
      <c r="J940" s="10"/>
      <c r="K940" s="14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18">
        <f t="shared" ca="1" si="1"/>
        <v>0</v>
      </c>
      <c r="AK940" s="19">
        <f t="shared" ca="1" si="2"/>
        <v>0</v>
      </c>
      <c r="AL940" s="20" t="s">
        <v>86</v>
      </c>
      <c r="AM940" s="20">
        <v>40</v>
      </c>
      <c r="AN940" s="21">
        <v>38</v>
      </c>
    </row>
    <row r="941" spans="1:40" ht="12" hidden="1" customHeight="1">
      <c r="A941" s="35"/>
      <c r="B941" s="10"/>
      <c r="C941" s="10"/>
      <c r="D941" s="10"/>
      <c r="E941" s="10"/>
      <c r="F941" s="10"/>
      <c r="G941" s="10"/>
      <c r="H941" s="10"/>
      <c r="I941" s="10"/>
      <c r="J941" s="10"/>
      <c r="K941" s="14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18">
        <f t="shared" ca="1" si="1"/>
        <v>0</v>
      </c>
      <c r="AK941" s="19">
        <f t="shared" ca="1" si="2"/>
        <v>0</v>
      </c>
      <c r="AL941" s="20" t="s">
        <v>86</v>
      </c>
      <c r="AM941" s="20">
        <v>41</v>
      </c>
      <c r="AN941" s="21">
        <v>39</v>
      </c>
    </row>
    <row r="942" spans="1:40" ht="12" hidden="1" customHeight="1">
      <c r="A942" s="35"/>
      <c r="B942" s="10"/>
      <c r="C942" s="10"/>
      <c r="D942" s="10"/>
      <c r="E942" s="10"/>
      <c r="F942" s="10"/>
      <c r="G942" s="10"/>
      <c r="H942" s="10"/>
      <c r="I942" s="10"/>
      <c r="J942" s="10"/>
      <c r="K942" s="14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18">
        <f t="shared" ca="1" si="1"/>
        <v>0</v>
      </c>
      <c r="AK942" s="19">
        <f t="shared" ca="1" si="2"/>
        <v>0</v>
      </c>
      <c r="AL942" s="20" t="s">
        <v>86</v>
      </c>
      <c r="AM942" s="20">
        <v>42</v>
      </c>
      <c r="AN942" s="21">
        <v>40</v>
      </c>
    </row>
    <row r="943" spans="1:40" ht="12" hidden="1" customHeight="1">
      <c r="A943" s="35"/>
      <c r="B943" s="10"/>
      <c r="C943" s="10"/>
      <c r="D943" s="10"/>
      <c r="E943" s="10"/>
      <c r="F943" s="10"/>
      <c r="G943" s="10"/>
      <c r="H943" s="10"/>
      <c r="I943" s="10"/>
      <c r="J943" s="10"/>
      <c r="K943" s="14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18">
        <f t="shared" ca="1" si="1"/>
        <v>0</v>
      </c>
      <c r="AK943" s="19">
        <f t="shared" ca="1" si="2"/>
        <v>0</v>
      </c>
      <c r="AL943" s="20" t="s">
        <v>86</v>
      </c>
      <c r="AM943" s="20">
        <v>43</v>
      </c>
      <c r="AN943" s="21">
        <v>41</v>
      </c>
    </row>
    <row r="944" spans="1:40" ht="12" hidden="1" customHeight="1">
      <c r="A944" s="35"/>
      <c r="B944" s="10"/>
      <c r="C944" s="10"/>
      <c r="D944" s="10"/>
      <c r="E944" s="10"/>
      <c r="F944" s="10"/>
      <c r="G944" s="10"/>
      <c r="H944" s="10"/>
      <c r="I944" s="10"/>
      <c r="J944" s="10"/>
      <c r="K944" s="14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18">
        <f t="shared" ca="1" si="1"/>
        <v>0</v>
      </c>
      <c r="AK944" s="19">
        <f t="shared" ca="1" si="2"/>
        <v>0</v>
      </c>
      <c r="AL944" s="20" t="s">
        <v>86</v>
      </c>
      <c r="AM944" s="20">
        <v>44</v>
      </c>
      <c r="AN944" s="21">
        <v>42</v>
      </c>
    </row>
    <row r="945" spans="1:40" ht="12" hidden="1" customHeight="1">
      <c r="A945" s="35"/>
      <c r="B945" s="10"/>
      <c r="C945" s="10"/>
      <c r="D945" s="10"/>
      <c r="E945" s="10"/>
      <c r="F945" s="10"/>
      <c r="G945" s="10"/>
      <c r="H945" s="10"/>
      <c r="I945" s="10"/>
      <c r="J945" s="10"/>
      <c r="K945" s="14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18">
        <f t="shared" ca="1" si="1"/>
        <v>0</v>
      </c>
      <c r="AK945" s="19">
        <f t="shared" ca="1" si="2"/>
        <v>0</v>
      </c>
      <c r="AL945" s="20" t="s">
        <v>86</v>
      </c>
      <c r="AM945" s="20">
        <v>45</v>
      </c>
      <c r="AN945" s="21">
        <v>43</v>
      </c>
    </row>
    <row r="946" spans="1:40" ht="12" hidden="1" customHeight="1">
      <c r="A946" s="35"/>
      <c r="B946" s="10"/>
      <c r="C946" s="10"/>
      <c r="D946" s="10"/>
      <c r="E946" s="10"/>
      <c r="F946" s="10"/>
      <c r="G946" s="10"/>
      <c r="H946" s="10"/>
      <c r="I946" s="10"/>
      <c r="J946" s="10"/>
      <c r="K946" s="14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18">
        <f t="shared" ca="1" si="1"/>
        <v>0</v>
      </c>
      <c r="AK946" s="19">
        <f t="shared" ca="1" si="2"/>
        <v>0</v>
      </c>
      <c r="AL946" s="20" t="s">
        <v>86</v>
      </c>
      <c r="AM946" s="20">
        <v>46</v>
      </c>
      <c r="AN946" s="21">
        <v>44</v>
      </c>
    </row>
    <row r="947" spans="1:40" ht="12" hidden="1" customHeight="1">
      <c r="A947" s="35"/>
      <c r="B947" s="10"/>
      <c r="C947" s="10"/>
      <c r="D947" s="10"/>
      <c r="E947" s="10"/>
      <c r="F947" s="10"/>
      <c r="G947" s="10"/>
      <c r="H947" s="10"/>
      <c r="I947" s="10"/>
      <c r="J947" s="10"/>
      <c r="K947" s="14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18">
        <f t="shared" ca="1" si="1"/>
        <v>0</v>
      </c>
      <c r="AK947" s="19">
        <f t="shared" ca="1" si="2"/>
        <v>0</v>
      </c>
      <c r="AL947" s="20" t="s">
        <v>86</v>
      </c>
      <c r="AM947" s="20">
        <v>47</v>
      </c>
      <c r="AN947" s="21">
        <v>45</v>
      </c>
    </row>
    <row r="948" spans="1:40" ht="12" hidden="1" customHeight="1">
      <c r="A948" s="35"/>
      <c r="B948" s="10"/>
      <c r="C948" s="10"/>
      <c r="D948" s="10"/>
      <c r="E948" s="10"/>
      <c r="F948" s="10"/>
      <c r="G948" s="10"/>
      <c r="H948" s="10"/>
      <c r="I948" s="10"/>
      <c r="J948" s="10"/>
      <c r="K948" s="14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18">
        <f t="shared" ca="1" si="1"/>
        <v>0</v>
      </c>
      <c r="AK948" s="19">
        <f t="shared" ca="1" si="2"/>
        <v>0</v>
      </c>
      <c r="AL948" s="20" t="s">
        <v>86</v>
      </c>
      <c r="AM948" s="20">
        <v>48</v>
      </c>
      <c r="AN948" s="21">
        <v>46</v>
      </c>
    </row>
    <row r="949" spans="1:40" ht="12" hidden="1" customHeight="1">
      <c r="A949" s="35"/>
      <c r="B949" s="10"/>
      <c r="C949" s="10"/>
      <c r="D949" s="10"/>
      <c r="E949" s="10"/>
      <c r="F949" s="10"/>
      <c r="G949" s="10"/>
      <c r="H949" s="10"/>
      <c r="I949" s="10"/>
      <c r="J949" s="10"/>
      <c r="K949" s="14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18">
        <f t="shared" ca="1" si="1"/>
        <v>0</v>
      </c>
      <c r="AK949" s="19">
        <f t="shared" ca="1" si="2"/>
        <v>0</v>
      </c>
      <c r="AL949" s="20" t="s">
        <v>86</v>
      </c>
      <c r="AM949" s="20">
        <v>49</v>
      </c>
      <c r="AN949" s="21">
        <v>47</v>
      </c>
    </row>
    <row r="950" spans="1:40" ht="12" hidden="1" customHeight="1">
      <c r="A950" s="35"/>
      <c r="B950" s="10"/>
      <c r="C950" s="10"/>
      <c r="D950" s="10"/>
      <c r="E950" s="10"/>
      <c r="F950" s="10"/>
      <c r="G950" s="10"/>
      <c r="H950" s="10"/>
      <c r="I950" s="10"/>
      <c r="J950" s="10"/>
      <c r="K950" s="14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18">
        <f t="shared" ca="1" si="1"/>
        <v>0</v>
      </c>
      <c r="AK950" s="19">
        <f t="shared" ca="1" si="2"/>
        <v>0</v>
      </c>
      <c r="AL950" s="20" t="s">
        <v>86</v>
      </c>
      <c r="AM950" s="20">
        <v>50</v>
      </c>
      <c r="AN950" s="21">
        <v>48</v>
      </c>
    </row>
    <row r="951" spans="1:40" ht="12" hidden="1" customHeight="1">
      <c r="A951" s="35"/>
      <c r="B951" s="10"/>
      <c r="C951" s="10"/>
      <c r="D951" s="10"/>
      <c r="E951" s="10"/>
      <c r="F951" s="10"/>
      <c r="G951" s="10"/>
      <c r="H951" s="10"/>
      <c r="I951" s="10"/>
      <c r="J951" s="10"/>
      <c r="K951" s="14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18">
        <f t="shared" ca="1" si="1"/>
        <v>0</v>
      </c>
      <c r="AK951" s="19">
        <f t="shared" ca="1" si="2"/>
        <v>0</v>
      </c>
      <c r="AL951" s="20" t="s">
        <v>86</v>
      </c>
      <c r="AM951" s="20">
        <v>51</v>
      </c>
      <c r="AN951" s="21">
        <v>49</v>
      </c>
    </row>
    <row r="952" spans="1:40" ht="12" hidden="1" customHeight="1">
      <c r="A952" s="35"/>
      <c r="B952" s="10"/>
      <c r="C952" s="10"/>
      <c r="D952" s="10"/>
      <c r="E952" s="10"/>
      <c r="F952" s="10"/>
      <c r="G952" s="10"/>
      <c r="H952" s="10"/>
      <c r="I952" s="10"/>
      <c r="J952" s="10"/>
      <c r="K952" s="14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18">
        <f t="shared" ca="1" si="1"/>
        <v>0</v>
      </c>
      <c r="AK952" s="19">
        <f t="shared" ca="1" si="2"/>
        <v>0</v>
      </c>
      <c r="AL952" s="20" t="s">
        <v>86</v>
      </c>
      <c r="AM952" s="20">
        <v>52</v>
      </c>
      <c r="AN952" s="21">
        <v>50</v>
      </c>
    </row>
    <row r="953" spans="1:40" ht="12" hidden="1" customHeight="1">
      <c r="A953" s="35"/>
      <c r="B953" s="10"/>
      <c r="C953" s="10"/>
      <c r="D953" s="10"/>
      <c r="E953" s="10"/>
      <c r="F953" s="10"/>
      <c r="G953" s="10"/>
      <c r="H953" s="10"/>
      <c r="I953" s="10"/>
      <c r="J953" s="10"/>
      <c r="K953" s="14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18">
        <f t="shared" ca="1" si="1"/>
        <v>0</v>
      </c>
      <c r="AK953" s="19">
        <f t="shared" ca="1" si="2"/>
        <v>0</v>
      </c>
      <c r="AL953" s="20" t="s">
        <v>87</v>
      </c>
      <c r="AM953" s="20">
        <v>3</v>
      </c>
      <c r="AN953" s="21">
        <v>1</v>
      </c>
    </row>
    <row r="954" spans="1:40" ht="12" hidden="1" customHeight="1">
      <c r="A954" s="35"/>
      <c r="B954" s="10"/>
      <c r="C954" s="10"/>
      <c r="D954" s="10"/>
      <c r="E954" s="10"/>
      <c r="F954" s="10"/>
      <c r="G954" s="10"/>
      <c r="H954" s="10"/>
      <c r="I954" s="10"/>
      <c r="J954" s="10"/>
      <c r="K954" s="14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18">
        <f t="shared" ca="1" si="1"/>
        <v>0</v>
      </c>
      <c r="AK954" s="19">
        <f t="shared" ca="1" si="2"/>
        <v>0</v>
      </c>
      <c r="AL954" s="20" t="s">
        <v>87</v>
      </c>
      <c r="AM954" s="20">
        <v>4</v>
      </c>
      <c r="AN954" s="21">
        <v>2</v>
      </c>
    </row>
    <row r="955" spans="1:40" ht="12" hidden="1" customHeight="1">
      <c r="A955" s="35"/>
      <c r="B955" s="10"/>
      <c r="C955" s="10"/>
      <c r="D955" s="10"/>
      <c r="E955" s="10"/>
      <c r="F955" s="10"/>
      <c r="G955" s="10"/>
      <c r="H955" s="10"/>
      <c r="I955" s="10"/>
      <c r="J955" s="10"/>
      <c r="K955" s="14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18">
        <f t="shared" ca="1" si="1"/>
        <v>0</v>
      </c>
      <c r="AK955" s="19">
        <f t="shared" ca="1" si="2"/>
        <v>0</v>
      </c>
      <c r="AL955" s="20" t="s">
        <v>87</v>
      </c>
      <c r="AM955" s="20">
        <v>5</v>
      </c>
      <c r="AN955" s="21">
        <v>3</v>
      </c>
    </row>
    <row r="956" spans="1:40" ht="12" hidden="1" customHeight="1">
      <c r="A956" s="35"/>
      <c r="B956" s="10"/>
      <c r="C956" s="10"/>
      <c r="D956" s="10"/>
      <c r="E956" s="10"/>
      <c r="F956" s="10"/>
      <c r="G956" s="10"/>
      <c r="H956" s="10"/>
      <c r="I956" s="10"/>
      <c r="J956" s="10"/>
      <c r="K956" s="14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18">
        <f t="shared" ca="1" si="1"/>
        <v>0</v>
      </c>
      <c r="AK956" s="19">
        <f t="shared" ca="1" si="2"/>
        <v>0</v>
      </c>
      <c r="AL956" s="20" t="s">
        <v>87</v>
      </c>
      <c r="AM956" s="20">
        <v>6</v>
      </c>
      <c r="AN956" s="21">
        <v>4</v>
      </c>
    </row>
    <row r="957" spans="1:40" ht="12" hidden="1" customHeight="1">
      <c r="A957" s="35"/>
      <c r="B957" s="10"/>
      <c r="C957" s="10"/>
      <c r="D957" s="10"/>
      <c r="E957" s="10"/>
      <c r="F957" s="10"/>
      <c r="G957" s="10"/>
      <c r="H957" s="10"/>
      <c r="I957" s="10"/>
      <c r="J957" s="10"/>
      <c r="K957" s="14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18">
        <f t="shared" ca="1" si="1"/>
        <v>0</v>
      </c>
      <c r="AK957" s="19">
        <f t="shared" ca="1" si="2"/>
        <v>0</v>
      </c>
      <c r="AL957" s="20" t="s">
        <v>87</v>
      </c>
      <c r="AM957" s="20">
        <v>7</v>
      </c>
      <c r="AN957" s="21">
        <v>5</v>
      </c>
    </row>
    <row r="958" spans="1:40" ht="12" hidden="1" customHeight="1">
      <c r="A958" s="35"/>
      <c r="B958" s="10"/>
      <c r="C958" s="10"/>
      <c r="D958" s="10"/>
      <c r="E958" s="10"/>
      <c r="F958" s="10"/>
      <c r="G958" s="10"/>
      <c r="H958" s="10"/>
      <c r="I958" s="10"/>
      <c r="J958" s="10"/>
      <c r="K958" s="14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18">
        <f t="shared" ca="1" si="1"/>
        <v>0</v>
      </c>
      <c r="AK958" s="19">
        <f t="shared" ca="1" si="2"/>
        <v>0</v>
      </c>
      <c r="AL958" s="20" t="s">
        <v>87</v>
      </c>
      <c r="AM958" s="20">
        <v>8</v>
      </c>
      <c r="AN958" s="21">
        <v>6</v>
      </c>
    </row>
    <row r="959" spans="1:40" ht="12" hidden="1" customHeight="1">
      <c r="A959" s="35"/>
      <c r="B959" s="10"/>
      <c r="C959" s="10"/>
      <c r="D959" s="10"/>
      <c r="E959" s="10"/>
      <c r="F959" s="10"/>
      <c r="G959" s="10"/>
      <c r="H959" s="10"/>
      <c r="I959" s="10"/>
      <c r="J959" s="10"/>
      <c r="K959" s="14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18">
        <f t="shared" ca="1" si="1"/>
        <v>0</v>
      </c>
      <c r="AK959" s="19">
        <f t="shared" ca="1" si="2"/>
        <v>0</v>
      </c>
      <c r="AL959" s="20" t="s">
        <v>87</v>
      </c>
      <c r="AM959" s="20">
        <v>9</v>
      </c>
      <c r="AN959" s="21">
        <v>7</v>
      </c>
    </row>
    <row r="960" spans="1:40" ht="12" hidden="1" customHeight="1">
      <c r="A960" s="35"/>
      <c r="B960" s="10"/>
      <c r="C960" s="10"/>
      <c r="D960" s="10"/>
      <c r="E960" s="10"/>
      <c r="F960" s="10"/>
      <c r="G960" s="10"/>
      <c r="H960" s="10"/>
      <c r="I960" s="10"/>
      <c r="J960" s="10"/>
      <c r="K960" s="14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18">
        <f t="shared" ca="1" si="1"/>
        <v>0</v>
      </c>
      <c r="AK960" s="19">
        <f t="shared" ca="1" si="2"/>
        <v>0</v>
      </c>
      <c r="AL960" s="20" t="s">
        <v>87</v>
      </c>
      <c r="AM960" s="20">
        <v>10</v>
      </c>
      <c r="AN960" s="21">
        <v>8</v>
      </c>
    </row>
    <row r="961" spans="1:40" ht="12" hidden="1" customHeight="1">
      <c r="A961" s="35"/>
      <c r="B961" s="10"/>
      <c r="C961" s="10"/>
      <c r="D961" s="10"/>
      <c r="E961" s="10"/>
      <c r="F961" s="10"/>
      <c r="G961" s="10"/>
      <c r="H961" s="10"/>
      <c r="I961" s="10"/>
      <c r="J961" s="10"/>
      <c r="K961" s="14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18">
        <f t="shared" ca="1" si="1"/>
        <v>0</v>
      </c>
      <c r="AK961" s="19">
        <f t="shared" ca="1" si="2"/>
        <v>0</v>
      </c>
      <c r="AL961" s="20" t="s">
        <v>87</v>
      </c>
      <c r="AM961" s="20">
        <v>11</v>
      </c>
      <c r="AN961" s="21">
        <v>9</v>
      </c>
    </row>
    <row r="962" spans="1:40" ht="12" hidden="1" customHeight="1">
      <c r="A962" s="35"/>
      <c r="B962" s="10"/>
      <c r="C962" s="10"/>
      <c r="D962" s="10"/>
      <c r="E962" s="10"/>
      <c r="F962" s="10"/>
      <c r="G962" s="10"/>
      <c r="H962" s="10"/>
      <c r="I962" s="10"/>
      <c r="J962" s="10"/>
      <c r="K962" s="14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18">
        <f t="shared" ca="1" si="1"/>
        <v>0</v>
      </c>
      <c r="AK962" s="19">
        <f t="shared" ca="1" si="2"/>
        <v>0</v>
      </c>
      <c r="AL962" s="20" t="s">
        <v>87</v>
      </c>
      <c r="AM962" s="20">
        <v>12</v>
      </c>
      <c r="AN962" s="21">
        <v>10</v>
      </c>
    </row>
    <row r="963" spans="1:40" ht="12" hidden="1" customHeight="1">
      <c r="A963" s="35"/>
      <c r="B963" s="10"/>
      <c r="C963" s="10"/>
      <c r="D963" s="10"/>
      <c r="E963" s="10"/>
      <c r="F963" s="10"/>
      <c r="G963" s="10"/>
      <c r="H963" s="10"/>
      <c r="I963" s="10"/>
      <c r="J963" s="10"/>
      <c r="K963" s="14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18">
        <f t="shared" ca="1" si="1"/>
        <v>0</v>
      </c>
      <c r="AK963" s="19">
        <f t="shared" ca="1" si="2"/>
        <v>0</v>
      </c>
      <c r="AL963" s="20" t="s">
        <v>87</v>
      </c>
      <c r="AM963" s="20">
        <v>13</v>
      </c>
      <c r="AN963" s="21">
        <v>11</v>
      </c>
    </row>
    <row r="964" spans="1:40" ht="12" hidden="1" customHeight="1">
      <c r="A964" s="35"/>
      <c r="B964" s="10"/>
      <c r="C964" s="10"/>
      <c r="D964" s="10"/>
      <c r="E964" s="10"/>
      <c r="F964" s="10"/>
      <c r="G964" s="10"/>
      <c r="H964" s="10"/>
      <c r="I964" s="10"/>
      <c r="J964" s="10"/>
      <c r="K964" s="14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18">
        <f t="shared" ca="1" si="1"/>
        <v>0</v>
      </c>
      <c r="AK964" s="19">
        <f t="shared" ca="1" si="2"/>
        <v>0</v>
      </c>
      <c r="AL964" s="20" t="s">
        <v>87</v>
      </c>
      <c r="AM964" s="20">
        <v>14</v>
      </c>
      <c r="AN964" s="21">
        <v>12</v>
      </c>
    </row>
    <row r="965" spans="1:40" ht="12" hidden="1" customHeight="1">
      <c r="A965" s="35"/>
      <c r="B965" s="10"/>
      <c r="C965" s="10"/>
      <c r="D965" s="10"/>
      <c r="E965" s="10"/>
      <c r="F965" s="10"/>
      <c r="G965" s="10"/>
      <c r="H965" s="10"/>
      <c r="I965" s="10"/>
      <c r="J965" s="10"/>
      <c r="K965" s="14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18">
        <f t="shared" ca="1" si="1"/>
        <v>0</v>
      </c>
      <c r="AK965" s="19">
        <f t="shared" ca="1" si="2"/>
        <v>0</v>
      </c>
      <c r="AL965" s="20" t="s">
        <v>87</v>
      </c>
      <c r="AM965" s="20">
        <v>15</v>
      </c>
      <c r="AN965" s="21">
        <v>13</v>
      </c>
    </row>
    <row r="966" spans="1:40" ht="12" hidden="1" customHeight="1">
      <c r="A966" s="35"/>
      <c r="B966" s="10"/>
      <c r="C966" s="10"/>
      <c r="D966" s="10"/>
      <c r="E966" s="10"/>
      <c r="F966" s="10"/>
      <c r="G966" s="10"/>
      <c r="H966" s="10"/>
      <c r="I966" s="10"/>
      <c r="J966" s="10"/>
      <c r="K966" s="14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18">
        <f t="shared" ca="1" si="1"/>
        <v>0</v>
      </c>
      <c r="AK966" s="19">
        <f t="shared" ca="1" si="2"/>
        <v>0</v>
      </c>
      <c r="AL966" s="20" t="s">
        <v>87</v>
      </c>
      <c r="AM966" s="20">
        <v>16</v>
      </c>
      <c r="AN966" s="21">
        <v>14</v>
      </c>
    </row>
    <row r="967" spans="1:40" ht="12" hidden="1" customHeight="1">
      <c r="A967" s="35"/>
      <c r="B967" s="10"/>
      <c r="C967" s="10"/>
      <c r="D967" s="10"/>
      <c r="E967" s="10"/>
      <c r="F967" s="10"/>
      <c r="G967" s="10"/>
      <c r="H967" s="10"/>
      <c r="I967" s="10"/>
      <c r="J967" s="10"/>
      <c r="K967" s="14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18">
        <f t="shared" ca="1" si="1"/>
        <v>0</v>
      </c>
      <c r="AK967" s="19">
        <f t="shared" ca="1" si="2"/>
        <v>0</v>
      </c>
      <c r="AL967" s="20" t="s">
        <v>87</v>
      </c>
      <c r="AM967" s="20">
        <v>17</v>
      </c>
      <c r="AN967" s="21">
        <v>15</v>
      </c>
    </row>
    <row r="968" spans="1:40" ht="12" hidden="1" customHeight="1">
      <c r="A968" s="35"/>
      <c r="B968" s="10"/>
      <c r="C968" s="10"/>
      <c r="D968" s="10"/>
      <c r="E968" s="10"/>
      <c r="F968" s="10"/>
      <c r="G968" s="10"/>
      <c r="H968" s="10"/>
      <c r="I968" s="10"/>
      <c r="J968" s="10"/>
      <c r="K968" s="14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18">
        <f t="shared" ca="1" si="1"/>
        <v>0</v>
      </c>
      <c r="AK968" s="19">
        <f t="shared" ca="1" si="2"/>
        <v>0</v>
      </c>
      <c r="AL968" s="20" t="s">
        <v>87</v>
      </c>
      <c r="AM968" s="20">
        <v>18</v>
      </c>
      <c r="AN968" s="21">
        <v>16</v>
      </c>
    </row>
    <row r="969" spans="1:40" ht="12" hidden="1" customHeight="1">
      <c r="A969" s="35"/>
      <c r="B969" s="10"/>
      <c r="C969" s="10"/>
      <c r="D969" s="10"/>
      <c r="E969" s="10"/>
      <c r="F969" s="10"/>
      <c r="G969" s="10"/>
      <c r="H969" s="10"/>
      <c r="I969" s="10"/>
      <c r="J969" s="10"/>
      <c r="K969" s="14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18">
        <f t="shared" ca="1" si="1"/>
        <v>0</v>
      </c>
      <c r="AK969" s="19">
        <f t="shared" ca="1" si="2"/>
        <v>0</v>
      </c>
      <c r="AL969" s="20" t="s">
        <v>87</v>
      </c>
      <c r="AM969" s="20">
        <v>19</v>
      </c>
      <c r="AN969" s="21">
        <v>17</v>
      </c>
    </row>
    <row r="970" spans="1:40" ht="12" hidden="1" customHeight="1">
      <c r="A970" s="35"/>
      <c r="B970" s="10"/>
      <c r="C970" s="10"/>
      <c r="D970" s="10"/>
      <c r="E970" s="10"/>
      <c r="F970" s="10"/>
      <c r="G970" s="10"/>
      <c r="H970" s="10"/>
      <c r="I970" s="10"/>
      <c r="J970" s="10"/>
      <c r="K970" s="14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18">
        <f t="shared" ca="1" si="1"/>
        <v>0</v>
      </c>
      <c r="AK970" s="19">
        <f t="shared" ca="1" si="2"/>
        <v>0</v>
      </c>
      <c r="AL970" s="20" t="s">
        <v>87</v>
      </c>
      <c r="AM970" s="20">
        <v>20</v>
      </c>
      <c r="AN970" s="21">
        <v>18</v>
      </c>
    </row>
    <row r="971" spans="1:40" ht="12" hidden="1" customHeight="1">
      <c r="A971" s="35"/>
      <c r="B971" s="10"/>
      <c r="C971" s="10"/>
      <c r="D971" s="10"/>
      <c r="E971" s="10"/>
      <c r="F971" s="10"/>
      <c r="G971" s="10"/>
      <c r="H971" s="10"/>
      <c r="I971" s="10"/>
      <c r="J971" s="10"/>
      <c r="K971" s="14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18">
        <f t="shared" ca="1" si="1"/>
        <v>0</v>
      </c>
      <c r="AK971" s="19">
        <f t="shared" ca="1" si="2"/>
        <v>0</v>
      </c>
      <c r="AL971" s="20" t="s">
        <v>87</v>
      </c>
      <c r="AM971" s="20">
        <v>21</v>
      </c>
      <c r="AN971" s="21">
        <v>19</v>
      </c>
    </row>
    <row r="972" spans="1:40" ht="12" hidden="1" customHeight="1">
      <c r="A972" s="35"/>
      <c r="B972" s="10"/>
      <c r="C972" s="10"/>
      <c r="D972" s="10"/>
      <c r="E972" s="10"/>
      <c r="F972" s="10"/>
      <c r="G972" s="10"/>
      <c r="H972" s="10"/>
      <c r="I972" s="10"/>
      <c r="J972" s="10"/>
      <c r="K972" s="14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18">
        <f t="shared" ca="1" si="1"/>
        <v>0</v>
      </c>
      <c r="AK972" s="19">
        <f t="shared" ca="1" si="2"/>
        <v>0</v>
      </c>
      <c r="AL972" s="20" t="s">
        <v>87</v>
      </c>
      <c r="AM972" s="20">
        <v>22</v>
      </c>
      <c r="AN972" s="21">
        <v>20</v>
      </c>
    </row>
    <row r="973" spans="1:40" ht="12" hidden="1" customHeight="1">
      <c r="A973" s="35"/>
      <c r="B973" s="10"/>
      <c r="C973" s="10"/>
      <c r="D973" s="10"/>
      <c r="E973" s="10"/>
      <c r="F973" s="10"/>
      <c r="G973" s="10"/>
      <c r="H973" s="10"/>
      <c r="I973" s="10"/>
      <c r="J973" s="10"/>
      <c r="K973" s="14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18">
        <f t="shared" ca="1" si="1"/>
        <v>0</v>
      </c>
      <c r="AK973" s="19">
        <f t="shared" ca="1" si="2"/>
        <v>0</v>
      </c>
      <c r="AL973" s="20" t="s">
        <v>87</v>
      </c>
      <c r="AM973" s="20">
        <v>23</v>
      </c>
      <c r="AN973" s="21">
        <v>21</v>
      </c>
    </row>
    <row r="974" spans="1:40" ht="12" hidden="1" customHeight="1">
      <c r="A974" s="35"/>
      <c r="B974" s="10"/>
      <c r="C974" s="10"/>
      <c r="D974" s="10"/>
      <c r="E974" s="10"/>
      <c r="F974" s="10"/>
      <c r="G974" s="10"/>
      <c r="H974" s="10"/>
      <c r="I974" s="10"/>
      <c r="J974" s="10"/>
      <c r="K974" s="14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18">
        <f t="shared" ca="1" si="1"/>
        <v>0</v>
      </c>
      <c r="AK974" s="19">
        <f t="shared" ca="1" si="2"/>
        <v>0</v>
      </c>
      <c r="AL974" s="20" t="s">
        <v>87</v>
      </c>
      <c r="AM974" s="20">
        <v>24</v>
      </c>
      <c r="AN974" s="21">
        <v>22</v>
      </c>
    </row>
    <row r="975" spans="1:40" ht="12" hidden="1" customHeight="1">
      <c r="A975" s="35"/>
      <c r="B975" s="10"/>
      <c r="C975" s="10"/>
      <c r="D975" s="10"/>
      <c r="E975" s="10"/>
      <c r="F975" s="10"/>
      <c r="G975" s="10"/>
      <c r="H975" s="10"/>
      <c r="I975" s="10"/>
      <c r="J975" s="10"/>
      <c r="K975" s="14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18">
        <f t="shared" ca="1" si="1"/>
        <v>0</v>
      </c>
      <c r="AK975" s="19">
        <f t="shared" ca="1" si="2"/>
        <v>0</v>
      </c>
      <c r="AL975" s="20" t="s">
        <v>87</v>
      </c>
      <c r="AM975" s="20">
        <v>25</v>
      </c>
      <c r="AN975" s="21">
        <v>23</v>
      </c>
    </row>
    <row r="976" spans="1:40" ht="12" hidden="1" customHeight="1">
      <c r="A976" s="35"/>
      <c r="B976" s="10"/>
      <c r="C976" s="10"/>
      <c r="D976" s="10"/>
      <c r="E976" s="10"/>
      <c r="F976" s="10"/>
      <c r="G976" s="10"/>
      <c r="H976" s="10"/>
      <c r="I976" s="10"/>
      <c r="J976" s="10"/>
      <c r="K976" s="14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18">
        <f t="shared" ca="1" si="1"/>
        <v>0</v>
      </c>
      <c r="AK976" s="19">
        <f t="shared" ca="1" si="2"/>
        <v>0</v>
      </c>
      <c r="AL976" s="20" t="s">
        <v>87</v>
      </c>
      <c r="AM976" s="20">
        <v>26</v>
      </c>
      <c r="AN976" s="21">
        <v>24</v>
      </c>
    </row>
    <row r="977" spans="1:40" ht="12" hidden="1" customHeight="1">
      <c r="A977" s="35"/>
      <c r="B977" s="10"/>
      <c r="C977" s="10"/>
      <c r="D977" s="10"/>
      <c r="E977" s="10"/>
      <c r="F977" s="10"/>
      <c r="G977" s="10"/>
      <c r="H977" s="10"/>
      <c r="I977" s="10"/>
      <c r="J977" s="10"/>
      <c r="K977" s="14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18">
        <f t="shared" ca="1" si="1"/>
        <v>0</v>
      </c>
      <c r="AK977" s="19">
        <f t="shared" ca="1" si="2"/>
        <v>0</v>
      </c>
      <c r="AL977" s="20" t="s">
        <v>87</v>
      </c>
      <c r="AM977" s="20">
        <v>27</v>
      </c>
      <c r="AN977" s="21">
        <v>25</v>
      </c>
    </row>
    <row r="978" spans="1:40" ht="12" hidden="1" customHeight="1">
      <c r="A978" s="35"/>
      <c r="B978" s="10"/>
      <c r="C978" s="10"/>
      <c r="D978" s="10"/>
      <c r="E978" s="10"/>
      <c r="F978" s="10"/>
      <c r="G978" s="10"/>
      <c r="H978" s="10"/>
      <c r="I978" s="10"/>
      <c r="J978" s="10"/>
      <c r="K978" s="14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18">
        <f t="shared" ca="1" si="1"/>
        <v>0</v>
      </c>
      <c r="AK978" s="19">
        <f t="shared" ca="1" si="2"/>
        <v>0</v>
      </c>
      <c r="AL978" s="20" t="s">
        <v>87</v>
      </c>
      <c r="AM978" s="20">
        <v>28</v>
      </c>
      <c r="AN978" s="21">
        <v>26</v>
      </c>
    </row>
    <row r="979" spans="1:40" ht="12" hidden="1" customHeight="1">
      <c r="A979" s="35"/>
      <c r="B979" s="10"/>
      <c r="C979" s="10"/>
      <c r="D979" s="10"/>
      <c r="E979" s="10"/>
      <c r="F979" s="10"/>
      <c r="G979" s="10"/>
      <c r="H979" s="10"/>
      <c r="I979" s="10"/>
      <c r="J979" s="10"/>
      <c r="K979" s="14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18">
        <f t="shared" ca="1" si="1"/>
        <v>0</v>
      </c>
      <c r="AK979" s="19">
        <f t="shared" ca="1" si="2"/>
        <v>0</v>
      </c>
      <c r="AL979" s="20" t="s">
        <v>87</v>
      </c>
      <c r="AM979" s="20">
        <v>29</v>
      </c>
      <c r="AN979" s="21">
        <v>27</v>
      </c>
    </row>
    <row r="980" spans="1:40" ht="12" hidden="1" customHeight="1">
      <c r="A980" s="35"/>
      <c r="B980" s="10"/>
      <c r="C980" s="10"/>
      <c r="D980" s="10"/>
      <c r="E980" s="10"/>
      <c r="F980" s="10"/>
      <c r="G980" s="10"/>
      <c r="H980" s="10"/>
      <c r="I980" s="10"/>
      <c r="J980" s="10"/>
      <c r="K980" s="14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18">
        <f t="shared" ca="1" si="1"/>
        <v>0</v>
      </c>
      <c r="AK980" s="19">
        <f t="shared" ca="1" si="2"/>
        <v>0</v>
      </c>
      <c r="AL980" s="20" t="s">
        <v>87</v>
      </c>
      <c r="AM980" s="20">
        <v>30</v>
      </c>
      <c r="AN980" s="21">
        <v>28</v>
      </c>
    </row>
    <row r="981" spans="1:40" ht="12" hidden="1" customHeight="1">
      <c r="A981" s="35"/>
      <c r="B981" s="10"/>
      <c r="C981" s="10"/>
      <c r="D981" s="10"/>
      <c r="E981" s="10"/>
      <c r="F981" s="10"/>
      <c r="G981" s="10"/>
      <c r="H981" s="10"/>
      <c r="I981" s="10"/>
      <c r="J981" s="10"/>
      <c r="K981" s="14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18">
        <f t="shared" ca="1" si="1"/>
        <v>0</v>
      </c>
      <c r="AK981" s="19">
        <f t="shared" ca="1" si="2"/>
        <v>0</v>
      </c>
      <c r="AL981" s="20" t="s">
        <v>87</v>
      </c>
      <c r="AM981" s="20">
        <v>31</v>
      </c>
      <c r="AN981" s="21">
        <v>29</v>
      </c>
    </row>
    <row r="982" spans="1:40" ht="12" hidden="1" customHeight="1">
      <c r="A982" s="35"/>
      <c r="B982" s="10"/>
      <c r="C982" s="10"/>
      <c r="D982" s="10"/>
      <c r="E982" s="10"/>
      <c r="F982" s="10"/>
      <c r="G982" s="10"/>
      <c r="H982" s="10"/>
      <c r="I982" s="10"/>
      <c r="J982" s="10"/>
      <c r="K982" s="14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18">
        <f t="shared" ca="1" si="1"/>
        <v>0</v>
      </c>
      <c r="AK982" s="19">
        <f t="shared" ca="1" si="2"/>
        <v>0</v>
      </c>
      <c r="AL982" s="20" t="s">
        <v>87</v>
      </c>
      <c r="AM982" s="20">
        <v>32</v>
      </c>
      <c r="AN982" s="21">
        <v>30</v>
      </c>
    </row>
    <row r="983" spans="1:40" ht="12" hidden="1" customHeight="1">
      <c r="A983" s="35"/>
      <c r="B983" s="10"/>
      <c r="C983" s="10"/>
      <c r="D983" s="10"/>
      <c r="E983" s="10"/>
      <c r="F983" s="10"/>
      <c r="G983" s="10"/>
      <c r="H983" s="10"/>
      <c r="I983" s="10"/>
      <c r="J983" s="10"/>
      <c r="K983" s="14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18">
        <f t="shared" ca="1" si="1"/>
        <v>0</v>
      </c>
      <c r="AK983" s="19">
        <f t="shared" ca="1" si="2"/>
        <v>0</v>
      </c>
      <c r="AL983" s="20" t="s">
        <v>87</v>
      </c>
      <c r="AM983" s="20">
        <v>33</v>
      </c>
      <c r="AN983" s="21">
        <v>31</v>
      </c>
    </row>
    <row r="984" spans="1:40" ht="12" hidden="1" customHeight="1">
      <c r="A984" s="35"/>
      <c r="B984" s="10"/>
      <c r="C984" s="10"/>
      <c r="D984" s="10"/>
      <c r="E984" s="10"/>
      <c r="F984" s="10"/>
      <c r="G984" s="10"/>
      <c r="H984" s="10"/>
      <c r="I984" s="10"/>
      <c r="J984" s="10"/>
      <c r="K984" s="14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18">
        <f t="shared" ca="1" si="1"/>
        <v>0</v>
      </c>
      <c r="AK984" s="19">
        <f t="shared" ca="1" si="2"/>
        <v>0</v>
      </c>
      <c r="AL984" s="20" t="s">
        <v>87</v>
      </c>
      <c r="AM984" s="20">
        <v>34</v>
      </c>
      <c r="AN984" s="21">
        <v>32</v>
      </c>
    </row>
    <row r="985" spans="1:40" ht="12" hidden="1" customHeight="1">
      <c r="A985" s="35"/>
      <c r="B985" s="10"/>
      <c r="C985" s="10"/>
      <c r="D985" s="10"/>
      <c r="E985" s="10"/>
      <c r="F985" s="10"/>
      <c r="G985" s="10"/>
      <c r="H985" s="10"/>
      <c r="I985" s="10"/>
      <c r="J985" s="10"/>
      <c r="K985" s="14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18">
        <f t="shared" ca="1" si="1"/>
        <v>0</v>
      </c>
      <c r="AK985" s="19">
        <f t="shared" ca="1" si="2"/>
        <v>0</v>
      </c>
      <c r="AL985" s="20" t="s">
        <v>87</v>
      </c>
      <c r="AM985" s="20">
        <v>35</v>
      </c>
      <c r="AN985" s="21">
        <v>33</v>
      </c>
    </row>
    <row r="986" spans="1:40" ht="12" hidden="1" customHeight="1">
      <c r="A986" s="35"/>
      <c r="B986" s="10"/>
      <c r="C986" s="10"/>
      <c r="D986" s="10"/>
      <c r="E986" s="10"/>
      <c r="F986" s="10"/>
      <c r="G986" s="10"/>
      <c r="H986" s="10"/>
      <c r="I986" s="10"/>
      <c r="J986" s="10"/>
      <c r="K986" s="14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18">
        <f t="shared" ca="1" si="1"/>
        <v>0</v>
      </c>
      <c r="AK986" s="19">
        <f t="shared" ca="1" si="2"/>
        <v>0</v>
      </c>
      <c r="AL986" s="20" t="s">
        <v>87</v>
      </c>
      <c r="AM986" s="20">
        <v>36</v>
      </c>
      <c r="AN986" s="21">
        <v>34</v>
      </c>
    </row>
    <row r="987" spans="1:40" ht="12" hidden="1" customHeight="1">
      <c r="A987" s="35"/>
      <c r="B987" s="10"/>
      <c r="C987" s="10"/>
      <c r="D987" s="10"/>
      <c r="E987" s="10"/>
      <c r="F987" s="10"/>
      <c r="G987" s="10"/>
      <c r="H987" s="10"/>
      <c r="I987" s="10"/>
      <c r="J987" s="10"/>
      <c r="K987" s="14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18">
        <f t="shared" ca="1" si="1"/>
        <v>0</v>
      </c>
      <c r="AK987" s="19">
        <f t="shared" ca="1" si="2"/>
        <v>0</v>
      </c>
      <c r="AL987" s="20" t="s">
        <v>87</v>
      </c>
      <c r="AM987" s="20">
        <v>37</v>
      </c>
      <c r="AN987" s="21">
        <v>35</v>
      </c>
    </row>
    <row r="988" spans="1:40" ht="12" hidden="1" customHeight="1">
      <c r="A988" s="35"/>
      <c r="B988" s="10"/>
      <c r="C988" s="10"/>
      <c r="D988" s="10"/>
      <c r="E988" s="10"/>
      <c r="F988" s="10"/>
      <c r="G988" s="10"/>
      <c r="H988" s="10"/>
      <c r="I988" s="10"/>
      <c r="J988" s="10"/>
      <c r="K988" s="14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18">
        <f t="shared" ca="1" si="1"/>
        <v>0</v>
      </c>
      <c r="AK988" s="19">
        <f t="shared" ca="1" si="2"/>
        <v>0</v>
      </c>
      <c r="AL988" s="20" t="s">
        <v>87</v>
      </c>
      <c r="AM988" s="20">
        <v>38</v>
      </c>
      <c r="AN988" s="21">
        <v>36</v>
      </c>
    </row>
    <row r="989" spans="1:40" ht="12" hidden="1" customHeight="1">
      <c r="A989" s="35"/>
      <c r="B989" s="10"/>
      <c r="C989" s="10"/>
      <c r="D989" s="10"/>
      <c r="E989" s="10"/>
      <c r="F989" s="10"/>
      <c r="G989" s="10"/>
      <c r="H989" s="10"/>
      <c r="I989" s="10"/>
      <c r="J989" s="10"/>
      <c r="K989" s="14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18">
        <f t="shared" ca="1" si="1"/>
        <v>0</v>
      </c>
      <c r="AK989" s="19">
        <f t="shared" ca="1" si="2"/>
        <v>0</v>
      </c>
      <c r="AL989" s="20" t="s">
        <v>87</v>
      </c>
      <c r="AM989" s="20">
        <v>39</v>
      </c>
      <c r="AN989" s="21">
        <v>37</v>
      </c>
    </row>
    <row r="990" spans="1:40" ht="12" hidden="1" customHeight="1">
      <c r="A990" s="35"/>
      <c r="B990" s="10"/>
      <c r="C990" s="10"/>
      <c r="D990" s="10"/>
      <c r="E990" s="10"/>
      <c r="F990" s="10"/>
      <c r="G990" s="10"/>
      <c r="H990" s="10"/>
      <c r="I990" s="10"/>
      <c r="J990" s="10"/>
      <c r="K990" s="14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18">
        <f t="shared" ca="1" si="1"/>
        <v>0</v>
      </c>
      <c r="AK990" s="19">
        <f t="shared" ca="1" si="2"/>
        <v>0</v>
      </c>
      <c r="AL990" s="20" t="s">
        <v>87</v>
      </c>
      <c r="AM990" s="20">
        <v>40</v>
      </c>
      <c r="AN990" s="21">
        <v>38</v>
      </c>
    </row>
    <row r="991" spans="1:40" ht="12" hidden="1" customHeight="1">
      <c r="A991" s="35"/>
      <c r="B991" s="10"/>
      <c r="C991" s="10"/>
      <c r="D991" s="10"/>
      <c r="E991" s="10"/>
      <c r="F991" s="10"/>
      <c r="G991" s="10"/>
      <c r="H991" s="10"/>
      <c r="I991" s="10"/>
      <c r="J991" s="10"/>
      <c r="K991" s="14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18">
        <f t="shared" ca="1" si="1"/>
        <v>0</v>
      </c>
      <c r="AK991" s="19">
        <f t="shared" ca="1" si="2"/>
        <v>0</v>
      </c>
      <c r="AL991" s="20" t="s">
        <v>87</v>
      </c>
      <c r="AM991" s="20">
        <v>41</v>
      </c>
      <c r="AN991" s="21">
        <v>39</v>
      </c>
    </row>
    <row r="992" spans="1:40" ht="12" hidden="1" customHeight="1">
      <c r="A992" s="35"/>
      <c r="B992" s="10"/>
      <c r="C992" s="10"/>
      <c r="D992" s="10"/>
      <c r="E992" s="10"/>
      <c r="F992" s="10"/>
      <c r="G992" s="10"/>
      <c r="H992" s="10"/>
      <c r="I992" s="10"/>
      <c r="J992" s="10"/>
      <c r="K992" s="14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18">
        <f t="shared" ca="1" si="1"/>
        <v>0</v>
      </c>
      <c r="AK992" s="19">
        <f t="shared" ca="1" si="2"/>
        <v>0</v>
      </c>
      <c r="AL992" s="20" t="s">
        <v>87</v>
      </c>
      <c r="AM992" s="20">
        <v>42</v>
      </c>
      <c r="AN992" s="21">
        <v>40</v>
      </c>
    </row>
    <row r="993" spans="1:40" ht="12" hidden="1" customHeight="1">
      <c r="A993" s="35"/>
      <c r="B993" s="10"/>
      <c r="C993" s="10"/>
      <c r="D993" s="10"/>
      <c r="E993" s="10"/>
      <c r="F993" s="10"/>
      <c r="G993" s="10"/>
      <c r="H993" s="10"/>
      <c r="I993" s="10"/>
      <c r="J993" s="10"/>
      <c r="K993" s="14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18">
        <f t="shared" ca="1" si="1"/>
        <v>0</v>
      </c>
      <c r="AK993" s="19">
        <f t="shared" ca="1" si="2"/>
        <v>0</v>
      </c>
      <c r="AL993" s="20" t="s">
        <v>87</v>
      </c>
      <c r="AM993" s="20">
        <v>43</v>
      </c>
      <c r="AN993" s="21">
        <v>41</v>
      </c>
    </row>
    <row r="994" spans="1:40" ht="12" hidden="1" customHeight="1">
      <c r="A994" s="35"/>
      <c r="B994" s="10"/>
      <c r="C994" s="10"/>
      <c r="D994" s="10"/>
      <c r="E994" s="10"/>
      <c r="F994" s="10"/>
      <c r="G994" s="10"/>
      <c r="H994" s="10"/>
      <c r="I994" s="10"/>
      <c r="J994" s="10"/>
      <c r="K994" s="14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18">
        <f t="shared" ca="1" si="1"/>
        <v>0</v>
      </c>
      <c r="AK994" s="19">
        <f t="shared" ca="1" si="2"/>
        <v>0</v>
      </c>
      <c r="AL994" s="20" t="s">
        <v>87</v>
      </c>
      <c r="AM994" s="20">
        <v>44</v>
      </c>
      <c r="AN994" s="21">
        <v>42</v>
      </c>
    </row>
    <row r="995" spans="1:40" ht="12" hidden="1" customHeight="1">
      <c r="A995" s="35"/>
      <c r="B995" s="10"/>
      <c r="C995" s="10"/>
      <c r="D995" s="10"/>
      <c r="E995" s="10"/>
      <c r="F995" s="10"/>
      <c r="G995" s="10"/>
      <c r="H995" s="10"/>
      <c r="I995" s="10"/>
      <c r="J995" s="10"/>
      <c r="K995" s="14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18">
        <f t="shared" ca="1" si="1"/>
        <v>0</v>
      </c>
      <c r="AK995" s="19">
        <f t="shared" ca="1" si="2"/>
        <v>0</v>
      </c>
      <c r="AL995" s="20" t="s">
        <v>87</v>
      </c>
      <c r="AM995" s="20">
        <v>45</v>
      </c>
      <c r="AN995" s="21">
        <v>43</v>
      </c>
    </row>
    <row r="996" spans="1:40" ht="12" hidden="1" customHeight="1">
      <c r="A996" s="35"/>
      <c r="B996" s="10"/>
      <c r="C996" s="10"/>
      <c r="D996" s="10"/>
      <c r="E996" s="10"/>
      <c r="F996" s="10"/>
      <c r="G996" s="10"/>
      <c r="H996" s="10"/>
      <c r="I996" s="10"/>
      <c r="J996" s="10"/>
      <c r="K996" s="14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18">
        <f t="shared" ca="1" si="1"/>
        <v>0</v>
      </c>
      <c r="AK996" s="19">
        <f t="shared" ca="1" si="2"/>
        <v>0</v>
      </c>
      <c r="AL996" s="20" t="s">
        <v>87</v>
      </c>
      <c r="AM996" s="20">
        <v>46</v>
      </c>
      <c r="AN996" s="21">
        <v>44</v>
      </c>
    </row>
    <row r="997" spans="1:40" ht="12" hidden="1" customHeight="1">
      <c r="A997" s="35"/>
      <c r="B997" s="10"/>
      <c r="C997" s="10"/>
      <c r="D997" s="10"/>
      <c r="E997" s="10"/>
      <c r="F997" s="10"/>
      <c r="G997" s="10"/>
      <c r="H997" s="10"/>
      <c r="I997" s="10"/>
      <c r="J997" s="10"/>
      <c r="K997" s="14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18">
        <f t="shared" ca="1" si="1"/>
        <v>0</v>
      </c>
      <c r="AK997" s="19">
        <f t="shared" ca="1" si="2"/>
        <v>0</v>
      </c>
      <c r="AL997" s="20" t="s">
        <v>87</v>
      </c>
      <c r="AM997" s="20">
        <v>47</v>
      </c>
      <c r="AN997" s="21">
        <v>45</v>
      </c>
    </row>
    <row r="998" spans="1:40" ht="12" hidden="1" customHeight="1">
      <c r="A998" s="35"/>
      <c r="B998" s="10"/>
      <c r="C998" s="10"/>
      <c r="D998" s="10"/>
      <c r="E998" s="10"/>
      <c r="F998" s="10"/>
      <c r="G998" s="10"/>
      <c r="H998" s="10"/>
      <c r="I998" s="10"/>
      <c r="J998" s="10"/>
      <c r="K998" s="14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18">
        <f t="shared" ca="1" si="1"/>
        <v>0</v>
      </c>
      <c r="AK998" s="19">
        <f t="shared" ca="1" si="2"/>
        <v>0</v>
      </c>
      <c r="AL998" s="20" t="s">
        <v>87</v>
      </c>
      <c r="AM998" s="20">
        <v>48</v>
      </c>
      <c r="AN998" s="21">
        <v>46</v>
      </c>
    </row>
    <row r="999" spans="1:40" ht="12" hidden="1" customHeight="1">
      <c r="A999" s="35"/>
      <c r="B999" s="10"/>
      <c r="C999" s="10"/>
      <c r="D999" s="10"/>
      <c r="E999" s="10"/>
      <c r="F999" s="10"/>
      <c r="G999" s="10"/>
      <c r="H999" s="10"/>
      <c r="I999" s="10"/>
      <c r="J999" s="10"/>
      <c r="K999" s="14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18">
        <f t="shared" ca="1" si="1"/>
        <v>0</v>
      </c>
      <c r="AK999" s="19">
        <f t="shared" ca="1" si="2"/>
        <v>0</v>
      </c>
      <c r="AL999" s="20" t="s">
        <v>87</v>
      </c>
      <c r="AM999" s="20">
        <v>49</v>
      </c>
      <c r="AN999" s="21">
        <v>47</v>
      </c>
    </row>
    <row r="1000" spans="1:40" ht="12" hidden="1" customHeight="1">
      <c r="A1000" s="35"/>
      <c r="B1000" s="10"/>
      <c r="C1000" s="10"/>
      <c r="D1000" s="10"/>
      <c r="E1000" s="10"/>
      <c r="F1000" s="10"/>
      <c r="G1000" s="10"/>
      <c r="H1000" s="10"/>
      <c r="I1000" s="10"/>
      <c r="J1000" s="10"/>
      <c r="K1000" s="14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18">
        <f t="shared" ca="1" si="1"/>
        <v>0</v>
      </c>
      <c r="AK1000" s="19">
        <f t="shared" ca="1" si="2"/>
        <v>0</v>
      </c>
      <c r="AL1000" s="20" t="s">
        <v>87</v>
      </c>
      <c r="AM1000" s="20">
        <v>50</v>
      </c>
      <c r="AN1000" s="21">
        <v>48</v>
      </c>
    </row>
    <row r="1001" spans="1:40" ht="12" hidden="1" customHeight="1">
      <c r="A1001" s="35"/>
      <c r="B1001" s="10"/>
      <c r="C1001" s="10"/>
      <c r="D1001" s="10"/>
      <c r="E1001" s="10"/>
      <c r="F1001" s="10"/>
      <c r="G1001" s="10"/>
      <c r="H1001" s="10"/>
      <c r="I1001" s="10"/>
      <c r="J1001" s="10"/>
      <c r="K1001" s="14"/>
      <c r="L1001" s="25"/>
      <c r="M1001" s="25"/>
      <c r="N1001" s="25"/>
      <c r="O1001" s="25"/>
      <c r="P1001" s="25"/>
      <c r="Q1001" s="25"/>
      <c r="R1001" s="25"/>
      <c r="S1001" s="25"/>
      <c r="T1001" s="25"/>
      <c r="U1001" s="25"/>
      <c r="V1001" s="25"/>
      <c r="W1001" s="25"/>
      <c r="X1001" s="25"/>
      <c r="Y1001" s="25"/>
      <c r="Z1001" s="25"/>
      <c r="AA1001" s="25"/>
      <c r="AB1001" s="25"/>
      <c r="AC1001" s="25"/>
      <c r="AD1001" s="25"/>
      <c r="AE1001" s="25"/>
      <c r="AF1001" s="25"/>
      <c r="AG1001" s="25"/>
      <c r="AH1001" s="25"/>
      <c r="AI1001" s="25"/>
      <c r="AJ1001" s="18">
        <f t="shared" ca="1" si="1"/>
        <v>0</v>
      </c>
      <c r="AK1001" s="19">
        <f t="shared" ca="1" si="2"/>
        <v>0</v>
      </c>
      <c r="AL1001" s="20" t="s">
        <v>87</v>
      </c>
      <c r="AM1001" s="20">
        <v>51</v>
      </c>
      <c r="AN1001" s="21">
        <v>49</v>
      </c>
    </row>
    <row r="1002" spans="1:40" ht="12" hidden="1" customHeight="1">
      <c r="A1002" s="35"/>
      <c r="B1002" s="10"/>
      <c r="C1002" s="10"/>
      <c r="D1002" s="10"/>
      <c r="E1002" s="10"/>
      <c r="F1002" s="10"/>
      <c r="G1002" s="10"/>
      <c r="H1002" s="10"/>
      <c r="I1002" s="10"/>
      <c r="J1002" s="10"/>
      <c r="K1002" s="14"/>
      <c r="L1002" s="25"/>
      <c r="M1002" s="25"/>
      <c r="N1002" s="25"/>
      <c r="O1002" s="25"/>
      <c r="P1002" s="25"/>
      <c r="Q1002" s="25"/>
      <c r="R1002" s="25"/>
      <c r="S1002" s="25"/>
      <c r="T1002" s="25"/>
      <c r="U1002" s="25"/>
      <c r="V1002" s="25"/>
      <c r="W1002" s="25"/>
      <c r="X1002" s="25"/>
      <c r="Y1002" s="25"/>
      <c r="Z1002" s="25"/>
      <c r="AA1002" s="25"/>
      <c r="AB1002" s="25"/>
      <c r="AC1002" s="25"/>
      <c r="AD1002" s="25"/>
      <c r="AE1002" s="25"/>
      <c r="AF1002" s="25"/>
      <c r="AG1002" s="25"/>
      <c r="AH1002" s="25"/>
      <c r="AI1002" s="25"/>
      <c r="AJ1002" s="18">
        <f t="shared" ca="1" si="1"/>
        <v>0</v>
      </c>
      <c r="AK1002" s="19">
        <f t="shared" ca="1" si="2"/>
        <v>0</v>
      </c>
      <c r="AL1002" s="20" t="s">
        <v>87</v>
      </c>
      <c r="AM1002" s="20">
        <v>52</v>
      </c>
      <c r="AN1002" s="21">
        <v>50</v>
      </c>
    </row>
  </sheetData>
  <mergeCells count="34">
    <mergeCell ref="G19:H19"/>
    <mergeCell ref="G20:H20"/>
    <mergeCell ref="G15:I15"/>
    <mergeCell ref="G13:H13"/>
    <mergeCell ref="C2:E5"/>
    <mergeCell ref="G18:H18"/>
    <mergeCell ref="G17:H17"/>
    <mergeCell ref="G16:H16"/>
    <mergeCell ref="G12:H12"/>
    <mergeCell ref="G11:H11"/>
    <mergeCell ref="G9:I9"/>
    <mergeCell ref="A1:I1"/>
    <mergeCell ref="K1:K2"/>
    <mergeCell ref="AJ1:AN1"/>
    <mergeCell ref="G3:H3"/>
    <mergeCell ref="G4:H4"/>
    <mergeCell ref="G10:H10"/>
    <mergeCell ref="G5:H5"/>
    <mergeCell ref="G7:H7"/>
    <mergeCell ref="G6:H6"/>
    <mergeCell ref="G2:I2"/>
    <mergeCell ref="G22:I22"/>
    <mergeCell ref="B28:B30"/>
    <mergeCell ref="C28:C30"/>
    <mergeCell ref="F28:F30"/>
    <mergeCell ref="A28:A30"/>
    <mergeCell ref="H28:H30"/>
    <mergeCell ref="G28:G30"/>
    <mergeCell ref="E28:E30"/>
    <mergeCell ref="D28:D30"/>
    <mergeCell ref="G25:H25"/>
    <mergeCell ref="G26:H26"/>
    <mergeCell ref="G23:H23"/>
    <mergeCell ref="G24:H24"/>
  </mergeCells>
  <conditionalFormatting sqref="L3:L52">
    <cfRule type="cellIs" dxfId="111" priority="1" operator="between">
      <formula>$AH$7</formula>
      <formula>$I$3</formula>
    </cfRule>
  </conditionalFormatting>
  <conditionalFormatting sqref="C7:C26">
    <cfRule type="cellIs" dxfId="110" priority="2" operator="greaterThanOrEqual">
      <formula>"3%"</formula>
    </cfRule>
  </conditionalFormatting>
  <conditionalFormatting sqref="C7:C26">
    <cfRule type="cellIs" dxfId="109" priority="3" operator="lessThan">
      <formula>"3%"</formula>
    </cfRule>
  </conditionalFormatting>
  <conditionalFormatting sqref="D7:D26">
    <cfRule type="cellIs" dxfId="108" priority="4" operator="greaterThan">
      <formula>0</formula>
    </cfRule>
  </conditionalFormatting>
  <conditionalFormatting sqref="D7:D26">
    <cfRule type="cellIs" dxfId="107" priority="5" operator="equal">
      <formula>0</formula>
    </cfRule>
  </conditionalFormatting>
  <conditionalFormatting sqref="M3:M52">
    <cfRule type="cellIs" dxfId="106" priority="6" operator="between">
      <formula>$AH$7</formula>
      <formula>$I$3</formula>
    </cfRule>
  </conditionalFormatting>
  <conditionalFormatting sqref="N3:N52">
    <cfRule type="cellIs" dxfId="105" priority="7" operator="between">
      <formula>$AH$7</formula>
      <formula>$I$3</formula>
    </cfRule>
  </conditionalFormatting>
  <conditionalFormatting sqref="O3:O52">
    <cfRule type="cellIs" dxfId="104" priority="8" operator="between">
      <formula>$AH$7</formula>
      <formula>$I$3</formula>
    </cfRule>
  </conditionalFormatting>
  <conditionalFormatting sqref="P3:P52">
    <cfRule type="cellIs" dxfId="103" priority="9" operator="between">
      <formula>$AH$7</formula>
      <formula>$I$3</formula>
    </cfRule>
  </conditionalFormatting>
  <conditionalFormatting sqref="Q3:Q52">
    <cfRule type="cellIs" dxfId="102" priority="10" operator="between">
      <formula>$AH$7</formula>
      <formula>$I$3</formula>
    </cfRule>
  </conditionalFormatting>
  <conditionalFormatting sqref="R3:R52">
    <cfRule type="cellIs" dxfId="101" priority="11" operator="between">
      <formula>$AH$7</formula>
      <formula>$I$3</formula>
    </cfRule>
  </conditionalFormatting>
  <conditionalFormatting sqref="S3:S52">
    <cfRule type="cellIs" dxfId="100" priority="12" operator="between">
      <formula>$AH$7</formula>
      <formula>$I$3</formula>
    </cfRule>
  </conditionalFormatting>
  <conditionalFormatting sqref="T3:T52">
    <cfRule type="cellIs" dxfId="99" priority="13" operator="between">
      <formula>$AH$7</formula>
      <formula>$I$3</formula>
    </cfRule>
  </conditionalFormatting>
  <conditionalFormatting sqref="U3:U52">
    <cfRule type="cellIs" dxfId="98" priority="14" operator="between">
      <formula>$AH$7</formula>
      <formula>$I$3</formula>
    </cfRule>
  </conditionalFormatting>
  <conditionalFormatting sqref="V3:V52">
    <cfRule type="cellIs" dxfId="97" priority="15" operator="between">
      <formula>$AH$7</formula>
      <formula>$I$3</formula>
    </cfRule>
  </conditionalFormatting>
  <conditionalFormatting sqref="W3:W52">
    <cfRule type="cellIs" dxfId="96" priority="16" operator="between">
      <formula>$AH$7</formula>
      <formula>$I$3</formula>
    </cfRule>
  </conditionalFormatting>
  <conditionalFormatting sqref="X3:X52">
    <cfRule type="cellIs" dxfId="95" priority="17" operator="between">
      <formula>$AH$7</formula>
      <formula>$I$3</formula>
    </cfRule>
  </conditionalFormatting>
  <conditionalFormatting sqref="Y3:Y52">
    <cfRule type="cellIs" dxfId="94" priority="18" operator="between">
      <formula>$AH$7</formula>
      <formula>$I$3</formula>
    </cfRule>
  </conditionalFormatting>
  <conditionalFormatting sqref="Z3:Z52">
    <cfRule type="cellIs" dxfId="93" priority="19" operator="between">
      <formula>$AH$7</formula>
      <formula>$I$3</formula>
    </cfRule>
  </conditionalFormatting>
  <conditionalFormatting sqref="AA3:AA52">
    <cfRule type="cellIs" dxfId="92" priority="20" operator="between">
      <formula>$AH$7</formula>
      <formula>$I$3</formula>
    </cfRule>
  </conditionalFormatting>
  <conditionalFormatting sqref="AB3:AB52">
    <cfRule type="cellIs" dxfId="91" priority="21" operator="between">
      <formula>$AH$7</formula>
      <formula>$I$3</formula>
    </cfRule>
  </conditionalFormatting>
  <conditionalFormatting sqref="AC3:AC52">
    <cfRule type="cellIs" dxfId="90" priority="22" operator="between">
      <formula>$AH$7</formula>
      <formula>$I$3</formula>
    </cfRule>
  </conditionalFormatting>
  <conditionalFormatting sqref="AD3:AE52 AF5:AF52 AI5:AI52 AH8:AH52 AG9:AG52">
    <cfRule type="cellIs" dxfId="89" priority="23" operator="between">
      <formula>$AH$7</formula>
      <formula>$I$3</formula>
    </cfRule>
  </conditionalFormatting>
  <conditionalFormatting sqref="C31:C140">
    <cfRule type="cellIs" dxfId="88" priority="24" operator="equal">
      <formula>"MIRA"</formula>
    </cfRule>
  </conditionalFormatting>
  <conditionalFormatting sqref="A31:A140">
    <cfRule type="cellIs" dxfId="87" priority="25" operator="lessThanOrEqual">
      <formula>$B$2</formula>
    </cfRule>
  </conditionalFormatting>
  <conditionalFormatting sqref="B31:B140">
    <cfRule type="cellIs" dxfId="86" priority="26" operator="between">
      <formula>$I$3</formula>
      <formula>$L$2</formula>
    </cfRule>
  </conditionalFormatting>
  <conditionalFormatting sqref="B31:B140">
    <cfRule type="cellIs" dxfId="85" priority="27" operator="lessThan">
      <formula>$I$3</formula>
    </cfRule>
  </conditionalFormatting>
  <conditionalFormatting sqref="A31:A140">
    <cfRule type="cellIs" dxfId="84" priority="28" operator="greaterThan">
      <formula>$B$2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F7A961-326A-914A-81C1-B06CFD472896}">
  <dimension ref="A1:A19"/>
  <sheetViews>
    <sheetView workbookViewId="0">
      <selection activeCell="A18" sqref="A18"/>
    </sheetView>
  </sheetViews>
  <sheetFormatPr baseColWidth="10" defaultRowHeight="13"/>
  <cols>
    <col min="1" max="1" width="11.33203125" bestFit="1" customWidth="1"/>
  </cols>
  <sheetData>
    <row r="1" spans="1:1">
      <c r="A1">
        <v>1</v>
      </c>
    </row>
    <row r="2" spans="1:1">
      <c r="A2">
        <v>15</v>
      </c>
    </row>
    <row r="3" spans="1:1">
      <c r="A3">
        <v>18</v>
      </c>
    </row>
    <row r="4" spans="1:1">
      <c r="A4">
        <v>18</v>
      </c>
    </row>
    <row r="5" spans="1:1">
      <c r="A5">
        <v>9</v>
      </c>
    </row>
    <row r="6" spans="1:1">
      <c r="A6">
        <v>21</v>
      </c>
    </row>
    <row r="7" spans="1:1">
      <c r="A7">
        <v>15</v>
      </c>
    </row>
    <row r="8" spans="1:1">
      <c r="A8">
        <v>13</v>
      </c>
    </row>
    <row r="9" spans="1:1">
      <c r="A9">
        <v>24</v>
      </c>
    </row>
    <row r="10" spans="1:1">
      <c r="A10">
        <v>6</v>
      </c>
    </row>
    <row r="11" spans="1:1">
      <c r="A11">
        <v>56</v>
      </c>
    </row>
    <row r="12" spans="1:1">
      <c r="A12">
        <v>35</v>
      </c>
    </row>
    <row r="13" spans="1:1">
      <c r="A13">
        <v>6</v>
      </c>
    </row>
    <row r="14" spans="1:1">
      <c r="A14">
        <v>8</v>
      </c>
    </row>
    <row r="15" spans="1:1">
      <c r="A15">
        <v>6</v>
      </c>
    </row>
    <row r="16" spans="1:1">
      <c r="A16">
        <v>33</v>
      </c>
    </row>
    <row r="17" spans="1:1">
      <c r="A17">
        <v>15</v>
      </c>
    </row>
    <row r="18" spans="1:1">
      <c r="A18">
        <v>14</v>
      </c>
    </row>
    <row r="19" spans="1:1">
      <c r="A19">
        <f>SUM(A1:A18)</f>
        <v>313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43EC5-2621-6948-8168-B90C63124013}">
  <dimension ref="A1:AN1002"/>
  <sheetViews>
    <sheetView tabSelected="1" workbookViewId="0">
      <selection activeCell="B23" sqref="B23"/>
    </sheetView>
  </sheetViews>
  <sheetFormatPr baseColWidth="10" defaultColWidth="14.5" defaultRowHeight="13"/>
  <cols>
    <col min="1" max="1" width="21.1640625" customWidth="1"/>
    <col min="2" max="2" width="11.5" customWidth="1"/>
    <col min="3" max="3" width="16.5" customWidth="1"/>
    <col min="4" max="4" width="7.6640625" customWidth="1"/>
    <col min="5" max="5" width="12.1640625" customWidth="1"/>
    <col min="6" max="6" width="10.33203125" customWidth="1"/>
    <col min="7" max="8" width="17.5" customWidth="1"/>
    <col min="9" max="9" width="19" customWidth="1"/>
    <col min="10" max="10" width="4.1640625" customWidth="1"/>
    <col min="11" max="11" width="6" customWidth="1"/>
    <col min="12" max="12" width="10.5" customWidth="1"/>
    <col min="13" max="32" width="10" customWidth="1"/>
    <col min="33" max="33" width="28.1640625" customWidth="1"/>
    <col min="34" max="40" width="10" customWidth="1"/>
  </cols>
  <sheetData>
    <row r="1" spans="1:40" ht="18" customHeight="1">
      <c r="A1" s="123" t="s">
        <v>0</v>
      </c>
      <c r="B1" s="113"/>
      <c r="C1" s="113"/>
      <c r="D1" s="113"/>
      <c r="E1" s="113"/>
      <c r="F1" s="113"/>
      <c r="G1" s="113"/>
      <c r="H1" s="113"/>
      <c r="I1" s="111"/>
      <c r="J1" s="1"/>
      <c r="K1" s="125" t="s">
        <v>1</v>
      </c>
      <c r="L1" s="2" t="str">
        <f>A7</f>
        <v>verde</v>
      </c>
      <c r="M1" s="2" t="str">
        <f>A8</f>
        <v>liberal</v>
      </c>
      <c r="N1" s="2" t="str">
        <f>A9</f>
        <v>centro</v>
      </c>
      <c r="O1" s="2" t="str">
        <f>A10</f>
        <v>cambio</v>
      </c>
      <c r="P1" s="2" t="str">
        <f>A11</f>
        <v>polo</v>
      </c>
      <c r="Q1" s="2" t="str">
        <f>A12</f>
        <v>humana</v>
      </c>
      <c r="R1" s="2" t="str">
        <f>A13</f>
        <v>bogota para la gente</v>
      </c>
      <c r="S1" s="2" t="str">
        <f>A14</f>
        <v>conservador</v>
      </c>
      <c r="T1" s="2" t="str">
        <f>A15</f>
        <v>justa</v>
      </c>
      <c r="U1" s="2" t="str">
        <f>A16</f>
        <v>mira</v>
      </c>
      <c r="V1" s="2" t="str">
        <f>A17</f>
        <v>la u</v>
      </c>
      <c r="W1" s="2" t="str">
        <f>A18</f>
        <v>farc</v>
      </c>
      <c r="X1" s="2" t="str">
        <f>A19</f>
        <v>renaciente</v>
      </c>
      <c r="Y1" s="2" t="str">
        <f>A20</f>
        <v>asi</v>
      </c>
      <c r="Z1" s="2" t="str">
        <f>A21</f>
        <v>pre</v>
      </c>
      <c r="AA1" s="2" t="str">
        <f>A22</f>
        <v>ada</v>
      </c>
      <c r="AB1" s="2">
        <f>A23</f>
        <v>0</v>
      </c>
      <c r="AC1" s="2">
        <f>A24</f>
        <v>0</v>
      </c>
      <c r="AD1" s="2">
        <f>A25</f>
        <v>0</v>
      </c>
      <c r="AE1" s="2">
        <f>A26</f>
        <v>0</v>
      </c>
      <c r="AF1" s="3"/>
      <c r="AG1" s="3"/>
      <c r="AH1" s="3"/>
      <c r="AI1" s="3"/>
      <c r="AJ1" s="124" t="s">
        <v>2</v>
      </c>
      <c r="AK1" s="105"/>
      <c r="AL1" s="105"/>
      <c r="AM1" s="105"/>
      <c r="AN1" s="105"/>
    </row>
    <row r="2" spans="1:40" ht="12" customHeight="1">
      <c r="A2" s="4" t="s">
        <v>3</v>
      </c>
      <c r="B2" s="5">
        <v>45</v>
      </c>
      <c r="C2" s="101" t="s">
        <v>4</v>
      </c>
      <c r="D2" s="102"/>
      <c r="E2" s="103"/>
      <c r="G2" s="112" t="s">
        <v>5</v>
      </c>
      <c r="H2" s="113"/>
      <c r="I2" s="111"/>
      <c r="J2" s="6"/>
      <c r="K2" s="119"/>
      <c r="L2" s="7">
        <f>LARGE($E$7:$E$26,1)</f>
        <v>570627</v>
      </c>
      <c r="M2" s="7">
        <f>LARGE($E$7:$E$26,2)</f>
        <v>333021</v>
      </c>
      <c r="N2" s="7">
        <f>LARGE($E$7:$E$26,3)</f>
        <v>263014</v>
      </c>
      <c r="O2" s="7">
        <f>LARGE($E$7:$E$26,4)</f>
        <v>237628</v>
      </c>
      <c r="P2" s="7">
        <f>LARGE($E$7:$E$26,5)</f>
        <v>192449</v>
      </c>
      <c r="Q2" s="7">
        <f>LARGE($E$7:$E$26,6)</f>
        <v>182867</v>
      </c>
      <c r="R2" s="7">
        <f>LARGE($E$7:$E$26,7)</f>
        <v>108372</v>
      </c>
      <c r="S2" s="7">
        <f>LARGE($E$7:$E$26,8)</f>
        <v>102710</v>
      </c>
      <c r="T2" s="7">
        <f>LARGE($E$7:$E$26,9)</f>
        <v>101016</v>
      </c>
      <c r="U2" s="7">
        <f>LARGE($E$7:$E$26,10)</f>
        <v>91587</v>
      </c>
      <c r="V2" s="7">
        <f>LARGE($E$7:$E$26,11)</f>
        <v>80895</v>
      </c>
      <c r="W2" s="7">
        <f>LARGE($E$7:$E$26,12)</f>
        <v>0</v>
      </c>
      <c r="X2" s="7">
        <f>LARGE($E$7:$E$26,13)</f>
        <v>0</v>
      </c>
      <c r="Y2" s="7">
        <f>LARGE($E$7:$E$26,14)</f>
        <v>0</v>
      </c>
      <c r="Z2" s="7">
        <f>LARGE($E$7:$E$26,15)</f>
        <v>0</v>
      </c>
      <c r="AA2" s="7">
        <f>LARGE($E$7:$E$26,16)</f>
        <v>0</v>
      </c>
      <c r="AB2" s="7">
        <f>LARGE($E$7:$E$26,17)</f>
        <v>0</v>
      </c>
      <c r="AC2" s="7">
        <f>LARGE($E$7:$E$26,18)</f>
        <v>0</v>
      </c>
      <c r="AD2" s="7">
        <f>LARGE($E$7:$E$26,19)</f>
        <v>0</v>
      </c>
      <c r="AE2" s="7">
        <f>LARGE($E$7:$E$26,20)</f>
        <v>0</v>
      </c>
      <c r="AG2" s="8" t="s">
        <v>6</v>
      </c>
      <c r="AH2" s="9">
        <f>VLOOKUP($AG$8,$A$7:$D$25,2,0)/I12</f>
        <v>45793.5</v>
      </c>
      <c r="AI2" s="10"/>
      <c r="AJ2" s="18" t="s">
        <v>7</v>
      </c>
      <c r="AK2" s="18" t="s">
        <v>8</v>
      </c>
      <c r="AL2" s="18" t="s">
        <v>9</v>
      </c>
      <c r="AM2" s="18" t="s">
        <v>10</v>
      </c>
      <c r="AN2" s="18" t="s">
        <v>11</v>
      </c>
    </row>
    <row r="3" spans="1:40" ht="12" customHeight="1">
      <c r="A3" s="4" t="s">
        <v>12</v>
      </c>
      <c r="B3" s="12">
        <v>533186</v>
      </c>
      <c r="C3" s="104"/>
      <c r="D3" s="105"/>
      <c r="E3" s="106"/>
      <c r="G3" s="110" t="s">
        <v>13</v>
      </c>
      <c r="H3" s="111"/>
      <c r="I3" s="13">
        <f>LARGE(L3:AD52,B2)</f>
        <v>45793.5</v>
      </c>
      <c r="J3" s="14"/>
      <c r="K3" s="38">
        <v>1</v>
      </c>
      <c r="L3" s="16">
        <f t="shared" ref="L3:AE4" si="0">+L$2/$K3</f>
        <v>570627</v>
      </c>
      <c r="M3" s="16">
        <f t="shared" si="0"/>
        <v>333021</v>
      </c>
      <c r="N3" s="16">
        <f t="shared" si="0"/>
        <v>263014</v>
      </c>
      <c r="O3" s="16">
        <f t="shared" si="0"/>
        <v>237628</v>
      </c>
      <c r="P3" s="16">
        <f t="shared" si="0"/>
        <v>192449</v>
      </c>
      <c r="Q3" s="16">
        <f t="shared" si="0"/>
        <v>182867</v>
      </c>
      <c r="R3" s="16">
        <f t="shared" si="0"/>
        <v>108372</v>
      </c>
      <c r="S3" s="16">
        <f t="shared" si="0"/>
        <v>102710</v>
      </c>
      <c r="T3" s="16">
        <f t="shared" si="0"/>
        <v>101016</v>
      </c>
      <c r="U3" s="16">
        <f t="shared" si="0"/>
        <v>91587</v>
      </c>
      <c r="V3" s="16">
        <f t="shared" si="0"/>
        <v>80895</v>
      </c>
      <c r="W3" s="16">
        <f t="shared" si="0"/>
        <v>0</v>
      </c>
      <c r="X3" s="16">
        <f t="shared" si="0"/>
        <v>0</v>
      </c>
      <c r="Y3" s="16">
        <f t="shared" si="0"/>
        <v>0</v>
      </c>
      <c r="Z3" s="16">
        <f t="shared" si="0"/>
        <v>0</v>
      </c>
      <c r="AA3" s="16">
        <f t="shared" si="0"/>
        <v>0</v>
      </c>
      <c r="AB3" s="16">
        <f t="shared" si="0"/>
        <v>0</v>
      </c>
      <c r="AC3" s="16">
        <f t="shared" si="0"/>
        <v>0</v>
      </c>
      <c r="AD3" s="16">
        <f t="shared" si="0"/>
        <v>0</v>
      </c>
      <c r="AE3" s="16">
        <f t="shared" si="0"/>
        <v>0</v>
      </c>
      <c r="AG3" s="17" t="s">
        <v>14</v>
      </c>
      <c r="AH3" s="9">
        <f ca="1">I13+1</f>
        <v>46</v>
      </c>
      <c r="AI3" s="10"/>
      <c r="AJ3" s="18">
        <f t="shared" ref="AJ3:AJ1002" ca="1" si="1">INDIRECT(AL3&amp;AM3,TRUE)</f>
        <v>570627</v>
      </c>
      <c r="AK3" s="19" t="str">
        <f t="shared" ref="AK3:AK1002" ca="1" si="2">INDIRECT(AL3&amp;1,TRUE)</f>
        <v>verde</v>
      </c>
      <c r="AL3" s="18" t="s">
        <v>15</v>
      </c>
      <c r="AM3" s="21">
        <v>3</v>
      </c>
      <c r="AN3" s="21">
        <v>1</v>
      </c>
    </row>
    <row r="4" spans="1:40" ht="12" customHeight="1">
      <c r="A4" s="4" t="s">
        <v>16</v>
      </c>
      <c r="B4" s="12"/>
      <c r="C4" s="104"/>
      <c r="D4" s="105"/>
      <c r="E4" s="106"/>
      <c r="G4" s="110" t="s">
        <v>17</v>
      </c>
      <c r="H4" s="111"/>
      <c r="I4" s="13">
        <f>(I7/B2)*I5</f>
        <v>32056.2</v>
      </c>
      <c r="J4" s="14"/>
      <c r="K4" s="38">
        <v>2</v>
      </c>
      <c r="L4" s="16">
        <f>L$2/$K4</f>
        <v>285313.5</v>
      </c>
      <c r="M4" s="16">
        <f t="shared" si="0"/>
        <v>166510.5</v>
      </c>
      <c r="N4" s="16">
        <f t="shared" si="0"/>
        <v>131507</v>
      </c>
      <c r="O4" s="16">
        <f t="shared" si="0"/>
        <v>118814</v>
      </c>
      <c r="P4" s="16">
        <f t="shared" si="0"/>
        <v>96224.5</v>
      </c>
      <c r="Q4" s="16">
        <f t="shared" si="0"/>
        <v>91433.5</v>
      </c>
      <c r="R4" s="16">
        <f t="shared" si="0"/>
        <v>54186</v>
      </c>
      <c r="S4" s="16">
        <f t="shared" si="0"/>
        <v>51355</v>
      </c>
      <c r="T4" s="16">
        <f t="shared" si="0"/>
        <v>50508</v>
      </c>
      <c r="U4" s="16">
        <f t="shared" si="0"/>
        <v>45793.5</v>
      </c>
      <c r="V4" s="16">
        <f t="shared" si="0"/>
        <v>40447.5</v>
      </c>
      <c r="W4" s="16">
        <f t="shared" si="0"/>
        <v>0</v>
      </c>
      <c r="X4" s="16">
        <f t="shared" si="0"/>
        <v>0</v>
      </c>
      <c r="Y4" s="16">
        <f t="shared" si="0"/>
        <v>0</v>
      </c>
      <c r="Z4" s="16">
        <f t="shared" si="0"/>
        <v>0</v>
      </c>
      <c r="AA4" s="16">
        <f t="shared" si="0"/>
        <v>0</v>
      </c>
      <c r="AB4" s="16">
        <f t="shared" si="0"/>
        <v>0</v>
      </c>
      <c r="AC4" s="16">
        <f t="shared" si="0"/>
        <v>0</v>
      </c>
      <c r="AD4" s="16">
        <f t="shared" si="0"/>
        <v>0</v>
      </c>
      <c r="AE4" s="16">
        <f t="shared" si="0"/>
        <v>0</v>
      </c>
      <c r="AG4" s="8" t="s">
        <v>18</v>
      </c>
      <c r="AH4" s="24">
        <f ca="1">VLOOKUP($AH$3,$A$31:$I$136,2,0)</f>
        <v>45716.75</v>
      </c>
      <c r="AI4" s="10"/>
      <c r="AJ4" s="18">
        <f t="shared" ca="1" si="1"/>
        <v>285313.5</v>
      </c>
      <c r="AK4" s="19" t="str">
        <f t="shared" ca="1" si="2"/>
        <v>verde</v>
      </c>
      <c r="AL4" s="18" t="s">
        <v>15</v>
      </c>
      <c r="AM4" s="21">
        <v>4</v>
      </c>
      <c r="AN4" s="21">
        <v>2</v>
      </c>
    </row>
    <row r="5" spans="1:40" ht="12" customHeight="1">
      <c r="A5" s="4" t="s">
        <v>19</v>
      </c>
      <c r="B5" s="12"/>
      <c r="C5" s="107"/>
      <c r="D5" s="108"/>
      <c r="E5" s="109"/>
      <c r="G5" s="110" t="s">
        <v>20</v>
      </c>
      <c r="H5" s="111"/>
      <c r="I5" s="23" t="str">
        <f>IF(B2&lt;=2,"30%","50%")</f>
        <v>50%</v>
      </c>
      <c r="J5" s="14"/>
      <c r="K5" s="38">
        <v>3</v>
      </c>
      <c r="L5" s="16">
        <f t="shared" ref="L5:AE17" si="3">+L$2/$K5</f>
        <v>190209</v>
      </c>
      <c r="M5" s="16">
        <f t="shared" si="3"/>
        <v>111007</v>
      </c>
      <c r="N5" s="16">
        <f t="shared" si="3"/>
        <v>87671.333333333328</v>
      </c>
      <c r="O5" s="16">
        <f t="shared" si="3"/>
        <v>79209.333333333328</v>
      </c>
      <c r="P5" s="16">
        <f t="shared" si="3"/>
        <v>64149.666666666664</v>
      </c>
      <c r="Q5" s="16">
        <f t="shared" si="3"/>
        <v>60955.666666666664</v>
      </c>
      <c r="R5" s="16">
        <f t="shared" si="3"/>
        <v>36124</v>
      </c>
      <c r="S5" s="16">
        <f t="shared" si="3"/>
        <v>34236.666666666664</v>
      </c>
      <c r="T5" s="16">
        <f t="shared" si="3"/>
        <v>33672</v>
      </c>
      <c r="U5" s="16">
        <f t="shared" si="3"/>
        <v>30529</v>
      </c>
      <c r="V5" s="16">
        <f t="shared" si="3"/>
        <v>26965</v>
      </c>
      <c r="W5" s="16">
        <f t="shared" si="3"/>
        <v>0</v>
      </c>
      <c r="X5" s="16">
        <f t="shared" si="3"/>
        <v>0</v>
      </c>
      <c r="Y5" s="16">
        <f t="shared" si="3"/>
        <v>0</v>
      </c>
      <c r="Z5" s="16">
        <f t="shared" si="3"/>
        <v>0</v>
      </c>
      <c r="AA5" s="16">
        <f t="shared" si="3"/>
        <v>0</v>
      </c>
      <c r="AB5" s="16">
        <f t="shared" si="3"/>
        <v>0</v>
      </c>
      <c r="AC5" s="16">
        <f t="shared" si="3"/>
        <v>0</v>
      </c>
      <c r="AD5" s="16">
        <f t="shared" si="3"/>
        <v>0</v>
      </c>
      <c r="AE5" s="16">
        <f t="shared" si="3"/>
        <v>0</v>
      </c>
      <c r="AF5" s="55"/>
      <c r="AG5" s="8" t="s">
        <v>21</v>
      </c>
      <c r="AH5" s="26" t="str">
        <f>"&gt;="&amp;I3</f>
        <v>&gt;=45793,5</v>
      </c>
      <c r="AI5" s="55"/>
      <c r="AJ5" s="18">
        <f t="shared" ca="1" si="1"/>
        <v>190209</v>
      </c>
      <c r="AK5" s="19" t="str">
        <f t="shared" ca="1" si="2"/>
        <v>verde</v>
      </c>
      <c r="AL5" s="18" t="s">
        <v>15</v>
      </c>
      <c r="AM5" s="21">
        <v>5</v>
      </c>
      <c r="AN5" s="21">
        <v>3</v>
      </c>
    </row>
    <row r="6" spans="1:40" ht="12" customHeight="1">
      <c r="A6" s="27" t="s">
        <v>22</v>
      </c>
      <c r="B6" s="27" t="s">
        <v>23</v>
      </c>
      <c r="C6" s="27" t="s">
        <v>24</v>
      </c>
      <c r="D6" s="27" t="s">
        <v>25</v>
      </c>
      <c r="E6" s="28" t="s">
        <v>26</v>
      </c>
      <c r="F6" s="14"/>
      <c r="G6" s="110" t="s">
        <v>27</v>
      </c>
      <c r="H6" s="111"/>
      <c r="I6" s="13">
        <f>SUM(B7:B25,B3:B5)</f>
        <v>2885058</v>
      </c>
      <c r="J6" s="14"/>
      <c r="K6" s="38">
        <v>4</v>
      </c>
      <c r="L6" s="16">
        <f t="shared" si="3"/>
        <v>142656.75</v>
      </c>
      <c r="M6" s="16">
        <f t="shared" si="3"/>
        <v>83255.25</v>
      </c>
      <c r="N6" s="16">
        <f t="shared" si="3"/>
        <v>65753.5</v>
      </c>
      <c r="O6" s="16">
        <f t="shared" si="3"/>
        <v>59407</v>
      </c>
      <c r="P6" s="16">
        <f t="shared" si="3"/>
        <v>48112.25</v>
      </c>
      <c r="Q6" s="16">
        <f t="shared" si="3"/>
        <v>45716.75</v>
      </c>
      <c r="R6" s="16">
        <f t="shared" si="3"/>
        <v>27093</v>
      </c>
      <c r="S6" s="16">
        <f t="shared" si="3"/>
        <v>25677.5</v>
      </c>
      <c r="T6" s="16">
        <f t="shared" si="3"/>
        <v>25254</v>
      </c>
      <c r="U6" s="16">
        <f t="shared" si="3"/>
        <v>22896.75</v>
      </c>
      <c r="V6" s="16">
        <f t="shared" si="3"/>
        <v>20223.75</v>
      </c>
      <c r="W6" s="16">
        <f t="shared" si="3"/>
        <v>0</v>
      </c>
      <c r="X6" s="16">
        <f t="shared" si="3"/>
        <v>0</v>
      </c>
      <c r="Y6" s="16">
        <f t="shared" si="3"/>
        <v>0</v>
      </c>
      <c r="Z6" s="16">
        <f t="shared" si="3"/>
        <v>0</v>
      </c>
      <c r="AA6" s="16">
        <f t="shared" si="3"/>
        <v>0</v>
      </c>
      <c r="AB6" s="16">
        <f t="shared" si="3"/>
        <v>0</v>
      </c>
      <c r="AC6" s="16">
        <f t="shared" si="3"/>
        <v>0</v>
      </c>
      <c r="AD6" s="16">
        <f t="shared" si="3"/>
        <v>0</v>
      </c>
      <c r="AE6" s="16">
        <f t="shared" si="3"/>
        <v>0</v>
      </c>
      <c r="AF6" s="55"/>
      <c r="AG6" s="8" t="s">
        <v>28</v>
      </c>
      <c r="AH6" s="29" t="str">
        <f>"&lt;="&amp;L2</f>
        <v>&lt;=570627</v>
      </c>
      <c r="AI6" s="55"/>
      <c r="AJ6" s="18">
        <f t="shared" ca="1" si="1"/>
        <v>142656.75</v>
      </c>
      <c r="AK6" s="19" t="str">
        <f t="shared" ca="1" si="2"/>
        <v>verde</v>
      </c>
      <c r="AL6" s="18" t="s">
        <v>15</v>
      </c>
      <c r="AM6" s="21">
        <v>6</v>
      </c>
      <c r="AN6" s="21">
        <v>4</v>
      </c>
    </row>
    <row r="7" spans="1:40" ht="12" customHeight="1">
      <c r="A7" s="5" t="s">
        <v>348</v>
      </c>
      <c r="B7" s="30">
        <v>570627</v>
      </c>
      <c r="C7" s="32">
        <f t="shared" ref="C7:C26" si="4">(B7*1)/$I$7</f>
        <v>0.19778701156094608</v>
      </c>
      <c r="D7" s="38">
        <f>COUNTIFS(L3:L52,$AH$6,L3:L52,$AH$5)</f>
        <v>12</v>
      </c>
      <c r="E7" s="42">
        <f t="shared" ref="E7:E8" si="5">IF(B7&gt;=$I$4,B7,0)</f>
        <v>570627</v>
      </c>
      <c r="F7" s="14"/>
      <c r="G7" s="110" t="s">
        <v>31</v>
      </c>
      <c r="H7" s="111"/>
      <c r="I7" s="13">
        <f>SUM(B7:B25)+B3</f>
        <v>2885058</v>
      </c>
      <c r="J7" s="43"/>
      <c r="K7" s="38">
        <v>5</v>
      </c>
      <c r="L7" s="16">
        <f t="shared" si="3"/>
        <v>114125.4</v>
      </c>
      <c r="M7" s="16">
        <f t="shared" si="3"/>
        <v>66604.2</v>
      </c>
      <c r="N7" s="16">
        <f t="shared" si="3"/>
        <v>52602.8</v>
      </c>
      <c r="O7" s="16">
        <f t="shared" si="3"/>
        <v>47525.599999999999</v>
      </c>
      <c r="P7" s="16">
        <f t="shared" si="3"/>
        <v>38489.800000000003</v>
      </c>
      <c r="Q7" s="16">
        <f t="shared" si="3"/>
        <v>36573.4</v>
      </c>
      <c r="R7" s="16">
        <f t="shared" si="3"/>
        <v>21674.400000000001</v>
      </c>
      <c r="S7" s="16">
        <f t="shared" si="3"/>
        <v>20542</v>
      </c>
      <c r="T7" s="16">
        <f t="shared" si="3"/>
        <v>20203.2</v>
      </c>
      <c r="U7" s="16">
        <f t="shared" si="3"/>
        <v>18317.400000000001</v>
      </c>
      <c r="V7" s="16">
        <f t="shared" si="3"/>
        <v>16179</v>
      </c>
      <c r="W7" s="16">
        <f t="shared" si="3"/>
        <v>0</v>
      </c>
      <c r="X7" s="16">
        <f t="shared" si="3"/>
        <v>0</v>
      </c>
      <c r="Y7" s="16">
        <f t="shared" si="3"/>
        <v>0</v>
      </c>
      <c r="Z7" s="16">
        <f t="shared" si="3"/>
        <v>0</v>
      </c>
      <c r="AA7" s="16">
        <f t="shared" si="3"/>
        <v>0</v>
      </c>
      <c r="AB7" s="16">
        <f t="shared" si="3"/>
        <v>0</v>
      </c>
      <c r="AC7" s="16">
        <f t="shared" si="3"/>
        <v>0</v>
      </c>
      <c r="AD7" s="16">
        <f t="shared" si="3"/>
        <v>0</v>
      </c>
      <c r="AE7" s="16">
        <f t="shared" si="3"/>
        <v>0</v>
      </c>
      <c r="AF7" s="55"/>
      <c r="AG7" s="8" t="s">
        <v>32</v>
      </c>
      <c r="AH7" s="36">
        <f>L3</f>
        <v>570627</v>
      </c>
      <c r="AI7" s="55"/>
      <c r="AJ7" s="18">
        <f t="shared" ca="1" si="1"/>
        <v>114125.4</v>
      </c>
      <c r="AK7" s="19" t="str">
        <f t="shared" ca="1" si="2"/>
        <v>verde</v>
      </c>
      <c r="AL7" s="18" t="s">
        <v>15</v>
      </c>
      <c r="AM7" s="21">
        <v>7</v>
      </c>
      <c r="AN7" s="21">
        <v>5</v>
      </c>
    </row>
    <row r="8" spans="1:40" ht="12" customHeight="1">
      <c r="A8" s="31" t="s">
        <v>358</v>
      </c>
      <c r="B8" s="33">
        <v>333021</v>
      </c>
      <c r="C8" s="32">
        <f t="shared" si="4"/>
        <v>0.11542956848701136</v>
      </c>
      <c r="D8" s="38">
        <f>COUNTIFS(M3:M52,$AH$6,M3:M52,$AH$5)</f>
        <v>7</v>
      </c>
      <c r="E8" s="42">
        <f t="shared" si="5"/>
        <v>333021</v>
      </c>
      <c r="F8" s="14"/>
      <c r="J8" s="43"/>
      <c r="K8" s="38">
        <v>6</v>
      </c>
      <c r="L8" s="16">
        <f t="shared" si="3"/>
        <v>95104.5</v>
      </c>
      <c r="M8" s="16">
        <f t="shared" si="3"/>
        <v>55503.5</v>
      </c>
      <c r="N8" s="16">
        <f t="shared" si="3"/>
        <v>43835.666666666664</v>
      </c>
      <c r="O8" s="16">
        <f t="shared" si="3"/>
        <v>39604.666666666664</v>
      </c>
      <c r="P8" s="16">
        <f t="shared" si="3"/>
        <v>32074.833333333332</v>
      </c>
      <c r="Q8" s="16">
        <f t="shared" si="3"/>
        <v>30477.833333333332</v>
      </c>
      <c r="R8" s="16">
        <f t="shared" si="3"/>
        <v>18062</v>
      </c>
      <c r="S8" s="16">
        <f t="shared" si="3"/>
        <v>17118.333333333332</v>
      </c>
      <c r="T8" s="16">
        <f t="shared" si="3"/>
        <v>16836</v>
      </c>
      <c r="U8" s="16">
        <f t="shared" si="3"/>
        <v>15264.5</v>
      </c>
      <c r="V8" s="16">
        <f t="shared" si="3"/>
        <v>13482.5</v>
      </c>
      <c r="W8" s="16">
        <f t="shared" si="3"/>
        <v>0</v>
      </c>
      <c r="X8" s="16">
        <f t="shared" si="3"/>
        <v>0</v>
      </c>
      <c r="Y8" s="16">
        <f t="shared" si="3"/>
        <v>0</v>
      </c>
      <c r="Z8" s="16">
        <f t="shared" si="3"/>
        <v>0</v>
      </c>
      <c r="AA8" s="16">
        <f t="shared" si="3"/>
        <v>0</v>
      </c>
      <c r="AB8" s="16">
        <f t="shared" si="3"/>
        <v>0</v>
      </c>
      <c r="AC8" s="16">
        <f t="shared" si="3"/>
        <v>0</v>
      </c>
      <c r="AD8" s="16">
        <f t="shared" si="3"/>
        <v>0</v>
      </c>
      <c r="AE8" s="16">
        <f t="shared" si="3"/>
        <v>0</v>
      </c>
      <c r="AF8" s="55"/>
      <c r="AG8" s="8" t="s">
        <v>34</v>
      </c>
      <c r="AH8" s="55"/>
      <c r="AI8" s="55"/>
      <c r="AJ8" s="18">
        <f t="shared" ca="1" si="1"/>
        <v>95104.5</v>
      </c>
      <c r="AK8" s="19" t="str">
        <f t="shared" ca="1" si="2"/>
        <v>verde</v>
      </c>
      <c r="AL8" s="18" t="s">
        <v>15</v>
      </c>
      <c r="AM8" s="21">
        <v>8</v>
      </c>
      <c r="AN8" s="21">
        <v>6</v>
      </c>
    </row>
    <row r="9" spans="1:40" ht="12" customHeight="1">
      <c r="A9" s="31" t="s">
        <v>353</v>
      </c>
      <c r="B9" s="33">
        <v>263014</v>
      </c>
      <c r="C9" s="32">
        <f t="shared" si="4"/>
        <v>9.1164198432059251E-2</v>
      </c>
      <c r="D9" s="38">
        <f>COUNTIFS(N3:N52,$AH$6,N3:N52,$AH$5)</f>
        <v>5</v>
      </c>
      <c r="E9" s="42">
        <f t="shared" ref="E9:E26" si="6">+IF(B9&gt;=$I$4,B9,0)</f>
        <v>263014</v>
      </c>
      <c r="F9" s="14"/>
      <c r="G9" s="112" t="s">
        <v>37</v>
      </c>
      <c r="H9" s="113"/>
      <c r="I9" s="111"/>
      <c r="J9" s="43"/>
      <c r="K9" s="38">
        <v>7</v>
      </c>
      <c r="L9" s="16">
        <f t="shared" si="3"/>
        <v>81518.142857142855</v>
      </c>
      <c r="M9" s="16">
        <f t="shared" si="3"/>
        <v>47574.428571428572</v>
      </c>
      <c r="N9" s="16">
        <f t="shared" si="3"/>
        <v>37573.428571428572</v>
      </c>
      <c r="O9" s="16">
        <f t="shared" si="3"/>
        <v>33946.857142857145</v>
      </c>
      <c r="P9" s="16">
        <f t="shared" si="3"/>
        <v>27492.714285714286</v>
      </c>
      <c r="Q9" s="16">
        <f t="shared" si="3"/>
        <v>26123.857142857141</v>
      </c>
      <c r="R9" s="16">
        <f t="shared" si="3"/>
        <v>15481.714285714286</v>
      </c>
      <c r="S9" s="16">
        <f t="shared" si="3"/>
        <v>14672.857142857143</v>
      </c>
      <c r="T9" s="16">
        <f t="shared" si="3"/>
        <v>14430.857142857143</v>
      </c>
      <c r="U9" s="16">
        <f t="shared" si="3"/>
        <v>13083.857142857143</v>
      </c>
      <c r="V9" s="16">
        <f t="shared" si="3"/>
        <v>11556.428571428571</v>
      </c>
      <c r="W9" s="16">
        <f t="shared" si="3"/>
        <v>0</v>
      </c>
      <c r="X9" s="16">
        <f t="shared" si="3"/>
        <v>0</v>
      </c>
      <c r="Y9" s="16">
        <f t="shared" si="3"/>
        <v>0</v>
      </c>
      <c r="Z9" s="16">
        <f t="shared" si="3"/>
        <v>0</v>
      </c>
      <c r="AA9" s="16">
        <f t="shared" si="3"/>
        <v>0</v>
      </c>
      <c r="AB9" s="16">
        <f t="shared" si="3"/>
        <v>0</v>
      </c>
      <c r="AC9" s="16">
        <f t="shared" si="3"/>
        <v>0</v>
      </c>
      <c r="AD9" s="16">
        <f t="shared" si="3"/>
        <v>0</v>
      </c>
      <c r="AE9" s="16">
        <f t="shared" si="3"/>
        <v>0</v>
      </c>
      <c r="AF9" s="55"/>
      <c r="AG9" s="55"/>
      <c r="AH9" s="55"/>
      <c r="AI9" s="55"/>
      <c r="AJ9" s="18">
        <f t="shared" ca="1" si="1"/>
        <v>81518.142857142855</v>
      </c>
      <c r="AK9" s="19" t="str">
        <f t="shared" ca="1" si="2"/>
        <v>verde</v>
      </c>
      <c r="AL9" s="18" t="s">
        <v>15</v>
      </c>
      <c r="AM9" s="21">
        <v>9</v>
      </c>
      <c r="AN9" s="21">
        <v>7</v>
      </c>
    </row>
    <row r="10" spans="1:40" ht="12" customHeight="1">
      <c r="A10" s="31" t="s">
        <v>359</v>
      </c>
      <c r="B10" s="33">
        <v>237628</v>
      </c>
      <c r="C10" s="32">
        <f t="shared" si="4"/>
        <v>8.2365068570545208E-2</v>
      </c>
      <c r="D10" s="38">
        <f>COUNTIFS(O3:O52,$AH$6,O3:O52,$AH$5)</f>
        <v>5</v>
      </c>
      <c r="E10" s="42">
        <f t="shared" si="6"/>
        <v>237628</v>
      </c>
      <c r="F10" s="14"/>
      <c r="G10" s="114" t="s">
        <v>39</v>
      </c>
      <c r="H10" s="111"/>
      <c r="I10" s="37" t="str">
        <f>IF(VLOOKUP($AG$8,$A$7:$D$25,2,0)&gt;I4,"Sí","No")</f>
        <v>Sí</v>
      </c>
      <c r="J10" s="43"/>
      <c r="K10" s="38">
        <v>8</v>
      </c>
      <c r="L10" s="16">
        <f t="shared" si="3"/>
        <v>71328.375</v>
      </c>
      <c r="M10" s="16">
        <f t="shared" si="3"/>
        <v>41627.625</v>
      </c>
      <c r="N10" s="16">
        <f t="shared" si="3"/>
        <v>32876.75</v>
      </c>
      <c r="O10" s="16">
        <f t="shared" si="3"/>
        <v>29703.5</v>
      </c>
      <c r="P10" s="16">
        <f t="shared" si="3"/>
        <v>24056.125</v>
      </c>
      <c r="Q10" s="16">
        <f t="shared" si="3"/>
        <v>22858.375</v>
      </c>
      <c r="R10" s="16">
        <f t="shared" si="3"/>
        <v>13546.5</v>
      </c>
      <c r="S10" s="16">
        <f t="shared" si="3"/>
        <v>12838.75</v>
      </c>
      <c r="T10" s="16">
        <f t="shared" si="3"/>
        <v>12627</v>
      </c>
      <c r="U10" s="16">
        <f t="shared" si="3"/>
        <v>11448.375</v>
      </c>
      <c r="V10" s="16">
        <f t="shared" si="3"/>
        <v>10111.875</v>
      </c>
      <c r="W10" s="16">
        <f t="shared" si="3"/>
        <v>0</v>
      </c>
      <c r="X10" s="16">
        <f t="shared" si="3"/>
        <v>0</v>
      </c>
      <c r="Y10" s="16">
        <f t="shared" si="3"/>
        <v>0</v>
      </c>
      <c r="Z10" s="16">
        <f t="shared" si="3"/>
        <v>0</v>
      </c>
      <c r="AA10" s="16">
        <f t="shared" si="3"/>
        <v>0</v>
      </c>
      <c r="AB10" s="16">
        <f t="shared" si="3"/>
        <v>0</v>
      </c>
      <c r="AC10" s="16">
        <f t="shared" si="3"/>
        <v>0</v>
      </c>
      <c r="AD10" s="16">
        <f t="shared" si="3"/>
        <v>0</v>
      </c>
      <c r="AE10" s="16">
        <f t="shared" si="3"/>
        <v>0</v>
      </c>
      <c r="AF10" s="55"/>
      <c r="AG10" s="55"/>
      <c r="AH10" s="55"/>
      <c r="AI10" s="55"/>
      <c r="AJ10" s="18">
        <f t="shared" ca="1" si="1"/>
        <v>71328.375</v>
      </c>
      <c r="AK10" s="19" t="str">
        <f t="shared" ca="1" si="2"/>
        <v>verde</v>
      </c>
      <c r="AL10" s="18" t="s">
        <v>15</v>
      </c>
      <c r="AM10" s="21">
        <v>10</v>
      </c>
      <c r="AN10" s="21">
        <v>8</v>
      </c>
    </row>
    <row r="11" spans="1:40" ht="12" customHeight="1">
      <c r="A11" s="31" t="s">
        <v>351</v>
      </c>
      <c r="B11" s="33">
        <v>192449</v>
      </c>
      <c r="C11" s="32">
        <f t="shared" si="4"/>
        <v>6.6705418053987123E-2</v>
      </c>
      <c r="D11" s="38">
        <f>COUNTIFS(P3:P52,$AH$6,P3:P52,$AH$5)</f>
        <v>4</v>
      </c>
      <c r="E11" s="42">
        <f t="shared" si="6"/>
        <v>192449</v>
      </c>
      <c r="F11" s="14"/>
      <c r="G11" s="114" t="s">
        <v>42</v>
      </c>
      <c r="H11" s="111"/>
      <c r="I11" s="37">
        <f>VLOOKUP($AG$8,$A$7:$D$25,2,0)-I4</f>
        <v>59530.8</v>
      </c>
      <c r="J11" s="43"/>
      <c r="K11" s="38">
        <v>9</v>
      </c>
      <c r="L11" s="16">
        <f t="shared" si="3"/>
        <v>63403</v>
      </c>
      <c r="M11" s="16">
        <f t="shared" si="3"/>
        <v>37002.333333333336</v>
      </c>
      <c r="N11" s="16">
        <f t="shared" si="3"/>
        <v>29223.777777777777</v>
      </c>
      <c r="O11" s="16">
        <f t="shared" si="3"/>
        <v>26403.111111111109</v>
      </c>
      <c r="P11" s="16">
        <f t="shared" si="3"/>
        <v>21383.222222222223</v>
      </c>
      <c r="Q11" s="16">
        <f t="shared" si="3"/>
        <v>20318.555555555555</v>
      </c>
      <c r="R11" s="16">
        <f t="shared" si="3"/>
        <v>12041.333333333334</v>
      </c>
      <c r="S11" s="16">
        <f t="shared" si="3"/>
        <v>11412.222222222223</v>
      </c>
      <c r="T11" s="16">
        <f t="shared" si="3"/>
        <v>11224</v>
      </c>
      <c r="U11" s="16">
        <f t="shared" si="3"/>
        <v>10176.333333333334</v>
      </c>
      <c r="V11" s="16">
        <f t="shared" si="3"/>
        <v>8988.3333333333339</v>
      </c>
      <c r="W11" s="16">
        <f t="shared" si="3"/>
        <v>0</v>
      </c>
      <c r="X11" s="16">
        <f t="shared" si="3"/>
        <v>0</v>
      </c>
      <c r="Y11" s="16">
        <f t="shared" si="3"/>
        <v>0</v>
      </c>
      <c r="Z11" s="16">
        <f t="shared" si="3"/>
        <v>0</v>
      </c>
      <c r="AA11" s="16">
        <f t="shared" si="3"/>
        <v>0</v>
      </c>
      <c r="AB11" s="16">
        <f t="shared" si="3"/>
        <v>0</v>
      </c>
      <c r="AC11" s="16">
        <f t="shared" si="3"/>
        <v>0</v>
      </c>
      <c r="AD11" s="16">
        <f t="shared" si="3"/>
        <v>0</v>
      </c>
      <c r="AE11" s="16">
        <f t="shared" si="3"/>
        <v>0</v>
      </c>
      <c r="AF11" s="55"/>
      <c r="AG11" s="55"/>
      <c r="AH11" s="55"/>
      <c r="AI11" s="55"/>
      <c r="AJ11" s="18">
        <f t="shared" ca="1" si="1"/>
        <v>63403</v>
      </c>
      <c r="AK11" s="19" t="str">
        <f t="shared" ca="1" si="2"/>
        <v>verde</v>
      </c>
      <c r="AL11" s="18" t="s">
        <v>15</v>
      </c>
      <c r="AM11" s="21">
        <v>11</v>
      </c>
      <c r="AN11" s="21">
        <v>9</v>
      </c>
    </row>
    <row r="12" spans="1:40" ht="12" customHeight="1">
      <c r="A12" s="31" t="s">
        <v>349</v>
      </c>
      <c r="B12" s="33">
        <v>182867</v>
      </c>
      <c r="C12" s="32">
        <f t="shared" si="4"/>
        <v>6.3384167666646563E-2</v>
      </c>
      <c r="D12" s="38">
        <f>COUNTIFS(Q3:Q52,$AH$6,Q3:Q52,$AH$5)</f>
        <v>3</v>
      </c>
      <c r="E12" s="42">
        <f t="shared" si="6"/>
        <v>182867</v>
      </c>
      <c r="F12" s="14"/>
      <c r="G12" s="114" t="s">
        <v>44</v>
      </c>
      <c r="H12" s="111"/>
      <c r="I12" s="37">
        <f>VLOOKUP($AG$8,$A$7:$D$25,4,0)</f>
        <v>2</v>
      </c>
      <c r="J12" s="43"/>
      <c r="K12" s="38">
        <v>10</v>
      </c>
      <c r="L12" s="16">
        <f t="shared" si="3"/>
        <v>57062.7</v>
      </c>
      <c r="M12" s="16">
        <f t="shared" si="3"/>
        <v>33302.1</v>
      </c>
      <c r="N12" s="16">
        <f t="shared" si="3"/>
        <v>26301.4</v>
      </c>
      <c r="O12" s="16">
        <f t="shared" si="3"/>
        <v>23762.799999999999</v>
      </c>
      <c r="P12" s="16">
        <f t="shared" si="3"/>
        <v>19244.900000000001</v>
      </c>
      <c r="Q12" s="16">
        <f t="shared" si="3"/>
        <v>18286.7</v>
      </c>
      <c r="R12" s="16">
        <f t="shared" si="3"/>
        <v>10837.2</v>
      </c>
      <c r="S12" s="16">
        <f t="shared" si="3"/>
        <v>10271</v>
      </c>
      <c r="T12" s="16">
        <f t="shared" si="3"/>
        <v>10101.6</v>
      </c>
      <c r="U12" s="16">
        <f t="shared" si="3"/>
        <v>9158.7000000000007</v>
      </c>
      <c r="V12" s="16">
        <f t="shared" si="3"/>
        <v>8089.5</v>
      </c>
      <c r="W12" s="16">
        <f t="shared" si="3"/>
        <v>0</v>
      </c>
      <c r="X12" s="16">
        <f t="shared" si="3"/>
        <v>0</v>
      </c>
      <c r="Y12" s="16">
        <f t="shared" si="3"/>
        <v>0</v>
      </c>
      <c r="Z12" s="16">
        <f t="shared" si="3"/>
        <v>0</v>
      </c>
      <c r="AA12" s="16">
        <f t="shared" si="3"/>
        <v>0</v>
      </c>
      <c r="AB12" s="16">
        <f t="shared" si="3"/>
        <v>0</v>
      </c>
      <c r="AC12" s="16">
        <f t="shared" si="3"/>
        <v>0</v>
      </c>
      <c r="AD12" s="16">
        <f t="shared" si="3"/>
        <v>0</v>
      </c>
      <c r="AE12" s="16">
        <f t="shared" si="3"/>
        <v>0</v>
      </c>
      <c r="AF12" s="55"/>
      <c r="AG12" s="55"/>
      <c r="AH12" s="55"/>
      <c r="AI12" s="55"/>
      <c r="AJ12" s="18">
        <f t="shared" ca="1" si="1"/>
        <v>57062.7</v>
      </c>
      <c r="AK12" s="19" t="str">
        <f t="shared" ca="1" si="2"/>
        <v>verde</v>
      </c>
      <c r="AL12" s="18" t="s">
        <v>15</v>
      </c>
      <c r="AM12" s="21">
        <v>12</v>
      </c>
      <c r="AN12" s="21">
        <v>10</v>
      </c>
    </row>
    <row r="13" spans="1:40" ht="12" customHeight="1">
      <c r="A13" s="31" t="s">
        <v>360</v>
      </c>
      <c r="B13" s="33">
        <v>108372</v>
      </c>
      <c r="C13" s="32">
        <f t="shared" si="4"/>
        <v>3.7563196303159241E-2</v>
      </c>
      <c r="D13" s="38">
        <f>COUNTIFS(R3:R52,$AH$6,R3:R52,$AH$5)</f>
        <v>2</v>
      </c>
      <c r="E13" s="42">
        <f t="shared" si="6"/>
        <v>108372</v>
      </c>
      <c r="F13" s="14"/>
      <c r="G13" s="115" t="s">
        <v>47</v>
      </c>
      <c r="H13" s="111"/>
      <c r="I13" s="39">
        <f ca="1">VLOOKUP($AH$2,$B$31:$I$136,8,0)</f>
        <v>45</v>
      </c>
      <c r="J13" s="43"/>
      <c r="K13" s="38">
        <v>11</v>
      </c>
      <c r="L13" s="16">
        <f t="shared" si="3"/>
        <v>51875.181818181816</v>
      </c>
      <c r="M13" s="16">
        <f t="shared" si="3"/>
        <v>30274.636363636364</v>
      </c>
      <c r="N13" s="16">
        <f t="shared" si="3"/>
        <v>23910.363636363636</v>
      </c>
      <c r="O13" s="16">
        <f t="shared" si="3"/>
        <v>21602.545454545456</v>
      </c>
      <c r="P13" s="16">
        <f t="shared" si="3"/>
        <v>17495.363636363636</v>
      </c>
      <c r="Q13" s="16">
        <f t="shared" si="3"/>
        <v>16624.272727272728</v>
      </c>
      <c r="R13" s="16">
        <f t="shared" si="3"/>
        <v>9852</v>
      </c>
      <c r="S13" s="16">
        <f t="shared" si="3"/>
        <v>9337.2727272727279</v>
      </c>
      <c r="T13" s="16">
        <f t="shared" si="3"/>
        <v>9183.2727272727279</v>
      </c>
      <c r="U13" s="16">
        <f t="shared" si="3"/>
        <v>8326.0909090909099</v>
      </c>
      <c r="V13" s="16">
        <f t="shared" si="3"/>
        <v>7354.090909090909</v>
      </c>
      <c r="W13" s="16">
        <f t="shared" si="3"/>
        <v>0</v>
      </c>
      <c r="X13" s="16">
        <f t="shared" si="3"/>
        <v>0</v>
      </c>
      <c r="Y13" s="16">
        <f t="shared" si="3"/>
        <v>0</v>
      </c>
      <c r="Z13" s="16">
        <f t="shared" si="3"/>
        <v>0</v>
      </c>
      <c r="AA13" s="16">
        <f t="shared" si="3"/>
        <v>0</v>
      </c>
      <c r="AB13" s="16">
        <f t="shared" si="3"/>
        <v>0</v>
      </c>
      <c r="AC13" s="16">
        <f t="shared" si="3"/>
        <v>0</v>
      </c>
      <c r="AD13" s="16">
        <f t="shared" si="3"/>
        <v>0</v>
      </c>
      <c r="AE13" s="16">
        <f t="shared" si="3"/>
        <v>0</v>
      </c>
      <c r="AF13" s="55"/>
      <c r="AG13" s="55"/>
      <c r="AH13" s="55"/>
      <c r="AI13" s="55"/>
      <c r="AJ13" s="18">
        <f t="shared" ca="1" si="1"/>
        <v>51875.181818181816</v>
      </c>
      <c r="AK13" s="19" t="str">
        <f t="shared" ca="1" si="2"/>
        <v>verde</v>
      </c>
      <c r="AL13" s="18" t="s">
        <v>15</v>
      </c>
      <c r="AM13" s="21">
        <v>13</v>
      </c>
      <c r="AN13" s="21">
        <v>11</v>
      </c>
    </row>
    <row r="14" spans="1:40" ht="12" customHeight="1">
      <c r="A14" s="31" t="s">
        <v>364</v>
      </c>
      <c r="B14" s="33">
        <v>102710</v>
      </c>
      <c r="C14" s="32">
        <f t="shared" si="4"/>
        <v>3.5600670766410936E-2</v>
      </c>
      <c r="D14" s="38">
        <f>COUNTIFS(S3:S52,$AH$6,S3:S52,$AH$5)</f>
        <v>2</v>
      </c>
      <c r="E14" s="42">
        <f t="shared" si="6"/>
        <v>102710</v>
      </c>
      <c r="F14" s="14"/>
      <c r="G14" s="10"/>
      <c r="H14" s="10"/>
      <c r="I14" s="10"/>
      <c r="J14" s="43"/>
      <c r="K14" s="38">
        <v>12</v>
      </c>
      <c r="L14" s="16">
        <f t="shared" si="3"/>
        <v>47552.25</v>
      </c>
      <c r="M14" s="16">
        <f t="shared" si="3"/>
        <v>27751.75</v>
      </c>
      <c r="N14" s="16">
        <f t="shared" si="3"/>
        <v>21917.833333333332</v>
      </c>
      <c r="O14" s="16">
        <f t="shared" si="3"/>
        <v>19802.333333333332</v>
      </c>
      <c r="P14" s="16">
        <f t="shared" si="3"/>
        <v>16037.416666666666</v>
      </c>
      <c r="Q14" s="16">
        <f t="shared" si="3"/>
        <v>15238.916666666666</v>
      </c>
      <c r="R14" s="16">
        <f t="shared" si="3"/>
        <v>9031</v>
      </c>
      <c r="S14" s="16">
        <f t="shared" si="3"/>
        <v>8559.1666666666661</v>
      </c>
      <c r="T14" s="16">
        <f t="shared" si="3"/>
        <v>8418</v>
      </c>
      <c r="U14" s="16">
        <f t="shared" si="3"/>
        <v>7632.25</v>
      </c>
      <c r="V14" s="16">
        <f t="shared" si="3"/>
        <v>6741.25</v>
      </c>
      <c r="W14" s="16">
        <f t="shared" si="3"/>
        <v>0</v>
      </c>
      <c r="X14" s="16">
        <f t="shared" si="3"/>
        <v>0</v>
      </c>
      <c r="Y14" s="16">
        <f t="shared" si="3"/>
        <v>0</v>
      </c>
      <c r="Z14" s="16">
        <f t="shared" si="3"/>
        <v>0</v>
      </c>
      <c r="AA14" s="16">
        <f t="shared" si="3"/>
        <v>0</v>
      </c>
      <c r="AB14" s="16">
        <f t="shared" si="3"/>
        <v>0</v>
      </c>
      <c r="AC14" s="16">
        <f t="shared" si="3"/>
        <v>0</v>
      </c>
      <c r="AD14" s="16">
        <f t="shared" si="3"/>
        <v>0</v>
      </c>
      <c r="AE14" s="16">
        <f t="shared" si="3"/>
        <v>0</v>
      </c>
      <c r="AF14" s="55"/>
      <c r="AG14" s="55"/>
      <c r="AH14" s="55"/>
      <c r="AI14" s="55"/>
      <c r="AJ14" s="18">
        <f t="shared" ca="1" si="1"/>
        <v>47552.25</v>
      </c>
      <c r="AK14" s="19" t="str">
        <f t="shared" ca="1" si="2"/>
        <v>verde</v>
      </c>
      <c r="AL14" s="18" t="s">
        <v>15</v>
      </c>
      <c r="AM14" s="21">
        <v>14</v>
      </c>
      <c r="AN14" s="21">
        <v>12</v>
      </c>
    </row>
    <row r="15" spans="1:40" ht="12" customHeight="1">
      <c r="A15" s="31" t="s">
        <v>361</v>
      </c>
      <c r="B15" s="33">
        <v>101016</v>
      </c>
      <c r="C15" s="32">
        <f t="shared" si="4"/>
        <v>3.5013507527404994E-2</v>
      </c>
      <c r="D15" s="38">
        <f>COUNTIFS(T3:T52,$AH$6,T3:T52,$AH$5)</f>
        <v>2</v>
      </c>
      <c r="E15" s="42">
        <f t="shared" si="6"/>
        <v>101016</v>
      </c>
      <c r="F15" s="14"/>
      <c r="G15" s="112" t="s">
        <v>49</v>
      </c>
      <c r="H15" s="113"/>
      <c r="I15" s="111"/>
      <c r="J15" s="43"/>
      <c r="K15" s="38">
        <v>13</v>
      </c>
      <c r="L15" s="16">
        <f t="shared" si="3"/>
        <v>43894.384615384617</v>
      </c>
      <c r="M15" s="16">
        <f t="shared" si="3"/>
        <v>25617</v>
      </c>
      <c r="N15" s="16">
        <f t="shared" si="3"/>
        <v>20231.846153846152</v>
      </c>
      <c r="O15" s="16">
        <f t="shared" si="3"/>
        <v>18279.076923076922</v>
      </c>
      <c r="P15" s="16">
        <f t="shared" si="3"/>
        <v>14803.76923076923</v>
      </c>
      <c r="Q15" s="16">
        <f t="shared" si="3"/>
        <v>14066.692307692309</v>
      </c>
      <c r="R15" s="16">
        <f t="shared" si="3"/>
        <v>8336.3076923076915</v>
      </c>
      <c r="S15" s="16">
        <f t="shared" si="3"/>
        <v>7900.7692307692305</v>
      </c>
      <c r="T15" s="16">
        <f t="shared" si="3"/>
        <v>7770.4615384615381</v>
      </c>
      <c r="U15" s="16">
        <f t="shared" si="3"/>
        <v>7045.1538461538457</v>
      </c>
      <c r="V15" s="16">
        <f t="shared" si="3"/>
        <v>6222.6923076923076</v>
      </c>
      <c r="W15" s="16">
        <f t="shared" si="3"/>
        <v>0</v>
      </c>
      <c r="X15" s="16">
        <f t="shared" si="3"/>
        <v>0</v>
      </c>
      <c r="Y15" s="16">
        <f t="shared" si="3"/>
        <v>0</v>
      </c>
      <c r="Z15" s="16">
        <f t="shared" si="3"/>
        <v>0</v>
      </c>
      <c r="AA15" s="16">
        <f t="shared" si="3"/>
        <v>0</v>
      </c>
      <c r="AB15" s="16">
        <f t="shared" si="3"/>
        <v>0</v>
      </c>
      <c r="AC15" s="16">
        <f t="shared" si="3"/>
        <v>0</v>
      </c>
      <c r="AD15" s="16">
        <f t="shared" si="3"/>
        <v>0</v>
      </c>
      <c r="AE15" s="16">
        <f t="shared" si="3"/>
        <v>0</v>
      </c>
      <c r="AF15" s="55"/>
      <c r="AG15" s="55"/>
      <c r="AH15" s="55"/>
      <c r="AI15" s="55"/>
      <c r="AJ15" s="18">
        <f t="shared" ca="1" si="1"/>
        <v>43894.384615384617</v>
      </c>
      <c r="AK15" s="19" t="str">
        <f t="shared" ca="1" si="2"/>
        <v>verde</v>
      </c>
      <c r="AL15" s="18" t="s">
        <v>15</v>
      </c>
      <c r="AM15" s="21">
        <v>15</v>
      </c>
      <c r="AN15" s="21">
        <v>13</v>
      </c>
    </row>
    <row r="16" spans="1:40" ht="12" customHeight="1">
      <c r="A16" s="31" t="s">
        <v>365</v>
      </c>
      <c r="B16" s="33">
        <v>91587</v>
      </c>
      <c r="C16" s="32">
        <f t="shared" si="4"/>
        <v>3.1745289002855399E-2</v>
      </c>
      <c r="D16" s="38">
        <f>COUNTIFS(U3:U52,$AH$6,U3:U52,$AH$5)</f>
        <v>2</v>
      </c>
      <c r="E16" s="42">
        <f t="shared" si="6"/>
        <v>91587</v>
      </c>
      <c r="F16" s="14"/>
      <c r="G16" s="114" t="s">
        <v>51</v>
      </c>
      <c r="H16" s="111"/>
      <c r="I16" s="37">
        <f>VLOOKUP($AG$8,$A$7:$D$25,4,0)+1</f>
        <v>3</v>
      </c>
      <c r="J16" s="43"/>
      <c r="K16" s="38">
        <v>14</v>
      </c>
      <c r="L16" s="16">
        <f t="shared" si="3"/>
        <v>40759.071428571428</v>
      </c>
      <c r="M16" s="16">
        <f t="shared" si="3"/>
        <v>23787.214285714286</v>
      </c>
      <c r="N16" s="16">
        <f t="shared" si="3"/>
        <v>18786.714285714286</v>
      </c>
      <c r="O16" s="16">
        <f t="shared" si="3"/>
        <v>16973.428571428572</v>
      </c>
      <c r="P16" s="16">
        <f t="shared" si="3"/>
        <v>13746.357142857143</v>
      </c>
      <c r="Q16" s="16">
        <f t="shared" si="3"/>
        <v>13061.928571428571</v>
      </c>
      <c r="R16" s="16">
        <f t="shared" si="3"/>
        <v>7740.8571428571431</v>
      </c>
      <c r="S16" s="16">
        <f t="shared" si="3"/>
        <v>7336.4285714285716</v>
      </c>
      <c r="T16" s="16">
        <f t="shared" si="3"/>
        <v>7215.4285714285716</v>
      </c>
      <c r="U16" s="16">
        <f t="shared" si="3"/>
        <v>6541.9285714285716</v>
      </c>
      <c r="V16" s="16">
        <f t="shared" si="3"/>
        <v>5778.2142857142853</v>
      </c>
      <c r="W16" s="16">
        <f t="shared" si="3"/>
        <v>0</v>
      </c>
      <c r="X16" s="16">
        <f t="shared" si="3"/>
        <v>0</v>
      </c>
      <c r="Y16" s="16">
        <f t="shared" si="3"/>
        <v>0</v>
      </c>
      <c r="Z16" s="16">
        <f t="shared" si="3"/>
        <v>0</v>
      </c>
      <c r="AA16" s="16">
        <f t="shared" si="3"/>
        <v>0</v>
      </c>
      <c r="AB16" s="16">
        <f t="shared" si="3"/>
        <v>0</v>
      </c>
      <c r="AC16" s="16">
        <f t="shared" si="3"/>
        <v>0</v>
      </c>
      <c r="AD16" s="16">
        <f t="shared" si="3"/>
        <v>0</v>
      </c>
      <c r="AE16" s="16">
        <f t="shared" si="3"/>
        <v>0</v>
      </c>
      <c r="AF16" s="55"/>
      <c r="AG16" s="55"/>
      <c r="AH16" s="55"/>
      <c r="AI16" s="55"/>
      <c r="AJ16" s="18">
        <f t="shared" ca="1" si="1"/>
        <v>40759.071428571428</v>
      </c>
      <c r="AK16" s="19" t="str">
        <f t="shared" ca="1" si="2"/>
        <v>verde</v>
      </c>
      <c r="AL16" s="18" t="s">
        <v>15</v>
      </c>
      <c r="AM16" s="21">
        <v>16</v>
      </c>
      <c r="AN16" s="21">
        <v>14</v>
      </c>
    </row>
    <row r="17" spans="1:40" ht="12" customHeight="1">
      <c r="A17" s="31" t="s">
        <v>366</v>
      </c>
      <c r="B17" s="33">
        <v>80895</v>
      </c>
      <c r="C17" s="32">
        <f t="shared" si="4"/>
        <v>2.8039297650168559E-2</v>
      </c>
      <c r="D17" s="38">
        <f>COUNTIFS(V3:V52,$AH$6,V3:V52,$AH$5)</f>
        <v>1</v>
      </c>
      <c r="E17" s="42">
        <f t="shared" si="6"/>
        <v>80895</v>
      </c>
      <c r="F17" s="14"/>
      <c r="G17" s="114" t="s">
        <v>53</v>
      </c>
      <c r="H17" s="111"/>
      <c r="I17" s="37">
        <f>(I3-(VLOOKUP($AG$8,$A$7:$D$25,2,0)/I16))*I16+1</f>
        <v>45794.5</v>
      </c>
      <c r="J17" s="43"/>
      <c r="K17" s="38">
        <v>15</v>
      </c>
      <c r="L17" s="16">
        <f t="shared" si="3"/>
        <v>38041.800000000003</v>
      </c>
      <c r="M17" s="16">
        <f t="shared" si="3"/>
        <v>22201.4</v>
      </c>
      <c r="N17" s="16">
        <f t="shared" si="3"/>
        <v>17534.266666666666</v>
      </c>
      <c r="O17" s="16">
        <f t="shared" si="3"/>
        <v>15841.866666666667</v>
      </c>
      <c r="P17" s="16">
        <f t="shared" si="3"/>
        <v>12829.933333333332</v>
      </c>
      <c r="Q17" s="16">
        <f t="shared" si="3"/>
        <v>12191.133333333333</v>
      </c>
      <c r="R17" s="16">
        <f t="shared" si="3"/>
        <v>7224.8</v>
      </c>
      <c r="S17" s="16">
        <f t="shared" si="3"/>
        <v>6847.333333333333</v>
      </c>
      <c r="T17" s="16">
        <f t="shared" si="3"/>
        <v>6734.4</v>
      </c>
      <c r="U17" s="16">
        <f t="shared" si="3"/>
        <v>6105.8</v>
      </c>
      <c r="V17" s="16">
        <f t="shared" si="3"/>
        <v>5393</v>
      </c>
      <c r="W17" s="16">
        <f t="shared" si="3"/>
        <v>0</v>
      </c>
      <c r="X17" s="16">
        <f t="shared" si="3"/>
        <v>0</v>
      </c>
      <c r="Y17" s="16">
        <f t="shared" si="3"/>
        <v>0</v>
      </c>
      <c r="Z17" s="16">
        <f t="shared" si="3"/>
        <v>0</v>
      </c>
      <c r="AA17" s="16">
        <f t="shared" ref="AA17:AT17" si="7">+AA$2/$K17</f>
        <v>0</v>
      </c>
      <c r="AB17" s="16">
        <f t="shared" si="7"/>
        <v>0</v>
      </c>
      <c r="AC17" s="16">
        <f t="shared" si="7"/>
        <v>0</v>
      </c>
      <c r="AD17" s="16">
        <f t="shared" si="7"/>
        <v>0</v>
      </c>
      <c r="AE17" s="16">
        <f t="shared" si="7"/>
        <v>0</v>
      </c>
      <c r="AF17" s="55"/>
      <c r="AG17" s="55"/>
      <c r="AH17" s="55"/>
      <c r="AI17" s="55"/>
      <c r="AJ17" s="18">
        <f t="shared" ca="1" si="1"/>
        <v>38041.800000000003</v>
      </c>
      <c r="AK17" s="19" t="str">
        <f t="shared" ca="1" si="2"/>
        <v>verde</v>
      </c>
      <c r="AL17" s="18" t="s">
        <v>15</v>
      </c>
      <c r="AM17" s="21">
        <v>17</v>
      </c>
      <c r="AN17" s="21">
        <v>15</v>
      </c>
    </row>
    <row r="18" spans="1:40" ht="12" customHeight="1">
      <c r="A18" s="31" t="s">
        <v>362</v>
      </c>
      <c r="B18" s="33">
        <v>26053</v>
      </c>
      <c r="C18" s="32">
        <f t="shared" si="4"/>
        <v>9.0303210542041091E-3</v>
      </c>
      <c r="D18" s="38">
        <f>COUNTIFS(W3:W52,$AH$6,W3:W52,$AH$5)</f>
        <v>0</v>
      </c>
      <c r="E18" s="42">
        <f t="shared" si="6"/>
        <v>0</v>
      </c>
      <c r="F18" s="14"/>
      <c r="G18" s="128" t="s">
        <v>55</v>
      </c>
      <c r="H18" s="111"/>
      <c r="I18" s="40">
        <f>VLOOKUP($AG$8,$A$7:$D$25,2,0)+I17</f>
        <v>137381.5</v>
      </c>
      <c r="J18" s="43"/>
      <c r="K18" s="38">
        <v>16</v>
      </c>
      <c r="L18" s="16">
        <f t="shared" ref="L18:AE30" si="8">+L$2/$K18</f>
        <v>35664.1875</v>
      </c>
      <c r="M18" s="16">
        <f t="shared" si="8"/>
        <v>20813.8125</v>
      </c>
      <c r="N18" s="16">
        <f t="shared" si="8"/>
        <v>16438.375</v>
      </c>
      <c r="O18" s="16">
        <f t="shared" si="8"/>
        <v>14851.75</v>
      </c>
      <c r="P18" s="16">
        <f t="shared" si="8"/>
        <v>12028.0625</v>
      </c>
      <c r="Q18" s="16">
        <f t="shared" si="8"/>
        <v>11429.1875</v>
      </c>
      <c r="R18" s="16">
        <f t="shared" si="8"/>
        <v>6773.25</v>
      </c>
      <c r="S18" s="16">
        <f t="shared" si="8"/>
        <v>6419.375</v>
      </c>
      <c r="T18" s="16">
        <f t="shared" si="8"/>
        <v>6313.5</v>
      </c>
      <c r="U18" s="16">
        <f t="shared" si="8"/>
        <v>5724.1875</v>
      </c>
      <c r="V18" s="16">
        <f t="shared" si="8"/>
        <v>5055.9375</v>
      </c>
      <c r="W18" s="16">
        <f t="shared" si="8"/>
        <v>0</v>
      </c>
      <c r="X18" s="16">
        <f t="shared" si="8"/>
        <v>0</v>
      </c>
      <c r="Y18" s="16">
        <f t="shared" si="8"/>
        <v>0</v>
      </c>
      <c r="Z18" s="16">
        <f t="shared" si="8"/>
        <v>0</v>
      </c>
      <c r="AA18" s="16">
        <f t="shared" si="8"/>
        <v>0</v>
      </c>
      <c r="AB18" s="16">
        <f t="shared" si="8"/>
        <v>0</v>
      </c>
      <c r="AC18" s="16">
        <f t="shared" si="8"/>
        <v>0</v>
      </c>
      <c r="AD18" s="16">
        <f t="shared" si="8"/>
        <v>0</v>
      </c>
      <c r="AE18" s="16">
        <f t="shared" si="8"/>
        <v>0</v>
      </c>
      <c r="AF18" s="55"/>
      <c r="AG18" s="55"/>
      <c r="AH18" s="55"/>
      <c r="AI18" s="55"/>
      <c r="AJ18" s="18">
        <f t="shared" ca="1" si="1"/>
        <v>35664.1875</v>
      </c>
      <c r="AK18" s="19" t="str">
        <f t="shared" ca="1" si="2"/>
        <v>verde</v>
      </c>
      <c r="AL18" s="18" t="s">
        <v>15</v>
      </c>
      <c r="AM18" s="21">
        <v>18</v>
      </c>
      <c r="AN18" s="21">
        <v>16</v>
      </c>
    </row>
    <row r="19" spans="1:40" ht="12" customHeight="1">
      <c r="A19" s="31" t="s">
        <v>355</v>
      </c>
      <c r="B19" s="33">
        <v>25009</v>
      </c>
      <c r="C19" s="32">
        <f t="shared" si="4"/>
        <v>8.6684565786892334E-3</v>
      </c>
      <c r="D19" s="38">
        <f>COUNTIFS(X3:X52,$AH$6,X3:X52,$AH$5)</f>
        <v>0</v>
      </c>
      <c r="E19" s="42">
        <f t="shared" si="6"/>
        <v>0</v>
      </c>
      <c r="F19" s="14"/>
      <c r="G19" s="114" t="s">
        <v>56</v>
      </c>
      <c r="H19" s="111"/>
      <c r="I19" s="48" t="str">
        <f ca="1">VLOOKUP($B$2,$A$31:$H$136,3,0)</f>
        <v>mira</v>
      </c>
      <c r="J19" s="43"/>
      <c r="K19" s="38">
        <v>17</v>
      </c>
      <c r="L19" s="16">
        <f t="shared" si="8"/>
        <v>33566.294117647056</v>
      </c>
      <c r="M19" s="16">
        <f t="shared" si="8"/>
        <v>19589.470588235294</v>
      </c>
      <c r="N19" s="16">
        <f t="shared" si="8"/>
        <v>15471.411764705883</v>
      </c>
      <c r="O19" s="16">
        <f t="shared" si="8"/>
        <v>13978.117647058823</v>
      </c>
      <c r="P19" s="16">
        <f t="shared" si="8"/>
        <v>11320.529411764706</v>
      </c>
      <c r="Q19" s="16">
        <f t="shared" si="8"/>
        <v>10756.882352941177</v>
      </c>
      <c r="R19" s="16">
        <f t="shared" si="8"/>
        <v>6374.8235294117649</v>
      </c>
      <c r="S19" s="16">
        <f t="shared" si="8"/>
        <v>6041.7647058823532</v>
      </c>
      <c r="T19" s="16">
        <f t="shared" si="8"/>
        <v>5942.1176470588234</v>
      </c>
      <c r="U19" s="16">
        <f t="shared" si="8"/>
        <v>5387.4705882352937</v>
      </c>
      <c r="V19" s="16">
        <f t="shared" si="8"/>
        <v>4758.5294117647063</v>
      </c>
      <c r="W19" s="16">
        <f t="shared" si="8"/>
        <v>0</v>
      </c>
      <c r="X19" s="16">
        <f t="shared" si="8"/>
        <v>0</v>
      </c>
      <c r="Y19" s="16">
        <f t="shared" si="8"/>
        <v>0</v>
      </c>
      <c r="Z19" s="16">
        <f t="shared" si="8"/>
        <v>0</v>
      </c>
      <c r="AA19" s="16">
        <f t="shared" si="8"/>
        <v>0</v>
      </c>
      <c r="AB19" s="16">
        <f t="shared" si="8"/>
        <v>0</v>
      </c>
      <c r="AC19" s="16">
        <f t="shared" si="8"/>
        <v>0</v>
      </c>
      <c r="AD19" s="16">
        <f t="shared" si="8"/>
        <v>0</v>
      </c>
      <c r="AE19" s="16">
        <f t="shared" si="8"/>
        <v>0</v>
      </c>
      <c r="AF19" s="55"/>
      <c r="AG19" s="55"/>
      <c r="AH19" s="55"/>
      <c r="AI19" s="55"/>
      <c r="AJ19" s="18">
        <f t="shared" ca="1" si="1"/>
        <v>33566.294117647056</v>
      </c>
      <c r="AK19" s="19" t="str">
        <f t="shared" ca="1" si="2"/>
        <v>verde</v>
      </c>
      <c r="AL19" s="18" t="s">
        <v>15</v>
      </c>
      <c r="AM19" s="21">
        <v>19</v>
      </c>
      <c r="AN19" s="21">
        <v>17</v>
      </c>
    </row>
    <row r="20" spans="1:40" ht="12" customHeight="1">
      <c r="A20" s="38" t="s">
        <v>356</v>
      </c>
      <c r="B20" s="42">
        <v>16344</v>
      </c>
      <c r="C20" s="32">
        <f t="shared" si="4"/>
        <v>5.6650507546122126E-3</v>
      </c>
      <c r="D20" s="38">
        <f>COUNTIFS(Y3:Y52,$AH$6,Y3:Y52,$AH$5)</f>
        <v>0</v>
      </c>
      <c r="E20" s="42">
        <f t="shared" si="6"/>
        <v>0</v>
      </c>
      <c r="F20" s="14"/>
      <c r="G20" s="116" t="s">
        <v>57</v>
      </c>
      <c r="H20" s="111"/>
      <c r="I20" s="37">
        <f ca="1">VLOOKUP($B$2,$A$31:$H$136,4,0)</f>
        <v>2</v>
      </c>
      <c r="J20" s="43"/>
      <c r="K20" s="38">
        <v>18</v>
      </c>
      <c r="L20" s="16">
        <f t="shared" si="8"/>
        <v>31701.5</v>
      </c>
      <c r="M20" s="16">
        <f t="shared" si="8"/>
        <v>18501.166666666668</v>
      </c>
      <c r="N20" s="16">
        <f t="shared" si="8"/>
        <v>14611.888888888889</v>
      </c>
      <c r="O20" s="16">
        <f t="shared" si="8"/>
        <v>13201.555555555555</v>
      </c>
      <c r="P20" s="16">
        <f t="shared" si="8"/>
        <v>10691.611111111111</v>
      </c>
      <c r="Q20" s="16">
        <f t="shared" si="8"/>
        <v>10159.277777777777</v>
      </c>
      <c r="R20" s="16">
        <f t="shared" si="8"/>
        <v>6020.666666666667</v>
      </c>
      <c r="S20" s="16">
        <f t="shared" si="8"/>
        <v>5706.1111111111113</v>
      </c>
      <c r="T20" s="16">
        <f t="shared" si="8"/>
        <v>5612</v>
      </c>
      <c r="U20" s="16">
        <f t="shared" si="8"/>
        <v>5088.166666666667</v>
      </c>
      <c r="V20" s="16">
        <f t="shared" si="8"/>
        <v>4494.166666666667</v>
      </c>
      <c r="W20" s="16">
        <f t="shared" si="8"/>
        <v>0</v>
      </c>
      <c r="X20" s="16">
        <f t="shared" si="8"/>
        <v>0</v>
      </c>
      <c r="Y20" s="16">
        <f t="shared" si="8"/>
        <v>0</v>
      </c>
      <c r="Z20" s="16">
        <f t="shared" si="8"/>
        <v>0</v>
      </c>
      <c r="AA20" s="16">
        <f t="shared" si="8"/>
        <v>0</v>
      </c>
      <c r="AB20" s="16">
        <f t="shared" si="8"/>
        <v>0</v>
      </c>
      <c r="AC20" s="16">
        <f t="shared" si="8"/>
        <v>0</v>
      </c>
      <c r="AD20" s="16">
        <f t="shared" si="8"/>
        <v>0</v>
      </c>
      <c r="AE20" s="16">
        <f t="shared" si="8"/>
        <v>0</v>
      </c>
      <c r="AF20" s="55"/>
      <c r="AG20" s="55"/>
      <c r="AH20" s="55"/>
      <c r="AI20" s="55"/>
      <c r="AJ20" s="18">
        <f t="shared" ca="1" si="1"/>
        <v>31701.5</v>
      </c>
      <c r="AK20" s="19" t="str">
        <f t="shared" ca="1" si="2"/>
        <v>verde</v>
      </c>
      <c r="AL20" s="18" t="s">
        <v>15</v>
      </c>
      <c r="AM20" s="21">
        <v>20</v>
      </c>
      <c r="AN20" s="21">
        <v>18</v>
      </c>
    </row>
    <row r="21" spans="1:40" ht="12" customHeight="1">
      <c r="A21" s="38" t="s">
        <v>363</v>
      </c>
      <c r="B21" s="42">
        <v>13244</v>
      </c>
      <c r="C21" s="32">
        <f t="shared" si="4"/>
        <v>4.5905489595009872E-3</v>
      </c>
      <c r="D21" s="38">
        <f>COUNTIFS(Z3:Z52,$AH$6,Z3:Z52,$AH$5)</f>
        <v>0</v>
      </c>
      <c r="E21" s="42">
        <f t="shared" si="6"/>
        <v>0</v>
      </c>
      <c r="F21" s="14"/>
      <c r="G21" s="10"/>
      <c r="H21" s="10"/>
      <c r="I21" s="10"/>
      <c r="J21" s="43"/>
      <c r="K21" s="38">
        <v>19</v>
      </c>
      <c r="L21" s="16">
        <f t="shared" si="8"/>
        <v>30033</v>
      </c>
      <c r="M21" s="16">
        <f t="shared" si="8"/>
        <v>17527.42105263158</v>
      </c>
      <c r="N21" s="16">
        <f t="shared" si="8"/>
        <v>13842.842105263158</v>
      </c>
      <c r="O21" s="16">
        <f t="shared" si="8"/>
        <v>12506.736842105263</v>
      </c>
      <c r="P21" s="16">
        <f t="shared" si="8"/>
        <v>10128.894736842105</v>
      </c>
      <c r="Q21" s="16">
        <f t="shared" si="8"/>
        <v>9624.5789473684217</v>
      </c>
      <c r="R21" s="16">
        <f t="shared" si="8"/>
        <v>5703.7894736842109</v>
      </c>
      <c r="S21" s="16">
        <f t="shared" si="8"/>
        <v>5405.7894736842109</v>
      </c>
      <c r="T21" s="16">
        <f t="shared" si="8"/>
        <v>5316.6315789473683</v>
      </c>
      <c r="U21" s="16">
        <f t="shared" si="8"/>
        <v>4820.3684210526317</v>
      </c>
      <c r="V21" s="16">
        <f t="shared" si="8"/>
        <v>4257.6315789473683</v>
      </c>
      <c r="W21" s="16">
        <f t="shared" si="8"/>
        <v>0</v>
      </c>
      <c r="X21" s="16">
        <f t="shared" si="8"/>
        <v>0</v>
      </c>
      <c r="Y21" s="16">
        <f t="shared" si="8"/>
        <v>0</v>
      </c>
      <c r="Z21" s="16">
        <f t="shared" si="8"/>
        <v>0</v>
      </c>
      <c r="AA21" s="16">
        <f t="shared" si="8"/>
        <v>0</v>
      </c>
      <c r="AB21" s="16">
        <f t="shared" si="8"/>
        <v>0</v>
      </c>
      <c r="AC21" s="16">
        <f t="shared" si="8"/>
        <v>0</v>
      </c>
      <c r="AD21" s="16">
        <f t="shared" si="8"/>
        <v>0</v>
      </c>
      <c r="AE21" s="16">
        <f t="shared" si="8"/>
        <v>0</v>
      </c>
      <c r="AF21" s="55"/>
      <c r="AG21" s="55"/>
      <c r="AH21" s="55"/>
      <c r="AI21" s="55"/>
      <c r="AJ21" s="18">
        <f t="shared" ca="1" si="1"/>
        <v>30033</v>
      </c>
      <c r="AK21" s="19" t="str">
        <f t="shared" ca="1" si="2"/>
        <v>verde</v>
      </c>
      <c r="AL21" s="18" t="s">
        <v>15</v>
      </c>
      <c r="AM21" s="21">
        <v>21</v>
      </c>
      <c r="AN21" s="21">
        <v>19</v>
      </c>
    </row>
    <row r="22" spans="1:40" ht="12" customHeight="1">
      <c r="A22" s="38" t="s">
        <v>367</v>
      </c>
      <c r="B22" s="42">
        <v>7036</v>
      </c>
      <c r="C22" s="32">
        <f t="shared" si="4"/>
        <v>2.4387724614201864E-3</v>
      </c>
      <c r="D22" s="38">
        <f>COUNTIFS(AA3:AA52,$AH$6,AA3:AA52,$AH$5)</f>
        <v>0</v>
      </c>
      <c r="E22" s="42">
        <f t="shared" si="6"/>
        <v>0</v>
      </c>
      <c r="F22" s="14"/>
      <c r="G22" s="112" t="s">
        <v>59</v>
      </c>
      <c r="H22" s="113"/>
      <c r="I22" s="111"/>
      <c r="J22" s="43"/>
      <c r="K22" s="38">
        <v>20</v>
      </c>
      <c r="L22" s="16">
        <f t="shared" si="8"/>
        <v>28531.35</v>
      </c>
      <c r="M22" s="16">
        <f t="shared" si="8"/>
        <v>16651.05</v>
      </c>
      <c r="N22" s="16">
        <f t="shared" si="8"/>
        <v>13150.7</v>
      </c>
      <c r="O22" s="16">
        <f t="shared" si="8"/>
        <v>11881.4</v>
      </c>
      <c r="P22" s="16">
        <f t="shared" si="8"/>
        <v>9622.4500000000007</v>
      </c>
      <c r="Q22" s="16">
        <f t="shared" si="8"/>
        <v>9143.35</v>
      </c>
      <c r="R22" s="16">
        <f t="shared" si="8"/>
        <v>5418.6</v>
      </c>
      <c r="S22" s="16">
        <f t="shared" si="8"/>
        <v>5135.5</v>
      </c>
      <c r="T22" s="16">
        <f t="shared" si="8"/>
        <v>5050.8</v>
      </c>
      <c r="U22" s="16">
        <f t="shared" si="8"/>
        <v>4579.3500000000004</v>
      </c>
      <c r="V22" s="16">
        <f t="shared" si="8"/>
        <v>4044.75</v>
      </c>
      <c r="W22" s="16">
        <f t="shared" si="8"/>
        <v>0</v>
      </c>
      <c r="X22" s="16">
        <f t="shared" si="8"/>
        <v>0</v>
      </c>
      <c r="Y22" s="16">
        <f t="shared" si="8"/>
        <v>0</v>
      </c>
      <c r="Z22" s="16">
        <f t="shared" si="8"/>
        <v>0</v>
      </c>
      <c r="AA22" s="16">
        <f t="shared" si="8"/>
        <v>0</v>
      </c>
      <c r="AB22" s="16">
        <f t="shared" si="8"/>
        <v>0</v>
      </c>
      <c r="AC22" s="16">
        <f t="shared" si="8"/>
        <v>0</v>
      </c>
      <c r="AD22" s="16">
        <f t="shared" si="8"/>
        <v>0</v>
      </c>
      <c r="AE22" s="16">
        <f t="shared" si="8"/>
        <v>0</v>
      </c>
      <c r="AF22" s="55"/>
      <c r="AG22" s="55"/>
      <c r="AH22" s="55"/>
      <c r="AI22" s="55"/>
      <c r="AJ22" s="18">
        <f t="shared" ca="1" si="1"/>
        <v>28531.35</v>
      </c>
      <c r="AK22" s="19" t="str">
        <f t="shared" ca="1" si="2"/>
        <v>verde</v>
      </c>
      <c r="AL22" s="18" t="s">
        <v>15</v>
      </c>
      <c r="AM22" s="21">
        <v>22</v>
      </c>
      <c r="AN22" s="21">
        <v>20</v>
      </c>
    </row>
    <row r="23" spans="1:40" ht="12" customHeight="1">
      <c r="A23" s="38"/>
      <c r="B23" s="42"/>
      <c r="C23" s="32">
        <f t="shared" si="4"/>
        <v>0</v>
      </c>
      <c r="D23" s="38">
        <f>COUNTIFS(AB3:AB52,$AH$6,AB3:AB52,$AH$5)</f>
        <v>0</v>
      </c>
      <c r="E23" s="42">
        <f t="shared" si="6"/>
        <v>0</v>
      </c>
      <c r="F23" s="14"/>
      <c r="G23" s="114" t="s">
        <v>60</v>
      </c>
      <c r="H23" s="111"/>
      <c r="I23" s="37">
        <f ca="1">(AH4-AH2)*I26-1</f>
        <v>-308</v>
      </c>
      <c r="J23" s="10"/>
      <c r="K23" s="38">
        <v>21</v>
      </c>
      <c r="L23" s="16">
        <f t="shared" si="8"/>
        <v>27172.714285714286</v>
      </c>
      <c r="M23" s="16">
        <f t="shared" si="8"/>
        <v>15858.142857142857</v>
      </c>
      <c r="N23" s="16">
        <f t="shared" si="8"/>
        <v>12524.476190476191</v>
      </c>
      <c r="O23" s="16">
        <f t="shared" si="8"/>
        <v>11315.619047619048</v>
      </c>
      <c r="P23" s="16">
        <f t="shared" si="8"/>
        <v>9164.2380952380954</v>
      </c>
      <c r="Q23" s="16">
        <f t="shared" si="8"/>
        <v>8707.9523809523816</v>
      </c>
      <c r="R23" s="16">
        <f t="shared" si="8"/>
        <v>5160.5714285714284</v>
      </c>
      <c r="S23" s="16">
        <f t="shared" si="8"/>
        <v>4890.9523809523807</v>
      </c>
      <c r="T23" s="16">
        <f t="shared" si="8"/>
        <v>4810.2857142857147</v>
      </c>
      <c r="U23" s="16">
        <f t="shared" si="8"/>
        <v>4361.2857142857147</v>
      </c>
      <c r="V23" s="16">
        <f t="shared" si="8"/>
        <v>3852.1428571428573</v>
      </c>
      <c r="W23" s="16">
        <f t="shared" si="8"/>
        <v>0</v>
      </c>
      <c r="X23" s="16">
        <f t="shared" si="8"/>
        <v>0</v>
      </c>
      <c r="Y23" s="16">
        <f t="shared" si="8"/>
        <v>0</v>
      </c>
      <c r="Z23" s="16">
        <f t="shared" si="8"/>
        <v>0</v>
      </c>
      <c r="AA23" s="16">
        <f t="shared" si="8"/>
        <v>0</v>
      </c>
      <c r="AB23" s="16">
        <f t="shared" si="8"/>
        <v>0</v>
      </c>
      <c r="AC23" s="16">
        <f t="shared" si="8"/>
        <v>0</v>
      </c>
      <c r="AD23" s="16">
        <f t="shared" si="8"/>
        <v>0</v>
      </c>
      <c r="AE23" s="16">
        <f t="shared" si="8"/>
        <v>0</v>
      </c>
      <c r="AF23" s="55"/>
      <c r="AG23" s="55"/>
      <c r="AH23" s="55"/>
      <c r="AI23" s="55"/>
      <c r="AJ23" s="18">
        <f t="shared" ca="1" si="1"/>
        <v>27172.714285714286</v>
      </c>
      <c r="AK23" s="19" t="str">
        <f t="shared" ca="1" si="2"/>
        <v>verde</v>
      </c>
      <c r="AL23" s="18" t="s">
        <v>15</v>
      </c>
      <c r="AM23" s="21">
        <v>23</v>
      </c>
      <c r="AN23" s="21">
        <v>21</v>
      </c>
    </row>
    <row r="24" spans="1:40" ht="12" customHeight="1">
      <c r="A24" s="38"/>
      <c r="B24" s="42"/>
      <c r="C24" s="32">
        <f t="shared" si="4"/>
        <v>0</v>
      </c>
      <c r="D24" s="38">
        <f>COUNTIFS(AC3:AC52,$AH$6,AC3:AC52,$AH$5)</f>
        <v>0</v>
      </c>
      <c r="E24" s="42">
        <f t="shared" si="6"/>
        <v>0</v>
      </c>
      <c r="F24" s="14"/>
      <c r="G24" s="128" t="s">
        <v>55</v>
      </c>
      <c r="H24" s="111"/>
      <c r="I24" s="40">
        <f ca="1">VLOOKUP($AG$8,$A$7:$D$25,2,0)+I23</f>
        <v>91279</v>
      </c>
      <c r="J24" s="10"/>
      <c r="K24" s="38">
        <v>22</v>
      </c>
      <c r="L24" s="16">
        <f t="shared" si="8"/>
        <v>25937.590909090908</v>
      </c>
      <c r="M24" s="16">
        <f t="shared" si="8"/>
        <v>15137.318181818182</v>
      </c>
      <c r="N24" s="16">
        <f t="shared" si="8"/>
        <v>11955.181818181818</v>
      </c>
      <c r="O24" s="16">
        <f t="shared" si="8"/>
        <v>10801.272727272728</v>
      </c>
      <c r="P24" s="16">
        <f t="shared" si="8"/>
        <v>8747.681818181818</v>
      </c>
      <c r="Q24" s="16">
        <f t="shared" si="8"/>
        <v>8312.136363636364</v>
      </c>
      <c r="R24" s="16">
        <f t="shared" si="8"/>
        <v>4926</v>
      </c>
      <c r="S24" s="16">
        <f t="shared" si="8"/>
        <v>4668.636363636364</v>
      </c>
      <c r="T24" s="16">
        <f t="shared" si="8"/>
        <v>4591.636363636364</v>
      </c>
      <c r="U24" s="16">
        <f t="shared" si="8"/>
        <v>4163.045454545455</v>
      </c>
      <c r="V24" s="16">
        <f t="shared" si="8"/>
        <v>3677.0454545454545</v>
      </c>
      <c r="W24" s="16">
        <f t="shared" si="8"/>
        <v>0</v>
      </c>
      <c r="X24" s="16">
        <f t="shared" si="8"/>
        <v>0</v>
      </c>
      <c r="Y24" s="16">
        <f t="shared" si="8"/>
        <v>0</v>
      </c>
      <c r="Z24" s="16">
        <f t="shared" si="8"/>
        <v>0</v>
      </c>
      <c r="AA24" s="16">
        <f t="shared" si="8"/>
        <v>0</v>
      </c>
      <c r="AB24" s="16">
        <f t="shared" si="8"/>
        <v>0</v>
      </c>
      <c r="AC24" s="16">
        <f t="shared" si="8"/>
        <v>0</v>
      </c>
      <c r="AD24" s="16">
        <f t="shared" si="8"/>
        <v>0</v>
      </c>
      <c r="AE24" s="16">
        <f t="shared" si="8"/>
        <v>0</v>
      </c>
      <c r="AF24" s="55"/>
      <c r="AG24" s="55"/>
      <c r="AH24" s="55"/>
      <c r="AI24" s="55"/>
      <c r="AJ24" s="18">
        <f t="shared" ca="1" si="1"/>
        <v>25937.590909090908</v>
      </c>
      <c r="AK24" s="19" t="str">
        <f t="shared" ca="1" si="2"/>
        <v>verde</v>
      </c>
      <c r="AL24" s="18" t="s">
        <v>15</v>
      </c>
      <c r="AM24" s="21">
        <v>24</v>
      </c>
      <c r="AN24" s="21">
        <v>22</v>
      </c>
    </row>
    <row r="25" spans="1:40" ht="12" customHeight="1">
      <c r="A25" s="38"/>
      <c r="B25" s="42"/>
      <c r="C25" s="32">
        <f t="shared" si="4"/>
        <v>0</v>
      </c>
      <c r="D25" s="38">
        <f t="shared" ref="D25:D26" si="9">COUNTIFS(AD3:AD52,$AH$6,AD3:AD52,$AH$5)</f>
        <v>0</v>
      </c>
      <c r="E25" s="42">
        <f t="shared" si="6"/>
        <v>0</v>
      </c>
      <c r="F25" s="14"/>
      <c r="G25" s="114" t="s">
        <v>61</v>
      </c>
      <c r="H25" s="111"/>
      <c r="I25" s="40" t="str">
        <f ca="1">VLOOKUP($AH$3,$A$31:$I$136,3,0)</f>
        <v>humana</v>
      </c>
      <c r="J25" s="10"/>
      <c r="K25" s="38">
        <v>23</v>
      </c>
      <c r="L25" s="16">
        <f t="shared" si="8"/>
        <v>24809.869565217392</v>
      </c>
      <c r="M25" s="16">
        <f t="shared" si="8"/>
        <v>14479.173913043478</v>
      </c>
      <c r="N25" s="16">
        <f t="shared" si="8"/>
        <v>11435.391304347826</v>
      </c>
      <c r="O25" s="16">
        <f t="shared" si="8"/>
        <v>10331.652173913044</v>
      </c>
      <c r="P25" s="16">
        <f t="shared" si="8"/>
        <v>8367.347826086956</v>
      </c>
      <c r="Q25" s="16">
        <f t="shared" si="8"/>
        <v>7950.739130434783</v>
      </c>
      <c r="R25" s="16">
        <f t="shared" si="8"/>
        <v>4711.826086956522</v>
      </c>
      <c r="S25" s="16">
        <f t="shared" si="8"/>
        <v>4465.652173913043</v>
      </c>
      <c r="T25" s="16">
        <f t="shared" si="8"/>
        <v>4392</v>
      </c>
      <c r="U25" s="16">
        <f t="shared" si="8"/>
        <v>3982.0434782608695</v>
      </c>
      <c r="V25" s="16">
        <f t="shared" si="8"/>
        <v>3517.1739130434785</v>
      </c>
      <c r="W25" s="16">
        <f t="shared" si="8"/>
        <v>0</v>
      </c>
      <c r="X25" s="16">
        <f t="shared" si="8"/>
        <v>0</v>
      </c>
      <c r="Y25" s="16">
        <f t="shared" si="8"/>
        <v>0</v>
      </c>
      <c r="Z25" s="16">
        <f t="shared" si="8"/>
        <v>0</v>
      </c>
      <c r="AA25" s="16">
        <f t="shared" si="8"/>
        <v>0</v>
      </c>
      <c r="AB25" s="16">
        <f t="shared" si="8"/>
        <v>0</v>
      </c>
      <c r="AC25" s="16">
        <f t="shared" si="8"/>
        <v>0</v>
      </c>
      <c r="AD25" s="16">
        <f t="shared" si="8"/>
        <v>0</v>
      </c>
      <c r="AE25" s="16">
        <f t="shared" si="8"/>
        <v>0</v>
      </c>
      <c r="AF25" s="55"/>
      <c r="AG25" s="55"/>
      <c r="AH25" s="55"/>
      <c r="AI25" s="55"/>
      <c r="AJ25" s="18">
        <f t="shared" ca="1" si="1"/>
        <v>24809.869565217392</v>
      </c>
      <c r="AK25" s="19" t="str">
        <f t="shared" ca="1" si="2"/>
        <v>verde</v>
      </c>
      <c r="AL25" s="18" t="s">
        <v>15</v>
      </c>
      <c r="AM25" s="21">
        <v>25</v>
      </c>
      <c r="AN25" s="21">
        <v>23</v>
      </c>
    </row>
    <row r="26" spans="1:40" ht="12" customHeight="1">
      <c r="A26" s="38"/>
      <c r="B26" s="42"/>
      <c r="C26" s="32">
        <f t="shared" si="4"/>
        <v>0</v>
      </c>
      <c r="D26" s="38">
        <f t="shared" si="9"/>
        <v>0</v>
      </c>
      <c r="E26" s="42">
        <f t="shared" si="6"/>
        <v>0</v>
      </c>
      <c r="F26" s="14"/>
      <c r="G26" s="114" t="s">
        <v>62</v>
      </c>
      <c r="H26" s="111"/>
      <c r="I26" s="40">
        <f ca="1">VLOOKUP($AH$3,$A$31:$I$136,4,0)</f>
        <v>4</v>
      </c>
      <c r="J26" s="10"/>
      <c r="K26" s="38">
        <v>24</v>
      </c>
      <c r="L26" s="16">
        <f t="shared" si="8"/>
        <v>23776.125</v>
      </c>
      <c r="M26" s="16">
        <f t="shared" si="8"/>
        <v>13875.875</v>
      </c>
      <c r="N26" s="16">
        <f t="shared" si="8"/>
        <v>10958.916666666666</v>
      </c>
      <c r="O26" s="16">
        <f t="shared" si="8"/>
        <v>9901.1666666666661</v>
      </c>
      <c r="P26" s="16">
        <f t="shared" si="8"/>
        <v>8018.708333333333</v>
      </c>
      <c r="Q26" s="16">
        <f t="shared" si="8"/>
        <v>7619.458333333333</v>
      </c>
      <c r="R26" s="16">
        <f t="shared" si="8"/>
        <v>4515.5</v>
      </c>
      <c r="S26" s="16">
        <f t="shared" si="8"/>
        <v>4279.583333333333</v>
      </c>
      <c r="T26" s="16">
        <f t="shared" si="8"/>
        <v>4209</v>
      </c>
      <c r="U26" s="16">
        <f t="shared" si="8"/>
        <v>3816.125</v>
      </c>
      <c r="V26" s="16">
        <f t="shared" si="8"/>
        <v>3370.625</v>
      </c>
      <c r="W26" s="16">
        <f t="shared" si="8"/>
        <v>0</v>
      </c>
      <c r="X26" s="16">
        <f t="shared" si="8"/>
        <v>0</v>
      </c>
      <c r="Y26" s="16">
        <f t="shared" si="8"/>
        <v>0</v>
      </c>
      <c r="Z26" s="16">
        <f t="shared" si="8"/>
        <v>0</v>
      </c>
      <c r="AA26" s="16">
        <f t="shared" si="8"/>
        <v>0</v>
      </c>
      <c r="AB26" s="16">
        <f t="shared" si="8"/>
        <v>0</v>
      </c>
      <c r="AC26" s="16">
        <f t="shared" si="8"/>
        <v>0</v>
      </c>
      <c r="AD26" s="16">
        <f t="shared" si="8"/>
        <v>0</v>
      </c>
      <c r="AE26" s="16">
        <f t="shared" si="8"/>
        <v>0</v>
      </c>
      <c r="AF26" s="55"/>
      <c r="AG26" s="55"/>
      <c r="AH26" s="55"/>
      <c r="AI26" s="55"/>
      <c r="AJ26" s="18">
        <f t="shared" ca="1" si="1"/>
        <v>23776.125</v>
      </c>
      <c r="AK26" s="19" t="str">
        <f t="shared" ca="1" si="2"/>
        <v>verde</v>
      </c>
      <c r="AL26" s="18" t="s">
        <v>15</v>
      </c>
      <c r="AM26" s="21">
        <v>26</v>
      </c>
      <c r="AN26" s="21">
        <v>24</v>
      </c>
    </row>
    <row r="27" spans="1:40" ht="12" customHeight="1">
      <c r="A27" s="43"/>
      <c r="B27" s="43"/>
      <c r="C27" s="43"/>
      <c r="D27" s="43"/>
      <c r="E27" s="43"/>
      <c r="F27" s="14"/>
      <c r="G27" s="14"/>
      <c r="H27" s="14"/>
      <c r="I27" s="14"/>
      <c r="J27" s="14"/>
      <c r="K27" s="38">
        <v>25</v>
      </c>
      <c r="L27" s="16">
        <f t="shared" si="8"/>
        <v>22825.08</v>
      </c>
      <c r="M27" s="16">
        <f t="shared" si="8"/>
        <v>13320.84</v>
      </c>
      <c r="N27" s="16">
        <f t="shared" si="8"/>
        <v>10520.56</v>
      </c>
      <c r="O27" s="16">
        <f t="shared" si="8"/>
        <v>9505.1200000000008</v>
      </c>
      <c r="P27" s="16">
        <f t="shared" si="8"/>
        <v>7697.96</v>
      </c>
      <c r="Q27" s="16">
        <f t="shared" si="8"/>
        <v>7314.68</v>
      </c>
      <c r="R27" s="16">
        <f t="shared" si="8"/>
        <v>4334.88</v>
      </c>
      <c r="S27" s="16">
        <f t="shared" si="8"/>
        <v>4108.3999999999996</v>
      </c>
      <c r="T27" s="16">
        <f t="shared" si="8"/>
        <v>4040.64</v>
      </c>
      <c r="U27" s="16">
        <f t="shared" si="8"/>
        <v>3663.48</v>
      </c>
      <c r="V27" s="16">
        <f t="shared" si="8"/>
        <v>3235.8</v>
      </c>
      <c r="W27" s="16">
        <f t="shared" si="8"/>
        <v>0</v>
      </c>
      <c r="X27" s="16">
        <f t="shared" si="8"/>
        <v>0</v>
      </c>
      <c r="Y27" s="16">
        <f t="shared" si="8"/>
        <v>0</v>
      </c>
      <c r="Z27" s="16">
        <f t="shared" si="8"/>
        <v>0</v>
      </c>
      <c r="AA27" s="16">
        <f t="shared" si="8"/>
        <v>0</v>
      </c>
      <c r="AB27" s="16">
        <f t="shared" si="8"/>
        <v>0</v>
      </c>
      <c r="AC27" s="16">
        <f t="shared" si="8"/>
        <v>0</v>
      </c>
      <c r="AD27" s="16">
        <f t="shared" si="8"/>
        <v>0</v>
      </c>
      <c r="AE27" s="16">
        <f t="shared" si="8"/>
        <v>0</v>
      </c>
      <c r="AF27" s="55"/>
      <c r="AG27" s="55"/>
      <c r="AH27" s="55"/>
      <c r="AI27" s="55"/>
      <c r="AJ27" s="18">
        <f t="shared" ca="1" si="1"/>
        <v>22825.08</v>
      </c>
      <c r="AK27" s="19" t="str">
        <f t="shared" ca="1" si="2"/>
        <v>verde</v>
      </c>
      <c r="AL27" s="18" t="s">
        <v>15</v>
      </c>
      <c r="AM27" s="21">
        <v>27</v>
      </c>
      <c r="AN27" s="21">
        <v>25</v>
      </c>
    </row>
    <row r="28" spans="1:40" ht="12" customHeight="1">
      <c r="A28" s="122" t="s">
        <v>63</v>
      </c>
      <c r="B28" s="120" t="s">
        <v>7</v>
      </c>
      <c r="C28" s="121" t="s">
        <v>8</v>
      </c>
      <c r="D28" s="121" t="s">
        <v>64</v>
      </c>
      <c r="E28" s="117" t="s">
        <v>65</v>
      </c>
      <c r="F28" s="127" t="s">
        <v>66</v>
      </c>
      <c r="G28" s="126" t="s">
        <v>67</v>
      </c>
      <c r="H28" s="126" t="s">
        <v>68</v>
      </c>
      <c r="J28" s="14"/>
      <c r="K28" s="38">
        <v>26</v>
      </c>
      <c r="L28" s="16">
        <f t="shared" si="8"/>
        <v>21947.192307692309</v>
      </c>
      <c r="M28" s="16">
        <f t="shared" si="8"/>
        <v>12808.5</v>
      </c>
      <c r="N28" s="16">
        <f t="shared" si="8"/>
        <v>10115.923076923076</v>
      </c>
      <c r="O28" s="16">
        <f t="shared" si="8"/>
        <v>9139.538461538461</v>
      </c>
      <c r="P28" s="16">
        <f t="shared" si="8"/>
        <v>7401.8846153846152</v>
      </c>
      <c r="Q28" s="16">
        <f t="shared" si="8"/>
        <v>7033.3461538461543</v>
      </c>
      <c r="R28" s="16">
        <f t="shared" si="8"/>
        <v>4168.1538461538457</v>
      </c>
      <c r="S28" s="16">
        <f t="shared" si="8"/>
        <v>3950.3846153846152</v>
      </c>
      <c r="T28" s="16">
        <f t="shared" si="8"/>
        <v>3885.2307692307691</v>
      </c>
      <c r="U28" s="16">
        <f t="shared" si="8"/>
        <v>3522.5769230769229</v>
      </c>
      <c r="V28" s="16">
        <f t="shared" si="8"/>
        <v>3111.3461538461538</v>
      </c>
      <c r="W28" s="16">
        <f t="shared" si="8"/>
        <v>0</v>
      </c>
      <c r="X28" s="16">
        <f t="shared" si="8"/>
        <v>0</v>
      </c>
      <c r="Y28" s="16">
        <f t="shared" si="8"/>
        <v>0</v>
      </c>
      <c r="Z28" s="16">
        <f t="shared" si="8"/>
        <v>0</v>
      </c>
      <c r="AA28" s="16">
        <f t="shared" si="8"/>
        <v>0</v>
      </c>
      <c r="AB28" s="16">
        <f t="shared" si="8"/>
        <v>0</v>
      </c>
      <c r="AC28" s="16">
        <f t="shared" si="8"/>
        <v>0</v>
      </c>
      <c r="AD28" s="16">
        <f t="shared" si="8"/>
        <v>0</v>
      </c>
      <c r="AE28" s="16">
        <f t="shared" si="8"/>
        <v>0</v>
      </c>
      <c r="AF28" s="55"/>
      <c r="AG28" s="55"/>
      <c r="AH28" s="55"/>
      <c r="AI28" s="55"/>
      <c r="AJ28" s="18">
        <f t="shared" ca="1" si="1"/>
        <v>21947.192307692309</v>
      </c>
      <c r="AK28" s="19" t="str">
        <f t="shared" ca="1" si="2"/>
        <v>verde</v>
      </c>
      <c r="AL28" s="18" t="s">
        <v>15</v>
      </c>
      <c r="AM28" s="21">
        <v>28</v>
      </c>
      <c r="AN28" s="21">
        <v>26</v>
      </c>
    </row>
    <row r="29" spans="1:40" ht="12" customHeight="1">
      <c r="A29" s="118"/>
      <c r="B29" s="118"/>
      <c r="C29" s="118"/>
      <c r="D29" s="118"/>
      <c r="E29" s="118"/>
      <c r="F29" s="118"/>
      <c r="G29" s="118"/>
      <c r="H29" s="118"/>
      <c r="I29" s="14"/>
      <c r="J29" s="14"/>
      <c r="K29" s="38">
        <v>27</v>
      </c>
      <c r="L29" s="16">
        <f t="shared" si="8"/>
        <v>21134.333333333332</v>
      </c>
      <c r="M29" s="16">
        <f t="shared" si="8"/>
        <v>12334.111111111111</v>
      </c>
      <c r="N29" s="16">
        <f t="shared" si="8"/>
        <v>9741.2592592592591</v>
      </c>
      <c r="O29" s="16">
        <f t="shared" si="8"/>
        <v>8801.0370370370365</v>
      </c>
      <c r="P29" s="16">
        <f t="shared" si="8"/>
        <v>7127.7407407407409</v>
      </c>
      <c r="Q29" s="16">
        <f t="shared" si="8"/>
        <v>6772.8518518518522</v>
      </c>
      <c r="R29" s="16">
        <f t="shared" si="8"/>
        <v>4013.7777777777778</v>
      </c>
      <c r="S29" s="16">
        <f t="shared" si="8"/>
        <v>3804.0740740740739</v>
      </c>
      <c r="T29" s="16">
        <f t="shared" si="8"/>
        <v>3741.3333333333335</v>
      </c>
      <c r="U29" s="16">
        <f t="shared" si="8"/>
        <v>3392.1111111111113</v>
      </c>
      <c r="V29" s="16">
        <f t="shared" si="8"/>
        <v>2996.1111111111113</v>
      </c>
      <c r="W29" s="16">
        <f t="shared" si="8"/>
        <v>0</v>
      </c>
      <c r="X29" s="16">
        <f t="shared" si="8"/>
        <v>0</v>
      </c>
      <c r="Y29" s="16">
        <f t="shared" si="8"/>
        <v>0</v>
      </c>
      <c r="Z29" s="16">
        <f t="shared" si="8"/>
        <v>0</v>
      </c>
      <c r="AA29" s="16">
        <f t="shared" si="8"/>
        <v>0</v>
      </c>
      <c r="AB29" s="16">
        <f t="shared" si="8"/>
        <v>0</v>
      </c>
      <c r="AC29" s="16">
        <f t="shared" si="8"/>
        <v>0</v>
      </c>
      <c r="AD29" s="16">
        <f t="shared" si="8"/>
        <v>0</v>
      </c>
      <c r="AE29" s="16">
        <f t="shared" si="8"/>
        <v>0</v>
      </c>
      <c r="AF29" s="55"/>
      <c r="AG29" s="55"/>
      <c r="AH29" s="55"/>
      <c r="AI29" s="55"/>
      <c r="AJ29" s="18">
        <f t="shared" ca="1" si="1"/>
        <v>21134.333333333332</v>
      </c>
      <c r="AK29" s="19" t="str">
        <f t="shared" ca="1" si="2"/>
        <v>verde</v>
      </c>
      <c r="AL29" s="18" t="s">
        <v>15</v>
      </c>
      <c r="AM29" s="21">
        <v>29</v>
      </c>
      <c r="AN29" s="21">
        <v>27</v>
      </c>
    </row>
    <row r="30" spans="1:40" ht="12" customHeight="1">
      <c r="A30" s="119"/>
      <c r="B30" s="119"/>
      <c r="C30" s="119"/>
      <c r="D30" s="119"/>
      <c r="E30" s="119"/>
      <c r="F30" s="119"/>
      <c r="G30" s="119"/>
      <c r="H30" s="119"/>
      <c r="I30" s="44"/>
      <c r="J30" s="14"/>
      <c r="K30" s="38">
        <v>28</v>
      </c>
      <c r="L30" s="16">
        <f t="shared" si="8"/>
        <v>20379.535714285714</v>
      </c>
      <c r="M30" s="16">
        <f t="shared" si="8"/>
        <v>11893.607142857143</v>
      </c>
      <c r="N30" s="16">
        <f t="shared" si="8"/>
        <v>9393.3571428571431</v>
      </c>
      <c r="O30" s="16">
        <f t="shared" si="8"/>
        <v>8486.7142857142862</v>
      </c>
      <c r="P30" s="16">
        <f t="shared" si="8"/>
        <v>6873.1785714285716</v>
      </c>
      <c r="Q30" s="16">
        <f t="shared" si="8"/>
        <v>6530.9642857142853</v>
      </c>
      <c r="R30" s="16">
        <f t="shared" si="8"/>
        <v>3870.4285714285716</v>
      </c>
      <c r="S30" s="16">
        <f t="shared" si="8"/>
        <v>3668.2142857142858</v>
      </c>
      <c r="T30" s="16">
        <f t="shared" si="8"/>
        <v>3607.7142857142858</v>
      </c>
      <c r="U30" s="16">
        <f t="shared" si="8"/>
        <v>3270.9642857142858</v>
      </c>
      <c r="V30" s="16">
        <f t="shared" si="8"/>
        <v>2889.1071428571427</v>
      </c>
      <c r="W30" s="16">
        <f t="shared" si="8"/>
        <v>0</v>
      </c>
      <c r="X30" s="16">
        <f t="shared" si="8"/>
        <v>0</v>
      </c>
      <c r="Y30" s="16">
        <f t="shared" si="8"/>
        <v>0</v>
      </c>
      <c r="Z30" s="16">
        <f t="shared" si="8"/>
        <v>0</v>
      </c>
      <c r="AA30" s="16">
        <f t="shared" ref="AA30:AT30" si="10">+AA$2/$K30</f>
        <v>0</v>
      </c>
      <c r="AB30" s="16">
        <f t="shared" si="10"/>
        <v>0</v>
      </c>
      <c r="AC30" s="16">
        <f t="shared" si="10"/>
        <v>0</v>
      </c>
      <c r="AD30" s="16">
        <f t="shared" si="10"/>
        <v>0</v>
      </c>
      <c r="AE30" s="16">
        <f t="shared" si="10"/>
        <v>0</v>
      </c>
      <c r="AF30" s="55"/>
      <c r="AG30" s="55"/>
      <c r="AH30" s="55"/>
      <c r="AI30" s="55"/>
      <c r="AJ30" s="18">
        <f t="shared" ca="1" si="1"/>
        <v>20379.535714285714</v>
      </c>
      <c r="AK30" s="19" t="str">
        <f t="shared" ca="1" si="2"/>
        <v>verde</v>
      </c>
      <c r="AL30" s="18" t="s">
        <v>15</v>
      </c>
      <c r="AM30" s="21">
        <v>30</v>
      </c>
      <c r="AN30" s="21">
        <v>28</v>
      </c>
    </row>
    <row r="31" spans="1:40" ht="12" customHeight="1">
      <c r="A31" s="45">
        <v>1</v>
      </c>
      <c r="B31" s="37">
        <f t="shared" ref="B31:B140" ca="1" si="11">LARGE($AJ$3:$AJ$1002,A31)</f>
        <v>570627</v>
      </c>
      <c r="C31" s="46" t="str">
        <f t="shared" ref="C31:C140" ca="1" si="12">VLOOKUP(B31,$AJ$3:$AN$1002,2,0)</f>
        <v>verde</v>
      </c>
      <c r="D31" s="45">
        <f t="shared" ref="D31:D140" ca="1" si="13">VLOOKUP(B31,$AJ$3:$AN$1002,5,0)</f>
        <v>1</v>
      </c>
      <c r="E31" s="47"/>
      <c r="F31" s="48">
        <f t="shared" ref="F31:F140" ca="1" si="14">VLOOKUP(C31,$A$7:$B$26,2,0)+E31</f>
        <v>570627</v>
      </c>
      <c r="G31" s="49">
        <f t="shared" ref="G31:G139" ca="1" si="15">(B32-B31)*D32-1</f>
        <v>-237607</v>
      </c>
      <c r="H31" s="50">
        <f t="shared" ref="H31:H139" ca="1" si="16">VLOOKUP(C31,$A$7:$B$26,2,0)+G31</f>
        <v>333020</v>
      </c>
      <c r="I31" s="51">
        <v>1</v>
      </c>
      <c r="J31" s="14"/>
      <c r="K31" s="38">
        <v>29</v>
      </c>
      <c r="L31" s="16">
        <f t="shared" ref="L31:AE43" si="17">+L$2/$K31</f>
        <v>19676.793103448275</v>
      </c>
      <c r="M31" s="16">
        <f t="shared" si="17"/>
        <v>11483.48275862069</v>
      </c>
      <c r="N31" s="16">
        <f t="shared" si="17"/>
        <v>9069.4482758620688</v>
      </c>
      <c r="O31" s="16">
        <f t="shared" si="17"/>
        <v>8194.0689655172409</v>
      </c>
      <c r="P31" s="16">
        <f t="shared" si="17"/>
        <v>6636.1724137931033</v>
      </c>
      <c r="Q31" s="16">
        <f t="shared" si="17"/>
        <v>6305.7586206896549</v>
      </c>
      <c r="R31" s="16">
        <f t="shared" si="17"/>
        <v>3736.9655172413795</v>
      </c>
      <c r="S31" s="16">
        <f t="shared" si="17"/>
        <v>3541.7241379310344</v>
      </c>
      <c r="T31" s="16">
        <f t="shared" si="17"/>
        <v>3483.3103448275861</v>
      </c>
      <c r="U31" s="16">
        <f t="shared" si="17"/>
        <v>3158.1724137931033</v>
      </c>
      <c r="V31" s="16">
        <f t="shared" si="17"/>
        <v>2789.4827586206898</v>
      </c>
      <c r="W31" s="16">
        <f t="shared" si="17"/>
        <v>0</v>
      </c>
      <c r="X31" s="16">
        <f t="shared" si="17"/>
        <v>0</v>
      </c>
      <c r="Y31" s="16">
        <f t="shared" si="17"/>
        <v>0</v>
      </c>
      <c r="Z31" s="16">
        <f t="shared" si="17"/>
        <v>0</v>
      </c>
      <c r="AA31" s="16">
        <f t="shared" si="17"/>
        <v>0</v>
      </c>
      <c r="AB31" s="16">
        <f t="shared" si="17"/>
        <v>0</v>
      </c>
      <c r="AC31" s="16">
        <f t="shared" si="17"/>
        <v>0</v>
      </c>
      <c r="AD31" s="16">
        <f t="shared" si="17"/>
        <v>0</v>
      </c>
      <c r="AE31" s="16">
        <f t="shared" si="17"/>
        <v>0</v>
      </c>
      <c r="AF31" s="55"/>
      <c r="AG31" s="55"/>
      <c r="AH31" s="55"/>
      <c r="AI31" s="55"/>
      <c r="AJ31" s="18">
        <f t="shared" ca="1" si="1"/>
        <v>19676.793103448275</v>
      </c>
      <c r="AK31" s="19" t="str">
        <f t="shared" ca="1" si="2"/>
        <v>verde</v>
      </c>
      <c r="AL31" s="18" t="s">
        <v>15</v>
      </c>
      <c r="AM31" s="21">
        <v>31</v>
      </c>
      <c r="AN31" s="21">
        <v>29</v>
      </c>
    </row>
    <row r="32" spans="1:40" ht="12" customHeight="1">
      <c r="A32" s="45">
        <v>2</v>
      </c>
      <c r="B32" s="37">
        <f t="shared" ca="1" si="11"/>
        <v>333021</v>
      </c>
      <c r="C32" s="46" t="str">
        <f t="shared" ca="1" si="12"/>
        <v>liberal</v>
      </c>
      <c r="D32" s="45">
        <f t="shared" ca="1" si="13"/>
        <v>1</v>
      </c>
      <c r="E32" s="52">
        <f t="shared" ref="E32:E140" ca="1" si="18">(B31-B32)*D32+1</f>
        <v>237607</v>
      </c>
      <c r="F32" s="48">
        <f t="shared" ca="1" si="14"/>
        <v>570628</v>
      </c>
      <c r="G32" s="49">
        <f t="shared" ca="1" si="15"/>
        <v>-95416</v>
      </c>
      <c r="H32" s="50">
        <f t="shared" ca="1" si="16"/>
        <v>237605</v>
      </c>
      <c r="I32" s="51">
        <v>2</v>
      </c>
      <c r="J32" s="14"/>
      <c r="K32" s="38">
        <v>30</v>
      </c>
      <c r="L32" s="16">
        <f t="shared" si="17"/>
        <v>19020.900000000001</v>
      </c>
      <c r="M32" s="16">
        <f t="shared" si="17"/>
        <v>11100.7</v>
      </c>
      <c r="N32" s="16">
        <f t="shared" si="17"/>
        <v>8767.1333333333332</v>
      </c>
      <c r="O32" s="16">
        <f t="shared" si="17"/>
        <v>7920.9333333333334</v>
      </c>
      <c r="P32" s="16">
        <f t="shared" si="17"/>
        <v>6414.9666666666662</v>
      </c>
      <c r="Q32" s="16">
        <f t="shared" si="17"/>
        <v>6095.5666666666666</v>
      </c>
      <c r="R32" s="16">
        <f t="shared" si="17"/>
        <v>3612.4</v>
      </c>
      <c r="S32" s="16">
        <f t="shared" si="17"/>
        <v>3423.6666666666665</v>
      </c>
      <c r="T32" s="16">
        <f t="shared" si="17"/>
        <v>3367.2</v>
      </c>
      <c r="U32" s="16">
        <f t="shared" si="17"/>
        <v>3052.9</v>
      </c>
      <c r="V32" s="16">
        <f t="shared" si="17"/>
        <v>2696.5</v>
      </c>
      <c r="W32" s="16">
        <f t="shared" si="17"/>
        <v>0</v>
      </c>
      <c r="X32" s="16">
        <f t="shared" si="17"/>
        <v>0</v>
      </c>
      <c r="Y32" s="16">
        <f t="shared" si="17"/>
        <v>0</v>
      </c>
      <c r="Z32" s="16">
        <f t="shared" si="17"/>
        <v>0</v>
      </c>
      <c r="AA32" s="16">
        <f t="shared" si="17"/>
        <v>0</v>
      </c>
      <c r="AB32" s="16">
        <f t="shared" si="17"/>
        <v>0</v>
      </c>
      <c r="AC32" s="16">
        <f t="shared" si="17"/>
        <v>0</v>
      </c>
      <c r="AD32" s="16">
        <f t="shared" si="17"/>
        <v>0</v>
      </c>
      <c r="AE32" s="16">
        <f t="shared" si="17"/>
        <v>0</v>
      </c>
      <c r="AF32" s="55"/>
      <c r="AG32" s="55"/>
      <c r="AH32" s="55"/>
      <c r="AI32" s="55"/>
      <c r="AJ32" s="18">
        <f t="shared" ca="1" si="1"/>
        <v>19020.900000000001</v>
      </c>
      <c r="AK32" s="19" t="str">
        <f t="shared" ca="1" si="2"/>
        <v>verde</v>
      </c>
      <c r="AL32" s="18" t="s">
        <v>15</v>
      </c>
      <c r="AM32" s="21">
        <v>32</v>
      </c>
      <c r="AN32" s="21">
        <v>30</v>
      </c>
    </row>
    <row r="33" spans="1:40" ht="12" customHeight="1">
      <c r="A33" s="45">
        <v>3</v>
      </c>
      <c r="B33" s="37">
        <f t="shared" ca="1" si="11"/>
        <v>285313.5</v>
      </c>
      <c r="C33" s="46" t="str">
        <f t="shared" ca="1" si="12"/>
        <v>verde</v>
      </c>
      <c r="D33" s="45">
        <f t="shared" ca="1" si="13"/>
        <v>2</v>
      </c>
      <c r="E33" s="52">
        <f t="shared" ca="1" si="18"/>
        <v>95416</v>
      </c>
      <c r="F33" s="48">
        <f t="shared" ca="1" si="14"/>
        <v>666043</v>
      </c>
      <c r="G33" s="49">
        <f t="shared" ca="1" si="15"/>
        <v>-22300.5</v>
      </c>
      <c r="H33" s="50">
        <f t="shared" ca="1" si="16"/>
        <v>548326.5</v>
      </c>
      <c r="I33" s="51">
        <v>3</v>
      </c>
      <c r="J33" s="14"/>
      <c r="K33" s="38">
        <v>31</v>
      </c>
      <c r="L33" s="16">
        <f t="shared" si="17"/>
        <v>18407.322580645163</v>
      </c>
      <c r="M33" s="16">
        <f t="shared" si="17"/>
        <v>10742.612903225807</v>
      </c>
      <c r="N33" s="16">
        <f t="shared" si="17"/>
        <v>8484.322580645161</v>
      </c>
      <c r="O33" s="16">
        <f t="shared" si="17"/>
        <v>7665.4193548387093</v>
      </c>
      <c r="P33" s="16">
        <f t="shared" si="17"/>
        <v>6208.0322580645161</v>
      </c>
      <c r="Q33" s="16">
        <f t="shared" si="17"/>
        <v>5898.9354838709678</v>
      </c>
      <c r="R33" s="16">
        <f t="shared" si="17"/>
        <v>3495.8709677419356</v>
      </c>
      <c r="S33" s="16">
        <f t="shared" si="17"/>
        <v>3313.2258064516127</v>
      </c>
      <c r="T33" s="16">
        <f t="shared" si="17"/>
        <v>3258.5806451612902</v>
      </c>
      <c r="U33" s="16">
        <f t="shared" si="17"/>
        <v>2954.4193548387098</v>
      </c>
      <c r="V33" s="16">
        <f t="shared" si="17"/>
        <v>2609.516129032258</v>
      </c>
      <c r="W33" s="16">
        <f t="shared" si="17"/>
        <v>0</v>
      </c>
      <c r="X33" s="16">
        <f t="shared" si="17"/>
        <v>0</v>
      </c>
      <c r="Y33" s="16">
        <f t="shared" si="17"/>
        <v>0</v>
      </c>
      <c r="Z33" s="16">
        <f t="shared" si="17"/>
        <v>0</v>
      </c>
      <c r="AA33" s="16">
        <f t="shared" si="17"/>
        <v>0</v>
      </c>
      <c r="AB33" s="16">
        <f t="shared" si="17"/>
        <v>0</v>
      </c>
      <c r="AC33" s="16">
        <f t="shared" si="17"/>
        <v>0</v>
      </c>
      <c r="AD33" s="16">
        <f t="shared" si="17"/>
        <v>0</v>
      </c>
      <c r="AE33" s="16">
        <f t="shared" si="17"/>
        <v>0</v>
      </c>
      <c r="AF33" s="55"/>
      <c r="AG33" s="55"/>
      <c r="AH33" s="55"/>
      <c r="AI33" s="55"/>
      <c r="AJ33" s="18">
        <f t="shared" ca="1" si="1"/>
        <v>18407.322580645163</v>
      </c>
      <c r="AK33" s="19" t="str">
        <f t="shared" ca="1" si="2"/>
        <v>verde</v>
      </c>
      <c r="AL33" s="18" t="s">
        <v>15</v>
      </c>
      <c r="AM33" s="21">
        <v>33</v>
      </c>
      <c r="AN33" s="21">
        <v>31</v>
      </c>
    </row>
    <row r="34" spans="1:40" ht="12" customHeight="1">
      <c r="A34" s="45">
        <v>4</v>
      </c>
      <c r="B34" s="37">
        <f t="shared" ca="1" si="11"/>
        <v>263014</v>
      </c>
      <c r="C34" s="46" t="str">
        <f t="shared" ca="1" si="12"/>
        <v>centro</v>
      </c>
      <c r="D34" s="45">
        <f t="shared" ca="1" si="13"/>
        <v>1</v>
      </c>
      <c r="E34" s="52">
        <f t="shared" ca="1" si="18"/>
        <v>22300.5</v>
      </c>
      <c r="F34" s="48">
        <f t="shared" ca="1" si="14"/>
        <v>285314.5</v>
      </c>
      <c r="G34" s="49">
        <f t="shared" ca="1" si="15"/>
        <v>-25387</v>
      </c>
      <c r="H34" s="50">
        <f t="shared" ca="1" si="16"/>
        <v>237627</v>
      </c>
      <c r="I34" s="51">
        <v>4</v>
      </c>
      <c r="J34" s="14"/>
      <c r="K34" s="38">
        <v>32</v>
      </c>
      <c r="L34" s="16">
        <f t="shared" si="17"/>
        <v>17832.09375</v>
      </c>
      <c r="M34" s="16">
        <f t="shared" si="17"/>
        <v>10406.90625</v>
      </c>
      <c r="N34" s="16">
        <f t="shared" si="17"/>
        <v>8219.1875</v>
      </c>
      <c r="O34" s="16">
        <f t="shared" si="17"/>
        <v>7425.875</v>
      </c>
      <c r="P34" s="16">
        <f t="shared" si="17"/>
        <v>6014.03125</v>
      </c>
      <c r="Q34" s="16">
        <f t="shared" si="17"/>
        <v>5714.59375</v>
      </c>
      <c r="R34" s="16">
        <f t="shared" si="17"/>
        <v>3386.625</v>
      </c>
      <c r="S34" s="16">
        <f t="shared" si="17"/>
        <v>3209.6875</v>
      </c>
      <c r="T34" s="16">
        <f t="shared" si="17"/>
        <v>3156.75</v>
      </c>
      <c r="U34" s="16">
        <f t="shared" si="17"/>
        <v>2862.09375</v>
      </c>
      <c r="V34" s="16">
        <f t="shared" si="17"/>
        <v>2527.96875</v>
      </c>
      <c r="W34" s="16">
        <f t="shared" si="17"/>
        <v>0</v>
      </c>
      <c r="X34" s="16">
        <f t="shared" si="17"/>
        <v>0</v>
      </c>
      <c r="Y34" s="16">
        <f t="shared" si="17"/>
        <v>0</v>
      </c>
      <c r="Z34" s="16">
        <f t="shared" si="17"/>
        <v>0</v>
      </c>
      <c r="AA34" s="16">
        <f t="shared" si="17"/>
        <v>0</v>
      </c>
      <c r="AB34" s="16">
        <f t="shared" si="17"/>
        <v>0</v>
      </c>
      <c r="AC34" s="16">
        <f t="shared" si="17"/>
        <v>0</v>
      </c>
      <c r="AD34" s="16">
        <f t="shared" si="17"/>
        <v>0</v>
      </c>
      <c r="AE34" s="16">
        <f t="shared" si="17"/>
        <v>0</v>
      </c>
      <c r="AF34" s="55"/>
      <c r="AG34" s="55"/>
      <c r="AH34" s="55"/>
      <c r="AI34" s="55"/>
      <c r="AJ34" s="18">
        <f t="shared" ca="1" si="1"/>
        <v>17832.09375</v>
      </c>
      <c r="AK34" s="19" t="str">
        <f t="shared" ca="1" si="2"/>
        <v>verde</v>
      </c>
      <c r="AL34" s="18" t="s">
        <v>15</v>
      </c>
      <c r="AM34" s="21">
        <v>34</v>
      </c>
      <c r="AN34" s="21">
        <v>32</v>
      </c>
    </row>
    <row r="35" spans="1:40" ht="12" customHeight="1">
      <c r="A35" s="45">
        <v>5</v>
      </c>
      <c r="B35" s="37">
        <f t="shared" ca="1" si="11"/>
        <v>237628</v>
      </c>
      <c r="C35" s="46" t="str">
        <f t="shared" ca="1" si="12"/>
        <v>cambio</v>
      </c>
      <c r="D35" s="45">
        <f t="shared" ca="1" si="13"/>
        <v>1</v>
      </c>
      <c r="E35" s="52">
        <f t="shared" ca="1" si="18"/>
        <v>25387</v>
      </c>
      <c r="F35" s="48">
        <f t="shared" ca="1" si="14"/>
        <v>263015</v>
      </c>
      <c r="G35" s="49">
        <f t="shared" ca="1" si="15"/>
        <v>-45180</v>
      </c>
      <c r="H35" s="50">
        <f t="shared" ca="1" si="16"/>
        <v>192448</v>
      </c>
      <c r="I35" s="51">
        <v>5</v>
      </c>
      <c r="J35" s="14"/>
      <c r="K35" s="38">
        <v>33</v>
      </c>
      <c r="L35" s="16">
        <f t="shared" si="17"/>
        <v>17291.727272727272</v>
      </c>
      <c r="M35" s="16">
        <f t="shared" si="17"/>
        <v>10091.545454545454</v>
      </c>
      <c r="N35" s="16">
        <f t="shared" si="17"/>
        <v>7970.121212121212</v>
      </c>
      <c r="O35" s="16">
        <f t="shared" si="17"/>
        <v>7200.848484848485</v>
      </c>
      <c r="P35" s="16">
        <f t="shared" si="17"/>
        <v>5831.787878787879</v>
      </c>
      <c r="Q35" s="16">
        <f t="shared" si="17"/>
        <v>5541.424242424242</v>
      </c>
      <c r="R35" s="16">
        <f t="shared" si="17"/>
        <v>3284</v>
      </c>
      <c r="S35" s="16">
        <f t="shared" si="17"/>
        <v>3112.4242424242425</v>
      </c>
      <c r="T35" s="16">
        <f t="shared" si="17"/>
        <v>3061.090909090909</v>
      </c>
      <c r="U35" s="16">
        <f t="shared" si="17"/>
        <v>2775.3636363636365</v>
      </c>
      <c r="V35" s="16">
        <f t="shared" si="17"/>
        <v>2451.3636363636365</v>
      </c>
      <c r="W35" s="16">
        <f t="shared" si="17"/>
        <v>0</v>
      </c>
      <c r="X35" s="16">
        <f t="shared" si="17"/>
        <v>0</v>
      </c>
      <c r="Y35" s="16">
        <f t="shared" si="17"/>
        <v>0</v>
      </c>
      <c r="Z35" s="16">
        <f t="shared" si="17"/>
        <v>0</v>
      </c>
      <c r="AA35" s="16">
        <f t="shared" si="17"/>
        <v>0</v>
      </c>
      <c r="AB35" s="16">
        <f t="shared" si="17"/>
        <v>0</v>
      </c>
      <c r="AC35" s="16">
        <f t="shared" si="17"/>
        <v>0</v>
      </c>
      <c r="AD35" s="16">
        <f t="shared" si="17"/>
        <v>0</v>
      </c>
      <c r="AE35" s="16">
        <f t="shared" si="17"/>
        <v>0</v>
      </c>
      <c r="AF35" s="55"/>
      <c r="AG35" s="55"/>
      <c r="AH35" s="55"/>
      <c r="AI35" s="55"/>
      <c r="AJ35" s="18">
        <f t="shared" ca="1" si="1"/>
        <v>17291.727272727272</v>
      </c>
      <c r="AK35" s="19" t="str">
        <f t="shared" ca="1" si="2"/>
        <v>verde</v>
      </c>
      <c r="AL35" s="18" t="s">
        <v>15</v>
      </c>
      <c r="AM35" s="21">
        <v>35</v>
      </c>
      <c r="AN35" s="21">
        <v>33</v>
      </c>
    </row>
    <row r="36" spans="1:40" ht="12" customHeight="1">
      <c r="A36" s="45">
        <v>6</v>
      </c>
      <c r="B36" s="37">
        <f t="shared" ca="1" si="11"/>
        <v>192449</v>
      </c>
      <c r="C36" s="46" t="str">
        <f t="shared" ca="1" si="12"/>
        <v>polo</v>
      </c>
      <c r="D36" s="45">
        <f t="shared" ca="1" si="13"/>
        <v>1</v>
      </c>
      <c r="E36" s="52">
        <f t="shared" ca="1" si="18"/>
        <v>45180</v>
      </c>
      <c r="F36" s="48">
        <f t="shared" ca="1" si="14"/>
        <v>237629</v>
      </c>
      <c r="G36" s="49">
        <f t="shared" ca="1" si="15"/>
        <v>-6721</v>
      </c>
      <c r="H36" s="50">
        <f t="shared" ca="1" si="16"/>
        <v>185728</v>
      </c>
      <c r="I36" s="51">
        <v>6</v>
      </c>
      <c r="J36" s="14"/>
      <c r="K36" s="38">
        <v>34</v>
      </c>
      <c r="L36" s="16">
        <f t="shared" si="17"/>
        <v>16783.147058823528</v>
      </c>
      <c r="M36" s="16">
        <f t="shared" si="17"/>
        <v>9794.7352941176468</v>
      </c>
      <c r="N36" s="16">
        <f t="shared" si="17"/>
        <v>7735.7058823529414</v>
      </c>
      <c r="O36" s="16">
        <f t="shared" si="17"/>
        <v>6989.0588235294117</v>
      </c>
      <c r="P36" s="16">
        <f t="shared" si="17"/>
        <v>5660.2647058823532</v>
      </c>
      <c r="Q36" s="16">
        <f t="shared" si="17"/>
        <v>5378.4411764705883</v>
      </c>
      <c r="R36" s="16">
        <f t="shared" si="17"/>
        <v>3187.4117647058824</v>
      </c>
      <c r="S36" s="16">
        <f t="shared" si="17"/>
        <v>3020.8823529411766</v>
      </c>
      <c r="T36" s="16">
        <f t="shared" si="17"/>
        <v>2971.0588235294117</v>
      </c>
      <c r="U36" s="16">
        <f t="shared" si="17"/>
        <v>2693.7352941176468</v>
      </c>
      <c r="V36" s="16">
        <f t="shared" si="17"/>
        <v>2379.2647058823532</v>
      </c>
      <c r="W36" s="16">
        <f t="shared" si="17"/>
        <v>0</v>
      </c>
      <c r="X36" s="16">
        <f t="shared" si="17"/>
        <v>0</v>
      </c>
      <c r="Y36" s="16">
        <f t="shared" si="17"/>
        <v>0</v>
      </c>
      <c r="Z36" s="16">
        <f t="shared" si="17"/>
        <v>0</v>
      </c>
      <c r="AA36" s="16">
        <f t="shared" si="17"/>
        <v>0</v>
      </c>
      <c r="AB36" s="16">
        <f t="shared" si="17"/>
        <v>0</v>
      </c>
      <c r="AC36" s="16">
        <f t="shared" si="17"/>
        <v>0</v>
      </c>
      <c r="AD36" s="16">
        <f t="shared" si="17"/>
        <v>0</v>
      </c>
      <c r="AE36" s="16">
        <f t="shared" si="17"/>
        <v>0</v>
      </c>
      <c r="AF36" s="55"/>
      <c r="AG36" s="55"/>
      <c r="AH36" s="55"/>
      <c r="AI36" s="55"/>
      <c r="AJ36" s="18">
        <f t="shared" ca="1" si="1"/>
        <v>16783.147058823528</v>
      </c>
      <c r="AK36" s="19" t="str">
        <f t="shared" ca="1" si="2"/>
        <v>verde</v>
      </c>
      <c r="AL36" s="18" t="s">
        <v>15</v>
      </c>
      <c r="AM36" s="21">
        <v>36</v>
      </c>
      <c r="AN36" s="21">
        <v>34</v>
      </c>
    </row>
    <row r="37" spans="1:40" ht="12" customHeight="1">
      <c r="A37" s="45">
        <v>7</v>
      </c>
      <c r="B37" s="37">
        <f t="shared" ca="1" si="11"/>
        <v>190209</v>
      </c>
      <c r="C37" s="46" t="str">
        <f t="shared" ca="1" si="12"/>
        <v>verde</v>
      </c>
      <c r="D37" s="45">
        <f t="shared" ca="1" si="13"/>
        <v>3</v>
      </c>
      <c r="E37" s="52">
        <f t="shared" ca="1" si="18"/>
        <v>6721</v>
      </c>
      <c r="F37" s="48">
        <f t="shared" ca="1" si="14"/>
        <v>577348</v>
      </c>
      <c r="G37" s="49">
        <f t="shared" ca="1" si="15"/>
        <v>-7343</v>
      </c>
      <c r="H37" s="50">
        <f t="shared" ca="1" si="16"/>
        <v>563284</v>
      </c>
      <c r="I37" s="51">
        <v>7</v>
      </c>
      <c r="J37" s="14"/>
      <c r="K37" s="38">
        <v>35</v>
      </c>
      <c r="L37" s="16">
        <f t="shared" si="17"/>
        <v>16303.628571428571</v>
      </c>
      <c r="M37" s="16">
        <f t="shared" si="17"/>
        <v>9514.8857142857141</v>
      </c>
      <c r="N37" s="16">
        <f t="shared" si="17"/>
        <v>7514.6857142857143</v>
      </c>
      <c r="O37" s="16">
        <f t="shared" si="17"/>
        <v>6789.3714285714286</v>
      </c>
      <c r="P37" s="16">
        <f t="shared" si="17"/>
        <v>5498.5428571428574</v>
      </c>
      <c r="Q37" s="16">
        <f t="shared" si="17"/>
        <v>5224.7714285714283</v>
      </c>
      <c r="R37" s="16">
        <f t="shared" si="17"/>
        <v>3096.3428571428572</v>
      </c>
      <c r="S37" s="16">
        <f t="shared" si="17"/>
        <v>2934.5714285714284</v>
      </c>
      <c r="T37" s="16">
        <f t="shared" si="17"/>
        <v>2886.1714285714284</v>
      </c>
      <c r="U37" s="16">
        <f t="shared" si="17"/>
        <v>2616.7714285714287</v>
      </c>
      <c r="V37" s="16">
        <f t="shared" si="17"/>
        <v>2311.2857142857142</v>
      </c>
      <c r="W37" s="16">
        <f t="shared" si="17"/>
        <v>0</v>
      </c>
      <c r="X37" s="16">
        <f t="shared" si="17"/>
        <v>0</v>
      </c>
      <c r="Y37" s="16">
        <f t="shared" si="17"/>
        <v>0</v>
      </c>
      <c r="Z37" s="16">
        <f t="shared" si="17"/>
        <v>0</v>
      </c>
      <c r="AA37" s="16">
        <f t="shared" si="17"/>
        <v>0</v>
      </c>
      <c r="AB37" s="16">
        <f t="shared" si="17"/>
        <v>0</v>
      </c>
      <c r="AC37" s="16">
        <f t="shared" si="17"/>
        <v>0</v>
      </c>
      <c r="AD37" s="16">
        <f t="shared" si="17"/>
        <v>0</v>
      </c>
      <c r="AE37" s="16">
        <f t="shared" si="17"/>
        <v>0</v>
      </c>
      <c r="AF37" s="55"/>
      <c r="AG37" s="55"/>
      <c r="AH37" s="55"/>
      <c r="AI37" s="55"/>
      <c r="AJ37" s="18">
        <f t="shared" ca="1" si="1"/>
        <v>16303.628571428571</v>
      </c>
      <c r="AK37" s="19" t="str">
        <f t="shared" ca="1" si="2"/>
        <v>verde</v>
      </c>
      <c r="AL37" s="18" t="s">
        <v>15</v>
      </c>
      <c r="AM37" s="21">
        <v>37</v>
      </c>
      <c r="AN37" s="21">
        <v>35</v>
      </c>
    </row>
    <row r="38" spans="1:40" ht="12" customHeight="1">
      <c r="A38" s="45">
        <v>8</v>
      </c>
      <c r="B38" s="37">
        <f t="shared" ca="1" si="11"/>
        <v>182867</v>
      </c>
      <c r="C38" s="46" t="str">
        <f t="shared" ca="1" si="12"/>
        <v>humana</v>
      </c>
      <c r="D38" s="45">
        <f t="shared" ca="1" si="13"/>
        <v>1</v>
      </c>
      <c r="E38" s="52">
        <f t="shared" ca="1" si="18"/>
        <v>7343</v>
      </c>
      <c r="F38" s="48">
        <f t="shared" ca="1" si="14"/>
        <v>190210</v>
      </c>
      <c r="G38" s="49">
        <f t="shared" ca="1" si="15"/>
        <v>-32714</v>
      </c>
      <c r="H38" s="50">
        <f t="shared" ca="1" si="16"/>
        <v>150153</v>
      </c>
      <c r="I38" s="51">
        <v>8</v>
      </c>
      <c r="J38" s="14"/>
      <c r="K38" s="38">
        <v>36</v>
      </c>
      <c r="L38" s="16">
        <f t="shared" si="17"/>
        <v>15850.75</v>
      </c>
      <c r="M38" s="16">
        <f t="shared" si="17"/>
        <v>9250.5833333333339</v>
      </c>
      <c r="N38" s="16">
        <f t="shared" si="17"/>
        <v>7305.9444444444443</v>
      </c>
      <c r="O38" s="16">
        <f t="shared" si="17"/>
        <v>6600.7777777777774</v>
      </c>
      <c r="P38" s="16">
        <f t="shared" si="17"/>
        <v>5345.8055555555557</v>
      </c>
      <c r="Q38" s="16">
        <f t="shared" si="17"/>
        <v>5079.6388888888887</v>
      </c>
      <c r="R38" s="16">
        <f t="shared" si="17"/>
        <v>3010.3333333333335</v>
      </c>
      <c r="S38" s="16">
        <f t="shared" si="17"/>
        <v>2853.0555555555557</v>
      </c>
      <c r="T38" s="16">
        <f t="shared" si="17"/>
        <v>2806</v>
      </c>
      <c r="U38" s="16">
        <f t="shared" si="17"/>
        <v>2544.0833333333335</v>
      </c>
      <c r="V38" s="16">
        <f t="shared" si="17"/>
        <v>2247.0833333333335</v>
      </c>
      <c r="W38" s="16">
        <f t="shared" si="17"/>
        <v>0</v>
      </c>
      <c r="X38" s="16">
        <f t="shared" si="17"/>
        <v>0</v>
      </c>
      <c r="Y38" s="16">
        <f t="shared" si="17"/>
        <v>0</v>
      </c>
      <c r="Z38" s="16">
        <f t="shared" si="17"/>
        <v>0</v>
      </c>
      <c r="AA38" s="16">
        <f t="shared" si="17"/>
        <v>0</v>
      </c>
      <c r="AB38" s="16">
        <f t="shared" si="17"/>
        <v>0</v>
      </c>
      <c r="AC38" s="16">
        <f t="shared" si="17"/>
        <v>0</v>
      </c>
      <c r="AD38" s="16">
        <f t="shared" si="17"/>
        <v>0</v>
      </c>
      <c r="AE38" s="16">
        <f t="shared" si="17"/>
        <v>0</v>
      </c>
      <c r="AF38" s="55"/>
      <c r="AG38" s="55"/>
      <c r="AH38" s="55"/>
      <c r="AI38" s="55"/>
      <c r="AJ38" s="18">
        <f t="shared" ca="1" si="1"/>
        <v>15850.75</v>
      </c>
      <c r="AK38" s="19" t="str">
        <f t="shared" ca="1" si="2"/>
        <v>verde</v>
      </c>
      <c r="AL38" s="18" t="s">
        <v>15</v>
      </c>
      <c r="AM38" s="21">
        <v>38</v>
      </c>
      <c r="AN38" s="21">
        <v>36</v>
      </c>
    </row>
    <row r="39" spans="1:40" ht="12" customHeight="1">
      <c r="A39" s="45">
        <v>9</v>
      </c>
      <c r="B39" s="37">
        <f t="shared" ca="1" si="11"/>
        <v>166510.5</v>
      </c>
      <c r="C39" s="46" t="str">
        <f t="shared" ca="1" si="12"/>
        <v>liberal</v>
      </c>
      <c r="D39" s="45">
        <f t="shared" ca="1" si="13"/>
        <v>2</v>
      </c>
      <c r="E39" s="52">
        <f t="shared" ca="1" si="18"/>
        <v>32714</v>
      </c>
      <c r="F39" s="48">
        <f t="shared" ca="1" si="14"/>
        <v>365735</v>
      </c>
      <c r="G39" s="49">
        <f t="shared" ca="1" si="15"/>
        <v>-95416</v>
      </c>
      <c r="H39" s="50">
        <f t="shared" ca="1" si="16"/>
        <v>237605</v>
      </c>
      <c r="I39" s="51">
        <v>9</v>
      </c>
      <c r="J39" s="14"/>
      <c r="K39" s="38">
        <v>37</v>
      </c>
      <c r="L39" s="16">
        <f t="shared" si="17"/>
        <v>15422.351351351352</v>
      </c>
      <c r="M39" s="16">
        <f t="shared" si="17"/>
        <v>9000.5675675675684</v>
      </c>
      <c r="N39" s="16">
        <f t="shared" si="17"/>
        <v>7108.4864864864867</v>
      </c>
      <c r="O39" s="16">
        <f t="shared" si="17"/>
        <v>6422.3783783783783</v>
      </c>
      <c r="P39" s="16">
        <f t="shared" si="17"/>
        <v>5201.3243243243242</v>
      </c>
      <c r="Q39" s="16">
        <f t="shared" si="17"/>
        <v>4942.3513513513517</v>
      </c>
      <c r="R39" s="16">
        <f t="shared" si="17"/>
        <v>2928.9729729729729</v>
      </c>
      <c r="S39" s="16">
        <f t="shared" si="17"/>
        <v>2775.9459459459458</v>
      </c>
      <c r="T39" s="16">
        <f t="shared" si="17"/>
        <v>2730.1621621621621</v>
      </c>
      <c r="U39" s="16">
        <f t="shared" si="17"/>
        <v>2475.3243243243242</v>
      </c>
      <c r="V39" s="16">
        <f t="shared" si="17"/>
        <v>2186.3513513513512</v>
      </c>
      <c r="W39" s="16">
        <f t="shared" si="17"/>
        <v>0</v>
      </c>
      <c r="X39" s="16">
        <f t="shared" si="17"/>
        <v>0</v>
      </c>
      <c r="Y39" s="16">
        <f t="shared" si="17"/>
        <v>0</v>
      </c>
      <c r="Z39" s="16">
        <f t="shared" si="17"/>
        <v>0</v>
      </c>
      <c r="AA39" s="16">
        <f t="shared" si="17"/>
        <v>0</v>
      </c>
      <c r="AB39" s="16">
        <f t="shared" si="17"/>
        <v>0</v>
      </c>
      <c r="AC39" s="16">
        <f t="shared" si="17"/>
        <v>0</v>
      </c>
      <c r="AD39" s="16">
        <f t="shared" si="17"/>
        <v>0</v>
      </c>
      <c r="AE39" s="16">
        <f t="shared" si="17"/>
        <v>0</v>
      </c>
      <c r="AF39" s="55"/>
      <c r="AG39" s="55"/>
      <c r="AH39" s="55"/>
      <c r="AI39" s="55"/>
      <c r="AJ39" s="18">
        <f t="shared" ca="1" si="1"/>
        <v>15422.351351351352</v>
      </c>
      <c r="AK39" s="19" t="str">
        <f t="shared" ca="1" si="2"/>
        <v>verde</v>
      </c>
      <c r="AL39" s="18" t="s">
        <v>15</v>
      </c>
      <c r="AM39" s="21">
        <v>39</v>
      </c>
      <c r="AN39" s="21">
        <v>37</v>
      </c>
    </row>
    <row r="40" spans="1:40" ht="12" customHeight="1">
      <c r="A40" s="45">
        <v>10</v>
      </c>
      <c r="B40" s="37">
        <f t="shared" ca="1" si="11"/>
        <v>142656.75</v>
      </c>
      <c r="C40" s="46" t="str">
        <f t="shared" ca="1" si="12"/>
        <v>verde</v>
      </c>
      <c r="D40" s="45">
        <f t="shared" ca="1" si="13"/>
        <v>4</v>
      </c>
      <c r="E40" s="52">
        <f t="shared" ca="1" si="18"/>
        <v>95416</v>
      </c>
      <c r="F40" s="48">
        <f t="shared" ca="1" si="14"/>
        <v>666043</v>
      </c>
      <c r="G40" s="49">
        <f t="shared" ca="1" si="15"/>
        <v>-22300.5</v>
      </c>
      <c r="H40" s="50">
        <f t="shared" ca="1" si="16"/>
        <v>548326.5</v>
      </c>
      <c r="I40" s="51">
        <v>10</v>
      </c>
      <c r="J40" s="14"/>
      <c r="K40" s="38">
        <v>38</v>
      </c>
      <c r="L40" s="16">
        <f t="shared" si="17"/>
        <v>15016.5</v>
      </c>
      <c r="M40" s="16">
        <f t="shared" si="17"/>
        <v>8763.71052631579</v>
      </c>
      <c r="N40" s="16">
        <f t="shared" si="17"/>
        <v>6921.4210526315792</v>
      </c>
      <c r="O40" s="16">
        <f t="shared" si="17"/>
        <v>6253.3684210526317</v>
      </c>
      <c r="P40" s="16">
        <f t="shared" si="17"/>
        <v>5064.4473684210525</v>
      </c>
      <c r="Q40" s="16">
        <f t="shared" si="17"/>
        <v>4812.2894736842109</v>
      </c>
      <c r="R40" s="16">
        <f t="shared" si="17"/>
        <v>2851.8947368421054</v>
      </c>
      <c r="S40" s="16">
        <f t="shared" si="17"/>
        <v>2702.8947368421054</v>
      </c>
      <c r="T40" s="16">
        <f t="shared" si="17"/>
        <v>2658.3157894736842</v>
      </c>
      <c r="U40" s="16">
        <f t="shared" si="17"/>
        <v>2410.1842105263158</v>
      </c>
      <c r="V40" s="16">
        <f t="shared" si="17"/>
        <v>2128.8157894736842</v>
      </c>
      <c r="W40" s="16">
        <f t="shared" si="17"/>
        <v>0</v>
      </c>
      <c r="X40" s="16">
        <f t="shared" si="17"/>
        <v>0</v>
      </c>
      <c r="Y40" s="16">
        <f t="shared" si="17"/>
        <v>0</v>
      </c>
      <c r="Z40" s="16">
        <f t="shared" si="17"/>
        <v>0</v>
      </c>
      <c r="AA40" s="16">
        <f t="shared" si="17"/>
        <v>0</v>
      </c>
      <c r="AB40" s="16">
        <f t="shared" si="17"/>
        <v>0</v>
      </c>
      <c r="AC40" s="16">
        <f t="shared" si="17"/>
        <v>0</v>
      </c>
      <c r="AD40" s="16">
        <f t="shared" si="17"/>
        <v>0</v>
      </c>
      <c r="AE40" s="16">
        <f t="shared" si="17"/>
        <v>0</v>
      </c>
      <c r="AF40" s="55"/>
      <c r="AG40" s="55"/>
      <c r="AH40" s="55"/>
      <c r="AI40" s="55"/>
      <c r="AJ40" s="18">
        <f t="shared" ca="1" si="1"/>
        <v>15016.5</v>
      </c>
      <c r="AK40" s="19" t="str">
        <f t="shared" ca="1" si="2"/>
        <v>verde</v>
      </c>
      <c r="AL40" s="18" t="s">
        <v>15</v>
      </c>
      <c r="AM40" s="21">
        <v>40</v>
      </c>
      <c r="AN40" s="21">
        <v>38</v>
      </c>
    </row>
    <row r="41" spans="1:40" ht="12" customHeight="1">
      <c r="A41" s="45">
        <v>11</v>
      </c>
      <c r="B41" s="37">
        <f t="shared" ca="1" si="11"/>
        <v>131507</v>
      </c>
      <c r="C41" s="46" t="str">
        <f t="shared" ca="1" si="12"/>
        <v>centro</v>
      </c>
      <c r="D41" s="45">
        <f t="shared" ca="1" si="13"/>
        <v>2</v>
      </c>
      <c r="E41" s="52">
        <f t="shared" ca="1" si="18"/>
        <v>22300.5</v>
      </c>
      <c r="F41" s="48">
        <f t="shared" ca="1" si="14"/>
        <v>285314.5</v>
      </c>
      <c r="G41" s="49">
        <f t="shared" ca="1" si="15"/>
        <v>-25387</v>
      </c>
      <c r="H41" s="50">
        <f t="shared" ca="1" si="16"/>
        <v>237627</v>
      </c>
      <c r="I41" s="51">
        <v>11</v>
      </c>
      <c r="J41" s="14"/>
      <c r="K41" s="38">
        <v>39</v>
      </c>
      <c r="L41" s="16">
        <f t="shared" si="17"/>
        <v>14631.461538461539</v>
      </c>
      <c r="M41" s="16">
        <f t="shared" si="17"/>
        <v>8539</v>
      </c>
      <c r="N41" s="16">
        <f t="shared" si="17"/>
        <v>6743.9487179487178</v>
      </c>
      <c r="O41" s="16">
        <f t="shared" si="17"/>
        <v>6093.0256410256407</v>
      </c>
      <c r="P41" s="16">
        <f t="shared" si="17"/>
        <v>4934.5897435897432</v>
      </c>
      <c r="Q41" s="16">
        <f t="shared" si="17"/>
        <v>4688.8974358974356</v>
      </c>
      <c r="R41" s="16">
        <f t="shared" si="17"/>
        <v>2778.7692307692309</v>
      </c>
      <c r="S41" s="16">
        <f t="shared" si="17"/>
        <v>2633.5897435897436</v>
      </c>
      <c r="T41" s="16">
        <f t="shared" si="17"/>
        <v>2590.1538461538462</v>
      </c>
      <c r="U41" s="16">
        <f t="shared" si="17"/>
        <v>2348.3846153846152</v>
      </c>
      <c r="V41" s="16">
        <f t="shared" si="17"/>
        <v>2074.2307692307691</v>
      </c>
      <c r="W41" s="16">
        <f t="shared" si="17"/>
        <v>0</v>
      </c>
      <c r="X41" s="16">
        <f t="shared" si="17"/>
        <v>0</v>
      </c>
      <c r="Y41" s="16">
        <f t="shared" si="17"/>
        <v>0</v>
      </c>
      <c r="Z41" s="16">
        <f t="shared" si="17"/>
        <v>0</v>
      </c>
      <c r="AA41" s="16">
        <f t="shared" si="17"/>
        <v>0</v>
      </c>
      <c r="AB41" s="16">
        <f t="shared" si="17"/>
        <v>0</v>
      </c>
      <c r="AC41" s="16">
        <f t="shared" si="17"/>
        <v>0</v>
      </c>
      <c r="AD41" s="16">
        <f t="shared" si="17"/>
        <v>0</v>
      </c>
      <c r="AE41" s="16">
        <f t="shared" si="17"/>
        <v>0</v>
      </c>
      <c r="AF41" s="55"/>
      <c r="AG41" s="55"/>
      <c r="AH41" s="55"/>
      <c r="AI41" s="55"/>
      <c r="AJ41" s="18">
        <f t="shared" ca="1" si="1"/>
        <v>14631.461538461539</v>
      </c>
      <c r="AK41" s="19" t="str">
        <f t="shared" ca="1" si="2"/>
        <v>verde</v>
      </c>
      <c r="AL41" s="18" t="s">
        <v>15</v>
      </c>
      <c r="AM41" s="21">
        <v>41</v>
      </c>
      <c r="AN41" s="21">
        <v>39</v>
      </c>
    </row>
    <row r="42" spans="1:40" ht="12" customHeight="1">
      <c r="A42" s="45">
        <v>12</v>
      </c>
      <c r="B42" s="37">
        <f t="shared" ca="1" si="11"/>
        <v>118814</v>
      </c>
      <c r="C42" s="46" t="str">
        <f t="shared" ca="1" si="12"/>
        <v>cambio</v>
      </c>
      <c r="D42" s="45">
        <f t="shared" ca="1" si="13"/>
        <v>2</v>
      </c>
      <c r="E42" s="52">
        <f t="shared" ca="1" si="18"/>
        <v>25387</v>
      </c>
      <c r="F42" s="48">
        <f t="shared" ca="1" si="14"/>
        <v>263015</v>
      </c>
      <c r="G42" s="49">
        <f t="shared" ca="1" si="15"/>
        <v>-23444.000000000029</v>
      </c>
      <c r="H42" s="50">
        <f t="shared" ca="1" si="16"/>
        <v>214183.99999999997</v>
      </c>
      <c r="I42" s="51">
        <v>12</v>
      </c>
      <c r="J42" s="14"/>
      <c r="K42" s="38">
        <v>40</v>
      </c>
      <c r="L42" s="16">
        <f t="shared" si="17"/>
        <v>14265.674999999999</v>
      </c>
      <c r="M42" s="16">
        <f t="shared" si="17"/>
        <v>8325.5249999999996</v>
      </c>
      <c r="N42" s="16">
        <f t="shared" si="17"/>
        <v>6575.35</v>
      </c>
      <c r="O42" s="16">
        <f t="shared" si="17"/>
        <v>5940.7</v>
      </c>
      <c r="P42" s="16">
        <f t="shared" si="17"/>
        <v>4811.2250000000004</v>
      </c>
      <c r="Q42" s="16">
        <f t="shared" si="17"/>
        <v>4571.6750000000002</v>
      </c>
      <c r="R42" s="16">
        <f t="shared" si="17"/>
        <v>2709.3</v>
      </c>
      <c r="S42" s="16">
        <f t="shared" si="17"/>
        <v>2567.75</v>
      </c>
      <c r="T42" s="16">
        <f t="shared" si="17"/>
        <v>2525.4</v>
      </c>
      <c r="U42" s="16">
        <f t="shared" si="17"/>
        <v>2289.6750000000002</v>
      </c>
      <c r="V42" s="16">
        <f t="shared" si="17"/>
        <v>2022.375</v>
      </c>
      <c r="W42" s="16">
        <f t="shared" si="17"/>
        <v>0</v>
      </c>
      <c r="X42" s="16">
        <f t="shared" si="17"/>
        <v>0</v>
      </c>
      <c r="Y42" s="16">
        <f t="shared" si="17"/>
        <v>0</v>
      </c>
      <c r="Z42" s="16">
        <f t="shared" si="17"/>
        <v>0</v>
      </c>
      <c r="AA42" s="16">
        <f t="shared" si="17"/>
        <v>0</v>
      </c>
      <c r="AB42" s="16">
        <f t="shared" si="17"/>
        <v>0</v>
      </c>
      <c r="AC42" s="16">
        <f t="shared" si="17"/>
        <v>0</v>
      </c>
      <c r="AD42" s="16">
        <f t="shared" si="17"/>
        <v>0</v>
      </c>
      <c r="AE42" s="16">
        <f t="shared" si="17"/>
        <v>0</v>
      </c>
      <c r="AF42" s="55"/>
      <c r="AG42" s="55"/>
      <c r="AH42" s="55"/>
      <c r="AI42" s="55"/>
      <c r="AJ42" s="18">
        <f t="shared" ca="1" si="1"/>
        <v>14265.674999999999</v>
      </c>
      <c r="AK42" s="19" t="str">
        <f t="shared" ca="1" si="2"/>
        <v>verde</v>
      </c>
      <c r="AL42" s="18" t="s">
        <v>15</v>
      </c>
      <c r="AM42" s="21">
        <v>42</v>
      </c>
      <c r="AN42" s="21">
        <v>40</v>
      </c>
    </row>
    <row r="43" spans="1:40" ht="12" customHeight="1">
      <c r="A43" s="45">
        <v>13</v>
      </c>
      <c r="B43" s="37">
        <f t="shared" ca="1" si="11"/>
        <v>114125.4</v>
      </c>
      <c r="C43" s="46" t="str">
        <f t="shared" ca="1" si="12"/>
        <v>verde</v>
      </c>
      <c r="D43" s="45">
        <f t="shared" ca="1" si="13"/>
        <v>5</v>
      </c>
      <c r="E43" s="52">
        <f t="shared" ca="1" si="18"/>
        <v>23444.000000000029</v>
      </c>
      <c r="F43" s="48">
        <f t="shared" ca="1" si="14"/>
        <v>594071</v>
      </c>
      <c r="G43" s="49">
        <f t="shared" ca="1" si="15"/>
        <v>-9356.1999999999825</v>
      </c>
      <c r="H43" s="50">
        <f t="shared" ca="1" si="16"/>
        <v>561270.80000000005</v>
      </c>
      <c r="I43" s="51">
        <v>13</v>
      </c>
      <c r="J43" s="53"/>
      <c r="K43" s="38">
        <v>41</v>
      </c>
      <c r="L43" s="16">
        <f t="shared" si="17"/>
        <v>13917.731707317073</v>
      </c>
      <c r="M43" s="16">
        <f t="shared" si="17"/>
        <v>8122.4634146341459</v>
      </c>
      <c r="N43" s="16">
        <f t="shared" si="17"/>
        <v>6414.9756097560976</v>
      </c>
      <c r="O43" s="16">
        <f t="shared" si="17"/>
        <v>5795.8048780487807</v>
      </c>
      <c r="P43" s="16">
        <f t="shared" si="17"/>
        <v>4693.8780487804879</v>
      </c>
      <c r="Q43" s="16">
        <f t="shared" si="17"/>
        <v>4460.1707317073169</v>
      </c>
      <c r="R43" s="16">
        <f t="shared" si="17"/>
        <v>2643.2195121951218</v>
      </c>
      <c r="S43" s="16">
        <f t="shared" si="17"/>
        <v>2505.1219512195121</v>
      </c>
      <c r="T43" s="16">
        <f t="shared" si="17"/>
        <v>2463.8048780487807</v>
      </c>
      <c r="U43" s="16">
        <f t="shared" si="17"/>
        <v>2233.8292682926831</v>
      </c>
      <c r="V43" s="16">
        <f t="shared" si="17"/>
        <v>1973.0487804878048</v>
      </c>
      <c r="W43" s="16">
        <f t="shared" si="17"/>
        <v>0</v>
      </c>
      <c r="X43" s="16">
        <f t="shared" si="17"/>
        <v>0</v>
      </c>
      <c r="Y43" s="16">
        <f t="shared" si="17"/>
        <v>0</v>
      </c>
      <c r="Z43" s="16">
        <f t="shared" si="17"/>
        <v>0</v>
      </c>
      <c r="AA43" s="16">
        <f t="shared" ref="AA43:AT43" si="19">+AA$2/$K43</f>
        <v>0</v>
      </c>
      <c r="AB43" s="16">
        <f t="shared" si="19"/>
        <v>0</v>
      </c>
      <c r="AC43" s="16">
        <f t="shared" si="19"/>
        <v>0</v>
      </c>
      <c r="AD43" s="16">
        <f t="shared" si="19"/>
        <v>0</v>
      </c>
      <c r="AE43" s="16">
        <f t="shared" si="19"/>
        <v>0</v>
      </c>
      <c r="AF43" s="55"/>
      <c r="AG43" s="55"/>
      <c r="AH43" s="55"/>
      <c r="AI43" s="55"/>
      <c r="AJ43" s="18">
        <f t="shared" ca="1" si="1"/>
        <v>13917.731707317073</v>
      </c>
      <c r="AK43" s="19" t="str">
        <f t="shared" ca="1" si="2"/>
        <v>verde</v>
      </c>
      <c r="AL43" s="18" t="s">
        <v>15</v>
      </c>
      <c r="AM43" s="21">
        <v>43</v>
      </c>
      <c r="AN43" s="21">
        <v>41</v>
      </c>
    </row>
    <row r="44" spans="1:40" ht="12" customHeight="1">
      <c r="A44" s="45">
        <v>14</v>
      </c>
      <c r="B44" s="37">
        <f t="shared" ca="1" si="11"/>
        <v>111007</v>
      </c>
      <c r="C44" s="46" t="str">
        <f t="shared" ca="1" si="12"/>
        <v>liberal</v>
      </c>
      <c r="D44" s="45">
        <f t="shared" ca="1" si="13"/>
        <v>3</v>
      </c>
      <c r="E44" s="52">
        <f t="shared" ca="1" si="18"/>
        <v>9356.1999999999825</v>
      </c>
      <c r="F44" s="48">
        <f t="shared" ca="1" si="14"/>
        <v>342377.19999999995</v>
      </c>
      <c r="G44" s="49">
        <f t="shared" ca="1" si="15"/>
        <v>-2636</v>
      </c>
      <c r="H44" s="50">
        <f t="shared" ca="1" si="16"/>
        <v>330385</v>
      </c>
      <c r="I44" s="51">
        <v>14</v>
      </c>
      <c r="J44" s="53"/>
      <c r="K44" s="38">
        <v>42</v>
      </c>
      <c r="L44" s="16">
        <f t="shared" ref="L44:AE52" si="20">+L$2/$K44</f>
        <v>13586.357142857143</v>
      </c>
      <c r="M44" s="16">
        <f t="shared" si="20"/>
        <v>7929.0714285714284</v>
      </c>
      <c r="N44" s="16">
        <f t="shared" si="20"/>
        <v>6262.2380952380954</v>
      </c>
      <c r="O44" s="16">
        <f t="shared" si="20"/>
        <v>5657.8095238095239</v>
      </c>
      <c r="P44" s="16">
        <f t="shared" si="20"/>
        <v>4582.1190476190477</v>
      </c>
      <c r="Q44" s="16">
        <f t="shared" si="20"/>
        <v>4353.9761904761908</v>
      </c>
      <c r="R44" s="16">
        <f t="shared" si="20"/>
        <v>2580.2857142857142</v>
      </c>
      <c r="S44" s="16">
        <f t="shared" si="20"/>
        <v>2445.4761904761904</v>
      </c>
      <c r="T44" s="16">
        <f t="shared" si="20"/>
        <v>2405.1428571428573</v>
      </c>
      <c r="U44" s="16">
        <f t="shared" si="20"/>
        <v>2180.6428571428573</v>
      </c>
      <c r="V44" s="16">
        <f t="shared" si="20"/>
        <v>1926.0714285714287</v>
      </c>
      <c r="W44" s="16">
        <f t="shared" si="20"/>
        <v>0</v>
      </c>
      <c r="X44" s="16">
        <f t="shared" si="20"/>
        <v>0</v>
      </c>
      <c r="Y44" s="16">
        <f t="shared" si="20"/>
        <v>0</v>
      </c>
      <c r="Z44" s="16">
        <f t="shared" si="20"/>
        <v>0</v>
      </c>
      <c r="AA44" s="16">
        <f t="shared" si="20"/>
        <v>0</v>
      </c>
      <c r="AB44" s="16">
        <f t="shared" si="20"/>
        <v>0</v>
      </c>
      <c r="AC44" s="16">
        <f t="shared" si="20"/>
        <v>0</v>
      </c>
      <c r="AD44" s="16">
        <f t="shared" si="20"/>
        <v>0</v>
      </c>
      <c r="AE44" s="16">
        <f t="shared" si="20"/>
        <v>0</v>
      </c>
      <c r="AF44" s="55"/>
      <c r="AG44" s="55"/>
      <c r="AH44" s="55"/>
      <c r="AI44" s="55"/>
      <c r="AJ44" s="18">
        <f t="shared" ca="1" si="1"/>
        <v>13586.357142857143</v>
      </c>
      <c r="AK44" s="19" t="str">
        <f t="shared" ca="1" si="2"/>
        <v>verde</v>
      </c>
      <c r="AL44" s="18" t="s">
        <v>15</v>
      </c>
      <c r="AM44" s="21">
        <v>44</v>
      </c>
      <c r="AN44" s="21">
        <v>42</v>
      </c>
    </row>
    <row r="45" spans="1:40" ht="12" customHeight="1">
      <c r="A45" s="45">
        <v>15</v>
      </c>
      <c r="B45" s="37">
        <f t="shared" ca="1" si="11"/>
        <v>108372</v>
      </c>
      <c r="C45" s="46" t="str">
        <f t="shared" ca="1" si="12"/>
        <v>bogota para la gente</v>
      </c>
      <c r="D45" s="45">
        <f t="shared" ca="1" si="13"/>
        <v>1</v>
      </c>
      <c r="E45" s="52">
        <f t="shared" ca="1" si="18"/>
        <v>2636</v>
      </c>
      <c r="F45" s="48">
        <f t="shared" ca="1" si="14"/>
        <v>111008</v>
      </c>
      <c r="G45" s="49">
        <f t="shared" ca="1" si="15"/>
        <v>-5663</v>
      </c>
      <c r="H45" s="50">
        <f t="shared" ca="1" si="16"/>
        <v>102709</v>
      </c>
      <c r="I45" s="51">
        <v>15</v>
      </c>
      <c r="J45" s="53"/>
      <c r="K45" s="38">
        <v>43</v>
      </c>
      <c r="L45" s="16">
        <f t="shared" si="20"/>
        <v>13270.39534883721</v>
      </c>
      <c r="M45" s="16">
        <f t="shared" si="20"/>
        <v>7744.6744186046508</v>
      </c>
      <c r="N45" s="16">
        <f t="shared" si="20"/>
        <v>6116.604651162791</v>
      </c>
      <c r="O45" s="16">
        <f t="shared" si="20"/>
        <v>5526.2325581395353</v>
      </c>
      <c r="P45" s="16">
        <f t="shared" si="20"/>
        <v>4475.5581395348836</v>
      </c>
      <c r="Q45" s="16">
        <f t="shared" si="20"/>
        <v>4252.7209302325582</v>
      </c>
      <c r="R45" s="16">
        <f t="shared" si="20"/>
        <v>2520.2790697674418</v>
      </c>
      <c r="S45" s="16">
        <f t="shared" si="20"/>
        <v>2388.6046511627906</v>
      </c>
      <c r="T45" s="16">
        <f t="shared" si="20"/>
        <v>2349.2093023255816</v>
      </c>
      <c r="U45" s="16">
        <f t="shared" si="20"/>
        <v>2129.9302325581393</v>
      </c>
      <c r="V45" s="16">
        <f t="shared" si="20"/>
        <v>1881.2790697674418</v>
      </c>
      <c r="W45" s="16">
        <f t="shared" si="20"/>
        <v>0</v>
      </c>
      <c r="X45" s="16">
        <f t="shared" si="20"/>
        <v>0</v>
      </c>
      <c r="Y45" s="16">
        <f t="shared" si="20"/>
        <v>0</v>
      </c>
      <c r="Z45" s="16">
        <f t="shared" si="20"/>
        <v>0</v>
      </c>
      <c r="AA45" s="16">
        <f t="shared" si="20"/>
        <v>0</v>
      </c>
      <c r="AB45" s="16">
        <f t="shared" si="20"/>
        <v>0</v>
      </c>
      <c r="AC45" s="16">
        <f t="shared" si="20"/>
        <v>0</v>
      </c>
      <c r="AD45" s="16">
        <f t="shared" si="20"/>
        <v>0</v>
      </c>
      <c r="AE45" s="16">
        <f t="shared" si="20"/>
        <v>0</v>
      </c>
      <c r="AF45" s="55"/>
      <c r="AG45" s="55"/>
      <c r="AH45" s="55"/>
      <c r="AI45" s="55"/>
      <c r="AJ45" s="18">
        <f t="shared" ca="1" si="1"/>
        <v>13270.39534883721</v>
      </c>
      <c r="AK45" s="19" t="str">
        <f t="shared" ca="1" si="2"/>
        <v>verde</v>
      </c>
      <c r="AL45" s="18" t="s">
        <v>15</v>
      </c>
      <c r="AM45" s="21">
        <v>45</v>
      </c>
      <c r="AN45" s="21">
        <v>43</v>
      </c>
    </row>
    <row r="46" spans="1:40" ht="12" customHeight="1">
      <c r="A46" s="45">
        <v>16</v>
      </c>
      <c r="B46" s="37">
        <f t="shared" ca="1" si="11"/>
        <v>102710</v>
      </c>
      <c r="C46" s="46" t="str">
        <f t="shared" ca="1" si="12"/>
        <v>conservador</v>
      </c>
      <c r="D46" s="45">
        <f t="shared" ca="1" si="13"/>
        <v>1</v>
      </c>
      <c r="E46" s="52">
        <f t="shared" ca="1" si="18"/>
        <v>5663</v>
      </c>
      <c r="F46" s="48">
        <f t="shared" ca="1" si="14"/>
        <v>108373</v>
      </c>
      <c r="G46" s="49">
        <f t="shared" ca="1" si="15"/>
        <v>-1695</v>
      </c>
      <c r="H46" s="50">
        <f t="shared" ca="1" si="16"/>
        <v>101015</v>
      </c>
      <c r="I46" s="51">
        <v>16</v>
      </c>
      <c r="J46" s="53"/>
      <c r="K46" s="38">
        <v>44</v>
      </c>
      <c r="L46" s="16">
        <f t="shared" si="20"/>
        <v>12968.795454545454</v>
      </c>
      <c r="M46" s="16">
        <f t="shared" si="20"/>
        <v>7568.659090909091</v>
      </c>
      <c r="N46" s="16">
        <f t="shared" si="20"/>
        <v>5977.590909090909</v>
      </c>
      <c r="O46" s="16">
        <f t="shared" si="20"/>
        <v>5400.636363636364</v>
      </c>
      <c r="P46" s="16">
        <f t="shared" si="20"/>
        <v>4373.840909090909</v>
      </c>
      <c r="Q46" s="16">
        <f t="shared" si="20"/>
        <v>4156.068181818182</v>
      </c>
      <c r="R46" s="16">
        <f t="shared" si="20"/>
        <v>2463</v>
      </c>
      <c r="S46" s="16">
        <f t="shared" si="20"/>
        <v>2334.318181818182</v>
      </c>
      <c r="T46" s="16">
        <f t="shared" si="20"/>
        <v>2295.818181818182</v>
      </c>
      <c r="U46" s="16">
        <f t="shared" si="20"/>
        <v>2081.5227272727275</v>
      </c>
      <c r="V46" s="16">
        <f t="shared" si="20"/>
        <v>1838.5227272727273</v>
      </c>
      <c r="W46" s="16">
        <f t="shared" si="20"/>
        <v>0</v>
      </c>
      <c r="X46" s="16">
        <f t="shared" si="20"/>
        <v>0</v>
      </c>
      <c r="Y46" s="16">
        <f t="shared" si="20"/>
        <v>0</v>
      </c>
      <c r="Z46" s="16">
        <f t="shared" si="20"/>
        <v>0</v>
      </c>
      <c r="AA46" s="16">
        <f t="shared" si="20"/>
        <v>0</v>
      </c>
      <c r="AB46" s="16">
        <f t="shared" si="20"/>
        <v>0</v>
      </c>
      <c r="AC46" s="16">
        <f t="shared" si="20"/>
        <v>0</v>
      </c>
      <c r="AD46" s="16">
        <f t="shared" si="20"/>
        <v>0</v>
      </c>
      <c r="AE46" s="16">
        <f t="shared" si="20"/>
        <v>0</v>
      </c>
      <c r="AF46" s="55"/>
      <c r="AG46" s="55"/>
      <c r="AH46" s="55"/>
      <c r="AI46" s="55"/>
      <c r="AJ46" s="18">
        <f t="shared" ca="1" si="1"/>
        <v>12968.795454545454</v>
      </c>
      <c r="AK46" s="19" t="str">
        <f t="shared" ca="1" si="2"/>
        <v>verde</v>
      </c>
      <c r="AL46" s="18" t="s">
        <v>15</v>
      </c>
      <c r="AM46" s="21">
        <v>46</v>
      </c>
      <c r="AN46" s="21">
        <v>44</v>
      </c>
    </row>
    <row r="47" spans="1:40" ht="12" customHeight="1">
      <c r="A47" s="45">
        <v>17</v>
      </c>
      <c r="B47" s="37">
        <f t="shared" ca="1" si="11"/>
        <v>101016</v>
      </c>
      <c r="C47" s="46" t="str">
        <f t="shared" ca="1" si="12"/>
        <v>justa</v>
      </c>
      <c r="D47" s="45">
        <f t="shared" ca="1" si="13"/>
        <v>1</v>
      </c>
      <c r="E47" s="52">
        <f t="shared" ca="1" si="18"/>
        <v>1695</v>
      </c>
      <c r="F47" s="48">
        <f t="shared" ca="1" si="14"/>
        <v>102711</v>
      </c>
      <c r="G47" s="49">
        <f t="shared" ca="1" si="15"/>
        <v>-9584</v>
      </c>
      <c r="H47" s="50">
        <f t="shared" ca="1" si="16"/>
        <v>91432</v>
      </c>
      <c r="I47" s="51">
        <v>17</v>
      </c>
      <c r="J47" s="53"/>
      <c r="K47" s="38">
        <v>45</v>
      </c>
      <c r="L47" s="16">
        <f t="shared" si="20"/>
        <v>12680.6</v>
      </c>
      <c r="M47" s="16">
        <f t="shared" si="20"/>
        <v>7400.4666666666662</v>
      </c>
      <c r="N47" s="16">
        <f t="shared" si="20"/>
        <v>5844.7555555555555</v>
      </c>
      <c r="O47" s="16">
        <f t="shared" si="20"/>
        <v>5280.6222222222223</v>
      </c>
      <c r="P47" s="16">
        <f t="shared" si="20"/>
        <v>4276.6444444444442</v>
      </c>
      <c r="Q47" s="16">
        <f t="shared" si="20"/>
        <v>4063.7111111111112</v>
      </c>
      <c r="R47" s="16">
        <f t="shared" si="20"/>
        <v>2408.2666666666669</v>
      </c>
      <c r="S47" s="16">
        <f t="shared" si="20"/>
        <v>2282.4444444444443</v>
      </c>
      <c r="T47" s="16">
        <f t="shared" si="20"/>
        <v>2244.8000000000002</v>
      </c>
      <c r="U47" s="16">
        <f t="shared" si="20"/>
        <v>2035.2666666666667</v>
      </c>
      <c r="V47" s="16">
        <f t="shared" si="20"/>
        <v>1797.6666666666667</v>
      </c>
      <c r="W47" s="16">
        <f t="shared" si="20"/>
        <v>0</v>
      </c>
      <c r="X47" s="16">
        <f t="shared" si="20"/>
        <v>0</v>
      </c>
      <c r="Y47" s="16">
        <f t="shared" si="20"/>
        <v>0</v>
      </c>
      <c r="Z47" s="16">
        <f t="shared" si="20"/>
        <v>0</v>
      </c>
      <c r="AA47" s="16">
        <f t="shared" si="20"/>
        <v>0</v>
      </c>
      <c r="AB47" s="16">
        <f t="shared" si="20"/>
        <v>0</v>
      </c>
      <c r="AC47" s="16">
        <f t="shared" si="20"/>
        <v>0</v>
      </c>
      <c r="AD47" s="16">
        <f t="shared" si="20"/>
        <v>0</v>
      </c>
      <c r="AE47" s="16">
        <f t="shared" si="20"/>
        <v>0</v>
      </c>
      <c r="AF47" s="55"/>
      <c r="AG47" s="55"/>
      <c r="AH47" s="55"/>
      <c r="AI47" s="55"/>
      <c r="AJ47" s="18">
        <f t="shared" ca="1" si="1"/>
        <v>12680.6</v>
      </c>
      <c r="AK47" s="19" t="str">
        <f t="shared" ca="1" si="2"/>
        <v>verde</v>
      </c>
      <c r="AL47" s="18" t="s">
        <v>15</v>
      </c>
      <c r="AM47" s="21">
        <v>47</v>
      </c>
      <c r="AN47" s="21">
        <v>45</v>
      </c>
    </row>
    <row r="48" spans="1:40" ht="12" customHeight="1">
      <c r="A48" s="45">
        <v>18</v>
      </c>
      <c r="B48" s="37">
        <f t="shared" ca="1" si="11"/>
        <v>96224.5</v>
      </c>
      <c r="C48" s="46" t="str">
        <f t="shared" ca="1" si="12"/>
        <v>polo</v>
      </c>
      <c r="D48" s="45">
        <f t="shared" ca="1" si="13"/>
        <v>2</v>
      </c>
      <c r="E48" s="52">
        <f t="shared" ca="1" si="18"/>
        <v>9584</v>
      </c>
      <c r="F48" s="48">
        <f t="shared" ca="1" si="14"/>
        <v>202033</v>
      </c>
      <c r="G48" s="49">
        <f t="shared" ca="1" si="15"/>
        <v>-6721</v>
      </c>
      <c r="H48" s="50">
        <f t="shared" ca="1" si="16"/>
        <v>185728</v>
      </c>
      <c r="I48" s="51">
        <v>18</v>
      </c>
      <c r="J48" s="53"/>
      <c r="K48" s="38">
        <v>46</v>
      </c>
      <c r="L48" s="16">
        <f t="shared" si="20"/>
        <v>12404.934782608696</v>
      </c>
      <c r="M48" s="16">
        <f t="shared" si="20"/>
        <v>7239.586956521739</v>
      </c>
      <c r="N48" s="16">
        <f t="shared" si="20"/>
        <v>5717.695652173913</v>
      </c>
      <c r="O48" s="16">
        <f t="shared" si="20"/>
        <v>5165.826086956522</v>
      </c>
      <c r="P48" s="16">
        <f t="shared" si="20"/>
        <v>4183.673913043478</v>
      </c>
      <c r="Q48" s="16">
        <f t="shared" si="20"/>
        <v>3975.3695652173915</v>
      </c>
      <c r="R48" s="16">
        <f t="shared" si="20"/>
        <v>2355.913043478261</v>
      </c>
      <c r="S48" s="16">
        <f t="shared" si="20"/>
        <v>2232.8260869565215</v>
      </c>
      <c r="T48" s="16">
        <f t="shared" si="20"/>
        <v>2196</v>
      </c>
      <c r="U48" s="16">
        <f t="shared" si="20"/>
        <v>1991.0217391304348</v>
      </c>
      <c r="V48" s="16">
        <f t="shared" si="20"/>
        <v>1758.5869565217392</v>
      </c>
      <c r="W48" s="16">
        <f t="shared" si="20"/>
        <v>0</v>
      </c>
      <c r="X48" s="16">
        <f t="shared" si="20"/>
        <v>0</v>
      </c>
      <c r="Y48" s="16">
        <f t="shared" si="20"/>
        <v>0</v>
      </c>
      <c r="Z48" s="16">
        <f t="shared" si="20"/>
        <v>0</v>
      </c>
      <c r="AA48" s="16">
        <f t="shared" si="20"/>
        <v>0</v>
      </c>
      <c r="AB48" s="16">
        <f t="shared" si="20"/>
        <v>0</v>
      </c>
      <c r="AC48" s="16">
        <f t="shared" si="20"/>
        <v>0</v>
      </c>
      <c r="AD48" s="16">
        <f t="shared" si="20"/>
        <v>0</v>
      </c>
      <c r="AE48" s="16">
        <f t="shared" si="20"/>
        <v>0</v>
      </c>
      <c r="AF48" s="55"/>
      <c r="AG48" s="55"/>
      <c r="AH48" s="55"/>
      <c r="AI48" s="55"/>
      <c r="AJ48" s="18">
        <f t="shared" ca="1" si="1"/>
        <v>12404.934782608696</v>
      </c>
      <c r="AK48" s="19" t="str">
        <f t="shared" ca="1" si="2"/>
        <v>verde</v>
      </c>
      <c r="AL48" s="18" t="s">
        <v>15</v>
      </c>
      <c r="AM48" s="21">
        <v>48</v>
      </c>
      <c r="AN48" s="21">
        <v>46</v>
      </c>
    </row>
    <row r="49" spans="1:40" ht="12" customHeight="1">
      <c r="A49" s="45">
        <v>19</v>
      </c>
      <c r="B49" s="37">
        <f t="shared" ca="1" si="11"/>
        <v>95104.5</v>
      </c>
      <c r="C49" s="46" t="str">
        <f t="shared" ca="1" si="12"/>
        <v>verde</v>
      </c>
      <c r="D49" s="45">
        <f t="shared" ca="1" si="13"/>
        <v>6</v>
      </c>
      <c r="E49" s="52">
        <f t="shared" ca="1" si="18"/>
        <v>6721</v>
      </c>
      <c r="F49" s="48">
        <f t="shared" ca="1" si="14"/>
        <v>577348</v>
      </c>
      <c r="G49" s="49">
        <f t="shared" ca="1" si="15"/>
        <v>-3518.5</v>
      </c>
      <c r="H49" s="50">
        <f t="shared" ca="1" si="16"/>
        <v>567108.5</v>
      </c>
      <c r="I49" s="51">
        <v>19</v>
      </c>
      <c r="J49" s="53"/>
      <c r="K49" s="38">
        <v>47</v>
      </c>
      <c r="L49" s="16">
        <f t="shared" si="20"/>
        <v>12141</v>
      </c>
      <c r="M49" s="16">
        <f t="shared" si="20"/>
        <v>7085.5531914893618</v>
      </c>
      <c r="N49" s="16">
        <f t="shared" si="20"/>
        <v>5596.0425531914898</v>
      </c>
      <c r="O49" s="16">
        <f t="shared" si="20"/>
        <v>5055.9148936170213</v>
      </c>
      <c r="P49" s="16">
        <f t="shared" si="20"/>
        <v>4094.6595744680849</v>
      </c>
      <c r="Q49" s="16">
        <f t="shared" si="20"/>
        <v>3890.7872340425533</v>
      </c>
      <c r="R49" s="16">
        <f t="shared" si="20"/>
        <v>2305.7872340425533</v>
      </c>
      <c r="S49" s="16">
        <f t="shared" si="20"/>
        <v>2185.3191489361702</v>
      </c>
      <c r="T49" s="16">
        <f t="shared" si="20"/>
        <v>2149.2765957446809</v>
      </c>
      <c r="U49" s="16">
        <f t="shared" si="20"/>
        <v>1948.6595744680851</v>
      </c>
      <c r="V49" s="16">
        <f t="shared" si="20"/>
        <v>1721.1702127659576</v>
      </c>
      <c r="W49" s="16">
        <f t="shared" si="20"/>
        <v>0</v>
      </c>
      <c r="X49" s="16">
        <f t="shared" si="20"/>
        <v>0</v>
      </c>
      <c r="Y49" s="16">
        <f t="shared" si="20"/>
        <v>0</v>
      </c>
      <c r="Z49" s="16">
        <f t="shared" si="20"/>
        <v>0</v>
      </c>
      <c r="AA49" s="16">
        <f t="shared" si="20"/>
        <v>0</v>
      </c>
      <c r="AB49" s="16">
        <f t="shared" si="20"/>
        <v>0</v>
      </c>
      <c r="AC49" s="16">
        <f t="shared" si="20"/>
        <v>0</v>
      </c>
      <c r="AD49" s="16">
        <f t="shared" si="20"/>
        <v>0</v>
      </c>
      <c r="AE49" s="16">
        <f t="shared" si="20"/>
        <v>0</v>
      </c>
      <c r="AF49" s="55"/>
      <c r="AG49" s="55"/>
      <c r="AH49" s="55"/>
      <c r="AI49" s="55"/>
      <c r="AJ49" s="18">
        <f t="shared" ca="1" si="1"/>
        <v>12141</v>
      </c>
      <c r="AK49" s="19" t="str">
        <f t="shared" ca="1" si="2"/>
        <v>verde</v>
      </c>
      <c r="AL49" s="18" t="s">
        <v>15</v>
      </c>
      <c r="AM49" s="21">
        <v>49</v>
      </c>
      <c r="AN49" s="21">
        <v>47</v>
      </c>
    </row>
    <row r="50" spans="1:40" ht="12" customHeight="1">
      <c r="A50" s="45">
        <v>20</v>
      </c>
      <c r="B50" s="37">
        <f t="shared" ca="1" si="11"/>
        <v>91587</v>
      </c>
      <c r="C50" s="46" t="str">
        <f t="shared" ca="1" si="12"/>
        <v>mira</v>
      </c>
      <c r="D50" s="45">
        <f t="shared" ca="1" si="13"/>
        <v>1</v>
      </c>
      <c r="E50" s="52">
        <f t="shared" ca="1" si="18"/>
        <v>3518.5</v>
      </c>
      <c r="F50" s="48">
        <f t="shared" ca="1" si="14"/>
        <v>95105.5</v>
      </c>
      <c r="G50" s="49">
        <f t="shared" ca="1" si="15"/>
        <v>-308</v>
      </c>
      <c r="H50" s="50">
        <f t="shared" ca="1" si="16"/>
        <v>91279</v>
      </c>
      <c r="I50" s="51">
        <v>20</v>
      </c>
      <c r="J50" s="53"/>
      <c r="K50" s="38">
        <v>48</v>
      </c>
      <c r="L50" s="16">
        <f t="shared" si="20"/>
        <v>11888.0625</v>
      </c>
      <c r="M50" s="16">
        <f t="shared" si="20"/>
        <v>6937.9375</v>
      </c>
      <c r="N50" s="16">
        <f t="shared" si="20"/>
        <v>5479.458333333333</v>
      </c>
      <c r="O50" s="16">
        <f t="shared" si="20"/>
        <v>4950.583333333333</v>
      </c>
      <c r="P50" s="16">
        <f t="shared" si="20"/>
        <v>4009.3541666666665</v>
      </c>
      <c r="Q50" s="16">
        <f t="shared" si="20"/>
        <v>3809.7291666666665</v>
      </c>
      <c r="R50" s="16">
        <f t="shared" si="20"/>
        <v>2257.75</v>
      </c>
      <c r="S50" s="16">
        <f t="shared" si="20"/>
        <v>2139.7916666666665</v>
      </c>
      <c r="T50" s="16">
        <f t="shared" si="20"/>
        <v>2104.5</v>
      </c>
      <c r="U50" s="16">
        <f t="shared" si="20"/>
        <v>1908.0625</v>
      </c>
      <c r="V50" s="16">
        <f t="shared" si="20"/>
        <v>1685.3125</v>
      </c>
      <c r="W50" s="16">
        <f t="shared" si="20"/>
        <v>0</v>
      </c>
      <c r="X50" s="16">
        <f t="shared" si="20"/>
        <v>0</v>
      </c>
      <c r="Y50" s="16">
        <f t="shared" si="20"/>
        <v>0</v>
      </c>
      <c r="Z50" s="16">
        <f t="shared" si="20"/>
        <v>0</v>
      </c>
      <c r="AA50" s="16">
        <f t="shared" si="20"/>
        <v>0</v>
      </c>
      <c r="AB50" s="16">
        <f t="shared" si="20"/>
        <v>0</v>
      </c>
      <c r="AC50" s="16">
        <f t="shared" si="20"/>
        <v>0</v>
      </c>
      <c r="AD50" s="16">
        <f t="shared" si="20"/>
        <v>0</v>
      </c>
      <c r="AE50" s="16">
        <f t="shared" si="20"/>
        <v>0</v>
      </c>
      <c r="AF50" s="55"/>
      <c r="AG50" s="55"/>
      <c r="AH50" s="55"/>
      <c r="AI50" s="55"/>
      <c r="AJ50" s="18">
        <f t="shared" ca="1" si="1"/>
        <v>11888.0625</v>
      </c>
      <c r="AK50" s="19" t="str">
        <f t="shared" ca="1" si="2"/>
        <v>verde</v>
      </c>
      <c r="AL50" s="18" t="s">
        <v>15</v>
      </c>
      <c r="AM50" s="21">
        <v>50</v>
      </c>
      <c r="AN50" s="21">
        <v>48</v>
      </c>
    </row>
    <row r="51" spans="1:40" ht="12" customHeight="1">
      <c r="A51" s="45">
        <v>21</v>
      </c>
      <c r="B51" s="37">
        <f t="shared" ca="1" si="11"/>
        <v>91433.5</v>
      </c>
      <c r="C51" s="46" t="str">
        <f t="shared" ca="1" si="12"/>
        <v>humana</v>
      </c>
      <c r="D51" s="45">
        <f t="shared" ca="1" si="13"/>
        <v>2</v>
      </c>
      <c r="E51" s="52">
        <f t="shared" ca="1" si="18"/>
        <v>308</v>
      </c>
      <c r="F51" s="48">
        <f t="shared" ca="1" si="14"/>
        <v>183175</v>
      </c>
      <c r="G51" s="49">
        <f t="shared" ca="1" si="15"/>
        <v>-11287.500000000015</v>
      </c>
      <c r="H51" s="50">
        <f t="shared" ca="1" si="16"/>
        <v>171579.5</v>
      </c>
      <c r="I51" s="51">
        <v>21</v>
      </c>
      <c r="J51" s="53"/>
      <c r="K51" s="38">
        <v>49</v>
      </c>
      <c r="L51" s="16">
        <f t="shared" si="20"/>
        <v>11645.448979591836</v>
      </c>
      <c r="M51" s="16">
        <f t="shared" si="20"/>
        <v>6796.3469387755104</v>
      </c>
      <c r="N51" s="16">
        <f t="shared" si="20"/>
        <v>5367.6326530612241</v>
      </c>
      <c r="O51" s="16">
        <f t="shared" si="20"/>
        <v>4849.5510204081629</v>
      </c>
      <c r="P51" s="16">
        <f t="shared" si="20"/>
        <v>3927.5306122448978</v>
      </c>
      <c r="Q51" s="16">
        <f t="shared" si="20"/>
        <v>3731.9795918367345</v>
      </c>
      <c r="R51" s="16">
        <f t="shared" si="20"/>
        <v>2211.6734693877552</v>
      </c>
      <c r="S51" s="16">
        <f t="shared" si="20"/>
        <v>2096.1224489795918</v>
      </c>
      <c r="T51" s="16">
        <f t="shared" si="20"/>
        <v>2061.5510204081634</v>
      </c>
      <c r="U51" s="16">
        <f t="shared" si="20"/>
        <v>1869.1224489795918</v>
      </c>
      <c r="V51" s="16">
        <f t="shared" si="20"/>
        <v>1650.9183673469388</v>
      </c>
      <c r="W51" s="16">
        <f t="shared" si="20"/>
        <v>0</v>
      </c>
      <c r="X51" s="16">
        <f t="shared" si="20"/>
        <v>0</v>
      </c>
      <c r="Y51" s="16">
        <f t="shared" si="20"/>
        <v>0</v>
      </c>
      <c r="Z51" s="16">
        <f t="shared" si="20"/>
        <v>0</v>
      </c>
      <c r="AA51" s="16">
        <f t="shared" si="20"/>
        <v>0</v>
      </c>
      <c r="AB51" s="16">
        <f t="shared" si="20"/>
        <v>0</v>
      </c>
      <c r="AC51" s="16">
        <f t="shared" si="20"/>
        <v>0</v>
      </c>
      <c r="AD51" s="16">
        <f t="shared" si="20"/>
        <v>0</v>
      </c>
      <c r="AE51" s="16">
        <f t="shared" si="20"/>
        <v>0</v>
      </c>
      <c r="AF51" s="55"/>
      <c r="AG51" s="55"/>
      <c r="AH51" s="55"/>
      <c r="AI51" s="55"/>
      <c r="AJ51" s="18">
        <f t="shared" ca="1" si="1"/>
        <v>11645.448979591836</v>
      </c>
      <c r="AK51" s="19" t="str">
        <f t="shared" ca="1" si="2"/>
        <v>verde</v>
      </c>
      <c r="AL51" s="18" t="s">
        <v>15</v>
      </c>
      <c r="AM51" s="21">
        <v>51</v>
      </c>
      <c r="AN51" s="21">
        <v>49</v>
      </c>
    </row>
    <row r="52" spans="1:40" ht="12" customHeight="1">
      <c r="A52" s="45">
        <v>22</v>
      </c>
      <c r="B52" s="37">
        <f t="shared" ca="1" si="11"/>
        <v>87671.333333333328</v>
      </c>
      <c r="C52" s="46" t="str">
        <f t="shared" ca="1" si="12"/>
        <v>centro</v>
      </c>
      <c r="D52" s="45">
        <f t="shared" ca="1" si="13"/>
        <v>3</v>
      </c>
      <c r="E52" s="52">
        <f t="shared" ca="1" si="18"/>
        <v>11287.500000000015</v>
      </c>
      <c r="F52" s="48">
        <f t="shared" ca="1" si="14"/>
        <v>274301.5</v>
      </c>
      <c r="G52" s="49">
        <f t="shared" ca="1" si="15"/>
        <v>-17665.333333333314</v>
      </c>
      <c r="H52" s="50">
        <f t="shared" ca="1" si="16"/>
        <v>245348.66666666669</v>
      </c>
      <c r="I52" s="51">
        <v>22</v>
      </c>
      <c r="J52" s="53"/>
      <c r="K52" s="38">
        <v>50</v>
      </c>
      <c r="L52" s="16">
        <f t="shared" si="20"/>
        <v>11412.54</v>
      </c>
      <c r="M52" s="16">
        <f t="shared" si="20"/>
        <v>6660.42</v>
      </c>
      <c r="N52" s="16">
        <f t="shared" si="20"/>
        <v>5260.28</v>
      </c>
      <c r="O52" s="16">
        <f t="shared" si="20"/>
        <v>4752.5600000000004</v>
      </c>
      <c r="P52" s="16">
        <f t="shared" si="20"/>
        <v>3848.98</v>
      </c>
      <c r="Q52" s="16">
        <f t="shared" si="20"/>
        <v>3657.34</v>
      </c>
      <c r="R52" s="16">
        <f t="shared" si="20"/>
        <v>2167.44</v>
      </c>
      <c r="S52" s="16">
        <f t="shared" si="20"/>
        <v>2054.1999999999998</v>
      </c>
      <c r="T52" s="16">
        <f t="shared" si="20"/>
        <v>2020.32</v>
      </c>
      <c r="U52" s="16">
        <f t="shared" si="20"/>
        <v>1831.74</v>
      </c>
      <c r="V52" s="16">
        <f t="shared" si="20"/>
        <v>1617.9</v>
      </c>
      <c r="W52" s="16">
        <f t="shared" si="20"/>
        <v>0</v>
      </c>
      <c r="X52" s="16">
        <f t="shared" si="20"/>
        <v>0</v>
      </c>
      <c r="Y52" s="16">
        <f t="shared" si="20"/>
        <v>0</v>
      </c>
      <c r="Z52" s="16">
        <f t="shared" si="20"/>
        <v>0</v>
      </c>
      <c r="AA52" s="16">
        <f t="shared" si="20"/>
        <v>0</v>
      </c>
      <c r="AB52" s="16">
        <f t="shared" si="20"/>
        <v>0</v>
      </c>
      <c r="AC52" s="16">
        <f t="shared" si="20"/>
        <v>0</v>
      </c>
      <c r="AD52" s="16">
        <f t="shared" si="20"/>
        <v>0</v>
      </c>
      <c r="AE52" s="16">
        <f t="shared" si="20"/>
        <v>0</v>
      </c>
      <c r="AF52" s="55"/>
      <c r="AG52" s="55"/>
      <c r="AH52" s="55"/>
      <c r="AI52" s="55"/>
      <c r="AJ52" s="18">
        <f t="shared" ca="1" si="1"/>
        <v>11412.54</v>
      </c>
      <c r="AK52" s="19" t="str">
        <f t="shared" ca="1" si="2"/>
        <v>verde</v>
      </c>
      <c r="AL52" s="18" t="s">
        <v>15</v>
      </c>
      <c r="AM52" s="21">
        <v>52</v>
      </c>
      <c r="AN52" s="21">
        <v>50</v>
      </c>
    </row>
    <row r="53" spans="1:40" ht="12" customHeight="1">
      <c r="A53" s="45">
        <v>23</v>
      </c>
      <c r="B53" s="37">
        <f t="shared" ca="1" si="11"/>
        <v>83255.25</v>
      </c>
      <c r="C53" s="46" t="str">
        <f t="shared" ca="1" si="12"/>
        <v>liberal</v>
      </c>
      <c r="D53" s="45">
        <f t="shared" ca="1" si="13"/>
        <v>4</v>
      </c>
      <c r="E53" s="52">
        <f t="shared" ca="1" si="18"/>
        <v>17665.333333333314</v>
      </c>
      <c r="F53" s="48">
        <f t="shared" ca="1" si="14"/>
        <v>350686.33333333331</v>
      </c>
      <c r="G53" s="49">
        <f t="shared" ca="1" si="15"/>
        <v>-12160.750000000015</v>
      </c>
      <c r="H53" s="50">
        <f t="shared" ca="1" si="16"/>
        <v>320860.25</v>
      </c>
      <c r="I53" s="51">
        <v>23</v>
      </c>
      <c r="J53" s="10"/>
      <c r="K53" s="14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18" t="s">
        <v>69</v>
      </c>
      <c r="AJ53" s="18">
        <f t="shared" ca="1" si="1"/>
        <v>333021</v>
      </c>
      <c r="AK53" s="19" t="str">
        <f t="shared" ca="1" si="2"/>
        <v>liberal</v>
      </c>
      <c r="AL53" s="18" t="s">
        <v>69</v>
      </c>
      <c r="AM53" s="21">
        <v>3</v>
      </c>
      <c r="AN53" s="21">
        <v>1</v>
      </c>
    </row>
    <row r="54" spans="1:40" ht="12" customHeight="1">
      <c r="A54" s="45">
        <v>24</v>
      </c>
      <c r="B54" s="37">
        <f t="shared" ca="1" si="11"/>
        <v>81518.142857142855</v>
      </c>
      <c r="C54" s="46" t="str">
        <f t="shared" ca="1" si="12"/>
        <v>verde</v>
      </c>
      <c r="D54" s="45">
        <f t="shared" ca="1" si="13"/>
        <v>7</v>
      </c>
      <c r="E54" s="52">
        <f t="shared" ca="1" si="18"/>
        <v>12160.750000000015</v>
      </c>
      <c r="F54" s="48">
        <f t="shared" ca="1" si="14"/>
        <v>582787.75</v>
      </c>
      <c r="G54" s="49">
        <f t="shared" ca="1" si="15"/>
        <v>-624.14285714285506</v>
      </c>
      <c r="H54" s="50">
        <f t="shared" ca="1" si="16"/>
        <v>570002.85714285716</v>
      </c>
      <c r="I54" s="51">
        <v>24</v>
      </c>
      <c r="J54" s="10"/>
      <c r="K54" s="14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18" t="s">
        <v>69</v>
      </c>
      <c r="AJ54" s="18">
        <f t="shared" ca="1" si="1"/>
        <v>166510.5</v>
      </c>
      <c r="AK54" s="19" t="str">
        <f t="shared" ca="1" si="2"/>
        <v>liberal</v>
      </c>
      <c r="AL54" s="18" t="s">
        <v>69</v>
      </c>
      <c r="AM54" s="21">
        <v>4</v>
      </c>
      <c r="AN54" s="21">
        <v>2</v>
      </c>
    </row>
    <row r="55" spans="1:40" ht="12" customHeight="1">
      <c r="A55" s="45">
        <v>25</v>
      </c>
      <c r="B55" s="37">
        <f t="shared" ca="1" si="11"/>
        <v>80895</v>
      </c>
      <c r="C55" s="46" t="str">
        <f t="shared" ca="1" si="12"/>
        <v>la u</v>
      </c>
      <c r="D55" s="45">
        <f t="shared" ca="1" si="13"/>
        <v>1</v>
      </c>
      <c r="E55" s="52">
        <f t="shared" ca="1" si="18"/>
        <v>624.14285714285506</v>
      </c>
      <c r="F55" s="48">
        <f t="shared" ca="1" si="14"/>
        <v>81519.142857142855</v>
      </c>
      <c r="G55" s="49">
        <f t="shared" ca="1" si="15"/>
        <v>-5058.0000000000146</v>
      </c>
      <c r="H55" s="50">
        <f t="shared" ca="1" si="16"/>
        <v>75836.999999999985</v>
      </c>
      <c r="I55" s="51">
        <v>25</v>
      </c>
      <c r="J55" s="10"/>
      <c r="K55" s="54"/>
      <c r="L55" s="10"/>
      <c r="M55" s="10"/>
      <c r="N55" s="10"/>
      <c r="O55" s="10"/>
      <c r="P55" s="10"/>
      <c r="Q55" s="10"/>
      <c r="R55" s="10"/>
      <c r="S55" s="10"/>
      <c r="T55" s="10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18" t="s">
        <v>69</v>
      </c>
      <c r="AJ55" s="18">
        <f t="shared" ca="1" si="1"/>
        <v>111007</v>
      </c>
      <c r="AK55" s="19" t="str">
        <f t="shared" ca="1" si="2"/>
        <v>liberal</v>
      </c>
      <c r="AL55" s="18" t="s">
        <v>69</v>
      </c>
      <c r="AM55" s="21">
        <v>5</v>
      </c>
      <c r="AN55" s="21">
        <v>3</v>
      </c>
    </row>
    <row r="56" spans="1:40" ht="12" customHeight="1">
      <c r="A56" s="45">
        <v>26</v>
      </c>
      <c r="B56" s="37">
        <f t="shared" ca="1" si="11"/>
        <v>79209.333333333328</v>
      </c>
      <c r="C56" s="46" t="str">
        <f t="shared" ca="1" si="12"/>
        <v>cambio</v>
      </c>
      <c r="D56" s="45">
        <f t="shared" ca="1" si="13"/>
        <v>3</v>
      </c>
      <c r="E56" s="52">
        <f t="shared" ca="1" si="18"/>
        <v>5058.0000000000146</v>
      </c>
      <c r="F56" s="48">
        <f t="shared" ca="1" si="14"/>
        <v>242686</v>
      </c>
      <c r="G56" s="49">
        <f t="shared" ca="1" si="15"/>
        <v>-63048.666666666628</v>
      </c>
      <c r="H56" s="50">
        <f t="shared" ca="1" si="16"/>
        <v>174579.33333333337</v>
      </c>
      <c r="I56" s="51">
        <v>26</v>
      </c>
      <c r="J56" s="10"/>
      <c r="K56" s="14"/>
      <c r="L56" s="10"/>
      <c r="M56" s="10"/>
      <c r="N56" s="10"/>
      <c r="O56" s="10"/>
      <c r="P56" s="10"/>
      <c r="Q56" s="10"/>
      <c r="R56" s="10"/>
      <c r="S56" s="10"/>
      <c r="T56" s="10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18" t="s">
        <v>69</v>
      </c>
      <c r="AJ56" s="18">
        <f t="shared" ca="1" si="1"/>
        <v>83255.25</v>
      </c>
      <c r="AK56" s="19" t="str">
        <f t="shared" ca="1" si="2"/>
        <v>liberal</v>
      </c>
      <c r="AL56" s="18" t="s">
        <v>69</v>
      </c>
      <c r="AM56" s="21">
        <v>6</v>
      </c>
      <c r="AN56" s="21">
        <v>4</v>
      </c>
    </row>
    <row r="57" spans="1:40" ht="12" customHeight="1">
      <c r="A57" s="45">
        <v>27</v>
      </c>
      <c r="B57" s="37">
        <f t="shared" ca="1" si="11"/>
        <v>71328.375</v>
      </c>
      <c r="C57" s="46" t="str">
        <f t="shared" ca="1" si="12"/>
        <v>verde</v>
      </c>
      <c r="D57" s="45">
        <f t="shared" ca="1" si="13"/>
        <v>8</v>
      </c>
      <c r="E57" s="52">
        <f t="shared" ca="1" si="18"/>
        <v>63048.666666666628</v>
      </c>
      <c r="F57" s="48">
        <f t="shared" ca="1" si="14"/>
        <v>633675.66666666663</v>
      </c>
      <c r="G57" s="49">
        <f t="shared" ca="1" si="15"/>
        <v>-23621.875000000015</v>
      </c>
      <c r="H57" s="50">
        <f t="shared" ca="1" si="16"/>
        <v>547005.125</v>
      </c>
      <c r="I57" s="51">
        <v>27</v>
      </c>
      <c r="J57" s="10"/>
      <c r="K57" s="14"/>
      <c r="L57" s="10"/>
      <c r="M57" s="10"/>
      <c r="N57" s="10"/>
      <c r="O57" s="10"/>
      <c r="P57" s="10"/>
      <c r="Q57" s="10"/>
      <c r="R57" s="10"/>
      <c r="S57" s="10"/>
      <c r="T57" s="10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18" t="s">
        <v>69</v>
      </c>
      <c r="AJ57" s="18">
        <f t="shared" ca="1" si="1"/>
        <v>66604.2</v>
      </c>
      <c r="AK57" s="19" t="str">
        <f t="shared" ca="1" si="2"/>
        <v>liberal</v>
      </c>
      <c r="AL57" s="18" t="s">
        <v>69</v>
      </c>
      <c r="AM57" s="21">
        <v>7</v>
      </c>
      <c r="AN57" s="21">
        <v>5</v>
      </c>
    </row>
    <row r="58" spans="1:40" ht="12" customHeight="1">
      <c r="A58" s="45">
        <v>28</v>
      </c>
      <c r="B58" s="37">
        <f t="shared" ca="1" si="11"/>
        <v>66604.2</v>
      </c>
      <c r="C58" s="46" t="str">
        <f t="shared" ca="1" si="12"/>
        <v>liberal</v>
      </c>
      <c r="D58" s="45">
        <f t="shared" ca="1" si="13"/>
        <v>5</v>
      </c>
      <c r="E58" s="52">
        <f t="shared" ca="1" si="18"/>
        <v>23621.875000000015</v>
      </c>
      <c r="F58" s="48">
        <f t="shared" ca="1" si="14"/>
        <v>356642.875</v>
      </c>
      <c r="G58" s="49">
        <f t="shared" ca="1" si="15"/>
        <v>-3403.7999999999884</v>
      </c>
      <c r="H58" s="50">
        <f t="shared" ca="1" si="16"/>
        <v>329617.2</v>
      </c>
      <c r="I58" s="51">
        <v>28</v>
      </c>
      <c r="J58" s="10"/>
      <c r="K58" s="14"/>
      <c r="L58" s="10"/>
      <c r="M58" s="10"/>
      <c r="N58" s="10"/>
      <c r="O58" s="10"/>
      <c r="P58" s="10"/>
      <c r="Q58" s="10"/>
      <c r="R58" s="10"/>
      <c r="S58" s="10"/>
      <c r="T58" s="10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18" t="s">
        <v>69</v>
      </c>
      <c r="AJ58" s="18">
        <f t="shared" ca="1" si="1"/>
        <v>55503.5</v>
      </c>
      <c r="AK58" s="19" t="str">
        <f t="shared" ca="1" si="2"/>
        <v>liberal</v>
      </c>
      <c r="AL58" s="18" t="s">
        <v>69</v>
      </c>
      <c r="AM58" s="21">
        <v>8</v>
      </c>
      <c r="AN58" s="21">
        <v>6</v>
      </c>
    </row>
    <row r="59" spans="1:40" ht="12" customHeight="1">
      <c r="A59" s="45">
        <v>29</v>
      </c>
      <c r="B59" s="37">
        <f t="shared" ca="1" si="11"/>
        <v>65753.5</v>
      </c>
      <c r="C59" s="46" t="str">
        <f t="shared" ca="1" si="12"/>
        <v>centro</v>
      </c>
      <c r="D59" s="45">
        <f t="shared" ca="1" si="13"/>
        <v>4</v>
      </c>
      <c r="E59" s="52">
        <f t="shared" ca="1" si="18"/>
        <v>3403.7999999999884</v>
      </c>
      <c r="F59" s="48">
        <f t="shared" ca="1" si="14"/>
        <v>266417.8</v>
      </c>
      <c r="G59" s="49">
        <f t="shared" ca="1" si="15"/>
        <v>-4812.5000000000073</v>
      </c>
      <c r="H59" s="50">
        <f t="shared" ca="1" si="16"/>
        <v>258201.5</v>
      </c>
      <c r="I59" s="51">
        <v>29</v>
      </c>
      <c r="J59" s="10"/>
      <c r="K59" s="14"/>
      <c r="L59" s="10"/>
      <c r="M59" s="10"/>
      <c r="N59" s="10"/>
      <c r="O59" s="10"/>
      <c r="P59" s="10"/>
      <c r="Q59" s="10"/>
      <c r="R59" s="10"/>
      <c r="S59" s="10"/>
      <c r="T59" s="10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18" t="s">
        <v>69</v>
      </c>
      <c r="AJ59" s="18">
        <f t="shared" ca="1" si="1"/>
        <v>47574.428571428572</v>
      </c>
      <c r="AK59" s="19" t="str">
        <f t="shared" ca="1" si="2"/>
        <v>liberal</v>
      </c>
      <c r="AL59" s="18" t="s">
        <v>69</v>
      </c>
      <c r="AM59" s="21">
        <v>9</v>
      </c>
      <c r="AN59" s="21">
        <v>7</v>
      </c>
    </row>
    <row r="60" spans="1:40" ht="12" customHeight="1">
      <c r="A60" s="45">
        <v>30</v>
      </c>
      <c r="B60" s="37">
        <f t="shared" ca="1" si="11"/>
        <v>64149.666666666664</v>
      </c>
      <c r="C60" s="46" t="str">
        <f t="shared" ca="1" si="12"/>
        <v>polo</v>
      </c>
      <c r="D60" s="45">
        <f t="shared" ca="1" si="13"/>
        <v>3</v>
      </c>
      <c r="E60" s="52">
        <f t="shared" ca="1" si="18"/>
        <v>4812.5000000000073</v>
      </c>
      <c r="F60" s="48">
        <f t="shared" ca="1" si="14"/>
        <v>197261.5</v>
      </c>
      <c r="G60" s="49">
        <f t="shared" ca="1" si="15"/>
        <v>-6720.9999999999782</v>
      </c>
      <c r="H60" s="50">
        <f t="shared" ca="1" si="16"/>
        <v>185728.00000000003</v>
      </c>
      <c r="I60" s="51">
        <v>30</v>
      </c>
      <c r="J60" s="10"/>
      <c r="K60" s="14"/>
      <c r="L60" s="10"/>
      <c r="M60" s="10"/>
      <c r="N60" s="10"/>
      <c r="O60" s="10"/>
      <c r="P60" s="10"/>
      <c r="Q60" s="10"/>
      <c r="R60" s="10"/>
      <c r="S60" s="10"/>
      <c r="T60" s="10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18" t="s">
        <v>69</v>
      </c>
      <c r="AJ60" s="18">
        <f t="shared" ca="1" si="1"/>
        <v>41627.625</v>
      </c>
      <c r="AK60" s="19" t="str">
        <f t="shared" ca="1" si="2"/>
        <v>liberal</v>
      </c>
      <c r="AL60" s="18" t="s">
        <v>69</v>
      </c>
      <c r="AM60" s="21">
        <v>10</v>
      </c>
      <c r="AN60" s="21">
        <v>8</v>
      </c>
    </row>
    <row r="61" spans="1:40" ht="12" customHeight="1">
      <c r="A61" s="45">
        <v>31</v>
      </c>
      <c r="B61" s="37">
        <f t="shared" ca="1" si="11"/>
        <v>63403</v>
      </c>
      <c r="C61" s="46" t="str">
        <f t="shared" ca="1" si="12"/>
        <v>verde</v>
      </c>
      <c r="D61" s="45">
        <f t="shared" ca="1" si="13"/>
        <v>9</v>
      </c>
      <c r="E61" s="52">
        <f t="shared" ca="1" si="18"/>
        <v>6720.9999999999782</v>
      </c>
      <c r="F61" s="48">
        <f t="shared" ca="1" si="14"/>
        <v>577348</v>
      </c>
      <c r="G61" s="49">
        <f t="shared" ca="1" si="15"/>
        <v>-7343.0000000000073</v>
      </c>
      <c r="H61" s="50">
        <f t="shared" ca="1" si="16"/>
        <v>563284</v>
      </c>
      <c r="I61" s="51">
        <v>31</v>
      </c>
      <c r="J61" s="10"/>
      <c r="K61" s="14"/>
      <c r="L61" s="10"/>
      <c r="M61" s="10"/>
      <c r="N61" s="10"/>
      <c r="O61" s="10"/>
      <c r="P61" s="10"/>
      <c r="Q61" s="10"/>
      <c r="R61" s="10"/>
      <c r="S61" s="10"/>
      <c r="T61" s="10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18" t="s">
        <v>69</v>
      </c>
      <c r="AJ61" s="18">
        <f t="shared" ca="1" si="1"/>
        <v>37002.333333333336</v>
      </c>
      <c r="AK61" s="19" t="str">
        <f t="shared" ca="1" si="2"/>
        <v>liberal</v>
      </c>
      <c r="AL61" s="18" t="s">
        <v>69</v>
      </c>
      <c r="AM61" s="21">
        <v>11</v>
      </c>
      <c r="AN61" s="21">
        <v>9</v>
      </c>
    </row>
    <row r="62" spans="1:40" ht="12" customHeight="1">
      <c r="A62" s="45">
        <v>32</v>
      </c>
      <c r="B62" s="37">
        <f t="shared" ca="1" si="11"/>
        <v>60955.666666666664</v>
      </c>
      <c r="C62" s="46" t="str">
        <f t="shared" ca="1" si="12"/>
        <v>humana</v>
      </c>
      <c r="D62" s="45">
        <f t="shared" ca="1" si="13"/>
        <v>3</v>
      </c>
      <c r="E62" s="52">
        <f t="shared" ca="1" si="18"/>
        <v>7343.0000000000073</v>
      </c>
      <c r="F62" s="48">
        <f t="shared" ca="1" si="14"/>
        <v>190210</v>
      </c>
      <c r="G62" s="49">
        <f t="shared" ca="1" si="15"/>
        <v>-6195.666666666657</v>
      </c>
      <c r="H62" s="50">
        <f t="shared" ca="1" si="16"/>
        <v>176671.33333333334</v>
      </c>
      <c r="I62" s="51">
        <v>32</v>
      </c>
      <c r="J62" s="10"/>
      <c r="K62" s="14"/>
      <c r="L62" s="10"/>
      <c r="M62" s="10"/>
      <c r="N62" s="10"/>
      <c r="O62" s="10"/>
      <c r="P62" s="10"/>
      <c r="Q62" s="10"/>
      <c r="R62" s="10"/>
      <c r="S62" s="10"/>
      <c r="T62" s="10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18" t="s">
        <v>69</v>
      </c>
      <c r="AJ62" s="18">
        <f t="shared" ca="1" si="1"/>
        <v>33302.1</v>
      </c>
      <c r="AK62" s="19" t="str">
        <f t="shared" ca="1" si="2"/>
        <v>liberal</v>
      </c>
      <c r="AL62" s="18" t="s">
        <v>69</v>
      </c>
      <c r="AM62" s="21">
        <v>12</v>
      </c>
      <c r="AN62" s="21">
        <v>10</v>
      </c>
    </row>
    <row r="63" spans="1:40" ht="12" customHeight="1">
      <c r="A63" s="45">
        <v>33</v>
      </c>
      <c r="B63" s="37">
        <f t="shared" ca="1" si="11"/>
        <v>59407</v>
      </c>
      <c r="C63" s="46" t="str">
        <f t="shared" ca="1" si="12"/>
        <v>cambio</v>
      </c>
      <c r="D63" s="45">
        <f t="shared" ca="1" si="13"/>
        <v>4</v>
      </c>
      <c r="E63" s="52">
        <f t="shared" ca="1" si="18"/>
        <v>6195.666666666657</v>
      </c>
      <c r="F63" s="48">
        <f t="shared" ca="1" si="14"/>
        <v>243823.66666666666</v>
      </c>
      <c r="G63" s="49">
        <f t="shared" ca="1" si="15"/>
        <v>-23444.000000000029</v>
      </c>
      <c r="H63" s="50">
        <f t="shared" ca="1" si="16"/>
        <v>214183.99999999997</v>
      </c>
      <c r="I63" s="51">
        <v>33</v>
      </c>
      <c r="J63" s="10"/>
      <c r="K63" s="14"/>
      <c r="L63" s="10"/>
      <c r="M63" s="10"/>
      <c r="N63" s="10"/>
      <c r="O63" s="10"/>
      <c r="P63" s="10"/>
      <c r="Q63" s="10"/>
      <c r="R63" s="10"/>
      <c r="S63" s="10"/>
      <c r="T63" s="10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18" t="s">
        <v>69</v>
      </c>
      <c r="AJ63" s="18">
        <f t="shared" ca="1" si="1"/>
        <v>30274.636363636364</v>
      </c>
      <c r="AK63" s="19" t="str">
        <f t="shared" ca="1" si="2"/>
        <v>liberal</v>
      </c>
      <c r="AL63" s="18" t="s">
        <v>69</v>
      </c>
      <c r="AM63" s="21">
        <v>13</v>
      </c>
      <c r="AN63" s="21">
        <v>11</v>
      </c>
    </row>
    <row r="64" spans="1:40" ht="12" customHeight="1">
      <c r="A64" s="45">
        <v>34</v>
      </c>
      <c r="B64" s="37">
        <f t="shared" ca="1" si="11"/>
        <v>57062.7</v>
      </c>
      <c r="C64" s="46" t="str">
        <f t="shared" ca="1" si="12"/>
        <v>verde</v>
      </c>
      <c r="D64" s="45">
        <f t="shared" ca="1" si="13"/>
        <v>10</v>
      </c>
      <c r="E64" s="52">
        <f t="shared" ca="1" si="18"/>
        <v>23444.000000000029</v>
      </c>
      <c r="F64" s="48">
        <f t="shared" ca="1" si="14"/>
        <v>594071</v>
      </c>
      <c r="G64" s="49">
        <f t="shared" ca="1" si="15"/>
        <v>-9356.1999999999825</v>
      </c>
      <c r="H64" s="50">
        <f t="shared" ca="1" si="16"/>
        <v>561270.80000000005</v>
      </c>
      <c r="I64" s="51">
        <v>34</v>
      </c>
      <c r="J64" s="10"/>
      <c r="K64" s="14"/>
      <c r="L64" s="10"/>
      <c r="M64" s="10"/>
      <c r="N64" s="10"/>
      <c r="O64" s="10"/>
      <c r="P64" s="10"/>
      <c r="Q64" s="10"/>
      <c r="R64" s="10"/>
      <c r="S64" s="10"/>
      <c r="T64" s="10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18" t="s">
        <v>69</v>
      </c>
      <c r="AJ64" s="18">
        <f t="shared" ca="1" si="1"/>
        <v>27751.75</v>
      </c>
      <c r="AK64" s="19" t="str">
        <f t="shared" ca="1" si="2"/>
        <v>liberal</v>
      </c>
      <c r="AL64" s="18" t="s">
        <v>69</v>
      </c>
      <c r="AM64" s="21">
        <v>14</v>
      </c>
      <c r="AN64" s="21">
        <v>12</v>
      </c>
    </row>
    <row r="65" spans="1:40" ht="12" customHeight="1">
      <c r="A65" s="45">
        <v>35</v>
      </c>
      <c r="B65" s="37">
        <f t="shared" ca="1" si="11"/>
        <v>55503.5</v>
      </c>
      <c r="C65" s="46" t="str">
        <f t="shared" ca="1" si="12"/>
        <v>liberal</v>
      </c>
      <c r="D65" s="45">
        <f t="shared" ca="1" si="13"/>
        <v>6</v>
      </c>
      <c r="E65" s="52">
        <f t="shared" ca="1" si="18"/>
        <v>9356.1999999999825</v>
      </c>
      <c r="F65" s="48">
        <f t="shared" ca="1" si="14"/>
        <v>342377.19999999995</v>
      </c>
      <c r="G65" s="49">
        <f t="shared" ca="1" si="15"/>
        <v>-2636</v>
      </c>
      <c r="H65" s="50">
        <f t="shared" ca="1" si="16"/>
        <v>330385</v>
      </c>
      <c r="I65" s="51">
        <v>35</v>
      </c>
      <c r="J65" s="10"/>
      <c r="K65" s="14"/>
      <c r="L65" s="10"/>
      <c r="M65" s="10"/>
      <c r="N65" s="10"/>
      <c r="O65" s="10"/>
      <c r="P65" s="10"/>
      <c r="Q65" s="10"/>
      <c r="R65" s="10"/>
      <c r="S65" s="10"/>
      <c r="T65" s="10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18" t="s">
        <v>69</v>
      </c>
      <c r="AJ65" s="18">
        <f t="shared" ca="1" si="1"/>
        <v>25617</v>
      </c>
      <c r="AK65" s="19" t="str">
        <f t="shared" ca="1" si="2"/>
        <v>liberal</v>
      </c>
      <c r="AL65" s="18" t="s">
        <v>69</v>
      </c>
      <c r="AM65" s="21">
        <v>15</v>
      </c>
      <c r="AN65" s="21">
        <v>13</v>
      </c>
    </row>
    <row r="66" spans="1:40" ht="12" customHeight="1">
      <c r="A66" s="45">
        <v>36</v>
      </c>
      <c r="B66" s="37">
        <f t="shared" ca="1" si="11"/>
        <v>54186</v>
      </c>
      <c r="C66" s="46" t="str">
        <f t="shared" ca="1" si="12"/>
        <v>bogota para la gente</v>
      </c>
      <c r="D66" s="45">
        <f t="shared" ca="1" si="13"/>
        <v>2</v>
      </c>
      <c r="E66" s="52">
        <f t="shared" ca="1" si="18"/>
        <v>2636</v>
      </c>
      <c r="F66" s="48">
        <f t="shared" ca="1" si="14"/>
        <v>111008</v>
      </c>
      <c r="G66" s="49">
        <f t="shared" ca="1" si="15"/>
        <v>-7916.9999999999854</v>
      </c>
      <c r="H66" s="50">
        <f t="shared" ca="1" si="16"/>
        <v>100455.00000000001</v>
      </c>
      <c r="I66" s="51">
        <v>36</v>
      </c>
      <c r="J66" s="10"/>
      <c r="K66" s="14"/>
      <c r="L66" s="10"/>
      <c r="M66" s="10"/>
      <c r="N66" s="10"/>
      <c r="O66" s="10"/>
      <c r="P66" s="10"/>
      <c r="Q66" s="10"/>
      <c r="R66" s="10"/>
      <c r="S66" s="10"/>
      <c r="T66" s="10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18" t="s">
        <v>69</v>
      </c>
      <c r="AJ66" s="18">
        <f t="shared" ca="1" si="1"/>
        <v>23787.214285714286</v>
      </c>
      <c r="AK66" s="19" t="str">
        <f t="shared" ca="1" si="2"/>
        <v>liberal</v>
      </c>
      <c r="AL66" s="18" t="s">
        <v>69</v>
      </c>
      <c r="AM66" s="21">
        <v>16</v>
      </c>
      <c r="AN66" s="21">
        <v>14</v>
      </c>
    </row>
    <row r="67" spans="1:40" ht="12" customHeight="1">
      <c r="A67" s="45">
        <v>37</v>
      </c>
      <c r="B67" s="37">
        <f t="shared" ca="1" si="11"/>
        <v>52602.8</v>
      </c>
      <c r="C67" s="46" t="str">
        <f t="shared" ca="1" si="12"/>
        <v>centro</v>
      </c>
      <c r="D67" s="45">
        <f t="shared" ca="1" si="13"/>
        <v>5</v>
      </c>
      <c r="E67" s="52">
        <f t="shared" ca="1" si="18"/>
        <v>7916.9999999999854</v>
      </c>
      <c r="F67" s="48">
        <f t="shared" ca="1" si="14"/>
        <v>270931</v>
      </c>
      <c r="G67" s="49">
        <f t="shared" ca="1" si="15"/>
        <v>-8004.8000000000538</v>
      </c>
      <c r="H67" s="50">
        <f t="shared" ca="1" si="16"/>
        <v>255009.19999999995</v>
      </c>
      <c r="I67" s="51">
        <v>37</v>
      </c>
      <c r="J67" s="10"/>
      <c r="K67" s="14"/>
      <c r="L67" s="10"/>
      <c r="M67" s="10"/>
      <c r="N67" s="10"/>
      <c r="O67" s="10"/>
      <c r="P67" s="10"/>
      <c r="Q67" s="10"/>
      <c r="R67" s="10"/>
      <c r="S67" s="10"/>
      <c r="T67" s="10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18" t="s">
        <v>69</v>
      </c>
      <c r="AJ67" s="18">
        <f t="shared" ca="1" si="1"/>
        <v>22201.4</v>
      </c>
      <c r="AK67" s="19" t="str">
        <f t="shared" ca="1" si="2"/>
        <v>liberal</v>
      </c>
      <c r="AL67" s="18" t="s">
        <v>69</v>
      </c>
      <c r="AM67" s="21">
        <v>17</v>
      </c>
      <c r="AN67" s="21">
        <v>15</v>
      </c>
    </row>
    <row r="68" spans="1:40" ht="12" customHeight="1">
      <c r="A68" s="45">
        <v>38</v>
      </c>
      <c r="B68" s="37">
        <f t="shared" ca="1" si="11"/>
        <v>51875.181818181816</v>
      </c>
      <c r="C68" s="46" t="str">
        <f t="shared" ca="1" si="12"/>
        <v>verde</v>
      </c>
      <c r="D68" s="45">
        <f t="shared" ca="1" si="13"/>
        <v>11</v>
      </c>
      <c r="E68" s="52">
        <f t="shared" ca="1" si="18"/>
        <v>8004.8000000000538</v>
      </c>
      <c r="F68" s="48">
        <f t="shared" ca="1" si="14"/>
        <v>578631.80000000005</v>
      </c>
      <c r="G68" s="49">
        <f t="shared" ca="1" si="15"/>
        <v>-1041.3636363636324</v>
      </c>
      <c r="H68" s="50">
        <f t="shared" ca="1" si="16"/>
        <v>569585.63636363635</v>
      </c>
      <c r="I68" s="51">
        <v>38</v>
      </c>
      <c r="J68" s="10"/>
      <c r="K68" s="14"/>
      <c r="L68" s="10"/>
      <c r="M68" s="10"/>
      <c r="N68" s="10"/>
      <c r="O68" s="10"/>
      <c r="P68" s="10"/>
      <c r="Q68" s="10"/>
      <c r="R68" s="10"/>
      <c r="S68" s="10"/>
      <c r="T68" s="10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18" t="s">
        <v>69</v>
      </c>
      <c r="AJ68" s="18">
        <f t="shared" ca="1" si="1"/>
        <v>20813.8125</v>
      </c>
      <c r="AK68" s="19" t="str">
        <f t="shared" ca="1" si="2"/>
        <v>liberal</v>
      </c>
      <c r="AL68" s="18" t="s">
        <v>69</v>
      </c>
      <c r="AM68" s="21">
        <v>18</v>
      </c>
      <c r="AN68" s="21">
        <v>16</v>
      </c>
    </row>
    <row r="69" spans="1:40" ht="12" customHeight="1">
      <c r="A69" s="45">
        <v>39</v>
      </c>
      <c r="B69" s="37">
        <f t="shared" ca="1" si="11"/>
        <v>51355</v>
      </c>
      <c r="C69" s="46" t="str">
        <f t="shared" ca="1" si="12"/>
        <v>conservador</v>
      </c>
      <c r="D69" s="45">
        <f t="shared" ca="1" si="13"/>
        <v>2</v>
      </c>
      <c r="E69" s="52">
        <f t="shared" ca="1" si="18"/>
        <v>1041.3636363636324</v>
      </c>
      <c r="F69" s="48">
        <f t="shared" ca="1" si="14"/>
        <v>103751.36363636363</v>
      </c>
      <c r="G69" s="49">
        <f t="shared" ca="1" si="15"/>
        <v>-1695</v>
      </c>
      <c r="H69" s="50">
        <f t="shared" ca="1" si="16"/>
        <v>101015</v>
      </c>
      <c r="I69" s="51">
        <v>39</v>
      </c>
      <c r="J69" s="10"/>
      <c r="K69" s="14"/>
      <c r="L69" s="10"/>
      <c r="M69" s="10"/>
      <c r="N69" s="10"/>
      <c r="O69" s="10"/>
      <c r="P69" s="10"/>
      <c r="Q69" s="10"/>
      <c r="R69" s="10"/>
      <c r="S69" s="10"/>
      <c r="T69" s="10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18" t="s">
        <v>69</v>
      </c>
      <c r="AJ69" s="18">
        <f t="shared" ca="1" si="1"/>
        <v>19589.470588235294</v>
      </c>
      <c r="AK69" s="19" t="str">
        <f t="shared" ca="1" si="2"/>
        <v>liberal</v>
      </c>
      <c r="AL69" s="18" t="s">
        <v>69</v>
      </c>
      <c r="AM69" s="21">
        <v>19</v>
      </c>
      <c r="AN69" s="21">
        <v>17</v>
      </c>
    </row>
    <row r="70" spans="1:40" ht="12" customHeight="1">
      <c r="A70" s="45">
        <v>40</v>
      </c>
      <c r="B70" s="37">
        <f t="shared" ca="1" si="11"/>
        <v>50508</v>
      </c>
      <c r="C70" s="46" t="str">
        <f t="shared" ca="1" si="12"/>
        <v>justa</v>
      </c>
      <c r="D70" s="45">
        <f t="shared" ca="1" si="13"/>
        <v>2</v>
      </c>
      <c r="E70" s="52">
        <f t="shared" ca="1" si="18"/>
        <v>1695</v>
      </c>
      <c r="F70" s="48">
        <f t="shared" ca="1" si="14"/>
        <v>102711</v>
      </c>
      <c r="G70" s="49">
        <f t="shared" ca="1" si="15"/>
        <v>-9584</v>
      </c>
      <c r="H70" s="50">
        <f t="shared" ca="1" si="16"/>
        <v>91432</v>
      </c>
      <c r="I70" s="51">
        <v>40</v>
      </c>
      <c r="J70" s="10"/>
      <c r="K70" s="14"/>
      <c r="L70" s="10"/>
      <c r="M70" s="10"/>
      <c r="N70" s="10"/>
      <c r="O70" s="10"/>
      <c r="P70" s="10"/>
      <c r="Q70" s="10"/>
      <c r="R70" s="10"/>
      <c r="S70" s="10"/>
      <c r="T70" s="10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18" t="s">
        <v>69</v>
      </c>
      <c r="AJ70" s="18">
        <f t="shared" ca="1" si="1"/>
        <v>18501.166666666668</v>
      </c>
      <c r="AK70" s="19" t="str">
        <f t="shared" ca="1" si="2"/>
        <v>liberal</v>
      </c>
      <c r="AL70" s="18" t="s">
        <v>69</v>
      </c>
      <c r="AM70" s="21">
        <v>20</v>
      </c>
      <c r="AN70" s="21">
        <v>18</v>
      </c>
    </row>
    <row r="71" spans="1:40" ht="12" customHeight="1">
      <c r="A71" s="45">
        <v>41</v>
      </c>
      <c r="B71" s="37">
        <f t="shared" ca="1" si="11"/>
        <v>48112.25</v>
      </c>
      <c r="C71" s="46" t="str">
        <f t="shared" ca="1" si="12"/>
        <v>polo</v>
      </c>
      <c r="D71" s="45">
        <f t="shared" ca="1" si="13"/>
        <v>4</v>
      </c>
      <c r="E71" s="52">
        <f t="shared" ca="1" si="18"/>
        <v>9584</v>
      </c>
      <c r="F71" s="48">
        <f t="shared" ca="1" si="14"/>
        <v>202033</v>
      </c>
      <c r="G71" s="49">
        <f t="shared" ca="1" si="15"/>
        <v>-3765.7499999999927</v>
      </c>
      <c r="H71" s="50">
        <f t="shared" ca="1" si="16"/>
        <v>188683.25</v>
      </c>
      <c r="I71" s="51">
        <v>41</v>
      </c>
      <c r="J71" s="10"/>
      <c r="K71" s="14"/>
      <c r="L71" s="10"/>
      <c r="M71" s="10"/>
      <c r="N71" s="10"/>
      <c r="O71" s="10"/>
      <c r="P71" s="10"/>
      <c r="Q71" s="10"/>
      <c r="R71" s="10"/>
      <c r="S71" s="10"/>
      <c r="T71" s="10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18" t="s">
        <v>69</v>
      </c>
      <c r="AJ71" s="18">
        <f t="shared" ca="1" si="1"/>
        <v>17527.42105263158</v>
      </c>
      <c r="AK71" s="19" t="str">
        <f t="shared" ca="1" si="2"/>
        <v>liberal</v>
      </c>
      <c r="AL71" s="18" t="s">
        <v>69</v>
      </c>
      <c r="AM71" s="21">
        <v>21</v>
      </c>
      <c r="AN71" s="21">
        <v>19</v>
      </c>
    </row>
    <row r="72" spans="1:40" ht="12" customHeight="1">
      <c r="A72" s="45">
        <v>42</v>
      </c>
      <c r="B72" s="37">
        <f t="shared" ca="1" si="11"/>
        <v>47574.428571428572</v>
      </c>
      <c r="C72" s="46" t="str">
        <f t="shared" ca="1" si="12"/>
        <v>liberal</v>
      </c>
      <c r="D72" s="45">
        <f t="shared" ca="1" si="13"/>
        <v>7</v>
      </c>
      <c r="E72" s="52">
        <f t="shared" ca="1" si="18"/>
        <v>3765.7499999999927</v>
      </c>
      <c r="F72" s="48">
        <f t="shared" ca="1" si="14"/>
        <v>336786.75</v>
      </c>
      <c r="G72" s="49">
        <f t="shared" ca="1" si="15"/>
        <v>-267.14285714286962</v>
      </c>
      <c r="H72" s="50">
        <f t="shared" ca="1" si="16"/>
        <v>332753.85714285716</v>
      </c>
      <c r="I72" s="51">
        <v>42</v>
      </c>
      <c r="J72" s="10"/>
      <c r="K72" s="14"/>
      <c r="L72" s="10"/>
      <c r="M72" s="10"/>
      <c r="N72" s="10"/>
      <c r="O72" s="10"/>
      <c r="P72" s="10"/>
      <c r="Q72" s="10"/>
      <c r="R72" s="10"/>
      <c r="S72" s="10"/>
      <c r="T72" s="10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18" t="s">
        <v>69</v>
      </c>
      <c r="AJ72" s="18">
        <f t="shared" ca="1" si="1"/>
        <v>16651.05</v>
      </c>
      <c r="AK72" s="19" t="str">
        <f t="shared" ca="1" si="2"/>
        <v>liberal</v>
      </c>
      <c r="AL72" s="18" t="s">
        <v>69</v>
      </c>
      <c r="AM72" s="21">
        <v>22</v>
      </c>
      <c r="AN72" s="21">
        <v>20</v>
      </c>
    </row>
    <row r="73" spans="1:40" ht="12" customHeight="1">
      <c r="A73" s="45">
        <v>43</v>
      </c>
      <c r="B73" s="37">
        <f t="shared" ca="1" si="11"/>
        <v>47552.25</v>
      </c>
      <c r="C73" s="46" t="str">
        <f t="shared" ca="1" si="12"/>
        <v>verde</v>
      </c>
      <c r="D73" s="45">
        <f t="shared" ca="1" si="13"/>
        <v>12</v>
      </c>
      <c r="E73" s="52">
        <f t="shared" ca="1" si="18"/>
        <v>267.14285714286962</v>
      </c>
      <c r="F73" s="48">
        <f t="shared" ca="1" si="14"/>
        <v>570894.14285714284</v>
      </c>
      <c r="G73" s="49">
        <f t="shared" ca="1" si="15"/>
        <v>-134.25000000000728</v>
      </c>
      <c r="H73" s="50">
        <f t="shared" ca="1" si="16"/>
        <v>570492.75</v>
      </c>
      <c r="I73" s="51">
        <v>43</v>
      </c>
      <c r="J73" s="10"/>
      <c r="K73" s="14"/>
      <c r="L73" s="10"/>
      <c r="M73" s="10"/>
      <c r="N73" s="10"/>
      <c r="O73" s="10"/>
      <c r="P73" s="10"/>
      <c r="Q73" s="10"/>
      <c r="R73" s="10"/>
      <c r="S73" s="10"/>
      <c r="T73" s="10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18" t="s">
        <v>69</v>
      </c>
      <c r="AJ73" s="18">
        <f t="shared" ca="1" si="1"/>
        <v>15858.142857142857</v>
      </c>
      <c r="AK73" s="19" t="str">
        <f t="shared" ca="1" si="2"/>
        <v>liberal</v>
      </c>
      <c r="AL73" s="18" t="s">
        <v>69</v>
      </c>
      <c r="AM73" s="21">
        <v>23</v>
      </c>
      <c r="AN73" s="21">
        <v>21</v>
      </c>
    </row>
    <row r="74" spans="1:40" ht="12" customHeight="1">
      <c r="A74" s="45">
        <v>44</v>
      </c>
      <c r="B74" s="37">
        <f t="shared" ca="1" si="11"/>
        <v>47525.599999999999</v>
      </c>
      <c r="C74" s="46" t="str">
        <f t="shared" ca="1" si="12"/>
        <v>cambio</v>
      </c>
      <c r="D74" s="45">
        <f t="shared" ca="1" si="13"/>
        <v>5</v>
      </c>
      <c r="E74" s="52">
        <f t="shared" ca="1" si="18"/>
        <v>134.25000000000728</v>
      </c>
      <c r="F74" s="48">
        <f t="shared" ca="1" si="14"/>
        <v>237762.25</v>
      </c>
      <c r="G74" s="49">
        <f t="shared" ca="1" si="15"/>
        <v>-3465.1999999999971</v>
      </c>
      <c r="H74" s="50">
        <f t="shared" ca="1" si="16"/>
        <v>234162.8</v>
      </c>
      <c r="I74" s="51">
        <v>44</v>
      </c>
      <c r="J74" s="10"/>
      <c r="K74" s="14"/>
      <c r="L74" s="10"/>
      <c r="M74" s="10"/>
      <c r="N74" s="10"/>
      <c r="O74" s="10"/>
      <c r="P74" s="10"/>
      <c r="Q74" s="10"/>
      <c r="R74" s="10"/>
      <c r="S74" s="10"/>
      <c r="T74" s="10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18" t="s">
        <v>69</v>
      </c>
      <c r="AJ74" s="18">
        <f t="shared" ca="1" si="1"/>
        <v>15137.318181818182</v>
      </c>
      <c r="AK74" s="19" t="str">
        <f t="shared" ca="1" si="2"/>
        <v>liberal</v>
      </c>
      <c r="AL74" s="18" t="s">
        <v>69</v>
      </c>
      <c r="AM74" s="21">
        <v>24</v>
      </c>
      <c r="AN74" s="21">
        <v>22</v>
      </c>
    </row>
    <row r="75" spans="1:40" ht="12" customHeight="1">
      <c r="A75" s="45">
        <v>45</v>
      </c>
      <c r="B75" s="37">
        <f t="shared" ca="1" si="11"/>
        <v>45793.5</v>
      </c>
      <c r="C75" s="46" t="str">
        <f t="shared" ca="1" si="12"/>
        <v>mira</v>
      </c>
      <c r="D75" s="45">
        <f t="shared" ca="1" si="13"/>
        <v>2</v>
      </c>
      <c r="E75" s="52">
        <f t="shared" ca="1" si="18"/>
        <v>3465.1999999999971</v>
      </c>
      <c r="F75" s="48">
        <f t="shared" ca="1" si="14"/>
        <v>95052.2</v>
      </c>
      <c r="G75" s="49">
        <f t="shared" ca="1" si="15"/>
        <v>-308</v>
      </c>
      <c r="H75" s="50">
        <f t="shared" ca="1" si="16"/>
        <v>91279</v>
      </c>
      <c r="I75" s="51">
        <v>45</v>
      </c>
      <c r="J75" s="10"/>
      <c r="K75" s="14"/>
      <c r="L75" s="10"/>
      <c r="M75" s="10"/>
      <c r="N75" s="10"/>
      <c r="O75" s="10"/>
      <c r="P75" s="10"/>
      <c r="Q75" s="10"/>
      <c r="R75" s="10"/>
      <c r="S75" s="10"/>
      <c r="T75" s="10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18" t="s">
        <v>69</v>
      </c>
      <c r="AJ75" s="18">
        <f t="shared" ca="1" si="1"/>
        <v>14479.173913043478</v>
      </c>
      <c r="AK75" s="19" t="str">
        <f t="shared" ca="1" si="2"/>
        <v>liberal</v>
      </c>
      <c r="AL75" s="18" t="s">
        <v>69</v>
      </c>
      <c r="AM75" s="21">
        <v>25</v>
      </c>
      <c r="AN75" s="21">
        <v>23</v>
      </c>
    </row>
    <row r="76" spans="1:40" ht="12" customHeight="1">
      <c r="A76" s="45">
        <v>46</v>
      </c>
      <c r="B76" s="37">
        <f t="shared" ca="1" si="11"/>
        <v>45716.75</v>
      </c>
      <c r="C76" s="46" t="str">
        <f t="shared" ca="1" si="12"/>
        <v>humana</v>
      </c>
      <c r="D76" s="45">
        <f t="shared" ca="1" si="13"/>
        <v>4</v>
      </c>
      <c r="E76" s="52">
        <f t="shared" ca="1" si="18"/>
        <v>308</v>
      </c>
      <c r="F76" s="48">
        <f t="shared" ca="1" si="14"/>
        <v>183175</v>
      </c>
      <c r="G76" s="49">
        <f t="shared" ca="1" si="15"/>
        <v>-23691.749999999978</v>
      </c>
      <c r="H76" s="50">
        <f t="shared" ca="1" si="16"/>
        <v>159175.25000000003</v>
      </c>
      <c r="I76" s="51">
        <v>46</v>
      </c>
      <c r="J76" s="10"/>
      <c r="K76" s="14"/>
      <c r="L76" s="10"/>
      <c r="M76" s="10"/>
      <c r="N76" s="10"/>
      <c r="O76" s="10"/>
      <c r="P76" s="10"/>
      <c r="Q76" s="10"/>
      <c r="R76" s="10"/>
      <c r="S76" s="10"/>
      <c r="T76" s="10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18" t="s">
        <v>69</v>
      </c>
      <c r="AJ76" s="18">
        <f t="shared" ca="1" si="1"/>
        <v>13875.875</v>
      </c>
      <c r="AK76" s="19" t="str">
        <f t="shared" ca="1" si="2"/>
        <v>liberal</v>
      </c>
      <c r="AL76" s="18" t="s">
        <v>69</v>
      </c>
      <c r="AM76" s="21">
        <v>26</v>
      </c>
      <c r="AN76" s="21">
        <v>24</v>
      </c>
    </row>
    <row r="77" spans="1:40" ht="12" customHeight="1">
      <c r="A77" s="45">
        <v>47</v>
      </c>
      <c r="B77" s="37">
        <f t="shared" ca="1" si="11"/>
        <v>43894.384615384617</v>
      </c>
      <c r="C77" s="46" t="str">
        <f t="shared" ca="1" si="12"/>
        <v>verde</v>
      </c>
      <c r="D77" s="45">
        <f t="shared" ca="1" si="13"/>
        <v>13</v>
      </c>
      <c r="E77" s="52">
        <f t="shared" ca="1" si="18"/>
        <v>23691.749999999978</v>
      </c>
      <c r="F77" s="48">
        <f t="shared" ca="1" si="14"/>
        <v>594318.75</v>
      </c>
      <c r="G77" s="49">
        <f t="shared" ca="1" si="15"/>
        <v>-353.30769230771693</v>
      </c>
      <c r="H77" s="50">
        <f t="shared" ca="1" si="16"/>
        <v>570273.69230769225</v>
      </c>
      <c r="I77" s="51">
        <v>47</v>
      </c>
      <c r="J77" s="10"/>
      <c r="K77" s="14"/>
      <c r="L77" s="10"/>
      <c r="M77" s="10"/>
      <c r="N77" s="10"/>
      <c r="O77" s="10"/>
      <c r="P77" s="10"/>
      <c r="Q77" s="10"/>
      <c r="R77" s="10"/>
      <c r="S77" s="10"/>
      <c r="T77" s="10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18" t="s">
        <v>69</v>
      </c>
      <c r="AJ77" s="18">
        <f t="shared" ca="1" si="1"/>
        <v>13320.84</v>
      </c>
      <c r="AK77" s="19" t="str">
        <f t="shared" ca="1" si="2"/>
        <v>liberal</v>
      </c>
      <c r="AL77" s="18" t="s">
        <v>69</v>
      </c>
      <c r="AM77" s="21">
        <v>27</v>
      </c>
      <c r="AN77" s="21">
        <v>25</v>
      </c>
    </row>
    <row r="78" spans="1:40" ht="12" customHeight="1">
      <c r="A78" s="45">
        <v>48</v>
      </c>
      <c r="B78" s="37">
        <f t="shared" ca="1" si="11"/>
        <v>43835.666666666664</v>
      </c>
      <c r="C78" s="46" t="str">
        <f t="shared" ca="1" si="12"/>
        <v>centro</v>
      </c>
      <c r="D78" s="45">
        <f t="shared" ca="1" si="13"/>
        <v>6</v>
      </c>
      <c r="E78" s="52">
        <f t="shared" ca="1" si="18"/>
        <v>353.30769230771693</v>
      </c>
      <c r="F78" s="48">
        <f t="shared" ca="1" si="14"/>
        <v>263367.30769230775</v>
      </c>
      <c r="G78" s="49">
        <f t="shared" ca="1" si="15"/>
        <v>-17665.333333333314</v>
      </c>
      <c r="H78" s="50">
        <f t="shared" ca="1" si="16"/>
        <v>245348.66666666669</v>
      </c>
      <c r="I78" s="51">
        <v>48</v>
      </c>
      <c r="J78" s="10"/>
      <c r="K78" s="14"/>
      <c r="L78" s="10"/>
      <c r="M78" s="10"/>
      <c r="N78" s="10"/>
      <c r="O78" s="10"/>
      <c r="P78" s="10"/>
      <c r="Q78" s="10"/>
      <c r="R78" s="10"/>
      <c r="S78" s="10"/>
      <c r="T78" s="10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18" t="s">
        <v>69</v>
      </c>
      <c r="AJ78" s="18">
        <f t="shared" ca="1" si="1"/>
        <v>12808.5</v>
      </c>
      <c r="AK78" s="19" t="str">
        <f t="shared" ca="1" si="2"/>
        <v>liberal</v>
      </c>
      <c r="AL78" s="18" t="s">
        <v>69</v>
      </c>
      <c r="AM78" s="21">
        <v>28</v>
      </c>
      <c r="AN78" s="21">
        <v>26</v>
      </c>
    </row>
    <row r="79" spans="1:40" ht="12" customHeight="1">
      <c r="A79" s="45">
        <v>49</v>
      </c>
      <c r="B79" s="37">
        <f t="shared" ca="1" si="11"/>
        <v>41627.625</v>
      </c>
      <c r="C79" s="46" t="str">
        <f t="shared" ca="1" si="12"/>
        <v>liberal</v>
      </c>
      <c r="D79" s="45">
        <f t="shared" ca="1" si="13"/>
        <v>8</v>
      </c>
      <c r="E79" s="52">
        <f t="shared" ca="1" si="18"/>
        <v>17665.333333333314</v>
      </c>
      <c r="F79" s="48">
        <f t="shared" ca="1" si="14"/>
        <v>350686.33333333331</v>
      </c>
      <c r="G79" s="49">
        <f t="shared" ca="1" si="15"/>
        <v>-12160.750000000015</v>
      </c>
      <c r="H79" s="50">
        <f t="shared" ca="1" si="16"/>
        <v>320860.25</v>
      </c>
      <c r="I79" s="51">
        <v>49</v>
      </c>
      <c r="J79" s="10"/>
      <c r="K79" s="14"/>
      <c r="L79" s="10"/>
      <c r="M79" s="10"/>
      <c r="N79" s="10"/>
      <c r="O79" s="10"/>
      <c r="P79" s="10"/>
      <c r="Q79" s="10"/>
      <c r="R79" s="10"/>
      <c r="S79" s="10"/>
      <c r="T79" s="10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18" t="s">
        <v>69</v>
      </c>
      <c r="AJ79" s="18">
        <f t="shared" ca="1" si="1"/>
        <v>12334.111111111111</v>
      </c>
      <c r="AK79" s="19" t="str">
        <f t="shared" ca="1" si="2"/>
        <v>liberal</v>
      </c>
      <c r="AL79" s="18" t="s">
        <v>69</v>
      </c>
      <c r="AM79" s="21">
        <v>29</v>
      </c>
      <c r="AN79" s="21">
        <v>27</v>
      </c>
    </row>
    <row r="80" spans="1:40" ht="12" customHeight="1">
      <c r="A80" s="45">
        <v>50</v>
      </c>
      <c r="B80" s="37">
        <f t="shared" ca="1" si="11"/>
        <v>40759.071428571428</v>
      </c>
      <c r="C80" s="46" t="str">
        <f t="shared" ca="1" si="12"/>
        <v>verde</v>
      </c>
      <c r="D80" s="45">
        <f t="shared" ca="1" si="13"/>
        <v>14</v>
      </c>
      <c r="E80" s="52">
        <f t="shared" ca="1" si="18"/>
        <v>12160.750000000015</v>
      </c>
      <c r="F80" s="48">
        <f t="shared" ca="1" si="14"/>
        <v>582787.75</v>
      </c>
      <c r="G80" s="49">
        <f t="shared" ca="1" si="15"/>
        <v>-624.14285714285506</v>
      </c>
      <c r="H80" s="50">
        <f t="shared" ca="1" si="16"/>
        <v>570002.85714285716</v>
      </c>
      <c r="I80" s="51">
        <v>50</v>
      </c>
      <c r="J80" s="10"/>
      <c r="K80" s="14"/>
      <c r="L80" s="10"/>
      <c r="M80" s="10"/>
      <c r="N80" s="10"/>
      <c r="O80" s="10"/>
      <c r="P80" s="10"/>
      <c r="Q80" s="10"/>
      <c r="R80" s="10"/>
      <c r="S80" s="10"/>
      <c r="T80" s="10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18" t="s">
        <v>69</v>
      </c>
      <c r="AJ80" s="18">
        <f t="shared" ca="1" si="1"/>
        <v>11893.607142857143</v>
      </c>
      <c r="AK80" s="19" t="str">
        <f t="shared" ca="1" si="2"/>
        <v>liberal</v>
      </c>
      <c r="AL80" s="18" t="s">
        <v>69</v>
      </c>
      <c r="AM80" s="21">
        <v>30</v>
      </c>
      <c r="AN80" s="21">
        <v>28</v>
      </c>
    </row>
    <row r="81" spans="1:40" ht="12" customHeight="1">
      <c r="A81" s="45">
        <v>51</v>
      </c>
      <c r="B81" s="37">
        <f t="shared" ca="1" si="11"/>
        <v>40447.5</v>
      </c>
      <c r="C81" s="46" t="str">
        <f t="shared" ca="1" si="12"/>
        <v>la u</v>
      </c>
      <c r="D81" s="45">
        <f t="shared" ca="1" si="13"/>
        <v>2</v>
      </c>
      <c r="E81" s="52">
        <f t="shared" ca="1" si="18"/>
        <v>624.14285714285506</v>
      </c>
      <c r="F81" s="48">
        <f t="shared" ca="1" si="14"/>
        <v>81519.142857142855</v>
      </c>
      <c r="G81" s="49">
        <f t="shared" ca="1" si="15"/>
        <v>-5058.0000000000146</v>
      </c>
      <c r="H81" s="50">
        <f t="shared" ca="1" si="16"/>
        <v>75836.999999999985</v>
      </c>
      <c r="I81" s="51">
        <v>51</v>
      </c>
      <c r="J81" s="10"/>
      <c r="K81" s="14"/>
      <c r="L81" s="10"/>
      <c r="M81" s="10"/>
      <c r="N81" s="10"/>
      <c r="O81" s="10"/>
      <c r="P81" s="10"/>
      <c r="Q81" s="10"/>
      <c r="R81" s="10"/>
      <c r="S81" s="10"/>
      <c r="T81" s="10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18" t="s">
        <v>69</v>
      </c>
      <c r="AJ81" s="18">
        <f t="shared" ca="1" si="1"/>
        <v>11483.48275862069</v>
      </c>
      <c r="AK81" s="19" t="str">
        <f t="shared" ca="1" si="2"/>
        <v>liberal</v>
      </c>
      <c r="AL81" s="18" t="s">
        <v>69</v>
      </c>
      <c r="AM81" s="21">
        <v>31</v>
      </c>
      <c r="AN81" s="21">
        <v>29</v>
      </c>
    </row>
    <row r="82" spans="1:40" ht="12" customHeight="1">
      <c r="A82" s="45">
        <v>52</v>
      </c>
      <c r="B82" s="37">
        <f t="shared" ca="1" si="11"/>
        <v>39604.666666666664</v>
      </c>
      <c r="C82" s="46" t="str">
        <f t="shared" ca="1" si="12"/>
        <v>cambio</v>
      </c>
      <c r="D82" s="45">
        <f t="shared" ca="1" si="13"/>
        <v>6</v>
      </c>
      <c r="E82" s="52">
        <f t="shared" ca="1" si="18"/>
        <v>5058.0000000000146</v>
      </c>
      <c r="F82" s="48">
        <f t="shared" ca="1" si="14"/>
        <v>242686</v>
      </c>
      <c r="G82" s="49">
        <f t="shared" ca="1" si="15"/>
        <v>-5575.3333333333067</v>
      </c>
      <c r="H82" s="50">
        <f t="shared" ca="1" si="16"/>
        <v>232052.66666666669</v>
      </c>
      <c r="I82" s="51">
        <v>52</v>
      </c>
      <c r="J82" s="10"/>
      <c r="K82" s="14"/>
      <c r="L82" s="10"/>
      <c r="M82" s="10"/>
      <c r="N82" s="10"/>
      <c r="O82" s="10"/>
      <c r="P82" s="10"/>
      <c r="Q82" s="10"/>
      <c r="R82" s="10"/>
      <c r="S82" s="10"/>
      <c r="T82" s="10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18" t="s">
        <v>69</v>
      </c>
      <c r="AJ82" s="18">
        <f t="shared" ca="1" si="1"/>
        <v>11100.7</v>
      </c>
      <c r="AK82" s="19" t="str">
        <f t="shared" ca="1" si="2"/>
        <v>liberal</v>
      </c>
      <c r="AL82" s="18" t="s">
        <v>69</v>
      </c>
      <c r="AM82" s="21">
        <v>32</v>
      </c>
      <c r="AN82" s="21">
        <v>30</v>
      </c>
    </row>
    <row r="83" spans="1:40" ht="12" customHeight="1">
      <c r="A83" s="45">
        <v>53</v>
      </c>
      <c r="B83" s="37">
        <f t="shared" ca="1" si="11"/>
        <v>38489.800000000003</v>
      </c>
      <c r="C83" s="46" t="str">
        <f t="shared" ca="1" si="12"/>
        <v>polo</v>
      </c>
      <c r="D83" s="45">
        <f t="shared" ca="1" si="13"/>
        <v>5</v>
      </c>
      <c r="E83" s="52">
        <f t="shared" ca="1" si="18"/>
        <v>5575.3333333333067</v>
      </c>
      <c r="F83" s="48">
        <f t="shared" ca="1" si="14"/>
        <v>198024.33333333331</v>
      </c>
      <c r="G83" s="49">
        <f t="shared" ca="1" si="15"/>
        <v>-6721</v>
      </c>
      <c r="H83" s="50">
        <f t="shared" ca="1" si="16"/>
        <v>185728</v>
      </c>
      <c r="I83" s="51">
        <v>53</v>
      </c>
      <c r="J83" s="10"/>
      <c r="K83" s="14"/>
      <c r="L83" s="10"/>
      <c r="M83" s="10"/>
      <c r="N83" s="10"/>
      <c r="O83" s="10"/>
      <c r="P83" s="10"/>
      <c r="Q83" s="10"/>
      <c r="R83" s="10"/>
      <c r="S83" s="10"/>
      <c r="T83" s="10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18" t="s">
        <v>69</v>
      </c>
      <c r="AJ83" s="18">
        <f t="shared" ca="1" si="1"/>
        <v>10742.612903225807</v>
      </c>
      <c r="AK83" s="19" t="str">
        <f t="shared" ca="1" si="2"/>
        <v>liberal</v>
      </c>
      <c r="AL83" s="18" t="s">
        <v>69</v>
      </c>
      <c r="AM83" s="21">
        <v>33</v>
      </c>
      <c r="AN83" s="21">
        <v>31</v>
      </c>
    </row>
    <row r="84" spans="1:40" ht="12" customHeight="1">
      <c r="A84" s="45">
        <v>54</v>
      </c>
      <c r="B84" s="37">
        <f t="shared" ca="1" si="11"/>
        <v>38041.800000000003</v>
      </c>
      <c r="C84" s="46" t="str">
        <f t="shared" ca="1" si="12"/>
        <v>verde</v>
      </c>
      <c r="D84" s="45">
        <f t="shared" ca="1" si="13"/>
        <v>15</v>
      </c>
      <c r="E84" s="52">
        <f t="shared" ca="1" si="18"/>
        <v>6721</v>
      </c>
      <c r="F84" s="48">
        <f t="shared" ca="1" si="14"/>
        <v>577348</v>
      </c>
      <c r="G84" s="49">
        <f t="shared" ca="1" si="15"/>
        <v>-3279.6000000000131</v>
      </c>
      <c r="H84" s="50">
        <f t="shared" ca="1" si="16"/>
        <v>567347.4</v>
      </c>
      <c r="I84" s="51">
        <v>54</v>
      </c>
      <c r="J84" s="10"/>
      <c r="K84" s="14"/>
      <c r="L84" s="10"/>
      <c r="M84" s="10"/>
      <c r="N84" s="10"/>
      <c r="O84" s="10"/>
      <c r="P84" s="10"/>
      <c r="Q84" s="10"/>
      <c r="R84" s="10"/>
      <c r="S84" s="10"/>
      <c r="T84" s="10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18" t="s">
        <v>69</v>
      </c>
      <c r="AJ84" s="18">
        <f t="shared" ca="1" si="1"/>
        <v>10406.90625</v>
      </c>
      <c r="AK84" s="19" t="str">
        <f t="shared" ca="1" si="2"/>
        <v>liberal</v>
      </c>
      <c r="AL84" s="18" t="s">
        <v>69</v>
      </c>
      <c r="AM84" s="21">
        <v>34</v>
      </c>
      <c r="AN84" s="21">
        <v>32</v>
      </c>
    </row>
    <row r="85" spans="1:40" ht="12" customHeight="1">
      <c r="A85" s="45">
        <v>55</v>
      </c>
      <c r="B85" s="37">
        <f t="shared" ca="1" si="11"/>
        <v>37573.428571428572</v>
      </c>
      <c r="C85" s="46" t="str">
        <f t="shared" ca="1" si="12"/>
        <v>centro</v>
      </c>
      <c r="D85" s="45">
        <f t="shared" ca="1" si="13"/>
        <v>7</v>
      </c>
      <c r="E85" s="52">
        <f t="shared" ca="1" si="18"/>
        <v>3279.6000000000131</v>
      </c>
      <c r="F85" s="48">
        <f t="shared" ca="1" si="14"/>
        <v>266293.60000000003</v>
      </c>
      <c r="G85" s="49">
        <f t="shared" ca="1" si="15"/>
        <v>-5140.8571428571304</v>
      </c>
      <c r="H85" s="50">
        <f t="shared" ca="1" si="16"/>
        <v>257873.14285714287</v>
      </c>
      <c r="I85" s="51">
        <v>55</v>
      </c>
      <c r="J85" s="10"/>
      <c r="K85" s="14"/>
      <c r="L85" s="10"/>
      <c r="M85" s="10"/>
      <c r="N85" s="10"/>
      <c r="O85" s="10"/>
      <c r="P85" s="10"/>
      <c r="Q85" s="10"/>
      <c r="R85" s="10"/>
      <c r="S85" s="10"/>
      <c r="T85" s="10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18" t="s">
        <v>69</v>
      </c>
      <c r="AJ85" s="18">
        <f t="shared" ca="1" si="1"/>
        <v>10091.545454545454</v>
      </c>
      <c r="AK85" s="19" t="str">
        <f t="shared" ca="1" si="2"/>
        <v>liberal</v>
      </c>
      <c r="AL85" s="18" t="s">
        <v>69</v>
      </c>
      <c r="AM85" s="21">
        <v>35</v>
      </c>
      <c r="AN85" s="21">
        <v>33</v>
      </c>
    </row>
    <row r="86" spans="1:40" ht="12" customHeight="1">
      <c r="A86" s="45">
        <v>56</v>
      </c>
      <c r="B86" s="37">
        <f t="shared" ca="1" si="11"/>
        <v>37002.333333333336</v>
      </c>
      <c r="C86" s="46" t="str">
        <f t="shared" ca="1" si="12"/>
        <v>liberal</v>
      </c>
      <c r="D86" s="45">
        <f t="shared" ca="1" si="13"/>
        <v>9</v>
      </c>
      <c r="E86" s="52">
        <f t="shared" ca="1" si="18"/>
        <v>5140.8571428571304</v>
      </c>
      <c r="F86" s="48">
        <f t="shared" ca="1" si="14"/>
        <v>338161.85714285716</v>
      </c>
      <c r="G86" s="49">
        <f t="shared" ca="1" si="15"/>
        <v>-2145.6666666666715</v>
      </c>
      <c r="H86" s="50">
        <f t="shared" ca="1" si="16"/>
        <v>330875.33333333331</v>
      </c>
      <c r="I86" s="51">
        <v>56</v>
      </c>
      <c r="J86" s="10"/>
      <c r="K86" s="14"/>
      <c r="L86" s="10"/>
      <c r="M86" s="10"/>
      <c r="N86" s="10"/>
      <c r="O86" s="10"/>
      <c r="P86" s="10"/>
      <c r="Q86" s="10"/>
      <c r="R86" s="10"/>
      <c r="S86" s="10"/>
      <c r="T86" s="10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18" t="s">
        <v>69</v>
      </c>
      <c r="AJ86" s="18">
        <f t="shared" ca="1" si="1"/>
        <v>9794.7352941176468</v>
      </c>
      <c r="AK86" s="19" t="str">
        <f t="shared" ca="1" si="2"/>
        <v>liberal</v>
      </c>
      <c r="AL86" s="18" t="s">
        <v>69</v>
      </c>
      <c r="AM86" s="21">
        <v>36</v>
      </c>
      <c r="AN86" s="21">
        <v>34</v>
      </c>
    </row>
    <row r="87" spans="1:40" ht="12" customHeight="1">
      <c r="A87" s="45">
        <v>57</v>
      </c>
      <c r="B87" s="37">
        <f t="shared" ca="1" si="11"/>
        <v>36573.4</v>
      </c>
      <c r="C87" s="46" t="str">
        <f t="shared" ca="1" si="12"/>
        <v>humana</v>
      </c>
      <c r="D87" s="45">
        <f t="shared" ca="1" si="13"/>
        <v>5</v>
      </c>
      <c r="E87" s="52">
        <f t="shared" ca="1" si="18"/>
        <v>2145.6666666666715</v>
      </c>
      <c r="F87" s="48">
        <f t="shared" ca="1" si="14"/>
        <v>185012.66666666669</v>
      </c>
      <c r="G87" s="49">
        <f t="shared" ca="1" si="15"/>
        <v>-1349.2000000000044</v>
      </c>
      <c r="H87" s="50">
        <f t="shared" ca="1" si="16"/>
        <v>181517.8</v>
      </c>
      <c r="I87" s="51">
        <v>57</v>
      </c>
      <c r="J87" s="10"/>
      <c r="K87" s="14"/>
      <c r="L87" s="10"/>
      <c r="M87" s="10"/>
      <c r="N87" s="10"/>
      <c r="O87" s="10"/>
      <c r="P87" s="10"/>
      <c r="Q87" s="10"/>
      <c r="R87" s="10"/>
      <c r="S87" s="10"/>
      <c r="T87" s="10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18" t="s">
        <v>69</v>
      </c>
      <c r="AJ87" s="18">
        <f t="shared" ca="1" si="1"/>
        <v>9514.8857142857141</v>
      </c>
      <c r="AK87" s="19" t="str">
        <f t="shared" ca="1" si="2"/>
        <v>liberal</v>
      </c>
      <c r="AL87" s="18" t="s">
        <v>69</v>
      </c>
      <c r="AM87" s="21">
        <v>37</v>
      </c>
      <c r="AN87" s="21">
        <v>35</v>
      </c>
    </row>
    <row r="88" spans="1:40" ht="12" customHeight="1">
      <c r="A88" s="45">
        <v>58</v>
      </c>
      <c r="B88" s="37">
        <f t="shared" ca="1" si="11"/>
        <v>36124</v>
      </c>
      <c r="C88" s="46" t="str">
        <f t="shared" ca="1" si="12"/>
        <v>bogota para la gente</v>
      </c>
      <c r="D88" s="45">
        <f t="shared" ca="1" si="13"/>
        <v>3</v>
      </c>
      <c r="E88" s="52">
        <f t="shared" ca="1" si="18"/>
        <v>1349.2000000000044</v>
      </c>
      <c r="F88" s="48">
        <f t="shared" ca="1" si="14"/>
        <v>109721.20000000001</v>
      </c>
      <c r="G88" s="49">
        <f t="shared" ca="1" si="15"/>
        <v>-7358</v>
      </c>
      <c r="H88" s="50">
        <f t="shared" ca="1" si="16"/>
        <v>101014</v>
      </c>
      <c r="I88" s="51">
        <v>58</v>
      </c>
      <c r="J88" s="10"/>
      <c r="K88" s="14"/>
      <c r="L88" s="10"/>
      <c r="M88" s="10"/>
      <c r="N88" s="10"/>
      <c r="O88" s="10"/>
      <c r="P88" s="10"/>
      <c r="Q88" s="10"/>
      <c r="R88" s="10"/>
      <c r="S88" s="10"/>
      <c r="T88" s="10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18" t="s">
        <v>69</v>
      </c>
      <c r="AJ88" s="18">
        <f t="shared" ca="1" si="1"/>
        <v>9250.5833333333339</v>
      </c>
      <c r="AK88" s="19" t="str">
        <f t="shared" ca="1" si="2"/>
        <v>liberal</v>
      </c>
      <c r="AL88" s="18" t="s">
        <v>69</v>
      </c>
      <c r="AM88" s="21">
        <v>38</v>
      </c>
      <c r="AN88" s="21">
        <v>36</v>
      </c>
    </row>
    <row r="89" spans="1:40" ht="12" customHeight="1">
      <c r="A89" s="45">
        <v>59</v>
      </c>
      <c r="B89" s="37">
        <f t="shared" ca="1" si="11"/>
        <v>35664.1875</v>
      </c>
      <c r="C89" s="46" t="str">
        <f t="shared" ca="1" si="12"/>
        <v>verde</v>
      </c>
      <c r="D89" s="45">
        <f t="shared" ca="1" si="13"/>
        <v>16</v>
      </c>
      <c r="E89" s="52">
        <f t="shared" ca="1" si="18"/>
        <v>7358</v>
      </c>
      <c r="F89" s="48">
        <f t="shared" ca="1" si="14"/>
        <v>577985</v>
      </c>
      <c r="G89" s="49">
        <f t="shared" ca="1" si="15"/>
        <v>-4283.5625000000073</v>
      </c>
      <c r="H89" s="50">
        <f t="shared" ca="1" si="16"/>
        <v>566343.4375</v>
      </c>
      <c r="I89" s="51">
        <v>59</v>
      </c>
      <c r="J89" s="10"/>
      <c r="K89" s="14"/>
      <c r="L89" s="10"/>
      <c r="M89" s="10"/>
      <c r="N89" s="10"/>
      <c r="O89" s="10"/>
      <c r="P89" s="10"/>
      <c r="Q89" s="10"/>
      <c r="R89" s="10"/>
      <c r="S89" s="10"/>
      <c r="T89" s="10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18" t="s">
        <v>69</v>
      </c>
      <c r="AJ89" s="18">
        <f t="shared" ca="1" si="1"/>
        <v>9000.5675675675684</v>
      </c>
      <c r="AK89" s="19" t="str">
        <f t="shared" ca="1" si="2"/>
        <v>liberal</v>
      </c>
      <c r="AL89" s="18" t="s">
        <v>69</v>
      </c>
      <c r="AM89" s="21">
        <v>39</v>
      </c>
      <c r="AN89" s="21">
        <v>37</v>
      </c>
    </row>
    <row r="90" spans="1:40" ht="12" customHeight="1">
      <c r="A90" s="45">
        <v>60</v>
      </c>
      <c r="B90" s="37">
        <f t="shared" ca="1" si="11"/>
        <v>34236.666666666664</v>
      </c>
      <c r="C90" s="46" t="str">
        <f t="shared" ca="1" si="12"/>
        <v>conservador</v>
      </c>
      <c r="D90" s="45">
        <f t="shared" ca="1" si="13"/>
        <v>3</v>
      </c>
      <c r="E90" s="52">
        <f t="shared" ca="1" si="18"/>
        <v>4283.5625000000073</v>
      </c>
      <c r="F90" s="48">
        <f t="shared" ca="1" si="14"/>
        <v>106993.5625</v>
      </c>
      <c r="G90" s="49">
        <f t="shared" ca="1" si="15"/>
        <v>-2029.6666666666351</v>
      </c>
      <c r="H90" s="50">
        <f t="shared" ca="1" si="16"/>
        <v>100680.33333333337</v>
      </c>
      <c r="I90" s="51">
        <v>60</v>
      </c>
      <c r="J90" s="10"/>
      <c r="K90" s="14"/>
      <c r="L90" s="10"/>
      <c r="M90" s="10"/>
      <c r="N90" s="10"/>
      <c r="O90" s="10"/>
      <c r="P90" s="10"/>
      <c r="Q90" s="10"/>
      <c r="R90" s="10"/>
      <c r="S90" s="10"/>
      <c r="T90" s="10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18" t="s">
        <v>69</v>
      </c>
      <c r="AJ90" s="18">
        <f t="shared" ca="1" si="1"/>
        <v>8763.71052631579</v>
      </c>
      <c r="AK90" s="19" t="str">
        <f t="shared" ca="1" si="2"/>
        <v>liberal</v>
      </c>
      <c r="AL90" s="18" t="s">
        <v>69</v>
      </c>
      <c r="AM90" s="21">
        <v>40</v>
      </c>
      <c r="AN90" s="21">
        <v>38</v>
      </c>
    </row>
    <row r="91" spans="1:40" ht="12" customHeight="1">
      <c r="A91" s="45">
        <v>61</v>
      </c>
      <c r="B91" s="37">
        <f t="shared" ca="1" si="11"/>
        <v>33946.857142857145</v>
      </c>
      <c r="C91" s="46" t="str">
        <f t="shared" ca="1" si="12"/>
        <v>cambio</v>
      </c>
      <c r="D91" s="45">
        <f t="shared" ca="1" si="13"/>
        <v>7</v>
      </c>
      <c r="E91" s="52">
        <f t="shared" ca="1" si="18"/>
        <v>2029.6666666666351</v>
      </c>
      <c r="F91" s="48">
        <f t="shared" ca="1" si="14"/>
        <v>239657.66666666663</v>
      </c>
      <c r="G91" s="49">
        <f t="shared" ca="1" si="15"/>
        <v>-825.57142857143481</v>
      </c>
      <c r="H91" s="50">
        <f t="shared" ca="1" si="16"/>
        <v>236802.42857142858</v>
      </c>
      <c r="I91" s="51">
        <v>61</v>
      </c>
      <c r="J91" s="10"/>
      <c r="K91" s="14"/>
      <c r="L91" s="10"/>
      <c r="M91" s="10"/>
      <c r="N91" s="10"/>
      <c r="O91" s="10"/>
      <c r="P91" s="10"/>
      <c r="Q91" s="10"/>
      <c r="R91" s="10"/>
      <c r="S91" s="10"/>
      <c r="T91" s="10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18" t="s">
        <v>69</v>
      </c>
      <c r="AJ91" s="18">
        <f t="shared" ca="1" si="1"/>
        <v>8539</v>
      </c>
      <c r="AK91" s="19" t="str">
        <f t="shared" ca="1" si="2"/>
        <v>liberal</v>
      </c>
      <c r="AL91" s="18" t="s">
        <v>69</v>
      </c>
      <c r="AM91" s="21">
        <v>41</v>
      </c>
      <c r="AN91" s="21">
        <v>39</v>
      </c>
    </row>
    <row r="92" spans="1:40" ht="12" customHeight="1">
      <c r="A92" s="45">
        <v>62</v>
      </c>
      <c r="B92" s="37">
        <f t="shared" ca="1" si="11"/>
        <v>33672</v>
      </c>
      <c r="C92" s="46" t="str">
        <f t="shared" ca="1" si="12"/>
        <v>justa</v>
      </c>
      <c r="D92" s="45">
        <f t="shared" ca="1" si="13"/>
        <v>3</v>
      </c>
      <c r="E92" s="52">
        <f t="shared" ca="1" si="18"/>
        <v>825.57142857143481</v>
      </c>
      <c r="F92" s="48">
        <f t="shared" ca="1" si="14"/>
        <v>101841.57142857143</v>
      </c>
      <c r="G92" s="49">
        <f t="shared" ca="1" si="15"/>
        <v>-1798.0000000000509</v>
      </c>
      <c r="H92" s="50">
        <f t="shared" ca="1" si="16"/>
        <v>99217.999999999942</v>
      </c>
      <c r="I92" s="51">
        <v>62</v>
      </c>
      <c r="J92" s="10"/>
      <c r="K92" s="14"/>
      <c r="L92" s="10"/>
      <c r="M92" s="10"/>
      <c r="N92" s="10"/>
      <c r="O92" s="10"/>
      <c r="P92" s="10"/>
      <c r="Q92" s="10"/>
      <c r="R92" s="10"/>
      <c r="S92" s="10"/>
      <c r="T92" s="10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18" t="s">
        <v>69</v>
      </c>
      <c r="AJ92" s="18">
        <f t="shared" ca="1" si="1"/>
        <v>8325.5249999999996</v>
      </c>
      <c r="AK92" s="19" t="str">
        <f t="shared" ca="1" si="2"/>
        <v>liberal</v>
      </c>
      <c r="AL92" s="18" t="s">
        <v>69</v>
      </c>
      <c r="AM92" s="21">
        <v>42</v>
      </c>
      <c r="AN92" s="21">
        <v>40</v>
      </c>
    </row>
    <row r="93" spans="1:40" ht="12" customHeight="1">
      <c r="A93" s="45">
        <v>63</v>
      </c>
      <c r="B93" s="37">
        <f t="shared" ca="1" si="11"/>
        <v>33566.294117647056</v>
      </c>
      <c r="C93" s="46" t="str">
        <f t="shared" ca="1" si="12"/>
        <v>verde</v>
      </c>
      <c r="D93" s="45">
        <f t="shared" ca="1" si="13"/>
        <v>17</v>
      </c>
      <c r="E93" s="52">
        <f t="shared" ca="1" si="18"/>
        <v>1798.0000000000509</v>
      </c>
      <c r="F93" s="48">
        <f t="shared" ca="1" si="14"/>
        <v>572425</v>
      </c>
      <c r="G93" s="49">
        <f t="shared" ca="1" si="15"/>
        <v>-2642.9411764705728</v>
      </c>
      <c r="H93" s="50">
        <f t="shared" ca="1" si="16"/>
        <v>567984.0588235294</v>
      </c>
      <c r="I93" s="51">
        <v>63</v>
      </c>
      <c r="J93" s="10"/>
      <c r="K93" s="14"/>
      <c r="L93" s="10"/>
      <c r="M93" s="10"/>
      <c r="N93" s="10"/>
      <c r="O93" s="10"/>
      <c r="P93" s="10"/>
      <c r="Q93" s="10"/>
      <c r="R93" s="10"/>
      <c r="S93" s="10"/>
      <c r="T93" s="10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18" t="s">
        <v>69</v>
      </c>
      <c r="AJ93" s="18">
        <f t="shared" ca="1" si="1"/>
        <v>8122.4634146341459</v>
      </c>
      <c r="AK93" s="19" t="str">
        <f t="shared" ca="1" si="2"/>
        <v>liberal</v>
      </c>
      <c r="AL93" s="18" t="s">
        <v>69</v>
      </c>
      <c r="AM93" s="21">
        <v>43</v>
      </c>
      <c r="AN93" s="21">
        <v>41</v>
      </c>
    </row>
    <row r="94" spans="1:40" ht="12" customHeight="1">
      <c r="A94" s="45">
        <v>64</v>
      </c>
      <c r="B94" s="37">
        <f t="shared" ca="1" si="11"/>
        <v>33302.1</v>
      </c>
      <c r="C94" s="46" t="str">
        <f t="shared" ca="1" si="12"/>
        <v>liberal</v>
      </c>
      <c r="D94" s="45">
        <f t="shared" ca="1" si="13"/>
        <v>10</v>
      </c>
      <c r="E94" s="52">
        <f t="shared" ca="1" si="18"/>
        <v>2642.9411764705728</v>
      </c>
      <c r="F94" s="48">
        <f t="shared" ca="1" si="14"/>
        <v>335663.9411764706</v>
      </c>
      <c r="G94" s="49">
        <f t="shared" ca="1" si="15"/>
        <v>-3403.7999999999884</v>
      </c>
      <c r="H94" s="50">
        <f t="shared" ca="1" si="16"/>
        <v>329617.2</v>
      </c>
      <c r="I94" s="51">
        <v>64</v>
      </c>
      <c r="J94" s="10"/>
      <c r="K94" s="14"/>
      <c r="L94" s="10"/>
      <c r="M94" s="10"/>
      <c r="N94" s="10"/>
      <c r="O94" s="10"/>
      <c r="P94" s="10"/>
      <c r="Q94" s="10"/>
      <c r="R94" s="10"/>
      <c r="S94" s="10"/>
      <c r="T94" s="10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18" t="s">
        <v>69</v>
      </c>
      <c r="AJ94" s="18">
        <f t="shared" ca="1" si="1"/>
        <v>7929.0714285714284</v>
      </c>
      <c r="AK94" s="19" t="str">
        <f t="shared" ca="1" si="2"/>
        <v>liberal</v>
      </c>
      <c r="AL94" s="18" t="s">
        <v>69</v>
      </c>
      <c r="AM94" s="21">
        <v>44</v>
      </c>
      <c r="AN94" s="21">
        <v>42</v>
      </c>
    </row>
    <row r="95" spans="1:40" ht="12" customHeight="1">
      <c r="A95" s="45">
        <v>65</v>
      </c>
      <c r="B95" s="37">
        <f t="shared" ca="1" si="11"/>
        <v>32876.75</v>
      </c>
      <c r="C95" s="46" t="str">
        <f t="shared" ca="1" si="12"/>
        <v>centro</v>
      </c>
      <c r="D95" s="45">
        <f t="shared" ca="1" si="13"/>
        <v>8</v>
      </c>
      <c r="E95" s="52">
        <f t="shared" ca="1" si="18"/>
        <v>3403.7999999999884</v>
      </c>
      <c r="F95" s="48">
        <f t="shared" ca="1" si="14"/>
        <v>266417.8</v>
      </c>
      <c r="G95" s="49">
        <f t="shared" ca="1" si="15"/>
        <v>-4812.5000000000073</v>
      </c>
      <c r="H95" s="50">
        <f t="shared" ca="1" si="16"/>
        <v>258201.5</v>
      </c>
      <c r="I95" s="51">
        <v>65</v>
      </c>
      <c r="J95" s="10"/>
      <c r="K95" s="14"/>
      <c r="L95" s="10"/>
      <c r="M95" s="10"/>
      <c r="N95" s="10"/>
      <c r="O95" s="10"/>
      <c r="P95" s="10"/>
      <c r="Q95" s="10"/>
      <c r="R95" s="10"/>
      <c r="S95" s="10"/>
      <c r="T95" s="10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18" t="s">
        <v>69</v>
      </c>
      <c r="AJ95" s="18">
        <f t="shared" ca="1" si="1"/>
        <v>7744.6744186046508</v>
      </c>
      <c r="AK95" s="19" t="str">
        <f t="shared" ca="1" si="2"/>
        <v>liberal</v>
      </c>
      <c r="AL95" s="18" t="s">
        <v>69</v>
      </c>
      <c r="AM95" s="21">
        <v>45</v>
      </c>
      <c r="AN95" s="21">
        <v>43</v>
      </c>
    </row>
    <row r="96" spans="1:40" ht="12" customHeight="1">
      <c r="A96" s="45">
        <v>66</v>
      </c>
      <c r="B96" s="37">
        <f t="shared" ca="1" si="11"/>
        <v>32074.833333333332</v>
      </c>
      <c r="C96" s="46" t="str">
        <f t="shared" ca="1" si="12"/>
        <v>polo</v>
      </c>
      <c r="D96" s="45">
        <f t="shared" ca="1" si="13"/>
        <v>6</v>
      </c>
      <c r="E96" s="52">
        <f t="shared" ca="1" si="18"/>
        <v>4812.5000000000073</v>
      </c>
      <c r="F96" s="48">
        <f t="shared" ca="1" si="14"/>
        <v>197261.5</v>
      </c>
      <c r="G96" s="49">
        <f t="shared" ca="1" si="15"/>
        <v>-6720.9999999999782</v>
      </c>
      <c r="H96" s="50">
        <f t="shared" ca="1" si="16"/>
        <v>185728.00000000003</v>
      </c>
      <c r="I96" s="51">
        <v>66</v>
      </c>
      <c r="J96" s="10"/>
      <c r="K96" s="14"/>
      <c r="L96" s="10"/>
      <c r="M96" s="10"/>
      <c r="N96" s="10"/>
      <c r="O96" s="10"/>
      <c r="P96" s="10"/>
      <c r="Q96" s="10"/>
      <c r="R96" s="10"/>
      <c r="S96" s="10"/>
      <c r="T96" s="10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18" t="s">
        <v>69</v>
      </c>
      <c r="AJ96" s="18">
        <f t="shared" ca="1" si="1"/>
        <v>7568.659090909091</v>
      </c>
      <c r="AK96" s="19" t="str">
        <f t="shared" ca="1" si="2"/>
        <v>liberal</v>
      </c>
      <c r="AL96" s="18" t="s">
        <v>69</v>
      </c>
      <c r="AM96" s="21">
        <v>46</v>
      </c>
      <c r="AN96" s="21">
        <v>44</v>
      </c>
    </row>
    <row r="97" spans="1:40" ht="12" customHeight="1">
      <c r="A97" s="45">
        <v>67</v>
      </c>
      <c r="B97" s="37">
        <f t="shared" ca="1" si="11"/>
        <v>31701.5</v>
      </c>
      <c r="C97" s="46" t="str">
        <f t="shared" ca="1" si="12"/>
        <v>verde</v>
      </c>
      <c r="D97" s="45">
        <f t="shared" ca="1" si="13"/>
        <v>18</v>
      </c>
      <c r="E97" s="52">
        <f t="shared" ca="1" si="18"/>
        <v>6720.9999999999782</v>
      </c>
      <c r="F97" s="48">
        <f t="shared" ca="1" si="14"/>
        <v>577348</v>
      </c>
      <c r="G97" s="49">
        <f t="shared" ca="1" si="15"/>
        <v>-3518.5</v>
      </c>
      <c r="H97" s="50">
        <f t="shared" ca="1" si="16"/>
        <v>567108.5</v>
      </c>
      <c r="I97" s="51">
        <v>67</v>
      </c>
      <c r="J97" s="10"/>
      <c r="K97" s="14"/>
      <c r="L97" s="10"/>
      <c r="M97" s="10"/>
      <c r="N97" s="10"/>
      <c r="O97" s="10"/>
      <c r="P97" s="10"/>
      <c r="Q97" s="10"/>
      <c r="R97" s="10"/>
      <c r="S97" s="10"/>
      <c r="T97" s="10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18" t="s">
        <v>69</v>
      </c>
      <c r="AJ97" s="18">
        <f t="shared" ca="1" si="1"/>
        <v>7400.4666666666662</v>
      </c>
      <c r="AK97" s="19" t="str">
        <f t="shared" ca="1" si="2"/>
        <v>liberal</v>
      </c>
      <c r="AL97" s="18" t="s">
        <v>69</v>
      </c>
      <c r="AM97" s="21">
        <v>47</v>
      </c>
      <c r="AN97" s="21">
        <v>45</v>
      </c>
    </row>
    <row r="98" spans="1:40" ht="12" customHeight="1">
      <c r="A98" s="45">
        <v>68</v>
      </c>
      <c r="B98" s="37">
        <f t="shared" ca="1" si="11"/>
        <v>30529</v>
      </c>
      <c r="C98" s="46" t="str">
        <f t="shared" ca="1" si="12"/>
        <v>mira</v>
      </c>
      <c r="D98" s="45">
        <f t="shared" ca="1" si="13"/>
        <v>3</v>
      </c>
      <c r="E98" s="52">
        <f t="shared" ca="1" si="18"/>
        <v>3518.5</v>
      </c>
      <c r="F98" s="48">
        <f t="shared" ca="1" si="14"/>
        <v>95105.5</v>
      </c>
      <c r="G98" s="49">
        <f t="shared" ca="1" si="15"/>
        <v>-308.00000000000728</v>
      </c>
      <c r="H98" s="50">
        <f t="shared" ca="1" si="16"/>
        <v>91279</v>
      </c>
      <c r="I98" s="51">
        <v>68</v>
      </c>
      <c r="J98" s="10"/>
      <c r="K98" s="14"/>
      <c r="L98" s="10"/>
      <c r="M98" s="10"/>
      <c r="N98" s="10"/>
      <c r="O98" s="10"/>
      <c r="P98" s="10"/>
      <c r="Q98" s="10"/>
      <c r="R98" s="10"/>
      <c r="S98" s="10"/>
      <c r="T98" s="10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18" t="s">
        <v>69</v>
      </c>
      <c r="AJ98" s="18">
        <f t="shared" ca="1" si="1"/>
        <v>7239.586956521739</v>
      </c>
      <c r="AK98" s="19" t="str">
        <f t="shared" ca="1" si="2"/>
        <v>liberal</v>
      </c>
      <c r="AL98" s="18" t="s">
        <v>69</v>
      </c>
      <c r="AM98" s="21">
        <v>48</v>
      </c>
      <c r="AN98" s="21">
        <v>46</v>
      </c>
    </row>
    <row r="99" spans="1:40" ht="12" customHeight="1">
      <c r="A99" s="45">
        <v>69</v>
      </c>
      <c r="B99" s="37">
        <f t="shared" ca="1" si="11"/>
        <v>30477.833333333332</v>
      </c>
      <c r="C99" s="46" t="str">
        <f t="shared" ca="1" si="12"/>
        <v>humana</v>
      </c>
      <c r="D99" s="45">
        <f t="shared" ca="1" si="13"/>
        <v>6</v>
      </c>
      <c r="E99" s="52">
        <f t="shared" ca="1" si="18"/>
        <v>308.00000000000728</v>
      </c>
      <c r="F99" s="48">
        <f t="shared" ca="1" si="14"/>
        <v>183175</v>
      </c>
      <c r="G99" s="49">
        <f t="shared" ca="1" si="15"/>
        <v>-2236.1666666666497</v>
      </c>
      <c r="H99" s="50">
        <f t="shared" ca="1" si="16"/>
        <v>180630.83333333334</v>
      </c>
      <c r="I99" s="51">
        <v>69</v>
      </c>
      <c r="J99" s="10"/>
      <c r="K99" s="14"/>
      <c r="L99" s="10"/>
      <c r="M99" s="10"/>
      <c r="N99" s="10"/>
      <c r="O99" s="10"/>
      <c r="P99" s="10"/>
      <c r="Q99" s="10"/>
      <c r="R99" s="10"/>
      <c r="S99" s="10"/>
      <c r="T99" s="10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18" t="s">
        <v>69</v>
      </c>
      <c r="AJ99" s="18">
        <f t="shared" ca="1" si="1"/>
        <v>7085.5531914893618</v>
      </c>
      <c r="AK99" s="19" t="str">
        <f t="shared" ca="1" si="2"/>
        <v>liberal</v>
      </c>
      <c r="AL99" s="18" t="s">
        <v>69</v>
      </c>
      <c r="AM99" s="21">
        <v>49</v>
      </c>
      <c r="AN99" s="21">
        <v>47</v>
      </c>
    </row>
    <row r="100" spans="1:40" ht="12" customHeight="1">
      <c r="A100" s="45">
        <v>70</v>
      </c>
      <c r="B100" s="37">
        <f t="shared" ca="1" si="11"/>
        <v>30274.636363636364</v>
      </c>
      <c r="C100" s="46" t="str">
        <f t="shared" ca="1" si="12"/>
        <v>liberal</v>
      </c>
      <c r="D100" s="45">
        <f t="shared" ca="1" si="13"/>
        <v>11</v>
      </c>
      <c r="E100" s="52">
        <f t="shared" ca="1" si="18"/>
        <v>2236.1666666666497</v>
      </c>
      <c r="F100" s="48">
        <f t="shared" ca="1" si="14"/>
        <v>335257.16666666663</v>
      </c>
      <c r="G100" s="49">
        <f t="shared" ca="1" si="15"/>
        <v>-4592.0909090909154</v>
      </c>
      <c r="H100" s="50">
        <f t="shared" ca="1" si="16"/>
        <v>328428.90909090906</v>
      </c>
      <c r="I100" s="51">
        <v>70</v>
      </c>
      <c r="J100" s="10"/>
      <c r="K100" s="14"/>
      <c r="L100" s="10"/>
      <c r="M100" s="10"/>
      <c r="N100" s="10"/>
      <c r="O100" s="10"/>
      <c r="P100" s="10"/>
      <c r="Q100" s="10"/>
      <c r="R100" s="10"/>
      <c r="S100" s="10"/>
      <c r="T100" s="10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18" t="s">
        <v>69</v>
      </c>
      <c r="AJ100" s="18">
        <f t="shared" ca="1" si="1"/>
        <v>6937.9375</v>
      </c>
      <c r="AK100" s="19" t="str">
        <f t="shared" ca="1" si="2"/>
        <v>liberal</v>
      </c>
      <c r="AL100" s="18" t="s">
        <v>69</v>
      </c>
      <c r="AM100" s="21">
        <v>50</v>
      </c>
      <c r="AN100" s="21">
        <v>48</v>
      </c>
    </row>
    <row r="101" spans="1:40" ht="12" customHeight="1">
      <c r="A101" s="45">
        <v>71</v>
      </c>
      <c r="B101" s="37">
        <f t="shared" ca="1" si="11"/>
        <v>30033</v>
      </c>
      <c r="C101" s="46" t="str">
        <f t="shared" ca="1" si="12"/>
        <v>verde</v>
      </c>
      <c r="D101" s="45">
        <f t="shared" ca="1" si="13"/>
        <v>19</v>
      </c>
      <c r="E101" s="52">
        <f t="shared" ca="1" si="18"/>
        <v>4592.0909090909154</v>
      </c>
      <c r="F101" s="48">
        <f t="shared" ca="1" si="14"/>
        <v>575219.09090909094</v>
      </c>
      <c r="G101" s="49">
        <f t="shared" ca="1" si="15"/>
        <v>-2637</v>
      </c>
      <c r="H101" s="50">
        <f t="shared" ca="1" si="16"/>
        <v>567990</v>
      </c>
      <c r="I101" s="51">
        <v>71</v>
      </c>
      <c r="J101" s="10"/>
      <c r="K101" s="14"/>
      <c r="L101" s="10"/>
      <c r="M101" s="10"/>
      <c r="N101" s="10"/>
      <c r="O101" s="10"/>
      <c r="P101" s="10"/>
      <c r="Q101" s="10"/>
      <c r="R101" s="10"/>
      <c r="S101" s="10"/>
      <c r="T101" s="10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18" t="s">
        <v>69</v>
      </c>
      <c r="AJ101" s="18">
        <f t="shared" ca="1" si="1"/>
        <v>6796.3469387755104</v>
      </c>
      <c r="AK101" s="19" t="str">
        <f t="shared" ca="1" si="2"/>
        <v>liberal</v>
      </c>
      <c r="AL101" s="18" t="s">
        <v>69</v>
      </c>
      <c r="AM101" s="21">
        <v>51</v>
      </c>
      <c r="AN101" s="21">
        <v>49</v>
      </c>
    </row>
    <row r="102" spans="1:40" ht="12" customHeight="1">
      <c r="A102" s="45">
        <v>72</v>
      </c>
      <c r="B102" s="37">
        <f t="shared" ca="1" si="11"/>
        <v>29703.5</v>
      </c>
      <c r="C102" s="46" t="str">
        <f t="shared" ca="1" si="12"/>
        <v>cambio</v>
      </c>
      <c r="D102" s="45">
        <f t="shared" ca="1" si="13"/>
        <v>8</v>
      </c>
      <c r="E102" s="52">
        <f t="shared" ca="1" si="18"/>
        <v>2637</v>
      </c>
      <c r="F102" s="48">
        <f t="shared" ca="1" si="14"/>
        <v>240265</v>
      </c>
      <c r="G102" s="49">
        <f t="shared" ca="1" si="15"/>
        <v>-4318.5000000000036</v>
      </c>
      <c r="H102" s="50">
        <f t="shared" ca="1" si="16"/>
        <v>233309.5</v>
      </c>
      <c r="I102" s="51">
        <v>72</v>
      </c>
      <c r="J102" s="10"/>
      <c r="K102" s="14"/>
      <c r="L102" s="10"/>
      <c r="M102" s="10"/>
      <c r="N102" s="10"/>
      <c r="O102" s="10"/>
      <c r="P102" s="10"/>
      <c r="Q102" s="10"/>
      <c r="R102" s="10"/>
      <c r="S102" s="10"/>
      <c r="T102" s="10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18" t="s">
        <v>69</v>
      </c>
      <c r="AJ102" s="18">
        <f t="shared" ca="1" si="1"/>
        <v>6660.42</v>
      </c>
      <c r="AK102" s="19" t="str">
        <f t="shared" ca="1" si="2"/>
        <v>liberal</v>
      </c>
      <c r="AL102" s="18" t="s">
        <v>69</v>
      </c>
      <c r="AM102" s="21">
        <v>52</v>
      </c>
      <c r="AN102" s="21">
        <v>50</v>
      </c>
    </row>
    <row r="103" spans="1:40" ht="12" customHeight="1">
      <c r="A103" s="45">
        <v>73</v>
      </c>
      <c r="B103" s="37">
        <f t="shared" ca="1" si="11"/>
        <v>29223.777777777777</v>
      </c>
      <c r="C103" s="46" t="str">
        <f t="shared" ca="1" si="12"/>
        <v>centro</v>
      </c>
      <c r="D103" s="45">
        <f t="shared" ca="1" si="13"/>
        <v>9</v>
      </c>
      <c r="E103" s="52">
        <f t="shared" ca="1" si="18"/>
        <v>4318.5000000000036</v>
      </c>
      <c r="F103" s="48">
        <f t="shared" ca="1" si="14"/>
        <v>267332.5</v>
      </c>
      <c r="G103" s="49">
        <f t="shared" ca="1" si="15"/>
        <v>-13849.555555555577</v>
      </c>
      <c r="H103" s="50">
        <f t="shared" ca="1" si="16"/>
        <v>249164.44444444444</v>
      </c>
      <c r="I103" s="51">
        <v>73</v>
      </c>
      <c r="J103" s="10"/>
      <c r="K103" s="14"/>
      <c r="L103" s="10"/>
      <c r="M103" s="10"/>
      <c r="N103" s="10"/>
      <c r="O103" s="10"/>
      <c r="P103" s="10"/>
      <c r="Q103" s="10"/>
      <c r="R103" s="10"/>
      <c r="S103" s="10"/>
      <c r="T103" s="10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18">
        <f t="shared" ca="1" si="1"/>
        <v>263014</v>
      </c>
      <c r="AK103" s="19" t="str">
        <f t="shared" ca="1" si="2"/>
        <v>centro</v>
      </c>
      <c r="AL103" s="18" t="s">
        <v>70</v>
      </c>
      <c r="AM103" s="21">
        <v>3</v>
      </c>
      <c r="AN103" s="21">
        <v>1</v>
      </c>
    </row>
    <row r="104" spans="1:40" ht="12" customHeight="1">
      <c r="A104" s="45">
        <v>74</v>
      </c>
      <c r="B104" s="37">
        <f t="shared" ca="1" si="11"/>
        <v>28531.35</v>
      </c>
      <c r="C104" s="46" t="str">
        <f t="shared" ca="1" si="12"/>
        <v>verde</v>
      </c>
      <c r="D104" s="45">
        <f t="shared" ca="1" si="13"/>
        <v>20</v>
      </c>
      <c r="E104" s="52">
        <f t="shared" ca="1" si="18"/>
        <v>13849.555555555577</v>
      </c>
      <c r="F104" s="48">
        <f t="shared" ca="1" si="14"/>
        <v>584476.55555555562</v>
      </c>
      <c r="G104" s="49">
        <f t="shared" ca="1" si="15"/>
        <v>-9356.1999999999825</v>
      </c>
      <c r="H104" s="50">
        <f t="shared" ca="1" si="16"/>
        <v>561270.80000000005</v>
      </c>
      <c r="I104" s="51">
        <v>74</v>
      </c>
      <c r="J104" s="10"/>
      <c r="K104" s="14"/>
      <c r="L104" s="10"/>
      <c r="M104" s="10"/>
      <c r="N104" s="10"/>
      <c r="O104" s="10"/>
      <c r="P104" s="10"/>
      <c r="Q104" s="10"/>
      <c r="R104" s="10"/>
      <c r="S104" s="10"/>
      <c r="T104" s="10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18">
        <f t="shared" ca="1" si="1"/>
        <v>131507</v>
      </c>
      <c r="AK104" s="19" t="str">
        <f t="shared" ca="1" si="2"/>
        <v>centro</v>
      </c>
      <c r="AL104" s="18" t="s">
        <v>70</v>
      </c>
      <c r="AM104" s="21">
        <v>4</v>
      </c>
      <c r="AN104" s="21">
        <v>2</v>
      </c>
    </row>
    <row r="105" spans="1:40" ht="12" customHeight="1">
      <c r="A105" s="45">
        <v>75</v>
      </c>
      <c r="B105" s="37">
        <f t="shared" ca="1" si="11"/>
        <v>27751.75</v>
      </c>
      <c r="C105" s="46" t="str">
        <f t="shared" ca="1" si="12"/>
        <v>liberal</v>
      </c>
      <c r="D105" s="45">
        <f t="shared" ca="1" si="13"/>
        <v>12</v>
      </c>
      <c r="E105" s="52">
        <f t="shared" ca="1" si="18"/>
        <v>9356.1999999999825</v>
      </c>
      <c r="F105" s="48">
        <f t="shared" ca="1" si="14"/>
        <v>342377.19999999995</v>
      </c>
      <c r="G105" s="49">
        <f t="shared" ca="1" si="15"/>
        <v>-1814.2499999999964</v>
      </c>
      <c r="H105" s="50">
        <f t="shared" ca="1" si="16"/>
        <v>331206.75</v>
      </c>
      <c r="I105" s="51">
        <v>75</v>
      </c>
      <c r="J105" s="10"/>
      <c r="K105" s="14"/>
      <c r="L105" s="10"/>
      <c r="M105" s="10"/>
      <c r="N105" s="10"/>
      <c r="O105" s="10"/>
      <c r="P105" s="10"/>
      <c r="Q105" s="10"/>
      <c r="R105" s="10"/>
      <c r="S105" s="10"/>
      <c r="T105" s="10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18">
        <f t="shared" ca="1" si="1"/>
        <v>87671.333333333328</v>
      </c>
      <c r="AK105" s="19" t="str">
        <f t="shared" ca="1" si="2"/>
        <v>centro</v>
      </c>
      <c r="AL105" s="18" t="s">
        <v>70</v>
      </c>
      <c r="AM105" s="21">
        <v>5</v>
      </c>
      <c r="AN105" s="21">
        <v>3</v>
      </c>
    </row>
    <row r="106" spans="1:40" ht="12" customHeight="1">
      <c r="A106" s="45">
        <v>76</v>
      </c>
      <c r="B106" s="37">
        <f t="shared" ca="1" si="11"/>
        <v>27492.714285714286</v>
      </c>
      <c r="C106" s="46" t="str">
        <f t="shared" ca="1" si="12"/>
        <v>polo</v>
      </c>
      <c r="D106" s="45">
        <f t="shared" ca="1" si="13"/>
        <v>7</v>
      </c>
      <c r="E106" s="52">
        <f t="shared" ca="1" si="18"/>
        <v>1814.2499999999964</v>
      </c>
      <c r="F106" s="48">
        <f t="shared" ca="1" si="14"/>
        <v>194263.25</v>
      </c>
      <c r="G106" s="49">
        <f t="shared" ca="1" si="15"/>
        <v>-6721</v>
      </c>
      <c r="H106" s="50">
        <f t="shared" ca="1" si="16"/>
        <v>185728</v>
      </c>
      <c r="I106" s="51">
        <v>76</v>
      </c>
      <c r="J106" s="10"/>
      <c r="K106" s="14"/>
      <c r="L106" s="10"/>
      <c r="M106" s="10"/>
      <c r="N106" s="10"/>
      <c r="O106" s="10"/>
      <c r="P106" s="10"/>
      <c r="Q106" s="10"/>
      <c r="R106" s="10"/>
      <c r="S106" s="10"/>
      <c r="T106" s="10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18">
        <f t="shared" ca="1" si="1"/>
        <v>65753.5</v>
      </c>
      <c r="AK106" s="19" t="str">
        <f t="shared" ca="1" si="2"/>
        <v>centro</v>
      </c>
      <c r="AL106" s="18" t="s">
        <v>70</v>
      </c>
      <c r="AM106" s="21">
        <v>6</v>
      </c>
      <c r="AN106" s="21">
        <v>4</v>
      </c>
    </row>
    <row r="107" spans="1:40" ht="12" customHeight="1">
      <c r="A107" s="45">
        <v>77</v>
      </c>
      <c r="B107" s="37">
        <f t="shared" ca="1" si="11"/>
        <v>27172.714285714286</v>
      </c>
      <c r="C107" s="46" t="str">
        <f t="shared" ca="1" si="12"/>
        <v>verde</v>
      </c>
      <c r="D107" s="45">
        <f t="shared" ca="1" si="13"/>
        <v>21</v>
      </c>
      <c r="E107" s="52">
        <f t="shared" ca="1" si="18"/>
        <v>6721</v>
      </c>
      <c r="F107" s="48">
        <f t="shared" ca="1" si="14"/>
        <v>577348</v>
      </c>
      <c r="G107" s="49">
        <f t="shared" ca="1" si="15"/>
        <v>-319.85714285714494</v>
      </c>
      <c r="H107" s="50">
        <f t="shared" ca="1" si="16"/>
        <v>570307.14285714284</v>
      </c>
      <c r="I107" s="51">
        <v>77</v>
      </c>
      <c r="J107" s="10"/>
      <c r="K107" s="14"/>
      <c r="L107" s="10"/>
      <c r="M107" s="10"/>
      <c r="N107" s="10"/>
      <c r="O107" s="10"/>
      <c r="P107" s="10"/>
      <c r="Q107" s="10"/>
      <c r="R107" s="10"/>
      <c r="S107" s="10"/>
      <c r="T107" s="10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18">
        <f t="shared" ca="1" si="1"/>
        <v>52602.8</v>
      </c>
      <c r="AK107" s="19" t="str">
        <f t="shared" ca="1" si="2"/>
        <v>centro</v>
      </c>
      <c r="AL107" s="18" t="s">
        <v>70</v>
      </c>
      <c r="AM107" s="21">
        <v>7</v>
      </c>
      <c r="AN107" s="21">
        <v>5</v>
      </c>
    </row>
    <row r="108" spans="1:40" ht="12" customHeight="1">
      <c r="A108" s="45">
        <v>78</v>
      </c>
      <c r="B108" s="37">
        <f t="shared" ca="1" si="11"/>
        <v>27093</v>
      </c>
      <c r="C108" s="46" t="str">
        <f t="shared" ca="1" si="12"/>
        <v>bogota para la gente</v>
      </c>
      <c r="D108" s="45">
        <f t="shared" ca="1" si="13"/>
        <v>4</v>
      </c>
      <c r="E108" s="52">
        <f t="shared" ca="1" si="18"/>
        <v>319.85714285714494</v>
      </c>
      <c r="F108" s="48">
        <f t="shared" ca="1" si="14"/>
        <v>108691.85714285714</v>
      </c>
      <c r="G108" s="49">
        <f t="shared" ca="1" si="15"/>
        <v>-385</v>
      </c>
      <c r="H108" s="50">
        <f t="shared" ca="1" si="16"/>
        <v>107987</v>
      </c>
      <c r="I108" s="51">
        <v>78</v>
      </c>
      <c r="J108" s="10"/>
      <c r="K108" s="14"/>
      <c r="L108" s="10"/>
      <c r="M108" s="10"/>
      <c r="N108" s="10"/>
      <c r="O108" s="10"/>
      <c r="P108" s="10"/>
      <c r="Q108" s="10"/>
      <c r="R108" s="10"/>
      <c r="S108" s="10"/>
      <c r="T108" s="10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18">
        <f t="shared" ca="1" si="1"/>
        <v>43835.666666666664</v>
      </c>
      <c r="AK108" s="19" t="str">
        <f t="shared" ca="1" si="2"/>
        <v>centro</v>
      </c>
      <c r="AL108" s="18" t="s">
        <v>70</v>
      </c>
      <c r="AM108" s="21">
        <v>8</v>
      </c>
      <c r="AN108" s="21">
        <v>6</v>
      </c>
    </row>
    <row r="109" spans="1:40" ht="12" customHeight="1">
      <c r="A109" s="45">
        <v>79</v>
      </c>
      <c r="B109" s="37">
        <f t="shared" ca="1" si="11"/>
        <v>26965</v>
      </c>
      <c r="C109" s="46" t="str">
        <f t="shared" ca="1" si="12"/>
        <v>la u</v>
      </c>
      <c r="D109" s="45">
        <f t="shared" ca="1" si="13"/>
        <v>3</v>
      </c>
      <c r="E109" s="52">
        <f t="shared" ca="1" si="18"/>
        <v>385</v>
      </c>
      <c r="F109" s="48">
        <f t="shared" ca="1" si="14"/>
        <v>81280</v>
      </c>
      <c r="G109" s="49">
        <f t="shared" ca="1" si="15"/>
        <v>-5058.0000000000146</v>
      </c>
      <c r="H109" s="50">
        <f t="shared" ca="1" si="16"/>
        <v>75836.999999999985</v>
      </c>
      <c r="I109" s="51">
        <v>79</v>
      </c>
      <c r="J109" s="10"/>
      <c r="K109" s="14"/>
      <c r="L109" s="10"/>
      <c r="M109" s="10"/>
      <c r="N109" s="10"/>
      <c r="O109" s="10"/>
      <c r="P109" s="10"/>
      <c r="Q109" s="10"/>
      <c r="R109" s="10"/>
      <c r="S109" s="10"/>
      <c r="T109" s="10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18">
        <f t="shared" ca="1" si="1"/>
        <v>37573.428571428572</v>
      </c>
      <c r="AK109" s="19" t="str">
        <f t="shared" ca="1" si="2"/>
        <v>centro</v>
      </c>
      <c r="AL109" s="18" t="s">
        <v>70</v>
      </c>
      <c r="AM109" s="21">
        <v>9</v>
      </c>
      <c r="AN109" s="21">
        <v>7</v>
      </c>
    </row>
    <row r="110" spans="1:40" ht="12" customHeight="1">
      <c r="A110" s="45">
        <v>80</v>
      </c>
      <c r="B110" s="37">
        <f t="shared" ca="1" si="11"/>
        <v>26403.111111111109</v>
      </c>
      <c r="C110" s="46" t="str">
        <f t="shared" ca="1" si="12"/>
        <v>cambio</v>
      </c>
      <c r="D110" s="45">
        <f t="shared" ca="1" si="13"/>
        <v>9</v>
      </c>
      <c r="E110" s="52">
        <f t="shared" ca="1" si="18"/>
        <v>5058.0000000000146</v>
      </c>
      <c r="F110" s="48">
        <f t="shared" ca="1" si="14"/>
        <v>242686</v>
      </c>
      <c r="G110" s="49">
        <f t="shared" ca="1" si="15"/>
        <v>-1018.1111111110804</v>
      </c>
      <c r="H110" s="50">
        <f t="shared" ca="1" si="16"/>
        <v>236609.88888888893</v>
      </c>
      <c r="I110" s="51">
        <v>80</v>
      </c>
      <c r="J110" s="10"/>
      <c r="K110" s="14"/>
      <c r="L110" s="10"/>
      <c r="M110" s="10"/>
      <c r="N110" s="10"/>
      <c r="O110" s="10"/>
      <c r="P110" s="10"/>
      <c r="Q110" s="10"/>
      <c r="R110" s="10"/>
      <c r="S110" s="10"/>
      <c r="T110" s="10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18">
        <f t="shared" ca="1" si="1"/>
        <v>32876.75</v>
      </c>
      <c r="AK110" s="19" t="str">
        <f t="shared" ca="1" si="2"/>
        <v>centro</v>
      </c>
      <c r="AL110" s="18" t="s">
        <v>70</v>
      </c>
      <c r="AM110" s="21">
        <v>10</v>
      </c>
      <c r="AN110" s="21">
        <v>8</v>
      </c>
    </row>
    <row r="111" spans="1:40" ht="12" customHeight="1">
      <c r="A111" s="45">
        <v>81</v>
      </c>
      <c r="B111" s="37">
        <f t="shared" ca="1" si="11"/>
        <v>26301.4</v>
      </c>
      <c r="C111" s="46" t="str">
        <f t="shared" ca="1" si="12"/>
        <v>centro</v>
      </c>
      <c r="D111" s="45">
        <f t="shared" ca="1" si="13"/>
        <v>10</v>
      </c>
      <c r="E111" s="52">
        <f t="shared" ca="1" si="18"/>
        <v>1018.1111111110804</v>
      </c>
      <c r="F111" s="48">
        <f t="shared" ca="1" si="14"/>
        <v>264032.11111111107</v>
      </c>
      <c r="G111" s="49">
        <f t="shared" ca="1" si="15"/>
        <v>-1243.8000000000211</v>
      </c>
      <c r="H111" s="50">
        <f t="shared" ca="1" si="16"/>
        <v>261770.19999999998</v>
      </c>
      <c r="I111" s="51">
        <v>81</v>
      </c>
      <c r="J111" s="10"/>
      <c r="K111" s="14"/>
      <c r="L111" s="10"/>
      <c r="M111" s="10"/>
      <c r="N111" s="10"/>
      <c r="O111" s="10"/>
      <c r="P111" s="10"/>
      <c r="Q111" s="10"/>
      <c r="R111" s="10"/>
      <c r="S111" s="10"/>
      <c r="T111" s="10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18">
        <f t="shared" ca="1" si="1"/>
        <v>29223.777777777777</v>
      </c>
      <c r="AK111" s="19" t="str">
        <f t="shared" ca="1" si="2"/>
        <v>centro</v>
      </c>
      <c r="AL111" s="18" t="s">
        <v>70</v>
      </c>
      <c r="AM111" s="21">
        <v>11</v>
      </c>
      <c r="AN111" s="21">
        <v>9</v>
      </c>
    </row>
    <row r="112" spans="1:40" ht="12" customHeight="1">
      <c r="A112" s="45">
        <v>82</v>
      </c>
      <c r="B112" s="37">
        <f t="shared" ca="1" si="11"/>
        <v>26123.857142857141</v>
      </c>
      <c r="C112" s="46" t="str">
        <f t="shared" ca="1" si="12"/>
        <v>humana</v>
      </c>
      <c r="D112" s="45">
        <f t="shared" ca="1" si="13"/>
        <v>7</v>
      </c>
      <c r="E112" s="52">
        <f t="shared" ca="1" si="18"/>
        <v>1243.8000000000211</v>
      </c>
      <c r="F112" s="48">
        <f t="shared" ca="1" si="14"/>
        <v>184110.80000000002</v>
      </c>
      <c r="G112" s="49">
        <f t="shared" ca="1" si="15"/>
        <v>-4098.8571428571304</v>
      </c>
      <c r="H112" s="50">
        <f t="shared" ca="1" si="16"/>
        <v>178768.14285714287</v>
      </c>
      <c r="I112" s="51">
        <v>82</v>
      </c>
      <c r="J112" s="10"/>
      <c r="K112" s="14"/>
      <c r="L112" s="10"/>
      <c r="M112" s="10"/>
      <c r="N112" s="10"/>
      <c r="O112" s="10"/>
      <c r="P112" s="10"/>
      <c r="Q112" s="10"/>
      <c r="R112" s="10"/>
      <c r="S112" s="10"/>
      <c r="T112" s="10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18">
        <f t="shared" ca="1" si="1"/>
        <v>26301.4</v>
      </c>
      <c r="AK112" s="19" t="str">
        <f t="shared" ca="1" si="2"/>
        <v>centro</v>
      </c>
      <c r="AL112" s="18" t="s">
        <v>70</v>
      </c>
      <c r="AM112" s="21">
        <v>12</v>
      </c>
      <c r="AN112" s="21">
        <v>10</v>
      </c>
    </row>
    <row r="113" spans="1:40" ht="12" customHeight="1">
      <c r="A113" s="45">
        <v>83</v>
      </c>
      <c r="B113" s="37">
        <f t="shared" ca="1" si="11"/>
        <v>25937.590909090908</v>
      </c>
      <c r="C113" s="46" t="str">
        <f t="shared" ca="1" si="12"/>
        <v>verde</v>
      </c>
      <c r="D113" s="45">
        <f t="shared" ca="1" si="13"/>
        <v>22</v>
      </c>
      <c r="E113" s="52">
        <f t="shared" ca="1" si="18"/>
        <v>4098.8571428571304</v>
      </c>
      <c r="F113" s="48">
        <f t="shared" ca="1" si="14"/>
        <v>574725.85714285716</v>
      </c>
      <c r="G113" s="49">
        <f t="shared" ca="1" si="15"/>
        <v>-1041.3636363636324</v>
      </c>
      <c r="H113" s="50">
        <f t="shared" ca="1" si="16"/>
        <v>569585.63636363635</v>
      </c>
      <c r="I113" s="51">
        <v>83</v>
      </c>
      <c r="J113" s="10"/>
      <c r="K113" s="14"/>
      <c r="L113" s="10"/>
      <c r="M113" s="10"/>
      <c r="N113" s="10"/>
      <c r="O113" s="10"/>
      <c r="P113" s="10"/>
      <c r="Q113" s="10"/>
      <c r="R113" s="10"/>
      <c r="S113" s="10"/>
      <c r="T113" s="10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18">
        <f t="shared" ca="1" si="1"/>
        <v>23910.363636363636</v>
      </c>
      <c r="AK113" s="19" t="str">
        <f t="shared" ca="1" si="2"/>
        <v>centro</v>
      </c>
      <c r="AL113" s="18" t="s">
        <v>70</v>
      </c>
      <c r="AM113" s="21">
        <v>13</v>
      </c>
      <c r="AN113" s="21">
        <v>11</v>
      </c>
    </row>
    <row r="114" spans="1:40" ht="12" customHeight="1">
      <c r="A114" s="45">
        <v>84</v>
      </c>
      <c r="B114" s="37">
        <f t="shared" ca="1" si="11"/>
        <v>25677.5</v>
      </c>
      <c r="C114" s="46" t="str">
        <f t="shared" ca="1" si="12"/>
        <v>conservador</v>
      </c>
      <c r="D114" s="45">
        <f t="shared" ca="1" si="13"/>
        <v>4</v>
      </c>
      <c r="E114" s="52">
        <f t="shared" ca="1" si="18"/>
        <v>1041.3636363636324</v>
      </c>
      <c r="F114" s="48">
        <f t="shared" ca="1" si="14"/>
        <v>103751.36363636363</v>
      </c>
      <c r="G114" s="49">
        <f t="shared" ca="1" si="15"/>
        <v>-787.5</v>
      </c>
      <c r="H114" s="50">
        <f t="shared" ca="1" si="16"/>
        <v>101922.5</v>
      </c>
      <c r="I114" s="51">
        <v>84</v>
      </c>
      <c r="J114" s="10"/>
      <c r="K114" s="14"/>
      <c r="L114" s="10"/>
      <c r="M114" s="10"/>
      <c r="N114" s="10"/>
      <c r="O114" s="10"/>
      <c r="P114" s="10"/>
      <c r="Q114" s="10"/>
      <c r="R114" s="10"/>
      <c r="S114" s="10"/>
      <c r="T114" s="10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18">
        <f t="shared" ca="1" si="1"/>
        <v>21917.833333333332</v>
      </c>
      <c r="AK114" s="19" t="str">
        <f t="shared" ca="1" si="2"/>
        <v>centro</v>
      </c>
      <c r="AL114" s="18" t="s">
        <v>70</v>
      </c>
      <c r="AM114" s="21">
        <v>14</v>
      </c>
      <c r="AN114" s="21">
        <v>12</v>
      </c>
    </row>
    <row r="115" spans="1:40" ht="12" customHeight="1">
      <c r="A115" s="45">
        <v>85</v>
      </c>
      <c r="B115" s="37">
        <f t="shared" ca="1" si="11"/>
        <v>25617</v>
      </c>
      <c r="C115" s="46" t="str">
        <f t="shared" ca="1" si="12"/>
        <v>liberal</v>
      </c>
      <c r="D115" s="45">
        <f t="shared" ca="1" si="13"/>
        <v>13</v>
      </c>
      <c r="E115" s="52">
        <f t="shared" ca="1" si="18"/>
        <v>787.5</v>
      </c>
      <c r="F115" s="48">
        <f t="shared" ca="1" si="14"/>
        <v>333808.5</v>
      </c>
      <c r="G115" s="49">
        <f t="shared" ca="1" si="15"/>
        <v>-1453</v>
      </c>
      <c r="H115" s="50">
        <f t="shared" ca="1" si="16"/>
        <v>331568</v>
      </c>
      <c r="I115" s="51">
        <v>85</v>
      </c>
      <c r="J115" s="10"/>
      <c r="K115" s="14"/>
      <c r="L115" s="10"/>
      <c r="M115" s="10"/>
      <c r="N115" s="10"/>
      <c r="O115" s="10"/>
      <c r="P115" s="10"/>
      <c r="Q115" s="10"/>
      <c r="R115" s="10"/>
      <c r="S115" s="10"/>
      <c r="T115" s="10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18">
        <f t="shared" ca="1" si="1"/>
        <v>20231.846153846152</v>
      </c>
      <c r="AK115" s="19" t="str">
        <f t="shared" ca="1" si="2"/>
        <v>centro</v>
      </c>
      <c r="AL115" s="18" t="s">
        <v>70</v>
      </c>
      <c r="AM115" s="21">
        <v>15</v>
      </c>
      <c r="AN115" s="21">
        <v>13</v>
      </c>
    </row>
    <row r="116" spans="1:40" ht="12" customHeight="1">
      <c r="A116" s="45">
        <v>86</v>
      </c>
      <c r="B116" s="37">
        <f t="shared" ca="1" si="11"/>
        <v>25254</v>
      </c>
      <c r="C116" s="46" t="str">
        <f t="shared" ca="1" si="12"/>
        <v>justa</v>
      </c>
      <c r="D116" s="45">
        <f t="shared" ca="1" si="13"/>
        <v>4</v>
      </c>
      <c r="E116" s="52">
        <f t="shared" ca="1" si="18"/>
        <v>1453</v>
      </c>
      <c r="F116" s="48">
        <f t="shared" ca="1" si="14"/>
        <v>102469</v>
      </c>
      <c r="G116" s="49">
        <f t="shared" ca="1" si="15"/>
        <v>-10215.999999999985</v>
      </c>
      <c r="H116" s="50">
        <f t="shared" ca="1" si="16"/>
        <v>90800.000000000015</v>
      </c>
      <c r="I116" s="51">
        <v>86</v>
      </c>
      <c r="J116" s="10"/>
      <c r="K116" s="14"/>
      <c r="L116" s="10"/>
      <c r="M116" s="10"/>
      <c r="N116" s="10"/>
      <c r="O116" s="10"/>
      <c r="P116" s="10"/>
      <c r="Q116" s="10"/>
      <c r="R116" s="10"/>
      <c r="S116" s="10"/>
      <c r="T116" s="10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18">
        <f t="shared" ca="1" si="1"/>
        <v>18786.714285714286</v>
      </c>
      <c r="AK116" s="19" t="str">
        <f t="shared" ca="1" si="2"/>
        <v>centro</v>
      </c>
      <c r="AL116" s="18" t="s">
        <v>70</v>
      </c>
      <c r="AM116" s="21">
        <v>16</v>
      </c>
      <c r="AN116" s="21">
        <v>14</v>
      </c>
    </row>
    <row r="117" spans="1:40" ht="12" customHeight="1">
      <c r="A117" s="45">
        <v>87</v>
      </c>
      <c r="B117" s="37">
        <f t="shared" ca="1" si="11"/>
        <v>24809.869565217392</v>
      </c>
      <c r="C117" s="46" t="str">
        <f t="shared" ca="1" si="12"/>
        <v>verde</v>
      </c>
      <c r="D117" s="45">
        <f t="shared" ca="1" si="13"/>
        <v>23</v>
      </c>
      <c r="E117" s="52">
        <f t="shared" ca="1" si="18"/>
        <v>10215.999999999985</v>
      </c>
      <c r="F117" s="48">
        <f t="shared" ca="1" si="14"/>
        <v>580843</v>
      </c>
      <c r="G117" s="49">
        <f t="shared" ca="1" si="15"/>
        <v>-6030.9565217391355</v>
      </c>
      <c r="H117" s="50">
        <f t="shared" ca="1" si="16"/>
        <v>564596.04347826086</v>
      </c>
      <c r="I117" s="51">
        <v>87</v>
      </c>
      <c r="J117" s="10"/>
      <c r="K117" s="14"/>
      <c r="L117" s="10"/>
      <c r="M117" s="10"/>
      <c r="N117" s="10"/>
      <c r="O117" s="10"/>
      <c r="P117" s="10"/>
      <c r="Q117" s="10"/>
      <c r="R117" s="10"/>
      <c r="S117" s="10"/>
      <c r="T117" s="10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18">
        <f t="shared" ca="1" si="1"/>
        <v>17534.266666666666</v>
      </c>
      <c r="AK117" s="19" t="str">
        <f t="shared" ca="1" si="2"/>
        <v>centro</v>
      </c>
      <c r="AL117" s="18" t="s">
        <v>70</v>
      </c>
      <c r="AM117" s="21">
        <v>17</v>
      </c>
      <c r="AN117" s="21">
        <v>15</v>
      </c>
    </row>
    <row r="118" spans="1:40" ht="12" customHeight="1">
      <c r="A118" s="45">
        <v>88</v>
      </c>
      <c r="B118" s="37">
        <f t="shared" ca="1" si="11"/>
        <v>24056.125</v>
      </c>
      <c r="C118" s="46" t="str">
        <f t="shared" ca="1" si="12"/>
        <v>polo</v>
      </c>
      <c r="D118" s="45">
        <f t="shared" ca="1" si="13"/>
        <v>8</v>
      </c>
      <c r="E118" s="52">
        <f t="shared" ca="1" si="18"/>
        <v>6030.9565217391355</v>
      </c>
      <c r="F118" s="48">
        <f t="shared" ca="1" si="14"/>
        <v>198479.95652173914</v>
      </c>
      <c r="G118" s="49">
        <f t="shared" ca="1" si="15"/>
        <v>-1604.3750000000036</v>
      </c>
      <c r="H118" s="50">
        <f t="shared" ca="1" si="16"/>
        <v>190844.625</v>
      </c>
      <c r="I118" s="51">
        <v>88</v>
      </c>
      <c r="J118" s="10"/>
      <c r="K118" s="14"/>
      <c r="L118" s="10"/>
      <c r="M118" s="10"/>
      <c r="N118" s="10"/>
      <c r="O118" s="10"/>
      <c r="P118" s="10"/>
      <c r="Q118" s="10"/>
      <c r="R118" s="10"/>
      <c r="S118" s="10"/>
      <c r="T118" s="10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18">
        <f t="shared" ca="1" si="1"/>
        <v>16438.375</v>
      </c>
      <c r="AK118" s="19" t="str">
        <f t="shared" ca="1" si="2"/>
        <v>centro</v>
      </c>
      <c r="AL118" s="18" t="s">
        <v>70</v>
      </c>
      <c r="AM118" s="21">
        <v>18</v>
      </c>
      <c r="AN118" s="21">
        <v>16</v>
      </c>
    </row>
    <row r="119" spans="1:40" ht="12" customHeight="1">
      <c r="A119" s="45">
        <v>89</v>
      </c>
      <c r="B119" s="37">
        <f t="shared" ca="1" si="11"/>
        <v>23910.363636363636</v>
      </c>
      <c r="C119" s="46" t="str">
        <f t="shared" ca="1" si="12"/>
        <v>centro</v>
      </c>
      <c r="D119" s="45">
        <f t="shared" ca="1" si="13"/>
        <v>11</v>
      </c>
      <c r="E119" s="52">
        <f t="shared" ca="1" si="18"/>
        <v>1604.3750000000036</v>
      </c>
      <c r="F119" s="48">
        <f t="shared" ca="1" si="14"/>
        <v>264618.375</v>
      </c>
      <c r="G119" s="49">
        <f t="shared" ca="1" si="15"/>
        <v>-1725.0909090908972</v>
      </c>
      <c r="H119" s="50">
        <f t="shared" ca="1" si="16"/>
        <v>261288.90909090912</v>
      </c>
      <c r="I119" s="51">
        <v>89</v>
      </c>
      <c r="J119" s="10"/>
      <c r="K119" s="14"/>
      <c r="L119" s="10"/>
      <c r="M119" s="10"/>
      <c r="N119" s="10"/>
      <c r="O119" s="10"/>
      <c r="P119" s="10"/>
      <c r="Q119" s="10"/>
      <c r="R119" s="10"/>
      <c r="S119" s="10"/>
      <c r="T119" s="10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18">
        <f t="shared" ca="1" si="1"/>
        <v>15471.411764705883</v>
      </c>
      <c r="AK119" s="19" t="str">
        <f t="shared" ca="1" si="2"/>
        <v>centro</v>
      </c>
      <c r="AL119" s="18" t="s">
        <v>70</v>
      </c>
      <c r="AM119" s="21">
        <v>19</v>
      </c>
      <c r="AN119" s="21">
        <v>17</v>
      </c>
    </row>
    <row r="120" spans="1:40" ht="12" customHeight="1">
      <c r="A120" s="45">
        <v>90</v>
      </c>
      <c r="B120" s="37">
        <f t="shared" ca="1" si="11"/>
        <v>23787.214285714286</v>
      </c>
      <c r="C120" s="46" t="str">
        <f t="shared" ca="1" si="12"/>
        <v>liberal</v>
      </c>
      <c r="D120" s="45">
        <f t="shared" ca="1" si="13"/>
        <v>14</v>
      </c>
      <c r="E120" s="52">
        <f t="shared" ca="1" si="18"/>
        <v>1725.0909090908972</v>
      </c>
      <c r="F120" s="48">
        <f t="shared" ca="1" si="14"/>
        <v>334746.09090909088</v>
      </c>
      <c r="G120" s="49">
        <f t="shared" ca="1" si="15"/>
        <v>-267.14285714286962</v>
      </c>
      <c r="H120" s="50">
        <f t="shared" ca="1" si="16"/>
        <v>332753.85714285716</v>
      </c>
      <c r="I120" s="51">
        <v>90</v>
      </c>
      <c r="J120" s="10"/>
      <c r="K120" s="14"/>
      <c r="L120" s="10"/>
      <c r="M120" s="10"/>
      <c r="N120" s="10"/>
      <c r="O120" s="10"/>
      <c r="P120" s="10"/>
      <c r="Q120" s="10"/>
      <c r="R120" s="10"/>
      <c r="S120" s="10"/>
      <c r="T120" s="10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18">
        <f t="shared" ca="1" si="1"/>
        <v>14611.888888888889</v>
      </c>
      <c r="AK120" s="19" t="str">
        <f t="shared" ca="1" si="2"/>
        <v>centro</v>
      </c>
      <c r="AL120" s="18" t="s">
        <v>70</v>
      </c>
      <c r="AM120" s="21">
        <v>20</v>
      </c>
      <c r="AN120" s="21">
        <v>18</v>
      </c>
    </row>
    <row r="121" spans="1:40" ht="12" customHeight="1">
      <c r="A121" s="45">
        <v>91</v>
      </c>
      <c r="B121" s="37">
        <f t="shared" ca="1" si="11"/>
        <v>23776.125</v>
      </c>
      <c r="C121" s="46" t="str">
        <f t="shared" ca="1" si="12"/>
        <v>verde</v>
      </c>
      <c r="D121" s="45">
        <f t="shared" ca="1" si="13"/>
        <v>24</v>
      </c>
      <c r="E121" s="52">
        <f t="shared" ca="1" si="18"/>
        <v>267.14285714286962</v>
      </c>
      <c r="F121" s="48">
        <f t="shared" ca="1" si="14"/>
        <v>570894.14285714284</v>
      </c>
      <c r="G121" s="49">
        <f t="shared" ca="1" si="15"/>
        <v>-134.25000000000728</v>
      </c>
      <c r="H121" s="50">
        <f t="shared" ca="1" si="16"/>
        <v>570492.75</v>
      </c>
      <c r="I121" s="51">
        <v>91</v>
      </c>
      <c r="J121" s="10"/>
      <c r="K121" s="14"/>
      <c r="L121" s="10"/>
      <c r="M121" s="10"/>
      <c r="N121" s="10"/>
      <c r="O121" s="10"/>
      <c r="P121" s="10"/>
      <c r="Q121" s="10"/>
      <c r="R121" s="10"/>
      <c r="S121" s="10"/>
      <c r="T121" s="10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18">
        <f t="shared" ca="1" si="1"/>
        <v>13842.842105263158</v>
      </c>
      <c r="AK121" s="19" t="str">
        <f t="shared" ca="1" si="2"/>
        <v>centro</v>
      </c>
      <c r="AL121" s="18" t="s">
        <v>70</v>
      </c>
      <c r="AM121" s="21">
        <v>21</v>
      </c>
      <c r="AN121" s="21">
        <v>19</v>
      </c>
    </row>
    <row r="122" spans="1:40" ht="12" customHeight="1">
      <c r="A122" s="45">
        <v>92</v>
      </c>
      <c r="B122" s="37">
        <f t="shared" ca="1" si="11"/>
        <v>23762.799999999999</v>
      </c>
      <c r="C122" s="46" t="str">
        <f t="shared" ca="1" si="12"/>
        <v>cambio</v>
      </c>
      <c r="D122" s="45">
        <f t="shared" ca="1" si="13"/>
        <v>10</v>
      </c>
      <c r="E122" s="52">
        <f t="shared" ca="1" si="18"/>
        <v>134.25000000000728</v>
      </c>
      <c r="F122" s="48">
        <f t="shared" ca="1" si="14"/>
        <v>237762.25</v>
      </c>
      <c r="G122" s="49">
        <f t="shared" ca="1" si="15"/>
        <v>-3465.1999999999971</v>
      </c>
      <c r="H122" s="50">
        <f t="shared" ca="1" si="16"/>
        <v>234162.8</v>
      </c>
      <c r="I122" s="51">
        <v>92</v>
      </c>
      <c r="J122" s="10"/>
      <c r="K122" s="14"/>
      <c r="L122" s="10"/>
      <c r="M122" s="10"/>
      <c r="N122" s="10"/>
      <c r="O122" s="10"/>
      <c r="P122" s="10"/>
      <c r="Q122" s="10"/>
      <c r="R122" s="10"/>
      <c r="S122" s="10"/>
      <c r="T122" s="10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18">
        <f t="shared" ca="1" si="1"/>
        <v>13150.7</v>
      </c>
      <c r="AK122" s="19" t="str">
        <f t="shared" ca="1" si="2"/>
        <v>centro</v>
      </c>
      <c r="AL122" s="18" t="s">
        <v>70</v>
      </c>
      <c r="AM122" s="21">
        <v>22</v>
      </c>
      <c r="AN122" s="21">
        <v>20</v>
      </c>
    </row>
    <row r="123" spans="1:40" ht="12" customHeight="1">
      <c r="A123" s="45">
        <v>93</v>
      </c>
      <c r="B123" s="37">
        <f t="shared" ca="1" si="11"/>
        <v>22896.75</v>
      </c>
      <c r="C123" s="46" t="str">
        <f t="shared" ca="1" si="12"/>
        <v>mira</v>
      </c>
      <c r="D123" s="45">
        <f t="shared" ca="1" si="13"/>
        <v>4</v>
      </c>
      <c r="E123" s="52">
        <f t="shared" ca="1" si="18"/>
        <v>3465.1999999999971</v>
      </c>
      <c r="F123" s="48">
        <f t="shared" ca="1" si="14"/>
        <v>95052.2</v>
      </c>
      <c r="G123" s="49">
        <f t="shared" ca="1" si="15"/>
        <v>-308</v>
      </c>
      <c r="H123" s="50">
        <f t="shared" ca="1" si="16"/>
        <v>91279</v>
      </c>
      <c r="I123" s="51">
        <v>93</v>
      </c>
      <c r="J123" s="10"/>
      <c r="K123" s="14"/>
      <c r="L123" s="10"/>
      <c r="M123" s="10"/>
      <c r="N123" s="10"/>
      <c r="O123" s="10"/>
      <c r="P123" s="10"/>
      <c r="Q123" s="10"/>
      <c r="R123" s="10"/>
      <c r="S123" s="10"/>
      <c r="T123" s="10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18">
        <f t="shared" ca="1" si="1"/>
        <v>12524.476190476191</v>
      </c>
      <c r="AK123" s="19" t="str">
        <f t="shared" ca="1" si="2"/>
        <v>centro</v>
      </c>
      <c r="AL123" s="18" t="s">
        <v>70</v>
      </c>
      <c r="AM123" s="21">
        <v>23</v>
      </c>
      <c r="AN123" s="21">
        <v>21</v>
      </c>
    </row>
    <row r="124" spans="1:40" ht="12" customHeight="1">
      <c r="A124" s="45">
        <v>94</v>
      </c>
      <c r="B124" s="37">
        <f t="shared" ca="1" si="11"/>
        <v>22858.375</v>
      </c>
      <c r="C124" s="46" t="str">
        <f t="shared" ca="1" si="12"/>
        <v>humana</v>
      </c>
      <c r="D124" s="45">
        <f t="shared" ca="1" si="13"/>
        <v>8</v>
      </c>
      <c r="E124" s="52">
        <f t="shared" ca="1" si="18"/>
        <v>308</v>
      </c>
      <c r="F124" s="48">
        <f t="shared" ca="1" si="14"/>
        <v>183175</v>
      </c>
      <c r="G124" s="49">
        <f t="shared" ca="1" si="15"/>
        <v>-833.37499999995634</v>
      </c>
      <c r="H124" s="50">
        <f t="shared" ca="1" si="16"/>
        <v>182033.62500000006</v>
      </c>
      <c r="I124" s="51">
        <v>94</v>
      </c>
      <c r="J124" s="10"/>
      <c r="K124" s="14"/>
      <c r="L124" s="10"/>
      <c r="M124" s="10"/>
      <c r="N124" s="10"/>
      <c r="O124" s="10"/>
      <c r="P124" s="10"/>
      <c r="Q124" s="10"/>
      <c r="R124" s="10"/>
      <c r="S124" s="10"/>
      <c r="T124" s="10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18">
        <f t="shared" ca="1" si="1"/>
        <v>11955.181818181818</v>
      </c>
      <c r="AK124" s="19" t="str">
        <f t="shared" ca="1" si="2"/>
        <v>centro</v>
      </c>
      <c r="AL124" s="18" t="s">
        <v>70</v>
      </c>
      <c r="AM124" s="21">
        <v>24</v>
      </c>
      <c r="AN124" s="21">
        <v>22</v>
      </c>
    </row>
    <row r="125" spans="1:40" ht="12" customHeight="1">
      <c r="A125" s="45">
        <v>95</v>
      </c>
      <c r="B125" s="37">
        <f t="shared" ca="1" si="11"/>
        <v>22825.08</v>
      </c>
      <c r="C125" s="46" t="str">
        <f t="shared" ca="1" si="12"/>
        <v>verde</v>
      </c>
      <c r="D125" s="45">
        <f t="shared" ca="1" si="13"/>
        <v>25</v>
      </c>
      <c r="E125" s="52">
        <f t="shared" ca="1" si="18"/>
        <v>833.37499999995634</v>
      </c>
      <c r="F125" s="48">
        <f t="shared" ca="1" si="14"/>
        <v>571460.375</v>
      </c>
      <c r="G125" s="49">
        <f t="shared" ca="1" si="15"/>
        <v>-9356.2000000000044</v>
      </c>
      <c r="H125" s="50">
        <f t="shared" ca="1" si="16"/>
        <v>561270.80000000005</v>
      </c>
      <c r="I125" s="51">
        <v>95</v>
      </c>
      <c r="J125" s="10"/>
      <c r="K125" s="14"/>
      <c r="L125" s="10"/>
      <c r="M125" s="10"/>
      <c r="N125" s="10"/>
      <c r="O125" s="10"/>
      <c r="P125" s="10"/>
      <c r="Q125" s="10"/>
      <c r="R125" s="10"/>
      <c r="S125" s="10"/>
      <c r="T125" s="10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18">
        <f t="shared" ca="1" si="1"/>
        <v>11435.391304347826</v>
      </c>
      <c r="AK125" s="19" t="str">
        <f t="shared" ca="1" si="2"/>
        <v>centro</v>
      </c>
      <c r="AL125" s="18" t="s">
        <v>70</v>
      </c>
      <c r="AM125" s="21">
        <v>25</v>
      </c>
      <c r="AN125" s="21">
        <v>23</v>
      </c>
    </row>
    <row r="126" spans="1:40" ht="12" customHeight="1">
      <c r="A126" s="45">
        <v>96</v>
      </c>
      <c r="B126" s="37">
        <f t="shared" ca="1" si="11"/>
        <v>22201.4</v>
      </c>
      <c r="C126" s="46" t="str">
        <f t="shared" ca="1" si="12"/>
        <v>liberal</v>
      </c>
      <c r="D126" s="45">
        <f t="shared" ca="1" si="13"/>
        <v>15</v>
      </c>
      <c r="E126" s="52">
        <f t="shared" ca="1" si="18"/>
        <v>9356.2000000000044</v>
      </c>
      <c r="F126" s="48">
        <f t="shared" ca="1" si="14"/>
        <v>342377.2</v>
      </c>
      <c r="G126" s="49">
        <f t="shared" ca="1" si="15"/>
        <v>-6610.400000000016</v>
      </c>
      <c r="H126" s="50">
        <f t="shared" ca="1" si="16"/>
        <v>326410.59999999998</v>
      </c>
      <c r="I126" s="51">
        <v>96</v>
      </c>
      <c r="J126" s="10"/>
      <c r="K126" s="14"/>
      <c r="L126" s="10"/>
      <c r="M126" s="10"/>
      <c r="N126" s="10"/>
      <c r="O126" s="10"/>
      <c r="P126" s="10"/>
      <c r="Q126" s="10"/>
      <c r="R126" s="10"/>
      <c r="S126" s="10"/>
      <c r="T126" s="10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18">
        <f t="shared" ca="1" si="1"/>
        <v>10958.916666666666</v>
      </c>
      <c r="AK126" s="19" t="str">
        <f t="shared" ca="1" si="2"/>
        <v>centro</v>
      </c>
      <c r="AL126" s="18" t="s">
        <v>70</v>
      </c>
      <c r="AM126" s="21">
        <v>26</v>
      </c>
      <c r="AN126" s="21">
        <v>24</v>
      </c>
    </row>
    <row r="127" spans="1:40" ht="12" customHeight="1">
      <c r="A127" s="45">
        <v>97</v>
      </c>
      <c r="B127" s="37">
        <f t="shared" ca="1" si="11"/>
        <v>21947.192307692309</v>
      </c>
      <c r="C127" s="46" t="str">
        <f t="shared" ca="1" si="12"/>
        <v>verde</v>
      </c>
      <c r="D127" s="45">
        <f t="shared" ca="1" si="13"/>
        <v>26</v>
      </c>
      <c r="E127" s="52">
        <f t="shared" ca="1" si="18"/>
        <v>6610.400000000016</v>
      </c>
      <c r="F127" s="48">
        <f t="shared" ca="1" si="14"/>
        <v>577237.4</v>
      </c>
      <c r="G127" s="49">
        <f t="shared" ca="1" si="15"/>
        <v>-353.30769230771693</v>
      </c>
      <c r="H127" s="50">
        <f t="shared" ca="1" si="16"/>
        <v>570273.69230769225</v>
      </c>
      <c r="I127" s="51">
        <v>97</v>
      </c>
      <c r="J127" s="10"/>
      <c r="K127" s="14"/>
      <c r="L127" s="10"/>
      <c r="M127" s="10"/>
      <c r="N127" s="10"/>
      <c r="O127" s="10"/>
      <c r="P127" s="10"/>
      <c r="Q127" s="10"/>
      <c r="R127" s="10"/>
      <c r="S127" s="10"/>
      <c r="T127" s="10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18">
        <f t="shared" ca="1" si="1"/>
        <v>10520.56</v>
      </c>
      <c r="AK127" s="19" t="str">
        <f t="shared" ca="1" si="2"/>
        <v>centro</v>
      </c>
      <c r="AL127" s="18" t="s">
        <v>70</v>
      </c>
      <c r="AM127" s="21">
        <v>27</v>
      </c>
      <c r="AN127" s="21">
        <v>25</v>
      </c>
    </row>
    <row r="128" spans="1:40" ht="12" customHeight="1">
      <c r="A128" s="45">
        <v>98</v>
      </c>
      <c r="B128" s="37">
        <f t="shared" ca="1" si="11"/>
        <v>21917.833333333332</v>
      </c>
      <c r="C128" s="46" t="str">
        <f t="shared" ca="1" si="12"/>
        <v>centro</v>
      </c>
      <c r="D128" s="45">
        <f t="shared" ca="1" si="13"/>
        <v>12</v>
      </c>
      <c r="E128" s="52">
        <f t="shared" ca="1" si="18"/>
        <v>353.30769230771693</v>
      </c>
      <c r="F128" s="48">
        <f t="shared" ca="1" si="14"/>
        <v>263367.30769230775</v>
      </c>
      <c r="G128" s="49">
        <f t="shared" ca="1" si="15"/>
        <v>-1218.1666666666533</v>
      </c>
      <c r="H128" s="50">
        <f t="shared" ca="1" si="16"/>
        <v>261795.83333333334</v>
      </c>
      <c r="I128" s="51">
        <v>98</v>
      </c>
      <c r="J128" s="10"/>
      <c r="K128" s="14"/>
      <c r="L128" s="10"/>
      <c r="M128" s="10"/>
      <c r="N128" s="10"/>
      <c r="O128" s="10"/>
      <c r="P128" s="10"/>
      <c r="Q128" s="10"/>
      <c r="R128" s="10"/>
      <c r="S128" s="10"/>
      <c r="T128" s="10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18">
        <f t="shared" ca="1" si="1"/>
        <v>10115.923076923076</v>
      </c>
      <c r="AK128" s="19" t="str">
        <f t="shared" ca="1" si="2"/>
        <v>centro</v>
      </c>
      <c r="AL128" s="18" t="s">
        <v>70</v>
      </c>
      <c r="AM128" s="21">
        <v>28</v>
      </c>
      <c r="AN128" s="21">
        <v>26</v>
      </c>
    </row>
    <row r="129" spans="1:40" ht="12" customHeight="1">
      <c r="A129" s="45">
        <v>99</v>
      </c>
      <c r="B129" s="37">
        <f t="shared" ca="1" si="11"/>
        <v>21674.400000000001</v>
      </c>
      <c r="C129" s="46" t="str">
        <f t="shared" ca="1" si="12"/>
        <v>bogota para la gente</v>
      </c>
      <c r="D129" s="45">
        <f t="shared" ca="1" si="13"/>
        <v>5</v>
      </c>
      <c r="E129" s="52">
        <f t="shared" ca="1" si="18"/>
        <v>1218.1666666666533</v>
      </c>
      <c r="F129" s="48">
        <f t="shared" ca="1" si="14"/>
        <v>109590.16666666666</v>
      </c>
      <c r="G129" s="49">
        <f t="shared" ca="1" si="15"/>
        <v>-791.40000000000146</v>
      </c>
      <c r="H129" s="50">
        <f t="shared" ca="1" si="16"/>
        <v>107580.6</v>
      </c>
      <c r="I129" s="51">
        <v>99</v>
      </c>
      <c r="J129" s="10"/>
      <c r="K129" s="14"/>
      <c r="L129" s="10"/>
      <c r="M129" s="10"/>
      <c r="N129" s="10"/>
      <c r="O129" s="10"/>
      <c r="P129" s="10"/>
      <c r="Q129" s="10"/>
      <c r="R129" s="10"/>
      <c r="S129" s="10"/>
      <c r="T129" s="10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18">
        <f t="shared" ca="1" si="1"/>
        <v>9741.2592592592591</v>
      </c>
      <c r="AK129" s="19" t="str">
        <f t="shared" ca="1" si="2"/>
        <v>centro</v>
      </c>
      <c r="AL129" s="18" t="s">
        <v>70</v>
      </c>
      <c r="AM129" s="21">
        <v>29</v>
      </c>
      <c r="AN129" s="21">
        <v>27</v>
      </c>
    </row>
    <row r="130" spans="1:40" ht="12" customHeight="1">
      <c r="A130" s="45">
        <v>100</v>
      </c>
      <c r="B130" s="37">
        <f t="shared" ca="1" si="11"/>
        <v>21602.545454545456</v>
      </c>
      <c r="C130" s="46" t="str">
        <f t="shared" ca="1" si="12"/>
        <v>cambio</v>
      </c>
      <c r="D130" s="45">
        <f t="shared" ca="1" si="13"/>
        <v>11</v>
      </c>
      <c r="E130" s="52">
        <f t="shared" ca="1" si="18"/>
        <v>791.40000000000146</v>
      </c>
      <c r="F130" s="48">
        <f t="shared" ca="1" si="14"/>
        <v>238419.4</v>
      </c>
      <c r="G130" s="49">
        <f t="shared" ca="1" si="15"/>
        <v>-1974.9090909090992</v>
      </c>
      <c r="H130" s="50">
        <f t="shared" ca="1" si="16"/>
        <v>235653.09090909091</v>
      </c>
      <c r="I130" s="51">
        <v>100</v>
      </c>
      <c r="J130" s="10"/>
      <c r="K130" s="14"/>
      <c r="L130" s="10"/>
      <c r="M130" s="10"/>
      <c r="N130" s="10"/>
      <c r="O130" s="10"/>
      <c r="P130" s="10"/>
      <c r="Q130" s="10"/>
      <c r="R130" s="10"/>
      <c r="S130" s="10"/>
      <c r="T130" s="10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18">
        <f t="shared" ca="1" si="1"/>
        <v>9393.3571428571431</v>
      </c>
      <c r="AK130" s="19" t="str">
        <f t="shared" ca="1" si="2"/>
        <v>centro</v>
      </c>
      <c r="AL130" s="18" t="s">
        <v>70</v>
      </c>
      <c r="AM130" s="21">
        <v>30</v>
      </c>
      <c r="AN130" s="21">
        <v>28</v>
      </c>
    </row>
    <row r="131" spans="1:40" ht="12" customHeight="1">
      <c r="A131" s="45">
        <v>101</v>
      </c>
      <c r="B131" s="37">
        <f t="shared" ca="1" si="11"/>
        <v>21383.222222222223</v>
      </c>
      <c r="C131" s="46" t="str">
        <f t="shared" ca="1" si="12"/>
        <v>polo</v>
      </c>
      <c r="D131" s="45">
        <f t="shared" ca="1" si="13"/>
        <v>9</v>
      </c>
      <c r="E131" s="52">
        <f t="shared" ca="1" si="18"/>
        <v>1974.9090909090992</v>
      </c>
      <c r="F131" s="48">
        <f t="shared" ca="1" si="14"/>
        <v>194423.90909090909</v>
      </c>
      <c r="G131" s="49">
        <f t="shared" ca="1" si="15"/>
        <v>-6721.0000000000437</v>
      </c>
      <c r="H131" s="50">
        <f t="shared" ca="1" si="16"/>
        <v>185727.99999999994</v>
      </c>
      <c r="I131" s="51">
        <v>101</v>
      </c>
      <c r="J131" s="10"/>
      <c r="K131" s="14"/>
      <c r="L131" s="10"/>
      <c r="M131" s="10"/>
      <c r="N131" s="10"/>
      <c r="O131" s="10"/>
      <c r="P131" s="10"/>
      <c r="Q131" s="10"/>
      <c r="R131" s="10"/>
      <c r="S131" s="10"/>
      <c r="T131" s="10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18">
        <f t="shared" ca="1" si="1"/>
        <v>9069.4482758620688</v>
      </c>
      <c r="AK131" s="19" t="str">
        <f t="shared" ca="1" si="2"/>
        <v>centro</v>
      </c>
      <c r="AL131" s="18" t="s">
        <v>70</v>
      </c>
      <c r="AM131" s="21">
        <v>31</v>
      </c>
      <c r="AN131" s="21">
        <v>29</v>
      </c>
    </row>
    <row r="132" spans="1:40" ht="12" customHeight="1">
      <c r="A132" s="45">
        <v>102</v>
      </c>
      <c r="B132" s="37">
        <f t="shared" ca="1" si="11"/>
        <v>21134.333333333332</v>
      </c>
      <c r="C132" s="46" t="str">
        <f t="shared" ca="1" si="12"/>
        <v>verde</v>
      </c>
      <c r="D132" s="45">
        <f t="shared" ca="1" si="13"/>
        <v>27</v>
      </c>
      <c r="E132" s="52">
        <f t="shared" ca="1" si="18"/>
        <v>6721.0000000000437</v>
      </c>
      <c r="F132" s="48">
        <f t="shared" ca="1" si="14"/>
        <v>577348</v>
      </c>
      <c r="G132" s="49">
        <f t="shared" ca="1" si="15"/>
        <v>-5129.3333333333139</v>
      </c>
      <c r="H132" s="50">
        <f t="shared" ca="1" si="16"/>
        <v>565497.66666666674</v>
      </c>
      <c r="I132" s="51">
        <v>102</v>
      </c>
      <c r="J132" s="10"/>
      <c r="K132" s="14"/>
      <c r="L132" s="10"/>
      <c r="M132" s="10"/>
      <c r="N132" s="10"/>
      <c r="O132" s="10"/>
      <c r="P132" s="10"/>
      <c r="Q132" s="10"/>
      <c r="R132" s="10"/>
      <c r="S132" s="10"/>
      <c r="T132" s="10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18">
        <f t="shared" ca="1" si="1"/>
        <v>8767.1333333333332</v>
      </c>
      <c r="AK132" s="19" t="str">
        <f t="shared" ca="1" si="2"/>
        <v>centro</v>
      </c>
      <c r="AL132" s="18" t="s">
        <v>70</v>
      </c>
      <c r="AM132" s="21">
        <v>32</v>
      </c>
      <c r="AN132" s="21">
        <v>30</v>
      </c>
    </row>
    <row r="133" spans="1:40" ht="12" customHeight="1">
      <c r="A133" s="45">
        <v>103</v>
      </c>
      <c r="B133" s="37">
        <f t="shared" ca="1" si="11"/>
        <v>20813.8125</v>
      </c>
      <c r="C133" s="46" t="str">
        <f t="shared" ca="1" si="12"/>
        <v>liberal</v>
      </c>
      <c r="D133" s="45">
        <f t="shared" ca="1" si="13"/>
        <v>16</v>
      </c>
      <c r="E133" s="52">
        <f t="shared" ca="1" si="18"/>
        <v>5129.3333333333139</v>
      </c>
      <c r="F133" s="48">
        <f t="shared" ca="1" si="14"/>
        <v>338150.33333333331</v>
      </c>
      <c r="G133" s="49">
        <f t="shared" ca="1" si="15"/>
        <v>-1360.0625</v>
      </c>
      <c r="H133" s="50">
        <f t="shared" ca="1" si="16"/>
        <v>331660.9375</v>
      </c>
      <c r="I133" s="51">
        <v>103</v>
      </c>
      <c r="J133" s="10"/>
      <c r="K133" s="14"/>
      <c r="L133" s="10"/>
      <c r="M133" s="10"/>
      <c r="N133" s="10"/>
      <c r="O133" s="10"/>
      <c r="P133" s="10"/>
      <c r="Q133" s="10"/>
      <c r="R133" s="10"/>
      <c r="S133" s="10"/>
      <c r="T133" s="10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18">
        <f t="shared" ca="1" si="1"/>
        <v>8484.322580645161</v>
      </c>
      <c r="AK133" s="19" t="str">
        <f t="shared" ca="1" si="2"/>
        <v>centro</v>
      </c>
      <c r="AL133" s="18" t="s">
        <v>70</v>
      </c>
      <c r="AM133" s="21">
        <v>33</v>
      </c>
      <c r="AN133" s="21">
        <v>31</v>
      </c>
    </row>
    <row r="134" spans="1:40" ht="12" customHeight="1">
      <c r="A134" s="45">
        <v>104</v>
      </c>
      <c r="B134" s="37">
        <f t="shared" ca="1" si="11"/>
        <v>20542</v>
      </c>
      <c r="C134" s="46" t="str">
        <f t="shared" ca="1" si="12"/>
        <v>conservador</v>
      </c>
      <c r="D134" s="45">
        <f t="shared" ca="1" si="13"/>
        <v>5</v>
      </c>
      <c r="E134" s="52">
        <f t="shared" ca="1" si="18"/>
        <v>1360.0625</v>
      </c>
      <c r="F134" s="48">
        <f t="shared" ca="1" si="14"/>
        <v>104070.0625</v>
      </c>
      <c r="G134" s="49">
        <f t="shared" ca="1" si="15"/>
        <v>-4550.0000000000146</v>
      </c>
      <c r="H134" s="50">
        <f t="shared" ca="1" si="16"/>
        <v>98159.999999999985</v>
      </c>
      <c r="I134" s="51">
        <v>104</v>
      </c>
      <c r="J134" s="10"/>
      <c r="K134" s="14"/>
      <c r="L134" s="10"/>
      <c r="M134" s="10"/>
      <c r="N134" s="10"/>
      <c r="O134" s="10"/>
      <c r="P134" s="10"/>
      <c r="Q134" s="10"/>
      <c r="R134" s="10"/>
      <c r="S134" s="10"/>
      <c r="T134" s="10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18">
        <f t="shared" ca="1" si="1"/>
        <v>8219.1875</v>
      </c>
      <c r="AK134" s="19" t="str">
        <f t="shared" ca="1" si="2"/>
        <v>centro</v>
      </c>
      <c r="AL134" s="18" t="s">
        <v>70</v>
      </c>
      <c r="AM134" s="21">
        <v>34</v>
      </c>
      <c r="AN134" s="21">
        <v>32</v>
      </c>
    </row>
    <row r="135" spans="1:40" ht="12" customHeight="1">
      <c r="A135" s="45">
        <v>105</v>
      </c>
      <c r="B135" s="37">
        <f t="shared" ca="1" si="11"/>
        <v>20379.535714285714</v>
      </c>
      <c r="C135" s="46" t="str">
        <f t="shared" ca="1" si="12"/>
        <v>verde</v>
      </c>
      <c r="D135" s="45">
        <f t="shared" ca="1" si="13"/>
        <v>28</v>
      </c>
      <c r="E135" s="52">
        <f t="shared" ca="1" si="18"/>
        <v>4550.0000000000146</v>
      </c>
      <c r="F135" s="48">
        <f t="shared" ca="1" si="14"/>
        <v>575177</v>
      </c>
      <c r="G135" s="49">
        <f t="shared" ca="1" si="15"/>
        <v>-549.82142857143117</v>
      </c>
      <c r="H135" s="50">
        <f t="shared" ca="1" si="16"/>
        <v>570077.17857142852</v>
      </c>
      <c r="I135" s="51">
        <v>105</v>
      </c>
      <c r="J135" s="10"/>
      <c r="K135" s="14"/>
      <c r="L135" s="10"/>
      <c r="M135" s="10"/>
      <c r="N135" s="10"/>
      <c r="O135" s="10"/>
      <c r="P135" s="10"/>
      <c r="Q135" s="10"/>
      <c r="R135" s="10"/>
      <c r="S135" s="10"/>
      <c r="T135" s="10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18">
        <f t="shared" ca="1" si="1"/>
        <v>7970.121212121212</v>
      </c>
      <c r="AK135" s="19" t="str">
        <f t="shared" ca="1" si="2"/>
        <v>centro</v>
      </c>
      <c r="AL135" s="18" t="s">
        <v>70</v>
      </c>
      <c r="AM135" s="21">
        <v>35</v>
      </c>
      <c r="AN135" s="21">
        <v>33</v>
      </c>
    </row>
    <row r="136" spans="1:40" ht="12" customHeight="1">
      <c r="A136" s="45">
        <v>106</v>
      </c>
      <c r="B136" s="37">
        <f t="shared" ca="1" si="11"/>
        <v>20318.555555555555</v>
      </c>
      <c r="C136" s="46" t="str">
        <f t="shared" ca="1" si="12"/>
        <v>humana</v>
      </c>
      <c r="D136" s="45">
        <f t="shared" ca="1" si="13"/>
        <v>9</v>
      </c>
      <c r="E136" s="52">
        <f t="shared" ca="1" si="18"/>
        <v>549.82142857143117</v>
      </c>
      <c r="F136" s="48">
        <f t="shared" ca="1" si="14"/>
        <v>183416.82142857142</v>
      </c>
      <c r="G136" s="49">
        <f t="shared" ca="1" si="15"/>
        <v>-1128.2222222222299</v>
      </c>
      <c r="H136" s="50">
        <f t="shared" ca="1" si="16"/>
        <v>181738.77777777778</v>
      </c>
      <c r="I136" s="51">
        <v>106</v>
      </c>
      <c r="J136" s="10"/>
      <c r="K136" s="14"/>
      <c r="L136" s="10"/>
      <c r="M136" s="10"/>
      <c r="N136" s="10"/>
      <c r="O136" s="10"/>
      <c r="P136" s="10"/>
      <c r="Q136" s="10"/>
      <c r="R136" s="10"/>
      <c r="S136" s="10"/>
      <c r="T136" s="10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18">
        <f t="shared" ca="1" si="1"/>
        <v>7735.7058823529414</v>
      </c>
      <c r="AK136" s="19" t="str">
        <f t="shared" ca="1" si="2"/>
        <v>centro</v>
      </c>
      <c r="AL136" s="18" t="s">
        <v>70</v>
      </c>
      <c r="AM136" s="21">
        <v>36</v>
      </c>
      <c r="AN136" s="21">
        <v>34</v>
      </c>
    </row>
    <row r="137" spans="1:40" ht="12" customHeight="1">
      <c r="A137" s="45">
        <v>107</v>
      </c>
      <c r="B137" s="37">
        <f t="shared" ca="1" si="11"/>
        <v>20231.846153846152</v>
      </c>
      <c r="C137" s="46" t="str">
        <f t="shared" ca="1" si="12"/>
        <v>centro</v>
      </c>
      <c r="D137" s="45">
        <f t="shared" ca="1" si="13"/>
        <v>13</v>
      </c>
      <c r="E137" s="52">
        <f t="shared" ca="1" si="18"/>
        <v>1128.2222222222299</v>
      </c>
      <c r="F137" s="48">
        <f t="shared" ca="1" si="14"/>
        <v>264142.22222222225</v>
      </c>
      <c r="G137" s="49">
        <f t="shared" ca="1" si="15"/>
        <v>-33.384615384609788</v>
      </c>
      <c r="H137" s="50">
        <f t="shared" ca="1" si="16"/>
        <v>262980.61538461538</v>
      </c>
      <c r="I137" s="51">
        <v>107</v>
      </c>
      <c r="J137" s="10"/>
      <c r="K137" s="14"/>
      <c r="L137" s="10"/>
      <c r="M137" s="10"/>
      <c r="N137" s="10"/>
      <c r="O137" s="10"/>
      <c r="P137" s="10"/>
      <c r="Q137" s="10"/>
      <c r="R137" s="10"/>
      <c r="S137" s="10"/>
      <c r="T137" s="10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18">
        <f t="shared" ca="1" si="1"/>
        <v>7514.6857142857143</v>
      </c>
      <c r="AK137" s="19" t="str">
        <f t="shared" ca="1" si="2"/>
        <v>centro</v>
      </c>
      <c r="AL137" s="18" t="s">
        <v>70</v>
      </c>
      <c r="AM137" s="21">
        <v>37</v>
      </c>
      <c r="AN137" s="21">
        <v>35</v>
      </c>
    </row>
    <row r="138" spans="1:40" ht="12" customHeight="1">
      <c r="A138" s="45">
        <v>108</v>
      </c>
      <c r="B138" s="37">
        <f t="shared" ca="1" si="11"/>
        <v>20223.75</v>
      </c>
      <c r="C138" s="46" t="str">
        <f t="shared" ca="1" si="12"/>
        <v>la u</v>
      </c>
      <c r="D138" s="45">
        <f t="shared" ca="1" si="13"/>
        <v>4</v>
      </c>
      <c r="E138" s="52">
        <f t="shared" ca="1" si="18"/>
        <v>33.384615384609788</v>
      </c>
      <c r="F138" s="48">
        <f t="shared" ca="1" si="14"/>
        <v>80928.38461538461</v>
      </c>
      <c r="G138" s="49">
        <f t="shared" ca="1" si="15"/>
        <v>-103.74999999999636</v>
      </c>
      <c r="H138" s="50">
        <f t="shared" ca="1" si="16"/>
        <v>80791.25</v>
      </c>
      <c r="I138" s="51">
        <v>108</v>
      </c>
      <c r="J138" s="10"/>
      <c r="K138" s="14"/>
      <c r="L138" s="10"/>
      <c r="M138" s="10"/>
      <c r="N138" s="10"/>
      <c r="O138" s="10"/>
      <c r="P138" s="10"/>
      <c r="Q138" s="10"/>
      <c r="R138" s="10"/>
      <c r="S138" s="10"/>
      <c r="T138" s="10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18">
        <f t="shared" ca="1" si="1"/>
        <v>7305.9444444444443</v>
      </c>
      <c r="AK138" s="19" t="str">
        <f t="shared" ca="1" si="2"/>
        <v>centro</v>
      </c>
      <c r="AL138" s="18" t="s">
        <v>70</v>
      </c>
      <c r="AM138" s="21">
        <v>38</v>
      </c>
      <c r="AN138" s="21">
        <v>36</v>
      </c>
    </row>
    <row r="139" spans="1:40" ht="12" customHeight="1">
      <c r="A139" s="45">
        <v>109</v>
      </c>
      <c r="B139" s="37">
        <f t="shared" ca="1" si="11"/>
        <v>20203.2</v>
      </c>
      <c r="C139" s="46" t="str">
        <f t="shared" ca="1" si="12"/>
        <v>justa</v>
      </c>
      <c r="D139" s="45">
        <f t="shared" ca="1" si="13"/>
        <v>5</v>
      </c>
      <c r="E139" s="52">
        <f t="shared" ca="1" si="18"/>
        <v>103.74999999999636</v>
      </c>
      <c r="F139" s="48">
        <f t="shared" ca="1" si="14"/>
        <v>101119.75</v>
      </c>
      <c r="G139" s="49">
        <f t="shared" ca="1" si="15"/>
        <v>-4811.4000000000233</v>
      </c>
      <c r="H139" s="50">
        <f t="shared" ca="1" si="16"/>
        <v>96204.599999999977</v>
      </c>
      <c r="I139" s="51">
        <v>109</v>
      </c>
      <c r="J139" s="10"/>
      <c r="K139" s="14"/>
      <c r="L139" s="10"/>
      <c r="M139" s="10"/>
      <c r="N139" s="10"/>
      <c r="O139" s="10"/>
      <c r="P139" s="10"/>
      <c r="Q139" s="10"/>
      <c r="R139" s="10"/>
      <c r="S139" s="10"/>
      <c r="T139" s="10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18">
        <f t="shared" ca="1" si="1"/>
        <v>7108.4864864864867</v>
      </c>
      <c r="AK139" s="19" t="str">
        <f t="shared" ca="1" si="2"/>
        <v>centro</v>
      </c>
      <c r="AL139" s="18" t="s">
        <v>70</v>
      </c>
      <c r="AM139" s="21">
        <v>39</v>
      </c>
      <c r="AN139" s="21">
        <v>37</v>
      </c>
    </row>
    <row r="140" spans="1:40" ht="12" customHeight="1">
      <c r="A140" s="45">
        <v>110</v>
      </c>
      <c r="B140" s="37">
        <f t="shared" ca="1" si="11"/>
        <v>19802.333333333332</v>
      </c>
      <c r="C140" s="46" t="str">
        <f t="shared" ca="1" si="12"/>
        <v>cambio</v>
      </c>
      <c r="D140" s="45">
        <f t="shared" ca="1" si="13"/>
        <v>12</v>
      </c>
      <c r="E140" s="52">
        <f t="shared" ca="1" si="18"/>
        <v>4811.4000000000233</v>
      </c>
      <c r="F140" s="48">
        <f t="shared" ca="1" si="14"/>
        <v>242439.40000000002</v>
      </c>
      <c r="G140" s="49"/>
      <c r="H140" s="50"/>
      <c r="I140" s="51">
        <v>110</v>
      </c>
      <c r="J140" s="10"/>
      <c r="K140" s="14"/>
      <c r="L140" s="10"/>
      <c r="M140" s="10"/>
      <c r="N140" s="10"/>
      <c r="O140" s="10"/>
      <c r="P140" s="10"/>
      <c r="Q140" s="10"/>
      <c r="R140" s="10"/>
      <c r="S140" s="10"/>
      <c r="T140" s="10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18">
        <f t="shared" ca="1" si="1"/>
        <v>6921.4210526315792</v>
      </c>
      <c r="AK140" s="19" t="str">
        <f t="shared" ca="1" si="2"/>
        <v>centro</v>
      </c>
      <c r="AL140" s="18" t="s">
        <v>70</v>
      </c>
      <c r="AM140" s="21">
        <v>40</v>
      </c>
      <c r="AN140" s="21">
        <v>38</v>
      </c>
    </row>
    <row r="141" spans="1:40" ht="12" customHeight="1">
      <c r="J141" s="10"/>
      <c r="K141" s="14"/>
      <c r="L141" s="10"/>
      <c r="M141" s="10"/>
      <c r="N141" s="10"/>
      <c r="O141" s="10"/>
      <c r="P141" s="10"/>
      <c r="Q141" s="10"/>
      <c r="R141" s="10"/>
      <c r="S141" s="10"/>
      <c r="T141" s="10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18">
        <f t="shared" ca="1" si="1"/>
        <v>6743.9487179487178</v>
      </c>
      <c r="AK141" s="19" t="str">
        <f t="shared" ca="1" si="2"/>
        <v>centro</v>
      </c>
      <c r="AL141" s="18" t="s">
        <v>70</v>
      </c>
      <c r="AM141" s="21">
        <v>41</v>
      </c>
      <c r="AN141" s="21">
        <v>39</v>
      </c>
    </row>
    <row r="142" spans="1:40" ht="12" hidden="1" customHeight="1">
      <c r="A142" s="43"/>
      <c r="B142" s="10"/>
      <c r="C142" s="10"/>
      <c r="D142" s="10"/>
      <c r="E142" s="10"/>
      <c r="F142" s="10"/>
      <c r="G142" s="10"/>
      <c r="H142" s="10"/>
      <c r="I142" s="10"/>
      <c r="J142" s="10"/>
      <c r="K142" s="14"/>
      <c r="L142" s="10"/>
      <c r="M142" s="10"/>
      <c r="N142" s="10"/>
      <c r="O142" s="10"/>
      <c r="P142" s="10"/>
      <c r="Q142" s="10"/>
      <c r="R142" s="10"/>
      <c r="S142" s="10"/>
      <c r="T142" s="10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18">
        <f t="shared" ca="1" si="1"/>
        <v>6575.35</v>
      </c>
      <c r="AK142" s="19" t="str">
        <f t="shared" ca="1" si="2"/>
        <v>centro</v>
      </c>
      <c r="AL142" s="18" t="s">
        <v>70</v>
      </c>
      <c r="AM142" s="21">
        <v>42</v>
      </c>
      <c r="AN142" s="21">
        <v>40</v>
      </c>
    </row>
    <row r="143" spans="1:40" ht="12" hidden="1" customHeight="1">
      <c r="A143" s="43"/>
      <c r="B143" s="10"/>
      <c r="C143" s="10"/>
      <c r="D143" s="10"/>
      <c r="E143" s="10"/>
      <c r="F143" s="10"/>
      <c r="G143" s="10"/>
      <c r="H143" s="10"/>
      <c r="I143" s="10"/>
      <c r="J143" s="10"/>
      <c r="K143" s="14"/>
      <c r="L143" s="10"/>
      <c r="M143" s="10"/>
      <c r="N143" s="10"/>
      <c r="O143" s="10"/>
      <c r="P143" s="10"/>
      <c r="Q143" s="10"/>
      <c r="R143" s="10"/>
      <c r="S143" s="10"/>
      <c r="T143" s="10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18">
        <f t="shared" ca="1" si="1"/>
        <v>6414.9756097560976</v>
      </c>
      <c r="AK143" s="19" t="str">
        <f t="shared" ca="1" si="2"/>
        <v>centro</v>
      </c>
      <c r="AL143" s="18" t="s">
        <v>70</v>
      </c>
      <c r="AM143" s="21">
        <v>43</v>
      </c>
      <c r="AN143" s="21">
        <v>41</v>
      </c>
    </row>
    <row r="144" spans="1:40" ht="12" hidden="1" customHeight="1">
      <c r="A144" s="43"/>
      <c r="B144" s="10"/>
      <c r="C144" s="10"/>
      <c r="D144" s="10"/>
      <c r="E144" s="10"/>
      <c r="F144" s="10"/>
      <c r="G144" s="10"/>
      <c r="H144" s="10"/>
      <c r="I144" s="10"/>
      <c r="J144" s="10"/>
      <c r="K144" s="14"/>
      <c r="L144" s="10"/>
      <c r="M144" s="10"/>
      <c r="N144" s="10"/>
      <c r="O144" s="10"/>
      <c r="P144" s="10"/>
      <c r="Q144" s="10"/>
      <c r="R144" s="10"/>
      <c r="S144" s="10"/>
      <c r="T144" s="10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18">
        <f t="shared" ca="1" si="1"/>
        <v>6262.2380952380954</v>
      </c>
      <c r="AK144" s="19" t="str">
        <f t="shared" ca="1" si="2"/>
        <v>centro</v>
      </c>
      <c r="AL144" s="18" t="s">
        <v>70</v>
      </c>
      <c r="AM144" s="21">
        <v>44</v>
      </c>
      <c r="AN144" s="21">
        <v>42</v>
      </c>
    </row>
    <row r="145" spans="1:40" ht="12" hidden="1" customHeight="1">
      <c r="A145" s="43"/>
      <c r="B145" s="10"/>
      <c r="C145" s="10"/>
      <c r="D145" s="10"/>
      <c r="E145" s="10"/>
      <c r="F145" s="10"/>
      <c r="G145" s="10"/>
      <c r="H145" s="10"/>
      <c r="I145" s="10"/>
      <c r="J145" s="10"/>
      <c r="K145" s="14"/>
      <c r="L145" s="10"/>
      <c r="M145" s="10"/>
      <c r="N145" s="10"/>
      <c r="O145" s="10"/>
      <c r="P145" s="10"/>
      <c r="Q145" s="10"/>
      <c r="R145" s="10"/>
      <c r="S145" s="10"/>
      <c r="T145" s="10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18">
        <f t="shared" ca="1" si="1"/>
        <v>6116.604651162791</v>
      </c>
      <c r="AK145" s="19" t="str">
        <f t="shared" ca="1" si="2"/>
        <v>centro</v>
      </c>
      <c r="AL145" s="18" t="s">
        <v>70</v>
      </c>
      <c r="AM145" s="21">
        <v>45</v>
      </c>
      <c r="AN145" s="21">
        <v>43</v>
      </c>
    </row>
    <row r="146" spans="1:40" ht="12" hidden="1" customHeight="1">
      <c r="A146" s="43"/>
      <c r="B146" s="10"/>
      <c r="C146" s="10"/>
      <c r="D146" s="10"/>
      <c r="E146" s="10"/>
      <c r="F146" s="10"/>
      <c r="G146" s="10"/>
      <c r="H146" s="10"/>
      <c r="I146" s="10"/>
      <c r="J146" s="10"/>
      <c r="K146" s="14"/>
      <c r="L146" s="10"/>
      <c r="M146" s="10"/>
      <c r="N146" s="10"/>
      <c r="O146" s="10"/>
      <c r="P146" s="10"/>
      <c r="Q146" s="10"/>
      <c r="R146" s="10"/>
      <c r="S146" s="10"/>
      <c r="T146" s="10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18">
        <f t="shared" ca="1" si="1"/>
        <v>5977.590909090909</v>
      </c>
      <c r="AK146" s="19" t="str">
        <f t="shared" ca="1" si="2"/>
        <v>centro</v>
      </c>
      <c r="AL146" s="18" t="s">
        <v>70</v>
      </c>
      <c r="AM146" s="21">
        <v>46</v>
      </c>
      <c r="AN146" s="21">
        <v>44</v>
      </c>
    </row>
    <row r="147" spans="1:40" ht="12" hidden="1" customHeight="1">
      <c r="A147" s="43"/>
      <c r="B147" s="10"/>
      <c r="C147" s="10"/>
      <c r="D147" s="10"/>
      <c r="E147" s="10"/>
      <c r="F147" s="10"/>
      <c r="G147" s="10"/>
      <c r="H147" s="10"/>
      <c r="I147" s="10"/>
      <c r="J147" s="10"/>
      <c r="K147" s="14"/>
      <c r="L147" s="10"/>
      <c r="M147" s="10"/>
      <c r="N147" s="10"/>
      <c r="O147" s="10"/>
      <c r="P147" s="10"/>
      <c r="Q147" s="10"/>
      <c r="R147" s="10"/>
      <c r="S147" s="10"/>
      <c r="T147" s="10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18">
        <f t="shared" ca="1" si="1"/>
        <v>5844.7555555555555</v>
      </c>
      <c r="AK147" s="19" t="str">
        <f t="shared" ca="1" si="2"/>
        <v>centro</v>
      </c>
      <c r="AL147" s="18" t="s">
        <v>70</v>
      </c>
      <c r="AM147" s="21">
        <v>47</v>
      </c>
      <c r="AN147" s="21">
        <v>45</v>
      </c>
    </row>
    <row r="148" spans="1:40" ht="12" hidden="1" customHeight="1">
      <c r="A148" s="43"/>
      <c r="B148" s="10"/>
      <c r="C148" s="10"/>
      <c r="D148" s="10"/>
      <c r="E148" s="10"/>
      <c r="F148" s="10"/>
      <c r="G148" s="10"/>
      <c r="H148" s="10"/>
      <c r="I148" s="10"/>
      <c r="J148" s="10"/>
      <c r="K148" s="14"/>
      <c r="L148" s="10"/>
      <c r="M148" s="10"/>
      <c r="N148" s="10"/>
      <c r="O148" s="10"/>
      <c r="P148" s="10"/>
      <c r="Q148" s="10"/>
      <c r="R148" s="10"/>
      <c r="S148" s="10"/>
      <c r="T148" s="10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18">
        <f t="shared" ca="1" si="1"/>
        <v>5717.695652173913</v>
      </c>
      <c r="AK148" s="19" t="str">
        <f t="shared" ca="1" si="2"/>
        <v>centro</v>
      </c>
      <c r="AL148" s="18" t="s">
        <v>70</v>
      </c>
      <c r="AM148" s="21">
        <v>48</v>
      </c>
      <c r="AN148" s="21">
        <v>46</v>
      </c>
    </row>
    <row r="149" spans="1:40" ht="12" hidden="1" customHeight="1">
      <c r="A149" s="43"/>
      <c r="B149" s="10"/>
      <c r="C149" s="10"/>
      <c r="D149" s="10"/>
      <c r="E149" s="10"/>
      <c r="F149" s="10"/>
      <c r="G149" s="10"/>
      <c r="H149" s="10"/>
      <c r="I149" s="10"/>
      <c r="J149" s="10"/>
      <c r="K149" s="14"/>
      <c r="L149" s="10"/>
      <c r="M149" s="10"/>
      <c r="N149" s="10"/>
      <c r="O149" s="10"/>
      <c r="P149" s="10"/>
      <c r="Q149" s="10"/>
      <c r="R149" s="10"/>
      <c r="S149" s="10"/>
      <c r="T149" s="10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18">
        <f t="shared" ca="1" si="1"/>
        <v>5596.0425531914898</v>
      </c>
      <c r="AK149" s="19" t="str">
        <f t="shared" ca="1" si="2"/>
        <v>centro</v>
      </c>
      <c r="AL149" s="18" t="s">
        <v>70</v>
      </c>
      <c r="AM149" s="21">
        <v>49</v>
      </c>
      <c r="AN149" s="21">
        <v>47</v>
      </c>
    </row>
    <row r="150" spans="1:40" ht="12" hidden="1" customHeight="1">
      <c r="A150" s="43"/>
      <c r="B150" s="10"/>
      <c r="C150" s="10"/>
      <c r="D150" s="10"/>
      <c r="E150" s="10"/>
      <c r="F150" s="10"/>
      <c r="G150" s="10"/>
      <c r="H150" s="10"/>
      <c r="I150" s="10"/>
      <c r="J150" s="10"/>
      <c r="K150" s="14"/>
      <c r="L150" s="10"/>
      <c r="M150" s="10"/>
      <c r="N150" s="10"/>
      <c r="O150" s="10"/>
      <c r="P150" s="10"/>
      <c r="Q150" s="10"/>
      <c r="R150" s="10"/>
      <c r="S150" s="10"/>
      <c r="T150" s="10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18">
        <f t="shared" ca="1" si="1"/>
        <v>5479.458333333333</v>
      </c>
      <c r="AK150" s="19" t="str">
        <f t="shared" ca="1" si="2"/>
        <v>centro</v>
      </c>
      <c r="AL150" s="18" t="s">
        <v>70</v>
      </c>
      <c r="AM150" s="21">
        <v>50</v>
      </c>
      <c r="AN150" s="21">
        <v>48</v>
      </c>
    </row>
    <row r="151" spans="1:40" ht="12" hidden="1" customHeight="1">
      <c r="A151" s="43"/>
      <c r="B151" s="10"/>
      <c r="C151" s="10"/>
      <c r="D151" s="10"/>
      <c r="E151" s="10"/>
      <c r="F151" s="10"/>
      <c r="G151" s="10"/>
      <c r="H151" s="10"/>
      <c r="I151" s="10"/>
      <c r="J151" s="10"/>
      <c r="K151" s="14"/>
      <c r="L151" s="10"/>
      <c r="M151" s="10"/>
      <c r="N151" s="10"/>
      <c r="O151" s="10"/>
      <c r="P151" s="10"/>
      <c r="Q151" s="10"/>
      <c r="R151" s="10"/>
      <c r="S151" s="10"/>
      <c r="T151" s="10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18">
        <f t="shared" ca="1" si="1"/>
        <v>5367.6326530612241</v>
      </c>
      <c r="AK151" s="19" t="str">
        <f t="shared" ca="1" si="2"/>
        <v>centro</v>
      </c>
      <c r="AL151" s="18" t="s">
        <v>70</v>
      </c>
      <c r="AM151" s="21">
        <v>51</v>
      </c>
      <c r="AN151" s="21">
        <v>49</v>
      </c>
    </row>
    <row r="152" spans="1:40" ht="12" hidden="1" customHeight="1">
      <c r="A152" s="43"/>
      <c r="B152" s="10"/>
      <c r="C152" s="10"/>
      <c r="D152" s="10"/>
      <c r="E152" s="10"/>
      <c r="F152" s="10"/>
      <c r="G152" s="10"/>
      <c r="H152" s="10"/>
      <c r="I152" s="10"/>
      <c r="J152" s="10"/>
      <c r="K152" s="14"/>
      <c r="L152" s="10"/>
      <c r="M152" s="10"/>
      <c r="N152" s="10"/>
      <c r="O152" s="10"/>
      <c r="P152" s="10"/>
      <c r="Q152" s="10"/>
      <c r="R152" s="10"/>
      <c r="S152" s="10"/>
      <c r="T152" s="10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18">
        <f t="shared" ca="1" si="1"/>
        <v>5260.28</v>
      </c>
      <c r="AK152" s="19" t="str">
        <f t="shared" ca="1" si="2"/>
        <v>centro</v>
      </c>
      <c r="AL152" s="18" t="s">
        <v>70</v>
      </c>
      <c r="AM152" s="21">
        <v>52</v>
      </c>
      <c r="AN152" s="21">
        <v>50</v>
      </c>
    </row>
    <row r="153" spans="1:40" ht="12" hidden="1" customHeight="1">
      <c r="A153" s="43"/>
      <c r="B153" s="10"/>
      <c r="C153" s="10"/>
      <c r="D153" s="10"/>
      <c r="E153" s="10"/>
      <c r="F153" s="10"/>
      <c r="G153" s="10"/>
      <c r="H153" s="10"/>
      <c r="I153" s="10"/>
      <c r="J153" s="10"/>
      <c r="K153" s="14"/>
      <c r="L153" s="10"/>
      <c r="M153" s="10"/>
      <c r="N153" s="10"/>
      <c r="O153" s="10"/>
      <c r="P153" s="10"/>
      <c r="Q153" s="10"/>
      <c r="R153" s="10"/>
      <c r="S153" s="10"/>
      <c r="T153" s="10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18">
        <f t="shared" ca="1" si="1"/>
        <v>237628</v>
      </c>
      <c r="AK153" s="19" t="str">
        <f t="shared" ca="1" si="2"/>
        <v>cambio</v>
      </c>
      <c r="AL153" s="21" t="s">
        <v>71</v>
      </c>
      <c r="AM153" s="21">
        <v>3</v>
      </c>
      <c r="AN153" s="21">
        <v>1</v>
      </c>
    </row>
    <row r="154" spans="1:40" ht="12" hidden="1" customHeight="1">
      <c r="A154" s="43"/>
      <c r="B154" s="10"/>
      <c r="C154" s="10"/>
      <c r="D154" s="10"/>
      <c r="E154" s="10"/>
      <c r="F154" s="10"/>
      <c r="G154" s="10"/>
      <c r="H154" s="10"/>
      <c r="I154" s="10"/>
      <c r="J154" s="10"/>
      <c r="K154" s="14"/>
      <c r="L154" s="10"/>
      <c r="M154" s="10"/>
      <c r="N154" s="10"/>
      <c r="O154" s="10"/>
      <c r="P154" s="10"/>
      <c r="Q154" s="10"/>
      <c r="R154" s="10"/>
      <c r="S154" s="10"/>
      <c r="T154" s="10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18">
        <f t="shared" ca="1" si="1"/>
        <v>118814</v>
      </c>
      <c r="AK154" s="19" t="str">
        <f t="shared" ca="1" si="2"/>
        <v>cambio</v>
      </c>
      <c r="AL154" s="21" t="s">
        <v>71</v>
      </c>
      <c r="AM154" s="21">
        <v>4</v>
      </c>
      <c r="AN154" s="21">
        <v>2</v>
      </c>
    </row>
    <row r="155" spans="1:40" ht="12" hidden="1" customHeight="1">
      <c r="A155" s="43"/>
      <c r="B155" s="10"/>
      <c r="C155" s="10"/>
      <c r="D155" s="10"/>
      <c r="E155" s="10"/>
      <c r="F155" s="10"/>
      <c r="G155" s="10"/>
      <c r="H155" s="10"/>
      <c r="I155" s="10"/>
      <c r="J155" s="10"/>
      <c r="K155" s="14"/>
      <c r="L155" s="10"/>
      <c r="M155" s="10"/>
      <c r="N155" s="10"/>
      <c r="O155" s="10"/>
      <c r="P155" s="10"/>
      <c r="Q155" s="10"/>
      <c r="R155" s="10"/>
      <c r="S155" s="10"/>
      <c r="T155" s="10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18">
        <f t="shared" ca="1" si="1"/>
        <v>79209.333333333328</v>
      </c>
      <c r="AK155" s="19" t="str">
        <f t="shared" ca="1" si="2"/>
        <v>cambio</v>
      </c>
      <c r="AL155" s="21" t="s">
        <v>71</v>
      </c>
      <c r="AM155" s="21">
        <v>5</v>
      </c>
      <c r="AN155" s="21">
        <v>3</v>
      </c>
    </row>
    <row r="156" spans="1:40" ht="12" hidden="1" customHeight="1">
      <c r="A156" s="43"/>
      <c r="B156" s="10"/>
      <c r="C156" s="10"/>
      <c r="D156" s="10"/>
      <c r="E156" s="10"/>
      <c r="F156" s="10"/>
      <c r="G156" s="10"/>
      <c r="H156" s="10"/>
      <c r="I156" s="10"/>
      <c r="J156" s="10"/>
      <c r="K156" s="14"/>
      <c r="L156" s="10"/>
      <c r="M156" s="10"/>
      <c r="N156" s="10"/>
      <c r="O156" s="10"/>
      <c r="P156" s="10"/>
      <c r="Q156" s="10"/>
      <c r="R156" s="10"/>
      <c r="S156" s="10"/>
      <c r="T156" s="10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18">
        <f t="shared" ca="1" si="1"/>
        <v>59407</v>
      </c>
      <c r="AK156" s="19" t="str">
        <f t="shared" ca="1" si="2"/>
        <v>cambio</v>
      </c>
      <c r="AL156" s="21" t="s">
        <v>71</v>
      </c>
      <c r="AM156" s="21">
        <v>6</v>
      </c>
      <c r="AN156" s="21">
        <v>4</v>
      </c>
    </row>
    <row r="157" spans="1:40" ht="12" hidden="1" customHeight="1">
      <c r="A157" s="43"/>
      <c r="B157" s="10"/>
      <c r="C157" s="10"/>
      <c r="D157" s="10"/>
      <c r="E157" s="10"/>
      <c r="F157" s="10"/>
      <c r="G157" s="10"/>
      <c r="H157" s="10"/>
      <c r="I157" s="10"/>
      <c r="J157" s="10"/>
      <c r="K157" s="14"/>
      <c r="L157" s="10"/>
      <c r="M157" s="10"/>
      <c r="N157" s="10"/>
      <c r="O157" s="10"/>
      <c r="P157" s="10"/>
      <c r="Q157" s="10"/>
      <c r="R157" s="10"/>
      <c r="S157" s="10"/>
      <c r="T157" s="10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18">
        <f t="shared" ca="1" si="1"/>
        <v>47525.599999999999</v>
      </c>
      <c r="AK157" s="19" t="str">
        <f t="shared" ca="1" si="2"/>
        <v>cambio</v>
      </c>
      <c r="AL157" s="21" t="s">
        <v>71</v>
      </c>
      <c r="AM157" s="21">
        <v>7</v>
      </c>
      <c r="AN157" s="21">
        <v>5</v>
      </c>
    </row>
    <row r="158" spans="1:40" ht="12" hidden="1" customHeight="1">
      <c r="A158" s="43"/>
      <c r="B158" s="10"/>
      <c r="C158" s="10"/>
      <c r="D158" s="10"/>
      <c r="E158" s="10"/>
      <c r="F158" s="10"/>
      <c r="G158" s="10"/>
      <c r="H158" s="10"/>
      <c r="I158" s="10"/>
      <c r="J158" s="10"/>
      <c r="K158" s="14"/>
      <c r="L158" s="10"/>
      <c r="M158" s="10"/>
      <c r="N158" s="10"/>
      <c r="O158" s="10"/>
      <c r="P158" s="10"/>
      <c r="Q158" s="10"/>
      <c r="R158" s="10"/>
      <c r="S158" s="10"/>
      <c r="T158" s="10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18">
        <f t="shared" ca="1" si="1"/>
        <v>39604.666666666664</v>
      </c>
      <c r="AK158" s="19" t="str">
        <f t="shared" ca="1" si="2"/>
        <v>cambio</v>
      </c>
      <c r="AL158" s="21" t="s">
        <v>71</v>
      </c>
      <c r="AM158" s="21">
        <v>8</v>
      </c>
      <c r="AN158" s="21">
        <v>6</v>
      </c>
    </row>
    <row r="159" spans="1:40" ht="12" hidden="1" customHeight="1">
      <c r="A159" s="43"/>
      <c r="B159" s="10"/>
      <c r="C159" s="10"/>
      <c r="D159" s="10"/>
      <c r="E159" s="10"/>
      <c r="F159" s="10"/>
      <c r="G159" s="10"/>
      <c r="H159" s="10"/>
      <c r="I159" s="10"/>
      <c r="J159" s="10"/>
      <c r="K159" s="14"/>
      <c r="L159" s="10"/>
      <c r="M159" s="10"/>
      <c r="N159" s="10"/>
      <c r="O159" s="10"/>
      <c r="P159" s="10"/>
      <c r="Q159" s="10"/>
      <c r="R159" s="10"/>
      <c r="S159" s="10"/>
      <c r="T159" s="10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18">
        <f t="shared" ca="1" si="1"/>
        <v>33946.857142857145</v>
      </c>
      <c r="AK159" s="19" t="str">
        <f t="shared" ca="1" si="2"/>
        <v>cambio</v>
      </c>
      <c r="AL159" s="21" t="s">
        <v>71</v>
      </c>
      <c r="AM159" s="21">
        <v>9</v>
      </c>
      <c r="AN159" s="21">
        <v>7</v>
      </c>
    </row>
    <row r="160" spans="1:40" ht="12" hidden="1" customHeight="1">
      <c r="A160" s="43"/>
      <c r="B160" s="10"/>
      <c r="C160" s="10"/>
      <c r="D160" s="10"/>
      <c r="E160" s="10"/>
      <c r="F160" s="10"/>
      <c r="G160" s="10"/>
      <c r="H160" s="10"/>
      <c r="I160" s="10"/>
      <c r="J160" s="10"/>
      <c r="K160" s="14"/>
      <c r="L160" s="10"/>
      <c r="M160" s="10"/>
      <c r="N160" s="10"/>
      <c r="O160" s="10"/>
      <c r="P160" s="10"/>
      <c r="Q160" s="10"/>
      <c r="R160" s="10"/>
      <c r="S160" s="10"/>
      <c r="T160" s="10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18">
        <f t="shared" ca="1" si="1"/>
        <v>29703.5</v>
      </c>
      <c r="AK160" s="19" t="str">
        <f t="shared" ca="1" si="2"/>
        <v>cambio</v>
      </c>
      <c r="AL160" s="21" t="s">
        <v>71</v>
      </c>
      <c r="AM160" s="21">
        <v>10</v>
      </c>
      <c r="AN160" s="21">
        <v>8</v>
      </c>
    </row>
    <row r="161" spans="1:40" ht="12" hidden="1" customHeight="1">
      <c r="A161" s="43"/>
      <c r="B161" s="10"/>
      <c r="C161" s="10"/>
      <c r="D161" s="10"/>
      <c r="E161" s="10"/>
      <c r="F161" s="10"/>
      <c r="G161" s="10"/>
      <c r="H161" s="10"/>
      <c r="I161" s="10"/>
      <c r="J161" s="10"/>
      <c r="K161" s="14"/>
      <c r="L161" s="10"/>
      <c r="M161" s="10"/>
      <c r="N161" s="10"/>
      <c r="O161" s="10"/>
      <c r="P161" s="10"/>
      <c r="Q161" s="10"/>
      <c r="R161" s="10"/>
      <c r="S161" s="10"/>
      <c r="T161" s="10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18">
        <f t="shared" ca="1" si="1"/>
        <v>26403.111111111109</v>
      </c>
      <c r="AK161" s="19" t="str">
        <f t="shared" ca="1" si="2"/>
        <v>cambio</v>
      </c>
      <c r="AL161" s="21" t="s">
        <v>71</v>
      </c>
      <c r="AM161" s="21">
        <v>11</v>
      </c>
      <c r="AN161" s="21">
        <v>9</v>
      </c>
    </row>
    <row r="162" spans="1:40" ht="12" hidden="1" customHeight="1">
      <c r="A162" s="43"/>
      <c r="B162" s="10"/>
      <c r="C162" s="10"/>
      <c r="D162" s="10"/>
      <c r="E162" s="10"/>
      <c r="F162" s="10"/>
      <c r="G162" s="10"/>
      <c r="H162" s="10"/>
      <c r="I162" s="10"/>
      <c r="J162" s="10"/>
      <c r="K162" s="14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18">
        <f t="shared" ca="1" si="1"/>
        <v>23762.799999999999</v>
      </c>
      <c r="AK162" s="19" t="str">
        <f t="shared" ca="1" si="2"/>
        <v>cambio</v>
      </c>
      <c r="AL162" s="21" t="s">
        <v>71</v>
      </c>
      <c r="AM162" s="21">
        <v>12</v>
      </c>
      <c r="AN162" s="21">
        <v>10</v>
      </c>
    </row>
    <row r="163" spans="1:40" ht="12" hidden="1" customHeight="1">
      <c r="A163" s="43"/>
      <c r="B163" s="10"/>
      <c r="C163" s="10"/>
      <c r="D163" s="10"/>
      <c r="E163" s="10"/>
      <c r="F163" s="10"/>
      <c r="G163" s="10"/>
      <c r="H163" s="10"/>
      <c r="I163" s="10"/>
      <c r="J163" s="10"/>
      <c r="K163" s="14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18">
        <f t="shared" ca="1" si="1"/>
        <v>21602.545454545456</v>
      </c>
      <c r="AK163" s="19" t="str">
        <f t="shared" ca="1" si="2"/>
        <v>cambio</v>
      </c>
      <c r="AL163" s="21" t="s">
        <v>71</v>
      </c>
      <c r="AM163" s="21">
        <v>13</v>
      </c>
      <c r="AN163" s="21">
        <v>11</v>
      </c>
    </row>
    <row r="164" spans="1:40" ht="12" hidden="1" customHeight="1">
      <c r="A164" s="43"/>
      <c r="B164" s="10"/>
      <c r="C164" s="10"/>
      <c r="D164" s="10"/>
      <c r="E164" s="10"/>
      <c r="F164" s="10"/>
      <c r="G164" s="10"/>
      <c r="H164" s="10"/>
      <c r="I164" s="10"/>
      <c r="J164" s="10"/>
      <c r="K164" s="14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18">
        <f t="shared" ca="1" si="1"/>
        <v>19802.333333333332</v>
      </c>
      <c r="AK164" s="19" t="str">
        <f t="shared" ca="1" si="2"/>
        <v>cambio</v>
      </c>
      <c r="AL164" s="21" t="s">
        <v>71</v>
      </c>
      <c r="AM164" s="21">
        <v>14</v>
      </c>
      <c r="AN164" s="21">
        <v>12</v>
      </c>
    </row>
    <row r="165" spans="1:40" ht="12" hidden="1" customHeight="1">
      <c r="A165" s="43"/>
      <c r="B165" s="10"/>
      <c r="C165" s="10"/>
      <c r="D165" s="10"/>
      <c r="E165" s="10"/>
      <c r="F165" s="10"/>
      <c r="G165" s="10"/>
      <c r="H165" s="10"/>
      <c r="I165" s="10"/>
      <c r="J165" s="10"/>
      <c r="K165" s="14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18">
        <f t="shared" ca="1" si="1"/>
        <v>18279.076923076922</v>
      </c>
      <c r="AK165" s="19" t="str">
        <f t="shared" ca="1" si="2"/>
        <v>cambio</v>
      </c>
      <c r="AL165" s="21" t="s">
        <v>71</v>
      </c>
      <c r="AM165" s="21">
        <v>15</v>
      </c>
      <c r="AN165" s="21">
        <v>13</v>
      </c>
    </row>
    <row r="166" spans="1:40" ht="12" hidden="1" customHeight="1">
      <c r="A166" s="43"/>
      <c r="B166" s="10"/>
      <c r="C166" s="10"/>
      <c r="D166" s="10"/>
      <c r="E166" s="10"/>
      <c r="F166" s="10"/>
      <c r="G166" s="10"/>
      <c r="H166" s="10"/>
      <c r="I166" s="10"/>
      <c r="J166" s="10"/>
      <c r="K166" s="14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18">
        <f t="shared" ca="1" si="1"/>
        <v>16973.428571428572</v>
      </c>
      <c r="AK166" s="19" t="str">
        <f t="shared" ca="1" si="2"/>
        <v>cambio</v>
      </c>
      <c r="AL166" s="21" t="s">
        <v>71</v>
      </c>
      <c r="AM166" s="21">
        <v>16</v>
      </c>
      <c r="AN166" s="21">
        <v>14</v>
      </c>
    </row>
    <row r="167" spans="1:40" ht="12" hidden="1" customHeight="1">
      <c r="A167" s="43"/>
      <c r="B167" s="10"/>
      <c r="C167" s="10"/>
      <c r="D167" s="10"/>
      <c r="E167" s="10"/>
      <c r="F167" s="10"/>
      <c r="G167" s="10"/>
      <c r="H167" s="10"/>
      <c r="I167" s="10"/>
      <c r="J167" s="10"/>
      <c r="K167" s="14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18">
        <f t="shared" ca="1" si="1"/>
        <v>15841.866666666667</v>
      </c>
      <c r="AK167" s="19" t="str">
        <f t="shared" ca="1" si="2"/>
        <v>cambio</v>
      </c>
      <c r="AL167" s="21" t="s">
        <v>71</v>
      </c>
      <c r="AM167" s="21">
        <v>17</v>
      </c>
      <c r="AN167" s="21">
        <v>15</v>
      </c>
    </row>
    <row r="168" spans="1:40" ht="12" hidden="1" customHeight="1">
      <c r="A168" s="43"/>
      <c r="B168" s="10"/>
      <c r="C168" s="10"/>
      <c r="D168" s="10"/>
      <c r="E168" s="10"/>
      <c r="F168" s="10"/>
      <c r="G168" s="10"/>
      <c r="H168" s="10"/>
      <c r="I168" s="10"/>
      <c r="J168" s="10"/>
      <c r="K168" s="14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18">
        <f t="shared" ca="1" si="1"/>
        <v>14851.75</v>
      </c>
      <c r="AK168" s="19" t="str">
        <f t="shared" ca="1" si="2"/>
        <v>cambio</v>
      </c>
      <c r="AL168" s="21" t="s">
        <v>71</v>
      </c>
      <c r="AM168" s="21">
        <v>18</v>
      </c>
      <c r="AN168" s="21">
        <v>16</v>
      </c>
    </row>
    <row r="169" spans="1:40" ht="12" hidden="1" customHeight="1">
      <c r="A169" s="43"/>
      <c r="B169" s="10"/>
      <c r="C169" s="10"/>
      <c r="D169" s="10"/>
      <c r="E169" s="10"/>
      <c r="F169" s="10"/>
      <c r="G169" s="10"/>
      <c r="H169" s="10"/>
      <c r="I169" s="10"/>
      <c r="J169" s="10"/>
      <c r="K169" s="14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18">
        <f t="shared" ca="1" si="1"/>
        <v>13978.117647058823</v>
      </c>
      <c r="AK169" s="19" t="str">
        <f t="shared" ca="1" si="2"/>
        <v>cambio</v>
      </c>
      <c r="AL169" s="21" t="s">
        <v>71</v>
      </c>
      <c r="AM169" s="21">
        <v>19</v>
      </c>
      <c r="AN169" s="21">
        <v>17</v>
      </c>
    </row>
    <row r="170" spans="1:40" ht="12" hidden="1" customHeight="1">
      <c r="A170" s="43"/>
      <c r="B170" s="10"/>
      <c r="C170" s="10"/>
      <c r="D170" s="10"/>
      <c r="E170" s="10"/>
      <c r="F170" s="10"/>
      <c r="G170" s="10"/>
      <c r="H170" s="10"/>
      <c r="I170" s="10"/>
      <c r="J170" s="10"/>
      <c r="K170" s="14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18">
        <f t="shared" ca="1" si="1"/>
        <v>13201.555555555555</v>
      </c>
      <c r="AK170" s="19" t="str">
        <f t="shared" ca="1" si="2"/>
        <v>cambio</v>
      </c>
      <c r="AL170" s="21" t="s">
        <v>71</v>
      </c>
      <c r="AM170" s="21">
        <v>20</v>
      </c>
      <c r="AN170" s="21">
        <v>18</v>
      </c>
    </row>
    <row r="171" spans="1:40" ht="12" hidden="1" customHeight="1">
      <c r="A171" s="43"/>
      <c r="B171" s="10"/>
      <c r="C171" s="10"/>
      <c r="D171" s="10"/>
      <c r="E171" s="10"/>
      <c r="F171" s="10"/>
      <c r="G171" s="10"/>
      <c r="H171" s="10"/>
      <c r="I171" s="10"/>
      <c r="J171" s="10"/>
      <c r="K171" s="14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18">
        <f t="shared" ca="1" si="1"/>
        <v>12506.736842105263</v>
      </c>
      <c r="AK171" s="19" t="str">
        <f t="shared" ca="1" si="2"/>
        <v>cambio</v>
      </c>
      <c r="AL171" s="21" t="s">
        <v>71</v>
      </c>
      <c r="AM171" s="21">
        <v>21</v>
      </c>
      <c r="AN171" s="21">
        <v>19</v>
      </c>
    </row>
    <row r="172" spans="1:40" ht="12" hidden="1" customHeight="1">
      <c r="A172" s="43"/>
      <c r="B172" s="10"/>
      <c r="C172" s="10"/>
      <c r="D172" s="10"/>
      <c r="E172" s="10"/>
      <c r="F172" s="10"/>
      <c r="G172" s="10"/>
      <c r="H172" s="10"/>
      <c r="I172" s="10"/>
      <c r="J172" s="10"/>
      <c r="K172" s="14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18">
        <f t="shared" ca="1" si="1"/>
        <v>11881.4</v>
      </c>
      <c r="AK172" s="19" t="str">
        <f t="shared" ca="1" si="2"/>
        <v>cambio</v>
      </c>
      <c r="AL172" s="21" t="s">
        <v>71</v>
      </c>
      <c r="AM172" s="21">
        <v>22</v>
      </c>
      <c r="AN172" s="21">
        <v>20</v>
      </c>
    </row>
    <row r="173" spans="1:40" ht="12" hidden="1" customHeight="1">
      <c r="A173" s="43"/>
      <c r="B173" s="10"/>
      <c r="C173" s="10"/>
      <c r="D173" s="10"/>
      <c r="E173" s="10"/>
      <c r="F173" s="10"/>
      <c r="G173" s="10"/>
      <c r="H173" s="10"/>
      <c r="I173" s="10"/>
      <c r="J173" s="10"/>
      <c r="K173" s="14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18">
        <f t="shared" ca="1" si="1"/>
        <v>11315.619047619048</v>
      </c>
      <c r="AK173" s="19" t="str">
        <f t="shared" ca="1" si="2"/>
        <v>cambio</v>
      </c>
      <c r="AL173" s="21" t="s">
        <v>71</v>
      </c>
      <c r="AM173" s="21">
        <v>23</v>
      </c>
      <c r="AN173" s="21">
        <v>21</v>
      </c>
    </row>
    <row r="174" spans="1:40" ht="12" hidden="1" customHeight="1">
      <c r="A174" s="43"/>
      <c r="B174" s="10"/>
      <c r="C174" s="10"/>
      <c r="D174" s="10"/>
      <c r="E174" s="10"/>
      <c r="F174" s="10"/>
      <c r="G174" s="10"/>
      <c r="H174" s="10"/>
      <c r="I174" s="10"/>
      <c r="J174" s="10"/>
      <c r="K174" s="14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18">
        <f t="shared" ca="1" si="1"/>
        <v>10801.272727272728</v>
      </c>
      <c r="AK174" s="19" t="str">
        <f t="shared" ca="1" si="2"/>
        <v>cambio</v>
      </c>
      <c r="AL174" s="21" t="s">
        <v>71</v>
      </c>
      <c r="AM174" s="21">
        <v>24</v>
      </c>
      <c r="AN174" s="21">
        <v>22</v>
      </c>
    </row>
    <row r="175" spans="1:40" ht="12" hidden="1" customHeight="1">
      <c r="A175" s="43"/>
      <c r="B175" s="10"/>
      <c r="C175" s="10"/>
      <c r="D175" s="10"/>
      <c r="E175" s="10"/>
      <c r="F175" s="10"/>
      <c r="G175" s="10"/>
      <c r="H175" s="10"/>
      <c r="I175" s="10"/>
      <c r="J175" s="10"/>
      <c r="K175" s="14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18">
        <f t="shared" ca="1" si="1"/>
        <v>10331.652173913044</v>
      </c>
      <c r="AK175" s="19" t="str">
        <f t="shared" ca="1" si="2"/>
        <v>cambio</v>
      </c>
      <c r="AL175" s="21" t="s">
        <v>71</v>
      </c>
      <c r="AM175" s="21">
        <v>25</v>
      </c>
      <c r="AN175" s="21">
        <v>23</v>
      </c>
    </row>
    <row r="176" spans="1:40" ht="12" hidden="1" customHeight="1">
      <c r="A176" s="43"/>
      <c r="B176" s="10"/>
      <c r="C176" s="10"/>
      <c r="D176" s="10"/>
      <c r="E176" s="10"/>
      <c r="F176" s="10"/>
      <c r="G176" s="10"/>
      <c r="H176" s="10"/>
      <c r="I176" s="10"/>
      <c r="J176" s="10"/>
      <c r="K176" s="14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18">
        <f t="shared" ca="1" si="1"/>
        <v>9901.1666666666661</v>
      </c>
      <c r="AK176" s="19" t="str">
        <f t="shared" ca="1" si="2"/>
        <v>cambio</v>
      </c>
      <c r="AL176" s="21" t="s">
        <v>71</v>
      </c>
      <c r="AM176" s="21">
        <v>26</v>
      </c>
      <c r="AN176" s="21">
        <v>24</v>
      </c>
    </row>
    <row r="177" spans="1:40" ht="12" hidden="1" customHeight="1">
      <c r="A177" s="43"/>
      <c r="B177" s="10"/>
      <c r="C177" s="10"/>
      <c r="D177" s="10"/>
      <c r="E177" s="10"/>
      <c r="F177" s="10"/>
      <c r="G177" s="10"/>
      <c r="H177" s="10"/>
      <c r="I177" s="10"/>
      <c r="J177" s="10"/>
      <c r="K177" s="14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18">
        <f t="shared" ca="1" si="1"/>
        <v>9505.1200000000008</v>
      </c>
      <c r="AK177" s="19" t="str">
        <f t="shared" ca="1" si="2"/>
        <v>cambio</v>
      </c>
      <c r="AL177" s="21" t="s">
        <v>71</v>
      </c>
      <c r="AM177" s="21">
        <v>27</v>
      </c>
      <c r="AN177" s="21">
        <v>25</v>
      </c>
    </row>
    <row r="178" spans="1:40" ht="12" hidden="1" customHeight="1">
      <c r="A178" s="43"/>
      <c r="B178" s="10"/>
      <c r="C178" s="10"/>
      <c r="D178" s="10"/>
      <c r="E178" s="10"/>
      <c r="F178" s="10"/>
      <c r="G178" s="10"/>
      <c r="H178" s="10"/>
      <c r="I178" s="10"/>
      <c r="J178" s="10"/>
      <c r="K178" s="14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18">
        <f t="shared" ca="1" si="1"/>
        <v>9139.538461538461</v>
      </c>
      <c r="AK178" s="19" t="str">
        <f t="shared" ca="1" si="2"/>
        <v>cambio</v>
      </c>
      <c r="AL178" s="21" t="s">
        <v>71</v>
      </c>
      <c r="AM178" s="21">
        <v>28</v>
      </c>
      <c r="AN178" s="21">
        <v>26</v>
      </c>
    </row>
    <row r="179" spans="1:40" ht="12" hidden="1" customHeight="1">
      <c r="A179" s="43"/>
      <c r="B179" s="10"/>
      <c r="C179" s="10"/>
      <c r="D179" s="10"/>
      <c r="E179" s="10"/>
      <c r="F179" s="10"/>
      <c r="G179" s="10"/>
      <c r="H179" s="10"/>
      <c r="I179" s="10"/>
      <c r="J179" s="10"/>
      <c r="K179" s="14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18">
        <f t="shared" ca="1" si="1"/>
        <v>8801.0370370370365</v>
      </c>
      <c r="AK179" s="19" t="str">
        <f t="shared" ca="1" si="2"/>
        <v>cambio</v>
      </c>
      <c r="AL179" s="21" t="s">
        <v>71</v>
      </c>
      <c r="AM179" s="21">
        <v>29</v>
      </c>
      <c r="AN179" s="21">
        <v>27</v>
      </c>
    </row>
    <row r="180" spans="1:40" ht="12" hidden="1" customHeight="1">
      <c r="A180" s="43"/>
      <c r="B180" s="10"/>
      <c r="C180" s="10"/>
      <c r="D180" s="10"/>
      <c r="E180" s="10"/>
      <c r="F180" s="10"/>
      <c r="G180" s="10"/>
      <c r="H180" s="10"/>
      <c r="I180" s="10"/>
      <c r="J180" s="10"/>
      <c r="K180" s="14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18">
        <f t="shared" ca="1" si="1"/>
        <v>8486.7142857142862</v>
      </c>
      <c r="AK180" s="19" t="str">
        <f t="shared" ca="1" si="2"/>
        <v>cambio</v>
      </c>
      <c r="AL180" s="21" t="s">
        <v>71</v>
      </c>
      <c r="AM180" s="21">
        <v>30</v>
      </c>
      <c r="AN180" s="21">
        <v>28</v>
      </c>
    </row>
    <row r="181" spans="1:40" ht="12" hidden="1" customHeight="1">
      <c r="A181" s="43"/>
      <c r="B181" s="10"/>
      <c r="C181" s="10"/>
      <c r="D181" s="10"/>
      <c r="E181" s="10"/>
      <c r="F181" s="10"/>
      <c r="G181" s="10"/>
      <c r="H181" s="10"/>
      <c r="I181" s="10"/>
      <c r="J181" s="10"/>
      <c r="K181" s="14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18">
        <f t="shared" ca="1" si="1"/>
        <v>8194.0689655172409</v>
      </c>
      <c r="AK181" s="19" t="str">
        <f t="shared" ca="1" si="2"/>
        <v>cambio</v>
      </c>
      <c r="AL181" s="21" t="s">
        <v>71</v>
      </c>
      <c r="AM181" s="21">
        <v>31</v>
      </c>
      <c r="AN181" s="21">
        <v>29</v>
      </c>
    </row>
    <row r="182" spans="1:40" ht="12" hidden="1" customHeight="1">
      <c r="A182" s="43"/>
      <c r="B182" s="10"/>
      <c r="C182" s="10"/>
      <c r="D182" s="10"/>
      <c r="E182" s="10"/>
      <c r="F182" s="10"/>
      <c r="G182" s="10"/>
      <c r="H182" s="10"/>
      <c r="I182" s="10"/>
      <c r="J182" s="10"/>
      <c r="K182" s="14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18">
        <f t="shared" ca="1" si="1"/>
        <v>7920.9333333333334</v>
      </c>
      <c r="AK182" s="19" t="str">
        <f t="shared" ca="1" si="2"/>
        <v>cambio</v>
      </c>
      <c r="AL182" s="21" t="s">
        <v>71</v>
      </c>
      <c r="AM182" s="21">
        <v>32</v>
      </c>
      <c r="AN182" s="21">
        <v>30</v>
      </c>
    </row>
    <row r="183" spans="1:40" ht="12" hidden="1" customHeight="1">
      <c r="A183" s="43"/>
      <c r="B183" s="10"/>
      <c r="C183" s="10"/>
      <c r="D183" s="10"/>
      <c r="E183" s="10"/>
      <c r="F183" s="10"/>
      <c r="G183" s="10"/>
      <c r="H183" s="10"/>
      <c r="I183" s="10"/>
      <c r="J183" s="10"/>
      <c r="K183" s="14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18">
        <f t="shared" ca="1" si="1"/>
        <v>7665.4193548387093</v>
      </c>
      <c r="AK183" s="19" t="str">
        <f t="shared" ca="1" si="2"/>
        <v>cambio</v>
      </c>
      <c r="AL183" s="21" t="s">
        <v>71</v>
      </c>
      <c r="AM183" s="21">
        <v>33</v>
      </c>
      <c r="AN183" s="21">
        <v>31</v>
      </c>
    </row>
    <row r="184" spans="1:40" ht="12" hidden="1" customHeight="1">
      <c r="A184" s="43"/>
      <c r="B184" s="10"/>
      <c r="C184" s="10"/>
      <c r="D184" s="10"/>
      <c r="E184" s="10"/>
      <c r="F184" s="10"/>
      <c r="G184" s="10"/>
      <c r="H184" s="10"/>
      <c r="I184" s="10"/>
      <c r="J184" s="10"/>
      <c r="K184" s="14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18">
        <f t="shared" ca="1" si="1"/>
        <v>7425.875</v>
      </c>
      <c r="AK184" s="19" t="str">
        <f t="shared" ca="1" si="2"/>
        <v>cambio</v>
      </c>
      <c r="AL184" s="21" t="s">
        <v>71</v>
      </c>
      <c r="AM184" s="21">
        <v>34</v>
      </c>
      <c r="AN184" s="21">
        <v>32</v>
      </c>
    </row>
    <row r="185" spans="1:40" ht="12" hidden="1" customHeight="1">
      <c r="A185" s="43"/>
      <c r="B185" s="10"/>
      <c r="C185" s="10"/>
      <c r="D185" s="10"/>
      <c r="E185" s="10"/>
      <c r="F185" s="10"/>
      <c r="G185" s="10"/>
      <c r="H185" s="10"/>
      <c r="I185" s="10"/>
      <c r="J185" s="10"/>
      <c r="K185" s="14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18">
        <f t="shared" ca="1" si="1"/>
        <v>7200.848484848485</v>
      </c>
      <c r="AK185" s="19" t="str">
        <f t="shared" ca="1" si="2"/>
        <v>cambio</v>
      </c>
      <c r="AL185" s="21" t="s">
        <v>71</v>
      </c>
      <c r="AM185" s="21">
        <v>35</v>
      </c>
      <c r="AN185" s="21">
        <v>33</v>
      </c>
    </row>
    <row r="186" spans="1:40" ht="12" hidden="1" customHeight="1">
      <c r="A186" s="43"/>
      <c r="B186" s="10"/>
      <c r="C186" s="10"/>
      <c r="D186" s="10"/>
      <c r="E186" s="10"/>
      <c r="F186" s="10"/>
      <c r="G186" s="10"/>
      <c r="H186" s="10"/>
      <c r="I186" s="10"/>
      <c r="J186" s="10"/>
      <c r="K186" s="14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18">
        <f t="shared" ca="1" si="1"/>
        <v>6989.0588235294117</v>
      </c>
      <c r="AK186" s="19" t="str">
        <f t="shared" ca="1" si="2"/>
        <v>cambio</v>
      </c>
      <c r="AL186" s="21" t="s">
        <v>71</v>
      </c>
      <c r="AM186" s="21">
        <v>36</v>
      </c>
      <c r="AN186" s="21">
        <v>34</v>
      </c>
    </row>
    <row r="187" spans="1:40" ht="12" hidden="1" customHeight="1">
      <c r="A187" s="43"/>
      <c r="B187" s="10"/>
      <c r="C187" s="10"/>
      <c r="D187" s="10"/>
      <c r="E187" s="10"/>
      <c r="F187" s="10"/>
      <c r="G187" s="10"/>
      <c r="H187" s="10"/>
      <c r="I187" s="10"/>
      <c r="J187" s="10"/>
      <c r="K187" s="14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18">
        <f t="shared" ca="1" si="1"/>
        <v>6789.3714285714286</v>
      </c>
      <c r="AK187" s="19" t="str">
        <f t="shared" ca="1" si="2"/>
        <v>cambio</v>
      </c>
      <c r="AL187" s="21" t="s">
        <v>71</v>
      </c>
      <c r="AM187" s="21">
        <v>37</v>
      </c>
      <c r="AN187" s="21">
        <v>35</v>
      </c>
    </row>
    <row r="188" spans="1:40" ht="12" hidden="1" customHeight="1">
      <c r="A188" s="43"/>
      <c r="B188" s="10"/>
      <c r="C188" s="10"/>
      <c r="D188" s="10"/>
      <c r="E188" s="10"/>
      <c r="F188" s="10"/>
      <c r="G188" s="10"/>
      <c r="H188" s="10"/>
      <c r="I188" s="10"/>
      <c r="J188" s="10"/>
      <c r="K188" s="14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18">
        <f t="shared" ca="1" si="1"/>
        <v>6600.7777777777774</v>
      </c>
      <c r="AK188" s="19" t="str">
        <f t="shared" ca="1" si="2"/>
        <v>cambio</v>
      </c>
      <c r="AL188" s="21" t="s">
        <v>71</v>
      </c>
      <c r="AM188" s="21">
        <v>38</v>
      </c>
      <c r="AN188" s="21">
        <v>36</v>
      </c>
    </row>
    <row r="189" spans="1:40" ht="12" hidden="1" customHeight="1">
      <c r="A189" s="43"/>
      <c r="B189" s="10"/>
      <c r="C189" s="10"/>
      <c r="D189" s="10"/>
      <c r="E189" s="10"/>
      <c r="F189" s="10"/>
      <c r="G189" s="10"/>
      <c r="H189" s="10"/>
      <c r="I189" s="10"/>
      <c r="J189" s="10"/>
      <c r="K189" s="14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18">
        <f t="shared" ca="1" si="1"/>
        <v>6422.3783783783783</v>
      </c>
      <c r="AK189" s="19" t="str">
        <f t="shared" ca="1" si="2"/>
        <v>cambio</v>
      </c>
      <c r="AL189" s="21" t="s">
        <v>71</v>
      </c>
      <c r="AM189" s="21">
        <v>39</v>
      </c>
      <c r="AN189" s="21">
        <v>37</v>
      </c>
    </row>
    <row r="190" spans="1:40" ht="12" hidden="1" customHeight="1">
      <c r="A190" s="43"/>
      <c r="B190" s="10"/>
      <c r="C190" s="10"/>
      <c r="D190" s="10"/>
      <c r="E190" s="10"/>
      <c r="F190" s="10"/>
      <c r="G190" s="10"/>
      <c r="H190" s="10"/>
      <c r="I190" s="10"/>
      <c r="J190" s="10"/>
      <c r="K190" s="14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18">
        <f t="shared" ca="1" si="1"/>
        <v>6253.3684210526317</v>
      </c>
      <c r="AK190" s="19" t="str">
        <f t="shared" ca="1" si="2"/>
        <v>cambio</v>
      </c>
      <c r="AL190" s="21" t="s">
        <v>71</v>
      </c>
      <c r="AM190" s="21">
        <v>40</v>
      </c>
      <c r="AN190" s="21">
        <v>38</v>
      </c>
    </row>
    <row r="191" spans="1:40" ht="12" hidden="1" customHeight="1">
      <c r="A191" s="43"/>
      <c r="B191" s="10"/>
      <c r="C191" s="10"/>
      <c r="D191" s="10"/>
      <c r="E191" s="10"/>
      <c r="F191" s="10"/>
      <c r="G191" s="10"/>
      <c r="H191" s="10"/>
      <c r="I191" s="10"/>
      <c r="J191" s="10"/>
      <c r="K191" s="14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18">
        <f t="shared" ca="1" si="1"/>
        <v>6093.0256410256407</v>
      </c>
      <c r="AK191" s="19" t="str">
        <f t="shared" ca="1" si="2"/>
        <v>cambio</v>
      </c>
      <c r="AL191" s="21" t="s">
        <v>71</v>
      </c>
      <c r="AM191" s="21">
        <v>41</v>
      </c>
      <c r="AN191" s="21">
        <v>39</v>
      </c>
    </row>
    <row r="192" spans="1:40" ht="12" hidden="1" customHeight="1">
      <c r="A192" s="43"/>
      <c r="B192" s="10"/>
      <c r="C192" s="10"/>
      <c r="D192" s="10"/>
      <c r="E192" s="10"/>
      <c r="F192" s="10"/>
      <c r="G192" s="10"/>
      <c r="H192" s="10"/>
      <c r="I192" s="10"/>
      <c r="J192" s="10"/>
      <c r="K192" s="14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18">
        <f t="shared" ca="1" si="1"/>
        <v>5940.7</v>
      </c>
      <c r="AK192" s="19" t="str">
        <f t="shared" ca="1" si="2"/>
        <v>cambio</v>
      </c>
      <c r="AL192" s="21" t="s">
        <v>71</v>
      </c>
      <c r="AM192" s="21">
        <v>42</v>
      </c>
      <c r="AN192" s="21">
        <v>40</v>
      </c>
    </row>
    <row r="193" spans="1:40" ht="12" hidden="1" customHeight="1">
      <c r="A193" s="43"/>
      <c r="B193" s="10"/>
      <c r="C193" s="10"/>
      <c r="D193" s="10"/>
      <c r="E193" s="10"/>
      <c r="F193" s="10"/>
      <c r="G193" s="10"/>
      <c r="H193" s="10"/>
      <c r="I193" s="10"/>
      <c r="J193" s="10"/>
      <c r="K193" s="14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18">
        <f t="shared" ca="1" si="1"/>
        <v>5795.8048780487807</v>
      </c>
      <c r="AK193" s="19" t="str">
        <f t="shared" ca="1" si="2"/>
        <v>cambio</v>
      </c>
      <c r="AL193" s="21" t="s">
        <v>71</v>
      </c>
      <c r="AM193" s="21">
        <v>43</v>
      </c>
      <c r="AN193" s="21">
        <v>41</v>
      </c>
    </row>
    <row r="194" spans="1:40" ht="12" hidden="1" customHeight="1">
      <c r="A194" s="43"/>
      <c r="B194" s="10"/>
      <c r="C194" s="10"/>
      <c r="D194" s="10"/>
      <c r="E194" s="10"/>
      <c r="F194" s="10"/>
      <c r="G194" s="10"/>
      <c r="H194" s="10"/>
      <c r="I194" s="10"/>
      <c r="J194" s="10"/>
      <c r="K194" s="14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18">
        <f t="shared" ca="1" si="1"/>
        <v>5657.8095238095239</v>
      </c>
      <c r="AK194" s="19" t="str">
        <f t="shared" ca="1" si="2"/>
        <v>cambio</v>
      </c>
      <c r="AL194" s="21" t="s">
        <v>71</v>
      </c>
      <c r="AM194" s="21">
        <v>44</v>
      </c>
      <c r="AN194" s="21">
        <v>42</v>
      </c>
    </row>
    <row r="195" spans="1:40" ht="12" hidden="1" customHeight="1">
      <c r="A195" s="43"/>
      <c r="B195" s="10"/>
      <c r="C195" s="10"/>
      <c r="D195" s="10"/>
      <c r="E195" s="10"/>
      <c r="F195" s="10"/>
      <c r="G195" s="10"/>
      <c r="H195" s="10"/>
      <c r="I195" s="10"/>
      <c r="J195" s="10"/>
      <c r="K195" s="14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18">
        <f t="shared" ca="1" si="1"/>
        <v>5526.2325581395353</v>
      </c>
      <c r="AK195" s="19" t="str">
        <f t="shared" ca="1" si="2"/>
        <v>cambio</v>
      </c>
      <c r="AL195" s="21" t="s">
        <v>71</v>
      </c>
      <c r="AM195" s="21">
        <v>45</v>
      </c>
      <c r="AN195" s="21">
        <v>43</v>
      </c>
    </row>
    <row r="196" spans="1:40" ht="12" hidden="1" customHeight="1">
      <c r="A196" s="43"/>
      <c r="B196" s="10"/>
      <c r="C196" s="10"/>
      <c r="D196" s="10"/>
      <c r="E196" s="10"/>
      <c r="F196" s="10"/>
      <c r="G196" s="10"/>
      <c r="H196" s="10"/>
      <c r="I196" s="10"/>
      <c r="J196" s="10"/>
      <c r="K196" s="14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18">
        <f t="shared" ca="1" si="1"/>
        <v>5400.636363636364</v>
      </c>
      <c r="AK196" s="19" t="str">
        <f t="shared" ca="1" si="2"/>
        <v>cambio</v>
      </c>
      <c r="AL196" s="21" t="s">
        <v>71</v>
      </c>
      <c r="AM196" s="21">
        <v>46</v>
      </c>
      <c r="AN196" s="21">
        <v>44</v>
      </c>
    </row>
    <row r="197" spans="1:40" ht="12" hidden="1" customHeight="1">
      <c r="A197" s="43"/>
      <c r="B197" s="10"/>
      <c r="C197" s="10"/>
      <c r="D197" s="10"/>
      <c r="E197" s="10"/>
      <c r="F197" s="10"/>
      <c r="G197" s="10"/>
      <c r="H197" s="10"/>
      <c r="I197" s="10"/>
      <c r="J197" s="10"/>
      <c r="K197" s="14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18">
        <f t="shared" ca="1" si="1"/>
        <v>5280.6222222222223</v>
      </c>
      <c r="AK197" s="19" t="str">
        <f t="shared" ca="1" si="2"/>
        <v>cambio</v>
      </c>
      <c r="AL197" s="21" t="s">
        <v>71</v>
      </c>
      <c r="AM197" s="21">
        <v>47</v>
      </c>
      <c r="AN197" s="21">
        <v>45</v>
      </c>
    </row>
    <row r="198" spans="1:40" ht="12" hidden="1" customHeight="1">
      <c r="A198" s="43"/>
      <c r="B198" s="10"/>
      <c r="C198" s="10"/>
      <c r="D198" s="10"/>
      <c r="E198" s="10"/>
      <c r="F198" s="10"/>
      <c r="G198" s="10"/>
      <c r="H198" s="10"/>
      <c r="I198" s="10"/>
      <c r="J198" s="10"/>
      <c r="K198" s="14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18">
        <f t="shared" ca="1" si="1"/>
        <v>5165.826086956522</v>
      </c>
      <c r="AK198" s="19" t="str">
        <f t="shared" ca="1" si="2"/>
        <v>cambio</v>
      </c>
      <c r="AL198" s="21" t="s">
        <v>71</v>
      </c>
      <c r="AM198" s="21">
        <v>48</v>
      </c>
      <c r="AN198" s="21">
        <v>46</v>
      </c>
    </row>
    <row r="199" spans="1:40" ht="12" hidden="1" customHeight="1">
      <c r="A199" s="43"/>
      <c r="B199" s="10"/>
      <c r="C199" s="10"/>
      <c r="D199" s="10"/>
      <c r="E199" s="10"/>
      <c r="F199" s="10"/>
      <c r="G199" s="10"/>
      <c r="H199" s="10"/>
      <c r="I199" s="10"/>
      <c r="J199" s="10"/>
      <c r="K199" s="14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18">
        <f t="shared" ca="1" si="1"/>
        <v>5055.9148936170213</v>
      </c>
      <c r="AK199" s="19" t="str">
        <f t="shared" ca="1" si="2"/>
        <v>cambio</v>
      </c>
      <c r="AL199" s="21" t="s">
        <v>71</v>
      </c>
      <c r="AM199" s="21">
        <v>49</v>
      </c>
      <c r="AN199" s="21">
        <v>47</v>
      </c>
    </row>
    <row r="200" spans="1:40" ht="12" hidden="1" customHeight="1">
      <c r="A200" s="43"/>
      <c r="B200" s="10"/>
      <c r="C200" s="10"/>
      <c r="D200" s="10"/>
      <c r="E200" s="10"/>
      <c r="F200" s="10"/>
      <c r="G200" s="10"/>
      <c r="H200" s="10"/>
      <c r="I200" s="10"/>
      <c r="J200" s="10"/>
      <c r="K200" s="14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18">
        <f t="shared" ca="1" si="1"/>
        <v>4950.583333333333</v>
      </c>
      <c r="AK200" s="19" t="str">
        <f t="shared" ca="1" si="2"/>
        <v>cambio</v>
      </c>
      <c r="AL200" s="21" t="s">
        <v>71</v>
      </c>
      <c r="AM200" s="21">
        <v>50</v>
      </c>
      <c r="AN200" s="21">
        <v>48</v>
      </c>
    </row>
    <row r="201" spans="1:40" ht="12" hidden="1" customHeight="1">
      <c r="A201" s="43"/>
      <c r="B201" s="10"/>
      <c r="C201" s="10"/>
      <c r="D201" s="10"/>
      <c r="E201" s="10"/>
      <c r="F201" s="10"/>
      <c r="G201" s="10"/>
      <c r="H201" s="10"/>
      <c r="I201" s="10"/>
      <c r="J201" s="10"/>
      <c r="K201" s="14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18">
        <f t="shared" ca="1" si="1"/>
        <v>4849.5510204081629</v>
      </c>
      <c r="AK201" s="19" t="str">
        <f t="shared" ca="1" si="2"/>
        <v>cambio</v>
      </c>
      <c r="AL201" s="21" t="s">
        <v>71</v>
      </c>
      <c r="AM201" s="21">
        <v>51</v>
      </c>
      <c r="AN201" s="21">
        <v>49</v>
      </c>
    </row>
    <row r="202" spans="1:40" ht="12" hidden="1" customHeight="1">
      <c r="A202" s="43"/>
      <c r="B202" s="10"/>
      <c r="C202" s="10"/>
      <c r="D202" s="10"/>
      <c r="E202" s="10"/>
      <c r="F202" s="10"/>
      <c r="G202" s="10"/>
      <c r="H202" s="10"/>
      <c r="I202" s="10"/>
      <c r="J202" s="10"/>
      <c r="K202" s="14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18">
        <f t="shared" ca="1" si="1"/>
        <v>4752.5600000000004</v>
      </c>
      <c r="AK202" s="19" t="str">
        <f t="shared" ca="1" si="2"/>
        <v>cambio</v>
      </c>
      <c r="AL202" s="21" t="s">
        <v>71</v>
      </c>
      <c r="AM202" s="21">
        <v>52</v>
      </c>
      <c r="AN202" s="21">
        <v>50</v>
      </c>
    </row>
    <row r="203" spans="1:40" ht="12" hidden="1" customHeight="1">
      <c r="A203" s="43"/>
      <c r="B203" s="10"/>
      <c r="C203" s="10"/>
      <c r="D203" s="10"/>
      <c r="E203" s="10"/>
      <c r="F203" s="10"/>
      <c r="G203" s="10"/>
      <c r="H203" s="10"/>
      <c r="I203" s="10"/>
      <c r="J203" s="10"/>
      <c r="K203" s="14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18">
        <f t="shared" ca="1" si="1"/>
        <v>192449</v>
      </c>
      <c r="AK203" s="19" t="str">
        <f t="shared" ca="1" si="2"/>
        <v>polo</v>
      </c>
      <c r="AL203" s="21" t="s">
        <v>72</v>
      </c>
      <c r="AM203" s="21">
        <v>3</v>
      </c>
      <c r="AN203" s="21">
        <v>1</v>
      </c>
    </row>
    <row r="204" spans="1:40" ht="12" hidden="1" customHeight="1">
      <c r="A204" s="43"/>
      <c r="B204" s="10"/>
      <c r="C204" s="10"/>
      <c r="D204" s="10"/>
      <c r="E204" s="10"/>
      <c r="F204" s="10"/>
      <c r="G204" s="10"/>
      <c r="H204" s="10"/>
      <c r="I204" s="10"/>
      <c r="J204" s="10"/>
      <c r="K204" s="14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18">
        <f t="shared" ca="1" si="1"/>
        <v>96224.5</v>
      </c>
      <c r="AK204" s="19" t="str">
        <f t="shared" ca="1" si="2"/>
        <v>polo</v>
      </c>
      <c r="AL204" s="21" t="s">
        <v>72</v>
      </c>
      <c r="AM204" s="21">
        <v>4</v>
      </c>
      <c r="AN204" s="21">
        <v>2</v>
      </c>
    </row>
    <row r="205" spans="1:40" ht="12" hidden="1" customHeight="1">
      <c r="A205" s="43"/>
      <c r="B205" s="10"/>
      <c r="C205" s="10"/>
      <c r="D205" s="10"/>
      <c r="E205" s="10"/>
      <c r="F205" s="10"/>
      <c r="G205" s="10"/>
      <c r="H205" s="10"/>
      <c r="I205" s="10"/>
      <c r="J205" s="10"/>
      <c r="K205" s="14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18">
        <f t="shared" ca="1" si="1"/>
        <v>64149.666666666664</v>
      </c>
      <c r="AK205" s="19" t="str">
        <f t="shared" ca="1" si="2"/>
        <v>polo</v>
      </c>
      <c r="AL205" s="21" t="s">
        <v>72</v>
      </c>
      <c r="AM205" s="21">
        <v>5</v>
      </c>
      <c r="AN205" s="21">
        <v>3</v>
      </c>
    </row>
    <row r="206" spans="1:40" ht="12" hidden="1" customHeight="1">
      <c r="A206" s="43"/>
      <c r="B206" s="10"/>
      <c r="C206" s="10"/>
      <c r="D206" s="10"/>
      <c r="E206" s="10"/>
      <c r="F206" s="10"/>
      <c r="G206" s="10"/>
      <c r="H206" s="10"/>
      <c r="I206" s="10"/>
      <c r="J206" s="10"/>
      <c r="K206" s="14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18">
        <f t="shared" ca="1" si="1"/>
        <v>48112.25</v>
      </c>
      <c r="AK206" s="19" t="str">
        <f t="shared" ca="1" si="2"/>
        <v>polo</v>
      </c>
      <c r="AL206" s="21" t="s">
        <v>72</v>
      </c>
      <c r="AM206" s="21">
        <v>6</v>
      </c>
      <c r="AN206" s="21">
        <v>4</v>
      </c>
    </row>
    <row r="207" spans="1:40" ht="12" hidden="1" customHeight="1">
      <c r="A207" s="43"/>
      <c r="B207" s="10"/>
      <c r="C207" s="10"/>
      <c r="D207" s="10"/>
      <c r="E207" s="10"/>
      <c r="F207" s="10"/>
      <c r="G207" s="10"/>
      <c r="H207" s="10"/>
      <c r="I207" s="10"/>
      <c r="J207" s="10"/>
      <c r="K207" s="14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18">
        <f t="shared" ca="1" si="1"/>
        <v>38489.800000000003</v>
      </c>
      <c r="AK207" s="19" t="str">
        <f t="shared" ca="1" si="2"/>
        <v>polo</v>
      </c>
      <c r="AL207" s="21" t="s">
        <v>72</v>
      </c>
      <c r="AM207" s="21">
        <v>7</v>
      </c>
      <c r="AN207" s="21">
        <v>5</v>
      </c>
    </row>
    <row r="208" spans="1:40" ht="12" hidden="1" customHeight="1">
      <c r="A208" s="43"/>
      <c r="B208" s="10"/>
      <c r="C208" s="10"/>
      <c r="D208" s="10"/>
      <c r="E208" s="10"/>
      <c r="F208" s="10"/>
      <c r="G208" s="10"/>
      <c r="H208" s="10"/>
      <c r="I208" s="10"/>
      <c r="J208" s="10"/>
      <c r="K208" s="14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18">
        <f t="shared" ca="1" si="1"/>
        <v>32074.833333333332</v>
      </c>
      <c r="AK208" s="19" t="str">
        <f t="shared" ca="1" si="2"/>
        <v>polo</v>
      </c>
      <c r="AL208" s="21" t="s">
        <v>72</v>
      </c>
      <c r="AM208" s="21">
        <v>8</v>
      </c>
      <c r="AN208" s="21">
        <v>6</v>
      </c>
    </row>
    <row r="209" spans="1:40" ht="12" hidden="1" customHeight="1">
      <c r="A209" s="43"/>
      <c r="B209" s="10"/>
      <c r="C209" s="10"/>
      <c r="D209" s="10"/>
      <c r="E209" s="10"/>
      <c r="F209" s="10"/>
      <c r="G209" s="10"/>
      <c r="H209" s="10"/>
      <c r="I209" s="10"/>
      <c r="J209" s="10"/>
      <c r="K209" s="14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18">
        <f t="shared" ca="1" si="1"/>
        <v>27492.714285714286</v>
      </c>
      <c r="AK209" s="19" t="str">
        <f t="shared" ca="1" si="2"/>
        <v>polo</v>
      </c>
      <c r="AL209" s="21" t="s">
        <v>72</v>
      </c>
      <c r="AM209" s="21">
        <v>9</v>
      </c>
      <c r="AN209" s="21">
        <v>7</v>
      </c>
    </row>
    <row r="210" spans="1:40" ht="12" hidden="1" customHeight="1">
      <c r="A210" s="43"/>
      <c r="B210" s="10"/>
      <c r="C210" s="10"/>
      <c r="D210" s="10"/>
      <c r="E210" s="10"/>
      <c r="F210" s="10"/>
      <c r="G210" s="10"/>
      <c r="H210" s="10"/>
      <c r="I210" s="10"/>
      <c r="J210" s="10"/>
      <c r="K210" s="14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18">
        <f t="shared" ca="1" si="1"/>
        <v>24056.125</v>
      </c>
      <c r="AK210" s="19" t="str">
        <f t="shared" ca="1" si="2"/>
        <v>polo</v>
      </c>
      <c r="AL210" s="21" t="s">
        <v>72</v>
      </c>
      <c r="AM210" s="21">
        <v>10</v>
      </c>
      <c r="AN210" s="21">
        <v>8</v>
      </c>
    </row>
    <row r="211" spans="1:40" ht="12" hidden="1" customHeight="1">
      <c r="A211" s="43"/>
      <c r="B211" s="10"/>
      <c r="C211" s="10"/>
      <c r="D211" s="10"/>
      <c r="E211" s="10"/>
      <c r="F211" s="10"/>
      <c r="G211" s="10"/>
      <c r="H211" s="10"/>
      <c r="I211" s="10"/>
      <c r="J211" s="10"/>
      <c r="K211" s="14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18">
        <f t="shared" ca="1" si="1"/>
        <v>21383.222222222223</v>
      </c>
      <c r="AK211" s="19" t="str">
        <f t="shared" ca="1" si="2"/>
        <v>polo</v>
      </c>
      <c r="AL211" s="21" t="s">
        <v>72</v>
      </c>
      <c r="AM211" s="21">
        <v>11</v>
      </c>
      <c r="AN211" s="21">
        <v>9</v>
      </c>
    </row>
    <row r="212" spans="1:40" ht="12" hidden="1" customHeight="1">
      <c r="A212" s="43"/>
      <c r="B212" s="10"/>
      <c r="C212" s="10"/>
      <c r="D212" s="10"/>
      <c r="E212" s="10"/>
      <c r="F212" s="10"/>
      <c r="G212" s="10"/>
      <c r="H212" s="10"/>
      <c r="I212" s="10"/>
      <c r="J212" s="10"/>
      <c r="K212" s="14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18">
        <f t="shared" ca="1" si="1"/>
        <v>19244.900000000001</v>
      </c>
      <c r="AK212" s="19" t="str">
        <f t="shared" ca="1" si="2"/>
        <v>polo</v>
      </c>
      <c r="AL212" s="21" t="s">
        <v>72</v>
      </c>
      <c r="AM212" s="21">
        <v>12</v>
      </c>
      <c r="AN212" s="21">
        <v>10</v>
      </c>
    </row>
    <row r="213" spans="1:40" ht="12" hidden="1" customHeight="1">
      <c r="A213" s="43"/>
      <c r="B213" s="10"/>
      <c r="C213" s="10"/>
      <c r="D213" s="10"/>
      <c r="E213" s="10"/>
      <c r="F213" s="10"/>
      <c r="G213" s="10"/>
      <c r="H213" s="10"/>
      <c r="I213" s="10"/>
      <c r="J213" s="10"/>
      <c r="K213" s="14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18">
        <f t="shared" ca="1" si="1"/>
        <v>17495.363636363636</v>
      </c>
      <c r="AK213" s="19" t="str">
        <f t="shared" ca="1" si="2"/>
        <v>polo</v>
      </c>
      <c r="AL213" s="21" t="s">
        <v>72</v>
      </c>
      <c r="AM213" s="21">
        <v>13</v>
      </c>
      <c r="AN213" s="21">
        <v>11</v>
      </c>
    </row>
    <row r="214" spans="1:40" ht="12" hidden="1" customHeight="1">
      <c r="A214" s="43"/>
      <c r="B214" s="10"/>
      <c r="C214" s="10"/>
      <c r="D214" s="10"/>
      <c r="E214" s="10"/>
      <c r="F214" s="10"/>
      <c r="G214" s="10"/>
      <c r="H214" s="10"/>
      <c r="I214" s="10"/>
      <c r="J214" s="10"/>
      <c r="K214" s="14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18">
        <f t="shared" ca="1" si="1"/>
        <v>16037.416666666666</v>
      </c>
      <c r="AK214" s="19" t="str">
        <f t="shared" ca="1" si="2"/>
        <v>polo</v>
      </c>
      <c r="AL214" s="21" t="s">
        <v>72</v>
      </c>
      <c r="AM214" s="21">
        <v>14</v>
      </c>
      <c r="AN214" s="21">
        <v>12</v>
      </c>
    </row>
    <row r="215" spans="1:40" ht="12" hidden="1" customHeight="1">
      <c r="A215" s="43"/>
      <c r="B215" s="10"/>
      <c r="C215" s="10"/>
      <c r="D215" s="10"/>
      <c r="E215" s="10"/>
      <c r="F215" s="10"/>
      <c r="G215" s="10"/>
      <c r="H215" s="10"/>
      <c r="I215" s="10"/>
      <c r="J215" s="10"/>
      <c r="K215" s="14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18">
        <f t="shared" ca="1" si="1"/>
        <v>14803.76923076923</v>
      </c>
      <c r="AK215" s="19" t="str">
        <f t="shared" ca="1" si="2"/>
        <v>polo</v>
      </c>
      <c r="AL215" s="21" t="s">
        <v>72</v>
      </c>
      <c r="AM215" s="21">
        <v>15</v>
      </c>
      <c r="AN215" s="21">
        <v>13</v>
      </c>
    </row>
    <row r="216" spans="1:40" ht="12" hidden="1" customHeight="1">
      <c r="A216" s="43"/>
      <c r="B216" s="10"/>
      <c r="C216" s="10"/>
      <c r="D216" s="10"/>
      <c r="E216" s="10"/>
      <c r="F216" s="10"/>
      <c r="G216" s="10"/>
      <c r="H216" s="10"/>
      <c r="I216" s="10"/>
      <c r="J216" s="10"/>
      <c r="K216" s="14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18">
        <f t="shared" ca="1" si="1"/>
        <v>13746.357142857143</v>
      </c>
      <c r="AK216" s="19" t="str">
        <f t="shared" ca="1" si="2"/>
        <v>polo</v>
      </c>
      <c r="AL216" s="21" t="s">
        <v>72</v>
      </c>
      <c r="AM216" s="21">
        <v>16</v>
      </c>
      <c r="AN216" s="21">
        <v>14</v>
      </c>
    </row>
    <row r="217" spans="1:40" ht="12" hidden="1" customHeight="1">
      <c r="A217" s="43"/>
      <c r="B217" s="10"/>
      <c r="C217" s="10"/>
      <c r="D217" s="10"/>
      <c r="E217" s="10"/>
      <c r="F217" s="10"/>
      <c r="G217" s="10"/>
      <c r="H217" s="10"/>
      <c r="I217" s="10"/>
      <c r="J217" s="10"/>
      <c r="K217" s="14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18">
        <f t="shared" ca="1" si="1"/>
        <v>12829.933333333332</v>
      </c>
      <c r="AK217" s="19" t="str">
        <f t="shared" ca="1" si="2"/>
        <v>polo</v>
      </c>
      <c r="AL217" s="21" t="s">
        <v>72</v>
      </c>
      <c r="AM217" s="21">
        <v>17</v>
      </c>
      <c r="AN217" s="21">
        <v>15</v>
      </c>
    </row>
    <row r="218" spans="1:40" ht="12" hidden="1" customHeight="1">
      <c r="A218" s="43"/>
      <c r="B218" s="10"/>
      <c r="C218" s="10"/>
      <c r="D218" s="10"/>
      <c r="E218" s="10"/>
      <c r="F218" s="10"/>
      <c r="G218" s="10"/>
      <c r="H218" s="10"/>
      <c r="I218" s="10"/>
      <c r="J218" s="10"/>
      <c r="K218" s="14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18">
        <f t="shared" ca="1" si="1"/>
        <v>12028.0625</v>
      </c>
      <c r="AK218" s="19" t="str">
        <f t="shared" ca="1" si="2"/>
        <v>polo</v>
      </c>
      <c r="AL218" s="21" t="s">
        <v>72</v>
      </c>
      <c r="AM218" s="21">
        <v>18</v>
      </c>
      <c r="AN218" s="21">
        <v>16</v>
      </c>
    </row>
    <row r="219" spans="1:40" ht="12" hidden="1" customHeight="1">
      <c r="A219" s="43"/>
      <c r="B219" s="10"/>
      <c r="C219" s="10"/>
      <c r="D219" s="10"/>
      <c r="E219" s="10"/>
      <c r="F219" s="10"/>
      <c r="G219" s="10"/>
      <c r="H219" s="10"/>
      <c r="I219" s="10"/>
      <c r="J219" s="10"/>
      <c r="K219" s="14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18">
        <f t="shared" ca="1" si="1"/>
        <v>11320.529411764706</v>
      </c>
      <c r="AK219" s="19" t="str">
        <f t="shared" ca="1" si="2"/>
        <v>polo</v>
      </c>
      <c r="AL219" s="21" t="s">
        <v>72</v>
      </c>
      <c r="AM219" s="21">
        <v>19</v>
      </c>
      <c r="AN219" s="21">
        <v>17</v>
      </c>
    </row>
    <row r="220" spans="1:40" ht="12" hidden="1" customHeight="1">
      <c r="A220" s="43"/>
      <c r="B220" s="10"/>
      <c r="C220" s="10"/>
      <c r="D220" s="10"/>
      <c r="E220" s="10"/>
      <c r="F220" s="10"/>
      <c r="G220" s="10"/>
      <c r="H220" s="10"/>
      <c r="I220" s="10"/>
      <c r="J220" s="10"/>
      <c r="K220" s="14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18">
        <f t="shared" ca="1" si="1"/>
        <v>10691.611111111111</v>
      </c>
      <c r="AK220" s="19" t="str">
        <f t="shared" ca="1" si="2"/>
        <v>polo</v>
      </c>
      <c r="AL220" s="21" t="s">
        <v>72</v>
      </c>
      <c r="AM220" s="21">
        <v>20</v>
      </c>
      <c r="AN220" s="21">
        <v>18</v>
      </c>
    </row>
    <row r="221" spans="1:40" ht="12" hidden="1" customHeight="1">
      <c r="A221" s="43"/>
      <c r="B221" s="10"/>
      <c r="C221" s="10"/>
      <c r="D221" s="10"/>
      <c r="E221" s="10"/>
      <c r="F221" s="10"/>
      <c r="G221" s="10"/>
      <c r="H221" s="10"/>
      <c r="I221" s="10"/>
      <c r="J221" s="10"/>
      <c r="K221" s="14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18">
        <f t="shared" ca="1" si="1"/>
        <v>10128.894736842105</v>
      </c>
      <c r="AK221" s="19" t="str">
        <f t="shared" ca="1" si="2"/>
        <v>polo</v>
      </c>
      <c r="AL221" s="21" t="s">
        <v>72</v>
      </c>
      <c r="AM221" s="21">
        <v>21</v>
      </c>
      <c r="AN221" s="21">
        <v>19</v>
      </c>
    </row>
    <row r="222" spans="1:40" ht="12" hidden="1" customHeight="1">
      <c r="A222" s="43"/>
      <c r="B222" s="10"/>
      <c r="C222" s="10"/>
      <c r="D222" s="10"/>
      <c r="E222" s="10"/>
      <c r="F222" s="10"/>
      <c r="G222" s="10"/>
      <c r="H222" s="10"/>
      <c r="I222" s="10"/>
      <c r="J222" s="10"/>
      <c r="K222" s="14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18">
        <f t="shared" ca="1" si="1"/>
        <v>9622.4500000000007</v>
      </c>
      <c r="AK222" s="19" t="str">
        <f t="shared" ca="1" si="2"/>
        <v>polo</v>
      </c>
      <c r="AL222" s="21" t="s">
        <v>72</v>
      </c>
      <c r="AM222" s="21">
        <v>22</v>
      </c>
      <c r="AN222" s="21">
        <v>20</v>
      </c>
    </row>
    <row r="223" spans="1:40" ht="12" hidden="1" customHeight="1">
      <c r="A223" s="43"/>
      <c r="B223" s="10"/>
      <c r="C223" s="10"/>
      <c r="D223" s="10"/>
      <c r="E223" s="10"/>
      <c r="F223" s="10"/>
      <c r="G223" s="10"/>
      <c r="H223" s="10"/>
      <c r="I223" s="10"/>
      <c r="J223" s="10"/>
      <c r="K223" s="14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18">
        <f t="shared" ca="1" si="1"/>
        <v>9164.2380952380954</v>
      </c>
      <c r="AK223" s="19" t="str">
        <f t="shared" ca="1" si="2"/>
        <v>polo</v>
      </c>
      <c r="AL223" s="21" t="s">
        <v>72</v>
      </c>
      <c r="AM223" s="21">
        <v>23</v>
      </c>
      <c r="AN223" s="21">
        <v>21</v>
      </c>
    </row>
    <row r="224" spans="1:40" ht="12" hidden="1" customHeight="1">
      <c r="A224" s="43"/>
      <c r="B224" s="10"/>
      <c r="C224" s="10"/>
      <c r="D224" s="10"/>
      <c r="E224" s="10"/>
      <c r="F224" s="10"/>
      <c r="G224" s="10"/>
      <c r="H224" s="10"/>
      <c r="I224" s="10"/>
      <c r="J224" s="10"/>
      <c r="K224" s="14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18">
        <f t="shared" ca="1" si="1"/>
        <v>8747.681818181818</v>
      </c>
      <c r="AK224" s="19" t="str">
        <f t="shared" ca="1" si="2"/>
        <v>polo</v>
      </c>
      <c r="AL224" s="21" t="s">
        <v>72</v>
      </c>
      <c r="AM224" s="21">
        <v>24</v>
      </c>
      <c r="AN224" s="21">
        <v>22</v>
      </c>
    </row>
    <row r="225" spans="1:40" ht="12" hidden="1" customHeight="1">
      <c r="A225" s="43"/>
      <c r="B225" s="10"/>
      <c r="C225" s="10"/>
      <c r="D225" s="10"/>
      <c r="E225" s="10"/>
      <c r="F225" s="10"/>
      <c r="G225" s="10"/>
      <c r="H225" s="10"/>
      <c r="I225" s="10"/>
      <c r="J225" s="10"/>
      <c r="K225" s="14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18">
        <f t="shared" ca="1" si="1"/>
        <v>8367.347826086956</v>
      </c>
      <c r="AK225" s="19" t="str">
        <f t="shared" ca="1" si="2"/>
        <v>polo</v>
      </c>
      <c r="AL225" s="21" t="s">
        <v>72</v>
      </c>
      <c r="AM225" s="21">
        <v>25</v>
      </c>
      <c r="AN225" s="21">
        <v>23</v>
      </c>
    </row>
    <row r="226" spans="1:40" ht="12" hidden="1" customHeight="1">
      <c r="A226" s="43"/>
      <c r="B226" s="10"/>
      <c r="C226" s="10"/>
      <c r="D226" s="10"/>
      <c r="E226" s="10"/>
      <c r="F226" s="10"/>
      <c r="G226" s="10"/>
      <c r="H226" s="10"/>
      <c r="I226" s="10"/>
      <c r="J226" s="10"/>
      <c r="K226" s="14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18">
        <f t="shared" ca="1" si="1"/>
        <v>8018.708333333333</v>
      </c>
      <c r="AK226" s="19" t="str">
        <f t="shared" ca="1" si="2"/>
        <v>polo</v>
      </c>
      <c r="AL226" s="21" t="s">
        <v>72</v>
      </c>
      <c r="AM226" s="21">
        <v>26</v>
      </c>
      <c r="AN226" s="21">
        <v>24</v>
      </c>
    </row>
    <row r="227" spans="1:40" ht="12" hidden="1" customHeight="1">
      <c r="A227" s="43"/>
      <c r="B227" s="10"/>
      <c r="C227" s="10"/>
      <c r="D227" s="10"/>
      <c r="E227" s="10"/>
      <c r="F227" s="10"/>
      <c r="G227" s="10"/>
      <c r="H227" s="10"/>
      <c r="I227" s="10"/>
      <c r="J227" s="10"/>
      <c r="K227" s="14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18">
        <f t="shared" ca="1" si="1"/>
        <v>7697.96</v>
      </c>
      <c r="AK227" s="19" t="str">
        <f t="shared" ca="1" si="2"/>
        <v>polo</v>
      </c>
      <c r="AL227" s="21" t="s">
        <v>72</v>
      </c>
      <c r="AM227" s="21">
        <v>27</v>
      </c>
      <c r="AN227" s="21">
        <v>25</v>
      </c>
    </row>
    <row r="228" spans="1:40" ht="12" hidden="1" customHeight="1">
      <c r="A228" s="43"/>
      <c r="B228" s="10"/>
      <c r="C228" s="10"/>
      <c r="D228" s="10"/>
      <c r="E228" s="10"/>
      <c r="F228" s="10"/>
      <c r="G228" s="10"/>
      <c r="H228" s="10"/>
      <c r="I228" s="10"/>
      <c r="J228" s="10"/>
      <c r="K228" s="14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18">
        <f t="shared" ca="1" si="1"/>
        <v>7401.8846153846152</v>
      </c>
      <c r="AK228" s="19" t="str">
        <f t="shared" ca="1" si="2"/>
        <v>polo</v>
      </c>
      <c r="AL228" s="21" t="s">
        <v>72</v>
      </c>
      <c r="AM228" s="21">
        <v>28</v>
      </c>
      <c r="AN228" s="21">
        <v>26</v>
      </c>
    </row>
    <row r="229" spans="1:40" ht="12" hidden="1" customHeight="1">
      <c r="A229" s="43"/>
      <c r="B229" s="10"/>
      <c r="C229" s="10"/>
      <c r="D229" s="10"/>
      <c r="E229" s="10"/>
      <c r="F229" s="10"/>
      <c r="G229" s="10"/>
      <c r="H229" s="10"/>
      <c r="I229" s="10"/>
      <c r="J229" s="10"/>
      <c r="K229" s="14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18">
        <f t="shared" ca="1" si="1"/>
        <v>7127.7407407407409</v>
      </c>
      <c r="AK229" s="19" t="str">
        <f t="shared" ca="1" si="2"/>
        <v>polo</v>
      </c>
      <c r="AL229" s="21" t="s">
        <v>72</v>
      </c>
      <c r="AM229" s="21">
        <v>29</v>
      </c>
      <c r="AN229" s="21">
        <v>27</v>
      </c>
    </row>
    <row r="230" spans="1:40" ht="12" hidden="1" customHeight="1">
      <c r="A230" s="43"/>
      <c r="B230" s="10"/>
      <c r="C230" s="10"/>
      <c r="D230" s="10"/>
      <c r="E230" s="10"/>
      <c r="F230" s="10"/>
      <c r="G230" s="10"/>
      <c r="H230" s="10"/>
      <c r="I230" s="10"/>
      <c r="J230" s="10"/>
      <c r="K230" s="14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18">
        <f t="shared" ca="1" si="1"/>
        <v>6873.1785714285716</v>
      </c>
      <c r="AK230" s="19" t="str">
        <f t="shared" ca="1" si="2"/>
        <v>polo</v>
      </c>
      <c r="AL230" s="21" t="s">
        <v>72</v>
      </c>
      <c r="AM230" s="21">
        <v>30</v>
      </c>
      <c r="AN230" s="21">
        <v>28</v>
      </c>
    </row>
    <row r="231" spans="1:40" ht="12" hidden="1" customHeight="1">
      <c r="A231" s="43"/>
      <c r="B231" s="10"/>
      <c r="C231" s="10"/>
      <c r="D231" s="10"/>
      <c r="E231" s="10"/>
      <c r="F231" s="10"/>
      <c r="G231" s="10"/>
      <c r="H231" s="10"/>
      <c r="I231" s="10"/>
      <c r="J231" s="10"/>
      <c r="K231" s="14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18">
        <f t="shared" ca="1" si="1"/>
        <v>6636.1724137931033</v>
      </c>
      <c r="AK231" s="19" t="str">
        <f t="shared" ca="1" si="2"/>
        <v>polo</v>
      </c>
      <c r="AL231" s="21" t="s">
        <v>72</v>
      </c>
      <c r="AM231" s="21">
        <v>31</v>
      </c>
      <c r="AN231" s="21">
        <v>29</v>
      </c>
    </row>
    <row r="232" spans="1:40" ht="12" hidden="1" customHeight="1">
      <c r="A232" s="43"/>
      <c r="B232" s="10"/>
      <c r="C232" s="10"/>
      <c r="D232" s="10"/>
      <c r="E232" s="10"/>
      <c r="F232" s="10"/>
      <c r="G232" s="10"/>
      <c r="H232" s="10"/>
      <c r="I232" s="10"/>
      <c r="J232" s="10"/>
      <c r="K232" s="14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18">
        <f t="shared" ca="1" si="1"/>
        <v>6414.9666666666662</v>
      </c>
      <c r="AK232" s="19" t="str">
        <f t="shared" ca="1" si="2"/>
        <v>polo</v>
      </c>
      <c r="AL232" s="21" t="s">
        <v>72</v>
      </c>
      <c r="AM232" s="21">
        <v>32</v>
      </c>
      <c r="AN232" s="21">
        <v>30</v>
      </c>
    </row>
    <row r="233" spans="1:40" ht="12" hidden="1" customHeight="1">
      <c r="A233" s="43"/>
      <c r="B233" s="10"/>
      <c r="C233" s="10"/>
      <c r="D233" s="10"/>
      <c r="E233" s="10"/>
      <c r="F233" s="10"/>
      <c r="G233" s="10"/>
      <c r="H233" s="10"/>
      <c r="I233" s="10"/>
      <c r="J233" s="10"/>
      <c r="K233" s="14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18">
        <f t="shared" ca="1" si="1"/>
        <v>6208.0322580645161</v>
      </c>
      <c r="AK233" s="19" t="str">
        <f t="shared" ca="1" si="2"/>
        <v>polo</v>
      </c>
      <c r="AL233" s="21" t="s">
        <v>72</v>
      </c>
      <c r="AM233" s="21">
        <v>33</v>
      </c>
      <c r="AN233" s="21">
        <v>31</v>
      </c>
    </row>
    <row r="234" spans="1:40" ht="12" hidden="1" customHeight="1">
      <c r="A234" s="43"/>
      <c r="B234" s="10"/>
      <c r="C234" s="10"/>
      <c r="D234" s="10"/>
      <c r="E234" s="10"/>
      <c r="F234" s="10"/>
      <c r="G234" s="10"/>
      <c r="H234" s="10"/>
      <c r="I234" s="10"/>
      <c r="J234" s="10"/>
      <c r="K234" s="14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18">
        <f t="shared" ca="1" si="1"/>
        <v>6014.03125</v>
      </c>
      <c r="AK234" s="19" t="str">
        <f t="shared" ca="1" si="2"/>
        <v>polo</v>
      </c>
      <c r="AL234" s="21" t="s">
        <v>72</v>
      </c>
      <c r="AM234" s="21">
        <v>34</v>
      </c>
      <c r="AN234" s="21">
        <v>32</v>
      </c>
    </row>
    <row r="235" spans="1:40" ht="12" hidden="1" customHeight="1">
      <c r="A235" s="43"/>
      <c r="B235" s="10"/>
      <c r="C235" s="10"/>
      <c r="D235" s="10"/>
      <c r="E235" s="10"/>
      <c r="F235" s="10"/>
      <c r="G235" s="10"/>
      <c r="H235" s="10"/>
      <c r="I235" s="10"/>
      <c r="J235" s="10"/>
      <c r="K235" s="14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18">
        <f t="shared" ca="1" si="1"/>
        <v>5831.787878787879</v>
      </c>
      <c r="AK235" s="19" t="str">
        <f t="shared" ca="1" si="2"/>
        <v>polo</v>
      </c>
      <c r="AL235" s="21" t="s">
        <v>72</v>
      </c>
      <c r="AM235" s="21">
        <v>35</v>
      </c>
      <c r="AN235" s="21">
        <v>33</v>
      </c>
    </row>
    <row r="236" spans="1:40" ht="12" hidden="1" customHeight="1">
      <c r="A236" s="43"/>
      <c r="B236" s="10"/>
      <c r="C236" s="10"/>
      <c r="D236" s="10"/>
      <c r="E236" s="10"/>
      <c r="F236" s="10"/>
      <c r="G236" s="10"/>
      <c r="H236" s="10"/>
      <c r="I236" s="10"/>
      <c r="J236" s="10"/>
      <c r="K236" s="14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18">
        <f t="shared" ca="1" si="1"/>
        <v>5660.2647058823532</v>
      </c>
      <c r="AK236" s="19" t="str">
        <f t="shared" ca="1" si="2"/>
        <v>polo</v>
      </c>
      <c r="AL236" s="21" t="s">
        <v>72</v>
      </c>
      <c r="AM236" s="21">
        <v>36</v>
      </c>
      <c r="AN236" s="21">
        <v>34</v>
      </c>
    </row>
    <row r="237" spans="1:40" ht="12" hidden="1" customHeight="1">
      <c r="A237" s="43"/>
      <c r="B237" s="10"/>
      <c r="C237" s="10"/>
      <c r="D237" s="10"/>
      <c r="E237" s="10"/>
      <c r="F237" s="10"/>
      <c r="G237" s="10"/>
      <c r="H237" s="10"/>
      <c r="I237" s="10"/>
      <c r="J237" s="10"/>
      <c r="K237" s="14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18">
        <f t="shared" ca="1" si="1"/>
        <v>5498.5428571428574</v>
      </c>
      <c r="AK237" s="19" t="str">
        <f t="shared" ca="1" si="2"/>
        <v>polo</v>
      </c>
      <c r="AL237" s="21" t="s">
        <v>72</v>
      </c>
      <c r="AM237" s="21">
        <v>37</v>
      </c>
      <c r="AN237" s="21">
        <v>35</v>
      </c>
    </row>
    <row r="238" spans="1:40" ht="12" hidden="1" customHeight="1">
      <c r="A238" s="43"/>
      <c r="B238" s="10"/>
      <c r="C238" s="10"/>
      <c r="D238" s="10"/>
      <c r="E238" s="10"/>
      <c r="F238" s="10"/>
      <c r="G238" s="10"/>
      <c r="H238" s="10"/>
      <c r="I238" s="10"/>
      <c r="J238" s="10"/>
      <c r="K238" s="14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18">
        <f t="shared" ca="1" si="1"/>
        <v>5345.8055555555557</v>
      </c>
      <c r="AK238" s="19" t="str">
        <f t="shared" ca="1" si="2"/>
        <v>polo</v>
      </c>
      <c r="AL238" s="21" t="s">
        <v>72</v>
      </c>
      <c r="AM238" s="21">
        <v>38</v>
      </c>
      <c r="AN238" s="21">
        <v>36</v>
      </c>
    </row>
    <row r="239" spans="1:40" ht="12" hidden="1" customHeight="1">
      <c r="A239" s="43"/>
      <c r="B239" s="10"/>
      <c r="C239" s="10"/>
      <c r="D239" s="10"/>
      <c r="E239" s="10"/>
      <c r="F239" s="10"/>
      <c r="G239" s="10"/>
      <c r="H239" s="10"/>
      <c r="I239" s="10"/>
      <c r="J239" s="10"/>
      <c r="K239" s="14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18">
        <f t="shared" ca="1" si="1"/>
        <v>5201.3243243243242</v>
      </c>
      <c r="AK239" s="19" t="str">
        <f t="shared" ca="1" si="2"/>
        <v>polo</v>
      </c>
      <c r="AL239" s="21" t="s">
        <v>72</v>
      </c>
      <c r="AM239" s="21">
        <v>39</v>
      </c>
      <c r="AN239" s="21">
        <v>37</v>
      </c>
    </row>
    <row r="240" spans="1:40" ht="12" hidden="1" customHeight="1">
      <c r="A240" s="43"/>
      <c r="B240" s="10"/>
      <c r="C240" s="10"/>
      <c r="D240" s="10"/>
      <c r="E240" s="10"/>
      <c r="F240" s="10"/>
      <c r="G240" s="10"/>
      <c r="H240" s="10"/>
      <c r="I240" s="10"/>
      <c r="J240" s="10"/>
      <c r="K240" s="14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18">
        <f t="shared" ca="1" si="1"/>
        <v>5064.4473684210525</v>
      </c>
      <c r="AK240" s="19" t="str">
        <f t="shared" ca="1" si="2"/>
        <v>polo</v>
      </c>
      <c r="AL240" s="21" t="s">
        <v>72</v>
      </c>
      <c r="AM240" s="21">
        <v>40</v>
      </c>
      <c r="AN240" s="21">
        <v>38</v>
      </c>
    </row>
    <row r="241" spans="1:40" ht="12" hidden="1" customHeight="1">
      <c r="A241" s="43"/>
      <c r="B241" s="10"/>
      <c r="C241" s="10"/>
      <c r="D241" s="10"/>
      <c r="E241" s="10"/>
      <c r="F241" s="10"/>
      <c r="G241" s="10"/>
      <c r="H241" s="10"/>
      <c r="I241" s="10"/>
      <c r="J241" s="10"/>
      <c r="K241" s="14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18">
        <f t="shared" ca="1" si="1"/>
        <v>4934.5897435897432</v>
      </c>
      <c r="AK241" s="19" t="str">
        <f t="shared" ca="1" si="2"/>
        <v>polo</v>
      </c>
      <c r="AL241" s="21" t="s">
        <v>72</v>
      </c>
      <c r="AM241" s="21">
        <v>41</v>
      </c>
      <c r="AN241" s="21">
        <v>39</v>
      </c>
    </row>
    <row r="242" spans="1:40" ht="12" hidden="1" customHeight="1">
      <c r="A242" s="43"/>
      <c r="B242" s="10"/>
      <c r="C242" s="10"/>
      <c r="D242" s="10"/>
      <c r="E242" s="10"/>
      <c r="F242" s="10"/>
      <c r="G242" s="10"/>
      <c r="H242" s="10"/>
      <c r="I242" s="10"/>
      <c r="J242" s="10"/>
      <c r="K242" s="14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18">
        <f t="shared" ca="1" si="1"/>
        <v>4811.2250000000004</v>
      </c>
      <c r="AK242" s="19" t="str">
        <f t="shared" ca="1" si="2"/>
        <v>polo</v>
      </c>
      <c r="AL242" s="21" t="s">
        <v>72</v>
      </c>
      <c r="AM242" s="21">
        <v>42</v>
      </c>
      <c r="AN242" s="21">
        <v>40</v>
      </c>
    </row>
    <row r="243" spans="1:40" ht="12" hidden="1" customHeight="1">
      <c r="A243" s="43"/>
      <c r="B243" s="10"/>
      <c r="C243" s="10"/>
      <c r="D243" s="10"/>
      <c r="E243" s="10"/>
      <c r="F243" s="10"/>
      <c r="G243" s="10"/>
      <c r="H243" s="10"/>
      <c r="I243" s="10"/>
      <c r="J243" s="10"/>
      <c r="K243" s="14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18">
        <f t="shared" ca="1" si="1"/>
        <v>4693.8780487804879</v>
      </c>
      <c r="AK243" s="19" t="str">
        <f t="shared" ca="1" si="2"/>
        <v>polo</v>
      </c>
      <c r="AL243" s="21" t="s">
        <v>72</v>
      </c>
      <c r="AM243" s="21">
        <v>43</v>
      </c>
      <c r="AN243" s="21">
        <v>41</v>
      </c>
    </row>
    <row r="244" spans="1:40" ht="12" hidden="1" customHeight="1">
      <c r="A244" s="43"/>
      <c r="B244" s="10"/>
      <c r="C244" s="10"/>
      <c r="D244" s="10"/>
      <c r="E244" s="10"/>
      <c r="F244" s="10"/>
      <c r="G244" s="10"/>
      <c r="H244" s="10"/>
      <c r="I244" s="10"/>
      <c r="J244" s="10"/>
      <c r="K244" s="14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18">
        <f t="shared" ca="1" si="1"/>
        <v>4582.1190476190477</v>
      </c>
      <c r="AK244" s="19" t="str">
        <f t="shared" ca="1" si="2"/>
        <v>polo</v>
      </c>
      <c r="AL244" s="21" t="s">
        <v>72</v>
      </c>
      <c r="AM244" s="21">
        <v>44</v>
      </c>
      <c r="AN244" s="21">
        <v>42</v>
      </c>
    </row>
    <row r="245" spans="1:40" ht="12" hidden="1" customHeight="1">
      <c r="A245" s="43"/>
      <c r="B245" s="10"/>
      <c r="C245" s="10"/>
      <c r="D245" s="10"/>
      <c r="E245" s="10"/>
      <c r="F245" s="10"/>
      <c r="G245" s="10"/>
      <c r="H245" s="10"/>
      <c r="I245" s="10"/>
      <c r="J245" s="10"/>
      <c r="K245" s="14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18">
        <f t="shared" ca="1" si="1"/>
        <v>4475.5581395348836</v>
      </c>
      <c r="AK245" s="19" t="str">
        <f t="shared" ca="1" si="2"/>
        <v>polo</v>
      </c>
      <c r="AL245" s="21" t="s">
        <v>72</v>
      </c>
      <c r="AM245" s="21">
        <v>45</v>
      </c>
      <c r="AN245" s="21">
        <v>43</v>
      </c>
    </row>
    <row r="246" spans="1:40" ht="12" hidden="1" customHeight="1">
      <c r="A246" s="43"/>
      <c r="B246" s="10"/>
      <c r="C246" s="10"/>
      <c r="D246" s="10"/>
      <c r="E246" s="10"/>
      <c r="F246" s="10"/>
      <c r="G246" s="10"/>
      <c r="H246" s="10"/>
      <c r="I246" s="10"/>
      <c r="J246" s="10"/>
      <c r="K246" s="14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18">
        <f t="shared" ca="1" si="1"/>
        <v>4373.840909090909</v>
      </c>
      <c r="AK246" s="19" t="str">
        <f t="shared" ca="1" si="2"/>
        <v>polo</v>
      </c>
      <c r="AL246" s="21" t="s">
        <v>72</v>
      </c>
      <c r="AM246" s="21">
        <v>46</v>
      </c>
      <c r="AN246" s="21">
        <v>44</v>
      </c>
    </row>
    <row r="247" spans="1:40" ht="12" hidden="1" customHeight="1">
      <c r="A247" s="43"/>
      <c r="B247" s="10"/>
      <c r="C247" s="10"/>
      <c r="D247" s="10"/>
      <c r="E247" s="10"/>
      <c r="F247" s="10"/>
      <c r="G247" s="10"/>
      <c r="H247" s="10"/>
      <c r="I247" s="10"/>
      <c r="J247" s="10"/>
      <c r="K247" s="14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18">
        <f t="shared" ca="1" si="1"/>
        <v>4276.6444444444442</v>
      </c>
      <c r="AK247" s="19" t="str">
        <f t="shared" ca="1" si="2"/>
        <v>polo</v>
      </c>
      <c r="AL247" s="21" t="s">
        <v>72</v>
      </c>
      <c r="AM247" s="21">
        <v>47</v>
      </c>
      <c r="AN247" s="21">
        <v>45</v>
      </c>
    </row>
    <row r="248" spans="1:40" ht="12" hidden="1" customHeight="1">
      <c r="A248" s="43"/>
      <c r="B248" s="10"/>
      <c r="C248" s="10"/>
      <c r="D248" s="10"/>
      <c r="E248" s="10"/>
      <c r="F248" s="10"/>
      <c r="G248" s="10"/>
      <c r="H248" s="10"/>
      <c r="I248" s="10"/>
      <c r="J248" s="10"/>
      <c r="K248" s="14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18">
        <f t="shared" ca="1" si="1"/>
        <v>4183.673913043478</v>
      </c>
      <c r="AK248" s="19" t="str">
        <f t="shared" ca="1" si="2"/>
        <v>polo</v>
      </c>
      <c r="AL248" s="21" t="s">
        <v>72</v>
      </c>
      <c r="AM248" s="21">
        <v>48</v>
      </c>
      <c r="AN248" s="21">
        <v>46</v>
      </c>
    </row>
    <row r="249" spans="1:40" ht="12" hidden="1" customHeight="1">
      <c r="A249" s="43"/>
      <c r="B249" s="10"/>
      <c r="C249" s="10"/>
      <c r="D249" s="10"/>
      <c r="E249" s="10"/>
      <c r="F249" s="10"/>
      <c r="G249" s="10"/>
      <c r="H249" s="10"/>
      <c r="I249" s="10"/>
      <c r="J249" s="10"/>
      <c r="K249" s="14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18">
        <f t="shared" ca="1" si="1"/>
        <v>4094.6595744680849</v>
      </c>
      <c r="AK249" s="19" t="str">
        <f t="shared" ca="1" si="2"/>
        <v>polo</v>
      </c>
      <c r="AL249" s="21" t="s">
        <v>72</v>
      </c>
      <c r="AM249" s="21">
        <v>49</v>
      </c>
      <c r="AN249" s="21">
        <v>47</v>
      </c>
    </row>
    <row r="250" spans="1:40" ht="12" hidden="1" customHeight="1">
      <c r="A250" s="43"/>
      <c r="B250" s="10"/>
      <c r="C250" s="10"/>
      <c r="D250" s="10"/>
      <c r="E250" s="10"/>
      <c r="F250" s="10"/>
      <c r="G250" s="10"/>
      <c r="H250" s="10"/>
      <c r="I250" s="10"/>
      <c r="J250" s="10"/>
      <c r="K250" s="14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18">
        <f t="shared" ca="1" si="1"/>
        <v>4009.3541666666665</v>
      </c>
      <c r="AK250" s="19" t="str">
        <f t="shared" ca="1" si="2"/>
        <v>polo</v>
      </c>
      <c r="AL250" s="21" t="s">
        <v>72</v>
      </c>
      <c r="AM250" s="21">
        <v>50</v>
      </c>
      <c r="AN250" s="21">
        <v>48</v>
      </c>
    </row>
    <row r="251" spans="1:40" ht="12" hidden="1" customHeight="1">
      <c r="A251" s="43"/>
      <c r="B251" s="10"/>
      <c r="C251" s="10"/>
      <c r="D251" s="10"/>
      <c r="E251" s="10"/>
      <c r="F251" s="10"/>
      <c r="G251" s="10"/>
      <c r="H251" s="10"/>
      <c r="I251" s="10"/>
      <c r="J251" s="10"/>
      <c r="K251" s="14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18">
        <f t="shared" ca="1" si="1"/>
        <v>3927.5306122448978</v>
      </c>
      <c r="AK251" s="19" t="str">
        <f t="shared" ca="1" si="2"/>
        <v>polo</v>
      </c>
      <c r="AL251" s="21" t="s">
        <v>72</v>
      </c>
      <c r="AM251" s="21">
        <v>51</v>
      </c>
      <c r="AN251" s="21">
        <v>49</v>
      </c>
    </row>
    <row r="252" spans="1:40" ht="12" hidden="1" customHeight="1">
      <c r="A252" s="43"/>
      <c r="B252" s="10"/>
      <c r="C252" s="10"/>
      <c r="D252" s="10"/>
      <c r="E252" s="10"/>
      <c r="F252" s="10"/>
      <c r="G252" s="10"/>
      <c r="H252" s="10"/>
      <c r="I252" s="10"/>
      <c r="J252" s="10"/>
      <c r="K252" s="14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18">
        <f t="shared" ca="1" si="1"/>
        <v>3848.98</v>
      </c>
      <c r="AK252" s="19" t="str">
        <f t="shared" ca="1" si="2"/>
        <v>polo</v>
      </c>
      <c r="AL252" s="21" t="s">
        <v>72</v>
      </c>
      <c r="AM252" s="21">
        <v>52</v>
      </c>
      <c r="AN252" s="21">
        <v>50</v>
      </c>
    </row>
    <row r="253" spans="1:40" ht="12" hidden="1" customHeight="1">
      <c r="A253" s="43"/>
      <c r="B253" s="10"/>
      <c r="C253" s="10"/>
      <c r="D253" s="10"/>
      <c r="E253" s="10"/>
      <c r="F253" s="10"/>
      <c r="G253" s="10"/>
      <c r="H253" s="10"/>
      <c r="I253" s="10"/>
      <c r="J253" s="10"/>
      <c r="K253" s="14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18">
        <f t="shared" ca="1" si="1"/>
        <v>182867</v>
      </c>
      <c r="AK253" s="19" t="str">
        <f t="shared" ca="1" si="2"/>
        <v>humana</v>
      </c>
      <c r="AL253" s="21" t="s">
        <v>73</v>
      </c>
      <c r="AM253" s="21">
        <v>3</v>
      </c>
      <c r="AN253" s="21">
        <v>1</v>
      </c>
    </row>
    <row r="254" spans="1:40" ht="12" hidden="1" customHeight="1">
      <c r="A254" s="43"/>
      <c r="B254" s="10"/>
      <c r="C254" s="10"/>
      <c r="D254" s="10"/>
      <c r="E254" s="10"/>
      <c r="F254" s="10"/>
      <c r="G254" s="10"/>
      <c r="H254" s="10"/>
      <c r="I254" s="10"/>
      <c r="J254" s="10"/>
      <c r="K254" s="14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18">
        <f t="shared" ca="1" si="1"/>
        <v>91433.5</v>
      </c>
      <c r="AK254" s="19" t="str">
        <f t="shared" ca="1" si="2"/>
        <v>humana</v>
      </c>
      <c r="AL254" s="21" t="s">
        <v>73</v>
      </c>
      <c r="AM254" s="21">
        <v>4</v>
      </c>
      <c r="AN254" s="21">
        <v>2</v>
      </c>
    </row>
    <row r="255" spans="1:40" ht="12" hidden="1" customHeight="1">
      <c r="A255" s="43"/>
      <c r="B255" s="10"/>
      <c r="C255" s="10"/>
      <c r="D255" s="10"/>
      <c r="E255" s="10"/>
      <c r="F255" s="10"/>
      <c r="G255" s="10"/>
      <c r="H255" s="10"/>
      <c r="I255" s="10"/>
      <c r="J255" s="10"/>
      <c r="K255" s="14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18">
        <f t="shared" ca="1" si="1"/>
        <v>60955.666666666664</v>
      </c>
      <c r="AK255" s="19" t="str">
        <f t="shared" ca="1" si="2"/>
        <v>humana</v>
      </c>
      <c r="AL255" s="21" t="s">
        <v>73</v>
      </c>
      <c r="AM255" s="21">
        <v>5</v>
      </c>
      <c r="AN255" s="21">
        <v>3</v>
      </c>
    </row>
    <row r="256" spans="1:40" ht="12" hidden="1" customHeight="1">
      <c r="A256" s="43"/>
      <c r="B256" s="10"/>
      <c r="C256" s="10"/>
      <c r="D256" s="10"/>
      <c r="E256" s="10"/>
      <c r="F256" s="10"/>
      <c r="G256" s="10"/>
      <c r="H256" s="10"/>
      <c r="I256" s="10"/>
      <c r="J256" s="10"/>
      <c r="K256" s="14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18">
        <f t="shared" ca="1" si="1"/>
        <v>45716.75</v>
      </c>
      <c r="AK256" s="19" t="str">
        <f t="shared" ca="1" si="2"/>
        <v>humana</v>
      </c>
      <c r="AL256" s="21" t="s">
        <v>73</v>
      </c>
      <c r="AM256" s="21">
        <v>6</v>
      </c>
      <c r="AN256" s="21">
        <v>4</v>
      </c>
    </row>
    <row r="257" spans="1:40" ht="12" hidden="1" customHeight="1">
      <c r="A257" s="43"/>
      <c r="B257" s="10"/>
      <c r="C257" s="10"/>
      <c r="D257" s="10"/>
      <c r="E257" s="10"/>
      <c r="F257" s="10"/>
      <c r="G257" s="10"/>
      <c r="H257" s="10"/>
      <c r="I257" s="10"/>
      <c r="J257" s="10"/>
      <c r="K257" s="14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18">
        <f t="shared" ca="1" si="1"/>
        <v>36573.4</v>
      </c>
      <c r="AK257" s="19" t="str">
        <f t="shared" ca="1" si="2"/>
        <v>humana</v>
      </c>
      <c r="AL257" s="21" t="s">
        <v>73</v>
      </c>
      <c r="AM257" s="21">
        <v>7</v>
      </c>
      <c r="AN257" s="21">
        <v>5</v>
      </c>
    </row>
    <row r="258" spans="1:40" ht="12" hidden="1" customHeight="1">
      <c r="A258" s="43"/>
      <c r="B258" s="10"/>
      <c r="C258" s="10"/>
      <c r="D258" s="10"/>
      <c r="E258" s="10"/>
      <c r="F258" s="10"/>
      <c r="G258" s="10"/>
      <c r="H258" s="10"/>
      <c r="I258" s="10"/>
      <c r="J258" s="10"/>
      <c r="K258" s="14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18">
        <f t="shared" ref="AJ258:AJ1257" ca="1" si="21">INDIRECT(AL258&amp;AM258,TRUE)</f>
        <v>30477.833333333332</v>
      </c>
      <c r="AK258" s="19" t="str">
        <f t="shared" ref="AK258:AK1257" ca="1" si="22">INDIRECT(AL258&amp;1,TRUE)</f>
        <v>humana</v>
      </c>
      <c r="AL258" s="21" t="s">
        <v>73</v>
      </c>
      <c r="AM258" s="21">
        <v>8</v>
      </c>
      <c r="AN258" s="21">
        <v>6</v>
      </c>
    </row>
    <row r="259" spans="1:40" ht="12" hidden="1" customHeight="1">
      <c r="A259" s="43"/>
      <c r="B259" s="10"/>
      <c r="C259" s="10"/>
      <c r="D259" s="10"/>
      <c r="E259" s="10"/>
      <c r="F259" s="10"/>
      <c r="G259" s="10"/>
      <c r="H259" s="10"/>
      <c r="I259" s="10"/>
      <c r="J259" s="10"/>
      <c r="K259" s="14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18">
        <f t="shared" ca="1" si="21"/>
        <v>26123.857142857141</v>
      </c>
      <c r="AK259" s="19" t="str">
        <f t="shared" ca="1" si="22"/>
        <v>humana</v>
      </c>
      <c r="AL259" s="21" t="s">
        <v>73</v>
      </c>
      <c r="AM259" s="21">
        <v>9</v>
      </c>
      <c r="AN259" s="21">
        <v>7</v>
      </c>
    </row>
    <row r="260" spans="1:40" ht="12" hidden="1" customHeight="1">
      <c r="A260" s="43"/>
      <c r="B260" s="10"/>
      <c r="C260" s="10"/>
      <c r="D260" s="10"/>
      <c r="E260" s="10"/>
      <c r="F260" s="10"/>
      <c r="G260" s="10"/>
      <c r="H260" s="10"/>
      <c r="I260" s="10"/>
      <c r="J260" s="10"/>
      <c r="K260" s="14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18">
        <f t="shared" ca="1" si="21"/>
        <v>22858.375</v>
      </c>
      <c r="AK260" s="19" t="str">
        <f t="shared" ca="1" si="22"/>
        <v>humana</v>
      </c>
      <c r="AL260" s="21" t="s">
        <v>73</v>
      </c>
      <c r="AM260" s="21">
        <v>10</v>
      </c>
      <c r="AN260" s="21">
        <v>8</v>
      </c>
    </row>
    <row r="261" spans="1:40" ht="12" hidden="1" customHeight="1">
      <c r="A261" s="43"/>
      <c r="B261" s="10"/>
      <c r="C261" s="10"/>
      <c r="D261" s="10"/>
      <c r="E261" s="10"/>
      <c r="F261" s="10"/>
      <c r="G261" s="10"/>
      <c r="H261" s="10"/>
      <c r="I261" s="10"/>
      <c r="J261" s="10"/>
      <c r="K261" s="14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18">
        <f t="shared" ca="1" si="21"/>
        <v>20318.555555555555</v>
      </c>
      <c r="AK261" s="19" t="str">
        <f t="shared" ca="1" si="22"/>
        <v>humana</v>
      </c>
      <c r="AL261" s="21" t="s">
        <v>73</v>
      </c>
      <c r="AM261" s="21">
        <v>11</v>
      </c>
      <c r="AN261" s="21">
        <v>9</v>
      </c>
    </row>
    <row r="262" spans="1:40" ht="12" hidden="1" customHeight="1">
      <c r="A262" s="43"/>
      <c r="B262" s="10"/>
      <c r="C262" s="10"/>
      <c r="D262" s="10"/>
      <c r="E262" s="10"/>
      <c r="F262" s="10"/>
      <c r="G262" s="10"/>
      <c r="H262" s="10"/>
      <c r="I262" s="10"/>
      <c r="J262" s="10"/>
      <c r="K262" s="14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18">
        <f t="shared" ca="1" si="21"/>
        <v>18286.7</v>
      </c>
      <c r="AK262" s="19" t="str">
        <f t="shared" ca="1" si="22"/>
        <v>humana</v>
      </c>
      <c r="AL262" s="21" t="s">
        <v>73</v>
      </c>
      <c r="AM262" s="21">
        <v>12</v>
      </c>
      <c r="AN262" s="21">
        <v>10</v>
      </c>
    </row>
    <row r="263" spans="1:40" ht="12" hidden="1" customHeight="1">
      <c r="A263" s="43"/>
      <c r="B263" s="10"/>
      <c r="C263" s="10"/>
      <c r="D263" s="10"/>
      <c r="E263" s="10"/>
      <c r="F263" s="10"/>
      <c r="G263" s="10"/>
      <c r="H263" s="10"/>
      <c r="I263" s="10"/>
      <c r="J263" s="10"/>
      <c r="K263" s="14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18">
        <f t="shared" ca="1" si="21"/>
        <v>16624.272727272728</v>
      </c>
      <c r="AK263" s="19" t="str">
        <f t="shared" ca="1" si="22"/>
        <v>humana</v>
      </c>
      <c r="AL263" s="21" t="s">
        <v>73</v>
      </c>
      <c r="AM263" s="21">
        <v>13</v>
      </c>
      <c r="AN263" s="21">
        <v>11</v>
      </c>
    </row>
    <row r="264" spans="1:40" ht="12" hidden="1" customHeight="1">
      <c r="A264" s="43"/>
      <c r="B264" s="10"/>
      <c r="C264" s="10"/>
      <c r="D264" s="10"/>
      <c r="E264" s="10"/>
      <c r="F264" s="10"/>
      <c r="G264" s="10"/>
      <c r="H264" s="10"/>
      <c r="I264" s="10"/>
      <c r="J264" s="10"/>
      <c r="K264" s="14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18">
        <f t="shared" ca="1" si="21"/>
        <v>15238.916666666666</v>
      </c>
      <c r="AK264" s="19" t="str">
        <f t="shared" ca="1" si="22"/>
        <v>humana</v>
      </c>
      <c r="AL264" s="21" t="s">
        <v>73</v>
      </c>
      <c r="AM264" s="21">
        <v>14</v>
      </c>
      <c r="AN264" s="21">
        <v>12</v>
      </c>
    </row>
    <row r="265" spans="1:40" ht="12" hidden="1" customHeight="1">
      <c r="A265" s="43"/>
      <c r="B265" s="10"/>
      <c r="C265" s="10"/>
      <c r="D265" s="10"/>
      <c r="E265" s="10"/>
      <c r="F265" s="10"/>
      <c r="G265" s="10"/>
      <c r="H265" s="10"/>
      <c r="I265" s="10"/>
      <c r="J265" s="10"/>
      <c r="K265" s="14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18">
        <f t="shared" ca="1" si="21"/>
        <v>14066.692307692309</v>
      </c>
      <c r="AK265" s="19" t="str">
        <f t="shared" ca="1" si="22"/>
        <v>humana</v>
      </c>
      <c r="AL265" s="21" t="s">
        <v>73</v>
      </c>
      <c r="AM265" s="21">
        <v>15</v>
      </c>
      <c r="AN265" s="21">
        <v>13</v>
      </c>
    </row>
    <row r="266" spans="1:40" ht="12" hidden="1" customHeight="1">
      <c r="A266" s="43"/>
      <c r="B266" s="10"/>
      <c r="C266" s="10"/>
      <c r="D266" s="10"/>
      <c r="E266" s="10"/>
      <c r="F266" s="10"/>
      <c r="G266" s="10"/>
      <c r="H266" s="10"/>
      <c r="I266" s="10"/>
      <c r="J266" s="10"/>
      <c r="K266" s="14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18">
        <f t="shared" ca="1" si="21"/>
        <v>13061.928571428571</v>
      </c>
      <c r="AK266" s="19" t="str">
        <f t="shared" ca="1" si="22"/>
        <v>humana</v>
      </c>
      <c r="AL266" s="21" t="s">
        <v>73</v>
      </c>
      <c r="AM266" s="21">
        <v>16</v>
      </c>
      <c r="AN266" s="21">
        <v>14</v>
      </c>
    </row>
    <row r="267" spans="1:40" ht="12" hidden="1" customHeight="1">
      <c r="A267" s="43"/>
      <c r="B267" s="10"/>
      <c r="C267" s="10"/>
      <c r="D267" s="10"/>
      <c r="E267" s="10"/>
      <c r="F267" s="10"/>
      <c r="G267" s="10"/>
      <c r="H267" s="10"/>
      <c r="I267" s="10"/>
      <c r="J267" s="10"/>
      <c r="K267" s="14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18">
        <f t="shared" ca="1" si="21"/>
        <v>12191.133333333333</v>
      </c>
      <c r="AK267" s="19" t="str">
        <f t="shared" ca="1" si="22"/>
        <v>humana</v>
      </c>
      <c r="AL267" s="21" t="s">
        <v>73</v>
      </c>
      <c r="AM267" s="21">
        <v>17</v>
      </c>
      <c r="AN267" s="21">
        <v>15</v>
      </c>
    </row>
    <row r="268" spans="1:40" ht="12" hidden="1" customHeight="1">
      <c r="A268" s="43"/>
      <c r="B268" s="10"/>
      <c r="C268" s="10"/>
      <c r="D268" s="10"/>
      <c r="E268" s="10"/>
      <c r="F268" s="10"/>
      <c r="G268" s="10"/>
      <c r="H268" s="10"/>
      <c r="I268" s="10"/>
      <c r="J268" s="10"/>
      <c r="K268" s="14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18">
        <f t="shared" ca="1" si="21"/>
        <v>11429.1875</v>
      </c>
      <c r="AK268" s="19" t="str">
        <f t="shared" ca="1" si="22"/>
        <v>humana</v>
      </c>
      <c r="AL268" s="21" t="s">
        <v>73</v>
      </c>
      <c r="AM268" s="21">
        <v>18</v>
      </c>
      <c r="AN268" s="21">
        <v>16</v>
      </c>
    </row>
    <row r="269" spans="1:40" ht="12" hidden="1" customHeight="1">
      <c r="A269" s="43"/>
      <c r="B269" s="10"/>
      <c r="C269" s="10"/>
      <c r="D269" s="10"/>
      <c r="E269" s="10"/>
      <c r="F269" s="10"/>
      <c r="G269" s="10"/>
      <c r="H269" s="10"/>
      <c r="I269" s="10"/>
      <c r="J269" s="10"/>
      <c r="K269" s="14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18">
        <f t="shared" ca="1" si="21"/>
        <v>10756.882352941177</v>
      </c>
      <c r="AK269" s="19" t="str">
        <f t="shared" ca="1" si="22"/>
        <v>humana</v>
      </c>
      <c r="AL269" s="21" t="s">
        <v>73</v>
      </c>
      <c r="AM269" s="21">
        <v>19</v>
      </c>
      <c r="AN269" s="21">
        <v>17</v>
      </c>
    </row>
    <row r="270" spans="1:40" ht="12" hidden="1" customHeight="1">
      <c r="A270" s="43"/>
      <c r="B270" s="10"/>
      <c r="C270" s="10"/>
      <c r="D270" s="10"/>
      <c r="E270" s="10"/>
      <c r="F270" s="10"/>
      <c r="G270" s="10"/>
      <c r="H270" s="10"/>
      <c r="I270" s="10"/>
      <c r="J270" s="10"/>
      <c r="K270" s="14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18">
        <f t="shared" ca="1" si="21"/>
        <v>10159.277777777777</v>
      </c>
      <c r="AK270" s="19" t="str">
        <f t="shared" ca="1" si="22"/>
        <v>humana</v>
      </c>
      <c r="AL270" s="21" t="s">
        <v>73</v>
      </c>
      <c r="AM270" s="21">
        <v>20</v>
      </c>
      <c r="AN270" s="21">
        <v>18</v>
      </c>
    </row>
    <row r="271" spans="1:40" ht="12" hidden="1" customHeight="1">
      <c r="A271" s="43"/>
      <c r="B271" s="10"/>
      <c r="C271" s="10"/>
      <c r="D271" s="10"/>
      <c r="E271" s="10"/>
      <c r="F271" s="10"/>
      <c r="G271" s="10"/>
      <c r="H271" s="10"/>
      <c r="I271" s="10"/>
      <c r="J271" s="10"/>
      <c r="K271" s="14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18">
        <f t="shared" ca="1" si="21"/>
        <v>9624.5789473684217</v>
      </c>
      <c r="AK271" s="19" t="str">
        <f t="shared" ca="1" si="22"/>
        <v>humana</v>
      </c>
      <c r="AL271" s="21" t="s">
        <v>73</v>
      </c>
      <c r="AM271" s="21">
        <v>21</v>
      </c>
      <c r="AN271" s="21">
        <v>19</v>
      </c>
    </row>
    <row r="272" spans="1:40" ht="12" hidden="1" customHeight="1">
      <c r="A272" s="43"/>
      <c r="B272" s="10"/>
      <c r="C272" s="10"/>
      <c r="D272" s="10"/>
      <c r="E272" s="10"/>
      <c r="F272" s="10"/>
      <c r="G272" s="10"/>
      <c r="H272" s="10"/>
      <c r="I272" s="10"/>
      <c r="J272" s="10"/>
      <c r="K272" s="14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18">
        <f t="shared" ca="1" si="21"/>
        <v>9143.35</v>
      </c>
      <c r="AK272" s="19" t="str">
        <f t="shared" ca="1" si="22"/>
        <v>humana</v>
      </c>
      <c r="AL272" s="21" t="s">
        <v>73</v>
      </c>
      <c r="AM272" s="21">
        <v>22</v>
      </c>
      <c r="AN272" s="21">
        <v>20</v>
      </c>
    </row>
    <row r="273" spans="1:40" ht="12" hidden="1" customHeight="1">
      <c r="A273" s="43"/>
      <c r="B273" s="10"/>
      <c r="C273" s="10"/>
      <c r="D273" s="10"/>
      <c r="E273" s="10"/>
      <c r="F273" s="10"/>
      <c r="G273" s="10"/>
      <c r="H273" s="10"/>
      <c r="I273" s="10"/>
      <c r="J273" s="10"/>
      <c r="K273" s="14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18">
        <f t="shared" ca="1" si="21"/>
        <v>8707.9523809523816</v>
      </c>
      <c r="AK273" s="19" t="str">
        <f t="shared" ca="1" si="22"/>
        <v>humana</v>
      </c>
      <c r="AL273" s="21" t="s">
        <v>73</v>
      </c>
      <c r="AM273" s="21">
        <v>23</v>
      </c>
      <c r="AN273" s="21">
        <v>21</v>
      </c>
    </row>
    <row r="274" spans="1:40" ht="12" hidden="1" customHeight="1">
      <c r="A274" s="43"/>
      <c r="B274" s="10"/>
      <c r="C274" s="10"/>
      <c r="D274" s="10"/>
      <c r="E274" s="10"/>
      <c r="F274" s="10"/>
      <c r="G274" s="10"/>
      <c r="H274" s="10"/>
      <c r="I274" s="10"/>
      <c r="J274" s="10"/>
      <c r="K274" s="14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18">
        <f t="shared" ca="1" si="21"/>
        <v>8312.136363636364</v>
      </c>
      <c r="AK274" s="19" t="str">
        <f t="shared" ca="1" si="22"/>
        <v>humana</v>
      </c>
      <c r="AL274" s="21" t="s">
        <v>73</v>
      </c>
      <c r="AM274" s="21">
        <v>24</v>
      </c>
      <c r="AN274" s="21">
        <v>22</v>
      </c>
    </row>
    <row r="275" spans="1:40" ht="12" hidden="1" customHeight="1">
      <c r="A275" s="43"/>
      <c r="B275" s="10"/>
      <c r="C275" s="10"/>
      <c r="D275" s="10"/>
      <c r="E275" s="10"/>
      <c r="F275" s="10"/>
      <c r="G275" s="10"/>
      <c r="H275" s="10"/>
      <c r="I275" s="10"/>
      <c r="J275" s="10"/>
      <c r="K275" s="14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18">
        <f t="shared" ca="1" si="21"/>
        <v>7950.739130434783</v>
      </c>
      <c r="AK275" s="19" t="str">
        <f t="shared" ca="1" si="22"/>
        <v>humana</v>
      </c>
      <c r="AL275" s="21" t="s">
        <v>73</v>
      </c>
      <c r="AM275" s="21">
        <v>25</v>
      </c>
      <c r="AN275" s="21">
        <v>23</v>
      </c>
    </row>
    <row r="276" spans="1:40" ht="12" hidden="1" customHeight="1">
      <c r="A276" s="43"/>
      <c r="B276" s="10"/>
      <c r="C276" s="10"/>
      <c r="D276" s="10"/>
      <c r="E276" s="10"/>
      <c r="F276" s="10"/>
      <c r="G276" s="10"/>
      <c r="H276" s="10"/>
      <c r="I276" s="10"/>
      <c r="J276" s="10"/>
      <c r="K276" s="14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18">
        <f t="shared" ca="1" si="21"/>
        <v>7619.458333333333</v>
      </c>
      <c r="AK276" s="19" t="str">
        <f t="shared" ca="1" si="22"/>
        <v>humana</v>
      </c>
      <c r="AL276" s="21" t="s">
        <v>73</v>
      </c>
      <c r="AM276" s="21">
        <v>26</v>
      </c>
      <c r="AN276" s="21">
        <v>24</v>
      </c>
    </row>
    <row r="277" spans="1:40" ht="12" hidden="1" customHeight="1">
      <c r="A277" s="43"/>
      <c r="B277" s="10"/>
      <c r="C277" s="10"/>
      <c r="D277" s="10"/>
      <c r="E277" s="10"/>
      <c r="F277" s="10"/>
      <c r="G277" s="10"/>
      <c r="H277" s="10"/>
      <c r="I277" s="10"/>
      <c r="J277" s="10"/>
      <c r="K277" s="14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18">
        <f t="shared" ca="1" si="21"/>
        <v>7314.68</v>
      </c>
      <c r="AK277" s="19" t="str">
        <f t="shared" ca="1" si="22"/>
        <v>humana</v>
      </c>
      <c r="AL277" s="21" t="s">
        <v>73</v>
      </c>
      <c r="AM277" s="21">
        <v>27</v>
      </c>
      <c r="AN277" s="21">
        <v>25</v>
      </c>
    </row>
    <row r="278" spans="1:40" ht="12" hidden="1" customHeight="1">
      <c r="A278" s="43"/>
      <c r="B278" s="10"/>
      <c r="C278" s="10"/>
      <c r="D278" s="10"/>
      <c r="E278" s="10"/>
      <c r="F278" s="10"/>
      <c r="G278" s="10"/>
      <c r="H278" s="10"/>
      <c r="I278" s="10"/>
      <c r="J278" s="10"/>
      <c r="K278" s="14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18">
        <f t="shared" ca="1" si="21"/>
        <v>7033.3461538461543</v>
      </c>
      <c r="AK278" s="19" t="str">
        <f t="shared" ca="1" si="22"/>
        <v>humana</v>
      </c>
      <c r="AL278" s="21" t="s">
        <v>73</v>
      </c>
      <c r="AM278" s="21">
        <v>28</v>
      </c>
      <c r="AN278" s="21">
        <v>26</v>
      </c>
    </row>
    <row r="279" spans="1:40" ht="12" hidden="1" customHeight="1">
      <c r="A279" s="43"/>
      <c r="B279" s="10"/>
      <c r="C279" s="10"/>
      <c r="D279" s="10"/>
      <c r="E279" s="10"/>
      <c r="F279" s="10"/>
      <c r="G279" s="10"/>
      <c r="H279" s="10"/>
      <c r="I279" s="10"/>
      <c r="J279" s="10"/>
      <c r="K279" s="14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18">
        <f t="shared" ca="1" si="21"/>
        <v>6772.8518518518522</v>
      </c>
      <c r="AK279" s="19" t="str">
        <f t="shared" ca="1" si="22"/>
        <v>humana</v>
      </c>
      <c r="AL279" s="21" t="s">
        <v>73</v>
      </c>
      <c r="AM279" s="21">
        <v>29</v>
      </c>
      <c r="AN279" s="21">
        <v>27</v>
      </c>
    </row>
    <row r="280" spans="1:40" ht="12" hidden="1" customHeight="1">
      <c r="A280" s="43"/>
      <c r="B280" s="10"/>
      <c r="C280" s="10"/>
      <c r="D280" s="10"/>
      <c r="E280" s="10"/>
      <c r="F280" s="10"/>
      <c r="G280" s="10"/>
      <c r="H280" s="10"/>
      <c r="I280" s="10"/>
      <c r="J280" s="10"/>
      <c r="K280" s="14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18">
        <f t="shared" ca="1" si="21"/>
        <v>6530.9642857142853</v>
      </c>
      <c r="AK280" s="19" t="str">
        <f t="shared" ca="1" si="22"/>
        <v>humana</v>
      </c>
      <c r="AL280" s="21" t="s">
        <v>73</v>
      </c>
      <c r="AM280" s="21">
        <v>30</v>
      </c>
      <c r="AN280" s="21">
        <v>28</v>
      </c>
    </row>
    <row r="281" spans="1:40" ht="12" hidden="1" customHeight="1">
      <c r="A281" s="43"/>
      <c r="B281" s="10"/>
      <c r="C281" s="10"/>
      <c r="D281" s="10"/>
      <c r="E281" s="10"/>
      <c r="F281" s="10"/>
      <c r="G281" s="10"/>
      <c r="H281" s="10"/>
      <c r="I281" s="10"/>
      <c r="J281" s="10"/>
      <c r="K281" s="14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18">
        <f t="shared" ca="1" si="21"/>
        <v>6305.7586206896549</v>
      </c>
      <c r="AK281" s="19" t="str">
        <f t="shared" ca="1" si="22"/>
        <v>humana</v>
      </c>
      <c r="AL281" s="21" t="s">
        <v>73</v>
      </c>
      <c r="AM281" s="21">
        <v>31</v>
      </c>
      <c r="AN281" s="21">
        <v>29</v>
      </c>
    </row>
    <row r="282" spans="1:40" ht="12" hidden="1" customHeight="1">
      <c r="A282" s="43"/>
      <c r="B282" s="10"/>
      <c r="C282" s="10"/>
      <c r="D282" s="10"/>
      <c r="E282" s="10"/>
      <c r="F282" s="10"/>
      <c r="G282" s="10"/>
      <c r="H282" s="10"/>
      <c r="I282" s="10"/>
      <c r="J282" s="10"/>
      <c r="K282" s="14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18">
        <f t="shared" ca="1" si="21"/>
        <v>6095.5666666666666</v>
      </c>
      <c r="AK282" s="19" t="str">
        <f t="shared" ca="1" si="22"/>
        <v>humana</v>
      </c>
      <c r="AL282" s="21" t="s">
        <v>73</v>
      </c>
      <c r="AM282" s="21">
        <v>32</v>
      </c>
      <c r="AN282" s="21">
        <v>30</v>
      </c>
    </row>
    <row r="283" spans="1:40" ht="12" hidden="1" customHeight="1">
      <c r="A283" s="43"/>
      <c r="B283" s="10"/>
      <c r="C283" s="10"/>
      <c r="D283" s="10"/>
      <c r="E283" s="10"/>
      <c r="F283" s="10"/>
      <c r="G283" s="10"/>
      <c r="H283" s="10"/>
      <c r="I283" s="10"/>
      <c r="J283" s="10"/>
      <c r="K283" s="14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18">
        <f t="shared" ca="1" si="21"/>
        <v>5898.9354838709678</v>
      </c>
      <c r="AK283" s="19" t="str">
        <f t="shared" ca="1" si="22"/>
        <v>humana</v>
      </c>
      <c r="AL283" s="21" t="s">
        <v>73</v>
      </c>
      <c r="AM283" s="21">
        <v>33</v>
      </c>
      <c r="AN283" s="21">
        <v>31</v>
      </c>
    </row>
    <row r="284" spans="1:40" ht="12" hidden="1" customHeight="1">
      <c r="A284" s="43"/>
      <c r="B284" s="10"/>
      <c r="C284" s="10"/>
      <c r="D284" s="10"/>
      <c r="E284" s="10"/>
      <c r="F284" s="10"/>
      <c r="G284" s="10"/>
      <c r="H284" s="10"/>
      <c r="I284" s="10"/>
      <c r="J284" s="10"/>
      <c r="K284" s="14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18">
        <f t="shared" ca="1" si="21"/>
        <v>5714.59375</v>
      </c>
      <c r="AK284" s="19" t="str">
        <f t="shared" ca="1" si="22"/>
        <v>humana</v>
      </c>
      <c r="AL284" s="21" t="s">
        <v>73</v>
      </c>
      <c r="AM284" s="21">
        <v>34</v>
      </c>
      <c r="AN284" s="21">
        <v>32</v>
      </c>
    </row>
    <row r="285" spans="1:40" ht="12" hidden="1" customHeight="1">
      <c r="A285" s="43"/>
      <c r="B285" s="10"/>
      <c r="C285" s="10"/>
      <c r="D285" s="10"/>
      <c r="E285" s="10"/>
      <c r="F285" s="10"/>
      <c r="G285" s="10"/>
      <c r="H285" s="10"/>
      <c r="I285" s="10"/>
      <c r="J285" s="10"/>
      <c r="K285" s="14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18">
        <f t="shared" ca="1" si="21"/>
        <v>5541.424242424242</v>
      </c>
      <c r="AK285" s="19" t="str">
        <f t="shared" ca="1" si="22"/>
        <v>humana</v>
      </c>
      <c r="AL285" s="21" t="s">
        <v>73</v>
      </c>
      <c r="AM285" s="21">
        <v>35</v>
      </c>
      <c r="AN285" s="21">
        <v>33</v>
      </c>
    </row>
    <row r="286" spans="1:40" ht="12" hidden="1" customHeight="1">
      <c r="A286" s="43"/>
      <c r="B286" s="10"/>
      <c r="C286" s="10"/>
      <c r="D286" s="10"/>
      <c r="E286" s="10"/>
      <c r="F286" s="10"/>
      <c r="G286" s="10"/>
      <c r="H286" s="10"/>
      <c r="I286" s="10"/>
      <c r="J286" s="10"/>
      <c r="K286" s="14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18">
        <f t="shared" ca="1" si="21"/>
        <v>5378.4411764705883</v>
      </c>
      <c r="AK286" s="19" t="str">
        <f t="shared" ca="1" si="22"/>
        <v>humana</v>
      </c>
      <c r="AL286" s="21" t="s">
        <v>73</v>
      </c>
      <c r="AM286" s="21">
        <v>36</v>
      </c>
      <c r="AN286" s="21">
        <v>34</v>
      </c>
    </row>
    <row r="287" spans="1:40" ht="12" hidden="1" customHeight="1">
      <c r="A287" s="43"/>
      <c r="B287" s="10"/>
      <c r="C287" s="10"/>
      <c r="D287" s="10"/>
      <c r="E287" s="10"/>
      <c r="F287" s="10"/>
      <c r="G287" s="10"/>
      <c r="H287" s="10"/>
      <c r="I287" s="10"/>
      <c r="J287" s="10"/>
      <c r="K287" s="14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18">
        <f t="shared" ca="1" si="21"/>
        <v>5224.7714285714283</v>
      </c>
      <c r="AK287" s="19" t="str">
        <f t="shared" ca="1" si="22"/>
        <v>humana</v>
      </c>
      <c r="AL287" s="21" t="s">
        <v>73</v>
      </c>
      <c r="AM287" s="21">
        <v>37</v>
      </c>
      <c r="AN287" s="21">
        <v>35</v>
      </c>
    </row>
    <row r="288" spans="1:40" ht="12" hidden="1" customHeight="1">
      <c r="A288" s="43"/>
      <c r="B288" s="10"/>
      <c r="C288" s="10"/>
      <c r="D288" s="10"/>
      <c r="E288" s="10"/>
      <c r="F288" s="10"/>
      <c r="G288" s="10"/>
      <c r="H288" s="10"/>
      <c r="I288" s="10"/>
      <c r="J288" s="10"/>
      <c r="K288" s="14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18">
        <f t="shared" ca="1" si="21"/>
        <v>5079.6388888888887</v>
      </c>
      <c r="AK288" s="19" t="str">
        <f t="shared" ca="1" si="22"/>
        <v>humana</v>
      </c>
      <c r="AL288" s="21" t="s">
        <v>73</v>
      </c>
      <c r="AM288" s="21">
        <v>38</v>
      </c>
      <c r="AN288" s="21">
        <v>36</v>
      </c>
    </row>
    <row r="289" spans="1:40" ht="12" hidden="1" customHeight="1">
      <c r="A289" s="43"/>
      <c r="B289" s="10"/>
      <c r="C289" s="10"/>
      <c r="D289" s="10"/>
      <c r="E289" s="10"/>
      <c r="F289" s="10"/>
      <c r="G289" s="10"/>
      <c r="H289" s="10"/>
      <c r="I289" s="10"/>
      <c r="J289" s="10"/>
      <c r="K289" s="14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18">
        <f t="shared" ca="1" si="21"/>
        <v>4942.3513513513517</v>
      </c>
      <c r="AK289" s="19" t="str">
        <f t="shared" ca="1" si="22"/>
        <v>humana</v>
      </c>
      <c r="AL289" s="21" t="s">
        <v>73</v>
      </c>
      <c r="AM289" s="21">
        <v>39</v>
      </c>
      <c r="AN289" s="21">
        <v>37</v>
      </c>
    </row>
    <row r="290" spans="1:40" ht="12" hidden="1" customHeight="1">
      <c r="A290" s="43"/>
      <c r="B290" s="10"/>
      <c r="C290" s="10"/>
      <c r="D290" s="10"/>
      <c r="E290" s="10"/>
      <c r="F290" s="10"/>
      <c r="G290" s="10"/>
      <c r="H290" s="10"/>
      <c r="I290" s="10"/>
      <c r="J290" s="10"/>
      <c r="K290" s="14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18">
        <f t="shared" ca="1" si="21"/>
        <v>4812.2894736842109</v>
      </c>
      <c r="AK290" s="19" t="str">
        <f t="shared" ca="1" si="22"/>
        <v>humana</v>
      </c>
      <c r="AL290" s="21" t="s">
        <v>73</v>
      </c>
      <c r="AM290" s="21">
        <v>40</v>
      </c>
      <c r="AN290" s="21">
        <v>38</v>
      </c>
    </row>
    <row r="291" spans="1:40" ht="12" hidden="1" customHeight="1">
      <c r="A291" s="43"/>
      <c r="B291" s="10"/>
      <c r="C291" s="10"/>
      <c r="D291" s="10"/>
      <c r="E291" s="10"/>
      <c r="F291" s="10"/>
      <c r="G291" s="10"/>
      <c r="H291" s="10"/>
      <c r="I291" s="10"/>
      <c r="J291" s="10"/>
      <c r="K291" s="14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18">
        <f t="shared" ca="1" si="21"/>
        <v>4688.8974358974356</v>
      </c>
      <c r="AK291" s="19" t="str">
        <f t="shared" ca="1" si="22"/>
        <v>humana</v>
      </c>
      <c r="AL291" s="21" t="s">
        <v>73</v>
      </c>
      <c r="AM291" s="21">
        <v>41</v>
      </c>
      <c r="AN291" s="21">
        <v>39</v>
      </c>
    </row>
    <row r="292" spans="1:40" ht="12" hidden="1" customHeight="1">
      <c r="A292" s="43"/>
      <c r="B292" s="10"/>
      <c r="C292" s="10"/>
      <c r="D292" s="10"/>
      <c r="E292" s="10"/>
      <c r="F292" s="10"/>
      <c r="G292" s="10"/>
      <c r="H292" s="10"/>
      <c r="I292" s="10"/>
      <c r="J292" s="10"/>
      <c r="K292" s="14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18">
        <f t="shared" ca="1" si="21"/>
        <v>4571.6750000000002</v>
      </c>
      <c r="AK292" s="19" t="str">
        <f t="shared" ca="1" si="22"/>
        <v>humana</v>
      </c>
      <c r="AL292" s="21" t="s">
        <v>73</v>
      </c>
      <c r="AM292" s="21">
        <v>42</v>
      </c>
      <c r="AN292" s="21">
        <v>40</v>
      </c>
    </row>
    <row r="293" spans="1:40" ht="12" hidden="1" customHeight="1">
      <c r="A293" s="43"/>
      <c r="B293" s="10"/>
      <c r="C293" s="10"/>
      <c r="D293" s="10"/>
      <c r="E293" s="10"/>
      <c r="F293" s="10"/>
      <c r="G293" s="10"/>
      <c r="H293" s="10"/>
      <c r="I293" s="10"/>
      <c r="J293" s="10"/>
      <c r="K293" s="14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18">
        <f t="shared" ca="1" si="21"/>
        <v>4460.1707317073169</v>
      </c>
      <c r="AK293" s="19" t="str">
        <f t="shared" ca="1" si="22"/>
        <v>humana</v>
      </c>
      <c r="AL293" s="21" t="s">
        <v>73</v>
      </c>
      <c r="AM293" s="21">
        <v>43</v>
      </c>
      <c r="AN293" s="21">
        <v>41</v>
      </c>
    </row>
    <row r="294" spans="1:40" ht="12" hidden="1" customHeight="1">
      <c r="A294" s="43"/>
      <c r="B294" s="10"/>
      <c r="C294" s="10"/>
      <c r="D294" s="10"/>
      <c r="E294" s="10"/>
      <c r="F294" s="10"/>
      <c r="G294" s="10"/>
      <c r="H294" s="10"/>
      <c r="I294" s="10"/>
      <c r="J294" s="10"/>
      <c r="K294" s="14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18">
        <f t="shared" ca="1" si="21"/>
        <v>4353.9761904761908</v>
      </c>
      <c r="AK294" s="19" t="str">
        <f t="shared" ca="1" si="22"/>
        <v>humana</v>
      </c>
      <c r="AL294" s="21" t="s">
        <v>73</v>
      </c>
      <c r="AM294" s="21">
        <v>44</v>
      </c>
      <c r="AN294" s="21">
        <v>42</v>
      </c>
    </row>
    <row r="295" spans="1:40" ht="12" hidden="1" customHeight="1">
      <c r="A295" s="43"/>
      <c r="B295" s="10"/>
      <c r="C295" s="10"/>
      <c r="D295" s="10"/>
      <c r="E295" s="10"/>
      <c r="F295" s="10"/>
      <c r="G295" s="10"/>
      <c r="H295" s="10"/>
      <c r="I295" s="10"/>
      <c r="J295" s="10"/>
      <c r="K295" s="14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18">
        <f t="shared" ca="1" si="21"/>
        <v>4252.7209302325582</v>
      </c>
      <c r="AK295" s="19" t="str">
        <f t="shared" ca="1" si="22"/>
        <v>humana</v>
      </c>
      <c r="AL295" s="21" t="s">
        <v>73</v>
      </c>
      <c r="AM295" s="21">
        <v>45</v>
      </c>
      <c r="AN295" s="21">
        <v>43</v>
      </c>
    </row>
    <row r="296" spans="1:40" ht="12" hidden="1" customHeight="1">
      <c r="A296" s="43"/>
      <c r="B296" s="10"/>
      <c r="C296" s="10"/>
      <c r="D296" s="10"/>
      <c r="E296" s="10"/>
      <c r="F296" s="10"/>
      <c r="G296" s="10"/>
      <c r="H296" s="10"/>
      <c r="I296" s="10"/>
      <c r="J296" s="10"/>
      <c r="K296" s="14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18">
        <f t="shared" ca="1" si="21"/>
        <v>4156.068181818182</v>
      </c>
      <c r="AK296" s="19" t="str">
        <f t="shared" ca="1" si="22"/>
        <v>humana</v>
      </c>
      <c r="AL296" s="21" t="s">
        <v>73</v>
      </c>
      <c r="AM296" s="21">
        <v>46</v>
      </c>
      <c r="AN296" s="21">
        <v>44</v>
      </c>
    </row>
    <row r="297" spans="1:40" ht="12" hidden="1" customHeight="1">
      <c r="A297" s="43"/>
      <c r="B297" s="10"/>
      <c r="C297" s="10"/>
      <c r="D297" s="10"/>
      <c r="E297" s="10"/>
      <c r="F297" s="10"/>
      <c r="G297" s="10"/>
      <c r="H297" s="10"/>
      <c r="I297" s="10"/>
      <c r="J297" s="10"/>
      <c r="K297" s="14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18">
        <f t="shared" ca="1" si="21"/>
        <v>4063.7111111111112</v>
      </c>
      <c r="AK297" s="19" t="str">
        <f t="shared" ca="1" si="22"/>
        <v>humana</v>
      </c>
      <c r="AL297" s="21" t="s">
        <v>73</v>
      </c>
      <c r="AM297" s="21">
        <v>47</v>
      </c>
      <c r="AN297" s="21">
        <v>45</v>
      </c>
    </row>
    <row r="298" spans="1:40" ht="12" hidden="1" customHeight="1">
      <c r="A298" s="43"/>
      <c r="B298" s="10"/>
      <c r="C298" s="10"/>
      <c r="D298" s="10"/>
      <c r="E298" s="10"/>
      <c r="F298" s="10"/>
      <c r="G298" s="10"/>
      <c r="H298" s="10"/>
      <c r="I298" s="10"/>
      <c r="J298" s="10"/>
      <c r="K298" s="14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18">
        <f t="shared" ca="1" si="21"/>
        <v>3975.3695652173915</v>
      </c>
      <c r="AK298" s="19" t="str">
        <f t="shared" ca="1" si="22"/>
        <v>humana</v>
      </c>
      <c r="AL298" s="21" t="s">
        <v>73</v>
      </c>
      <c r="AM298" s="21">
        <v>48</v>
      </c>
      <c r="AN298" s="21">
        <v>46</v>
      </c>
    </row>
    <row r="299" spans="1:40" ht="12" hidden="1" customHeight="1">
      <c r="A299" s="43"/>
      <c r="B299" s="10"/>
      <c r="C299" s="10"/>
      <c r="D299" s="10"/>
      <c r="E299" s="10"/>
      <c r="F299" s="10"/>
      <c r="G299" s="10"/>
      <c r="H299" s="10"/>
      <c r="I299" s="10"/>
      <c r="J299" s="10"/>
      <c r="K299" s="14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18">
        <f t="shared" ca="1" si="21"/>
        <v>3890.7872340425533</v>
      </c>
      <c r="AK299" s="19" t="str">
        <f t="shared" ca="1" si="22"/>
        <v>humana</v>
      </c>
      <c r="AL299" s="21" t="s">
        <v>73</v>
      </c>
      <c r="AM299" s="21">
        <v>49</v>
      </c>
      <c r="AN299" s="21">
        <v>47</v>
      </c>
    </row>
    <row r="300" spans="1:40" ht="12" hidden="1" customHeight="1">
      <c r="A300" s="43"/>
      <c r="B300" s="10"/>
      <c r="C300" s="10"/>
      <c r="D300" s="10"/>
      <c r="E300" s="10"/>
      <c r="F300" s="10"/>
      <c r="G300" s="10"/>
      <c r="H300" s="10"/>
      <c r="I300" s="10"/>
      <c r="J300" s="10"/>
      <c r="K300" s="14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18">
        <f t="shared" ca="1" si="21"/>
        <v>3809.7291666666665</v>
      </c>
      <c r="AK300" s="19" t="str">
        <f t="shared" ca="1" si="22"/>
        <v>humana</v>
      </c>
      <c r="AL300" s="21" t="s">
        <v>73</v>
      </c>
      <c r="AM300" s="21">
        <v>50</v>
      </c>
      <c r="AN300" s="21">
        <v>48</v>
      </c>
    </row>
    <row r="301" spans="1:40" ht="12" hidden="1" customHeight="1">
      <c r="A301" s="43"/>
      <c r="B301" s="10"/>
      <c r="C301" s="10"/>
      <c r="D301" s="10"/>
      <c r="E301" s="10"/>
      <c r="F301" s="10"/>
      <c r="G301" s="10"/>
      <c r="H301" s="10"/>
      <c r="I301" s="10"/>
      <c r="J301" s="10"/>
      <c r="K301" s="14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18">
        <f t="shared" ca="1" si="21"/>
        <v>3731.9795918367345</v>
      </c>
      <c r="AK301" s="19" t="str">
        <f t="shared" ca="1" si="22"/>
        <v>humana</v>
      </c>
      <c r="AL301" s="21" t="s">
        <v>73</v>
      </c>
      <c r="AM301" s="21">
        <v>51</v>
      </c>
      <c r="AN301" s="21">
        <v>49</v>
      </c>
    </row>
    <row r="302" spans="1:40" ht="12" hidden="1" customHeight="1">
      <c r="A302" s="43"/>
      <c r="B302" s="10"/>
      <c r="C302" s="10"/>
      <c r="D302" s="10"/>
      <c r="E302" s="10"/>
      <c r="F302" s="10"/>
      <c r="G302" s="10"/>
      <c r="H302" s="10"/>
      <c r="I302" s="10"/>
      <c r="J302" s="10"/>
      <c r="K302" s="14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18">
        <f t="shared" ca="1" si="21"/>
        <v>3657.34</v>
      </c>
      <c r="AK302" s="19" t="str">
        <f t="shared" ca="1" si="22"/>
        <v>humana</v>
      </c>
      <c r="AL302" s="21" t="s">
        <v>73</v>
      </c>
      <c r="AM302" s="21">
        <v>52</v>
      </c>
      <c r="AN302" s="21">
        <v>50</v>
      </c>
    </row>
    <row r="303" spans="1:40" ht="12" hidden="1" customHeight="1">
      <c r="A303" s="43"/>
      <c r="B303" s="10"/>
      <c r="C303" s="10"/>
      <c r="D303" s="10"/>
      <c r="E303" s="10"/>
      <c r="F303" s="10"/>
      <c r="G303" s="10"/>
      <c r="H303" s="10"/>
      <c r="I303" s="10"/>
      <c r="J303" s="10"/>
      <c r="K303" s="14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18">
        <f t="shared" ca="1" si="21"/>
        <v>108372</v>
      </c>
      <c r="AK303" s="19" t="str">
        <f t="shared" ca="1" si="22"/>
        <v>bogota para la gente</v>
      </c>
      <c r="AL303" s="21" t="s">
        <v>74</v>
      </c>
      <c r="AM303" s="21">
        <v>3</v>
      </c>
      <c r="AN303" s="21">
        <v>1</v>
      </c>
    </row>
    <row r="304" spans="1:40" ht="12" hidden="1" customHeight="1">
      <c r="A304" s="43"/>
      <c r="B304" s="10"/>
      <c r="C304" s="10"/>
      <c r="D304" s="10"/>
      <c r="E304" s="10"/>
      <c r="F304" s="10"/>
      <c r="G304" s="10"/>
      <c r="H304" s="10"/>
      <c r="I304" s="10"/>
      <c r="J304" s="10"/>
      <c r="K304" s="14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18">
        <f t="shared" ca="1" si="21"/>
        <v>54186</v>
      </c>
      <c r="AK304" s="19" t="str">
        <f t="shared" ca="1" si="22"/>
        <v>bogota para la gente</v>
      </c>
      <c r="AL304" s="21" t="s">
        <v>74</v>
      </c>
      <c r="AM304" s="21">
        <v>4</v>
      </c>
      <c r="AN304" s="21">
        <v>2</v>
      </c>
    </row>
    <row r="305" spans="1:40" ht="12" hidden="1" customHeight="1">
      <c r="A305" s="43"/>
      <c r="B305" s="10"/>
      <c r="C305" s="10"/>
      <c r="D305" s="10"/>
      <c r="E305" s="10"/>
      <c r="F305" s="10"/>
      <c r="G305" s="10"/>
      <c r="H305" s="10"/>
      <c r="I305" s="10"/>
      <c r="J305" s="10"/>
      <c r="K305" s="14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18">
        <f t="shared" ca="1" si="21"/>
        <v>36124</v>
      </c>
      <c r="AK305" s="19" t="str">
        <f t="shared" ca="1" si="22"/>
        <v>bogota para la gente</v>
      </c>
      <c r="AL305" s="21" t="s">
        <v>74</v>
      </c>
      <c r="AM305" s="21">
        <v>5</v>
      </c>
      <c r="AN305" s="21">
        <v>3</v>
      </c>
    </row>
    <row r="306" spans="1:40" ht="12" hidden="1" customHeight="1">
      <c r="A306" s="43"/>
      <c r="B306" s="10"/>
      <c r="C306" s="10"/>
      <c r="D306" s="10"/>
      <c r="E306" s="10"/>
      <c r="F306" s="10"/>
      <c r="G306" s="10"/>
      <c r="H306" s="10"/>
      <c r="I306" s="10"/>
      <c r="J306" s="10"/>
      <c r="K306" s="14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18">
        <f t="shared" ca="1" si="21"/>
        <v>27093</v>
      </c>
      <c r="AK306" s="19" t="str">
        <f t="shared" ca="1" si="22"/>
        <v>bogota para la gente</v>
      </c>
      <c r="AL306" s="21" t="s">
        <v>74</v>
      </c>
      <c r="AM306" s="21">
        <v>6</v>
      </c>
      <c r="AN306" s="21">
        <v>4</v>
      </c>
    </row>
    <row r="307" spans="1:40" ht="12" hidden="1" customHeight="1">
      <c r="A307" s="43"/>
      <c r="B307" s="10"/>
      <c r="C307" s="10"/>
      <c r="D307" s="10"/>
      <c r="E307" s="10"/>
      <c r="F307" s="10"/>
      <c r="G307" s="10"/>
      <c r="H307" s="10"/>
      <c r="I307" s="10"/>
      <c r="J307" s="10"/>
      <c r="K307" s="14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18">
        <f t="shared" ca="1" si="21"/>
        <v>21674.400000000001</v>
      </c>
      <c r="AK307" s="19" t="str">
        <f t="shared" ca="1" si="22"/>
        <v>bogota para la gente</v>
      </c>
      <c r="AL307" s="21" t="s">
        <v>74</v>
      </c>
      <c r="AM307" s="21">
        <v>7</v>
      </c>
      <c r="AN307" s="21">
        <v>5</v>
      </c>
    </row>
    <row r="308" spans="1:40" ht="12" hidden="1" customHeight="1">
      <c r="A308" s="43"/>
      <c r="B308" s="10"/>
      <c r="C308" s="10"/>
      <c r="D308" s="10"/>
      <c r="E308" s="10"/>
      <c r="F308" s="10"/>
      <c r="G308" s="10"/>
      <c r="H308" s="10"/>
      <c r="I308" s="10"/>
      <c r="J308" s="10"/>
      <c r="K308" s="14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18">
        <f t="shared" ca="1" si="21"/>
        <v>18062</v>
      </c>
      <c r="AK308" s="19" t="str">
        <f t="shared" ca="1" si="22"/>
        <v>bogota para la gente</v>
      </c>
      <c r="AL308" s="21" t="s">
        <v>74</v>
      </c>
      <c r="AM308" s="21">
        <v>8</v>
      </c>
      <c r="AN308" s="21">
        <v>6</v>
      </c>
    </row>
    <row r="309" spans="1:40" ht="12" hidden="1" customHeight="1">
      <c r="A309" s="43"/>
      <c r="B309" s="10"/>
      <c r="C309" s="10"/>
      <c r="D309" s="10"/>
      <c r="E309" s="10"/>
      <c r="F309" s="10"/>
      <c r="G309" s="10"/>
      <c r="H309" s="10"/>
      <c r="I309" s="10"/>
      <c r="J309" s="10"/>
      <c r="K309" s="14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18">
        <f t="shared" ca="1" si="21"/>
        <v>15481.714285714286</v>
      </c>
      <c r="AK309" s="19" t="str">
        <f t="shared" ca="1" si="22"/>
        <v>bogota para la gente</v>
      </c>
      <c r="AL309" s="21" t="s">
        <v>74</v>
      </c>
      <c r="AM309" s="21">
        <v>9</v>
      </c>
      <c r="AN309" s="21">
        <v>7</v>
      </c>
    </row>
    <row r="310" spans="1:40" ht="12" hidden="1" customHeight="1">
      <c r="A310" s="43"/>
      <c r="B310" s="10"/>
      <c r="C310" s="10"/>
      <c r="D310" s="10"/>
      <c r="E310" s="10"/>
      <c r="F310" s="10"/>
      <c r="G310" s="10"/>
      <c r="H310" s="10"/>
      <c r="I310" s="10"/>
      <c r="J310" s="10"/>
      <c r="K310" s="14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18">
        <f t="shared" ca="1" si="21"/>
        <v>13546.5</v>
      </c>
      <c r="AK310" s="19" t="str">
        <f t="shared" ca="1" si="22"/>
        <v>bogota para la gente</v>
      </c>
      <c r="AL310" s="21" t="s">
        <v>74</v>
      </c>
      <c r="AM310" s="21">
        <v>10</v>
      </c>
      <c r="AN310" s="21">
        <v>8</v>
      </c>
    </row>
    <row r="311" spans="1:40" ht="12" hidden="1" customHeight="1">
      <c r="A311" s="43"/>
      <c r="B311" s="10"/>
      <c r="C311" s="10"/>
      <c r="D311" s="10"/>
      <c r="E311" s="10"/>
      <c r="F311" s="10"/>
      <c r="G311" s="10"/>
      <c r="H311" s="10"/>
      <c r="I311" s="10"/>
      <c r="J311" s="10"/>
      <c r="K311" s="14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18">
        <f t="shared" ca="1" si="21"/>
        <v>12041.333333333334</v>
      </c>
      <c r="AK311" s="19" t="str">
        <f t="shared" ca="1" si="22"/>
        <v>bogota para la gente</v>
      </c>
      <c r="AL311" s="21" t="s">
        <v>74</v>
      </c>
      <c r="AM311" s="21">
        <v>11</v>
      </c>
      <c r="AN311" s="21">
        <v>9</v>
      </c>
    </row>
    <row r="312" spans="1:40" ht="12" hidden="1" customHeight="1">
      <c r="A312" s="43"/>
      <c r="B312" s="10"/>
      <c r="C312" s="10"/>
      <c r="D312" s="10"/>
      <c r="E312" s="10"/>
      <c r="F312" s="10"/>
      <c r="G312" s="10"/>
      <c r="H312" s="10"/>
      <c r="I312" s="10"/>
      <c r="J312" s="10"/>
      <c r="K312" s="14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18">
        <f t="shared" ca="1" si="21"/>
        <v>10837.2</v>
      </c>
      <c r="AK312" s="19" t="str">
        <f t="shared" ca="1" si="22"/>
        <v>bogota para la gente</v>
      </c>
      <c r="AL312" s="21" t="s">
        <v>74</v>
      </c>
      <c r="AM312" s="21">
        <v>12</v>
      </c>
      <c r="AN312" s="21">
        <v>10</v>
      </c>
    </row>
    <row r="313" spans="1:40" ht="12" hidden="1" customHeight="1">
      <c r="A313" s="43"/>
      <c r="B313" s="10"/>
      <c r="C313" s="10"/>
      <c r="D313" s="10"/>
      <c r="E313" s="10"/>
      <c r="F313" s="10"/>
      <c r="G313" s="10"/>
      <c r="H313" s="10"/>
      <c r="I313" s="10"/>
      <c r="J313" s="10"/>
      <c r="K313" s="14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18">
        <f t="shared" ca="1" si="21"/>
        <v>9852</v>
      </c>
      <c r="AK313" s="19" t="str">
        <f t="shared" ca="1" si="22"/>
        <v>bogota para la gente</v>
      </c>
      <c r="AL313" s="21" t="s">
        <v>74</v>
      </c>
      <c r="AM313" s="21">
        <v>13</v>
      </c>
      <c r="AN313" s="21">
        <v>11</v>
      </c>
    </row>
    <row r="314" spans="1:40" ht="12" hidden="1" customHeight="1">
      <c r="A314" s="43"/>
      <c r="B314" s="10"/>
      <c r="C314" s="10"/>
      <c r="D314" s="10"/>
      <c r="E314" s="10"/>
      <c r="F314" s="10"/>
      <c r="G314" s="10"/>
      <c r="H314" s="10"/>
      <c r="I314" s="10"/>
      <c r="J314" s="10"/>
      <c r="K314" s="14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18">
        <f t="shared" ca="1" si="21"/>
        <v>9031</v>
      </c>
      <c r="AK314" s="19" t="str">
        <f t="shared" ca="1" si="22"/>
        <v>bogota para la gente</v>
      </c>
      <c r="AL314" s="21" t="s">
        <v>74</v>
      </c>
      <c r="AM314" s="21">
        <v>14</v>
      </c>
      <c r="AN314" s="21">
        <v>12</v>
      </c>
    </row>
    <row r="315" spans="1:40" ht="12" hidden="1" customHeight="1">
      <c r="A315" s="43"/>
      <c r="B315" s="10"/>
      <c r="C315" s="10"/>
      <c r="D315" s="10"/>
      <c r="E315" s="10"/>
      <c r="F315" s="10"/>
      <c r="G315" s="10"/>
      <c r="H315" s="10"/>
      <c r="I315" s="10"/>
      <c r="J315" s="10"/>
      <c r="K315" s="14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18">
        <f t="shared" ca="1" si="21"/>
        <v>8336.3076923076915</v>
      </c>
      <c r="AK315" s="19" t="str">
        <f t="shared" ca="1" si="22"/>
        <v>bogota para la gente</v>
      </c>
      <c r="AL315" s="21" t="s">
        <v>74</v>
      </c>
      <c r="AM315" s="21">
        <v>15</v>
      </c>
      <c r="AN315" s="21">
        <v>13</v>
      </c>
    </row>
    <row r="316" spans="1:40" ht="12" hidden="1" customHeight="1">
      <c r="A316" s="43"/>
      <c r="B316" s="10"/>
      <c r="C316" s="10"/>
      <c r="D316" s="10"/>
      <c r="E316" s="10"/>
      <c r="F316" s="10"/>
      <c r="G316" s="10"/>
      <c r="H316" s="10"/>
      <c r="I316" s="10"/>
      <c r="J316" s="10"/>
      <c r="K316" s="14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18">
        <f t="shared" ca="1" si="21"/>
        <v>7740.8571428571431</v>
      </c>
      <c r="AK316" s="19" t="str">
        <f t="shared" ca="1" si="22"/>
        <v>bogota para la gente</v>
      </c>
      <c r="AL316" s="21" t="s">
        <v>74</v>
      </c>
      <c r="AM316" s="21">
        <v>16</v>
      </c>
      <c r="AN316" s="21">
        <v>14</v>
      </c>
    </row>
    <row r="317" spans="1:40" ht="12" hidden="1" customHeight="1">
      <c r="A317" s="43"/>
      <c r="B317" s="10"/>
      <c r="C317" s="10"/>
      <c r="D317" s="10"/>
      <c r="E317" s="10"/>
      <c r="F317" s="10"/>
      <c r="G317" s="10"/>
      <c r="H317" s="10"/>
      <c r="I317" s="10"/>
      <c r="J317" s="10"/>
      <c r="K317" s="14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18">
        <f t="shared" ca="1" si="21"/>
        <v>7224.8</v>
      </c>
      <c r="AK317" s="19" t="str">
        <f t="shared" ca="1" si="22"/>
        <v>bogota para la gente</v>
      </c>
      <c r="AL317" s="21" t="s">
        <v>74</v>
      </c>
      <c r="AM317" s="21">
        <v>17</v>
      </c>
      <c r="AN317" s="21">
        <v>15</v>
      </c>
    </row>
    <row r="318" spans="1:40" ht="12" hidden="1" customHeight="1">
      <c r="A318" s="43"/>
      <c r="B318" s="10"/>
      <c r="C318" s="10"/>
      <c r="D318" s="10"/>
      <c r="E318" s="10"/>
      <c r="F318" s="10"/>
      <c r="G318" s="10"/>
      <c r="H318" s="10"/>
      <c r="I318" s="10"/>
      <c r="J318" s="10"/>
      <c r="K318" s="14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18">
        <f t="shared" ca="1" si="21"/>
        <v>6773.25</v>
      </c>
      <c r="AK318" s="19" t="str">
        <f t="shared" ca="1" si="22"/>
        <v>bogota para la gente</v>
      </c>
      <c r="AL318" s="21" t="s">
        <v>74</v>
      </c>
      <c r="AM318" s="21">
        <v>18</v>
      </c>
      <c r="AN318" s="21">
        <v>16</v>
      </c>
    </row>
    <row r="319" spans="1:40" ht="12" hidden="1" customHeight="1">
      <c r="A319" s="43"/>
      <c r="B319" s="10"/>
      <c r="C319" s="10"/>
      <c r="D319" s="10"/>
      <c r="E319" s="10"/>
      <c r="F319" s="10"/>
      <c r="G319" s="10"/>
      <c r="H319" s="10"/>
      <c r="I319" s="10"/>
      <c r="J319" s="10"/>
      <c r="K319" s="14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18">
        <f t="shared" ca="1" si="21"/>
        <v>6374.8235294117649</v>
      </c>
      <c r="AK319" s="19" t="str">
        <f t="shared" ca="1" si="22"/>
        <v>bogota para la gente</v>
      </c>
      <c r="AL319" s="21" t="s">
        <v>74</v>
      </c>
      <c r="AM319" s="21">
        <v>19</v>
      </c>
      <c r="AN319" s="21">
        <v>17</v>
      </c>
    </row>
    <row r="320" spans="1:40" ht="12" hidden="1" customHeight="1">
      <c r="A320" s="43"/>
      <c r="B320" s="10"/>
      <c r="C320" s="10"/>
      <c r="D320" s="10"/>
      <c r="E320" s="10"/>
      <c r="F320" s="10"/>
      <c r="G320" s="10"/>
      <c r="H320" s="10"/>
      <c r="I320" s="10"/>
      <c r="J320" s="10"/>
      <c r="K320" s="14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18">
        <f t="shared" ca="1" si="21"/>
        <v>6020.666666666667</v>
      </c>
      <c r="AK320" s="19" t="str">
        <f t="shared" ca="1" si="22"/>
        <v>bogota para la gente</v>
      </c>
      <c r="AL320" s="21" t="s">
        <v>74</v>
      </c>
      <c r="AM320" s="21">
        <v>20</v>
      </c>
      <c r="AN320" s="21">
        <v>18</v>
      </c>
    </row>
    <row r="321" spans="1:40" ht="12" hidden="1" customHeight="1">
      <c r="A321" s="43"/>
      <c r="B321" s="10"/>
      <c r="C321" s="10"/>
      <c r="D321" s="10"/>
      <c r="E321" s="10"/>
      <c r="F321" s="10"/>
      <c r="G321" s="10"/>
      <c r="H321" s="10"/>
      <c r="I321" s="10"/>
      <c r="J321" s="10"/>
      <c r="K321" s="14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18">
        <f t="shared" ca="1" si="21"/>
        <v>5703.7894736842109</v>
      </c>
      <c r="AK321" s="19" t="str">
        <f t="shared" ca="1" si="22"/>
        <v>bogota para la gente</v>
      </c>
      <c r="AL321" s="21" t="s">
        <v>74</v>
      </c>
      <c r="AM321" s="21">
        <v>21</v>
      </c>
      <c r="AN321" s="21">
        <v>19</v>
      </c>
    </row>
    <row r="322" spans="1:40" ht="12" hidden="1" customHeight="1">
      <c r="A322" s="43"/>
      <c r="B322" s="10"/>
      <c r="C322" s="10"/>
      <c r="D322" s="10"/>
      <c r="E322" s="10"/>
      <c r="F322" s="10"/>
      <c r="G322" s="10"/>
      <c r="H322" s="10"/>
      <c r="I322" s="10"/>
      <c r="J322" s="10"/>
      <c r="K322" s="14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18">
        <f t="shared" ca="1" si="21"/>
        <v>5418.6</v>
      </c>
      <c r="AK322" s="19" t="str">
        <f t="shared" ca="1" si="22"/>
        <v>bogota para la gente</v>
      </c>
      <c r="AL322" s="21" t="s">
        <v>74</v>
      </c>
      <c r="AM322" s="21">
        <v>22</v>
      </c>
      <c r="AN322" s="21">
        <v>20</v>
      </c>
    </row>
    <row r="323" spans="1:40" ht="12" hidden="1" customHeight="1">
      <c r="A323" s="43"/>
      <c r="B323" s="10"/>
      <c r="C323" s="10"/>
      <c r="D323" s="10"/>
      <c r="E323" s="10"/>
      <c r="F323" s="10"/>
      <c r="G323" s="10"/>
      <c r="H323" s="10"/>
      <c r="I323" s="10"/>
      <c r="J323" s="10"/>
      <c r="K323" s="14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18">
        <f t="shared" ca="1" si="21"/>
        <v>5160.5714285714284</v>
      </c>
      <c r="AK323" s="19" t="str">
        <f t="shared" ca="1" si="22"/>
        <v>bogota para la gente</v>
      </c>
      <c r="AL323" s="21" t="s">
        <v>74</v>
      </c>
      <c r="AM323" s="21">
        <v>23</v>
      </c>
      <c r="AN323" s="21">
        <v>21</v>
      </c>
    </row>
    <row r="324" spans="1:40" ht="12" hidden="1" customHeight="1">
      <c r="A324" s="43"/>
      <c r="B324" s="10"/>
      <c r="C324" s="10"/>
      <c r="D324" s="10"/>
      <c r="E324" s="10"/>
      <c r="F324" s="10"/>
      <c r="G324" s="10"/>
      <c r="H324" s="10"/>
      <c r="I324" s="10"/>
      <c r="J324" s="10"/>
      <c r="K324" s="14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18">
        <f t="shared" ca="1" si="21"/>
        <v>4926</v>
      </c>
      <c r="AK324" s="19" t="str">
        <f t="shared" ca="1" si="22"/>
        <v>bogota para la gente</v>
      </c>
      <c r="AL324" s="21" t="s">
        <v>74</v>
      </c>
      <c r="AM324" s="21">
        <v>24</v>
      </c>
      <c r="AN324" s="21">
        <v>22</v>
      </c>
    </row>
    <row r="325" spans="1:40" ht="12" hidden="1" customHeight="1">
      <c r="A325" s="43"/>
      <c r="B325" s="10"/>
      <c r="C325" s="10"/>
      <c r="D325" s="10"/>
      <c r="E325" s="10"/>
      <c r="F325" s="10"/>
      <c r="G325" s="10"/>
      <c r="H325" s="10"/>
      <c r="I325" s="10"/>
      <c r="J325" s="10"/>
      <c r="K325" s="14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18">
        <f t="shared" ca="1" si="21"/>
        <v>4711.826086956522</v>
      </c>
      <c r="AK325" s="19" t="str">
        <f t="shared" ca="1" si="22"/>
        <v>bogota para la gente</v>
      </c>
      <c r="AL325" s="21" t="s">
        <v>74</v>
      </c>
      <c r="AM325" s="21">
        <v>25</v>
      </c>
      <c r="AN325" s="21">
        <v>23</v>
      </c>
    </row>
    <row r="326" spans="1:40" ht="12" hidden="1" customHeight="1">
      <c r="A326" s="43"/>
      <c r="B326" s="10"/>
      <c r="C326" s="10"/>
      <c r="D326" s="10"/>
      <c r="E326" s="10"/>
      <c r="F326" s="10"/>
      <c r="G326" s="10"/>
      <c r="H326" s="10"/>
      <c r="I326" s="10"/>
      <c r="J326" s="10"/>
      <c r="K326" s="14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18">
        <f t="shared" ca="1" si="21"/>
        <v>4515.5</v>
      </c>
      <c r="AK326" s="19" t="str">
        <f t="shared" ca="1" si="22"/>
        <v>bogota para la gente</v>
      </c>
      <c r="AL326" s="21" t="s">
        <v>74</v>
      </c>
      <c r="AM326" s="21">
        <v>26</v>
      </c>
      <c r="AN326" s="21">
        <v>24</v>
      </c>
    </row>
    <row r="327" spans="1:40" ht="12" hidden="1" customHeight="1">
      <c r="A327" s="43"/>
      <c r="B327" s="10"/>
      <c r="C327" s="10"/>
      <c r="D327" s="10"/>
      <c r="E327" s="10"/>
      <c r="F327" s="10"/>
      <c r="G327" s="10"/>
      <c r="H327" s="10"/>
      <c r="I327" s="10"/>
      <c r="J327" s="10"/>
      <c r="K327" s="14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18">
        <f t="shared" ca="1" si="21"/>
        <v>4334.88</v>
      </c>
      <c r="AK327" s="19" t="str">
        <f t="shared" ca="1" si="22"/>
        <v>bogota para la gente</v>
      </c>
      <c r="AL327" s="21" t="s">
        <v>74</v>
      </c>
      <c r="AM327" s="21">
        <v>27</v>
      </c>
      <c r="AN327" s="21">
        <v>25</v>
      </c>
    </row>
    <row r="328" spans="1:40" ht="12" hidden="1" customHeight="1">
      <c r="A328" s="43"/>
      <c r="B328" s="10"/>
      <c r="C328" s="10"/>
      <c r="D328" s="10"/>
      <c r="E328" s="10"/>
      <c r="F328" s="10"/>
      <c r="G328" s="10"/>
      <c r="H328" s="10"/>
      <c r="I328" s="10"/>
      <c r="J328" s="10"/>
      <c r="K328" s="14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18">
        <f t="shared" ca="1" si="21"/>
        <v>4168.1538461538457</v>
      </c>
      <c r="AK328" s="19" t="str">
        <f t="shared" ca="1" si="22"/>
        <v>bogota para la gente</v>
      </c>
      <c r="AL328" s="21" t="s">
        <v>74</v>
      </c>
      <c r="AM328" s="21">
        <v>28</v>
      </c>
      <c r="AN328" s="21">
        <v>26</v>
      </c>
    </row>
    <row r="329" spans="1:40" ht="12" hidden="1" customHeight="1">
      <c r="A329" s="43"/>
      <c r="B329" s="10"/>
      <c r="C329" s="10"/>
      <c r="D329" s="10"/>
      <c r="E329" s="10"/>
      <c r="F329" s="10"/>
      <c r="G329" s="10"/>
      <c r="H329" s="10"/>
      <c r="I329" s="10"/>
      <c r="J329" s="10"/>
      <c r="K329" s="14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18">
        <f t="shared" ca="1" si="21"/>
        <v>4013.7777777777778</v>
      </c>
      <c r="AK329" s="19" t="str">
        <f t="shared" ca="1" si="22"/>
        <v>bogota para la gente</v>
      </c>
      <c r="AL329" s="21" t="s">
        <v>74</v>
      </c>
      <c r="AM329" s="21">
        <v>29</v>
      </c>
      <c r="AN329" s="21">
        <v>27</v>
      </c>
    </row>
    <row r="330" spans="1:40" ht="12" hidden="1" customHeight="1">
      <c r="A330" s="43"/>
      <c r="B330" s="10"/>
      <c r="C330" s="10"/>
      <c r="D330" s="10"/>
      <c r="E330" s="10"/>
      <c r="F330" s="10"/>
      <c r="G330" s="10"/>
      <c r="H330" s="10"/>
      <c r="I330" s="10"/>
      <c r="J330" s="10"/>
      <c r="K330" s="14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18">
        <f t="shared" ca="1" si="21"/>
        <v>3870.4285714285716</v>
      </c>
      <c r="AK330" s="19" t="str">
        <f t="shared" ca="1" si="22"/>
        <v>bogota para la gente</v>
      </c>
      <c r="AL330" s="21" t="s">
        <v>74</v>
      </c>
      <c r="AM330" s="21">
        <v>30</v>
      </c>
      <c r="AN330" s="21">
        <v>28</v>
      </c>
    </row>
    <row r="331" spans="1:40" ht="12" hidden="1" customHeight="1">
      <c r="A331" s="43"/>
      <c r="B331" s="10"/>
      <c r="C331" s="10"/>
      <c r="D331" s="10"/>
      <c r="E331" s="10"/>
      <c r="F331" s="10"/>
      <c r="G331" s="10"/>
      <c r="H331" s="10"/>
      <c r="I331" s="10"/>
      <c r="J331" s="10"/>
      <c r="K331" s="14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18">
        <f t="shared" ca="1" si="21"/>
        <v>3736.9655172413795</v>
      </c>
      <c r="AK331" s="19" t="str">
        <f t="shared" ca="1" si="22"/>
        <v>bogota para la gente</v>
      </c>
      <c r="AL331" s="21" t="s">
        <v>74</v>
      </c>
      <c r="AM331" s="21">
        <v>31</v>
      </c>
      <c r="AN331" s="21">
        <v>29</v>
      </c>
    </row>
    <row r="332" spans="1:40" ht="12" hidden="1" customHeight="1">
      <c r="A332" s="43"/>
      <c r="B332" s="10"/>
      <c r="C332" s="10"/>
      <c r="D332" s="10"/>
      <c r="E332" s="10"/>
      <c r="F332" s="10"/>
      <c r="G332" s="10"/>
      <c r="H332" s="10"/>
      <c r="I332" s="10"/>
      <c r="J332" s="10"/>
      <c r="K332" s="14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18">
        <f t="shared" ca="1" si="21"/>
        <v>3612.4</v>
      </c>
      <c r="AK332" s="19" t="str">
        <f t="shared" ca="1" si="22"/>
        <v>bogota para la gente</v>
      </c>
      <c r="AL332" s="21" t="s">
        <v>74</v>
      </c>
      <c r="AM332" s="21">
        <v>32</v>
      </c>
      <c r="AN332" s="21">
        <v>30</v>
      </c>
    </row>
    <row r="333" spans="1:40" ht="12" hidden="1" customHeight="1">
      <c r="A333" s="43"/>
      <c r="B333" s="10"/>
      <c r="C333" s="10"/>
      <c r="D333" s="10"/>
      <c r="E333" s="10"/>
      <c r="F333" s="10"/>
      <c r="G333" s="10"/>
      <c r="H333" s="10"/>
      <c r="I333" s="10"/>
      <c r="J333" s="10"/>
      <c r="K333" s="14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18">
        <f t="shared" ca="1" si="21"/>
        <v>3495.8709677419356</v>
      </c>
      <c r="AK333" s="19" t="str">
        <f t="shared" ca="1" si="22"/>
        <v>bogota para la gente</v>
      </c>
      <c r="AL333" s="21" t="s">
        <v>74</v>
      </c>
      <c r="AM333" s="21">
        <v>33</v>
      </c>
      <c r="AN333" s="21">
        <v>31</v>
      </c>
    </row>
    <row r="334" spans="1:40" ht="12" hidden="1" customHeight="1">
      <c r="A334" s="43"/>
      <c r="B334" s="10"/>
      <c r="C334" s="10"/>
      <c r="D334" s="10"/>
      <c r="E334" s="10"/>
      <c r="F334" s="10"/>
      <c r="G334" s="10"/>
      <c r="H334" s="10"/>
      <c r="I334" s="10"/>
      <c r="J334" s="10"/>
      <c r="K334" s="14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18">
        <f t="shared" ca="1" si="21"/>
        <v>3386.625</v>
      </c>
      <c r="AK334" s="19" t="str">
        <f t="shared" ca="1" si="22"/>
        <v>bogota para la gente</v>
      </c>
      <c r="AL334" s="21" t="s">
        <v>74</v>
      </c>
      <c r="AM334" s="21">
        <v>34</v>
      </c>
      <c r="AN334" s="21">
        <v>32</v>
      </c>
    </row>
    <row r="335" spans="1:40" ht="12" hidden="1" customHeight="1">
      <c r="A335" s="43"/>
      <c r="B335" s="10"/>
      <c r="C335" s="10"/>
      <c r="D335" s="10"/>
      <c r="E335" s="10"/>
      <c r="F335" s="10"/>
      <c r="G335" s="10"/>
      <c r="H335" s="10"/>
      <c r="I335" s="10"/>
      <c r="J335" s="10"/>
      <c r="K335" s="14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18">
        <f t="shared" ca="1" si="21"/>
        <v>3284</v>
      </c>
      <c r="AK335" s="19" t="str">
        <f t="shared" ca="1" si="22"/>
        <v>bogota para la gente</v>
      </c>
      <c r="AL335" s="21" t="s">
        <v>74</v>
      </c>
      <c r="AM335" s="21">
        <v>35</v>
      </c>
      <c r="AN335" s="21">
        <v>33</v>
      </c>
    </row>
    <row r="336" spans="1:40" ht="12" hidden="1" customHeight="1">
      <c r="A336" s="43"/>
      <c r="B336" s="10"/>
      <c r="C336" s="10"/>
      <c r="D336" s="10"/>
      <c r="E336" s="10"/>
      <c r="F336" s="10"/>
      <c r="G336" s="10"/>
      <c r="H336" s="10"/>
      <c r="I336" s="10"/>
      <c r="J336" s="10"/>
      <c r="K336" s="14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18">
        <f t="shared" ca="1" si="21"/>
        <v>3187.4117647058824</v>
      </c>
      <c r="AK336" s="19" t="str">
        <f t="shared" ca="1" si="22"/>
        <v>bogota para la gente</v>
      </c>
      <c r="AL336" s="21" t="s">
        <v>74</v>
      </c>
      <c r="AM336" s="21">
        <v>36</v>
      </c>
      <c r="AN336" s="21">
        <v>34</v>
      </c>
    </row>
    <row r="337" spans="1:40" ht="12" hidden="1" customHeight="1">
      <c r="A337" s="43"/>
      <c r="B337" s="10"/>
      <c r="C337" s="10"/>
      <c r="D337" s="10"/>
      <c r="E337" s="10"/>
      <c r="F337" s="10"/>
      <c r="G337" s="10"/>
      <c r="H337" s="10"/>
      <c r="I337" s="10"/>
      <c r="J337" s="10"/>
      <c r="K337" s="14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18">
        <f t="shared" ca="1" si="21"/>
        <v>3096.3428571428572</v>
      </c>
      <c r="AK337" s="19" t="str">
        <f t="shared" ca="1" si="22"/>
        <v>bogota para la gente</v>
      </c>
      <c r="AL337" s="21" t="s">
        <v>74</v>
      </c>
      <c r="AM337" s="21">
        <v>37</v>
      </c>
      <c r="AN337" s="21">
        <v>35</v>
      </c>
    </row>
    <row r="338" spans="1:40" ht="12" hidden="1" customHeight="1">
      <c r="A338" s="43"/>
      <c r="B338" s="10"/>
      <c r="C338" s="10"/>
      <c r="D338" s="10"/>
      <c r="E338" s="10"/>
      <c r="F338" s="10"/>
      <c r="G338" s="10"/>
      <c r="H338" s="10"/>
      <c r="I338" s="10"/>
      <c r="J338" s="10"/>
      <c r="K338" s="14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18">
        <f t="shared" ca="1" si="21"/>
        <v>3010.3333333333335</v>
      </c>
      <c r="AK338" s="19" t="str">
        <f t="shared" ca="1" si="22"/>
        <v>bogota para la gente</v>
      </c>
      <c r="AL338" s="21" t="s">
        <v>74</v>
      </c>
      <c r="AM338" s="21">
        <v>38</v>
      </c>
      <c r="AN338" s="21">
        <v>36</v>
      </c>
    </row>
    <row r="339" spans="1:40" ht="12" hidden="1" customHeight="1">
      <c r="A339" s="43"/>
      <c r="B339" s="10"/>
      <c r="C339" s="10"/>
      <c r="D339" s="10"/>
      <c r="E339" s="10"/>
      <c r="F339" s="10"/>
      <c r="G339" s="10"/>
      <c r="H339" s="10"/>
      <c r="I339" s="10"/>
      <c r="J339" s="10"/>
      <c r="K339" s="14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18">
        <f t="shared" ca="1" si="21"/>
        <v>2928.9729729729729</v>
      </c>
      <c r="AK339" s="19" t="str">
        <f t="shared" ca="1" si="22"/>
        <v>bogota para la gente</v>
      </c>
      <c r="AL339" s="21" t="s">
        <v>74</v>
      </c>
      <c r="AM339" s="21">
        <v>39</v>
      </c>
      <c r="AN339" s="21">
        <v>37</v>
      </c>
    </row>
    <row r="340" spans="1:40" ht="12" hidden="1" customHeight="1">
      <c r="A340" s="43"/>
      <c r="B340" s="10"/>
      <c r="C340" s="10"/>
      <c r="D340" s="10"/>
      <c r="E340" s="10"/>
      <c r="F340" s="10"/>
      <c r="G340" s="10"/>
      <c r="H340" s="10"/>
      <c r="I340" s="10"/>
      <c r="J340" s="10"/>
      <c r="K340" s="14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18">
        <f t="shared" ca="1" si="21"/>
        <v>2851.8947368421054</v>
      </c>
      <c r="AK340" s="19" t="str">
        <f t="shared" ca="1" si="22"/>
        <v>bogota para la gente</v>
      </c>
      <c r="AL340" s="21" t="s">
        <v>74</v>
      </c>
      <c r="AM340" s="21">
        <v>40</v>
      </c>
      <c r="AN340" s="21">
        <v>38</v>
      </c>
    </row>
    <row r="341" spans="1:40" ht="12" hidden="1" customHeight="1">
      <c r="A341" s="43"/>
      <c r="B341" s="10"/>
      <c r="C341" s="10"/>
      <c r="D341" s="10"/>
      <c r="E341" s="10"/>
      <c r="F341" s="10"/>
      <c r="G341" s="10"/>
      <c r="H341" s="10"/>
      <c r="I341" s="10"/>
      <c r="J341" s="10"/>
      <c r="K341" s="14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18">
        <f t="shared" ca="1" si="21"/>
        <v>2778.7692307692309</v>
      </c>
      <c r="AK341" s="19" t="str">
        <f t="shared" ca="1" si="22"/>
        <v>bogota para la gente</v>
      </c>
      <c r="AL341" s="21" t="s">
        <v>74</v>
      </c>
      <c r="AM341" s="21">
        <v>41</v>
      </c>
      <c r="AN341" s="21">
        <v>39</v>
      </c>
    </row>
    <row r="342" spans="1:40" ht="12" hidden="1" customHeight="1">
      <c r="A342" s="43"/>
      <c r="B342" s="10"/>
      <c r="C342" s="10"/>
      <c r="D342" s="10"/>
      <c r="E342" s="10"/>
      <c r="F342" s="10"/>
      <c r="G342" s="10"/>
      <c r="H342" s="10"/>
      <c r="I342" s="10"/>
      <c r="J342" s="10"/>
      <c r="K342" s="14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18">
        <f t="shared" ca="1" si="21"/>
        <v>2709.3</v>
      </c>
      <c r="AK342" s="19" t="str">
        <f t="shared" ca="1" si="22"/>
        <v>bogota para la gente</v>
      </c>
      <c r="AL342" s="21" t="s">
        <v>74</v>
      </c>
      <c r="AM342" s="21">
        <v>42</v>
      </c>
      <c r="AN342" s="21">
        <v>40</v>
      </c>
    </row>
    <row r="343" spans="1:40" ht="12" hidden="1" customHeight="1">
      <c r="A343" s="43"/>
      <c r="B343" s="10"/>
      <c r="C343" s="10"/>
      <c r="D343" s="10"/>
      <c r="E343" s="10"/>
      <c r="F343" s="10"/>
      <c r="G343" s="10"/>
      <c r="H343" s="10"/>
      <c r="I343" s="10"/>
      <c r="J343" s="10"/>
      <c r="K343" s="14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18">
        <f t="shared" ca="1" si="21"/>
        <v>2643.2195121951218</v>
      </c>
      <c r="AK343" s="19" t="str">
        <f t="shared" ca="1" si="22"/>
        <v>bogota para la gente</v>
      </c>
      <c r="AL343" s="21" t="s">
        <v>74</v>
      </c>
      <c r="AM343" s="21">
        <v>43</v>
      </c>
      <c r="AN343" s="21">
        <v>41</v>
      </c>
    </row>
    <row r="344" spans="1:40" ht="12" hidden="1" customHeight="1">
      <c r="A344" s="43"/>
      <c r="B344" s="10"/>
      <c r="C344" s="10"/>
      <c r="D344" s="10"/>
      <c r="E344" s="10"/>
      <c r="F344" s="10"/>
      <c r="G344" s="10"/>
      <c r="H344" s="10"/>
      <c r="I344" s="10"/>
      <c r="J344" s="10"/>
      <c r="K344" s="14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18">
        <f t="shared" ca="1" si="21"/>
        <v>2580.2857142857142</v>
      </c>
      <c r="AK344" s="19" t="str">
        <f t="shared" ca="1" si="22"/>
        <v>bogota para la gente</v>
      </c>
      <c r="AL344" s="21" t="s">
        <v>74</v>
      </c>
      <c r="AM344" s="21">
        <v>44</v>
      </c>
      <c r="AN344" s="21">
        <v>42</v>
      </c>
    </row>
    <row r="345" spans="1:40" ht="12" hidden="1" customHeight="1">
      <c r="A345" s="43"/>
      <c r="B345" s="10"/>
      <c r="C345" s="10"/>
      <c r="D345" s="10"/>
      <c r="E345" s="10"/>
      <c r="F345" s="10"/>
      <c r="G345" s="10"/>
      <c r="H345" s="10"/>
      <c r="I345" s="10"/>
      <c r="J345" s="10"/>
      <c r="K345" s="14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18">
        <f t="shared" ca="1" si="21"/>
        <v>2520.2790697674418</v>
      </c>
      <c r="AK345" s="19" t="str">
        <f t="shared" ca="1" si="22"/>
        <v>bogota para la gente</v>
      </c>
      <c r="AL345" s="21" t="s">
        <v>74</v>
      </c>
      <c r="AM345" s="21">
        <v>45</v>
      </c>
      <c r="AN345" s="21">
        <v>43</v>
      </c>
    </row>
    <row r="346" spans="1:40" ht="12" hidden="1" customHeight="1">
      <c r="A346" s="43"/>
      <c r="B346" s="10"/>
      <c r="C346" s="10"/>
      <c r="D346" s="10"/>
      <c r="E346" s="10"/>
      <c r="F346" s="10"/>
      <c r="G346" s="10"/>
      <c r="H346" s="10"/>
      <c r="I346" s="10"/>
      <c r="J346" s="10"/>
      <c r="K346" s="14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18">
        <f t="shared" ca="1" si="21"/>
        <v>2463</v>
      </c>
      <c r="AK346" s="19" t="str">
        <f t="shared" ca="1" si="22"/>
        <v>bogota para la gente</v>
      </c>
      <c r="AL346" s="21" t="s">
        <v>74</v>
      </c>
      <c r="AM346" s="21">
        <v>46</v>
      </c>
      <c r="AN346" s="21">
        <v>44</v>
      </c>
    </row>
    <row r="347" spans="1:40" ht="12" hidden="1" customHeight="1">
      <c r="A347" s="43"/>
      <c r="B347" s="10"/>
      <c r="C347" s="10"/>
      <c r="D347" s="10"/>
      <c r="E347" s="10"/>
      <c r="F347" s="10"/>
      <c r="G347" s="10"/>
      <c r="H347" s="10"/>
      <c r="I347" s="10"/>
      <c r="J347" s="10"/>
      <c r="K347" s="14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18">
        <f t="shared" ca="1" si="21"/>
        <v>2408.2666666666669</v>
      </c>
      <c r="AK347" s="19" t="str">
        <f t="shared" ca="1" si="22"/>
        <v>bogota para la gente</v>
      </c>
      <c r="AL347" s="21" t="s">
        <v>74</v>
      </c>
      <c r="AM347" s="21">
        <v>47</v>
      </c>
      <c r="AN347" s="21">
        <v>45</v>
      </c>
    </row>
    <row r="348" spans="1:40" ht="12" hidden="1" customHeight="1">
      <c r="A348" s="43"/>
      <c r="B348" s="10"/>
      <c r="C348" s="10"/>
      <c r="D348" s="10"/>
      <c r="E348" s="10"/>
      <c r="F348" s="10"/>
      <c r="G348" s="10"/>
      <c r="H348" s="10"/>
      <c r="I348" s="10"/>
      <c r="J348" s="10"/>
      <c r="K348" s="14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18">
        <f t="shared" ca="1" si="21"/>
        <v>2355.913043478261</v>
      </c>
      <c r="AK348" s="19" t="str">
        <f t="shared" ca="1" si="22"/>
        <v>bogota para la gente</v>
      </c>
      <c r="AL348" s="21" t="s">
        <v>74</v>
      </c>
      <c r="AM348" s="21">
        <v>48</v>
      </c>
      <c r="AN348" s="21">
        <v>46</v>
      </c>
    </row>
    <row r="349" spans="1:40" ht="12" hidden="1" customHeight="1">
      <c r="A349" s="43"/>
      <c r="B349" s="10"/>
      <c r="C349" s="10"/>
      <c r="D349" s="10"/>
      <c r="E349" s="10"/>
      <c r="F349" s="10"/>
      <c r="G349" s="10"/>
      <c r="H349" s="10"/>
      <c r="I349" s="10"/>
      <c r="J349" s="10"/>
      <c r="K349" s="14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18">
        <f t="shared" ca="1" si="21"/>
        <v>2305.7872340425533</v>
      </c>
      <c r="AK349" s="19" t="str">
        <f t="shared" ca="1" si="22"/>
        <v>bogota para la gente</v>
      </c>
      <c r="AL349" s="21" t="s">
        <v>74</v>
      </c>
      <c r="AM349" s="21">
        <v>49</v>
      </c>
      <c r="AN349" s="21">
        <v>47</v>
      </c>
    </row>
    <row r="350" spans="1:40" ht="12" hidden="1" customHeight="1">
      <c r="A350" s="43"/>
      <c r="B350" s="10"/>
      <c r="C350" s="10"/>
      <c r="D350" s="10"/>
      <c r="E350" s="10"/>
      <c r="F350" s="10"/>
      <c r="G350" s="10"/>
      <c r="H350" s="10"/>
      <c r="I350" s="10"/>
      <c r="J350" s="10"/>
      <c r="K350" s="14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18">
        <f t="shared" ca="1" si="21"/>
        <v>2257.75</v>
      </c>
      <c r="AK350" s="19" t="str">
        <f t="shared" ca="1" si="22"/>
        <v>bogota para la gente</v>
      </c>
      <c r="AL350" s="21" t="s">
        <v>74</v>
      </c>
      <c r="AM350" s="21">
        <v>50</v>
      </c>
      <c r="AN350" s="21">
        <v>48</v>
      </c>
    </row>
    <row r="351" spans="1:40" ht="12" hidden="1" customHeight="1">
      <c r="A351" s="43"/>
      <c r="B351" s="10"/>
      <c r="C351" s="10"/>
      <c r="D351" s="10"/>
      <c r="E351" s="10"/>
      <c r="F351" s="10"/>
      <c r="G351" s="10"/>
      <c r="H351" s="10"/>
      <c r="I351" s="10"/>
      <c r="J351" s="10"/>
      <c r="K351" s="14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18">
        <f t="shared" ca="1" si="21"/>
        <v>2211.6734693877552</v>
      </c>
      <c r="AK351" s="19" t="str">
        <f t="shared" ca="1" si="22"/>
        <v>bogota para la gente</v>
      </c>
      <c r="AL351" s="21" t="s">
        <v>74</v>
      </c>
      <c r="AM351" s="21">
        <v>51</v>
      </c>
      <c r="AN351" s="21">
        <v>49</v>
      </c>
    </row>
    <row r="352" spans="1:40" ht="12" hidden="1" customHeight="1">
      <c r="A352" s="43"/>
      <c r="B352" s="10"/>
      <c r="C352" s="10"/>
      <c r="D352" s="10"/>
      <c r="E352" s="10"/>
      <c r="F352" s="10"/>
      <c r="G352" s="10"/>
      <c r="H352" s="10"/>
      <c r="I352" s="10"/>
      <c r="J352" s="10"/>
      <c r="K352" s="14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18">
        <f t="shared" ca="1" si="21"/>
        <v>2167.44</v>
      </c>
      <c r="AK352" s="19" t="str">
        <f t="shared" ca="1" si="22"/>
        <v>bogota para la gente</v>
      </c>
      <c r="AL352" s="21" t="s">
        <v>74</v>
      </c>
      <c r="AM352" s="21">
        <v>52</v>
      </c>
      <c r="AN352" s="21">
        <v>50</v>
      </c>
    </row>
    <row r="353" spans="1:40" ht="12" hidden="1" customHeight="1">
      <c r="A353" s="43"/>
      <c r="B353" s="10"/>
      <c r="C353" s="10"/>
      <c r="D353" s="10"/>
      <c r="E353" s="10"/>
      <c r="F353" s="10"/>
      <c r="G353" s="10"/>
      <c r="H353" s="10"/>
      <c r="I353" s="10"/>
      <c r="J353" s="10"/>
      <c r="K353" s="14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18">
        <f t="shared" ca="1" si="21"/>
        <v>102710</v>
      </c>
      <c r="AK353" s="19" t="str">
        <f t="shared" ca="1" si="22"/>
        <v>conservador</v>
      </c>
      <c r="AL353" s="21" t="s">
        <v>75</v>
      </c>
      <c r="AM353" s="21">
        <v>3</v>
      </c>
      <c r="AN353" s="21">
        <v>1</v>
      </c>
    </row>
    <row r="354" spans="1:40" ht="12" hidden="1" customHeight="1">
      <c r="A354" s="43"/>
      <c r="B354" s="10"/>
      <c r="C354" s="10"/>
      <c r="D354" s="10"/>
      <c r="E354" s="10"/>
      <c r="F354" s="10"/>
      <c r="G354" s="10"/>
      <c r="H354" s="10"/>
      <c r="I354" s="10"/>
      <c r="J354" s="10"/>
      <c r="K354" s="14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18">
        <f t="shared" ca="1" si="21"/>
        <v>51355</v>
      </c>
      <c r="AK354" s="19" t="str">
        <f t="shared" ca="1" si="22"/>
        <v>conservador</v>
      </c>
      <c r="AL354" s="21" t="s">
        <v>75</v>
      </c>
      <c r="AM354" s="21">
        <v>4</v>
      </c>
      <c r="AN354" s="21">
        <v>2</v>
      </c>
    </row>
    <row r="355" spans="1:40" ht="12" hidden="1" customHeight="1">
      <c r="A355" s="43"/>
      <c r="B355" s="10"/>
      <c r="C355" s="10"/>
      <c r="D355" s="10"/>
      <c r="E355" s="10"/>
      <c r="F355" s="10"/>
      <c r="G355" s="10"/>
      <c r="H355" s="10"/>
      <c r="I355" s="10"/>
      <c r="J355" s="10"/>
      <c r="K355" s="14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18">
        <f t="shared" ca="1" si="21"/>
        <v>34236.666666666664</v>
      </c>
      <c r="AK355" s="19" t="str">
        <f t="shared" ca="1" si="22"/>
        <v>conservador</v>
      </c>
      <c r="AL355" s="21" t="s">
        <v>75</v>
      </c>
      <c r="AM355" s="21">
        <v>5</v>
      </c>
      <c r="AN355" s="21">
        <v>3</v>
      </c>
    </row>
    <row r="356" spans="1:40" ht="12" hidden="1" customHeight="1">
      <c r="A356" s="43"/>
      <c r="B356" s="10"/>
      <c r="C356" s="10"/>
      <c r="D356" s="10"/>
      <c r="E356" s="10"/>
      <c r="F356" s="10"/>
      <c r="G356" s="10"/>
      <c r="H356" s="10"/>
      <c r="I356" s="10"/>
      <c r="J356" s="10"/>
      <c r="K356" s="14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18">
        <f t="shared" ca="1" si="21"/>
        <v>25677.5</v>
      </c>
      <c r="AK356" s="19" t="str">
        <f t="shared" ca="1" si="22"/>
        <v>conservador</v>
      </c>
      <c r="AL356" s="21" t="s">
        <v>75</v>
      </c>
      <c r="AM356" s="21">
        <v>6</v>
      </c>
      <c r="AN356" s="21">
        <v>4</v>
      </c>
    </row>
    <row r="357" spans="1:40" ht="12" hidden="1" customHeight="1">
      <c r="A357" s="43"/>
      <c r="B357" s="10"/>
      <c r="C357" s="10"/>
      <c r="D357" s="10"/>
      <c r="E357" s="10"/>
      <c r="F357" s="10"/>
      <c r="G357" s="10"/>
      <c r="H357" s="10"/>
      <c r="I357" s="10"/>
      <c r="J357" s="10"/>
      <c r="K357" s="14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18">
        <f t="shared" ca="1" si="21"/>
        <v>20542</v>
      </c>
      <c r="AK357" s="19" t="str">
        <f t="shared" ca="1" si="22"/>
        <v>conservador</v>
      </c>
      <c r="AL357" s="21" t="s">
        <v>75</v>
      </c>
      <c r="AM357" s="21">
        <v>7</v>
      </c>
      <c r="AN357" s="21">
        <v>5</v>
      </c>
    </row>
    <row r="358" spans="1:40" ht="12" hidden="1" customHeight="1">
      <c r="A358" s="43"/>
      <c r="B358" s="10"/>
      <c r="C358" s="10"/>
      <c r="D358" s="10"/>
      <c r="E358" s="10"/>
      <c r="F358" s="10"/>
      <c r="G358" s="10"/>
      <c r="H358" s="10"/>
      <c r="I358" s="10"/>
      <c r="J358" s="10"/>
      <c r="K358" s="14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18">
        <f t="shared" ca="1" si="21"/>
        <v>17118.333333333332</v>
      </c>
      <c r="AK358" s="19" t="str">
        <f t="shared" ca="1" si="22"/>
        <v>conservador</v>
      </c>
      <c r="AL358" s="21" t="s">
        <v>75</v>
      </c>
      <c r="AM358" s="21">
        <v>8</v>
      </c>
      <c r="AN358" s="21">
        <v>6</v>
      </c>
    </row>
    <row r="359" spans="1:40" ht="12" hidden="1" customHeight="1">
      <c r="A359" s="43"/>
      <c r="B359" s="10"/>
      <c r="C359" s="10"/>
      <c r="D359" s="10"/>
      <c r="E359" s="10"/>
      <c r="F359" s="10"/>
      <c r="G359" s="10"/>
      <c r="H359" s="10"/>
      <c r="I359" s="10"/>
      <c r="J359" s="10"/>
      <c r="K359" s="14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18">
        <f t="shared" ca="1" si="21"/>
        <v>14672.857142857143</v>
      </c>
      <c r="AK359" s="19" t="str">
        <f t="shared" ca="1" si="22"/>
        <v>conservador</v>
      </c>
      <c r="AL359" s="21" t="s">
        <v>75</v>
      </c>
      <c r="AM359" s="21">
        <v>9</v>
      </c>
      <c r="AN359" s="21">
        <v>7</v>
      </c>
    </row>
    <row r="360" spans="1:40" ht="12" hidden="1" customHeight="1">
      <c r="A360" s="43"/>
      <c r="B360" s="10"/>
      <c r="C360" s="10"/>
      <c r="D360" s="10"/>
      <c r="E360" s="10"/>
      <c r="F360" s="10"/>
      <c r="G360" s="10"/>
      <c r="H360" s="10"/>
      <c r="I360" s="10"/>
      <c r="J360" s="10"/>
      <c r="K360" s="14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18">
        <f t="shared" ca="1" si="21"/>
        <v>12838.75</v>
      </c>
      <c r="AK360" s="19" t="str">
        <f t="shared" ca="1" si="22"/>
        <v>conservador</v>
      </c>
      <c r="AL360" s="21" t="s">
        <v>75</v>
      </c>
      <c r="AM360" s="21">
        <v>10</v>
      </c>
      <c r="AN360" s="21">
        <v>8</v>
      </c>
    </row>
    <row r="361" spans="1:40" ht="12" hidden="1" customHeight="1">
      <c r="A361" s="43"/>
      <c r="B361" s="10"/>
      <c r="C361" s="10"/>
      <c r="D361" s="10"/>
      <c r="E361" s="10"/>
      <c r="F361" s="10"/>
      <c r="G361" s="10"/>
      <c r="H361" s="10"/>
      <c r="I361" s="10"/>
      <c r="J361" s="10"/>
      <c r="K361" s="14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18">
        <f t="shared" ca="1" si="21"/>
        <v>11412.222222222223</v>
      </c>
      <c r="AK361" s="19" t="str">
        <f t="shared" ca="1" si="22"/>
        <v>conservador</v>
      </c>
      <c r="AL361" s="21" t="s">
        <v>75</v>
      </c>
      <c r="AM361" s="21">
        <v>11</v>
      </c>
      <c r="AN361" s="21">
        <v>9</v>
      </c>
    </row>
    <row r="362" spans="1:40" ht="12" hidden="1" customHeight="1">
      <c r="A362" s="43"/>
      <c r="B362" s="10"/>
      <c r="C362" s="10"/>
      <c r="D362" s="10"/>
      <c r="E362" s="10"/>
      <c r="F362" s="10"/>
      <c r="G362" s="10"/>
      <c r="H362" s="10"/>
      <c r="I362" s="10"/>
      <c r="J362" s="10"/>
      <c r="K362" s="14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18">
        <f t="shared" ca="1" si="21"/>
        <v>10271</v>
      </c>
      <c r="AK362" s="19" t="str">
        <f t="shared" ca="1" si="22"/>
        <v>conservador</v>
      </c>
      <c r="AL362" s="21" t="s">
        <v>75</v>
      </c>
      <c r="AM362" s="21">
        <v>12</v>
      </c>
      <c r="AN362" s="21">
        <v>10</v>
      </c>
    </row>
    <row r="363" spans="1:40" ht="12" hidden="1" customHeight="1">
      <c r="A363" s="43"/>
      <c r="B363" s="10"/>
      <c r="C363" s="10"/>
      <c r="D363" s="10"/>
      <c r="E363" s="10"/>
      <c r="F363" s="10"/>
      <c r="G363" s="10"/>
      <c r="H363" s="10"/>
      <c r="I363" s="10"/>
      <c r="J363" s="10"/>
      <c r="K363" s="14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18">
        <f t="shared" ca="1" si="21"/>
        <v>9337.2727272727279</v>
      </c>
      <c r="AK363" s="19" t="str">
        <f t="shared" ca="1" si="22"/>
        <v>conservador</v>
      </c>
      <c r="AL363" s="21" t="s">
        <v>75</v>
      </c>
      <c r="AM363" s="21">
        <v>13</v>
      </c>
      <c r="AN363" s="21">
        <v>11</v>
      </c>
    </row>
    <row r="364" spans="1:40" ht="12" hidden="1" customHeight="1">
      <c r="A364" s="43"/>
      <c r="B364" s="10"/>
      <c r="C364" s="10"/>
      <c r="D364" s="10"/>
      <c r="E364" s="10"/>
      <c r="F364" s="10"/>
      <c r="G364" s="10"/>
      <c r="H364" s="10"/>
      <c r="I364" s="10"/>
      <c r="J364" s="10"/>
      <c r="K364" s="14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18">
        <f t="shared" ca="1" si="21"/>
        <v>8559.1666666666661</v>
      </c>
      <c r="AK364" s="19" t="str">
        <f t="shared" ca="1" si="22"/>
        <v>conservador</v>
      </c>
      <c r="AL364" s="21" t="s">
        <v>75</v>
      </c>
      <c r="AM364" s="21">
        <v>14</v>
      </c>
      <c r="AN364" s="21">
        <v>12</v>
      </c>
    </row>
    <row r="365" spans="1:40" ht="12" hidden="1" customHeight="1">
      <c r="A365" s="43"/>
      <c r="B365" s="10"/>
      <c r="C365" s="10"/>
      <c r="D365" s="10"/>
      <c r="E365" s="10"/>
      <c r="F365" s="10"/>
      <c r="G365" s="10"/>
      <c r="H365" s="10"/>
      <c r="I365" s="10"/>
      <c r="J365" s="10"/>
      <c r="K365" s="14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18">
        <f t="shared" ca="1" si="21"/>
        <v>7900.7692307692305</v>
      </c>
      <c r="AK365" s="19" t="str">
        <f t="shared" ca="1" si="22"/>
        <v>conservador</v>
      </c>
      <c r="AL365" s="21" t="s">
        <v>75</v>
      </c>
      <c r="AM365" s="21">
        <v>15</v>
      </c>
      <c r="AN365" s="21">
        <v>13</v>
      </c>
    </row>
    <row r="366" spans="1:40" ht="12" hidden="1" customHeight="1">
      <c r="A366" s="43"/>
      <c r="B366" s="10"/>
      <c r="C366" s="10"/>
      <c r="D366" s="10"/>
      <c r="E366" s="10"/>
      <c r="F366" s="10"/>
      <c r="G366" s="10"/>
      <c r="H366" s="10"/>
      <c r="I366" s="10"/>
      <c r="J366" s="10"/>
      <c r="K366" s="14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18">
        <f t="shared" ca="1" si="21"/>
        <v>7336.4285714285716</v>
      </c>
      <c r="AK366" s="19" t="str">
        <f t="shared" ca="1" si="22"/>
        <v>conservador</v>
      </c>
      <c r="AL366" s="21" t="s">
        <v>75</v>
      </c>
      <c r="AM366" s="21">
        <v>16</v>
      </c>
      <c r="AN366" s="21">
        <v>14</v>
      </c>
    </row>
    <row r="367" spans="1:40" ht="12" hidden="1" customHeight="1">
      <c r="A367" s="43"/>
      <c r="B367" s="10"/>
      <c r="C367" s="10"/>
      <c r="D367" s="10"/>
      <c r="E367" s="10"/>
      <c r="F367" s="10"/>
      <c r="G367" s="10"/>
      <c r="H367" s="10"/>
      <c r="I367" s="10"/>
      <c r="J367" s="10"/>
      <c r="K367" s="14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18">
        <f t="shared" ca="1" si="21"/>
        <v>6847.333333333333</v>
      </c>
      <c r="AK367" s="19" t="str">
        <f t="shared" ca="1" si="22"/>
        <v>conservador</v>
      </c>
      <c r="AL367" s="21" t="s">
        <v>75</v>
      </c>
      <c r="AM367" s="21">
        <v>17</v>
      </c>
      <c r="AN367" s="21">
        <v>15</v>
      </c>
    </row>
    <row r="368" spans="1:40" ht="12" hidden="1" customHeight="1">
      <c r="A368" s="43"/>
      <c r="B368" s="10"/>
      <c r="C368" s="10"/>
      <c r="D368" s="10"/>
      <c r="E368" s="10"/>
      <c r="F368" s="10"/>
      <c r="G368" s="10"/>
      <c r="H368" s="10"/>
      <c r="I368" s="10"/>
      <c r="J368" s="10"/>
      <c r="K368" s="14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18">
        <f t="shared" ca="1" si="21"/>
        <v>6419.375</v>
      </c>
      <c r="AK368" s="19" t="str">
        <f t="shared" ca="1" si="22"/>
        <v>conservador</v>
      </c>
      <c r="AL368" s="21" t="s">
        <v>75</v>
      </c>
      <c r="AM368" s="21">
        <v>18</v>
      </c>
      <c r="AN368" s="21">
        <v>16</v>
      </c>
    </row>
    <row r="369" spans="1:40" ht="12" hidden="1" customHeight="1">
      <c r="A369" s="43"/>
      <c r="B369" s="10"/>
      <c r="C369" s="10"/>
      <c r="D369" s="10"/>
      <c r="E369" s="10"/>
      <c r="F369" s="10"/>
      <c r="G369" s="10"/>
      <c r="H369" s="10"/>
      <c r="I369" s="10"/>
      <c r="J369" s="10"/>
      <c r="K369" s="14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18">
        <f t="shared" ca="1" si="21"/>
        <v>6041.7647058823532</v>
      </c>
      <c r="AK369" s="19" t="str">
        <f t="shared" ca="1" si="22"/>
        <v>conservador</v>
      </c>
      <c r="AL369" s="21" t="s">
        <v>75</v>
      </c>
      <c r="AM369" s="21">
        <v>19</v>
      </c>
      <c r="AN369" s="21">
        <v>17</v>
      </c>
    </row>
    <row r="370" spans="1:40" ht="12" hidden="1" customHeight="1">
      <c r="A370" s="43"/>
      <c r="B370" s="10"/>
      <c r="C370" s="10"/>
      <c r="D370" s="10"/>
      <c r="E370" s="10"/>
      <c r="F370" s="10"/>
      <c r="G370" s="10"/>
      <c r="H370" s="10"/>
      <c r="I370" s="10"/>
      <c r="J370" s="10"/>
      <c r="K370" s="14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18">
        <f t="shared" ca="1" si="21"/>
        <v>5706.1111111111113</v>
      </c>
      <c r="AK370" s="19" t="str">
        <f t="shared" ca="1" si="22"/>
        <v>conservador</v>
      </c>
      <c r="AL370" s="21" t="s">
        <v>75</v>
      </c>
      <c r="AM370" s="21">
        <v>20</v>
      </c>
      <c r="AN370" s="21">
        <v>18</v>
      </c>
    </row>
    <row r="371" spans="1:40" ht="12" hidden="1" customHeight="1">
      <c r="A371" s="43"/>
      <c r="B371" s="10"/>
      <c r="C371" s="10"/>
      <c r="D371" s="10"/>
      <c r="E371" s="10"/>
      <c r="F371" s="10"/>
      <c r="G371" s="10"/>
      <c r="H371" s="10"/>
      <c r="I371" s="10"/>
      <c r="J371" s="10"/>
      <c r="K371" s="14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18">
        <f t="shared" ca="1" si="21"/>
        <v>5405.7894736842109</v>
      </c>
      <c r="AK371" s="19" t="str">
        <f t="shared" ca="1" si="22"/>
        <v>conservador</v>
      </c>
      <c r="AL371" s="21" t="s">
        <v>75</v>
      </c>
      <c r="AM371" s="21">
        <v>21</v>
      </c>
      <c r="AN371" s="21">
        <v>19</v>
      </c>
    </row>
    <row r="372" spans="1:40" ht="12" hidden="1" customHeight="1">
      <c r="A372" s="43"/>
      <c r="B372" s="10"/>
      <c r="C372" s="10"/>
      <c r="D372" s="10"/>
      <c r="E372" s="10"/>
      <c r="F372" s="10"/>
      <c r="G372" s="10"/>
      <c r="H372" s="10"/>
      <c r="I372" s="10"/>
      <c r="J372" s="10"/>
      <c r="K372" s="14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18">
        <f t="shared" ca="1" si="21"/>
        <v>5135.5</v>
      </c>
      <c r="AK372" s="19" t="str">
        <f t="shared" ca="1" si="22"/>
        <v>conservador</v>
      </c>
      <c r="AL372" s="21" t="s">
        <v>75</v>
      </c>
      <c r="AM372" s="21">
        <v>22</v>
      </c>
      <c r="AN372" s="21">
        <v>20</v>
      </c>
    </row>
    <row r="373" spans="1:40" ht="12" hidden="1" customHeight="1">
      <c r="A373" s="43"/>
      <c r="B373" s="10"/>
      <c r="C373" s="10"/>
      <c r="D373" s="10"/>
      <c r="E373" s="10"/>
      <c r="F373" s="10"/>
      <c r="G373" s="10"/>
      <c r="H373" s="10"/>
      <c r="I373" s="10"/>
      <c r="J373" s="10"/>
      <c r="K373" s="14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18">
        <f t="shared" ca="1" si="21"/>
        <v>4890.9523809523807</v>
      </c>
      <c r="AK373" s="19" t="str">
        <f t="shared" ca="1" si="22"/>
        <v>conservador</v>
      </c>
      <c r="AL373" s="21" t="s">
        <v>75</v>
      </c>
      <c r="AM373" s="21">
        <v>23</v>
      </c>
      <c r="AN373" s="21">
        <v>21</v>
      </c>
    </row>
    <row r="374" spans="1:40" ht="12" hidden="1" customHeight="1">
      <c r="A374" s="43"/>
      <c r="B374" s="10"/>
      <c r="C374" s="10"/>
      <c r="D374" s="10"/>
      <c r="E374" s="10"/>
      <c r="F374" s="10"/>
      <c r="G374" s="10"/>
      <c r="H374" s="10"/>
      <c r="I374" s="10"/>
      <c r="J374" s="10"/>
      <c r="K374" s="14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18">
        <f t="shared" ca="1" si="21"/>
        <v>4668.636363636364</v>
      </c>
      <c r="AK374" s="19" t="str">
        <f t="shared" ca="1" si="22"/>
        <v>conservador</v>
      </c>
      <c r="AL374" s="21" t="s">
        <v>75</v>
      </c>
      <c r="AM374" s="21">
        <v>24</v>
      </c>
      <c r="AN374" s="21">
        <v>22</v>
      </c>
    </row>
    <row r="375" spans="1:40" ht="12" hidden="1" customHeight="1">
      <c r="A375" s="43"/>
      <c r="B375" s="10"/>
      <c r="C375" s="10"/>
      <c r="D375" s="10"/>
      <c r="E375" s="10"/>
      <c r="F375" s="10"/>
      <c r="G375" s="10"/>
      <c r="H375" s="10"/>
      <c r="I375" s="10"/>
      <c r="J375" s="10"/>
      <c r="K375" s="14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18">
        <f t="shared" ca="1" si="21"/>
        <v>4465.652173913043</v>
      </c>
      <c r="AK375" s="19" t="str">
        <f t="shared" ca="1" si="22"/>
        <v>conservador</v>
      </c>
      <c r="AL375" s="21" t="s">
        <v>75</v>
      </c>
      <c r="AM375" s="21">
        <v>25</v>
      </c>
      <c r="AN375" s="21">
        <v>23</v>
      </c>
    </row>
    <row r="376" spans="1:40" ht="12" hidden="1" customHeight="1">
      <c r="A376" s="43"/>
      <c r="B376" s="10"/>
      <c r="C376" s="10"/>
      <c r="D376" s="10"/>
      <c r="E376" s="10"/>
      <c r="F376" s="10"/>
      <c r="G376" s="10"/>
      <c r="H376" s="10"/>
      <c r="I376" s="10"/>
      <c r="J376" s="10"/>
      <c r="K376" s="14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18">
        <f t="shared" ca="1" si="21"/>
        <v>4279.583333333333</v>
      </c>
      <c r="AK376" s="19" t="str">
        <f t="shared" ca="1" si="22"/>
        <v>conservador</v>
      </c>
      <c r="AL376" s="21" t="s">
        <v>75</v>
      </c>
      <c r="AM376" s="21">
        <v>26</v>
      </c>
      <c r="AN376" s="21">
        <v>24</v>
      </c>
    </row>
    <row r="377" spans="1:40" ht="12" hidden="1" customHeight="1">
      <c r="A377" s="43"/>
      <c r="B377" s="10"/>
      <c r="C377" s="10"/>
      <c r="D377" s="10"/>
      <c r="E377" s="10"/>
      <c r="F377" s="10"/>
      <c r="G377" s="10"/>
      <c r="H377" s="10"/>
      <c r="I377" s="10"/>
      <c r="J377" s="10"/>
      <c r="K377" s="14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18">
        <f t="shared" ca="1" si="21"/>
        <v>4108.3999999999996</v>
      </c>
      <c r="AK377" s="19" t="str">
        <f t="shared" ca="1" si="22"/>
        <v>conservador</v>
      </c>
      <c r="AL377" s="21" t="s">
        <v>75</v>
      </c>
      <c r="AM377" s="21">
        <v>27</v>
      </c>
      <c r="AN377" s="21">
        <v>25</v>
      </c>
    </row>
    <row r="378" spans="1:40" ht="12" hidden="1" customHeight="1">
      <c r="A378" s="43"/>
      <c r="B378" s="10"/>
      <c r="C378" s="10"/>
      <c r="D378" s="10"/>
      <c r="E378" s="10"/>
      <c r="F378" s="10"/>
      <c r="G378" s="10"/>
      <c r="H378" s="10"/>
      <c r="I378" s="10"/>
      <c r="J378" s="10"/>
      <c r="K378" s="14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18">
        <f t="shared" ca="1" si="21"/>
        <v>3950.3846153846152</v>
      </c>
      <c r="AK378" s="19" t="str">
        <f t="shared" ca="1" si="22"/>
        <v>conservador</v>
      </c>
      <c r="AL378" s="21" t="s">
        <v>75</v>
      </c>
      <c r="AM378" s="21">
        <v>28</v>
      </c>
      <c r="AN378" s="21">
        <v>26</v>
      </c>
    </row>
    <row r="379" spans="1:40" ht="12" hidden="1" customHeight="1">
      <c r="A379" s="43"/>
      <c r="B379" s="10"/>
      <c r="C379" s="10"/>
      <c r="D379" s="10"/>
      <c r="E379" s="10"/>
      <c r="F379" s="10"/>
      <c r="G379" s="10"/>
      <c r="H379" s="10"/>
      <c r="I379" s="10"/>
      <c r="J379" s="10"/>
      <c r="K379" s="14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18">
        <f t="shared" ca="1" si="21"/>
        <v>3804.0740740740739</v>
      </c>
      <c r="AK379" s="19" t="str">
        <f t="shared" ca="1" si="22"/>
        <v>conservador</v>
      </c>
      <c r="AL379" s="21" t="s">
        <v>75</v>
      </c>
      <c r="AM379" s="21">
        <v>29</v>
      </c>
      <c r="AN379" s="21">
        <v>27</v>
      </c>
    </row>
    <row r="380" spans="1:40" ht="12" hidden="1" customHeight="1">
      <c r="A380" s="43"/>
      <c r="B380" s="10"/>
      <c r="C380" s="10"/>
      <c r="D380" s="10"/>
      <c r="E380" s="10"/>
      <c r="F380" s="10"/>
      <c r="G380" s="10"/>
      <c r="H380" s="10"/>
      <c r="I380" s="10"/>
      <c r="J380" s="10"/>
      <c r="K380" s="14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18">
        <f t="shared" ca="1" si="21"/>
        <v>3668.2142857142858</v>
      </c>
      <c r="AK380" s="19" t="str">
        <f t="shared" ca="1" si="22"/>
        <v>conservador</v>
      </c>
      <c r="AL380" s="21" t="s">
        <v>75</v>
      </c>
      <c r="AM380" s="21">
        <v>30</v>
      </c>
      <c r="AN380" s="21">
        <v>28</v>
      </c>
    </row>
    <row r="381" spans="1:40" ht="12" hidden="1" customHeight="1">
      <c r="A381" s="43"/>
      <c r="B381" s="10"/>
      <c r="C381" s="10"/>
      <c r="D381" s="10"/>
      <c r="E381" s="10"/>
      <c r="F381" s="10"/>
      <c r="G381" s="10"/>
      <c r="H381" s="10"/>
      <c r="I381" s="10"/>
      <c r="J381" s="10"/>
      <c r="K381" s="14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18">
        <f t="shared" ca="1" si="21"/>
        <v>3541.7241379310344</v>
      </c>
      <c r="AK381" s="19" t="str">
        <f t="shared" ca="1" si="22"/>
        <v>conservador</v>
      </c>
      <c r="AL381" s="21" t="s">
        <v>75</v>
      </c>
      <c r="AM381" s="21">
        <v>31</v>
      </c>
      <c r="AN381" s="21">
        <v>29</v>
      </c>
    </row>
    <row r="382" spans="1:40" ht="12" hidden="1" customHeight="1">
      <c r="A382" s="43"/>
      <c r="B382" s="10"/>
      <c r="C382" s="10"/>
      <c r="D382" s="10"/>
      <c r="E382" s="10"/>
      <c r="F382" s="10"/>
      <c r="G382" s="10"/>
      <c r="H382" s="10"/>
      <c r="I382" s="10"/>
      <c r="J382" s="10"/>
      <c r="K382" s="14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18">
        <f t="shared" ca="1" si="21"/>
        <v>3423.6666666666665</v>
      </c>
      <c r="AK382" s="19" t="str">
        <f t="shared" ca="1" si="22"/>
        <v>conservador</v>
      </c>
      <c r="AL382" s="21" t="s">
        <v>75</v>
      </c>
      <c r="AM382" s="21">
        <v>32</v>
      </c>
      <c r="AN382" s="21">
        <v>30</v>
      </c>
    </row>
    <row r="383" spans="1:40" ht="12" hidden="1" customHeight="1">
      <c r="A383" s="43"/>
      <c r="B383" s="10"/>
      <c r="C383" s="10"/>
      <c r="D383" s="10"/>
      <c r="E383" s="10"/>
      <c r="F383" s="10"/>
      <c r="G383" s="10"/>
      <c r="H383" s="10"/>
      <c r="I383" s="10"/>
      <c r="J383" s="10"/>
      <c r="K383" s="14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18">
        <f t="shared" ca="1" si="21"/>
        <v>3313.2258064516127</v>
      </c>
      <c r="AK383" s="19" t="str">
        <f t="shared" ca="1" si="22"/>
        <v>conservador</v>
      </c>
      <c r="AL383" s="21" t="s">
        <v>75</v>
      </c>
      <c r="AM383" s="21">
        <v>33</v>
      </c>
      <c r="AN383" s="21">
        <v>31</v>
      </c>
    </row>
    <row r="384" spans="1:40" ht="12" hidden="1" customHeight="1">
      <c r="A384" s="43"/>
      <c r="B384" s="10"/>
      <c r="C384" s="10"/>
      <c r="D384" s="10"/>
      <c r="E384" s="10"/>
      <c r="F384" s="10"/>
      <c r="G384" s="10"/>
      <c r="H384" s="10"/>
      <c r="I384" s="10"/>
      <c r="J384" s="10"/>
      <c r="K384" s="14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18">
        <f t="shared" ca="1" si="21"/>
        <v>3209.6875</v>
      </c>
      <c r="AK384" s="19" t="str">
        <f t="shared" ca="1" si="22"/>
        <v>conservador</v>
      </c>
      <c r="AL384" s="21" t="s">
        <v>75</v>
      </c>
      <c r="AM384" s="21">
        <v>34</v>
      </c>
      <c r="AN384" s="21">
        <v>32</v>
      </c>
    </row>
    <row r="385" spans="1:40" ht="12" hidden="1" customHeight="1">
      <c r="A385" s="43"/>
      <c r="B385" s="10"/>
      <c r="C385" s="10"/>
      <c r="D385" s="10"/>
      <c r="E385" s="10"/>
      <c r="F385" s="10"/>
      <c r="G385" s="10"/>
      <c r="H385" s="10"/>
      <c r="I385" s="10"/>
      <c r="J385" s="10"/>
      <c r="K385" s="14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18">
        <f t="shared" ca="1" si="21"/>
        <v>3112.4242424242425</v>
      </c>
      <c r="AK385" s="19" t="str">
        <f t="shared" ca="1" si="22"/>
        <v>conservador</v>
      </c>
      <c r="AL385" s="21" t="s">
        <v>75</v>
      </c>
      <c r="AM385" s="21">
        <v>35</v>
      </c>
      <c r="AN385" s="21">
        <v>33</v>
      </c>
    </row>
    <row r="386" spans="1:40" ht="12" hidden="1" customHeight="1">
      <c r="A386" s="43"/>
      <c r="B386" s="10"/>
      <c r="C386" s="10"/>
      <c r="D386" s="10"/>
      <c r="E386" s="10"/>
      <c r="F386" s="10"/>
      <c r="G386" s="10"/>
      <c r="H386" s="10"/>
      <c r="I386" s="10"/>
      <c r="J386" s="10"/>
      <c r="K386" s="14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18">
        <f t="shared" ca="1" si="21"/>
        <v>3020.8823529411766</v>
      </c>
      <c r="AK386" s="19" t="str">
        <f t="shared" ca="1" si="22"/>
        <v>conservador</v>
      </c>
      <c r="AL386" s="21" t="s">
        <v>75</v>
      </c>
      <c r="AM386" s="21">
        <v>36</v>
      </c>
      <c r="AN386" s="21">
        <v>34</v>
      </c>
    </row>
    <row r="387" spans="1:40" ht="12" hidden="1" customHeight="1">
      <c r="A387" s="43"/>
      <c r="B387" s="10"/>
      <c r="C387" s="10"/>
      <c r="D387" s="10"/>
      <c r="E387" s="10"/>
      <c r="F387" s="10"/>
      <c r="G387" s="10"/>
      <c r="H387" s="10"/>
      <c r="I387" s="10"/>
      <c r="J387" s="10"/>
      <c r="K387" s="14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18">
        <f t="shared" ca="1" si="21"/>
        <v>2934.5714285714284</v>
      </c>
      <c r="AK387" s="19" t="str">
        <f t="shared" ca="1" si="22"/>
        <v>conservador</v>
      </c>
      <c r="AL387" s="21" t="s">
        <v>75</v>
      </c>
      <c r="AM387" s="21">
        <v>37</v>
      </c>
      <c r="AN387" s="21">
        <v>35</v>
      </c>
    </row>
    <row r="388" spans="1:40" ht="12" hidden="1" customHeight="1">
      <c r="A388" s="43"/>
      <c r="B388" s="10"/>
      <c r="C388" s="10"/>
      <c r="D388" s="10"/>
      <c r="E388" s="10"/>
      <c r="F388" s="10"/>
      <c r="G388" s="10"/>
      <c r="H388" s="10"/>
      <c r="I388" s="10"/>
      <c r="J388" s="10"/>
      <c r="K388" s="14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18">
        <f t="shared" ca="1" si="21"/>
        <v>2853.0555555555557</v>
      </c>
      <c r="AK388" s="19" t="str">
        <f t="shared" ca="1" si="22"/>
        <v>conservador</v>
      </c>
      <c r="AL388" s="21" t="s">
        <v>75</v>
      </c>
      <c r="AM388" s="21">
        <v>38</v>
      </c>
      <c r="AN388" s="21">
        <v>36</v>
      </c>
    </row>
    <row r="389" spans="1:40" ht="12" hidden="1" customHeight="1">
      <c r="A389" s="43"/>
      <c r="B389" s="10"/>
      <c r="C389" s="10"/>
      <c r="D389" s="10"/>
      <c r="E389" s="10"/>
      <c r="F389" s="10"/>
      <c r="G389" s="10"/>
      <c r="H389" s="10"/>
      <c r="I389" s="10"/>
      <c r="J389" s="10"/>
      <c r="K389" s="14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18">
        <f t="shared" ca="1" si="21"/>
        <v>2775.9459459459458</v>
      </c>
      <c r="AK389" s="19" t="str">
        <f t="shared" ca="1" si="22"/>
        <v>conservador</v>
      </c>
      <c r="AL389" s="21" t="s">
        <v>75</v>
      </c>
      <c r="AM389" s="21">
        <v>39</v>
      </c>
      <c r="AN389" s="21">
        <v>37</v>
      </c>
    </row>
    <row r="390" spans="1:40" ht="12" hidden="1" customHeight="1">
      <c r="A390" s="43"/>
      <c r="B390" s="10"/>
      <c r="C390" s="10"/>
      <c r="D390" s="10"/>
      <c r="E390" s="10"/>
      <c r="F390" s="10"/>
      <c r="G390" s="10"/>
      <c r="H390" s="10"/>
      <c r="I390" s="10"/>
      <c r="J390" s="10"/>
      <c r="K390" s="14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18">
        <f t="shared" ca="1" si="21"/>
        <v>2702.8947368421054</v>
      </c>
      <c r="AK390" s="19" t="str">
        <f t="shared" ca="1" si="22"/>
        <v>conservador</v>
      </c>
      <c r="AL390" s="21" t="s">
        <v>75</v>
      </c>
      <c r="AM390" s="21">
        <v>40</v>
      </c>
      <c r="AN390" s="21">
        <v>38</v>
      </c>
    </row>
    <row r="391" spans="1:40" ht="12" hidden="1" customHeight="1">
      <c r="A391" s="43"/>
      <c r="B391" s="10"/>
      <c r="C391" s="10"/>
      <c r="D391" s="10"/>
      <c r="E391" s="10"/>
      <c r="F391" s="10"/>
      <c r="G391" s="10"/>
      <c r="H391" s="10"/>
      <c r="I391" s="10"/>
      <c r="J391" s="10"/>
      <c r="K391" s="14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18">
        <f t="shared" ca="1" si="21"/>
        <v>2633.5897435897436</v>
      </c>
      <c r="AK391" s="19" t="str">
        <f t="shared" ca="1" si="22"/>
        <v>conservador</v>
      </c>
      <c r="AL391" s="21" t="s">
        <v>75</v>
      </c>
      <c r="AM391" s="21">
        <v>41</v>
      </c>
      <c r="AN391" s="21">
        <v>39</v>
      </c>
    </row>
    <row r="392" spans="1:40" ht="12" hidden="1" customHeight="1">
      <c r="A392" s="43"/>
      <c r="B392" s="10"/>
      <c r="C392" s="10"/>
      <c r="D392" s="10"/>
      <c r="E392" s="10"/>
      <c r="F392" s="10"/>
      <c r="G392" s="10"/>
      <c r="H392" s="10"/>
      <c r="I392" s="10"/>
      <c r="J392" s="10"/>
      <c r="K392" s="14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18">
        <f t="shared" ca="1" si="21"/>
        <v>2567.75</v>
      </c>
      <c r="AK392" s="19" t="str">
        <f t="shared" ca="1" si="22"/>
        <v>conservador</v>
      </c>
      <c r="AL392" s="21" t="s">
        <v>75</v>
      </c>
      <c r="AM392" s="21">
        <v>42</v>
      </c>
      <c r="AN392" s="21">
        <v>40</v>
      </c>
    </row>
    <row r="393" spans="1:40" ht="12" hidden="1" customHeight="1">
      <c r="A393" s="43"/>
      <c r="B393" s="10"/>
      <c r="C393" s="10"/>
      <c r="D393" s="10"/>
      <c r="E393" s="10"/>
      <c r="F393" s="10"/>
      <c r="G393" s="10"/>
      <c r="H393" s="10"/>
      <c r="I393" s="10"/>
      <c r="J393" s="10"/>
      <c r="K393" s="14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18">
        <f t="shared" ca="1" si="21"/>
        <v>2505.1219512195121</v>
      </c>
      <c r="AK393" s="19" t="str">
        <f t="shared" ca="1" si="22"/>
        <v>conservador</v>
      </c>
      <c r="AL393" s="21" t="s">
        <v>75</v>
      </c>
      <c r="AM393" s="21">
        <v>43</v>
      </c>
      <c r="AN393" s="21">
        <v>41</v>
      </c>
    </row>
    <row r="394" spans="1:40" ht="12" hidden="1" customHeight="1">
      <c r="A394" s="43"/>
      <c r="B394" s="10"/>
      <c r="C394" s="10"/>
      <c r="D394" s="10"/>
      <c r="E394" s="10"/>
      <c r="F394" s="10"/>
      <c r="G394" s="10"/>
      <c r="H394" s="10"/>
      <c r="I394" s="10"/>
      <c r="J394" s="10"/>
      <c r="K394" s="14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18">
        <f t="shared" ca="1" si="21"/>
        <v>2445.4761904761904</v>
      </c>
      <c r="AK394" s="19" t="str">
        <f t="shared" ca="1" si="22"/>
        <v>conservador</v>
      </c>
      <c r="AL394" s="21" t="s">
        <v>75</v>
      </c>
      <c r="AM394" s="21">
        <v>44</v>
      </c>
      <c r="AN394" s="21">
        <v>42</v>
      </c>
    </row>
    <row r="395" spans="1:40" ht="12" hidden="1" customHeight="1">
      <c r="A395" s="43"/>
      <c r="B395" s="10"/>
      <c r="C395" s="10"/>
      <c r="D395" s="10"/>
      <c r="E395" s="10"/>
      <c r="F395" s="10"/>
      <c r="G395" s="10"/>
      <c r="H395" s="10"/>
      <c r="I395" s="10"/>
      <c r="J395" s="10"/>
      <c r="K395" s="14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18">
        <f t="shared" ca="1" si="21"/>
        <v>2388.6046511627906</v>
      </c>
      <c r="AK395" s="19" t="str">
        <f t="shared" ca="1" si="22"/>
        <v>conservador</v>
      </c>
      <c r="AL395" s="21" t="s">
        <v>75</v>
      </c>
      <c r="AM395" s="21">
        <v>45</v>
      </c>
      <c r="AN395" s="21">
        <v>43</v>
      </c>
    </row>
    <row r="396" spans="1:40" ht="12" hidden="1" customHeight="1">
      <c r="A396" s="43"/>
      <c r="B396" s="10"/>
      <c r="C396" s="10"/>
      <c r="D396" s="10"/>
      <c r="E396" s="10"/>
      <c r="F396" s="10"/>
      <c r="G396" s="10"/>
      <c r="H396" s="10"/>
      <c r="I396" s="10"/>
      <c r="J396" s="10"/>
      <c r="K396" s="14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18">
        <f t="shared" ca="1" si="21"/>
        <v>2334.318181818182</v>
      </c>
      <c r="AK396" s="19" t="str">
        <f t="shared" ca="1" si="22"/>
        <v>conservador</v>
      </c>
      <c r="AL396" s="21" t="s">
        <v>75</v>
      </c>
      <c r="AM396" s="21">
        <v>46</v>
      </c>
      <c r="AN396" s="21">
        <v>44</v>
      </c>
    </row>
    <row r="397" spans="1:40" ht="12" hidden="1" customHeight="1">
      <c r="A397" s="43"/>
      <c r="B397" s="10"/>
      <c r="C397" s="10"/>
      <c r="D397" s="10"/>
      <c r="E397" s="10"/>
      <c r="F397" s="10"/>
      <c r="G397" s="10"/>
      <c r="H397" s="10"/>
      <c r="I397" s="10"/>
      <c r="J397" s="10"/>
      <c r="K397" s="14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18">
        <f t="shared" ca="1" si="21"/>
        <v>2282.4444444444443</v>
      </c>
      <c r="AK397" s="19" t="str">
        <f t="shared" ca="1" si="22"/>
        <v>conservador</v>
      </c>
      <c r="AL397" s="21" t="s">
        <v>75</v>
      </c>
      <c r="AM397" s="21">
        <v>47</v>
      </c>
      <c r="AN397" s="21">
        <v>45</v>
      </c>
    </row>
    <row r="398" spans="1:40" ht="12" hidden="1" customHeight="1">
      <c r="A398" s="43"/>
      <c r="B398" s="10"/>
      <c r="C398" s="10"/>
      <c r="D398" s="10"/>
      <c r="E398" s="10"/>
      <c r="F398" s="10"/>
      <c r="G398" s="10"/>
      <c r="H398" s="10"/>
      <c r="I398" s="10"/>
      <c r="J398" s="10"/>
      <c r="K398" s="14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18">
        <f t="shared" ca="1" si="21"/>
        <v>2232.8260869565215</v>
      </c>
      <c r="AK398" s="19" t="str">
        <f t="shared" ca="1" si="22"/>
        <v>conservador</v>
      </c>
      <c r="AL398" s="21" t="s">
        <v>75</v>
      </c>
      <c r="AM398" s="21">
        <v>48</v>
      </c>
      <c r="AN398" s="21">
        <v>46</v>
      </c>
    </row>
    <row r="399" spans="1:40" ht="12" hidden="1" customHeight="1">
      <c r="A399" s="43"/>
      <c r="B399" s="10"/>
      <c r="C399" s="10"/>
      <c r="D399" s="10"/>
      <c r="E399" s="10"/>
      <c r="F399" s="10"/>
      <c r="G399" s="10"/>
      <c r="H399" s="10"/>
      <c r="I399" s="10"/>
      <c r="J399" s="10"/>
      <c r="K399" s="14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18">
        <f t="shared" ca="1" si="21"/>
        <v>2185.3191489361702</v>
      </c>
      <c r="AK399" s="19" t="str">
        <f t="shared" ca="1" si="22"/>
        <v>conservador</v>
      </c>
      <c r="AL399" s="21" t="s">
        <v>75</v>
      </c>
      <c r="AM399" s="21">
        <v>49</v>
      </c>
      <c r="AN399" s="21">
        <v>47</v>
      </c>
    </row>
    <row r="400" spans="1:40" ht="12" hidden="1" customHeight="1">
      <c r="A400" s="43"/>
      <c r="B400" s="10"/>
      <c r="C400" s="10"/>
      <c r="D400" s="10"/>
      <c r="E400" s="10"/>
      <c r="F400" s="10"/>
      <c r="G400" s="10"/>
      <c r="H400" s="10"/>
      <c r="I400" s="10"/>
      <c r="J400" s="10"/>
      <c r="K400" s="14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18">
        <f t="shared" ca="1" si="21"/>
        <v>2139.7916666666665</v>
      </c>
      <c r="AK400" s="19" t="str">
        <f t="shared" ca="1" si="22"/>
        <v>conservador</v>
      </c>
      <c r="AL400" s="21" t="s">
        <v>75</v>
      </c>
      <c r="AM400" s="21">
        <v>50</v>
      </c>
      <c r="AN400" s="21">
        <v>48</v>
      </c>
    </row>
    <row r="401" spans="1:40" ht="12" hidden="1" customHeight="1">
      <c r="A401" s="43"/>
      <c r="B401" s="10"/>
      <c r="C401" s="10"/>
      <c r="D401" s="10"/>
      <c r="E401" s="10"/>
      <c r="F401" s="10"/>
      <c r="G401" s="10"/>
      <c r="H401" s="10"/>
      <c r="I401" s="10"/>
      <c r="J401" s="10"/>
      <c r="K401" s="14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18">
        <f t="shared" ca="1" si="21"/>
        <v>2096.1224489795918</v>
      </c>
      <c r="AK401" s="19" t="str">
        <f t="shared" ca="1" si="22"/>
        <v>conservador</v>
      </c>
      <c r="AL401" s="21" t="s">
        <v>75</v>
      </c>
      <c r="AM401" s="21">
        <v>51</v>
      </c>
      <c r="AN401" s="21">
        <v>49</v>
      </c>
    </row>
    <row r="402" spans="1:40" ht="12" hidden="1" customHeight="1">
      <c r="A402" s="43"/>
      <c r="B402" s="10"/>
      <c r="C402" s="10"/>
      <c r="D402" s="10"/>
      <c r="E402" s="10"/>
      <c r="F402" s="10"/>
      <c r="G402" s="10"/>
      <c r="H402" s="10"/>
      <c r="I402" s="10"/>
      <c r="J402" s="10"/>
      <c r="K402" s="14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18">
        <f t="shared" ca="1" si="21"/>
        <v>2054.1999999999998</v>
      </c>
      <c r="AK402" s="19" t="str">
        <f t="shared" ca="1" si="22"/>
        <v>conservador</v>
      </c>
      <c r="AL402" s="21" t="s">
        <v>75</v>
      </c>
      <c r="AM402" s="21">
        <v>52</v>
      </c>
      <c r="AN402" s="21">
        <v>50</v>
      </c>
    </row>
    <row r="403" spans="1:40" ht="12" hidden="1" customHeight="1">
      <c r="A403" s="43"/>
      <c r="B403" s="10"/>
      <c r="C403" s="10"/>
      <c r="D403" s="10"/>
      <c r="E403" s="10"/>
      <c r="F403" s="10"/>
      <c r="G403" s="10"/>
      <c r="H403" s="10"/>
      <c r="I403" s="10"/>
      <c r="J403" s="10"/>
      <c r="K403" s="14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18">
        <f t="shared" ca="1" si="21"/>
        <v>101016</v>
      </c>
      <c r="AK403" s="19" t="str">
        <f t="shared" ca="1" si="22"/>
        <v>justa</v>
      </c>
      <c r="AL403" s="21" t="s">
        <v>76</v>
      </c>
      <c r="AM403" s="21">
        <v>3</v>
      </c>
      <c r="AN403" s="21">
        <v>1</v>
      </c>
    </row>
    <row r="404" spans="1:40" ht="12" hidden="1" customHeight="1">
      <c r="A404" s="43"/>
      <c r="B404" s="10"/>
      <c r="C404" s="10"/>
      <c r="D404" s="10"/>
      <c r="E404" s="10"/>
      <c r="F404" s="10"/>
      <c r="G404" s="10"/>
      <c r="H404" s="10"/>
      <c r="I404" s="10"/>
      <c r="J404" s="10"/>
      <c r="K404" s="14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18">
        <f t="shared" ca="1" si="21"/>
        <v>50508</v>
      </c>
      <c r="AK404" s="19" t="str">
        <f t="shared" ca="1" si="22"/>
        <v>justa</v>
      </c>
      <c r="AL404" s="21" t="s">
        <v>76</v>
      </c>
      <c r="AM404" s="21">
        <v>4</v>
      </c>
      <c r="AN404" s="21">
        <v>2</v>
      </c>
    </row>
    <row r="405" spans="1:40" ht="12" hidden="1" customHeight="1">
      <c r="A405" s="43"/>
      <c r="B405" s="10"/>
      <c r="C405" s="10"/>
      <c r="D405" s="10"/>
      <c r="E405" s="10"/>
      <c r="F405" s="10"/>
      <c r="G405" s="10"/>
      <c r="H405" s="10"/>
      <c r="I405" s="10"/>
      <c r="J405" s="10"/>
      <c r="K405" s="14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18">
        <f t="shared" ca="1" si="21"/>
        <v>33672</v>
      </c>
      <c r="AK405" s="19" t="str">
        <f t="shared" ca="1" si="22"/>
        <v>justa</v>
      </c>
      <c r="AL405" s="21" t="s">
        <v>76</v>
      </c>
      <c r="AM405" s="21">
        <v>5</v>
      </c>
      <c r="AN405" s="21">
        <v>3</v>
      </c>
    </row>
    <row r="406" spans="1:40" ht="12" hidden="1" customHeight="1">
      <c r="A406" s="43"/>
      <c r="B406" s="10"/>
      <c r="C406" s="10"/>
      <c r="D406" s="10"/>
      <c r="E406" s="10"/>
      <c r="F406" s="10"/>
      <c r="G406" s="10"/>
      <c r="H406" s="10"/>
      <c r="I406" s="10"/>
      <c r="J406" s="10"/>
      <c r="K406" s="14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18">
        <f t="shared" ca="1" si="21"/>
        <v>25254</v>
      </c>
      <c r="AK406" s="19" t="str">
        <f t="shared" ca="1" si="22"/>
        <v>justa</v>
      </c>
      <c r="AL406" s="21" t="s">
        <v>76</v>
      </c>
      <c r="AM406" s="21">
        <v>6</v>
      </c>
      <c r="AN406" s="21">
        <v>4</v>
      </c>
    </row>
    <row r="407" spans="1:40" ht="12" hidden="1" customHeight="1">
      <c r="A407" s="43"/>
      <c r="B407" s="10"/>
      <c r="C407" s="10"/>
      <c r="D407" s="10"/>
      <c r="E407" s="10"/>
      <c r="F407" s="10"/>
      <c r="G407" s="10"/>
      <c r="H407" s="10"/>
      <c r="I407" s="10"/>
      <c r="J407" s="10"/>
      <c r="K407" s="14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18">
        <f t="shared" ca="1" si="21"/>
        <v>20203.2</v>
      </c>
      <c r="AK407" s="19" t="str">
        <f t="shared" ca="1" si="22"/>
        <v>justa</v>
      </c>
      <c r="AL407" s="21" t="s">
        <v>76</v>
      </c>
      <c r="AM407" s="21">
        <v>7</v>
      </c>
      <c r="AN407" s="21">
        <v>5</v>
      </c>
    </row>
    <row r="408" spans="1:40" ht="12" hidden="1" customHeight="1">
      <c r="A408" s="43"/>
      <c r="B408" s="10"/>
      <c r="C408" s="10"/>
      <c r="D408" s="10"/>
      <c r="E408" s="10"/>
      <c r="F408" s="10"/>
      <c r="G408" s="10"/>
      <c r="H408" s="10"/>
      <c r="I408" s="10"/>
      <c r="J408" s="10"/>
      <c r="K408" s="14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18">
        <f t="shared" ca="1" si="21"/>
        <v>16836</v>
      </c>
      <c r="AK408" s="19" t="str">
        <f t="shared" ca="1" si="22"/>
        <v>justa</v>
      </c>
      <c r="AL408" s="21" t="s">
        <v>76</v>
      </c>
      <c r="AM408" s="21">
        <v>8</v>
      </c>
      <c r="AN408" s="21">
        <v>6</v>
      </c>
    </row>
    <row r="409" spans="1:40" ht="12" hidden="1" customHeight="1">
      <c r="A409" s="43"/>
      <c r="B409" s="10"/>
      <c r="C409" s="10"/>
      <c r="D409" s="10"/>
      <c r="E409" s="10"/>
      <c r="F409" s="10"/>
      <c r="G409" s="10"/>
      <c r="H409" s="10"/>
      <c r="I409" s="10"/>
      <c r="J409" s="10"/>
      <c r="K409" s="14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18">
        <f t="shared" ca="1" si="21"/>
        <v>14430.857142857143</v>
      </c>
      <c r="AK409" s="19" t="str">
        <f t="shared" ca="1" si="22"/>
        <v>justa</v>
      </c>
      <c r="AL409" s="21" t="s">
        <v>76</v>
      </c>
      <c r="AM409" s="21">
        <v>9</v>
      </c>
      <c r="AN409" s="21">
        <v>7</v>
      </c>
    </row>
    <row r="410" spans="1:40" ht="12" hidden="1" customHeight="1">
      <c r="A410" s="43"/>
      <c r="B410" s="10"/>
      <c r="C410" s="10"/>
      <c r="D410" s="10"/>
      <c r="E410" s="10"/>
      <c r="F410" s="10"/>
      <c r="G410" s="10"/>
      <c r="H410" s="10"/>
      <c r="I410" s="10"/>
      <c r="J410" s="10"/>
      <c r="K410" s="14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18">
        <f t="shared" ca="1" si="21"/>
        <v>12627</v>
      </c>
      <c r="AK410" s="19" t="str">
        <f t="shared" ca="1" si="22"/>
        <v>justa</v>
      </c>
      <c r="AL410" s="21" t="s">
        <v>76</v>
      </c>
      <c r="AM410" s="21">
        <v>10</v>
      </c>
      <c r="AN410" s="21">
        <v>8</v>
      </c>
    </row>
    <row r="411" spans="1:40" ht="12" hidden="1" customHeight="1">
      <c r="A411" s="43"/>
      <c r="B411" s="10"/>
      <c r="C411" s="10"/>
      <c r="D411" s="10"/>
      <c r="E411" s="10"/>
      <c r="F411" s="10"/>
      <c r="G411" s="10"/>
      <c r="H411" s="10"/>
      <c r="I411" s="10"/>
      <c r="J411" s="10"/>
      <c r="K411" s="14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18">
        <f t="shared" ca="1" si="21"/>
        <v>11224</v>
      </c>
      <c r="AK411" s="19" t="str">
        <f t="shared" ca="1" si="22"/>
        <v>justa</v>
      </c>
      <c r="AL411" s="21" t="s">
        <v>76</v>
      </c>
      <c r="AM411" s="21">
        <v>11</v>
      </c>
      <c r="AN411" s="21">
        <v>9</v>
      </c>
    </row>
    <row r="412" spans="1:40" ht="12" hidden="1" customHeight="1">
      <c r="A412" s="43"/>
      <c r="B412" s="10"/>
      <c r="C412" s="10"/>
      <c r="D412" s="10"/>
      <c r="E412" s="10"/>
      <c r="F412" s="10"/>
      <c r="G412" s="10"/>
      <c r="H412" s="10"/>
      <c r="I412" s="10"/>
      <c r="J412" s="10"/>
      <c r="K412" s="14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18">
        <f t="shared" ca="1" si="21"/>
        <v>10101.6</v>
      </c>
      <c r="AK412" s="19" t="str">
        <f t="shared" ca="1" si="22"/>
        <v>justa</v>
      </c>
      <c r="AL412" s="21" t="s">
        <v>76</v>
      </c>
      <c r="AM412" s="21">
        <v>12</v>
      </c>
      <c r="AN412" s="21">
        <v>10</v>
      </c>
    </row>
    <row r="413" spans="1:40" ht="12" hidden="1" customHeight="1">
      <c r="A413" s="43"/>
      <c r="B413" s="10"/>
      <c r="C413" s="10"/>
      <c r="D413" s="10"/>
      <c r="E413" s="10"/>
      <c r="F413" s="10"/>
      <c r="G413" s="10"/>
      <c r="H413" s="10"/>
      <c r="I413" s="10"/>
      <c r="J413" s="10"/>
      <c r="K413" s="14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18">
        <f t="shared" ca="1" si="21"/>
        <v>9183.2727272727279</v>
      </c>
      <c r="AK413" s="19" t="str">
        <f t="shared" ca="1" si="22"/>
        <v>justa</v>
      </c>
      <c r="AL413" s="21" t="s">
        <v>76</v>
      </c>
      <c r="AM413" s="21">
        <v>13</v>
      </c>
      <c r="AN413" s="21">
        <v>11</v>
      </c>
    </row>
    <row r="414" spans="1:40" ht="12" hidden="1" customHeight="1">
      <c r="A414" s="43"/>
      <c r="B414" s="10"/>
      <c r="C414" s="10"/>
      <c r="D414" s="10"/>
      <c r="E414" s="10"/>
      <c r="F414" s="10"/>
      <c r="G414" s="10"/>
      <c r="H414" s="10"/>
      <c r="I414" s="10"/>
      <c r="J414" s="10"/>
      <c r="K414" s="14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18">
        <f t="shared" ca="1" si="21"/>
        <v>8418</v>
      </c>
      <c r="AK414" s="19" t="str">
        <f t="shared" ca="1" si="22"/>
        <v>justa</v>
      </c>
      <c r="AL414" s="21" t="s">
        <v>76</v>
      </c>
      <c r="AM414" s="21">
        <v>14</v>
      </c>
      <c r="AN414" s="21">
        <v>12</v>
      </c>
    </row>
    <row r="415" spans="1:40" ht="12" hidden="1" customHeight="1">
      <c r="A415" s="43"/>
      <c r="B415" s="10"/>
      <c r="C415" s="10"/>
      <c r="D415" s="10"/>
      <c r="E415" s="10"/>
      <c r="F415" s="10"/>
      <c r="G415" s="10"/>
      <c r="H415" s="10"/>
      <c r="I415" s="10"/>
      <c r="J415" s="10"/>
      <c r="K415" s="14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18">
        <f t="shared" ca="1" si="21"/>
        <v>7770.4615384615381</v>
      </c>
      <c r="AK415" s="19" t="str">
        <f t="shared" ca="1" si="22"/>
        <v>justa</v>
      </c>
      <c r="AL415" s="21" t="s">
        <v>76</v>
      </c>
      <c r="AM415" s="21">
        <v>15</v>
      </c>
      <c r="AN415" s="21">
        <v>13</v>
      </c>
    </row>
    <row r="416" spans="1:40" ht="12" hidden="1" customHeight="1">
      <c r="A416" s="43"/>
      <c r="B416" s="10"/>
      <c r="C416" s="10"/>
      <c r="D416" s="10"/>
      <c r="E416" s="10"/>
      <c r="F416" s="10"/>
      <c r="G416" s="10"/>
      <c r="H416" s="10"/>
      <c r="I416" s="10"/>
      <c r="J416" s="10"/>
      <c r="K416" s="14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18">
        <f t="shared" ca="1" si="21"/>
        <v>7215.4285714285716</v>
      </c>
      <c r="AK416" s="19" t="str">
        <f t="shared" ca="1" si="22"/>
        <v>justa</v>
      </c>
      <c r="AL416" s="21" t="s">
        <v>76</v>
      </c>
      <c r="AM416" s="21">
        <v>16</v>
      </c>
      <c r="AN416" s="21">
        <v>14</v>
      </c>
    </row>
    <row r="417" spans="1:40" ht="12" hidden="1" customHeight="1">
      <c r="A417" s="43"/>
      <c r="B417" s="10"/>
      <c r="C417" s="10"/>
      <c r="D417" s="10"/>
      <c r="E417" s="10"/>
      <c r="F417" s="10"/>
      <c r="G417" s="10"/>
      <c r="H417" s="10"/>
      <c r="I417" s="10"/>
      <c r="J417" s="10"/>
      <c r="K417" s="14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18">
        <f t="shared" ca="1" si="21"/>
        <v>6734.4</v>
      </c>
      <c r="AK417" s="19" t="str">
        <f t="shared" ca="1" si="22"/>
        <v>justa</v>
      </c>
      <c r="AL417" s="21" t="s">
        <v>76</v>
      </c>
      <c r="AM417" s="21">
        <v>17</v>
      </c>
      <c r="AN417" s="21">
        <v>15</v>
      </c>
    </row>
    <row r="418" spans="1:40" ht="12" hidden="1" customHeight="1">
      <c r="A418" s="43"/>
      <c r="B418" s="10"/>
      <c r="C418" s="10"/>
      <c r="D418" s="10"/>
      <c r="E418" s="10"/>
      <c r="F418" s="10"/>
      <c r="G418" s="10"/>
      <c r="H418" s="10"/>
      <c r="I418" s="10"/>
      <c r="J418" s="10"/>
      <c r="K418" s="14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18">
        <f t="shared" ca="1" si="21"/>
        <v>6313.5</v>
      </c>
      <c r="AK418" s="19" t="str">
        <f t="shared" ca="1" si="22"/>
        <v>justa</v>
      </c>
      <c r="AL418" s="21" t="s">
        <v>76</v>
      </c>
      <c r="AM418" s="21">
        <v>18</v>
      </c>
      <c r="AN418" s="21">
        <v>16</v>
      </c>
    </row>
    <row r="419" spans="1:40" ht="12" hidden="1" customHeight="1">
      <c r="A419" s="43"/>
      <c r="B419" s="10"/>
      <c r="C419" s="10"/>
      <c r="D419" s="10"/>
      <c r="E419" s="10"/>
      <c r="F419" s="10"/>
      <c r="G419" s="10"/>
      <c r="H419" s="10"/>
      <c r="I419" s="10"/>
      <c r="J419" s="10"/>
      <c r="K419" s="14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18">
        <f t="shared" ca="1" si="21"/>
        <v>5942.1176470588234</v>
      </c>
      <c r="AK419" s="19" t="str">
        <f t="shared" ca="1" si="22"/>
        <v>justa</v>
      </c>
      <c r="AL419" s="21" t="s">
        <v>76</v>
      </c>
      <c r="AM419" s="21">
        <v>19</v>
      </c>
      <c r="AN419" s="21">
        <v>17</v>
      </c>
    </row>
    <row r="420" spans="1:40" ht="12" hidden="1" customHeight="1">
      <c r="A420" s="43"/>
      <c r="B420" s="10"/>
      <c r="C420" s="10"/>
      <c r="D420" s="10"/>
      <c r="E420" s="10"/>
      <c r="F420" s="10"/>
      <c r="G420" s="10"/>
      <c r="H420" s="10"/>
      <c r="I420" s="10"/>
      <c r="J420" s="10"/>
      <c r="K420" s="14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18">
        <f t="shared" ca="1" si="21"/>
        <v>5612</v>
      </c>
      <c r="AK420" s="19" t="str">
        <f t="shared" ca="1" si="22"/>
        <v>justa</v>
      </c>
      <c r="AL420" s="21" t="s">
        <v>76</v>
      </c>
      <c r="AM420" s="21">
        <v>20</v>
      </c>
      <c r="AN420" s="21">
        <v>18</v>
      </c>
    </row>
    <row r="421" spans="1:40" ht="12" hidden="1" customHeight="1">
      <c r="A421" s="43"/>
      <c r="B421" s="10"/>
      <c r="C421" s="10"/>
      <c r="D421" s="10"/>
      <c r="E421" s="10"/>
      <c r="F421" s="10"/>
      <c r="G421" s="10"/>
      <c r="H421" s="10"/>
      <c r="I421" s="10"/>
      <c r="J421" s="10"/>
      <c r="K421" s="14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18">
        <f t="shared" ca="1" si="21"/>
        <v>5316.6315789473683</v>
      </c>
      <c r="AK421" s="19" t="str">
        <f t="shared" ca="1" si="22"/>
        <v>justa</v>
      </c>
      <c r="AL421" s="21" t="s">
        <v>76</v>
      </c>
      <c r="AM421" s="21">
        <v>21</v>
      </c>
      <c r="AN421" s="21">
        <v>19</v>
      </c>
    </row>
    <row r="422" spans="1:40" ht="12" hidden="1" customHeight="1">
      <c r="A422" s="43"/>
      <c r="B422" s="10"/>
      <c r="C422" s="10"/>
      <c r="D422" s="10"/>
      <c r="E422" s="10"/>
      <c r="F422" s="10"/>
      <c r="G422" s="10"/>
      <c r="H422" s="10"/>
      <c r="I422" s="10"/>
      <c r="J422" s="10"/>
      <c r="K422" s="14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18">
        <f t="shared" ca="1" si="21"/>
        <v>5050.8</v>
      </c>
      <c r="AK422" s="19" t="str">
        <f t="shared" ca="1" si="22"/>
        <v>justa</v>
      </c>
      <c r="AL422" s="21" t="s">
        <v>76</v>
      </c>
      <c r="AM422" s="21">
        <v>22</v>
      </c>
      <c r="AN422" s="21">
        <v>20</v>
      </c>
    </row>
    <row r="423" spans="1:40" ht="12" hidden="1" customHeight="1">
      <c r="A423" s="43"/>
      <c r="B423" s="10"/>
      <c r="C423" s="10"/>
      <c r="D423" s="10"/>
      <c r="E423" s="10"/>
      <c r="F423" s="10"/>
      <c r="G423" s="10"/>
      <c r="H423" s="10"/>
      <c r="I423" s="10"/>
      <c r="J423" s="10"/>
      <c r="K423" s="14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18">
        <f t="shared" ca="1" si="21"/>
        <v>4810.2857142857147</v>
      </c>
      <c r="AK423" s="19" t="str">
        <f t="shared" ca="1" si="22"/>
        <v>justa</v>
      </c>
      <c r="AL423" s="21" t="s">
        <v>76</v>
      </c>
      <c r="AM423" s="21">
        <v>23</v>
      </c>
      <c r="AN423" s="21">
        <v>21</v>
      </c>
    </row>
    <row r="424" spans="1:40" ht="12" hidden="1" customHeight="1">
      <c r="A424" s="43"/>
      <c r="B424" s="10"/>
      <c r="C424" s="10"/>
      <c r="D424" s="10"/>
      <c r="E424" s="10"/>
      <c r="F424" s="10"/>
      <c r="G424" s="10"/>
      <c r="H424" s="10"/>
      <c r="I424" s="10"/>
      <c r="J424" s="10"/>
      <c r="K424" s="14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18">
        <f t="shared" ca="1" si="21"/>
        <v>4591.636363636364</v>
      </c>
      <c r="AK424" s="19" t="str">
        <f t="shared" ca="1" si="22"/>
        <v>justa</v>
      </c>
      <c r="AL424" s="21" t="s">
        <v>76</v>
      </c>
      <c r="AM424" s="21">
        <v>24</v>
      </c>
      <c r="AN424" s="21">
        <v>22</v>
      </c>
    </row>
    <row r="425" spans="1:40" ht="12" hidden="1" customHeight="1">
      <c r="A425" s="43"/>
      <c r="B425" s="10"/>
      <c r="C425" s="10"/>
      <c r="D425" s="10"/>
      <c r="E425" s="10"/>
      <c r="F425" s="10"/>
      <c r="G425" s="10"/>
      <c r="H425" s="10"/>
      <c r="I425" s="10"/>
      <c r="J425" s="10"/>
      <c r="K425" s="14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18">
        <f t="shared" ca="1" si="21"/>
        <v>4392</v>
      </c>
      <c r="AK425" s="19" t="str">
        <f t="shared" ca="1" si="22"/>
        <v>justa</v>
      </c>
      <c r="AL425" s="21" t="s">
        <v>76</v>
      </c>
      <c r="AM425" s="21">
        <v>25</v>
      </c>
      <c r="AN425" s="21">
        <v>23</v>
      </c>
    </row>
    <row r="426" spans="1:40" ht="12" hidden="1" customHeight="1">
      <c r="A426" s="43"/>
      <c r="B426" s="10"/>
      <c r="C426" s="10"/>
      <c r="D426" s="10"/>
      <c r="E426" s="10"/>
      <c r="F426" s="10"/>
      <c r="G426" s="10"/>
      <c r="H426" s="10"/>
      <c r="I426" s="10"/>
      <c r="J426" s="10"/>
      <c r="K426" s="14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18">
        <f t="shared" ca="1" si="21"/>
        <v>4209</v>
      </c>
      <c r="AK426" s="19" t="str">
        <f t="shared" ca="1" si="22"/>
        <v>justa</v>
      </c>
      <c r="AL426" s="21" t="s">
        <v>76</v>
      </c>
      <c r="AM426" s="21">
        <v>26</v>
      </c>
      <c r="AN426" s="21">
        <v>24</v>
      </c>
    </row>
    <row r="427" spans="1:40" ht="12" hidden="1" customHeight="1">
      <c r="A427" s="43"/>
      <c r="B427" s="10"/>
      <c r="C427" s="10"/>
      <c r="D427" s="10"/>
      <c r="E427" s="10"/>
      <c r="F427" s="10"/>
      <c r="G427" s="10"/>
      <c r="H427" s="10"/>
      <c r="I427" s="10"/>
      <c r="J427" s="10"/>
      <c r="K427" s="14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18">
        <f t="shared" ca="1" si="21"/>
        <v>4040.64</v>
      </c>
      <c r="AK427" s="19" t="str">
        <f t="shared" ca="1" si="22"/>
        <v>justa</v>
      </c>
      <c r="AL427" s="21" t="s">
        <v>76</v>
      </c>
      <c r="AM427" s="21">
        <v>27</v>
      </c>
      <c r="AN427" s="21">
        <v>25</v>
      </c>
    </row>
    <row r="428" spans="1:40" ht="12" hidden="1" customHeight="1">
      <c r="A428" s="43"/>
      <c r="B428" s="10"/>
      <c r="C428" s="10"/>
      <c r="D428" s="10"/>
      <c r="E428" s="10"/>
      <c r="F428" s="10"/>
      <c r="G428" s="10"/>
      <c r="H428" s="10"/>
      <c r="I428" s="10"/>
      <c r="J428" s="10"/>
      <c r="K428" s="14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18">
        <f t="shared" ca="1" si="21"/>
        <v>3885.2307692307691</v>
      </c>
      <c r="AK428" s="19" t="str">
        <f t="shared" ca="1" si="22"/>
        <v>justa</v>
      </c>
      <c r="AL428" s="21" t="s">
        <v>76</v>
      </c>
      <c r="AM428" s="21">
        <v>28</v>
      </c>
      <c r="AN428" s="21">
        <v>26</v>
      </c>
    </row>
    <row r="429" spans="1:40" ht="12" hidden="1" customHeight="1">
      <c r="A429" s="43"/>
      <c r="B429" s="10"/>
      <c r="C429" s="10"/>
      <c r="D429" s="10"/>
      <c r="E429" s="10"/>
      <c r="F429" s="10"/>
      <c r="G429" s="10"/>
      <c r="H429" s="10"/>
      <c r="I429" s="10"/>
      <c r="J429" s="10"/>
      <c r="K429" s="14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18">
        <f t="shared" ca="1" si="21"/>
        <v>3741.3333333333335</v>
      </c>
      <c r="AK429" s="19" t="str">
        <f t="shared" ca="1" si="22"/>
        <v>justa</v>
      </c>
      <c r="AL429" s="21" t="s">
        <v>76</v>
      </c>
      <c r="AM429" s="21">
        <v>29</v>
      </c>
      <c r="AN429" s="21">
        <v>27</v>
      </c>
    </row>
    <row r="430" spans="1:40" ht="12" hidden="1" customHeight="1">
      <c r="A430" s="43"/>
      <c r="B430" s="10"/>
      <c r="C430" s="10"/>
      <c r="D430" s="10"/>
      <c r="E430" s="10"/>
      <c r="F430" s="10"/>
      <c r="G430" s="10"/>
      <c r="H430" s="10"/>
      <c r="I430" s="10"/>
      <c r="J430" s="10"/>
      <c r="K430" s="14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18">
        <f t="shared" ca="1" si="21"/>
        <v>3607.7142857142858</v>
      </c>
      <c r="AK430" s="19" t="str">
        <f t="shared" ca="1" si="22"/>
        <v>justa</v>
      </c>
      <c r="AL430" s="21" t="s">
        <v>76</v>
      </c>
      <c r="AM430" s="21">
        <v>30</v>
      </c>
      <c r="AN430" s="21">
        <v>28</v>
      </c>
    </row>
    <row r="431" spans="1:40" ht="12" hidden="1" customHeight="1">
      <c r="A431" s="43"/>
      <c r="B431" s="10"/>
      <c r="C431" s="10"/>
      <c r="D431" s="10"/>
      <c r="E431" s="10"/>
      <c r="F431" s="10"/>
      <c r="G431" s="10"/>
      <c r="H431" s="10"/>
      <c r="I431" s="10"/>
      <c r="J431" s="10"/>
      <c r="K431" s="14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18">
        <f t="shared" ca="1" si="21"/>
        <v>3483.3103448275861</v>
      </c>
      <c r="AK431" s="19" t="str">
        <f t="shared" ca="1" si="22"/>
        <v>justa</v>
      </c>
      <c r="AL431" s="21" t="s">
        <v>76</v>
      </c>
      <c r="AM431" s="21">
        <v>31</v>
      </c>
      <c r="AN431" s="21">
        <v>29</v>
      </c>
    </row>
    <row r="432" spans="1:40" ht="12" hidden="1" customHeight="1">
      <c r="A432" s="43"/>
      <c r="B432" s="10"/>
      <c r="C432" s="10"/>
      <c r="D432" s="10"/>
      <c r="E432" s="10"/>
      <c r="F432" s="10"/>
      <c r="G432" s="10"/>
      <c r="H432" s="10"/>
      <c r="I432" s="10"/>
      <c r="J432" s="10"/>
      <c r="K432" s="14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18">
        <f t="shared" ca="1" si="21"/>
        <v>3367.2</v>
      </c>
      <c r="AK432" s="19" t="str">
        <f t="shared" ca="1" si="22"/>
        <v>justa</v>
      </c>
      <c r="AL432" s="21" t="s">
        <v>76</v>
      </c>
      <c r="AM432" s="21">
        <v>32</v>
      </c>
      <c r="AN432" s="21">
        <v>30</v>
      </c>
    </row>
    <row r="433" spans="1:40" ht="12" hidden="1" customHeight="1">
      <c r="A433" s="43"/>
      <c r="B433" s="10"/>
      <c r="C433" s="10"/>
      <c r="D433" s="10"/>
      <c r="E433" s="10"/>
      <c r="F433" s="10"/>
      <c r="G433" s="10"/>
      <c r="H433" s="10"/>
      <c r="I433" s="10"/>
      <c r="J433" s="10"/>
      <c r="K433" s="14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18">
        <f t="shared" ca="1" si="21"/>
        <v>3258.5806451612902</v>
      </c>
      <c r="AK433" s="19" t="str">
        <f t="shared" ca="1" si="22"/>
        <v>justa</v>
      </c>
      <c r="AL433" s="21" t="s">
        <v>76</v>
      </c>
      <c r="AM433" s="21">
        <v>33</v>
      </c>
      <c r="AN433" s="21">
        <v>31</v>
      </c>
    </row>
    <row r="434" spans="1:40" ht="12" hidden="1" customHeight="1">
      <c r="A434" s="43"/>
      <c r="B434" s="10"/>
      <c r="C434" s="10"/>
      <c r="D434" s="10"/>
      <c r="E434" s="10"/>
      <c r="F434" s="10"/>
      <c r="G434" s="10"/>
      <c r="H434" s="10"/>
      <c r="I434" s="10"/>
      <c r="J434" s="10"/>
      <c r="K434" s="14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18">
        <f t="shared" ca="1" si="21"/>
        <v>3156.75</v>
      </c>
      <c r="AK434" s="19" t="str">
        <f t="shared" ca="1" si="22"/>
        <v>justa</v>
      </c>
      <c r="AL434" s="21" t="s">
        <v>76</v>
      </c>
      <c r="AM434" s="21">
        <v>34</v>
      </c>
      <c r="AN434" s="21">
        <v>32</v>
      </c>
    </row>
    <row r="435" spans="1:40" ht="12" hidden="1" customHeight="1">
      <c r="A435" s="43"/>
      <c r="B435" s="10"/>
      <c r="C435" s="10"/>
      <c r="D435" s="10"/>
      <c r="E435" s="10"/>
      <c r="F435" s="10"/>
      <c r="G435" s="10"/>
      <c r="H435" s="10"/>
      <c r="I435" s="10"/>
      <c r="J435" s="10"/>
      <c r="K435" s="14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18">
        <f t="shared" ca="1" si="21"/>
        <v>3061.090909090909</v>
      </c>
      <c r="AK435" s="19" t="str">
        <f t="shared" ca="1" si="22"/>
        <v>justa</v>
      </c>
      <c r="AL435" s="21" t="s">
        <v>76</v>
      </c>
      <c r="AM435" s="21">
        <v>35</v>
      </c>
      <c r="AN435" s="21">
        <v>33</v>
      </c>
    </row>
    <row r="436" spans="1:40" ht="12" hidden="1" customHeight="1">
      <c r="A436" s="43"/>
      <c r="B436" s="10"/>
      <c r="C436" s="10"/>
      <c r="D436" s="10"/>
      <c r="E436" s="10"/>
      <c r="F436" s="10"/>
      <c r="G436" s="10"/>
      <c r="H436" s="10"/>
      <c r="I436" s="10"/>
      <c r="J436" s="10"/>
      <c r="K436" s="14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18">
        <f t="shared" ca="1" si="21"/>
        <v>2971.0588235294117</v>
      </c>
      <c r="AK436" s="19" t="str">
        <f t="shared" ca="1" si="22"/>
        <v>justa</v>
      </c>
      <c r="AL436" s="21" t="s">
        <v>76</v>
      </c>
      <c r="AM436" s="21">
        <v>36</v>
      </c>
      <c r="AN436" s="21">
        <v>34</v>
      </c>
    </row>
    <row r="437" spans="1:40" ht="12" hidden="1" customHeight="1">
      <c r="A437" s="43"/>
      <c r="B437" s="10"/>
      <c r="C437" s="10"/>
      <c r="D437" s="10"/>
      <c r="E437" s="10"/>
      <c r="F437" s="10"/>
      <c r="G437" s="10"/>
      <c r="H437" s="10"/>
      <c r="I437" s="10"/>
      <c r="J437" s="10"/>
      <c r="K437" s="14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18">
        <f t="shared" ca="1" si="21"/>
        <v>2886.1714285714284</v>
      </c>
      <c r="AK437" s="19" t="str">
        <f t="shared" ca="1" si="22"/>
        <v>justa</v>
      </c>
      <c r="AL437" s="21" t="s">
        <v>76</v>
      </c>
      <c r="AM437" s="21">
        <v>37</v>
      </c>
      <c r="AN437" s="21">
        <v>35</v>
      </c>
    </row>
    <row r="438" spans="1:40" ht="12" hidden="1" customHeight="1">
      <c r="A438" s="43"/>
      <c r="B438" s="10"/>
      <c r="C438" s="10"/>
      <c r="D438" s="10"/>
      <c r="E438" s="10"/>
      <c r="F438" s="10"/>
      <c r="G438" s="10"/>
      <c r="H438" s="10"/>
      <c r="I438" s="10"/>
      <c r="J438" s="10"/>
      <c r="K438" s="14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18">
        <f t="shared" ca="1" si="21"/>
        <v>2806</v>
      </c>
      <c r="AK438" s="19" t="str">
        <f t="shared" ca="1" si="22"/>
        <v>justa</v>
      </c>
      <c r="AL438" s="21" t="s">
        <v>76</v>
      </c>
      <c r="AM438" s="21">
        <v>38</v>
      </c>
      <c r="AN438" s="21">
        <v>36</v>
      </c>
    </row>
    <row r="439" spans="1:40" ht="12" hidden="1" customHeight="1">
      <c r="A439" s="43"/>
      <c r="B439" s="10"/>
      <c r="C439" s="10"/>
      <c r="D439" s="10"/>
      <c r="E439" s="10"/>
      <c r="F439" s="10"/>
      <c r="G439" s="10"/>
      <c r="H439" s="10"/>
      <c r="I439" s="10"/>
      <c r="J439" s="10"/>
      <c r="K439" s="14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18">
        <f t="shared" ca="1" si="21"/>
        <v>2730.1621621621621</v>
      </c>
      <c r="AK439" s="19" t="str">
        <f t="shared" ca="1" si="22"/>
        <v>justa</v>
      </c>
      <c r="AL439" s="21" t="s">
        <v>76</v>
      </c>
      <c r="AM439" s="21">
        <v>39</v>
      </c>
      <c r="AN439" s="21">
        <v>37</v>
      </c>
    </row>
    <row r="440" spans="1:40" ht="12" hidden="1" customHeight="1">
      <c r="A440" s="43"/>
      <c r="B440" s="10"/>
      <c r="C440" s="10"/>
      <c r="D440" s="10"/>
      <c r="E440" s="10"/>
      <c r="F440" s="10"/>
      <c r="G440" s="10"/>
      <c r="H440" s="10"/>
      <c r="I440" s="10"/>
      <c r="J440" s="10"/>
      <c r="K440" s="14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18">
        <f t="shared" ca="1" si="21"/>
        <v>2658.3157894736842</v>
      </c>
      <c r="AK440" s="19" t="str">
        <f t="shared" ca="1" si="22"/>
        <v>justa</v>
      </c>
      <c r="AL440" s="21" t="s">
        <v>76</v>
      </c>
      <c r="AM440" s="21">
        <v>40</v>
      </c>
      <c r="AN440" s="21">
        <v>38</v>
      </c>
    </row>
    <row r="441" spans="1:40" ht="12" hidden="1" customHeight="1">
      <c r="A441" s="43"/>
      <c r="B441" s="10"/>
      <c r="C441" s="10"/>
      <c r="D441" s="10"/>
      <c r="E441" s="10"/>
      <c r="F441" s="10"/>
      <c r="G441" s="10"/>
      <c r="H441" s="10"/>
      <c r="I441" s="10"/>
      <c r="J441" s="10"/>
      <c r="K441" s="14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18">
        <f t="shared" ca="1" si="21"/>
        <v>2590.1538461538462</v>
      </c>
      <c r="AK441" s="19" t="str">
        <f t="shared" ca="1" si="22"/>
        <v>justa</v>
      </c>
      <c r="AL441" s="21" t="s">
        <v>76</v>
      </c>
      <c r="AM441" s="21">
        <v>41</v>
      </c>
      <c r="AN441" s="21">
        <v>39</v>
      </c>
    </row>
    <row r="442" spans="1:40" ht="12" hidden="1" customHeight="1">
      <c r="A442" s="43"/>
      <c r="B442" s="10"/>
      <c r="C442" s="10"/>
      <c r="D442" s="10"/>
      <c r="E442" s="10"/>
      <c r="F442" s="10"/>
      <c r="G442" s="10"/>
      <c r="H442" s="10"/>
      <c r="I442" s="10"/>
      <c r="J442" s="10"/>
      <c r="K442" s="14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18">
        <f t="shared" ca="1" si="21"/>
        <v>2525.4</v>
      </c>
      <c r="AK442" s="19" t="str">
        <f t="shared" ca="1" si="22"/>
        <v>justa</v>
      </c>
      <c r="AL442" s="21" t="s">
        <v>76</v>
      </c>
      <c r="AM442" s="21">
        <v>42</v>
      </c>
      <c r="AN442" s="21">
        <v>40</v>
      </c>
    </row>
    <row r="443" spans="1:40" ht="12" hidden="1" customHeight="1">
      <c r="A443" s="43"/>
      <c r="B443" s="10"/>
      <c r="C443" s="10"/>
      <c r="D443" s="10"/>
      <c r="E443" s="10"/>
      <c r="F443" s="10"/>
      <c r="G443" s="10"/>
      <c r="H443" s="10"/>
      <c r="I443" s="10"/>
      <c r="J443" s="10"/>
      <c r="K443" s="14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18">
        <f t="shared" ca="1" si="21"/>
        <v>2463.8048780487807</v>
      </c>
      <c r="AK443" s="19" t="str">
        <f t="shared" ca="1" si="22"/>
        <v>justa</v>
      </c>
      <c r="AL443" s="21" t="s">
        <v>76</v>
      </c>
      <c r="AM443" s="21">
        <v>43</v>
      </c>
      <c r="AN443" s="21">
        <v>41</v>
      </c>
    </row>
    <row r="444" spans="1:40" ht="12" hidden="1" customHeight="1">
      <c r="A444" s="43"/>
      <c r="B444" s="10"/>
      <c r="C444" s="10"/>
      <c r="D444" s="10"/>
      <c r="E444" s="10"/>
      <c r="F444" s="10"/>
      <c r="G444" s="10"/>
      <c r="H444" s="10"/>
      <c r="I444" s="10"/>
      <c r="J444" s="10"/>
      <c r="K444" s="14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18">
        <f t="shared" ca="1" si="21"/>
        <v>2405.1428571428573</v>
      </c>
      <c r="AK444" s="19" t="str">
        <f t="shared" ca="1" si="22"/>
        <v>justa</v>
      </c>
      <c r="AL444" s="21" t="s">
        <v>76</v>
      </c>
      <c r="AM444" s="21">
        <v>44</v>
      </c>
      <c r="AN444" s="21">
        <v>42</v>
      </c>
    </row>
    <row r="445" spans="1:40" ht="12" hidden="1" customHeight="1">
      <c r="A445" s="43"/>
      <c r="B445" s="10"/>
      <c r="C445" s="10"/>
      <c r="D445" s="10"/>
      <c r="E445" s="10"/>
      <c r="F445" s="10"/>
      <c r="G445" s="10"/>
      <c r="H445" s="10"/>
      <c r="I445" s="10"/>
      <c r="J445" s="10"/>
      <c r="K445" s="14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18">
        <f t="shared" ca="1" si="21"/>
        <v>2349.2093023255816</v>
      </c>
      <c r="AK445" s="19" t="str">
        <f t="shared" ca="1" si="22"/>
        <v>justa</v>
      </c>
      <c r="AL445" s="21" t="s">
        <v>76</v>
      </c>
      <c r="AM445" s="21">
        <v>45</v>
      </c>
      <c r="AN445" s="21">
        <v>43</v>
      </c>
    </row>
    <row r="446" spans="1:40" ht="12" hidden="1" customHeight="1">
      <c r="A446" s="43"/>
      <c r="B446" s="10"/>
      <c r="C446" s="10"/>
      <c r="D446" s="10"/>
      <c r="E446" s="10"/>
      <c r="F446" s="10"/>
      <c r="G446" s="10"/>
      <c r="H446" s="10"/>
      <c r="I446" s="10"/>
      <c r="J446" s="10"/>
      <c r="K446" s="14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18">
        <f t="shared" ca="1" si="21"/>
        <v>2295.818181818182</v>
      </c>
      <c r="AK446" s="19" t="str">
        <f t="shared" ca="1" si="22"/>
        <v>justa</v>
      </c>
      <c r="AL446" s="21" t="s">
        <v>76</v>
      </c>
      <c r="AM446" s="21">
        <v>46</v>
      </c>
      <c r="AN446" s="21">
        <v>44</v>
      </c>
    </row>
    <row r="447" spans="1:40" ht="12" hidden="1" customHeight="1">
      <c r="A447" s="43"/>
      <c r="B447" s="10"/>
      <c r="C447" s="10"/>
      <c r="D447" s="10"/>
      <c r="E447" s="10"/>
      <c r="F447" s="10"/>
      <c r="G447" s="10"/>
      <c r="H447" s="10"/>
      <c r="I447" s="10"/>
      <c r="J447" s="10"/>
      <c r="K447" s="14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18">
        <f t="shared" ca="1" si="21"/>
        <v>2244.8000000000002</v>
      </c>
      <c r="AK447" s="19" t="str">
        <f t="shared" ca="1" si="22"/>
        <v>justa</v>
      </c>
      <c r="AL447" s="21" t="s">
        <v>76</v>
      </c>
      <c r="AM447" s="21">
        <v>47</v>
      </c>
      <c r="AN447" s="21">
        <v>45</v>
      </c>
    </row>
    <row r="448" spans="1:40" ht="12" hidden="1" customHeight="1">
      <c r="A448" s="43"/>
      <c r="B448" s="10"/>
      <c r="C448" s="10"/>
      <c r="D448" s="10"/>
      <c r="E448" s="10"/>
      <c r="F448" s="10"/>
      <c r="G448" s="10"/>
      <c r="H448" s="10"/>
      <c r="I448" s="10"/>
      <c r="J448" s="10"/>
      <c r="K448" s="14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18">
        <f t="shared" ca="1" si="21"/>
        <v>2196</v>
      </c>
      <c r="AK448" s="19" t="str">
        <f t="shared" ca="1" si="22"/>
        <v>justa</v>
      </c>
      <c r="AL448" s="21" t="s">
        <v>76</v>
      </c>
      <c r="AM448" s="21">
        <v>48</v>
      </c>
      <c r="AN448" s="21">
        <v>46</v>
      </c>
    </row>
    <row r="449" spans="1:40" ht="12" hidden="1" customHeight="1">
      <c r="A449" s="43"/>
      <c r="B449" s="10"/>
      <c r="C449" s="10"/>
      <c r="D449" s="10"/>
      <c r="E449" s="10"/>
      <c r="F449" s="10"/>
      <c r="G449" s="10"/>
      <c r="H449" s="10"/>
      <c r="I449" s="10"/>
      <c r="J449" s="10"/>
      <c r="K449" s="14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18">
        <f t="shared" ca="1" si="21"/>
        <v>2149.2765957446809</v>
      </c>
      <c r="AK449" s="19" t="str">
        <f t="shared" ca="1" si="22"/>
        <v>justa</v>
      </c>
      <c r="AL449" s="21" t="s">
        <v>76</v>
      </c>
      <c r="AM449" s="21">
        <v>49</v>
      </c>
      <c r="AN449" s="21">
        <v>47</v>
      </c>
    </row>
    <row r="450" spans="1:40" ht="12" hidden="1" customHeight="1">
      <c r="A450" s="43"/>
      <c r="B450" s="10"/>
      <c r="C450" s="10"/>
      <c r="D450" s="10"/>
      <c r="E450" s="10"/>
      <c r="F450" s="10"/>
      <c r="G450" s="10"/>
      <c r="H450" s="10"/>
      <c r="I450" s="10"/>
      <c r="J450" s="10"/>
      <c r="K450" s="14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18">
        <f t="shared" ca="1" si="21"/>
        <v>2104.5</v>
      </c>
      <c r="AK450" s="19" t="str">
        <f t="shared" ca="1" si="22"/>
        <v>justa</v>
      </c>
      <c r="AL450" s="21" t="s">
        <v>76</v>
      </c>
      <c r="AM450" s="21">
        <v>50</v>
      </c>
      <c r="AN450" s="21">
        <v>48</v>
      </c>
    </row>
    <row r="451" spans="1:40" ht="12" hidden="1" customHeight="1">
      <c r="A451" s="43"/>
      <c r="B451" s="10"/>
      <c r="C451" s="10"/>
      <c r="D451" s="10"/>
      <c r="E451" s="10"/>
      <c r="F451" s="10"/>
      <c r="G451" s="10"/>
      <c r="H451" s="10"/>
      <c r="I451" s="10"/>
      <c r="J451" s="10"/>
      <c r="K451" s="14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18">
        <f t="shared" ca="1" si="21"/>
        <v>2061.5510204081634</v>
      </c>
      <c r="AK451" s="19" t="str">
        <f t="shared" ca="1" si="22"/>
        <v>justa</v>
      </c>
      <c r="AL451" s="21" t="s">
        <v>76</v>
      </c>
      <c r="AM451" s="21">
        <v>51</v>
      </c>
      <c r="AN451" s="21">
        <v>49</v>
      </c>
    </row>
    <row r="452" spans="1:40" ht="12" hidden="1" customHeight="1">
      <c r="A452" s="43"/>
      <c r="B452" s="10"/>
      <c r="C452" s="10"/>
      <c r="D452" s="10"/>
      <c r="E452" s="10"/>
      <c r="F452" s="10"/>
      <c r="G452" s="10"/>
      <c r="H452" s="10"/>
      <c r="I452" s="10"/>
      <c r="J452" s="10"/>
      <c r="K452" s="14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18">
        <f t="shared" ca="1" si="21"/>
        <v>2020.32</v>
      </c>
      <c r="AK452" s="19" t="str">
        <f t="shared" ca="1" si="22"/>
        <v>justa</v>
      </c>
      <c r="AL452" s="21" t="s">
        <v>76</v>
      </c>
      <c r="AM452" s="21">
        <v>52</v>
      </c>
      <c r="AN452" s="21">
        <v>50</v>
      </c>
    </row>
    <row r="453" spans="1:40" ht="12" hidden="1" customHeight="1">
      <c r="A453" s="43"/>
      <c r="B453" s="10"/>
      <c r="C453" s="10"/>
      <c r="D453" s="10"/>
      <c r="E453" s="10"/>
      <c r="F453" s="10"/>
      <c r="G453" s="10"/>
      <c r="H453" s="10"/>
      <c r="I453" s="10"/>
      <c r="J453" s="10"/>
      <c r="K453" s="14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18">
        <f t="shared" ca="1" si="21"/>
        <v>91587</v>
      </c>
      <c r="AK453" s="19" t="str">
        <f t="shared" ca="1" si="22"/>
        <v>mira</v>
      </c>
      <c r="AL453" s="21" t="s">
        <v>77</v>
      </c>
      <c r="AM453" s="21">
        <v>3</v>
      </c>
      <c r="AN453" s="21">
        <v>1</v>
      </c>
    </row>
    <row r="454" spans="1:40" ht="12" hidden="1" customHeight="1">
      <c r="A454" s="43"/>
      <c r="B454" s="10"/>
      <c r="C454" s="10"/>
      <c r="D454" s="10"/>
      <c r="E454" s="10"/>
      <c r="F454" s="10"/>
      <c r="G454" s="10"/>
      <c r="H454" s="10"/>
      <c r="I454" s="10"/>
      <c r="J454" s="10"/>
      <c r="K454" s="14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18">
        <f t="shared" ca="1" si="21"/>
        <v>45793.5</v>
      </c>
      <c r="AK454" s="19" t="str">
        <f t="shared" ca="1" si="22"/>
        <v>mira</v>
      </c>
      <c r="AL454" s="21" t="s">
        <v>77</v>
      </c>
      <c r="AM454" s="21">
        <v>4</v>
      </c>
      <c r="AN454" s="21">
        <v>2</v>
      </c>
    </row>
    <row r="455" spans="1:40" ht="12" hidden="1" customHeight="1">
      <c r="A455" s="43"/>
      <c r="B455" s="10"/>
      <c r="C455" s="10"/>
      <c r="D455" s="10"/>
      <c r="E455" s="10"/>
      <c r="F455" s="10"/>
      <c r="G455" s="10"/>
      <c r="H455" s="10"/>
      <c r="I455" s="10"/>
      <c r="J455" s="10"/>
      <c r="K455" s="14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18">
        <f t="shared" ca="1" si="21"/>
        <v>30529</v>
      </c>
      <c r="AK455" s="19" t="str">
        <f t="shared" ca="1" si="22"/>
        <v>mira</v>
      </c>
      <c r="AL455" s="21" t="s">
        <v>77</v>
      </c>
      <c r="AM455" s="21">
        <v>5</v>
      </c>
      <c r="AN455" s="21">
        <v>3</v>
      </c>
    </row>
    <row r="456" spans="1:40" ht="12" hidden="1" customHeight="1">
      <c r="A456" s="43"/>
      <c r="B456" s="10"/>
      <c r="C456" s="10"/>
      <c r="D456" s="10"/>
      <c r="E456" s="10"/>
      <c r="F456" s="10"/>
      <c r="G456" s="10"/>
      <c r="H456" s="10"/>
      <c r="I456" s="10"/>
      <c r="J456" s="10"/>
      <c r="K456" s="14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18">
        <f t="shared" ca="1" si="21"/>
        <v>22896.75</v>
      </c>
      <c r="AK456" s="19" t="str">
        <f t="shared" ca="1" si="22"/>
        <v>mira</v>
      </c>
      <c r="AL456" s="21" t="s">
        <v>77</v>
      </c>
      <c r="AM456" s="21">
        <v>6</v>
      </c>
      <c r="AN456" s="21">
        <v>4</v>
      </c>
    </row>
    <row r="457" spans="1:40" ht="12" hidden="1" customHeight="1">
      <c r="A457" s="43"/>
      <c r="B457" s="10"/>
      <c r="C457" s="10"/>
      <c r="D457" s="10"/>
      <c r="E457" s="10"/>
      <c r="F457" s="10"/>
      <c r="G457" s="10"/>
      <c r="H457" s="10"/>
      <c r="I457" s="10"/>
      <c r="J457" s="10"/>
      <c r="K457" s="14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18">
        <f t="shared" ca="1" si="21"/>
        <v>18317.400000000001</v>
      </c>
      <c r="AK457" s="19" t="str">
        <f t="shared" ca="1" si="22"/>
        <v>mira</v>
      </c>
      <c r="AL457" s="21" t="s">
        <v>77</v>
      </c>
      <c r="AM457" s="21">
        <v>7</v>
      </c>
      <c r="AN457" s="21">
        <v>5</v>
      </c>
    </row>
    <row r="458" spans="1:40" ht="12" hidden="1" customHeight="1">
      <c r="A458" s="43"/>
      <c r="B458" s="10"/>
      <c r="C458" s="10"/>
      <c r="D458" s="10"/>
      <c r="E458" s="10"/>
      <c r="F458" s="10"/>
      <c r="G458" s="10"/>
      <c r="H458" s="10"/>
      <c r="I458" s="10"/>
      <c r="J458" s="10"/>
      <c r="K458" s="14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18">
        <f t="shared" ca="1" si="21"/>
        <v>15264.5</v>
      </c>
      <c r="AK458" s="19" t="str">
        <f t="shared" ca="1" si="22"/>
        <v>mira</v>
      </c>
      <c r="AL458" s="21" t="s">
        <v>77</v>
      </c>
      <c r="AM458" s="21">
        <v>8</v>
      </c>
      <c r="AN458" s="21">
        <v>6</v>
      </c>
    </row>
    <row r="459" spans="1:40" ht="12" hidden="1" customHeight="1">
      <c r="A459" s="43"/>
      <c r="B459" s="10"/>
      <c r="C459" s="10"/>
      <c r="D459" s="10"/>
      <c r="E459" s="10"/>
      <c r="F459" s="10"/>
      <c r="G459" s="10"/>
      <c r="H459" s="10"/>
      <c r="I459" s="10"/>
      <c r="J459" s="10"/>
      <c r="K459" s="14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18">
        <f t="shared" ca="1" si="21"/>
        <v>13083.857142857143</v>
      </c>
      <c r="AK459" s="19" t="str">
        <f t="shared" ca="1" si="22"/>
        <v>mira</v>
      </c>
      <c r="AL459" s="21" t="s">
        <v>77</v>
      </c>
      <c r="AM459" s="21">
        <v>9</v>
      </c>
      <c r="AN459" s="21">
        <v>7</v>
      </c>
    </row>
    <row r="460" spans="1:40" ht="12" hidden="1" customHeight="1">
      <c r="A460" s="43"/>
      <c r="B460" s="10"/>
      <c r="C460" s="10"/>
      <c r="D460" s="10"/>
      <c r="E460" s="10"/>
      <c r="F460" s="10"/>
      <c r="G460" s="10"/>
      <c r="H460" s="10"/>
      <c r="I460" s="10"/>
      <c r="J460" s="10"/>
      <c r="K460" s="14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18">
        <f t="shared" ca="1" si="21"/>
        <v>11448.375</v>
      </c>
      <c r="AK460" s="19" t="str">
        <f t="shared" ca="1" si="22"/>
        <v>mira</v>
      </c>
      <c r="AL460" s="21" t="s">
        <v>77</v>
      </c>
      <c r="AM460" s="21">
        <v>10</v>
      </c>
      <c r="AN460" s="21">
        <v>8</v>
      </c>
    </row>
    <row r="461" spans="1:40" ht="12" hidden="1" customHeight="1">
      <c r="A461" s="43"/>
      <c r="B461" s="10"/>
      <c r="C461" s="10"/>
      <c r="D461" s="10"/>
      <c r="E461" s="10"/>
      <c r="F461" s="10"/>
      <c r="G461" s="10"/>
      <c r="H461" s="10"/>
      <c r="I461" s="10"/>
      <c r="J461" s="10"/>
      <c r="K461" s="14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18">
        <f t="shared" ca="1" si="21"/>
        <v>10176.333333333334</v>
      </c>
      <c r="AK461" s="19" t="str">
        <f t="shared" ca="1" si="22"/>
        <v>mira</v>
      </c>
      <c r="AL461" s="21" t="s">
        <v>77</v>
      </c>
      <c r="AM461" s="21">
        <v>11</v>
      </c>
      <c r="AN461" s="21">
        <v>9</v>
      </c>
    </row>
    <row r="462" spans="1:40" ht="12" hidden="1" customHeight="1">
      <c r="A462" s="43"/>
      <c r="B462" s="10"/>
      <c r="C462" s="10"/>
      <c r="D462" s="10"/>
      <c r="E462" s="10"/>
      <c r="F462" s="10"/>
      <c r="G462" s="10"/>
      <c r="H462" s="10"/>
      <c r="I462" s="10"/>
      <c r="J462" s="10"/>
      <c r="K462" s="14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18">
        <f t="shared" ca="1" si="21"/>
        <v>9158.7000000000007</v>
      </c>
      <c r="AK462" s="19" t="str">
        <f t="shared" ca="1" si="22"/>
        <v>mira</v>
      </c>
      <c r="AL462" s="21" t="s">
        <v>77</v>
      </c>
      <c r="AM462" s="21">
        <v>12</v>
      </c>
      <c r="AN462" s="21">
        <v>10</v>
      </c>
    </row>
    <row r="463" spans="1:40" ht="12" hidden="1" customHeight="1">
      <c r="A463" s="43"/>
      <c r="B463" s="10"/>
      <c r="C463" s="10"/>
      <c r="D463" s="10"/>
      <c r="E463" s="10"/>
      <c r="F463" s="10"/>
      <c r="G463" s="10"/>
      <c r="H463" s="10"/>
      <c r="I463" s="10"/>
      <c r="J463" s="10"/>
      <c r="K463" s="14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18">
        <f t="shared" ca="1" si="21"/>
        <v>8326.0909090909099</v>
      </c>
      <c r="AK463" s="19" t="str">
        <f t="shared" ca="1" si="22"/>
        <v>mira</v>
      </c>
      <c r="AL463" s="21" t="s">
        <v>77</v>
      </c>
      <c r="AM463" s="21">
        <v>13</v>
      </c>
      <c r="AN463" s="21">
        <v>11</v>
      </c>
    </row>
    <row r="464" spans="1:40" ht="12" hidden="1" customHeight="1">
      <c r="A464" s="43"/>
      <c r="B464" s="10"/>
      <c r="C464" s="10"/>
      <c r="D464" s="10"/>
      <c r="E464" s="10"/>
      <c r="F464" s="10"/>
      <c r="G464" s="10"/>
      <c r="H464" s="10"/>
      <c r="I464" s="10"/>
      <c r="J464" s="10"/>
      <c r="K464" s="14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18">
        <f t="shared" ca="1" si="21"/>
        <v>7632.25</v>
      </c>
      <c r="AK464" s="19" t="str">
        <f t="shared" ca="1" si="22"/>
        <v>mira</v>
      </c>
      <c r="AL464" s="21" t="s">
        <v>77</v>
      </c>
      <c r="AM464" s="21">
        <v>14</v>
      </c>
      <c r="AN464" s="21">
        <v>12</v>
      </c>
    </row>
    <row r="465" spans="1:40" ht="12" hidden="1" customHeight="1">
      <c r="A465" s="43"/>
      <c r="B465" s="10"/>
      <c r="C465" s="10"/>
      <c r="D465" s="10"/>
      <c r="E465" s="10"/>
      <c r="F465" s="10"/>
      <c r="G465" s="10"/>
      <c r="H465" s="10"/>
      <c r="I465" s="10"/>
      <c r="J465" s="10"/>
      <c r="K465" s="14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18">
        <f t="shared" ca="1" si="21"/>
        <v>7045.1538461538457</v>
      </c>
      <c r="AK465" s="19" t="str">
        <f t="shared" ca="1" si="22"/>
        <v>mira</v>
      </c>
      <c r="AL465" s="21" t="s">
        <v>77</v>
      </c>
      <c r="AM465" s="21">
        <v>15</v>
      </c>
      <c r="AN465" s="21">
        <v>13</v>
      </c>
    </row>
    <row r="466" spans="1:40" ht="12" hidden="1" customHeight="1">
      <c r="A466" s="43"/>
      <c r="B466" s="10"/>
      <c r="C466" s="10"/>
      <c r="D466" s="10"/>
      <c r="E466" s="10"/>
      <c r="F466" s="10"/>
      <c r="G466" s="10"/>
      <c r="H466" s="10"/>
      <c r="I466" s="10"/>
      <c r="J466" s="10"/>
      <c r="K466" s="14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18">
        <f t="shared" ca="1" si="21"/>
        <v>6541.9285714285716</v>
      </c>
      <c r="AK466" s="19" t="str">
        <f t="shared" ca="1" si="22"/>
        <v>mira</v>
      </c>
      <c r="AL466" s="21" t="s">
        <v>77</v>
      </c>
      <c r="AM466" s="21">
        <v>16</v>
      </c>
      <c r="AN466" s="21">
        <v>14</v>
      </c>
    </row>
    <row r="467" spans="1:40" ht="12" hidden="1" customHeight="1">
      <c r="A467" s="43"/>
      <c r="B467" s="10"/>
      <c r="C467" s="10"/>
      <c r="D467" s="10"/>
      <c r="E467" s="10"/>
      <c r="F467" s="10"/>
      <c r="G467" s="10"/>
      <c r="H467" s="10"/>
      <c r="I467" s="10"/>
      <c r="J467" s="10"/>
      <c r="K467" s="14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18">
        <f t="shared" ca="1" si="21"/>
        <v>6105.8</v>
      </c>
      <c r="AK467" s="19" t="str">
        <f t="shared" ca="1" si="22"/>
        <v>mira</v>
      </c>
      <c r="AL467" s="21" t="s">
        <v>77</v>
      </c>
      <c r="AM467" s="21">
        <v>17</v>
      </c>
      <c r="AN467" s="21">
        <v>15</v>
      </c>
    </row>
    <row r="468" spans="1:40" ht="12" hidden="1" customHeight="1">
      <c r="A468" s="43"/>
      <c r="B468" s="10"/>
      <c r="C468" s="10"/>
      <c r="D468" s="10"/>
      <c r="E468" s="10"/>
      <c r="F468" s="10"/>
      <c r="G468" s="10"/>
      <c r="H468" s="10"/>
      <c r="I468" s="10"/>
      <c r="J468" s="10"/>
      <c r="K468" s="14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18">
        <f t="shared" ca="1" si="21"/>
        <v>5724.1875</v>
      </c>
      <c r="AK468" s="19" t="str">
        <f t="shared" ca="1" si="22"/>
        <v>mira</v>
      </c>
      <c r="AL468" s="21" t="s">
        <v>77</v>
      </c>
      <c r="AM468" s="21">
        <v>18</v>
      </c>
      <c r="AN468" s="21">
        <v>16</v>
      </c>
    </row>
    <row r="469" spans="1:40" ht="12" hidden="1" customHeight="1">
      <c r="A469" s="43"/>
      <c r="B469" s="10"/>
      <c r="C469" s="10"/>
      <c r="D469" s="10"/>
      <c r="E469" s="10"/>
      <c r="F469" s="10"/>
      <c r="G469" s="10"/>
      <c r="H469" s="10"/>
      <c r="I469" s="10"/>
      <c r="J469" s="10"/>
      <c r="K469" s="14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18">
        <f t="shared" ca="1" si="21"/>
        <v>5387.4705882352937</v>
      </c>
      <c r="AK469" s="19" t="str">
        <f t="shared" ca="1" si="22"/>
        <v>mira</v>
      </c>
      <c r="AL469" s="21" t="s">
        <v>77</v>
      </c>
      <c r="AM469" s="21">
        <v>19</v>
      </c>
      <c r="AN469" s="21">
        <v>17</v>
      </c>
    </row>
    <row r="470" spans="1:40" ht="12" hidden="1" customHeight="1">
      <c r="A470" s="43"/>
      <c r="B470" s="10"/>
      <c r="C470" s="10"/>
      <c r="D470" s="10"/>
      <c r="E470" s="10"/>
      <c r="F470" s="10"/>
      <c r="G470" s="10"/>
      <c r="H470" s="10"/>
      <c r="I470" s="10"/>
      <c r="J470" s="10"/>
      <c r="K470" s="14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18">
        <f t="shared" ca="1" si="21"/>
        <v>5088.166666666667</v>
      </c>
      <c r="AK470" s="19" t="str">
        <f t="shared" ca="1" si="22"/>
        <v>mira</v>
      </c>
      <c r="AL470" s="21" t="s">
        <v>77</v>
      </c>
      <c r="AM470" s="21">
        <v>20</v>
      </c>
      <c r="AN470" s="21">
        <v>18</v>
      </c>
    </row>
    <row r="471" spans="1:40" ht="12" hidden="1" customHeight="1">
      <c r="A471" s="43"/>
      <c r="B471" s="10"/>
      <c r="C471" s="10"/>
      <c r="D471" s="10"/>
      <c r="E471" s="10"/>
      <c r="F471" s="10"/>
      <c r="G471" s="10"/>
      <c r="H471" s="10"/>
      <c r="I471" s="10"/>
      <c r="J471" s="10"/>
      <c r="K471" s="14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18">
        <f t="shared" ca="1" si="21"/>
        <v>4820.3684210526317</v>
      </c>
      <c r="AK471" s="19" t="str">
        <f t="shared" ca="1" si="22"/>
        <v>mira</v>
      </c>
      <c r="AL471" s="21" t="s">
        <v>77</v>
      </c>
      <c r="AM471" s="21">
        <v>21</v>
      </c>
      <c r="AN471" s="21">
        <v>19</v>
      </c>
    </row>
    <row r="472" spans="1:40" ht="12" hidden="1" customHeight="1">
      <c r="A472" s="43"/>
      <c r="B472" s="10"/>
      <c r="C472" s="10"/>
      <c r="D472" s="10"/>
      <c r="E472" s="10"/>
      <c r="F472" s="10"/>
      <c r="G472" s="10"/>
      <c r="H472" s="10"/>
      <c r="I472" s="10"/>
      <c r="J472" s="10"/>
      <c r="K472" s="14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18">
        <f t="shared" ca="1" si="21"/>
        <v>4579.3500000000004</v>
      </c>
      <c r="AK472" s="19" t="str">
        <f t="shared" ca="1" si="22"/>
        <v>mira</v>
      </c>
      <c r="AL472" s="21" t="s">
        <v>77</v>
      </c>
      <c r="AM472" s="21">
        <v>22</v>
      </c>
      <c r="AN472" s="21">
        <v>20</v>
      </c>
    </row>
    <row r="473" spans="1:40" ht="12" hidden="1" customHeight="1">
      <c r="A473" s="43"/>
      <c r="B473" s="10"/>
      <c r="C473" s="10"/>
      <c r="D473" s="10"/>
      <c r="E473" s="10"/>
      <c r="F473" s="10"/>
      <c r="G473" s="10"/>
      <c r="H473" s="10"/>
      <c r="I473" s="10"/>
      <c r="J473" s="10"/>
      <c r="K473" s="14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18">
        <f t="shared" ca="1" si="21"/>
        <v>4361.2857142857147</v>
      </c>
      <c r="AK473" s="19" t="str">
        <f t="shared" ca="1" si="22"/>
        <v>mira</v>
      </c>
      <c r="AL473" s="21" t="s">
        <v>77</v>
      </c>
      <c r="AM473" s="21">
        <v>23</v>
      </c>
      <c r="AN473" s="21">
        <v>21</v>
      </c>
    </row>
    <row r="474" spans="1:40" ht="12" hidden="1" customHeight="1">
      <c r="A474" s="43"/>
      <c r="B474" s="10"/>
      <c r="C474" s="10"/>
      <c r="D474" s="10"/>
      <c r="E474" s="10"/>
      <c r="F474" s="10"/>
      <c r="G474" s="10"/>
      <c r="H474" s="10"/>
      <c r="I474" s="10"/>
      <c r="J474" s="10"/>
      <c r="K474" s="14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18">
        <f t="shared" ca="1" si="21"/>
        <v>4163.045454545455</v>
      </c>
      <c r="AK474" s="19" t="str">
        <f t="shared" ca="1" si="22"/>
        <v>mira</v>
      </c>
      <c r="AL474" s="21" t="s">
        <v>77</v>
      </c>
      <c r="AM474" s="21">
        <v>24</v>
      </c>
      <c r="AN474" s="21">
        <v>22</v>
      </c>
    </row>
    <row r="475" spans="1:40" ht="12" hidden="1" customHeight="1">
      <c r="A475" s="43"/>
      <c r="B475" s="10"/>
      <c r="C475" s="10"/>
      <c r="D475" s="10"/>
      <c r="E475" s="10"/>
      <c r="F475" s="10"/>
      <c r="G475" s="10"/>
      <c r="H475" s="10"/>
      <c r="I475" s="10"/>
      <c r="J475" s="10"/>
      <c r="K475" s="14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18">
        <f t="shared" ca="1" si="21"/>
        <v>3982.0434782608695</v>
      </c>
      <c r="AK475" s="19" t="str">
        <f t="shared" ca="1" si="22"/>
        <v>mira</v>
      </c>
      <c r="AL475" s="21" t="s">
        <v>77</v>
      </c>
      <c r="AM475" s="21">
        <v>25</v>
      </c>
      <c r="AN475" s="21">
        <v>23</v>
      </c>
    </row>
    <row r="476" spans="1:40" ht="12" hidden="1" customHeight="1">
      <c r="A476" s="43"/>
      <c r="B476" s="10"/>
      <c r="C476" s="10"/>
      <c r="D476" s="10"/>
      <c r="E476" s="10"/>
      <c r="F476" s="10"/>
      <c r="G476" s="10"/>
      <c r="H476" s="10"/>
      <c r="I476" s="10"/>
      <c r="J476" s="10"/>
      <c r="K476" s="14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18">
        <f t="shared" ca="1" si="21"/>
        <v>3816.125</v>
      </c>
      <c r="AK476" s="19" t="str">
        <f t="shared" ca="1" si="22"/>
        <v>mira</v>
      </c>
      <c r="AL476" s="21" t="s">
        <v>77</v>
      </c>
      <c r="AM476" s="21">
        <v>26</v>
      </c>
      <c r="AN476" s="21">
        <v>24</v>
      </c>
    </row>
    <row r="477" spans="1:40" ht="12" hidden="1" customHeight="1">
      <c r="A477" s="43"/>
      <c r="B477" s="10"/>
      <c r="C477" s="10"/>
      <c r="D477" s="10"/>
      <c r="E477" s="10"/>
      <c r="F477" s="10"/>
      <c r="G477" s="10"/>
      <c r="H477" s="10"/>
      <c r="I477" s="10"/>
      <c r="J477" s="10"/>
      <c r="K477" s="14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18">
        <f t="shared" ca="1" si="21"/>
        <v>3663.48</v>
      </c>
      <c r="AK477" s="19" t="str">
        <f t="shared" ca="1" si="22"/>
        <v>mira</v>
      </c>
      <c r="AL477" s="21" t="s">
        <v>77</v>
      </c>
      <c r="AM477" s="21">
        <v>27</v>
      </c>
      <c r="AN477" s="21">
        <v>25</v>
      </c>
    </row>
    <row r="478" spans="1:40" ht="12" hidden="1" customHeight="1">
      <c r="A478" s="43"/>
      <c r="B478" s="10"/>
      <c r="C478" s="10"/>
      <c r="D478" s="10"/>
      <c r="E478" s="10"/>
      <c r="F478" s="10"/>
      <c r="G478" s="10"/>
      <c r="H478" s="10"/>
      <c r="I478" s="10"/>
      <c r="J478" s="10"/>
      <c r="K478" s="14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18">
        <f t="shared" ca="1" si="21"/>
        <v>3522.5769230769229</v>
      </c>
      <c r="AK478" s="19" t="str">
        <f t="shared" ca="1" si="22"/>
        <v>mira</v>
      </c>
      <c r="AL478" s="21" t="s">
        <v>77</v>
      </c>
      <c r="AM478" s="21">
        <v>28</v>
      </c>
      <c r="AN478" s="21">
        <v>26</v>
      </c>
    </row>
    <row r="479" spans="1:40" ht="12" hidden="1" customHeight="1">
      <c r="A479" s="43"/>
      <c r="B479" s="10"/>
      <c r="C479" s="10"/>
      <c r="D479" s="10"/>
      <c r="E479" s="10"/>
      <c r="F479" s="10"/>
      <c r="G479" s="10"/>
      <c r="H479" s="10"/>
      <c r="I479" s="10"/>
      <c r="J479" s="10"/>
      <c r="K479" s="14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18">
        <f t="shared" ca="1" si="21"/>
        <v>3392.1111111111113</v>
      </c>
      <c r="AK479" s="19" t="str">
        <f t="shared" ca="1" si="22"/>
        <v>mira</v>
      </c>
      <c r="AL479" s="21" t="s">
        <v>77</v>
      </c>
      <c r="AM479" s="21">
        <v>29</v>
      </c>
      <c r="AN479" s="21">
        <v>27</v>
      </c>
    </row>
    <row r="480" spans="1:40" ht="12" hidden="1" customHeight="1">
      <c r="A480" s="43"/>
      <c r="B480" s="10"/>
      <c r="C480" s="10"/>
      <c r="D480" s="10"/>
      <c r="E480" s="10"/>
      <c r="F480" s="10"/>
      <c r="G480" s="10"/>
      <c r="H480" s="10"/>
      <c r="I480" s="10"/>
      <c r="J480" s="10"/>
      <c r="K480" s="14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18">
        <f t="shared" ca="1" si="21"/>
        <v>3270.9642857142858</v>
      </c>
      <c r="AK480" s="19" t="str">
        <f t="shared" ca="1" si="22"/>
        <v>mira</v>
      </c>
      <c r="AL480" s="21" t="s">
        <v>77</v>
      </c>
      <c r="AM480" s="21">
        <v>30</v>
      </c>
      <c r="AN480" s="21">
        <v>28</v>
      </c>
    </row>
    <row r="481" spans="1:40" ht="12" hidden="1" customHeight="1">
      <c r="A481" s="43"/>
      <c r="B481" s="10"/>
      <c r="C481" s="10"/>
      <c r="D481" s="10"/>
      <c r="E481" s="10"/>
      <c r="F481" s="10"/>
      <c r="G481" s="10"/>
      <c r="H481" s="10"/>
      <c r="I481" s="10"/>
      <c r="J481" s="10"/>
      <c r="K481" s="14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18">
        <f t="shared" ca="1" si="21"/>
        <v>3158.1724137931033</v>
      </c>
      <c r="AK481" s="19" t="str">
        <f t="shared" ca="1" si="22"/>
        <v>mira</v>
      </c>
      <c r="AL481" s="21" t="s">
        <v>77</v>
      </c>
      <c r="AM481" s="21">
        <v>31</v>
      </c>
      <c r="AN481" s="21">
        <v>29</v>
      </c>
    </row>
    <row r="482" spans="1:40" ht="12" hidden="1" customHeight="1">
      <c r="A482" s="43"/>
      <c r="B482" s="10"/>
      <c r="C482" s="10"/>
      <c r="D482" s="10"/>
      <c r="E482" s="10"/>
      <c r="F482" s="10"/>
      <c r="G482" s="10"/>
      <c r="H482" s="10"/>
      <c r="I482" s="10"/>
      <c r="J482" s="10"/>
      <c r="K482" s="14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18">
        <f t="shared" ca="1" si="21"/>
        <v>3052.9</v>
      </c>
      <c r="AK482" s="19" t="str">
        <f t="shared" ca="1" si="22"/>
        <v>mira</v>
      </c>
      <c r="AL482" s="21" t="s">
        <v>77</v>
      </c>
      <c r="AM482" s="21">
        <v>32</v>
      </c>
      <c r="AN482" s="21">
        <v>30</v>
      </c>
    </row>
    <row r="483" spans="1:40" ht="12" hidden="1" customHeight="1">
      <c r="A483" s="43"/>
      <c r="B483" s="10"/>
      <c r="C483" s="10"/>
      <c r="D483" s="10"/>
      <c r="E483" s="10"/>
      <c r="F483" s="10"/>
      <c r="G483" s="10"/>
      <c r="H483" s="10"/>
      <c r="I483" s="10"/>
      <c r="J483" s="10"/>
      <c r="K483" s="14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18">
        <f t="shared" ca="1" si="21"/>
        <v>2954.4193548387098</v>
      </c>
      <c r="AK483" s="19" t="str">
        <f t="shared" ca="1" si="22"/>
        <v>mira</v>
      </c>
      <c r="AL483" s="21" t="s">
        <v>77</v>
      </c>
      <c r="AM483" s="21">
        <v>33</v>
      </c>
      <c r="AN483" s="21">
        <v>31</v>
      </c>
    </row>
    <row r="484" spans="1:40" ht="12" hidden="1" customHeight="1">
      <c r="A484" s="43"/>
      <c r="B484" s="10"/>
      <c r="C484" s="10"/>
      <c r="D484" s="10"/>
      <c r="E484" s="10"/>
      <c r="F484" s="10"/>
      <c r="G484" s="10"/>
      <c r="H484" s="10"/>
      <c r="I484" s="10"/>
      <c r="J484" s="10"/>
      <c r="K484" s="14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18">
        <f t="shared" ca="1" si="21"/>
        <v>2862.09375</v>
      </c>
      <c r="AK484" s="19" t="str">
        <f t="shared" ca="1" si="22"/>
        <v>mira</v>
      </c>
      <c r="AL484" s="21" t="s">
        <v>77</v>
      </c>
      <c r="AM484" s="21">
        <v>34</v>
      </c>
      <c r="AN484" s="21">
        <v>32</v>
      </c>
    </row>
    <row r="485" spans="1:40" ht="12" hidden="1" customHeight="1">
      <c r="A485" s="43"/>
      <c r="B485" s="10"/>
      <c r="C485" s="10"/>
      <c r="D485" s="10"/>
      <c r="E485" s="10"/>
      <c r="F485" s="10"/>
      <c r="G485" s="10"/>
      <c r="H485" s="10"/>
      <c r="I485" s="10"/>
      <c r="J485" s="10"/>
      <c r="K485" s="14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18">
        <f t="shared" ca="1" si="21"/>
        <v>2775.3636363636365</v>
      </c>
      <c r="AK485" s="19" t="str">
        <f t="shared" ca="1" si="22"/>
        <v>mira</v>
      </c>
      <c r="AL485" s="21" t="s">
        <v>77</v>
      </c>
      <c r="AM485" s="21">
        <v>35</v>
      </c>
      <c r="AN485" s="21">
        <v>33</v>
      </c>
    </row>
    <row r="486" spans="1:40" ht="12" hidden="1" customHeight="1">
      <c r="A486" s="43"/>
      <c r="B486" s="10"/>
      <c r="C486" s="10"/>
      <c r="D486" s="10"/>
      <c r="E486" s="10"/>
      <c r="F486" s="10"/>
      <c r="G486" s="10"/>
      <c r="H486" s="10"/>
      <c r="I486" s="10"/>
      <c r="J486" s="10"/>
      <c r="K486" s="14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18">
        <f t="shared" ca="1" si="21"/>
        <v>2693.7352941176468</v>
      </c>
      <c r="AK486" s="19" t="str">
        <f t="shared" ca="1" si="22"/>
        <v>mira</v>
      </c>
      <c r="AL486" s="21" t="s">
        <v>77</v>
      </c>
      <c r="AM486" s="21">
        <v>36</v>
      </c>
      <c r="AN486" s="21">
        <v>34</v>
      </c>
    </row>
    <row r="487" spans="1:40" ht="12" hidden="1" customHeight="1">
      <c r="A487" s="43"/>
      <c r="B487" s="10"/>
      <c r="C487" s="10"/>
      <c r="D487" s="10"/>
      <c r="E487" s="10"/>
      <c r="F487" s="10"/>
      <c r="G487" s="10"/>
      <c r="H487" s="10"/>
      <c r="I487" s="10"/>
      <c r="J487" s="10"/>
      <c r="K487" s="14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18">
        <f t="shared" ca="1" si="21"/>
        <v>2616.7714285714287</v>
      </c>
      <c r="AK487" s="19" t="str">
        <f t="shared" ca="1" si="22"/>
        <v>mira</v>
      </c>
      <c r="AL487" s="21" t="s">
        <v>77</v>
      </c>
      <c r="AM487" s="21">
        <v>37</v>
      </c>
      <c r="AN487" s="21">
        <v>35</v>
      </c>
    </row>
    <row r="488" spans="1:40" ht="12" hidden="1" customHeight="1">
      <c r="A488" s="43"/>
      <c r="B488" s="10"/>
      <c r="C488" s="10"/>
      <c r="D488" s="10"/>
      <c r="E488" s="10"/>
      <c r="F488" s="10"/>
      <c r="G488" s="10"/>
      <c r="H488" s="10"/>
      <c r="I488" s="10"/>
      <c r="J488" s="10"/>
      <c r="K488" s="14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18">
        <f t="shared" ca="1" si="21"/>
        <v>2544.0833333333335</v>
      </c>
      <c r="AK488" s="19" t="str">
        <f t="shared" ca="1" si="22"/>
        <v>mira</v>
      </c>
      <c r="AL488" s="21" t="s">
        <v>77</v>
      </c>
      <c r="AM488" s="21">
        <v>38</v>
      </c>
      <c r="AN488" s="21">
        <v>36</v>
      </c>
    </row>
    <row r="489" spans="1:40" ht="12" hidden="1" customHeight="1">
      <c r="A489" s="43"/>
      <c r="B489" s="10"/>
      <c r="C489" s="10"/>
      <c r="D489" s="10"/>
      <c r="E489" s="10"/>
      <c r="F489" s="10"/>
      <c r="G489" s="10"/>
      <c r="H489" s="10"/>
      <c r="I489" s="10"/>
      <c r="J489" s="10"/>
      <c r="K489" s="14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18">
        <f t="shared" ca="1" si="21"/>
        <v>2475.3243243243242</v>
      </c>
      <c r="AK489" s="19" t="str">
        <f t="shared" ca="1" si="22"/>
        <v>mira</v>
      </c>
      <c r="AL489" s="21" t="s">
        <v>77</v>
      </c>
      <c r="AM489" s="21">
        <v>39</v>
      </c>
      <c r="AN489" s="21">
        <v>37</v>
      </c>
    </row>
    <row r="490" spans="1:40" ht="12" hidden="1" customHeight="1">
      <c r="A490" s="43"/>
      <c r="B490" s="10"/>
      <c r="C490" s="10"/>
      <c r="D490" s="10"/>
      <c r="E490" s="10"/>
      <c r="F490" s="10"/>
      <c r="G490" s="10"/>
      <c r="H490" s="10"/>
      <c r="I490" s="10"/>
      <c r="J490" s="10"/>
      <c r="K490" s="14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18">
        <f t="shared" ca="1" si="21"/>
        <v>2410.1842105263158</v>
      </c>
      <c r="AK490" s="19" t="str">
        <f t="shared" ca="1" si="22"/>
        <v>mira</v>
      </c>
      <c r="AL490" s="21" t="s">
        <v>77</v>
      </c>
      <c r="AM490" s="21">
        <v>40</v>
      </c>
      <c r="AN490" s="21">
        <v>38</v>
      </c>
    </row>
    <row r="491" spans="1:40" ht="12" hidden="1" customHeight="1">
      <c r="A491" s="43"/>
      <c r="B491" s="10"/>
      <c r="C491" s="10"/>
      <c r="D491" s="10"/>
      <c r="E491" s="10"/>
      <c r="F491" s="10"/>
      <c r="G491" s="10"/>
      <c r="H491" s="10"/>
      <c r="I491" s="10"/>
      <c r="J491" s="10"/>
      <c r="K491" s="14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18">
        <f t="shared" ca="1" si="21"/>
        <v>2348.3846153846152</v>
      </c>
      <c r="AK491" s="19" t="str">
        <f t="shared" ca="1" si="22"/>
        <v>mira</v>
      </c>
      <c r="AL491" s="21" t="s">
        <v>77</v>
      </c>
      <c r="AM491" s="21">
        <v>41</v>
      </c>
      <c r="AN491" s="21">
        <v>39</v>
      </c>
    </row>
    <row r="492" spans="1:40" ht="12" hidden="1" customHeight="1">
      <c r="A492" s="43"/>
      <c r="B492" s="10"/>
      <c r="C492" s="10"/>
      <c r="D492" s="10"/>
      <c r="E492" s="10"/>
      <c r="F492" s="10"/>
      <c r="G492" s="10"/>
      <c r="H492" s="10"/>
      <c r="I492" s="10"/>
      <c r="J492" s="10"/>
      <c r="K492" s="14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18">
        <f t="shared" ca="1" si="21"/>
        <v>2289.6750000000002</v>
      </c>
      <c r="AK492" s="19" t="str">
        <f t="shared" ca="1" si="22"/>
        <v>mira</v>
      </c>
      <c r="AL492" s="21" t="s">
        <v>77</v>
      </c>
      <c r="AM492" s="21">
        <v>42</v>
      </c>
      <c r="AN492" s="21">
        <v>40</v>
      </c>
    </row>
    <row r="493" spans="1:40" ht="12" hidden="1" customHeight="1">
      <c r="A493" s="43"/>
      <c r="B493" s="10"/>
      <c r="C493" s="10"/>
      <c r="D493" s="10"/>
      <c r="E493" s="10"/>
      <c r="F493" s="10"/>
      <c r="G493" s="10"/>
      <c r="H493" s="10"/>
      <c r="I493" s="10"/>
      <c r="J493" s="10"/>
      <c r="K493" s="14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18">
        <f t="shared" ca="1" si="21"/>
        <v>2233.8292682926831</v>
      </c>
      <c r="AK493" s="19" t="str">
        <f t="shared" ca="1" si="22"/>
        <v>mira</v>
      </c>
      <c r="AL493" s="21" t="s">
        <v>77</v>
      </c>
      <c r="AM493" s="21">
        <v>43</v>
      </c>
      <c r="AN493" s="21">
        <v>41</v>
      </c>
    </row>
    <row r="494" spans="1:40" ht="12" hidden="1" customHeight="1">
      <c r="A494" s="43"/>
      <c r="B494" s="10"/>
      <c r="C494" s="10"/>
      <c r="D494" s="10"/>
      <c r="E494" s="10"/>
      <c r="F494" s="10"/>
      <c r="G494" s="10"/>
      <c r="H494" s="10"/>
      <c r="I494" s="10"/>
      <c r="J494" s="10"/>
      <c r="K494" s="14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18">
        <f t="shared" ca="1" si="21"/>
        <v>2180.6428571428573</v>
      </c>
      <c r="AK494" s="19" t="str">
        <f t="shared" ca="1" si="22"/>
        <v>mira</v>
      </c>
      <c r="AL494" s="21" t="s">
        <v>77</v>
      </c>
      <c r="AM494" s="21">
        <v>44</v>
      </c>
      <c r="AN494" s="21">
        <v>42</v>
      </c>
    </row>
    <row r="495" spans="1:40" ht="12" hidden="1" customHeight="1">
      <c r="A495" s="43"/>
      <c r="B495" s="10"/>
      <c r="C495" s="10"/>
      <c r="D495" s="10"/>
      <c r="E495" s="10"/>
      <c r="F495" s="10"/>
      <c r="G495" s="10"/>
      <c r="H495" s="10"/>
      <c r="I495" s="10"/>
      <c r="J495" s="10"/>
      <c r="K495" s="14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18">
        <f t="shared" ca="1" si="21"/>
        <v>2129.9302325581393</v>
      </c>
      <c r="AK495" s="19" t="str">
        <f t="shared" ca="1" si="22"/>
        <v>mira</v>
      </c>
      <c r="AL495" s="21" t="s">
        <v>77</v>
      </c>
      <c r="AM495" s="21">
        <v>45</v>
      </c>
      <c r="AN495" s="21">
        <v>43</v>
      </c>
    </row>
    <row r="496" spans="1:40" ht="12" hidden="1" customHeight="1">
      <c r="A496" s="43"/>
      <c r="B496" s="10"/>
      <c r="C496" s="10"/>
      <c r="D496" s="10"/>
      <c r="E496" s="10"/>
      <c r="F496" s="10"/>
      <c r="G496" s="10"/>
      <c r="H496" s="10"/>
      <c r="I496" s="10"/>
      <c r="J496" s="10"/>
      <c r="K496" s="14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18">
        <f t="shared" ca="1" si="21"/>
        <v>2081.5227272727275</v>
      </c>
      <c r="AK496" s="19" t="str">
        <f t="shared" ca="1" si="22"/>
        <v>mira</v>
      </c>
      <c r="AL496" s="21" t="s">
        <v>77</v>
      </c>
      <c r="AM496" s="21">
        <v>46</v>
      </c>
      <c r="AN496" s="21">
        <v>44</v>
      </c>
    </row>
    <row r="497" spans="1:40" ht="12" hidden="1" customHeight="1">
      <c r="A497" s="43"/>
      <c r="B497" s="10"/>
      <c r="C497" s="10"/>
      <c r="D497" s="10"/>
      <c r="E497" s="10"/>
      <c r="F497" s="10"/>
      <c r="G497" s="10"/>
      <c r="H497" s="10"/>
      <c r="I497" s="10"/>
      <c r="J497" s="10"/>
      <c r="K497" s="14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18">
        <f t="shared" ca="1" si="21"/>
        <v>2035.2666666666667</v>
      </c>
      <c r="AK497" s="19" t="str">
        <f t="shared" ca="1" si="22"/>
        <v>mira</v>
      </c>
      <c r="AL497" s="21" t="s">
        <v>77</v>
      </c>
      <c r="AM497" s="21">
        <v>47</v>
      </c>
      <c r="AN497" s="21">
        <v>45</v>
      </c>
    </row>
    <row r="498" spans="1:40" ht="12" hidden="1" customHeight="1">
      <c r="A498" s="43"/>
      <c r="B498" s="10"/>
      <c r="C498" s="10"/>
      <c r="D498" s="10"/>
      <c r="E498" s="10"/>
      <c r="F498" s="10"/>
      <c r="G498" s="10"/>
      <c r="H498" s="10"/>
      <c r="I498" s="10"/>
      <c r="J498" s="10"/>
      <c r="K498" s="14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18">
        <f t="shared" ca="1" si="21"/>
        <v>1991.0217391304348</v>
      </c>
      <c r="AK498" s="19" t="str">
        <f t="shared" ca="1" si="22"/>
        <v>mira</v>
      </c>
      <c r="AL498" s="21" t="s">
        <v>77</v>
      </c>
      <c r="AM498" s="21">
        <v>48</v>
      </c>
      <c r="AN498" s="21">
        <v>46</v>
      </c>
    </row>
    <row r="499" spans="1:40" ht="12" hidden="1" customHeight="1">
      <c r="A499" s="43"/>
      <c r="B499" s="10"/>
      <c r="C499" s="10"/>
      <c r="D499" s="10"/>
      <c r="E499" s="10"/>
      <c r="F499" s="10"/>
      <c r="G499" s="10"/>
      <c r="H499" s="10"/>
      <c r="I499" s="10"/>
      <c r="J499" s="10"/>
      <c r="K499" s="14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18">
        <f t="shared" ca="1" si="21"/>
        <v>1948.6595744680851</v>
      </c>
      <c r="AK499" s="19" t="str">
        <f t="shared" ca="1" si="22"/>
        <v>mira</v>
      </c>
      <c r="AL499" s="21" t="s">
        <v>77</v>
      </c>
      <c r="AM499" s="21">
        <v>49</v>
      </c>
      <c r="AN499" s="21">
        <v>47</v>
      </c>
    </row>
    <row r="500" spans="1:40" ht="12" hidden="1" customHeight="1">
      <c r="A500" s="43"/>
      <c r="B500" s="10"/>
      <c r="C500" s="10"/>
      <c r="D500" s="10"/>
      <c r="E500" s="10"/>
      <c r="F500" s="10"/>
      <c r="G500" s="10"/>
      <c r="H500" s="10"/>
      <c r="I500" s="10"/>
      <c r="J500" s="10"/>
      <c r="K500" s="14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18">
        <f t="shared" ca="1" si="21"/>
        <v>1908.0625</v>
      </c>
      <c r="AK500" s="19" t="str">
        <f t="shared" ca="1" si="22"/>
        <v>mira</v>
      </c>
      <c r="AL500" s="21" t="s">
        <v>77</v>
      </c>
      <c r="AM500" s="21">
        <v>50</v>
      </c>
      <c r="AN500" s="21">
        <v>48</v>
      </c>
    </row>
    <row r="501" spans="1:40" ht="12" hidden="1" customHeight="1">
      <c r="A501" s="43"/>
      <c r="B501" s="10"/>
      <c r="C501" s="10"/>
      <c r="D501" s="10"/>
      <c r="E501" s="10"/>
      <c r="F501" s="10"/>
      <c r="G501" s="10"/>
      <c r="H501" s="10"/>
      <c r="I501" s="10"/>
      <c r="J501" s="10"/>
      <c r="K501" s="14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18">
        <f t="shared" ca="1" si="21"/>
        <v>1869.1224489795918</v>
      </c>
      <c r="AK501" s="19" t="str">
        <f t="shared" ca="1" si="22"/>
        <v>mira</v>
      </c>
      <c r="AL501" s="21" t="s">
        <v>77</v>
      </c>
      <c r="AM501" s="21">
        <v>51</v>
      </c>
      <c r="AN501" s="21">
        <v>49</v>
      </c>
    </row>
    <row r="502" spans="1:40" ht="12" hidden="1" customHeight="1">
      <c r="A502" s="43"/>
      <c r="B502" s="10"/>
      <c r="C502" s="10"/>
      <c r="D502" s="10"/>
      <c r="E502" s="10"/>
      <c r="F502" s="10"/>
      <c r="G502" s="10"/>
      <c r="H502" s="10"/>
      <c r="I502" s="10"/>
      <c r="J502" s="10"/>
      <c r="K502" s="14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18">
        <f t="shared" ca="1" si="21"/>
        <v>1831.74</v>
      </c>
      <c r="AK502" s="19" t="str">
        <f t="shared" ca="1" si="22"/>
        <v>mira</v>
      </c>
      <c r="AL502" s="21" t="s">
        <v>77</v>
      </c>
      <c r="AM502" s="21">
        <v>52</v>
      </c>
      <c r="AN502" s="21">
        <v>50</v>
      </c>
    </row>
    <row r="503" spans="1:40" ht="12" hidden="1" customHeight="1">
      <c r="A503" s="43"/>
      <c r="B503" s="10"/>
      <c r="C503" s="10"/>
      <c r="D503" s="10"/>
      <c r="E503" s="10"/>
      <c r="F503" s="10"/>
      <c r="G503" s="10"/>
      <c r="H503" s="10"/>
      <c r="I503" s="10"/>
      <c r="J503" s="10"/>
      <c r="K503" s="14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18">
        <f t="shared" ca="1" si="21"/>
        <v>80895</v>
      </c>
      <c r="AK503" s="19" t="str">
        <f t="shared" ca="1" si="22"/>
        <v>la u</v>
      </c>
      <c r="AL503" s="21" t="s">
        <v>78</v>
      </c>
      <c r="AM503" s="21">
        <v>3</v>
      </c>
      <c r="AN503" s="21">
        <v>1</v>
      </c>
    </row>
    <row r="504" spans="1:40" ht="12" hidden="1" customHeight="1">
      <c r="A504" s="43"/>
      <c r="B504" s="10"/>
      <c r="C504" s="10"/>
      <c r="D504" s="10"/>
      <c r="E504" s="10"/>
      <c r="F504" s="10"/>
      <c r="G504" s="10"/>
      <c r="H504" s="10"/>
      <c r="I504" s="10"/>
      <c r="J504" s="10"/>
      <c r="K504" s="14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18">
        <f t="shared" ca="1" si="21"/>
        <v>40447.5</v>
      </c>
      <c r="AK504" s="19" t="str">
        <f t="shared" ca="1" si="22"/>
        <v>la u</v>
      </c>
      <c r="AL504" s="21" t="s">
        <v>78</v>
      </c>
      <c r="AM504" s="21">
        <v>4</v>
      </c>
      <c r="AN504" s="21">
        <v>2</v>
      </c>
    </row>
    <row r="505" spans="1:40" ht="12" hidden="1" customHeight="1">
      <c r="A505" s="43"/>
      <c r="B505" s="10"/>
      <c r="C505" s="10"/>
      <c r="D505" s="10"/>
      <c r="E505" s="10"/>
      <c r="F505" s="10"/>
      <c r="G505" s="10"/>
      <c r="H505" s="10"/>
      <c r="I505" s="10"/>
      <c r="J505" s="10"/>
      <c r="K505" s="14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18">
        <f t="shared" ca="1" si="21"/>
        <v>26965</v>
      </c>
      <c r="AK505" s="19" t="str">
        <f t="shared" ca="1" si="22"/>
        <v>la u</v>
      </c>
      <c r="AL505" s="21" t="s">
        <v>78</v>
      </c>
      <c r="AM505" s="21">
        <v>5</v>
      </c>
      <c r="AN505" s="21">
        <v>3</v>
      </c>
    </row>
    <row r="506" spans="1:40" ht="12" hidden="1" customHeight="1">
      <c r="A506" s="43"/>
      <c r="B506" s="10"/>
      <c r="C506" s="10"/>
      <c r="D506" s="10"/>
      <c r="E506" s="10"/>
      <c r="F506" s="10"/>
      <c r="G506" s="10"/>
      <c r="H506" s="10"/>
      <c r="I506" s="10"/>
      <c r="J506" s="10"/>
      <c r="K506" s="14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18">
        <f t="shared" ca="1" si="21"/>
        <v>20223.75</v>
      </c>
      <c r="AK506" s="19" t="str">
        <f t="shared" ca="1" si="22"/>
        <v>la u</v>
      </c>
      <c r="AL506" s="21" t="s">
        <v>78</v>
      </c>
      <c r="AM506" s="21">
        <v>6</v>
      </c>
      <c r="AN506" s="21">
        <v>4</v>
      </c>
    </row>
    <row r="507" spans="1:40" ht="12" hidden="1" customHeight="1">
      <c r="A507" s="43"/>
      <c r="B507" s="10"/>
      <c r="C507" s="10"/>
      <c r="D507" s="10"/>
      <c r="E507" s="10"/>
      <c r="F507" s="10"/>
      <c r="G507" s="10"/>
      <c r="H507" s="10"/>
      <c r="I507" s="10"/>
      <c r="J507" s="10"/>
      <c r="K507" s="14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18">
        <f t="shared" ca="1" si="21"/>
        <v>16179</v>
      </c>
      <c r="AK507" s="19" t="str">
        <f t="shared" ca="1" si="22"/>
        <v>la u</v>
      </c>
      <c r="AL507" s="21" t="s">
        <v>78</v>
      </c>
      <c r="AM507" s="21">
        <v>7</v>
      </c>
      <c r="AN507" s="21">
        <v>5</v>
      </c>
    </row>
    <row r="508" spans="1:40" ht="12" hidden="1" customHeight="1">
      <c r="A508" s="43"/>
      <c r="B508" s="10"/>
      <c r="C508" s="10"/>
      <c r="D508" s="10"/>
      <c r="E508" s="10"/>
      <c r="F508" s="10"/>
      <c r="G508" s="10"/>
      <c r="H508" s="10"/>
      <c r="I508" s="10"/>
      <c r="J508" s="10"/>
      <c r="K508" s="14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18">
        <f t="shared" ca="1" si="21"/>
        <v>13482.5</v>
      </c>
      <c r="AK508" s="19" t="str">
        <f t="shared" ca="1" si="22"/>
        <v>la u</v>
      </c>
      <c r="AL508" s="21" t="s">
        <v>78</v>
      </c>
      <c r="AM508" s="21">
        <v>8</v>
      </c>
      <c r="AN508" s="21">
        <v>6</v>
      </c>
    </row>
    <row r="509" spans="1:40" ht="12" hidden="1" customHeight="1">
      <c r="A509" s="43"/>
      <c r="B509" s="10"/>
      <c r="C509" s="10"/>
      <c r="D509" s="10"/>
      <c r="E509" s="10"/>
      <c r="F509" s="10"/>
      <c r="G509" s="10"/>
      <c r="H509" s="10"/>
      <c r="I509" s="10"/>
      <c r="J509" s="10"/>
      <c r="K509" s="14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18">
        <f t="shared" ca="1" si="21"/>
        <v>11556.428571428571</v>
      </c>
      <c r="AK509" s="19" t="str">
        <f t="shared" ca="1" si="22"/>
        <v>la u</v>
      </c>
      <c r="AL509" s="21" t="s">
        <v>78</v>
      </c>
      <c r="AM509" s="21">
        <v>9</v>
      </c>
      <c r="AN509" s="21">
        <v>7</v>
      </c>
    </row>
    <row r="510" spans="1:40" ht="12" hidden="1" customHeight="1">
      <c r="A510" s="43"/>
      <c r="B510" s="10"/>
      <c r="C510" s="10"/>
      <c r="D510" s="10"/>
      <c r="E510" s="10"/>
      <c r="F510" s="10"/>
      <c r="G510" s="10"/>
      <c r="H510" s="10"/>
      <c r="I510" s="10"/>
      <c r="J510" s="10"/>
      <c r="K510" s="14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18">
        <f t="shared" ca="1" si="21"/>
        <v>10111.875</v>
      </c>
      <c r="AK510" s="19" t="str">
        <f t="shared" ca="1" si="22"/>
        <v>la u</v>
      </c>
      <c r="AL510" s="21" t="s">
        <v>78</v>
      </c>
      <c r="AM510" s="21">
        <v>10</v>
      </c>
      <c r="AN510" s="21">
        <v>8</v>
      </c>
    </row>
    <row r="511" spans="1:40" ht="12" hidden="1" customHeight="1">
      <c r="A511" s="43"/>
      <c r="B511" s="10"/>
      <c r="C511" s="10"/>
      <c r="D511" s="10"/>
      <c r="E511" s="10"/>
      <c r="F511" s="10"/>
      <c r="G511" s="10"/>
      <c r="H511" s="10"/>
      <c r="I511" s="10"/>
      <c r="J511" s="10"/>
      <c r="K511" s="14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18">
        <f t="shared" ca="1" si="21"/>
        <v>8988.3333333333339</v>
      </c>
      <c r="AK511" s="19" t="str">
        <f t="shared" ca="1" si="22"/>
        <v>la u</v>
      </c>
      <c r="AL511" s="21" t="s">
        <v>78</v>
      </c>
      <c r="AM511" s="21">
        <v>11</v>
      </c>
      <c r="AN511" s="21">
        <v>9</v>
      </c>
    </row>
    <row r="512" spans="1:40" ht="12" hidden="1" customHeight="1">
      <c r="A512" s="43"/>
      <c r="B512" s="10"/>
      <c r="C512" s="10"/>
      <c r="D512" s="10"/>
      <c r="E512" s="10"/>
      <c r="F512" s="10"/>
      <c r="G512" s="10"/>
      <c r="H512" s="10"/>
      <c r="I512" s="10"/>
      <c r="J512" s="10"/>
      <c r="K512" s="14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18">
        <f t="shared" ca="1" si="21"/>
        <v>8089.5</v>
      </c>
      <c r="AK512" s="19" t="str">
        <f t="shared" ca="1" si="22"/>
        <v>la u</v>
      </c>
      <c r="AL512" s="21" t="s">
        <v>78</v>
      </c>
      <c r="AM512" s="21">
        <v>12</v>
      </c>
      <c r="AN512" s="21">
        <v>10</v>
      </c>
    </row>
    <row r="513" spans="1:40" ht="12" hidden="1" customHeight="1">
      <c r="A513" s="43"/>
      <c r="B513" s="10"/>
      <c r="C513" s="10"/>
      <c r="D513" s="10"/>
      <c r="E513" s="10"/>
      <c r="F513" s="10"/>
      <c r="G513" s="10"/>
      <c r="H513" s="10"/>
      <c r="I513" s="10"/>
      <c r="J513" s="10"/>
      <c r="K513" s="14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18">
        <f t="shared" ref="AJ513:AJ1512" ca="1" si="23">INDIRECT(AL513&amp;AM513,TRUE)</f>
        <v>7354.090909090909</v>
      </c>
      <c r="AK513" s="19" t="str">
        <f t="shared" ref="AK513:AK1512" ca="1" si="24">INDIRECT(AL513&amp;1,TRUE)</f>
        <v>la u</v>
      </c>
      <c r="AL513" s="21" t="s">
        <v>78</v>
      </c>
      <c r="AM513" s="21">
        <v>13</v>
      </c>
      <c r="AN513" s="21">
        <v>11</v>
      </c>
    </row>
    <row r="514" spans="1:40" ht="12" hidden="1" customHeight="1">
      <c r="A514" s="43"/>
      <c r="B514" s="10"/>
      <c r="C514" s="10"/>
      <c r="D514" s="10"/>
      <c r="E514" s="10"/>
      <c r="F514" s="10"/>
      <c r="G514" s="10"/>
      <c r="H514" s="10"/>
      <c r="I514" s="10"/>
      <c r="J514" s="10"/>
      <c r="K514" s="14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18">
        <f t="shared" ca="1" si="23"/>
        <v>6741.25</v>
      </c>
      <c r="AK514" s="19" t="str">
        <f t="shared" ca="1" si="24"/>
        <v>la u</v>
      </c>
      <c r="AL514" s="21" t="s">
        <v>78</v>
      </c>
      <c r="AM514" s="21">
        <v>14</v>
      </c>
      <c r="AN514" s="21">
        <v>12</v>
      </c>
    </row>
    <row r="515" spans="1:40" ht="12" hidden="1" customHeight="1">
      <c r="A515" s="43"/>
      <c r="B515" s="10"/>
      <c r="C515" s="10"/>
      <c r="D515" s="10"/>
      <c r="E515" s="10"/>
      <c r="F515" s="10"/>
      <c r="G515" s="10"/>
      <c r="H515" s="10"/>
      <c r="I515" s="10"/>
      <c r="J515" s="10"/>
      <c r="K515" s="14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18">
        <f t="shared" ca="1" si="23"/>
        <v>6222.6923076923076</v>
      </c>
      <c r="AK515" s="19" t="str">
        <f t="shared" ca="1" si="24"/>
        <v>la u</v>
      </c>
      <c r="AL515" s="21" t="s">
        <v>78</v>
      </c>
      <c r="AM515" s="21">
        <v>15</v>
      </c>
      <c r="AN515" s="21">
        <v>13</v>
      </c>
    </row>
    <row r="516" spans="1:40" ht="12" hidden="1" customHeight="1">
      <c r="A516" s="43"/>
      <c r="B516" s="10"/>
      <c r="C516" s="10"/>
      <c r="D516" s="10"/>
      <c r="E516" s="10"/>
      <c r="F516" s="10"/>
      <c r="G516" s="10"/>
      <c r="H516" s="10"/>
      <c r="I516" s="10"/>
      <c r="J516" s="10"/>
      <c r="K516" s="14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18">
        <f t="shared" ca="1" si="23"/>
        <v>5778.2142857142853</v>
      </c>
      <c r="AK516" s="19" t="str">
        <f t="shared" ca="1" si="24"/>
        <v>la u</v>
      </c>
      <c r="AL516" s="21" t="s">
        <v>78</v>
      </c>
      <c r="AM516" s="21">
        <v>16</v>
      </c>
      <c r="AN516" s="21">
        <v>14</v>
      </c>
    </row>
    <row r="517" spans="1:40" ht="12" hidden="1" customHeight="1">
      <c r="A517" s="43"/>
      <c r="B517" s="10"/>
      <c r="C517" s="10"/>
      <c r="D517" s="10"/>
      <c r="E517" s="10"/>
      <c r="F517" s="10"/>
      <c r="G517" s="10"/>
      <c r="H517" s="10"/>
      <c r="I517" s="10"/>
      <c r="J517" s="10"/>
      <c r="K517" s="14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18">
        <f t="shared" ca="1" si="23"/>
        <v>5393</v>
      </c>
      <c r="AK517" s="19" t="str">
        <f t="shared" ca="1" si="24"/>
        <v>la u</v>
      </c>
      <c r="AL517" s="21" t="s">
        <v>78</v>
      </c>
      <c r="AM517" s="21">
        <v>17</v>
      </c>
      <c r="AN517" s="21">
        <v>15</v>
      </c>
    </row>
    <row r="518" spans="1:40" ht="12" hidden="1" customHeight="1">
      <c r="A518" s="43"/>
      <c r="B518" s="10"/>
      <c r="C518" s="10"/>
      <c r="D518" s="10"/>
      <c r="E518" s="10"/>
      <c r="F518" s="10"/>
      <c r="G518" s="10"/>
      <c r="H518" s="10"/>
      <c r="I518" s="10"/>
      <c r="J518" s="10"/>
      <c r="K518" s="14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18">
        <f t="shared" ca="1" si="23"/>
        <v>5055.9375</v>
      </c>
      <c r="AK518" s="19" t="str">
        <f t="shared" ca="1" si="24"/>
        <v>la u</v>
      </c>
      <c r="AL518" s="21" t="s">
        <v>78</v>
      </c>
      <c r="AM518" s="21">
        <v>18</v>
      </c>
      <c r="AN518" s="21">
        <v>16</v>
      </c>
    </row>
    <row r="519" spans="1:40" ht="12" hidden="1" customHeight="1">
      <c r="A519" s="43"/>
      <c r="B519" s="10"/>
      <c r="C519" s="10"/>
      <c r="D519" s="10"/>
      <c r="E519" s="10"/>
      <c r="F519" s="10"/>
      <c r="G519" s="10"/>
      <c r="H519" s="10"/>
      <c r="I519" s="10"/>
      <c r="J519" s="10"/>
      <c r="K519" s="14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18">
        <f t="shared" ca="1" si="23"/>
        <v>4758.5294117647063</v>
      </c>
      <c r="AK519" s="19" t="str">
        <f t="shared" ca="1" si="24"/>
        <v>la u</v>
      </c>
      <c r="AL519" s="21" t="s">
        <v>78</v>
      </c>
      <c r="AM519" s="21">
        <v>19</v>
      </c>
      <c r="AN519" s="21">
        <v>17</v>
      </c>
    </row>
    <row r="520" spans="1:40" ht="12" hidden="1" customHeight="1">
      <c r="A520" s="43"/>
      <c r="B520" s="10"/>
      <c r="C520" s="10"/>
      <c r="D520" s="10"/>
      <c r="E520" s="10"/>
      <c r="F520" s="10"/>
      <c r="G520" s="10"/>
      <c r="H520" s="10"/>
      <c r="I520" s="10"/>
      <c r="J520" s="10"/>
      <c r="K520" s="14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18">
        <f t="shared" ca="1" si="23"/>
        <v>4494.166666666667</v>
      </c>
      <c r="AK520" s="19" t="str">
        <f t="shared" ca="1" si="24"/>
        <v>la u</v>
      </c>
      <c r="AL520" s="21" t="s">
        <v>78</v>
      </c>
      <c r="AM520" s="21">
        <v>20</v>
      </c>
      <c r="AN520" s="21">
        <v>18</v>
      </c>
    </row>
    <row r="521" spans="1:40" ht="12" hidden="1" customHeight="1">
      <c r="A521" s="43"/>
      <c r="B521" s="10"/>
      <c r="C521" s="10"/>
      <c r="D521" s="10"/>
      <c r="E521" s="10"/>
      <c r="F521" s="10"/>
      <c r="G521" s="10"/>
      <c r="H521" s="10"/>
      <c r="I521" s="10"/>
      <c r="J521" s="10"/>
      <c r="K521" s="14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18">
        <f t="shared" ca="1" si="23"/>
        <v>4257.6315789473683</v>
      </c>
      <c r="AK521" s="19" t="str">
        <f t="shared" ca="1" si="24"/>
        <v>la u</v>
      </c>
      <c r="AL521" s="21" t="s">
        <v>78</v>
      </c>
      <c r="AM521" s="21">
        <v>21</v>
      </c>
      <c r="AN521" s="21">
        <v>19</v>
      </c>
    </row>
    <row r="522" spans="1:40" ht="12" hidden="1" customHeight="1">
      <c r="A522" s="43"/>
      <c r="B522" s="10"/>
      <c r="C522" s="10"/>
      <c r="D522" s="10"/>
      <c r="E522" s="10"/>
      <c r="F522" s="10"/>
      <c r="G522" s="10"/>
      <c r="H522" s="10"/>
      <c r="I522" s="10"/>
      <c r="J522" s="10"/>
      <c r="K522" s="14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18">
        <f t="shared" ca="1" si="23"/>
        <v>4044.75</v>
      </c>
      <c r="AK522" s="19" t="str">
        <f t="shared" ca="1" si="24"/>
        <v>la u</v>
      </c>
      <c r="AL522" s="21" t="s">
        <v>78</v>
      </c>
      <c r="AM522" s="21">
        <v>22</v>
      </c>
      <c r="AN522" s="21">
        <v>20</v>
      </c>
    </row>
    <row r="523" spans="1:40" ht="12" hidden="1" customHeight="1">
      <c r="A523" s="43"/>
      <c r="B523" s="10"/>
      <c r="C523" s="10"/>
      <c r="D523" s="10"/>
      <c r="E523" s="10"/>
      <c r="F523" s="10"/>
      <c r="G523" s="10"/>
      <c r="H523" s="10"/>
      <c r="I523" s="10"/>
      <c r="J523" s="10"/>
      <c r="K523" s="14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18">
        <f t="shared" ca="1" si="23"/>
        <v>3852.1428571428573</v>
      </c>
      <c r="AK523" s="19" t="str">
        <f t="shared" ca="1" si="24"/>
        <v>la u</v>
      </c>
      <c r="AL523" s="21" t="s">
        <v>78</v>
      </c>
      <c r="AM523" s="21">
        <v>23</v>
      </c>
      <c r="AN523" s="21">
        <v>21</v>
      </c>
    </row>
    <row r="524" spans="1:40" ht="12" hidden="1" customHeight="1">
      <c r="A524" s="43"/>
      <c r="B524" s="10"/>
      <c r="C524" s="10"/>
      <c r="D524" s="10"/>
      <c r="E524" s="10"/>
      <c r="F524" s="10"/>
      <c r="G524" s="10"/>
      <c r="H524" s="10"/>
      <c r="I524" s="10"/>
      <c r="J524" s="10"/>
      <c r="K524" s="14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18">
        <f t="shared" ca="1" si="23"/>
        <v>3677.0454545454545</v>
      </c>
      <c r="AK524" s="19" t="str">
        <f t="shared" ca="1" si="24"/>
        <v>la u</v>
      </c>
      <c r="AL524" s="21" t="s">
        <v>78</v>
      </c>
      <c r="AM524" s="21">
        <v>24</v>
      </c>
      <c r="AN524" s="21">
        <v>22</v>
      </c>
    </row>
    <row r="525" spans="1:40" ht="12" hidden="1" customHeight="1">
      <c r="A525" s="43"/>
      <c r="B525" s="10"/>
      <c r="C525" s="10"/>
      <c r="D525" s="10"/>
      <c r="E525" s="10"/>
      <c r="F525" s="10"/>
      <c r="G525" s="10"/>
      <c r="H525" s="10"/>
      <c r="I525" s="10"/>
      <c r="J525" s="10"/>
      <c r="K525" s="14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18">
        <f t="shared" ca="1" si="23"/>
        <v>3517.1739130434785</v>
      </c>
      <c r="AK525" s="19" t="str">
        <f t="shared" ca="1" si="24"/>
        <v>la u</v>
      </c>
      <c r="AL525" s="21" t="s">
        <v>78</v>
      </c>
      <c r="AM525" s="21">
        <v>25</v>
      </c>
      <c r="AN525" s="21">
        <v>23</v>
      </c>
    </row>
    <row r="526" spans="1:40" ht="12" hidden="1" customHeight="1">
      <c r="A526" s="43"/>
      <c r="B526" s="10"/>
      <c r="C526" s="10"/>
      <c r="D526" s="10"/>
      <c r="E526" s="10"/>
      <c r="F526" s="10"/>
      <c r="G526" s="10"/>
      <c r="H526" s="10"/>
      <c r="I526" s="10"/>
      <c r="J526" s="10"/>
      <c r="K526" s="14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18">
        <f t="shared" ca="1" si="23"/>
        <v>3370.625</v>
      </c>
      <c r="AK526" s="19" t="str">
        <f t="shared" ca="1" si="24"/>
        <v>la u</v>
      </c>
      <c r="AL526" s="21" t="s">
        <v>78</v>
      </c>
      <c r="AM526" s="21">
        <v>26</v>
      </c>
      <c r="AN526" s="21">
        <v>24</v>
      </c>
    </row>
    <row r="527" spans="1:40" ht="12" hidden="1" customHeight="1">
      <c r="A527" s="43"/>
      <c r="B527" s="10"/>
      <c r="C527" s="10"/>
      <c r="D527" s="10"/>
      <c r="E527" s="10"/>
      <c r="F527" s="10"/>
      <c r="G527" s="10"/>
      <c r="H527" s="10"/>
      <c r="I527" s="10"/>
      <c r="J527" s="10"/>
      <c r="K527" s="14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18">
        <f t="shared" ca="1" si="23"/>
        <v>3235.8</v>
      </c>
      <c r="AK527" s="19" t="str">
        <f t="shared" ca="1" si="24"/>
        <v>la u</v>
      </c>
      <c r="AL527" s="21" t="s">
        <v>78</v>
      </c>
      <c r="AM527" s="21">
        <v>27</v>
      </c>
      <c r="AN527" s="21">
        <v>25</v>
      </c>
    </row>
    <row r="528" spans="1:40" ht="12" hidden="1" customHeight="1">
      <c r="A528" s="43"/>
      <c r="B528" s="10"/>
      <c r="C528" s="10"/>
      <c r="D528" s="10"/>
      <c r="E528" s="10"/>
      <c r="F528" s="10"/>
      <c r="G528" s="10"/>
      <c r="H528" s="10"/>
      <c r="I528" s="10"/>
      <c r="J528" s="10"/>
      <c r="K528" s="14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18">
        <f t="shared" ca="1" si="23"/>
        <v>3111.3461538461538</v>
      </c>
      <c r="AK528" s="19" t="str">
        <f t="shared" ca="1" si="24"/>
        <v>la u</v>
      </c>
      <c r="AL528" s="21" t="s">
        <v>78</v>
      </c>
      <c r="AM528" s="21">
        <v>28</v>
      </c>
      <c r="AN528" s="21">
        <v>26</v>
      </c>
    </row>
    <row r="529" spans="1:40" ht="12" hidden="1" customHeight="1">
      <c r="A529" s="43"/>
      <c r="B529" s="10"/>
      <c r="C529" s="10"/>
      <c r="D529" s="10"/>
      <c r="E529" s="10"/>
      <c r="F529" s="10"/>
      <c r="G529" s="10"/>
      <c r="H529" s="10"/>
      <c r="I529" s="10"/>
      <c r="J529" s="10"/>
      <c r="K529" s="14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18">
        <f t="shared" ca="1" si="23"/>
        <v>2996.1111111111113</v>
      </c>
      <c r="AK529" s="19" t="str">
        <f t="shared" ca="1" si="24"/>
        <v>la u</v>
      </c>
      <c r="AL529" s="21" t="s">
        <v>78</v>
      </c>
      <c r="AM529" s="21">
        <v>29</v>
      </c>
      <c r="AN529" s="21">
        <v>27</v>
      </c>
    </row>
    <row r="530" spans="1:40" ht="12" hidden="1" customHeight="1">
      <c r="A530" s="43"/>
      <c r="B530" s="10"/>
      <c r="C530" s="10"/>
      <c r="D530" s="10"/>
      <c r="E530" s="10"/>
      <c r="F530" s="10"/>
      <c r="G530" s="10"/>
      <c r="H530" s="10"/>
      <c r="I530" s="10"/>
      <c r="J530" s="10"/>
      <c r="K530" s="14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18">
        <f t="shared" ca="1" si="23"/>
        <v>2889.1071428571427</v>
      </c>
      <c r="AK530" s="19" t="str">
        <f t="shared" ca="1" si="24"/>
        <v>la u</v>
      </c>
      <c r="AL530" s="21" t="s">
        <v>78</v>
      </c>
      <c r="AM530" s="21">
        <v>30</v>
      </c>
      <c r="AN530" s="21">
        <v>28</v>
      </c>
    </row>
    <row r="531" spans="1:40" ht="12" hidden="1" customHeight="1">
      <c r="A531" s="43"/>
      <c r="B531" s="10"/>
      <c r="C531" s="10"/>
      <c r="D531" s="10"/>
      <c r="E531" s="10"/>
      <c r="F531" s="10"/>
      <c r="G531" s="10"/>
      <c r="H531" s="10"/>
      <c r="I531" s="10"/>
      <c r="J531" s="10"/>
      <c r="K531" s="14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18">
        <f t="shared" ca="1" si="23"/>
        <v>2789.4827586206898</v>
      </c>
      <c r="AK531" s="19" t="str">
        <f t="shared" ca="1" si="24"/>
        <v>la u</v>
      </c>
      <c r="AL531" s="21" t="s">
        <v>78</v>
      </c>
      <c r="AM531" s="21">
        <v>31</v>
      </c>
      <c r="AN531" s="21">
        <v>29</v>
      </c>
    </row>
    <row r="532" spans="1:40" ht="12" hidden="1" customHeight="1">
      <c r="A532" s="43"/>
      <c r="B532" s="10"/>
      <c r="C532" s="10"/>
      <c r="D532" s="10"/>
      <c r="E532" s="10"/>
      <c r="F532" s="10"/>
      <c r="G532" s="10"/>
      <c r="H532" s="10"/>
      <c r="I532" s="10"/>
      <c r="J532" s="10"/>
      <c r="K532" s="14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18">
        <f t="shared" ca="1" si="23"/>
        <v>2696.5</v>
      </c>
      <c r="AK532" s="19" t="str">
        <f t="shared" ca="1" si="24"/>
        <v>la u</v>
      </c>
      <c r="AL532" s="21" t="s">
        <v>78</v>
      </c>
      <c r="AM532" s="21">
        <v>32</v>
      </c>
      <c r="AN532" s="21">
        <v>30</v>
      </c>
    </row>
    <row r="533" spans="1:40" ht="12" hidden="1" customHeight="1">
      <c r="A533" s="43"/>
      <c r="B533" s="10"/>
      <c r="C533" s="10"/>
      <c r="D533" s="10"/>
      <c r="E533" s="10"/>
      <c r="F533" s="10"/>
      <c r="G533" s="10"/>
      <c r="H533" s="10"/>
      <c r="I533" s="10"/>
      <c r="J533" s="10"/>
      <c r="K533" s="14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18">
        <f t="shared" ca="1" si="23"/>
        <v>2609.516129032258</v>
      </c>
      <c r="AK533" s="19" t="str">
        <f t="shared" ca="1" si="24"/>
        <v>la u</v>
      </c>
      <c r="AL533" s="21" t="s">
        <v>78</v>
      </c>
      <c r="AM533" s="21">
        <v>33</v>
      </c>
      <c r="AN533" s="21">
        <v>31</v>
      </c>
    </row>
    <row r="534" spans="1:40" ht="12" hidden="1" customHeight="1">
      <c r="A534" s="43"/>
      <c r="B534" s="10"/>
      <c r="C534" s="10"/>
      <c r="D534" s="10"/>
      <c r="E534" s="10"/>
      <c r="F534" s="10"/>
      <c r="G534" s="10"/>
      <c r="H534" s="10"/>
      <c r="I534" s="10"/>
      <c r="J534" s="10"/>
      <c r="K534" s="14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18">
        <f t="shared" ca="1" si="23"/>
        <v>2527.96875</v>
      </c>
      <c r="AK534" s="19" t="str">
        <f t="shared" ca="1" si="24"/>
        <v>la u</v>
      </c>
      <c r="AL534" s="21" t="s">
        <v>78</v>
      </c>
      <c r="AM534" s="21">
        <v>34</v>
      </c>
      <c r="AN534" s="21">
        <v>32</v>
      </c>
    </row>
    <row r="535" spans="1:40" ht="12" hidden="1" customHeight="1">
      <c r="A535" s="43"/>
      <c r="B535" s="10"/>
      <c r="C535" s="10"/>
      <c r="D535" s="10"/>
      <c r="E535" s="10"/>
      <c r="F535" s="10"/>
      <c r="G535" s="10"/>
      <c r="H535" s="10"/>
      <c r="I535" s="10"/>
      <c r="J535" s="10"/>
      <c r="K535" s="14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18">
        <f t="shared" ca="1" si="23"/>
        <v>2451.3636363636365</v>
      </c>
      <c r="AK535" s="19" t="str">
        <f t="shared" ca="1" si="24"/>
        <v>la u</v>
      </c>
      <c r="AL535" s="21" t="s">
        <v>78</v>
      </c>
      <c r="AM535" s="21">
        <v>35</v>
      </c>
      <c r="AN535" s="21">
        <v>33</v>
      </c>
    </row>
    <row r="536" spans="1:40" ht="12" hidden="1" customHeight="1">
      <c r="A536" s="43"/>
      <c r="B536" s="10"/>
      <c r="C536" s="10"/>
      <c r="D536" s="10"/>
      <c r="E536" s="10"/>
      <c r="F536" s="10"/>
      <c r="G536" s="10"/>
      <c r="H536" s="10"/>
      <c r="I536" s="10"/>
      <c r="J536" s="10"/>
      <c r="K536" s="14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18">
        <f t="shared" ca="1" si="23"/>
        <v>2379.2647058823532</v>
      </c>
      <c r="AK536" s="19" t="str">
        <f t="shared" ca="1" si="24"/>
        <v>la u</v>
      </c>
      <c r="AL536" s="21" t="s">
        <v>78</v>
      </c>
      <c r="AM536" s="21">
        <v>36</v>
      </c>
      <c r="AN536" s="21">
        <v>34</v>
      </c>
    </row>
    <row r="537" spans="1:40" ht="12" hidden="1" customHeight="1">
      <c r="A537" s="43"/>
      <c r="B537" s="10"/>
      <c r="C537" s="10"/>
      <c r="D537" s="10"/>
      <c r="E537" s="10"/>
      <c r="F537" s="10"/>
      <c r="G537" s="10"/>
      <c r="H537" s="10"/>
      <c r="I537" s="10"/>
      <c r="J537" s="10"/>
      <c r="K537" s="14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18">
        <f t="shared" ca="1" si="23"/>
        <v>2311.2857142857142</v>
      </c>
      <c r="AK537" s="19" t="str">
        <f t="shared" ca="1" si="24"/>
        <v>la u</v>
      </c>
      <c r="AL537" s="21" t="s">
        <v>78</v>
      </c>
      <c r="AM537" s="21">
        <v>37</v>
      </c>
      <c r="AN537" s="21">
        <v>35</v>
      </c>
    </row>
    <row r="538" spans="1:40" ht="12" hidden="1" customHeight="1">
      <c r="A538" s="43"/>
      <c r="B538" s="10"/>
      <c r="C538" s="10"/>
      <c r="D538" s="10"/>
      <c r="E538" s="10"/>
      <c r="F538" s="10"/>
      <c r="G538" s="10"/>
      <c r="H538" s="10"/>
      <c r="I538" s="10"/>
      <c r="J538" s="10"/>
      <c r="K538" s="14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18">
        <f t="shared" ca="1" si="23"/>
        <v>2247.0833333333335</v>
      </c>
      <c r="AK538" s="19" t="str">
        <f t="shared" ca="1" si="24"/>
        <v>la u</v>
      </c>
      <c r="AL538" s="21" t="s">
        <v>78</v>
      </c>
      <c r="AM538" s="21">
        <v>38</v>
      </c>
      <c r="AN538" s="21">
        <v>36</v>
      </c>
    </row>
    <row r="539" spans="1:40" ht="12" hidden="1" customHeight="1">
      <c r="A539" s="43"/>
      <c r="B539" s="10"/>
      <c r="C539" s="10"/>
      <c r="D539" s="10"/>
      <c r="E539" s="10"/>
      <c r="F539" s="10"/>
      <c r="G539" s="10"/>
      <c r="H539" s="10"/>
      <c r="I539" s="10"/>
      <c r="J539" s="10"/>
      <c r="K539" s="14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18">
        <f t="shared" ca="1" si="23"/>
        <v>2186.3513513513512</v>
      </c>
      <c r="AK539" s="19" t="str">
        <f t="shared" ca="1" si="24"/>
        <v>la u</v>
      </c>
      <c r="AL539" s="21" t="s">
        <v>78</v>
      </c>
      <c r="AM539" s="21">
        <v>39</v>
      </c>
      <c r="AN539" s="21">
        <v>37</v>
      </c>
    </row>
    <row r="540" spans="1:40" ht="12" hidden="1" customHeight="1">
      <c r="A540" s="43"/>
      <c r="B540" s="10"/>
      <c r="C540" s="10"/>
      <c r="D540" s="10"/>
      <c r="E540" s="10"/>
      <c r="F540" s="10"/>
      <c r="G540" s="10"/>
      <c r="H540" s="10"/>
      <c r="I540" s="10"/>
      <c r="J540" s="10"/>
      <c r="K540" s="14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18">
        <f t="shared" ca="1" si="23"/>
        <v>2128.8157894736842</v>
      </c>
      <c r="AK540" s="19" t="str">
        <f t="shared" ca="1" si="24"/>
        <v>la u</v>
      </c>
      <c r="AL540" s="21" t="s">
        <v>78</v>
      </c>
      <c r="AM540" s="21">
        <v>40</v>
      </c>
      <c r="AN540" s="21">
        <v>38</v>
      </c>
    </row>
    <row r="541" spans="1:40" ht="12" hidden="1" customHeight="1">
      <c r="A541" s="43"/>
      <c r="B541" s="10"/>
      <c r="C541" s="10"/>
      <c r="D541" s="10"/>
      <c r="E541" s="10"/>
      <c r="F541" s="10"/>
      <c r="G541" s="10"/>
      <c r="H541" s="10"/>
      <c r="I541" s="10"/>
      <c r="J541" s="10"/>
      <c r="K541" s="14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18">
        <f t="shared" ca="1" si="23"/>
        <v>2074.2307692307691</v>
      </c>
      <c r="AK541" s="19" t="str">
        <f t="shared" ca="1" si="24"/>
        <v>la u</v>
      </c>
      <c r="AL541" s="21" t="s">
        <v>78</v>
      </c>
      <c r="AM541" s="21">
        <v>41</v>
      </c>
      <c r="AN541" s="21">
        <v>39</v>
      </c>
    </row>
    <row r="542" spans="1:40" ht="12" hidden="1" customHeight="1">
      <c r="A542" s="43"/>
      <c r="B542" s="10"/>
      <c r="C542" s="10"/>
      <c r="D542" s="10"/>
      <c r="E542" s="10"/>
      <c r="F542" s="10"/>
      <c r="G542" s="10"/>
      <c r="H542" s="10"/>
      <c r="I542" s="10"/>
      <c r="J542" s="10"/>
      <c r="K542" s="14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18">
        <f t="shared" ca="1" si="23"/>
        <v>2022.375</v>
      </c>
      <c r="AK542" s="19" t="str">
        <f t="shared" ca="1" si="24"/>
        <v>la u</v>
      </c>
      <c r="AL542" s="21" t="s">
        <v>78</v>
      </c>
      <c r="AM542" s="21">
        <v>42</v>
      </c>
      <c r="AN542" s="21">
        <v>40</v>
      </c>
    </row>
    <row r="543" spans="1:40" ht="12" hidden="1" customHeight="1">
      <c r="A543" s="43"/>
      <c r="B543" s="10"/>
      <c r="C543" s="10"/>
      <c r="D543" s="10"/>
      <c r="E543" s="10"/>
      <c r="F543" s="10"/>
      <c r="G543" s="10"/>
      <c r="H543" s="10"/>
      <c r="I543" s="10"/>
      <c r="J543" s="10"/>
      <c r="K543" s="14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18">
        <f t="shared" ca="1" si="23"/>
        <v>1973.0487804878048</v>
      </c>
      <c r="AK543" s="19" t="str">
        <f t="shared" ca="1" si="24"/>
        <v>la u</v>
      </c>
      <c r="AL543" s="21" t="s">
        <v>78</v>
      </c>
      <c r="AM543" s="21">
        <v>43</v>
      </c>
      <c r="AN543" s="21">
        <v>41</v>
      </c>
    </row>
    <row r="544" spans="1:40" ht="12" hidden="1" customHeight="1">
      <c r="A544" s="43"/>
      <c r="B544" s="10"/>
      <c r="C544" s="10"/>
      <c r="D544" s="10"/>
      <c r="E544" s="10"/>
      <c r="F544" s="10"/>
      <c r="G544" s="10"/>
      <c r="H544" s="10"/>
      <c r="I544" s="10"/>
      <c r="J544" s="10"/>
      <c r="K544" s="14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18">
        <f t="shared" ca="1" si="23"/>
        <v>1926.0714285714287</v>
      </c>
      <c r="AK544" s="19" t="str">
        <f t="shared" ca="1" si="24"/>
        <v>la u</v>
      </c>
      <c r="AL544" s="21" t="s">
        <v>78</v>
      </c>
      <c r="AM544" s="21">
        <v>44</v>
      </c>
      <c r="AN544" s="21">
        <v>42</v>
      </c>
    </row>
    <row r="545" spans="1:40" ht="12" hidden="1" customHeight="1">
      <c r="A545" s="43"/>
      <c r="B545" s="10"/>
      <c r="C545" s="10"/>
      <c r="D545" s="10"/>
      <c r="E545" s="10"/>
      <c r="F545" s="10"/>
      <c r="G545" s="10"/>
      <c r="H545" s="10"/>
      <c r="I545" s="10"/>
      <c r="J545" s="10"/>
      <c r="K545" s="14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18">
        <f t="shared" ca="1" si="23"/>
        <v>1881.2790697674418</v>
      </c>
      <c r="AK545" s="19" t="str">
        <f t="shared" ca="1" si="24"/>
        <v>la u</v>
      </c>
      <c r="AL545" s="21" t="s">
        <v>78</v>
      </c>
      <c r="AM545" s="21">
        <v>45</v>
      </c>
      <c r="AN545" s="21">
        <v>43</v>
      </c>
    </row>
    <row r="546" spans="1:40" ht="12" hidden="1" customHeight="1">
      <c r="A546" s="43"/>
      <c r="B546" s="10"/>
      <c r="C546" s="10"/>
      <c r="D546" s="10"/>
      <c r="E546" s="10"/>
      <c r="F546" s="10"/>
      <c r="G546" s="10"/>
      <c r="H546" s="10"/>
      <c r="I546" s="10"/>
      <c r="J546" s="10"/>
      <c r="K546" s="14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18">
        <f t="shared" ca="1" si="23"/>
        <v>1838.5227272727273</v>
      </c>
      <c r="AK546" s="19" t="str">
        <f t="shared" ca="1" si="24"/>
        <v>la u</v>
      </c>
      <c r="AL546" s="21" t="s">
        <v>78</v>
      </c>
      <c r="AM546" s="21">
        <v>46</v>
      </c>
      <c r="AN546" s="21">
        <v>44</v>
      </c>
    </row>
    <row r="547" spans="1:40" ht="12" hidden="1" customHeight="1">
      <c r="A547" s="43"/>
      <c r="B547" s="10"/>
      <c r="C547" s="10"/>
      <c r="D547" s="10"/>
      <c r="E547" s="10"/>
      <c r="F547" s="10"/>
      <c r="G547" s="10"/>
      <c r="H547" s="10"/>
      <c r="I547" s="10"/>
      <c r="J547" s="10"/>
      <c r="K547" s="14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18">
        <f t="shared" ca="1" si="23"/>
        <v>1797.6666666666667</v>
      </c>
      <c r="AK547" s="19" t="str">
        <f t="shared" ca="1" si="24"/>
        <v>la u</v>
      </c>
      <c r="AL547" s="21" t="s">
        <v>78</v>
      </c>
      <c r="AM547" s="21">
        <v>47</v>
      </c>
      <c r="AN547" s="21">
        <v>45</v>
      </c>
    </row>
    <row r="548" spans="1:40" ht="12" hidden="1" customHeight="1">
      <c r="A548" s="43"/>
      <c r="B548" s="10"/>
      <c r="C548" s="10"/>
      <c r="D548" s="10"/>
      <c r="E548" s="10"/>
      <c r="F548" s="10"/>
      <c r="G548" s="10"/>
      <c r="H548" s="10"/>
      <c r="I548" s="10"/>
      <c r="J548" s="10"/>
      <c r="K548" s="14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18">
        <f t="shared" ca="1" si="23"/>
        <v>1758.5869565217392</v>
      </c>
      <c r="AK548" s="19" t="str">
        <f t="shared" ca="1" si="24"/>
        <v>la u</v>
      </c>
      <c r="AL548" s="21" t="s">
        <v>78</v>
      </c>
      <c r="AM548" s="21">
        <v>48</v>
      </c>
      <c r="AN548" s="21">
        <v>46</v>
      </c>
    </row>
    <row r="549" spans="1:40" ht="12" hidden="1" customHeight="1">
      <c r="A549" s="43"/>
      <c r="B549" s="10"/>
      <c r="C549" s="10"/>
      <c r="D549" s="10"/>
      <c r="E549" s="10"/>
      <c r="F549" s="10"/>
      <c r="G549" s="10"/>
      <c r="H549" s="10"/>
      <c r="I549" s="10"/>
      <c r="J549" s="10"/>
      <c r="K549" s="14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18">
        <f t="shared" ca="1" si="23"/>
        <v>1721.1702127659576</v>
      </c>
      <c r="AK549" s="19" t="str">
        <f t="shared" ca="1" si="24"/>
        <v>la u</v>
      </c>
      <c r="AL549" s="21" t="s">
        <v>78</v>
      </c>
      <c r="AM549" s="21">
        <v>49</v>
      </c>
      <c r="AN549" s="21">
        <v>47</v>
      </c>
    </row>
    <row r="550" spans="1:40" ht="12" hidden="1" customHeight="1">
      <c r="A550" s="43"/>
      <c r="B550" s="10"/>
      <c r="C550" s="10"/>
      <c r="D550" s="10"/>
      <c r="E550" s="10"/>
      <c r="F550" s="10"/>
      <c r="G550" s="10"/>
      <c r="H550" s="10"/>
      <c r="I550" s="10"/>
      <c r="J550" s="10"/>
      <c r="K550" s="14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18">
        <f t="shared" ca="1" si="23"/>
        <v>1685.3125</v>
      </c>
      <c r="AK550" s="19" t="str">
        <f t="shared" ca="1" si="24"/>
        <v>la u</v>
      </c>
      <c r="AL550" s="21" t="s">
        <v>78</v>
      </c>
      <c r="AM550" s="21">
        <v>50</v>
      </c>
      <c r="AN550" s="21">
        <v>48</v>
      </c>
    </row>
    <row r="551" spans="1:40" ht="12" hidden="1" customHeight="1">
      <c r="A551" s="43"/>
      <c r="B551" s="10"/>
      <c r="C551" s="10"/>
      <c r="D551" s="10"/>
      <c r="E551" s="10"/>
      <c r="F551" s="10"/>
      <c r="G551" s="10"/>
      <c r="H551" s="10"/>
      <c r="I551" s="10"/>
      <c r="J551" s="10"/>
      <c r="K551" s="14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18">
        <f t="shared" ca="1" si="23"/>
        <v>1650.9183673469388</v>
      </c>
      <c r="AK551" s="19" t="str">
        <f t="shared" ca="1" si="24"/>
        <v>la u</v>
      </c>
      <c r="AL551" s="21" t="s">
        <v>78</v>
      </c>
      <c r="AM551" s="21">
        <v>51</v>
      </c>
      <c r="AN551" s="21">
        <v>49</v>
      </c>
    </row>
    <row r="552" spans="1:40" ht="12" hidden="1" customHeight="1">
      <c r="A552" s="43"/>
      <c r="B552" s="10"/>
      <c r="C552" s="10"/>
      <c r="D552" s="10"/>
      <c r="E552" s="10"/>
      <c r="F552" s="10"/>
      <c r="G552" s="10"/>
      <c r="H552" s="10"/>
      <c r="I552" s="10"/>
      <c r="J552" s="10"/>
      <c r="K552" s="14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18">
        <f t="shared" ca="1" si="23"/>
        <v>1617.9</v>
      </c>
      <c r="AK552" s="19" t="str">
        <f t="shared" ca="1" si="24"/>
        <v>la u</v>
      </c>
      <c r="AL552" s="21" t="s">
        <v>78</v>
      </c>
      <c r="AM552" s="21">
        <v>52</v>
      </c>
      <c r="AN552" s="21">
        <v>50</v>
      </c>
    </row>
    <row r="553" spans="1:40" ht="12" hidden="1" customHeight="1">
      <c r="A553" s="43"/>
      <c r="B553" s="10"/>
      <c r="C553" s="10"/>
      <c r="D553" s="10"/>
      <c r="E553" s="10"/>
      <c r="F553" s="10"/>
      <c r="G553" s="10"/>
      <c r="H553" s="10"/>
      <c r="I553" s="10"/>
      <c r="J553" s="10"/>
      <c r="K553" s="14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18">
        <f t="shared" ca="1" si="23"/>
        <v>0</v>
      </c>
      <c r="AK553" s="19" t="str">
        <f t="shared" ca="1" si="24"/>
        <v>farc</v>
      </c>
      <c r="AL553" s="21" t="s">
        <v>79</v>
      </c>
      <c r="AM553" s="21">
        <v>3</v>
      </c>
      <c r="AN553" s="21">
        <v>1</v>
      </c>
    </row>
    <row r="554" spans="1:40" ht="12" hidden="1" customHeight="1">
      <c r="A554" s="43"/>
      <c r="B554" s="10"/>
      <c r="C554" s="10"/>
      <c r="D554" s="10"/>
      <c r="E554" s="10"/>
      <c r="F554" s="10"/>
      <c r="G554" s="10"/>
      <c r="H554" s="10"/>
      <c r="I554" s="10"/>
      <c r="J554" s="10"/>
      <c r="K554" s="14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18">
        <f t="shared" ca="1" si="23"/>
        <v>0</v>
      </c>
      <c r="AK554" s="19" t="str">
        <f t="shared" ca="1" si="24"/>
        <v>farc</v>
      </c>
      <c r="AL554" s="21" t="s">
        <v>79</v>
      </c>
      <c r="AM554" s="21">
        <v>4</v>
      </c>
      <c r="AN554" s="21">
        <v>2</v>
      </c>
    </row>
    <row r="555" spans="1:40" ht="12" hidden="1" customHeight="1">
      <c r="A555" s="43"/>
      <c r="B555" s="10"/>
      <c r="C555" s="10"/>
      <c r="D555" s="10"/>
      <c r="E555" s="10"/>
      <c r="F555" s="10"/>
      <c r="G555" s="10"/>
      <c r="H555" s="10"/>
      <c r="I555" s="10"/>
      <c r="J555" s="10"/>
      <c r="K555" s="14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18">
        <f t="shared" ca="1" si="23"/>
        <v>0</v>
      </c>
      <c r="AK555" s="19" t="str">
        <f t="shared" ca="1" si="24"/>
        <v>farc</v>
      </c>
      <c r="AL555" s="21" t="s">
        <v>79</v>
      </c>
      <c r="AM555" s="21">
        <v>5</v>
      </c>
      <c r="AN555" s="21">
        <v>3</v>
      </c>
    </row>
    <row r="556" spans="1:40" ht="12" hidden="1" customHeight="1">
      <c r="A556" s="43"/>
      <c r="B556" s="10"/>
      <c r="C556" s="10"/>
      <c r="D556" s="10"/>
      <c r="E556" s="10"/>
      <c r="F556" s="10"/>
      <c r="G556" s="10"/>
      <c r="H556" s="10"/>
      <c r="I556" s="10"/>
      <c r="J556" s="10"/>
      <c r="K556" s="14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18">
        <f t="shared" ca="1" si="23"/>
        <v>0</v>
      </c>
      <c r="AK556" s="19" t="str">
        <f t="shared" ca="1" si="24"/>
        <v>farc</v>
      </c>
      <c r="AL556" s="21" t="s">
        <v>79</v>
      </c>
      <c r="AM556" s="21">
        <v>6</v>
      </c>
      <c r="AN556" s="21">
        <v>4</v>
      </c>
    </row>
    <row r="557" spans="1:40" ht="12" hidden="1" customHeight="1">
      <c r="A557" s="43"/>
      <c r="B557" s="10"/>
      <c r="C557" s="10"/>
      <c r="D557" s="10"/>
      <c r="E557" s="10"/>
      <c r="F557" s="10"/>
      <c r="G557" s="10"/>
      <c r="H557" s="10"/>
      <c r="I557" s="10"/>
      <c r="J557" s="10"/>
      <c r="K557" s="14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18">
        <f t="shared" ca="1" si="23"/>
        <v>0</v>
      </c>
      <c r="AK557" s="19" t="str">
        <f t="shared" ca="1" si="24"/>
        <v>farc</v>
      </c>
      <c r="AL557" s="21" t="s">
        <v>79</v>
      </c>
      <c r="AM557" s="21">
        <v>7</v>
      </c>
      <c r="AN557" s="21">
        <v>5</v>
      </c>
    </row>
    <row r="558" spans="1:40" ht="12" hidden="1" customHeight="1">
      <c r="A558" s="43"/>
      <c r="B558" s="10"/>
      <c r="C558" s="10"/>
      <c r="D558" s="10"/>
      <c r="E558" s="10"/>
      <c r="F558" s="10"/>
      <c r="G558" s="10"/>
      <c r="H558" s="10"/>
      <c r="I558" s="10"/>
      <c r="J558" s="10"/>
      <c r="K558" s="14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18">
        <f t="shared" ca="1" si="23"/>
        <v>0</v>
      </c>
      <c r="AK558" s="19" t="str">
        <f t="shared" ca="1" si="24"/>
        <v>farc</v>
      </c>
      <c r="AL558" s="21" t="s">
        <v>79</v>
      </c>
      <c r="AM558" s="21">
        <v>8</v>
      </c>
      <c r="AN558" s="21">
        <v>6</v>
      </c>
    </row>
    <row r="559" spans="1:40" ht="12" hidden="1" customHeight="1">
      <c r="A559" s="43"/>
      <c r="B559" s="10"/>
      <c r="C559" s="10"/>
      <c r="D559" s="10"/>
      <c r="E559" s="10"/>
      <c r="F559" s="10"/>
      <c r="G559" s="10"/>
      <c r="H559" s="10"/>
      <c r="I559" s="10"/>
      <c r="J559" s="10"/>
      <c r="K559" s="14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18">
        <f t="shared" ca="1" si="23"/>
        <v>0</v>
      </c>
      <c r="AK559" s="19" t="str">
        <f t="shared" ca="1" si="24"/>
        <v>farc</v>
      </c>
      <c r="AL559" s="21" t="s">
        <v>79</v>
      </c>
      <c r="AM559" s="21">
        <v>9</v>
      </c>
      <c r="AN559" s="21">
        <v>7</v>
      </c>
    </row>
    <row r="560" spans="1:40" ht="12" hidden="1" customHeight="1">
      <c r="A560" s="43"/>
      <c r="B560" s="10"/>
      <c r="C560" s="10"/>
      <c r="D560" s="10"/>
      <c r="E560" s="10"/>
      <c r="F560" s="10"/>
      <c r="G560" s="10"/>
      <c r="H560" s="10"/>
      <c r="I560" s="10"/>
      <c r="J560" s="10"/>
      <c r="K560" s="14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18">
        <f t="shared" ca="1" si="23"/>
        <v>0</v>
      </c>
      <c r="AK560" s="19" t="str">
        <f t="shared" ca="1" si="24"/>
        <v>farc</v>
      </c>
      <c r="AL560" s="21" t="s">
        <v>79</v>
      </c>
      <c r="AM560" s="21">
        <v>10</v>
      </c>
      <c r="AN560" s="21">
        <v>8</v>
      </c>
    </row>
    <row r="561" spans="1:40" ht="12" hidden="1" customHeight="1">
      <c r="A561" s="43"/>
      <c r="B561" s="10"/>
      <c r="C561" s="10"/>
      <c r="D561" s="10"/>
      <c r="E561" s="10"/>
      <c r="F561" s="10"/>
      <c r="G561" s="10"/>
      <c r="H561" s="10"/>
      <c r="I561" s="10"/>
      <c r="J561" s="10"/>
      <c r="K561" s="14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18">
        <f t="shared" ca="1" si="23"/>
        <v>0</v>
      </c>
      <c r="AK561" s="19" t="str">
        <f t="shared" ca="1" si="24"/>
        <v>farc</v>
      </c>
      <c r="AL561" s="21" t="s">
        <v>79</v>
      </c>
      <c r="AM561" s="21">
        <v>11</v>
      </c>
      <c r="AN561" s="21">
        <v>9</v>
      </c>
    </row>
    <row r="562" spans="1:40" ht="12" hidden="1" customHeight="1">
      <c r="A562" s="43"/>
      <c r="B562" s="10"/>
      <c r="C562" s="10"/>
      <c r="D562" s="10"/>
      <c r="E562" s="10"/>
      <c r="F562" s="10"/>
      <c r="G562" s="10"/>
      <c r="H562" s="10"/>
      <c r="I562" s="10"/>
      <c r="J562" s="10"/>
      <c r="K562" s="14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18">
        <f t="shared" ca="1" si="23"/>
        <v>0</v>
      </c>
      <c r="AK562" s="19" t="str">
        <f t="shared" ca="1" si="24"/>
        <v>farc</v>
      </c>
      <c r="AL562" s="21" t="s">
        <v>79</v>
      </c>
      <c r="AM562" s="21">
        <v>12</v>
      </c>
      <c r="AN562" s="21">
        <v>10</v>
      </c>
    </row>
    <row r="563" spans="1:40" ht="12" hidden="1" customHeight="1">
      <c r="A563" s="43"/>
      <c r="B563" s="10"/>
      <c r="C563" s="10"/>
      <c r="D563" s="10"/>
      <c r="E563" s="10"/>
      <c r="F563" s="10"/>
      <c r="G563" s="10"/>
      <c r="H563" s="10"/>
      <c r="I563" s="10"/>
      <c r="J563" s="10"/>
      <c r="K563" s="14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18">
        <f t="shared" ca="1" si="23"/>
        <v>0</v>
      </c>
      <c r="AK563" s="19" t="str">
        <f t="shared" ca="1" si="24"/>
        <v>farc</v>
      </c>
      <c r="AL563" s="21" t="s">
        <v>79</v>
      </c>
      <c r="AM563" s="21">
        <v>13</v>
      </c>
      <c r="AN563" s="21">
        <v>11</v>
      </c>
    </row>
    <row r="564" spans="1:40" ht="12" hidden="1" customHeight="1">
      <c r="A564" s="43"/>
      <c r="B564" s="10"/>
      <c r="C564" s="10"/>
      <c r="D564" s="10"/>
      <c r="E564" s="10"/>
      <c r="F564" s="10"/>
      <c r="G564" s="10"/>
      <c r="H564" s="10"/>
      <c r="I564" s="10"/>
      <c r="J564" s="10"/>
      <c r="K564" s="14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18">
        <f t="shared" ca="1" si="23"/>
        <v>0</v>
      </c>
      <c r="AK564" s="19" t="str">
        <f t="shared" ca="1" si="24"/>
        <v>farc</v>
      </c>
      <c r="AL564" s="21" t="s">
        <v>79</v>
      </c>
      <c r="AM564" s="21">
        <v>14</v>
      </c>
      <c r="AN564" s="21">
        <v>12</v>
      </c>
    </row>
    <row r="565" spans="1:40" ht="12" hidden="1" customHeight="1">
      <c r="A565" s="43"/>
      <c r="B565" s="10"/>
      <c r="C565" s="10"/>
      <c r="D565" s="10"/>
      <c r="E565" s="10"/>
      <c r="F565" s="10"/>
      <c r="G565" s="10"/>
      <c r="H565" s="10"/>
      <c r="I565" s="10"/>
      <c r="J565" s="10"/>
      <c r="K565" s="14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18">
        <f t="shared" ca="1" si="23"/>
        <v>0</v>
      </c>
      <c r="AK565" s="19" t="str">
        <f t="shared" ca="1" si="24"/>
        <v>farc</v>
      </c>
      <c r="AL565" s="21" t="s">
        <v>79</v>
      </c>
      <c r="AM565" s="21">
        <v>15</v>
      </c>
      <c r="AN565" s="21">
        <v>13</v>
      </c>
    </row>
    <row r="566" spans="1:40" ht="12" hidden="1" customHeight="1">
      <c r="A566" s="43"/>
      <c r="B566" s="10"/>
      <c r="C566" s="10"/>
      <c r="D566" s="10"/>
      <c r="E566" s="10"/>
      <c r="F566" s="10"/>
      <c r="G566" s="10"/>
      <c r="H566" s="10"/>
      <c r="I566" s="10"/>
      <c r="J566" s="10"/>
      <c r="K566" s="14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18">
        <f t="shared" ca="1" si="23"/>
        <v>0</v>
      </c>
      <c r="AK566" s="19" t="str">
        <f t="shared" ca="1" si="24"/>
        <v>farc</v>
      </c>
      <c r="AL566" s="21" t="s">
        <v>79</v>
      </c>
      <c r="AM566" s="21">
        <v>16</v>
      </c>
      <c r="AN566" s="21">
        <v>14</v>
      </c>
    </row>
    <row r="567" spans="1:40" ht="12" hidden="1" customHeight="1">
      <c r="A567" s="43"/>
      <c r="B567" s="10"/>
      <c r="C567" s="10"/>
      <c r="D567" s="10"/>
      <c r="E567" s="10"/>
      <c r="F567" s="10"/>
      <c r="G567" s="10"/>
      <c r="H567" s="10"/>
      <c r="I567" s="10"/>
      <c r="J567" s="10"/>
      <c r="K567" s="14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18">
        <f t="shared" ca="1" si="23"/>
        <v>0</v>
      </c>
      <c r="AK567" s="19" t="str">
        <f t="shared" ca="1" si="24"/>
        <v>farc</v>
      </c>
      <c r="AL567" s="21" t="s">
        <v>79</v>
      </c>
      <c r="AM567" s="21">
        <v>17</v>
      </c>
      <c r="AN567" s="21">
        <v>15</v>
      </c>
    </row>
    <row r="568" spans="1:40" ht="12" hidden="1" customHeight="1">
      <c r="A568" s="43"/>
      <c r="B568" s="10"/>
      <c r="C568" s="10"/>
      <c r="D568" s="10"/>
      <c r="E568" s="10"/>
      <c r="F568" s="10"/>
      <c r="G568" s="10"/>
      <c r="H568" s="10"/>
      <c r="I568" s="10"/>
      <c r="J568" s="10"/>
      <c r="K568" s="14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18">
        <f t="shared" ca="1" si="23"/>
        <v>0</v>
      </c>
      <c r="AK568" s="19" t="str">
        <f t="shared" ca="1" si="24"/>
        <v>farc</v>
      </c>
      <c r="AL568" s="21" t="s">
        <v>79</v>
      </c>
      <c r="AM568" s="21">
        <v>18</v>
      </c>
      <c r="AN568" s="21">
        <v>16</v>
      </c>
    </row>
    <row r="569" spans="1:40" ht="12" hidden="1" customHeight="1">
      <c r="A569" s="43"/>
      <c r="B569" s="10"/>
      <c r="C569" s="10"/>
      <c r="D569" s="10"/>
      <c r="E569" s="10"/>
      <c r="F569" s="10"/>
      <c r="G569" s="10"/>
      <c r="H569" s="10"/>
      <c r="I569" s="10"/>
      <c r="J569" s="10"/>
      <c r="K569" s="14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18">
        <f t="shared" ca="1" si="23"/>
        <v>0</v>
      </c>
      <c r="AK569" s="19" t="str">
        <f t="shared" ca="1" si="24"/>
        <v>farc</v>
      </c>
      <c r="AL569" s="21" t="s">
        <v>79</v>
      </c>
      <c r="AM569" s="21">
        <v>19</v>
      </c>
      <c r="AN569" s="21">
        <v>17</v>
      </c>
    </row>
    <row r="570" spans="1:40" ht="12" hidden="1" customHeight="1">
      <c r="A570" s="43"/>
      <c r="B570" s="10"/>
      <c r="C570" s="10"/>
      <c r="D570" s="10"/>
      <c r="E570" s="10"/>
      <c r="F570" s="10"/>
      <c r="G570" s="10"/>
      <c r="H570" s="10"/>
      <c r="I570" s="10"/>
      <c r="J570" s="10"/>
      <c r="K570" s="14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18">
        <f t="shared" ca="1" si="23"/>
        <v>0</v>
      </c>
      <c r="AK570" s="19" t="str">
        <f t="shared" ca="1" si="24"/>
        <v>farc</v>
      </c>
      <c r="AL570" s="21" t="s">
        <v>79</v>
      </c>
      <c r="AM570" s="21">
        <v>20</v>
      </c>
      <c r="AN570" s="21">
        <v>18</v>
      </c>
    </row>
    <row r="571" spans="1:40" ht="12" hidden="1" customHeight="1">
      <c r="A571" s="43"/>
      <c r="B571" s="10"/>
      <c r="C571" s="10"/>
      <c r="D571" s="10"/>
      <c r="E571" s="10"/>
      <c r="F571" s="10"/>
      <c r="G571" s="10"/>
      <c r="H571" s="10"/>
      <c r="I571" s="10"/>
      <c r="J571" s="10"/>
      <c r="K571" s="14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18">
        <f t="shared" ca="1" si="23"/>
        <v>0</v>
      </c>
      <c r="AK571" s="19" t="str">
        <f t="shared" ca="1" si="24"/>
        <v>farc</v>
      </c>
      <c r="AL571" s="21" t="s">
        <v>79</v>
      </c>
      <c r="AM571" s="21">
        <v>21</v>
      </c>
      <c r="AN571" s="21">
        <v>19</v>
      </c>
    </row>
    <row r="572" spans="1:40" ht="12" hidden="1" customHeight="1">
      <c r="A572" s="43"/>
      <c r="B572" s="10"/>
      <c r="C572" s="10"/>
      <c r="D572" s="10"/>
      <c r="E572" s="10"/>
      <c r="F572" s="10"/>
      <c r="G572" s="10"/>
      <c r="H572" s="10"/>
      <c r="I572" s="10"/>
      <c r="J572" s="10"/>
      <c r="K572" s="14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18">
        <f t="shared" ca="1" si="23"/>
        <v>0</v>
      </c>
      <c r="AK572" s="19" t="str">
        <f t="shared" ca="1" si="24"/>
        <v>farc</v>
      </c>
      <c r="AL572" s="21" t="s">
        <v>79</v>
      </c>
      <c r="AM572" s="21">
        <v>22</v>
      </c>
      <c r="AN572" s="21">
        <v>20</v>
      </c>
    </row>
    <row r="573" spans="1:40" ht="12" hidden="1" customHeight="1">
      <c r="A573" s="43"/>
      <c r="B573" s="10"/>
      <c r="C573" s="10"/>
      <c r="D573" s="10"/>
      <c r="E573" s="10"/>
      <c r="F573" s="10"/>
      <c r="G573" s="10"/>
      <c r="H573" s="10"/>
      <c r="I573" s="10"/>
      <c r="J573" s="10"/>
      <c r="K573" s="14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18">
        <f t="shared" ca="1" si="23"/>
        <v>0</v>
      </c>
      <c r="AK573" s="19" t="str">
        <f t="shared" ca="1" si="24"/>
        <v>farc</v>
      </c>
      <c r="AL573" s="21" t="s">
        <v>79</v>
      </c>
      <c r="AM573" s="21">
        <v>23</v>
      </c>
      <c r="AN573" s="21">
        <v>21</v>
      </c>
    </row>
    <row r="574" spans="1:40" ht="12" hidden="1" customHeight="1">
      <c r="A574" s="43"/>
      <c r="B574" s="10"/>
      <c r="C574" s="10"/>
      <c r="D574" s="10"/>
      <c r="E574" s="10"/>
      <c r="F574" s="10"/>
      <c r="G574" s="10"/>
      <c r="H574" s="10"/>
      <c r="I574" s="10"/>
      <c r="J574" s="10"/>
      <c r="K574" s="14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18">
        <f t="shared" ca="1" si="23"/>
        <v>0</v>
      </c>
      <c r="AK574" s="19" t="str">
        <f t="shared" ca="1" si="24"/>
        <v>farc</v>
      </c>
      <c r="AL574" s="21" t="s">
        <v>79</v>
      </c>
      <c r="AM574" s="21">
        <v>24</v>
      </c>
      <c r="AN574" s="21">
        <v>22</v>
      </c>
    </row>
    <row r="575" spans="1:40" ht="12" hidden="1" customHeight="1">
      <c r="A575" s="43"/>
      <c r="B575" s="10"/>
      <c r="C575" s="10"/>
      <c r="D575" s="10"/>
      <c r="E575" s="10"/>
      <c r="F575" s="10"/>
      <c r="G575" s="10"/>
      <c r="H575" s="10"/>
      <c r="I575" s="10"/>
      <c r="J575" s="10"/>
      <c r="K575" s="14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18">
        <f t="shared" ca="1" si="23"/>
        <v>0</v>
      </c>
      <c r="AK575" s="19" t="str">
        <f t="shared" ca="1" si="24"/>
        <v>farc</v>
      </c>
      <c r="AL575" s="21" t="s">
        <v>79</v>
      </c>
      <c r="AM575" s="21">
        <v>25</v>
      </c>
      <c r="AN575" s="21">
        <v>23</v>
      </c>
    </row>
    <row r="576" spans="1:40" ht="12" hidden="1" customHeight="1">
      <c r="A576" s="43"/>
      <c r="B576" s="10"/>
      <c r="C576" s="10"/>
      <c r="D576" s="10"/>
      <c r="E576" s="10"/>
      <c r="F576" s="10"/>
      <c r="G576" s="10"/>
      <c r="H576" s="10"/>
      <c r="I576" s="10"/>
      <c r="J576" s="10"/>
      <c r="K576" s="14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18">
        <f t="shared" ca="1" si="23"/>
        <v>0</v>
      </c>
      <c r="AK576" s="19" t="str">
        <f t="shared" ca="1" si="24"/>
        <v>farc</v>
      </c>
      <c r="AL576" s="21" t="s">
        <v>79</v>
      </c>
      <c r="AM576" s="21">
        <v>26</v>
      </c>
      <c r="AN576" s="21">
        <v>24</v>
      </c>
    </row>
    <row r="577" spans="1:40" ht="12" hidden="1" customHeight="1">
      <c r="A577" s="43"/>
      <c r="B577" s="10"/>
      <c r="C577" s="10"/>
      <c r="D577" s="10"/>
      <c r="E577" s="10"/>
      <c r="F577" s="10"/>
      <c r="G577" s="10"/>
      <c r="H577" s="10"/>
      <c r="I577" s="10"/>
      <c r="J577" s="10"/>
      <c r="K577" s="14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18">
        <f t="shared" ca="1" si="23"/>
        <v>0</v>
      </c>
      <c r="AK577" s="19" t="str">
        <f t="shared" ca="1" si="24"/>
        <v>farc</v>
      </c>
      <c r="AL577" s="21" t="s">
        <v>79</v>
      </c>
      <c r="AM577" s="21">
        <v>27</v>
      </c>
      <c r="AN577" s="21">
        <v>25</v>
      </c>
    </row>
    <row r="578" spans="1:40" ht="12" hidden="1" customHeight="1">
      <c r="A578" s="43"/>
      <c r="B578" s="10"/>
      <c r="C578" s="10"/>
      <c r="D578" s="10"/>
      <c r="E578" s="10"/>
      <c r="F578" s="10"/>
      <c r="G578" s="10"/>
      <c r="H578" s="10"/>
      <c r="I578" s="10"/>
      <c r="J578" s="10"/>
      <c r="K578" s="14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18">
        <f t="shared" ca="1" si="23"/>
        <v>0</v>
      </c>
      <c r="AK578" s="19" t="str">
        <f t="shared" ca="1" si="24"/>
        <v>farc</v>
      </c>
      <c r="AL578" s="21" t="s">
        <v>79</v>
      </c>
      <c r="AM578" s="21">
        <v>28</v>
      </c>
      <c r="AN578" s="21">
        <v>26</v>
      </c>
    </row>
    <row r="579" spans="1:40" ht="12" hidden="1" customHeight="1">
      <c r="A579" s="43"/>
      <c r="B579" s="10"/>
      <c r="C579" s="10"/>
      <c r="D579" s="10"/>
      <c r="E579" s="10"/>
      <c r="F579" s="10"/>
      <c r="G579" s="10"/>
      <c r="H579" s="10"/>
      <c r="I579" s="10"/>
      <c r="J579" s="10"/>
      <c r="K579" s="14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18">
        <f t="shared" ca="1" si="23"/>
        <v>0</v>
      </c>
      <c r="AK579" s="19" t="str">
        <f t="shared" ca="1" si="24"/>
        <v>farc</v>
      </c>
      <c r="AL579" s="21" t="s">
        <v>79</v>
      </c>
      <c r="AM579" s="21">
        <v>29</v>
      </c>
      <c r="AN579" s="21">
        <v>27</v>
      </c>
    </row>
    <row r="580" spans="1:40" ht="12" hidden="1" customHeight="1">
      <c r="A580" s="43"/>
      <c r="B580" s="10"/>
      <c r="C580" s="10"/>
      <c r="D580" s="10"/>
      <c r="E580" s="10"/>
      <c r="F580" s="10"/>
      <c r="G580" s="10"/>
      <c r="H580" s="10"/>
      <c r="I580" s="10"/>
      <c r="J580" s="10"/>
      <c r="K580" s="14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18">
        <f t="shared" ca="1" si="23"/>
        <v>0</v>
      </c>
      <c r="AK580" s="19" t="str">
        <f t="shared" ca="1" si="24"/>
        <v>farc</v>
      </c>
      <c r="AL580" s="21" t="s">
        <v>79</v>
      </c>
      <c r="AM580" s="21">
        <v>30</v>
      </c>
      <c r="AN580" s="21">
        <v>28</v>
      </c>
    </row>
    <row r="581" spans="1:40" ht="12" hidden="1" customHeight="1">
      <c r="A581" s="43"/>
      <c r="B581" s="10"/>
      <c r="C581" s="10"/>
      <c r="D581" s="10"/>
      <c r="E581" s="10"/>
      <c r="F581" s="10"/>
      <c r="G581" s="10"/>
      <c r="H581" s="10"/>
      <c r="I581" s="10"/>
      <c r="J581" s="10"/>
      <c r="K581" s="14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18">
        <f t="shared" ca="1" si="23"/>
        <v>0</v>
      </c>
      <c r="AK581" s="19" t="str">
        <f t="shared" ca="1" si="24"/>
        <v>farc</v>
      </c>
      <c r="AL581" s="21" t="s">
        <v>79</v>
      </c>
      <c r="AM581" s="21">
        <v>31</v>
      </c>
      <c r="AN581" s="21">
        <v>29</v>
      </c>
    </row>
    <row r="582" spans="1:40" ht="12" hidden="1" customHeight="1">
      <c r="A582" s="43"/>
      <c r="B582" s="10"/>
      <c r="C582" s="10"/>
      <c r="D582" s="10"/>
      <c r="E582" s="10"/>
      <c r="F582" s="10"/>
      <c r="G582" s="10"/>
      <c r="H582" s="10"/>
      <c r="I582" s="10"/>
      <c r="J582" s="10"/>
      <c r="K582" s="14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18">
        <f t="shared" ca="1" si="23"/>
        <v>0</v>
      </c>
      <c r="AK582" s="19" t="str">
        <f t="shared" ca="1" si="24"/>
        <v>farc</v>
      </c>
      <c r="AL582" s="21" t="s">
        <v>79</v>
      </c>
      <c r="AM582" s="21">
        <v>32</v>
      </c>
      <c r="AN582" s="21">
        <v>30</v>
      </c>
    </row>
    <row r="583" spans="1:40" ht="12" hidden="1" customHeight="1">
      <c r="A583" s="43"/>
      <c r="B583" s="10"/>
      <c r="C583" s="10"/>
      <c r="D583" s="10"/>
      <c r="E583" s="10"/>
      <c r="F583" s="10"/>
      <c r="G583" s="10"/>
      <c r="H583" s="10"/>
      <c r="I583" s="10"/>
      <c r="J583" s="10"/>
      <c r="K583" s="14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18">
        <f t="shared" ca="1" si="23"/>
        <v>0</v>
      </c>
      <c r="AK583" s="19" t="str">
        <f t="shared" ca="1" si="24"/>
        <v>farc</v>
      </c>
      <c r="AL583" s="21" t="s">
        <v>79</v>
      </c>
      <c r="AM583" s="21">
        <v>33</v>
      </c>
      <c r="AN583" s="21">
        <v>31</v>
      </c>
    </row>
    <row r="584" spans="1:40" ht="12" hidden="1" customHeight="1">
      <c r="A584" s="43"/>
      <c r="B584" s="10"/>
      <c r="C584" s="10"/>
      <c r="D584" s="10"/>
      <c r="E584" s="10"/>
      <c r="F584" s="10"/>
      <c r="G584" s="10"/>
      <c r="H584" s="10"/>
      <c r="I584" s="10"/>
      <c r="J584" s="10"/>
      <c r="K584" s="14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18">
        <f t="shared" ca="1" si="23"/>
        <v>0</v>
      </c>
      <c r="AK584" s="19" t="str">
        <f t="shared" ca="1" si="24"/>
        <v>farc</v>
      </c>
      <c r="AL584" s="21" t="s">
        <v>79</v>
      </c>
      <c r="AM584" s="21">
        <v>34</v>
      </c>
      <c r="AN584" s="21">
        <v>32</v>
      </c>
    </row>
    <row r="585" spans="1:40" ht="12" hidden="1" customHeight="1">
      <c r="A585" s="43"/>
      <c r="B585" s="10"/>
      <c r="C585" s="10"/>
      <c r="D585" s="10"/>
      <c r="E585" s="10"/>
      <c r="F585" s="10"/>
      <c r="G585" s="10"/>
      <c r="H585" s="10"/>
      <c r="I585" s="10"/>
      <c r="J585" s="10"/>
      <c r="K585" s="14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18">
        <f t="shared" ca="1" si="23"/>
        <v>0</v>
      </c>
      <c r="AK585" s="19" t="str">
        <f t="shared" ca="1" si="24"/>
        <v>farc</v>
      </c>
      <c r="AL585" s="21" t="s">
        <v>79</v>
      </c>
      <c r="AM585" s="21">
        <v>35</v>
      </c>
      <c r="AN585" s="21">
        <v>33</v>
      </c>
    </row>
    <row r="586" spans="1:40" ht="12" hidden="1" customHeight="1">
      <c r="A586" s="43"/>
      <c r="B586" s="10"/>
      <c r="C586" s="10"/>
      <c r="D586" s="10"/>
      <c r="E586" s="10"/>
      <c r="F586" s="10"/>
      <c r="G586" s="10"/>
      <c r="H586" s="10"/>
      <c r="I586" s="10"/>
      <c r="J586" s="10"/>
      <c r="K586" s="14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18">
        <f t="shared" ca="1" si="23"/>
        <v>0</v>
      </c>
      <c r="AK586" s="19" t="str">
        <f t="shared" ca="1" si="24"/>
        <v>farc</v>
      </c>
      <c r="AL586" s="21" t="s">
        <v>79</v>
      </c>
      <c r="AM586" s="21">
        <v>36</v>
      </c>
      <c r="AN586" s="21">
        <v>34</v>
      </c>
    </row>
    <row r="587" spans="1:40" ht="12" hidden="1" customHeight="1">
      <c r="A587" s="43"/>
      <c r="B587" s="10"/>
      <c r="C587" s="10"/>
      <c r="D587" s="10"/>
      <c r="E587" s="10"/>
      <c r="F587" s="10"/>
      <c r="G587" s="10"/>
      <c r="H587" s="10"/>
      <c r="I587" s="10"/>
      <c r="J587" s="10"/>
      <c r="K587" s="14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18">
        <f t="shared" ca="1" si="23"/>
        <v>0</v>
      </c>
      <c r="AK587" s="19" t="str">
        <f t="shared" ca="1" si="24"/>
        <v>farc</v>
      </c>
      <c r="AL587" s="21" t="s">
        <v>79</v>
      </c>
      <c r="AM587" s="21">
        <v>37</v>
      </c>
      <c r="AN587" s="21">
        <v>35</v>
      </c>
    </row>
    <row r="588" spans="1:40" ht="12" hidden="1" customHeight="1">
      <c r="A588" s="43"/>
      <c r="B588" s="10"/>
      <c r="C588" s="10"/>
      <c r="D588" s="10"/>
      <c r="E588" s="10"/>
      <c r="F588" s="10"/>
      <c r="G588" s="10"/>
      <c r="H588" s="10"/>
      <c r="I588" s="10"/>
      <c r="J588" s="10"/>
      <c r="K588" s="14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18">
        <f t="shared" ca="1" si="23"/>
        <v>0</v>
      </c>
      <c r="AK588" s="19" t="str">
        <f t="shared" ca="1" si="24"/>
        <v>farc</v>
      </c>
      <c r="AL588" s="21" t="s">
        <v>79</v>
      </c>
      <c r="AM588" s="21">
        <v>38</v>
      </c>
      <c r="AN588" s="21">
        <v>36</v>
      </c>
    </row>
    <row r="589" spans="1:40" ht="12" hidden="1" customHeight="1">
      <c r="A589" s="43"/>
      <c r="B589" s="10"/>
      <c r="C589" s="10"/>
      <c r="D589" s="10"/>
      <c r="E589" s="10"/>
      <c r="F589" s="10"/>
      <c r="G589" s="10"/>
      <c r="H589" s="10"/>
      <c r="I589" s="10"/>
      <c r="J589" s="10"/>
      <c r="K589" s="14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18">
        <f t="shared" ca="1" si="23"/>
        <v>0</v>
      </c>
      <c r="AK589" s="19" t="str">
        <f t="shared" ca="1" si="24"/>
        <v>farc</v>
      </c>
      <c r="AL589" s="21" t="s">
        <v>79</v>
      </c>
      <c r="AM589" s="21">
        <v>39</v>
      </c>
      <c r="AN589" s="21">
        <v>37</v>
      </c>
    </row>
    <row r="590" spans="1:40" ht="12" hidden="1" customHeight="1">
      <c r="A590" s="43"/>
      <c r="B590" s="10"/>
      <c r="C590" s="10"/>
      <c r="D590" s="10"/>
      <c r="E590" s="10"/>
      <c r="F590" s="10"/>
      <c r="G590" s="10"/>
      <c r="H590" s="10"/>
      <c r="I590" s="10"/>
      <c r="J590" s="10"/>
      <c r="K590" s="14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18">
        <f t="shared" ca="1" si="23"/>
        <v>0</v>
      </c>
      <c r="AK590" s="19" t="str">
        <f t="shared" ca="1" si="24"/>
        <v>farc</v>
      </c>
      <c r="AL590" s="21" t="s">
        <v>79</v>
      </c>
      <c r="AM590" s="21">
        <v>40</v>
      </c>
      <c r="AN590" s="21">
        <v>38</v>
      </c>
    </row>
    <row r="591" spans="1:40" ht="12" hidden="1" customHeight="1">
      <c r="A591" s="43"/>
      <c r="B591" s="10"/>
      <c r="C591" s="10"/>
      <c r="D591" s="10"/>
      <c r="E591" s="10"/>
      <c r="F591" s="10"/>
      <c r="G591" s="10"/>
      <c r="H591" s="10"/>
      <c r="I591" s="10"/>
      <c r="J591" s="10"/>
      <c r="K591" s="14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18">
        <f t="shared" ca="1" si="23"/>
        <v>0</v>
      </c>
      <c r="AK591" s="19" t="str">
        <f t="shared" ca="1" si="24"/>
        <v>farc</v>
      </c>
      <c r="AL591" s="21" t="s">
        <v>79</v>
      </c>
      <c r="AM591" s="21">
        <v>41</v>
      </c>
      <c r="AN591" s="21">
        <v>39</v>
      </c>
    </row>
    <row r="592" spans="1:40" ht="12" hidden="1" customHeight="1">
      <c r="A592" s="43"/>
      <c r="B592" s="10"/>
      <c r="C592" s="10"/>
      <c r="D592" s="10"/>
      <c r="E592" s="10"/>
      <c r="F592" s="10"/>
      <c r="G592" s="10"/>
      <c r="H592" s="10"/>
      <c r="I592" s="10"/>
      <c r="J592" s="10"/>
      <c r="K592" s="14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18">
        <f t="shared" ca="1" si="23"/>
        <v>0</v>
      </c>
      <c r="AK592" s="19" t="str">
        <f t="shared" ca="1" si="24"/>
        <v>farc</v>
      </c>
      <c r="AL592" s="21" t="s">
        <v>79</v>
      </c>
      <c r="AM592" s="21">
        <v>42</v>
      </c>
      <c r="AN592" s="21">
        <v>40</v>
      </c>
    </row>
    <row r="593" spans="1:40" ht="12" hidden="1" customHeight="1">
      <c r="A593" s="43"/>
      <c r="B593" s="10"/>
      <c r="C593" s="10"/>
      <c r="D593" s="10"/>
      <c r="E593" s="10"/>
      <c r="F593" s="10"/>
      <c r="G593" s="10"/>
      <c r="H593" s="10"/>
      <c r="I593" s="10"/>
      <c r="J593" s="10"/>
      <c r="K593" s="14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18">
        <f t="shared" ca="1" si="23"/>
        <v>0</v>
      </c>
      <c r="AK593" s="19" t="str">
        <f t="shared" ca="1" si="24"/>
        <v>farc</v>
      </c>
      <c r="AL593" s="21" t="s">
        <v>79</v>
      </c>
      <c r="AM593" s="21">
        <v>43</v>
      </c>
      <c r="AN593" s="21">
        <v>41</v>
      </c>
    </row>
    <row r="594" spans="1:40" ht="12" hidden="1" customHeight="1">
      <c r="A594" s="43"/>
      <c r="B594" s="10"/>
      <c r="C594" s="10"/>
      <c r="D594" s="10"/>
      <c r="E594" s="10"/>
      <c r="F594" s="10"/>
      <c r="G594" s="10"/>
      <c r="H594" s="10"/>
      <c r="I594" s="10"/>
      <c r="J594" s="10"/>
      <c r="K594" s="14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18">
        <f t="shared" ca="1" si="23"/>
        <v>0</v>
      </c>
      <c r="AK594" s="19" t="str">
        <f t="shared" ca="1" si="24"/>
        <v>farc</v>
      </c>
      <c r="AL594" s="21" t="s">
        <v>79</v>
      </c>
      <c r="AM594" s="21">
        <v>44</v>
      </c>
      <c r="AN594" s="21">
        <v>42</v>
      </c>
    </row>
    <row r="595" spans="1:40" ht="12" hidden="1" customHeight="1">
      <c r="A595" s="43"/>
      <c r="B595" s="10"/>
      <c r="C595" s="10"/>
      <c r="D595" s="10"/>
      <c r="E595" s="10"/>
      <c r="F595" s="10"/>
      <c r="G595" s="10"/>
      <c r="H595" s="10"/>
      <c r="I595" s="10"/>
      <c r="J595" s="10"/>
      <c r="K595" s="14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18">
        <f t="shared" ca="1" si="23"/>
        <v>0</v>
      </c>
      <c r="AK595" s="19" t="str">
        <f t="shared" ca="1" si="24"/>
        <v>farc</v>
      </c>
      <c r="AL595" s="21" t="s">
        <v>79</v>
      </c>
      <c r="AM595" s="21">
        <v>45</v>
      </c>
      <c r="AN595" s="21">
        <v>43</v>
      </c>
    </row>
    <row r="596" spans="1:40" ht="12" hidden="1" customHeight="1">
      <c r="A596" s="43"/>
      <c r="B596" s="10"/>
      <c r="C596" s="10"/>
      <c r="D596" s="10"/>
      <c r="E596" s="10"/>
      <c r="F596" s="10"/>
      <c r="G596" s="10"/>
      <c r="H596" s="10"/>
      <c r="I596" s="10"/>
      <c r="J596" s="10"/>
      <c r="K596" s="14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18">
        <f t="shared" ca="1" si="23"/>
        <v>0</v>
      </c>
      <c r="AK596" s="19" t="str">
        <f t="shared" ca="1" si="24"/>
        <v>farc</v>
      </c>
      <c r="AL596" s="21" t="s">
        <v>79</v>
      </c>
      <c r="AM596" s="21">
        <v>46</v>
      </c>
      <c r="AN596" s="21">
        <v>44</v>
      </c>
    </row>
    <row r="597" spans="1:40" ht="12" hidden="1" customHeight="1">
      <c r="A597" s="43"/>
      <c r="B597" s="10"/>
      <c r="C597" s="10"/>
      <c r="D597" s="10"/>
      <c r="E597" s="10"/>
      <c r="F597" s="10"/>
      <c r="G597" s="10"/>
      <c r="H597" s="10"/>
      <c r="I597" s="10"/>
      <c r="J597" s="10"/>
      <c r="K597" s="14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18">
        <f t="shared" ca="1" si="23"/>
        <v>0</v>
      </c>
      <c r="AK597" s="19" t="str">
        <f t="shared" ca="1" si="24"/>
        <v>farc</v>
      </c>
      <c r="AL597" s="21" t="s">
        <v>79</v>
      </c>
      <c r="AM597" s="21">
        <v>47</v>
      </c>
      <c r="AN597" s="21">
        <v>45</v>
      </c>
    </row>
    <row r="598" spans="1:40" ht="12" hidden="1" customHeight="1">
      <c r="A598" s="43"/>
      <c r="B598" s="10"/>
      <c r="C598" s="10"/>
      <c r="D598" s="10"/>
      <c r="E598" s="10"/>
      <c r="F598" s="10"/>
      <c r="G598" s="10"/>
      <c r="H598" s="10"/>
      <c r="I598" s="10"/>
      <c r="J598" s="10"/>
      <c r="K598" s="14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18">
        <f t="shared" ca="1" si="23"/>
        <v>0</v>
      </c>
      <c r="AK598" s="19" t="str">
        <f t="shared" ca="1" si="24"/>
        <v>farc</v>
      </c>
      <c r="AL598" s="21" t="s">
        <v>79</v>
      </c>
      <c r="AM598" s="21">
        <v>48</v>
      </c>
      <c r="AN598" s="21">
        <v>46</v>
      </c>
    </row>
    <row r="599" spans="1:40" ht="12" hidden="1" customHeight="1">
      <c r="A599" s="43"/>
      <c r="B599" s="10"/>
      <c r="C599" s="10"/>
      <c r="D599" s="10"/>
      <c r="E599" s="10"/>
      <c r="F599" s="10"/>
      <c r="G599" s="10"/>
      <c r="H599" s="10"/>
      <c r="I599" s="10"/>
      <c r="J599" s="10"/>
      <c r="K599" s="14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18">
        <f t="shared" ca="1" si="23"/>
        <v>0</v>
      </c>
      <c r="AK599" s="19" t="str">
        <f t="shared" ca="1" si="24"/>
        <v>farc</v>
      </c>
      <c r="AL599" s="21" t="s">
        <v>79</v>
      </c>
      <c r="AM599" s="21">
        <v>49</v>
      </c>
      <c r="AN599" s="21">
        <v>47</v>
      </c>
    </row>
    <row r="600" spans="1:40" ht="12" hidden="1" customHeight="1">
      <c r="A600" s="43"/>
      <c r="B600" s="10"/>
      <c r="C600" s="10"/>
      <c r="D600" s="10"/>
      <c r="E600" s="10"/>
      <c r="F600" s="10"/>
      <c r="G600" s="10"/>
      <c r="H600" s="10"/>
      <c r="I600" s="10"/>
      <c r="J600" s="10"/>
      <c r="K600" s="14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18">
        <f t="shared" ca="1" si="23"/>
        <v>0</v>
      </c>
      <c r="AK600" s="19" t="str">
        <f t="shared" ca="1" si="24"/>
        <v>farc</v>
      </c>
      <c r="AL600" s="21" t="s">
        <v>79</v>
      </c>
      <c r="AM600" s="21">
        <v>50</v>
      </c>
      <c r="AN600" s="21">
        <v>48</v>
      </c>
    </row>
    <row r="601" spans="1:40" ht="12" hidden="1" customHeight="1">
      <c r="A601" s="43"/>
      <c r="B601" s="10"/>
      <c r="C601" s="10"/>
      <c r="D601" s="10"/>
      <c r="E601" s="10"/>
      <c r="F601" s="10"/>
      <c r="G601" s="10"/>
      <c r="H601" s="10"/>
      <c r="I601" s="10"/>
      <c r="J601" s="10"/>
      <c r="K601" s="14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18">
        <f t="shared" ca="1" si="23"/>
        <v>0</v>
      </c>
      <c r="AK601" s="19" t="str">
        <f t="shared" ca="1" si="24"/>
        <v>farc</v>
      </c>
      <c r="AL601" s="21" t="s">
        <v>79</v>
      </c>
      <c r="AM601" s="21">
        <v>51</v>
      </c>
      <c r="AN601" s="21">
        <v>49</v>
      </c>
    </row>
    <row r="602" spans="1:40" ht="12" hidden="1" customHeight="1">
      <c r="A602" s="43"/>
      <c r="B602" s="10"/>
      <c r="C602" s="10"/>
      <c r="D602" s="10"/>
      <c r="E602" s="10"/>
      <c r="F602" s="10"/>
      <c r="G602" s="10"/>
      <c r="H602" s="10"/>
      <c r="I602" s="10"/>
      <c r="J602" s="10"/>
      <c r="K602" s="14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18">
        <f t="shared" ca="1" si="23"/>
        <v>0</v>
      </c>
      <c r="AK602" s="19" t="str">
        <f t="shared" ca="1" si="24"/>
        <v>farc</v>
      </c>
      <c r="AL602" s="21" t="s">
        <v>79</v>
      </c>
      <c r="AM602" s="21">
        <v>52</v>
      </c>
      <c r="AN602" s="21">
        <v>50</v>
      </c>
    </row>
    <row r="603" spans="1:40" ht="12" hidden="1" customHeight="1">
      <c r="A603" s="43"/>
      <c r="B603" s="10"/>
      <c r="C603" s="10"/>
      <c r="D603" s="10"/>
      <c r="E603" s="10"/>
      <c r="F603" s="10"/>
      <c r="G603" s="10"/>
      <c r="H603" s="10"/>
      <c r="I603" s="10"/>
      <c r="J603" s="10"/>
      <c r="K603" s="14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18">
        <f t="shared" ca="1" si="23"/>
        <v>0</v>
      </c>
      <c r="AK603" s="19" t="str">
        <f t="shared" ca="1" si="24"/>
        <v>renaciente</v>
      </c>
      <c r="AL603" s="21" t="s">
        <v>80</v>
      </c>
      <c r="AM603" s="21">
        <v>3</v>
      </c>
      <c r="AN603" s="21">
        <v>1</v>
      </c>
    </row>
    <row r="604" spans="1:40" ht="12" hidden="1" customHeight="1">
      <c r="A604" s="43"/>
      <c r="B604" s="10"/>
      <c r="C604" s="10"/>
      <c r="D604" s="10"/>
      <c r="E604" s="10"/>
      <c r="F604" s="10"/>
      <c r="G604" s="10"/>
      <c r="H604" s="10"/>
      <c r="I604" s="10"/>
      <c r="J604" s="10"/>
      <c r="K604" s="14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18">
        <f t="shared" ca="1" si="23"/>
        <v>0</v>
      </c>
      <c r="AK604" s="19" t="str">
        <f t="shared" ca="1" si="24"/>
        <v>renaciente</v>
      </c>
      <c r="AL604" s="21" t="s">
        <v>80</v>
      </c>
      <c r="AM604" s="21">
        <v>4</v>
      </c>
      <c r="AN604" s="21">
        <v>2</v>
      </c>
    </row>
    <row r="605" spans="1:40" ht="12" hidden="1" customHeight="1">
      <c r="A605" s="43"/>
      <c r="B605" s="10"/>
      <c r="C605" s="10"/>
      <c r="D605" s="10"/>
      <c r="E605" s="10"/>
      <c r="F605" s="10"/>
      <c r="G605" s="10"/>
      <c r="H605" s="10"/>
      <c r="I605" s="10"/>
      <c r="J605" s="10"/>
      <c r="K605" s="14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18">
        <f t="shared" ca="1" si="23"/>
        <v>0</v>
      </c>
      <c r="AK605" s="19" t="str">
        <f t="shared" ca="1" si="24"/>
        <v>renaciente</v>
      </c>
      <c r="AL605" s="21" t="s">
        <v>80</v>
      </c>
      <c r="AM605" s="21">
        <v>5</v>
      </c>
      <c r="AN605" s="21">
        <v>3</v>
      </c>
    </row>
    <row r="606" spans="1:40" ht="12" hidden="1" customHeight="1">
      <c r="A606" s="43"/>
      <c r="B606" s="10"/>
      <c r="C606" s="10"/>
      <c r="D606" s="10"/>
      <c r="E606" s="10"/>
      <c r="F606" s="10"/>
      <c r="G606" s="10"/>
      <c r="H606" s="10"/>
      <c r="I606" s="10"/>
      <c r="J606" s="10"/>
      <c r="K606" s="14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18">
        <f t="shared" ca="1" si="23"/>
        <v>0</v>
      </c>
      <c r="AK606" s="19" t="str">
        <f t="shared" ca="1" si="24"/>
        <v>renaciente</v>
      </c>
      <c r="AL606" s="21" t="s">
        <v>80</v>
      </c>
      <c r="AM606" s="21">
        <v>6</v>
      </c>
      <c r="AN606" s="21">
        <v>4</v>
      </c>
    </row>
    <row r="607" spans="1:40" ht="12" hidden="1" customHeight="1">
      <c r="A607" s="43"/>
      <c r="B607" s="10"/>
      <c r="C607" s="10"/>
      <c r="D607" s="10"/>
      <c r="E607" s="10"/>
      <c r="F607" s="10"/>
      <c r="G607" s="10"/>
      <c r="H607" s="10"/>
      <c r="I607" s="10"/>
      <c r="J607" s="10"/>
      <c r="K607" s="14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18">
        <f t="shared" ca="1" si="23"/>
        <v>0</v>
      </c>
      <c r="AK607" s="19" t="str">
        <f t="shared" ca="1" si="24"/>
        <v>renaciente</v>
      </c>
      <c r="AL607" s="21" t="s">
        <v>80</v>
      </c>
      <c r="AM607" s="21">
        <v>7</v>
      </c>
      <c r="AN607" s="21">
        <v>5</v>
      </c>
    </row>
    <row r="608" spans="1:40" ht="12" hidden="1" customHeight="1">
      <c r="A608" s="43"/>
      <c r="B608" s="10"/>
      <c r="C608" s="10"/>
      <c r="D608" s="10"/>
      <c r="E608" s="10"/>
      <c r="F608" s="10"/>
      <c r="G608" s="10"/>
      <c r="H608" s="10"/>
      <c r="I608" s="10"/>
      <c r="J608" s="10"/>
      <c r="K608" s="14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18">
        <f t="shared" ca="1" si="23"/>
        <v>0</v>
      </c>
      <c r="AK608" s="19" t="str">
        <f t="shared" ca="1" si="24"/>
        <v>renaciente</v>
      </c>
      <c r="AL608" s="21" t="s">
        <v>80</v>
      </c>
      <c r="AM608" s="21">
        <v>8</v>
      </c>
      <c r="AN608" s="21">
        <v>6</v>
      </c>
    </row>
    <row r="609" spans="1:40" ht="12" hidden="1" customHeight="1">
      <c r="A609" s="43"/>
      <c r="B609" s="10"/>
      <c r="C609" s="10"/>
      <c r="D609" s="10"/>
      <c r="E609" s="10"/>
      <c r="F609" s="10"/>
      <c r="G609" s="10"/>
      <c r="H609" s="10"/>
      <c r="I609" s="10"/>
      <c r="J609" s="10"/>
      <c r="K609" s="14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18">
        <f t="shared" ca="1" si="23"/>
        <v>0</v>
      </c>
      <c r="AK609" s="19" t="str">
        <f t="shared" ca="1" si="24"/>
        <v>renaciente</v>
      </c>
      <c r="AL609" s="21" t="s">
        <v>80</v>
      </c>
      <c r="AM609" s="21">
        <v>9</v>
      </c>
      <c r="AN609" s="21">
        <v>7</v>
      </c>
    </row>
    <row r="610" spans="1:40" ht="12" hidden="1" customHeight="1">
      <c r="A610" s="43"/>
      <c r="B610" s="10"/>
      <c r="C610" s="10"/>
      <c r="D610" s="10"/>
      <c r="E610" s="10"/>
      <c r="F610" s="10"/>
      <c r="G610" s="10"/>
      <c r="H610" s="10"/>
      <c r="I610" s="10"/>
      <c r="J610" s="10"/>
      <c r="K610" s="14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18">
        <f t="shared" ca="1" si="23"/>
        <v>0</v>
      </c>
      <c r="AK610" s="19" t="str">
        <f t="shared" ca="1" si="24"/>
        <v>renaciente</v>
      </c>
      <c r="AL610" s="21" t="s">
        <v>80</v>
      </c>
      <c r="AM610" s="21">
        <v>10</v>
      </c>
      <c r="AN610" s="21">
        <v>8</v>
      </c>
    </row>
    <row r="611" spans="1:40" ht="12" hidden="1" customHeight="1">
      <c r="A611" s="43"/>
      <c r="B611" s="10"/>
      <c r="C611" s="10"/>
      <c r="D611" s="10"/>
      <c r="E611" s="10"/>
      <c r="F611" s="10"/>
      <c r="G611" s="10"/>
      <c r="H611" s="10"/>
      <c r="I611" s="10"/>
      <c r="J611" s="10"/>
      <c r="K611" s="14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18">
        <f t="shared" ca="1" si="23"/>
        <v>0</v>
      </c>
      <c r="AK611" s="19" t="str">
        <f t="shared" ca="1" si="24"/>
        <v>renaciente</v>
      </c>
      <c r="AL611" s="21" t="s">
        <v>80</v>
      </c>
      <c r="AM611" s="21">
        <v>11</v>
      </c>
      <c r="AN611" s="21">
        <v>9</v>
      </c>
    </row>
    <row r="612" spans="1:40" ht="12" hidden="1" customHeight="1">
      <c r="A612" s="43"/>
      <c r="B612" s="10"/>
      <c r="C612" s="10"/>
      <c r="D612" s="10"/>
      <c r="E612" s="10"/>
      <c r="F612" s="10"/>
      <c r="G612" s="10"/>
      <c r="H612" s="10"/>
      <c r="I612" s="10"/>
      <c r="J612" s="10"/>
      <c r="K612" s="14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18">
        <f t="shared" ca="1" si="23"/>
        <v>0</v>
      </c>
      <c r="AK612" s="19" t="str">
        <f t="shared" ca="1" si="24"/>
        <v>renaciente</v>
      </c>
      <c r="AL612" s="21" t="s">
        <v>80</v>
      </c>
      <c r="AM612" s="21">
        <v>12</v>
      </c>
      <c r="AN612" s="21">
        <v>10</v>
      </c>
    </row>
    <row r="613" spans="1:40" ht="12" hidden="1" customHeight="1">
      <c r="A613" s="43"/>
      <c r="B613" s="10"/>
      <c r="C613" s="10"/>
      <c r="D613" s="10"/>
      <c r="E613" s="10"/>
      <c r="F613" s="10"/>
      <c r="G613" s="10"/>
      <c r="H613" s="10"/>
      <c r="I613" s="10"/>
      <c r="J613" s="10"/>
      <c r="K613" s="14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18">
        <f t="shared" ca="1" si="23"/>
        <v>0</v>
      </c>
      <c r="AK613" s="19" t="str">
        <f t="shared" ca="1" si="24"/>
        <v>renaciente</v>
      </c>
      <c r="AL613" s="21" t="s">
        <v>80</v>
      </c>
      <c r="AM613" s="21">
        <v>13</v>
      </c>
      <c r="AN613" s="21">
        <v>11</v>
      </c>
    </row>
    <row r="614" spans="1:40" ht="12" hidden="1" customHeight="1">
      <c r="A614" s="43"/>
      <c r="B614" s="10"/>
      <c r="C614" s="10"/>
      <c r="D614" s="10"/>
      <c r="E614" s="10"/>
      <c r="F614" s="10"/>
      <c r="G614" s="10"/>
      <c r="H614" s="10"/>
      <c r="I614" s="10"/>
      <c r="J614" s="10"/>
      <c r="K614" s="14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18">
        <f t="shared" ca="1" si="23"/>
        <v>0</v>
      </c>
      <c r="AK614" s="19" t="str">
        <f t="shared" ca="1" si="24"/>
        <v>renaciente</v>
      </c>
      <c r="AL614" s="21" t="s">
        <v>80</v>
      </c>
      <c r="AM614" s="21">
        <v>14</v>
      </c>
      <c r="AN614" s="21">
        <v>12</v>
      </c>
    </row>
    <row r="615" spans="1:40" ht="12" hidden="1" customHeight="1">
      <c r="A615" s="43"/>
      <c r="B615" s="10"/>
      <c r="C615" s="10"/>
      <c r="D615" s="10"/>
      <c r="E615" s="10"/>
      <c r="F615" s="10"/>
      <c r="G615" s="10"/>
      <c r="H615" s="10"/>
      <c r="I615" s="10"/>
      <c r="J615" s="10"/>
      <c r="K615" s="14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18">
        <f t="shared" ca="1" si="23"/>
        <v>0</v>
      </c>
      <c r="AK615" s="19" t="str">
        <f t="shared" ca="1" si="24"/>
        <v>renaciente</v>
      </c>
      <c r="AL615" s="21" t="s">
        <v>80</v>
      </c>
      <c r="AM615" s="21">
        <v>15</v>
      </c>
      <c r="AN615" s="21">
        <v>13</v>
      </c>
    </row>
    <row r="616" spans="1:40" ht="12" hidden="1" customHeight="1">
      <c r="A616" s="43"/>
      <c r="B616" s="10"/>
      <c r="C616" s="10"/>
      <c r="D616" s="10"/>
      <c r="E616" s="10"/>
      <c r="F616" s="10"/>
      <c r="G616" s="10"/>
      <c r="H616" s="10"/>
      <c r="I616" s="10"/>
      <c r="J616" s="10"/>
      <c r="K616" s="14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18">
        <f t="shared" ca="1" si="23"/>
        <v>0</v>
      </c>
      <c r="AK616" s="19" t="str">
        <f t="shared" ca="1" si="24"/>
        <v>renaciente</v>
      </c>
      <c r="AL616" s="21" t="s">
        <v>80</v>
      </c>
      <c r="AM616" s="21">
        <v>16</v>
      </c>
      <c r="AN616" s="21">
        <v>14</v>
      </c>
    </row>
    <row r="617" spans="1:40" ht="12" hidden="1" customHeight="1">
      <c r="A617" s="43"/>
      <c r="B617" s="10"/>
      <c r="C617" s="10"/>
      <c r="D617" s="10"/>
      <c r="E617" s="10"/>
      <c r="F617" s="10"/>
      <c r="G617" s="10"/>
      <c r="H617" s="10"/>
      <c r="I617" s="10"/>
      <c r="J617" s="10"/>
      <c r="K617" s="14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18">
        <f t="shared" ca="1" si="23"/>
        <v>0</v>
      </c>
      <c r="AK617" s="19" t="str">
        <f t="shared" ca="1" si="24"/>
        <v>renaciente</v>
      </c>
      <c r="AL617" s="21" t="s">
        <v>80</v>
      </c>
      <c r="AM617" s="21">
        <v>17</v>
      </c>
      <c r="AN617" s="21">
        <v>15</v>
      </c>
    </row>
    <row r="618" spans="1:40" ht="12" hidden="1" customHeight="1">
      <c r="A618" s="43"/>
      <c r="B618" s="10"/>
      <c r="C618" s="10"/>
      <c r="D618" s="10"/>
      <c r="E618" s="10"/>
      <c r="F618" s="10"/>
      <c r="G618" s="10"/>
      <c r="H618" s="10"/>
      <c r="I618" s="10"/>
      <c r="J618" s="10"/>
      <c r="K618" s="14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18">
        <f t="shared" ca="1" si="23"/>
        <v>0</v>
      </c>
      <c r="AK618" s="19" t="str">
        <f t="shared" ca="1" si="24"/>
        <v>renaciente</v>
      </c>
      <c r="AL618" s="21" t="s">
        <v>80</v>
      </c>
      <c r="AM618" s="21">
        <v>18</v>
      </c>
      <c r="AN618" s="21">
        <v>16</v>
      </c>
    </row>
    <row r="619" spans="1:40" ht="12" hidden="1" customHeight="1">
      <c r="A619" s="43"/>
      <c r="B619" s="10"/>
      <c r="C619" s="10"/>
      <c r="D619" s="10"/>
      <c r="E619" s="10"/>
      <c r="F619" s="10"/>
      <c r="G619" s="10"/>
      <c r="H619" s="10"/>
      <c r="I619" s="10"/>
      <c r="J619" s="10"/>
      <c r="K619" s="14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18">
        <f t="shared" ca="1" si="23"/>
        <v>0</v>
      </c>
      <c r="AK619" s="19" t="str">
        <f t="shared" ca="1" si="24"/>
        <v>renaciente</v>
      </c>
      <c r="AL619" s="21" t="s">
        <v>80</v>
      </c>
      <c r="AM619" s="21">
        <v>19</v>
      </c>
      <c r="AN619" s="21">
        <v>17</v>
      </c>
    </row>
    <row r="620" spans="1:40" ht="12" hidden="1" customHeight="1">
      <c r="A620" s="43"/>
      <c r="B620" s="10"/>
      <c r="C620" s="10"/>
      <c r="D620" s="10"/>
      <c r="E620" s="10"/>
      <c r="F620" s="10"/>
      <c r="G620" s="10"/>
      <c r="H620" s="10"/>
      <c r="I620" s="10"/>
      <c r="J620" s="10"/>
      <c r="K620" s="14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18">
        <f t="shared" ca="1" si="23"/>
        <v>0</v>
      </c>
      <c r="AK620" s="19" t="str">
        <f t="shared" ca="1" si="24"/>
        <v>renaciente</v>
      </c>
      <c r="AL620" s="21" t="s">
        <v>80</v>
      </c>
      <c r="AM620" s="21">
        <v>20</v>
      </c>
      <c r="AN620" s="21">
        <v>18</v>
      </c>
    </row>
    <row r="621" spans="1:40" ht="12" hidden="1" customHeight="1">
      <c r="A621" s="43"/>
      <c r="B621" s="10"/>
      <c r="C621" s="10"/>
      <c r="D621" s="10"/>
      <c r="E621" s="10"/>
      <c r="F621" s="10"/>
      <c r="G621" s="10"/>
      <c r="H621" s="10"/>
      <c r="I621" s="10"/>
      <c r="J621" s="10"/>
      <c r="K621" s="14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18">
        <f t="shared" ca="1" si="23"/>
        <v>0</v>
      </c>
      <c r="AK621" s="19" t="str">
        <f t="shared" ca="1" si="24"/>
        <v>renaciente</v>
      </c>
      <c r="AL621" s="21" t="s">
        <v>80</v>
      </c>
      <c r="AM621" s="21">
        <v>21</v>
      </c>
      <c r="AN621" s="21">
        <v>19</v>
      </c>
    </row>
    <row r="622" spans="1:40" ht="12" hidden="1" customHeight="1">
      <c r="A622" s="43"/>
      <c r="B622" s="10"/>
      <c r="C622" s="10"/>
      <c r="D622" s="10"/>
      <c r="E622" s="10"/>
      <c r="F622" s="10"/>
      <c r="G622" s="10"/>
      <c r="H622" s="10"/>
      <c r="I622" s="10"/>
      <c r="J622" s="10"/>
      <c r="K622" s="14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18">
        <f t="shared" ca="1" si="23"/>
        <v>0</v>
      </c>
      <c r="AK622" s="19" t="str">
        <f t="shared" ca="1" si="24"/>
        <v>renaciente</v>
      </c>
      <c r="AL622" s="21" t="s">
        <v>80</v>
      </c>
      <c r="AM622" s="21">
        <v>22</v>
      </c>
      <c r="AN622" s="21">
        <v>20</v>
      </c>
    </row>
    <row r="623" spans="1:40" ht="12" hidden="1" customHeight="1">
      <c r="A623" s="43"/>
      <c r="B623" s="10"/>
      <c r="C623" s="10"/>
      <c r="D623" s="10"/>
      <c r="E623" s="10"/>
      <c r="F623" s="10"/>
      <c r="G623" s="10"/>
      <c r="H623" s="10"/>
      <c r="I623" s="10"/>
      <c r="J623" s="10"/>
      <c r="K623" s="14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18">
        <f t="shared" ca="1" si="23"/>
        <v>0</v>
      </c>
      <c r="AK623" s="19" t="str">
        <f t="shared" ca="1" si="24"/>
        <v>renaciente</v>
      </c>
      <c r="AL623" s="21" t="s">
        <v>80</v>
      </c>
      <c r="AM623" s="21">
        <v>23</v>
      </c>
      <c r="AN623" s="21">
        <v>21</v>
      </c>
    </row>
    <row r="624" spans="1:40" ht="12" hidden="1" customHeight="1">
      <c r="A624" s="43"/>
      <c r="B624" s="10"/>
      <c r="C624" s="10"/>
      <c r="D624" s="10"/>
      <c r="E624" s="10"/>
      <c r="F624" s="10"/>
      <c r="G624" s="10"/>
      <c r="H624" s="10"/>
      <c r="I624" s="10"/>
      <c r="J624" s="10"/>
      <c r="K624" s="14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18">
        <f t="shared" ca="1" si="23"/>
        <v>0</v>
      </c>
      <c r="AK624" s="19" t="str">
        <f t="shared" ca="1" si="24"/>
        <v>renaciente</v>
      </c>
      <c r="AL624" s="21" t="s">
        <v>80</v>
      </c>
      <c r="AM624" s="21">
        <v>24</v>
      </c>
      <c r="AN624" s="21">
        <v>22</v>
      </c>
    </row>
    <row r="625" spans="1:40" ht="12" hidden="1" customHeight="1">
      <c r="A625" s="43"/>
      <c r="B625" s="10"/>
      <c r="C625" s="10"/>
      <c r="D625" s="10"/>
      <c r="E625" s="10"/>
      <c r="F625" s="10"/>
      <c r="G625" s="10"/>
      <c r="H625" s="10"/>
      <c r="I625" s="10"/>
      <c r="J625" s="10"/>
      <c r="K625" s="14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18">
        <f t="shared" ca="1" si="23"/>
        <v>0</v>
      </c>
      <c r="AK625" s="19" t="str">
        <f t="shared" ca="1" si="24"/>
        <v>renaciente</v>
      </c>
      <c r="AL625" s="21" t="s">
        <v>80</v>
      </c>
      <c r="AM625" s="21">
        <v>25</v>
      </c>
      <c r="AN625" s="21">
        <v>23</v>
      </c>
    </row>
    <row r="626" spans="1:40" ht="12" hidden="1" customHeight="1">
      <c r="A626" s="43"/>
      <c r="B626" s="10"/>
      <c r="C626" s="10"/>
      <c r="D626" s="10"/>
      <c r="E626" s="10"/>
      <c r="F626" s="10"/>
      <c r="G626" s="10"/>
      <c r="H626" s="10"/>
      <c r="I626" s="10"/>
      <c r="J626" s="10"/>
      <c r="K626" s="14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18">
        <f t="shared" ca="1" si="23"/>
        <v>0</v>
      </c>
      <c r="AK626" s="19" t="str">
        <f t="shared" ca="1" si="24"/>
        <v>renaciente</v>
      </c>
      <c r="AL626" s="21" t="s">
        <v>80</v>
      </c>
      <c r="AM626" s="21">
        <v>26</v>
      </c>
      <c r="AN626" s="21">
        <v>24</v>
      </c>
    </row>
    <row r="627" spans="1:40" ht="12" hidden="1" customHeight="1">
      <c r="A627" s="43"/>
      <c r="B627" s="10"/>
      <c r="C627" s="10"/>
      <c r="D627" s="10"/>
      <c r="E627" s="10"/>
      <c r="F627" s="10"/>
      <c r="G627" s="10"/>
      <c r="H627" s="10"/>
      <c r="I627" s="10"/>
      <c r="J627" s="10"/>
      <c r="K627" s="14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18">
        <f t="shared" ca="1" si="23"/>
        <v>0</v>
      </c>
      <c r="AK627" s="19" t="str">
        <f t="shared" ca="1" si="24"/>
        <v>renaciente</v>
      </c>
      <c r="AL627" s="21" t="s">
        <v>80</v>
      </c>
      <c r="AM627" s="21">
        <v>27</v>
      </c>
      <c r="AN627" s="21">
        <v>25</v>
      </c>
    </row>
    <row r="628" spans="1:40" ht="12" hidden="1" customHeight="1">
      <c r="A628" s="43"/>
      <c r="B628" s="10"/>
      <c r="C628" s="10"/>
      <c r="D628" s="10"/>
      <c r="E628" s="10"/>
      <c r="F628" s="10"/>
      <c r="G628" s="10"/>
      <c r="H628" s="10"/>
      <c r="I628" s="10"/>
      <c r="J628" s="10"/>
      <c r="K628" s="14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18">
        <f t="shared" ca="1" si="23"/>
        <v>0</v>
      </c>
      <c r="AK628" s="19" t="str">
        <f t="shared" ca="1" si="24"/>
        <v>renaciente</v>
      </c>
      <c r="AL628" s="21" t="s">
        <v>80</v>
      </c>
      <c r="AM628" s="21">
        <v>28</v>
      </c>
      <c r="AN628" s="21">
        <v>26</v>
      </c>
    </row>
    <row r="629" spans="1:40" ht="12" hidden="1" customHeight="1">
      <c r="A629" s="43"/>
      <c r="B629" s="10"/>
      <c r="C629" s="10"/>
      <c r="D629" s="10"/>
      <c r="E629" s="10"/>
      <c r="F629" s="10"/>
      <c r="G629" s="10"/>
      <c r="H629" s="10"/>
      <c r="I629" s="10"/>
      <c r="J629" s="10"/>
      <c r="K629" s="14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18">
        <f t="shared" ca="1" si="23"/>
        <v>0</v>
      </c>
      <c r="AK629" s="19" t="str">
        <f t="shared" ca="1" si="24"/>
        <v>renaciente</v>
      </c>
      <c r="AL629" s="21" t="s">
        <v>80</v>
      </c>
      <c r="AM629" s="21">
        <v>29</v>
      </c>
      <c r="AN629" s="21">
        <v>27</v>
      </c>
    </row>
    <row r="630" spans="1:40" ht="12" hidden="1" customHeight="1">
      <c r="A630" s="43"/>
      <c r="B630" s="10"/>
      <c r="C630" s="10"/>
      <c r="D630" s="10"/>
      <c r="E630" s="10"/>
      <c r="F630" s="10"/>
      <c r="G630" s="10"/>
      <c r="H630" s="10"/>
      <c r="I630" s="10"/>
      <c r="J630" s="10"/>
      <c r="K630" s="14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18">
        <f t="shared" ca="1" si="23"/>
        <v>0</v>
      </c>
      <c r="AK630" s="19" t="str">
        <f t="shared" ca="1" si="24"/>
        <v>renaciente</v>
      </c>
      <c r="AL630" s="21" t="s">
        <v>80</v>
      </c>
      <c r="AM630" s="21">
        <v>30</v>
      </c>
      <c r="AN630" s="21">
        <v>28</v>
      </c>
    </row>
    <row r="631" spans="1:40" ht="12" hidden="1" customHeight="1">
      <c r="A631" s="43"/>
      <c r="B631" s="10"/>
      <c r="C631" s="10"/>
      <c r="D631" s="10"/>
      <c r="E631" s="10"/>
      <c r="F631" s="10"/>
      <c r="G631" s="10"/>
      <c r="H631" s="10"/>
      <c r="I631" s="10"/>
      <c r="J631" s="10"/>
      <c r="K631" s="14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18">
        <f t="shared" ca="1" si="23"/>
        <v>0</v>
      </c>
      <c r="AK631" s="19" t="str">
        <f t="shared" ca="1" si="24"/>
        <v>renaciente</v>
      </c>
      <c r="AL631" s="21" t="s">
        <v>80</v>
      </c>
      <c r="AM631" s="21">
        <v>31</v>
      </c>
      <c r="AN631" s="21">
        <v>29</v>
      </c>
    </row>
    <row r="632" spans="1:40" ht="12" hidden="1" customHeight="1">
      <c r="A632" s="43"/>
      <c r="B632" s="10"/>
      <c r="C632" s="10"/>
      <c r="D632" s="10"/>
      <c r="E632" s="10"/>
      <c r="F632" s="10"/>
      <c r="G632" s="10"/>
      <c r="H632" s="10"/>
      <c r="I632" s="10"/>
      <c r="J632" s="10"/>
      <c r="K632" s="14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18">
        <f t="shared" ca="1" si="23"/>
        <v>0</v>
      </c>
      <c r="AK632" s="19" t="str">
        <f t="shared" ca="1" si="24"/>
        <v>renaciente</v>
      </c>
      <c r="AL632" s="21" t="s">
        <v>80</v>
      </c>
      <c r="AM632" s="21">
        <v>32</v>
      </c>
      <c r="AN632" s="21">
        <v>30</v>
      </c>
    </row>
    <row r="633" spans="1:40" ht="12" hidden="1" customHeight="1">
      <c r="A633" s="43"/>
      <c r="B633" s="10"/>
      <c r="C633" s="10"/>
      <c r="D633" s="10"/>
      <c r="E633" s="10"/>
      <c r="F633" s="10"/>
      <c r="G633" s="10"/>
      <c r="H633" s="10"/>
      <c r="I633" s="10"/>
      <c r="J633" s="10"/>
      <c r="K633" s="14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18">
        <f t="shared" ca="1" si="23"/>
        <v>0</v>
      </c>
      <c r="AK633" s="19" t="str">
        <f t="shared" ca="1" si="24"/>
        <v>renaciente</v>
      </c>
      <c r="AL633" s="21" t="s">
        <v>80</v>
      </c>
      <c r="AM633" s="21">
        <v>33</v>
      </c>
      <c r="AN633" s="21">
        <v>31</v>
      </c>
    </row>
    <row r="634" spans="1:40" ht="12" hidden="1" customHeight="1">
      <c r="A634" s="43"/>
      <c r="B634" s="10"/>
      <c r="C634" s="10"/>
      <c r="D634" s="10"/>
      <c r="E634" s="10"/>
      <c r="F634" s="10"/>
      <c r="G634" s="10"/>
      <c r="H634" s="10"/>
      <c r="I634" s="10"/>
      <c r="J634" s="10"/>
      <c r="K634" s="14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18">
        <f t="shared" ca="1" si="23"/>
        <v>0</v>
      </c>
      <c r="AK634" s="19" t="str">
        <f t="shared" ca="1" si="24"/>
        <v>renaciente</v>
      </c>
      <c r="AL634" s="21" t="s">
        <v>80</v>
      </c>
      <c r="AM634" s="21">
        <v>34</v>
      </c>
      <c r="AN634" s="21">
        <v>32</v>
      </c>
    </row>
    <row r="635" spans="1:40" ht="12" hidden="1" customHeight="1">
      <c r="A635" s="43"/>
      <c r="B635" s="10"/>
      <c r="C635" s="10"/>
      <c r="D635" s="10"/>
      <c r="E635" s="10"/>
      <c r="F635" s="10"/>
      <c r="G635" s="10"/>
      <c r="H635" s="10"/>
      <c r="I635" s="10"/>
      <c r="J635" s="10"/>
      <c r="K635" s="14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18">
        <f t="shared" ca="1" si="23"/>
        <v>0</v>
      </c>
      <c r="AK635" s="19" t="str">
        <f t="shared" ca="1" si="24"/>
        <v>renaciente</v>
      </c>
      <c r="AL635" s="21" t="s">
        <v>80</v>
      </c>
      <c r="AM635" s="21">
        <v>35</v>
      </c>
      <c r="AN635" s="21">
        <v>33</v>
      </c>
    </row>
    <row r="636" spans="1:40" ht="12" hidden="1" customHeight="1">
      <c r="A636" s="43"/>
      <c r="B636" s="10"/>
      <c r="C636" s="10"/>
      <c r="D636" s="10"/>
      <c r="E636" s="10"/>
      <c r="F636" s="10"/>
      <c r="G636" s="10"/>
      <c r="H636" s="10"/>
      <c r="I636" s="10"/>
      <c r="J636" s="10"/>
      <c r="K636" s="14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18">
        <f t="shared" ca="1" si="23"/>
        <v>0</v>
      </c>
      <c r="AK636" s="19" t="str">
        <f t="shared" ca="1" si="24"/>
        <v>renaciente</v>
      </c>
      <c r="AL636" s="21" t="s">
        <v>80</v>
      </c>
      <c r="AM636" s="21">
        <v>36</v>
      </c>
      <c r="AN636" s="21">
        <v>34</v>
      </c>
    </row>
    <row r="637" spans="1:40" ht="12" hidden="1" customHeight="1">
      <c r="A637" s="43"/>
      <c r="B637" s="10"/>
      <c r="C637" s="10"/>
      <c r="D637" s="10"/>
      <c r="E637" s="10"/>
      <c r="F637" s="10"/>
      <c r="G637" s="10"/>
      <c r="H637" s="10"/>
      <c r="I637" s="10"/>
      <c r="J637" s="10"/>
      <c r="K637" s="14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18">
        <f t="shared" ca="1" si="23"/>
        <v>0</v>
      </c>
      <c r="AK637" s="19" t="str">
        <f t="shared" ca="1" si="24"/>
        <v>renaciente</v>
      </c>
      <c r="AL637" s="21" t="s">
        <v>80</v>
      </c>
      <c r="AM637" s="21">
        <v>37</v>
      </c>
      <c r="AN637" s="21">
        <v>35</v>
      </c>
    </row>
    <row r="638" spans="1:40" ht="12" hidden="1" customHeight="1">
      <c r="A638" s="43"/>
      <c r="B638" s="10"/>
      <c r="C638" s="10"/>
      <c r="D638" s="10"/>
      <c r="E638" s="10"/>
      <c r="F638" s="10"/>
      <c r="G638" s="10"/>
      <c r="H638" s="10"/>
      <c r="I638" s="10"/>
      <c r="J638" s="10"/>
      <c r="K638" s="14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18">
        <f t="shared" ca="1" si="23"/>
        <v>0</v>
      </c>
      <c r="AK638" s="19" t="str">
        <f t="shared" ca="1" si="24"/>
        <v>renaciente</v>
      </c>
      <c r="AL638" s="21" t="s">
        <v>80</v>
      </c>
      <c r="AM638" s="21">
        <v>38</v>
      </c>
      <c r="AN638" s="21">
        <v>36</v>
      </c>
    </row>
    <row r="639" spans="1:40" ht="12" hidden="1" customHeight="1">
      <c r="A639" s="43"/>
      <c r="B639" s="10"/>
      <c r="C639" s="10"/>
      <c r="D639" s="10"/>
      <c r="E639" s="10"/>
      <c r="F639" s="10"/>
      <c r="G639" s="10"/>
      <c r="H639" s="10"/>
      <c r="I639" s="10"/>
      <c r="J639" s="10"/>
      <c r="K639" s="14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18">
        <f t="shared" ca="1" si="23"/>
        <v>0</v>
      </c>
      <c r="AK639" s="19" t="str">
        <f t="shared" ca="1" si="24"/>
        <v>renaciente</v>
      </c>
      <c r="AL639" s="21" t="s">
        <v>80</v>
      </c>
      <c r="AM639" s="21">
        <v>39</v>
      </c>
      <c r="AN639" s="21">
        <v>37</v>
      </c>
    </row>
    <row r="640" spans="1:40" ht="12" hidden="1" customHeight="1">
      <c r="A640" s="43"/>
      <c r="B640" s="10"/>
      <c r="C640" s="10"/>
      <c r="D640" s="10"/>
      <c r="E640" s="10"/>
      <c r="F640" s="10"/>
      <c r="G640" s="10"/>
      <c r="H640" s="10"/>
      <c r="I640" s="10"/>
      <c r="J640" s="10"/>
      <c r="K640" s="14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18">
        <f t="shared" ca="1" si="23"/>
        <v>0</v>
      </c>
      <c r="AK640" s="19" t="str">
        <f t="shared" ca="1" si="24"/>
        <v>renaciente</v>
      </c>
      <c r="AL640" s="21" t="s">
        <v>80</v>
      </c>
      <c r="AM640" s="21">
        <v>40</v>
      </c>
      <c r="AN640" s="21">
        <v>38</v>
      </c>
    </row>
    <row r="641" spans="1:40" ht="12" hidden="1" customHeight="1">
      <c r="A641" s="43"/>
      <c r="B641" s="10"/>
      <c r="C641" s="10"/>
      <c r="D641" s="10"/>
      <c r="E641" s="10"/>
      <c r="F641" s="10"/>
      <c r="G641" s="10"/>
      <c r="H641" s="10"/>
      <c r="I641" s="10"/>
      <c r="J641" s="10"/>
      <c r="K641" s="14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18">
        <f t="shared" ca="1" si="23"/>
        <v>0</v>
      </c>
      <c r="AK641" s="19" t="str">
        <f t="shared" ca="1" si="24"/>
        <v>renaciente</v>
      </c>
      <c r="AL641" s="21" t="s">
        <v>80</v>
      </c>
      <c r="AM641" s="21">
        <v>41</v>
      </c>
      <c r="AN641" s="21">
        <v>39</v>
      </c>
    </row>
    <row r="642" spans="1:40" ht="12" hidden="1" customHeight="1">
      <c r="A642" s="43"/>
      <c r="B642" s="10"/>
      <c r="C642" s="10"/>
      <c r="D642" s="10"/>
      <c r="E642" s="10"/>
      <c r="F642" s="10"/>
      <c r="G642" s="10"/>
      <c r="H642" s="10"/>
      <c r="I642" s="10"/>
      <c r="J642" s="10"/>
      <c r="K642" s="14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18">
        <f t="shared" ca="1" si="23"/>
        <v>0</v>
      </c>
      <c r="AK642" s="19" t="str">
        <f t="shared" ca="1" si="24"/>
        <v>renaciente</v>
      </c>
      <c r="AL642" s="21" t="s">
        <v>80</v>
      </c>
      <c r="AM642" s="21">
        <v>42</v>
      </c>
      <c r="AN642" s="21">
        <v>40</v>
      </c>
    </row>
    <row r="643" spans="1:40" ht="12" hidden="1" customHeight="1">
      <c r="A643" s="43"/>
      <c r="B643" s="10"/>
      <c r="C643" s="10"/>
      <c r="D643" s="10"/>
      <c r="E643" s="10"/>
      <c r="F643" s="10"/>
      <c r="G643" s="10"/>
      <c r="H643" s="10"/>
      <c r="I643" s="10"/>
      <c r="J643" s="10"/>
      <c r="K643" s="14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18">
        <f t="shared" ca="1" si="23"/>
        <v>0</v>
      </c>
      <c r="AK643" s="19" t="str">
        <f t="shared" ca="1" si="24"/>
        <v>renaciente</v>
      </c>
      <c r="AL643" s="21" t="s">
        <v>80</v>
      </c>
      <c r="AM643" s="21">
        <v>43</v>
      </c>
      <c r="AN643" s="21">
        <v>41</v>
      </c>
    </row>
    <row r="644" spans="1:40" ht="12" hidden="1" customHeight="1">
      <c r="A644" s="43"/>
      <c r="B644" s="10"/>
      <c r="C644" s="10"/>
      <c r="D644" s="10"/>
      <c r="E644" s="10"/>
      <c r="F644" s="10"/>
      <c r="G644" s="10"/>
      <c r="H644" s="10"/>
      <c r="I644" s="10"/>
      <c r="J644" s="10"/>
      <c r="K644" s="14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18">
        <f t="shared" ca="1" si="23"/>
        <v>0</v>
      </c>
      <c r="AK644" s="19" t="str">
        <f t="shared" ca="1" si="24"/>
        <v>renaciente</v>
      </c>
      <c r="AL644" s="21" t="s">
        <v>80</v>
      </c>
      <c r="AM644" s="21">
        <v>44</v>
      </c>
      <c r="AN644" s="21">
        <v>42</v>
      </c>
    </row>
    <row r="645" spans="1:40" ht="12" hidden="1" customHeight="1">
      <c r="A645" s="43"/>
      <c r="B645" s="10"/>
      <c r="C645" s="10"/>
      <c r="D645" s="10"/>
      <c r="E645" s="10"/>
      <c r="F645" s="10"/>
      <c r="G645" s="10"/>
      <c r="H645" s="10"/>
      <c r="I645" s="10"/>
      <c r="J645" s="10"/>
      <c r="K645" s="14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18">
        <f t="shared" ca="1" si="23"/>
        <v>0</v>
      </c>
      <c r="AK645" s="19" t="str">
        <f t="shared" ca="1" si="24"/>
        <v>renaciente</v>
      </c>
      <c r="AL645" s="21" t="s">
        <v>80</v>
      </c>
      <c r="AM645" s="21">
        <v>45</v>
      </c>
      <c r="AN645" s="21">
        <v>43</v>
      </c>
    </row>
    <row r="646" spans="1:40" ht="12" hidden="1" customHeight="1">
      <c r="A646" s="43"/>
      <c r="B646" s="10"/>
      <c r="C646" s="10"/>
      <c r="D646" s="10"/>
      <c r="E646" s="10"/>
      <c r="F646" s="10"/>
      <c r="G646" s="10"/>
      <c r="H646" s="10"/>
      <c r="I646" s="10"/>
      <c r="J646" s="10"/>
      <c r="K646" s="14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18">
        <f t="shared" ca="1" si="23"/>
        <v>0</v>
      </c>
      <c r="AK646" s="19" t="str">
        <f t="shared" ca="1" si="24"/>
        <v>renaciente</v>
      </c>
      <c r="AL646" s="21" t="s">
        <v>80</v>
      </c>
      <c r="AM646" s="21">
        <v>46</v>
      </c>
      <c r="AN646" s="21">
        <v>44</v>
      </c>
    </row>
    <row r="647" spans="1:40" ht="12" hidden="1" customHeight="1">
      <c r="A647" s="43"/>
      <c r="B647" s="10"/>
      <c r="C647" s="10"/>
      <c r="D647" s="10"/>
      <c r="E647" s="10"/>
      <c r="F647" s="10"/>
      <c r="G647" s="10"/>
      <c r="H647" s="10"/>
      <c r="I647" s="10"/>
      <c r="J647" s="10"/>
      <c r="K647" s="14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18">
        <f t="shared" ca="1" si="23"/>
        <v>0</v>
      </c>
      <c r="AK647" s="19" t="str">
        <f t="shared" ca="1" si="24"/>
        <v>renaciente</v>
      </c>
      <c r="AL647" s="21" t="s">
        <v>80</v>
      </c>
      <c r="AM647" s="21">
        <v>47</v>
      </c>
      <c r="AN647" s="21">
        <v>45</v>
      </c>
    </row>
    <row r="648" spans="1:40" ht="12" hidden="1" customHeight="1">
      <c r="A648" s="43"/>
      <c r="B648" s="10"/>
      <c r="C648" s="10"/>
      <c r="D648" s="10"/>
      <c r="E648" s="10"/>
      <c r="F648" s="10"/>
      <c r="G648" s="10"/>
      <c r="H648" s="10"/>
      <c r="I648" s="10"/>
      <c r="J648" s="10"/>
      <c r="K648" s="14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18">
        <f t="shared" ca="1" si="23"/>
        <v>0</v>
      </c>
      <c r="AK648" s="19" t="str">
        <f t="shared" ca="1" si="24"/>
        <v>renaciente</v>
      </c>
      <c r="AL648" s="21" t="s">
        <v>80</v>
      </c>
      <c r="AM648" s="21">
        <v>48</v>
      </c>
      <c r="AN648" s="21">
        <v>46</v>
      </c>
    </row>
    <row r="649" spans="1:40" ht="12" hidden="1" customHeight="1">
      <c r="A649" s="43"/>
      <c r="B649" s="10"/>
      <c r="C649" s="10"/>
      <c r="D649" s="10"/>
      <c r="E649" s="10"/>
      <c r="F649" s="10"/>
      <c r="G649" s="10"/>
      <c r="H649" s="10"/>
      <c r="I649" s="10"/>
      <c r="J649" s="10"/>
      <c r="K649" s="14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18">
        <f t="shared" ca="1" si="23"/>
        <v>0</v>
      </c>
      <c r="AK649" s="19" t="str">
        <f t="shared" ca="1" si="24"/>
        <v>renaciente</v>
      </c>
      <c r="AL649" s="21" t="s">
        <v>80</v>
      </c>
      <c r="AM649" s="21">
        <v>49</v>
      </c>
      <c r="AN649" s="21">
        <v>47</v>
      </c>
    </row>
    <row r="650" spans="1:40" ht="12" hidden="1" customHeight="1">
      <c r="A650" s="43"/>
      <c r="B650" s="10"/>
      <c r="C650" s="10"/>
      <c r="D650" s="10"/>
      <c r="E650" s="10"/>
      <c r="F650" s="10"/>
      <c r="G650" s="10"/>
      <c r="H650" s="10"/>
      <c r="I650" s="10"/>
      <c r="J650" s="10"/>
      <c r="K650" s="14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18">
        <f t="shared" ca="1" si="23"/>
        <v>0</v>
      </c>
      <c r="AK650" s="19" t="str">
        <f t="shared" ca="1" si="24"/>
        <v>renaciente</v>
      </c>
      <c r="AL650" s="21" t="s">
        <v>80</v>
      </c>
      <c r="AM650" s="21">
        <v>50</v>
      </c>
      <c r="AN650" s="21">
        <v>48</v>
      </c>
    </row>
    <row r="651" spans="1:40" ht="12" hidden="1" customHeight="1">
      <c r="A651" s="43"/>
      <c r="B651" s="10"/>
      <c r="C651" s="10"/>
      <c r="D651" s="10"/>
      <c r="E651" s="10"/>
      <c r="F651" s="10"/>
      <c r="G651" s="10"/>
      <c r="H651" s="10"/>
      <c r="I651" s="10"/>
      <c r="J651" s="10"/>
      <c r="K651" s="14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18">
        <f t="shared" ca="1" si="23"/>
        <v>0</v>
      </c>
      <c r="AK651" s="19" t="str">
        <f t="shared" ca="1" si="24"/>
        <v>renaciente</v>
      </c>
      <c r="AL651" s="21" t="s">
        <v>80</v>
      </c>
      <c r="AM651" s="21">
        <v>51</v>
      </c>
      <c r="AN651" s="21">
        <v>49</v>
      </c>
    </row>
    <row r="652" spans="1:40" ht="12" hidden="1" customHeight="1">
      <c r="A652" s="43"/>
      <c r="B652" s="10"/>
      <c r="C652" s="10"/>
      <c r="D652" s="10"/>
      <c r="E652" s="10"/>
      <c r="F652" s="10"/>
      <c r="G652" s="10"/>
      <c r="H652" s="10"/>
      <c r="I652" s="10"/>
      <c r="J652" s="10"/>
      <c r="K652" s="14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18">
        <f t="shared" ca="1" si="23"/>
        <v>0</v>
      </c>
      <c r="AK652" s="19" t="str">
        <f t="shared" ca="1" si="24"/>
        <v>renaciente</v>
      </c>
      <c r="AL652" s="21" t="s">
        <v>80</v>
      </c>
      <c r="AM652" s="21">
        <v>52</v>
      </c>
      <c r="AN652" s="21">
        <v>50</v>
      </c>
    </row>
    <row r="653" spans="1:40" ht="12" hidden="1" customHeight="1">
      <c r="A653" s="43"/>
      <c r="B653" s="10"/>
      <c r="C653" s="10"/>
      <c r="D653" s="10"/>
      <c r="E653" s="10"/>
      <c r="F653" s="10"/>
      <c r="G653" s="10"/>
      <c r="H653" s="10"/>
      <c r="I653" s="10"/>
      <c r="J653" s="10"/>
      <c r="K653" s="14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18">
        <f t="shared" ca="1" si="23"/>
        <v>0</v>
      </c>
      <c r="AK653" s="19" t="str">
        <f t="shared" ca="1" si="24"/>
        <v>asi</v>
      </c>
      <c r="AL653" s="21" t="s">
        <v>81</v>
      </c>
      <c r="AM653" s="21">
        <v>3</v>
      </c>
      <c r="AN653" s="21">
        <v>1</v>
      </c>
    </row>
    <row r="654" spans="1:40" ht="12" hidden="1" customHeight="1">
      <c r="A654" s="43"/>
      <c r="B654" s="10"/>
      <c r="C654" s="10"/>
      <c r="D654" s="10"/>
      <c r="E654" s="10"/>
      <c r="F654" s="10"/>
      <c r="G654" s="10"/>
      <c r="H654" s="10"/>
      <c r="I654" s="10"/>
      <c r="J654" s="10"/>
      <c r="K654" s="14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18">
        <f t="shared" ca="1" si="23"/>
        <v>0</v>
      </c>
      <c r="AK654" s="19" t="str">
        <f t="shared" ca="1" si="24"/>
        <v>asi</v>
      </c>
      <c r="AL654" s="21" t="s">
        <v>81</v>
      </c>
      <c r="AM654" s="21">
        <v>4</v>
      </c>
      <c r="AN654" s="21">
        <v>2</v>
      </c>
    </row>
    <row r="655" spans="1:40" ht="12" hidden="1" customHeight="1">
      <c r="A655" s="43"/>
      <c r="B655" s="10"/>
      <c r="C655" s="10"/>
      <c r="D655" s="10"/>
      <c r="E655" s="10"/>
      <c r="F655" s="10"/>
      <c r="G655" s="10"/>
      <c r="H655" s="10"/>
      <c r="I655" s="10"/>
      <c r="J655" s="10"/>
      <c r="K655" s="14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18">
        <f t="shared" ca="1" si="23"/>
        <v>0</v>
      </c>
      <c r="AK655" s="19" t="str">
        <f t="shared" ca="1" si="24"/>
        <v>asi</v>
      </c>
      <c r="AL655" s="21" t="s">
        <v>81</v>
      </c>
      <c r="AM655" s="21">
        <v>5</v>
      </c>
      <c r="AN655" s="21">
        <v>3</v>
      </c>
    </row>
    <row r="656" spans="1:40" ht="12" hidden="1" customHeight="1">
      <c r="A656" s="43"/>
      <c r="B656" s="10"/>
      <c r="C656" s="10"/>
      <c r="D656" s="10"/>
      <c r="E656" s="10"/>
      <c r="F656" s="10"/>
      <c r="G656" s="10"/>
      <c r="H656" s="10"/>
      <c r="I656" s="10"/>
      <c r="J656" s="10"/>
      <c r="K656" s="14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18">
        <f t="shared" ca="1" si="23"/>
        <v>0</v>
      </c>
      <c r="AK656" s="19" t="str">
        <f t="shared" ca="1" si="24"/>
        <v>asi</v>
      </c>
      <c r="AL656" s="21" t="s">
        <v>81</v>
      </c>
      <c r="AM656" s="21">
        <v>6</v>
      </c>
      <c r="AN656" s="21">
        <v>4</v>
      </c>
    </row>
    <row r="657" spans="1:40" ht="12" hidden="1" customHeight="1">
      <c r="A657" s="43"/>
      <c r="B657" s="10"/>
      <c r="C657" s="10"/>
      <c r="D657" s="10"/>
      <c r="E657" s="10"/>
      <c r="F657" s="10"/>
      <c r="G657" s="10"/>
      <c r="H657" s="10"/>
      <c r="I657" s="10"/>
      <c r="J657" s="10"/>
      <c r="K657" s="14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18">
        <f t="shared" ca="1" si="23"/>
        <v>0</v>
      </c>
      <c r="AK657" s="19" t="str">
        <f t="shared" ca="1" si="24"/>
        <v>asi</v>
      </c>
      <c r="AL657" s="21" t="s">
        <v>81</v>
      </c>
      <c r="AM657" s="21">
        <v>7</v>
      </c>
      <c r="AN657" s="21">
        <v>5</v>
      </c>
    </row>
    <row r="658" spans="1:40" ht="12" hidden="1" customHeight="1">
      <c r="A658" s="43"/>
      <c r="B658" s="10"/>
      <c r="C658" s="10"/>
      <c r="D658" s="10"/>
      <c r="E658" s="10"/>
      <c r="F658" s="10"/>
      <c r="G658" s="10"/>
      <c r="H658" s="10"/>
      <c r="I658" s="10"/>
      <c r="J658" s="10"/>
      <c r="K658" s="14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18">
        <f t="shared" ca="1" si="23"/>
        <v>0</v>
      </c>
      <c r="AK658" s="19" t="str">
        <f t="shared" ca="1" si="24"/>
        <v>asi</v>
      </c>
      <c r="AL658" s="21" t="s">
        <v>81</v>
      </c>
      <c r="AM658" s="21">
        <v>8</v>
      </c>
      <c r="AN658" s="21">
        <v>6</v>
      </c>
    </row>
    <row r="659" spans="1:40" ht="12" hidden="1" customHeight="1">
      <c r="A659" s="43"/>
      <c r="B659" s="10"/>
      <c r="C659" s="10"/>
      <c r="D659" s="10"/>
      <c r="E659" s="10"/>
      <c r="F659" s="10"/>
      <c r="G659" s="10"/>
      <c r="H659" s="10"/>
      <c r="I659" s="10"/>
      <c r="J659" s="10"/>
      <c r="K659" s="14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18">
        <f t="shared" ca="1" si="23"/>
        <v>0</v>
      </c>
      <c r="AK659" s="19" t="str">
        <f t="shared" ca="1" si="24"/>
        <v>asi</v>
      </c>
      <c r="AL659" s="21" t="s">
        <v>81</v>
      </c>
      <c r="AM659" s="21">
        <v>9</v>
      </c>
      <c r="AN659" s="21">
        <v>7</v>
      </c>
    </row>
    <row r="660" spans="1:40" ht="12" hidden="1" customHeight="1">
      <c r="A660" s="43"/>
      <c r="B660" s="10"/>
      <c r="C660" s="10"/>
      <c r="D660" s="10"/>
      <c r="E660" s="10"/>
      <c r="F660" s="10"/>
      <c r="G660" s="10"/>
      <c r="H660" s="10"/>
      <c r="I660" s="10"/>
      <c r="J660" s="10"/>
      <c r="K660" s="14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18">
        <f t="shared" ca="1" si="23"/>
        <v>0</v>
      </c>
      <c r="AK660" s="19" t="str">
        <f t="shared" ca="1" si="24"/>
        <v>asi</v>
      </c>
      <c r="AL660" s="21" t="s">
        <v>81</v>
      </c>
      <c r="AM660" s="21">
        <v>10</v>
      </c>
      <c r="AN660" s="21">
        <v>8</v>
      </c>
    </row>
    <row r="661" spans="1:40" ht="12" hidden="1" customHeight="1">
      <c r="A661" s="43"/>
      <c r="B661" s="10"/>
      <c r="C661" s="10"/>
      <c r="D661" s="10"/>
      <c r="E661" s="10"/>
      <c r="F661" s="10"/>
      <c r="G661" s="10"/>
      <c r="H661" s="10"/>
      <c r="I661" s="10"/>
      <c r="J661" s="10"/>
      <c r="K661" s="14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18">
        <f t="shared" ca="1" si="23"/>
        <v>0</v>
      </c>
      <c r="AK661" s="19" t="str">
        <f t="shared" ca="1" si="24"/>
        <v>asi</v>
      </c>
      <c r="AL661" s="21" t="s">
        <v>81</v>
      </c>
      <c r="AM661" s="21">
        <v>11</v>
      </c>
      <c r="AN661" s="21">
        <v>9</v>
      </c>
    </row>
    <row r="662" spans="1:40" ht="12" hidden="1" customHeight="1">
      <c r="A662" s="43"/>
      <c r="B662" s="10"/>
      <c r="C662" s="10"/>
      <c r="D662" s="10"/>
      <c r="E662" s="10"/>
      <c r="F662" s="10"/>
      <c r="G662" s="10"/>
      <c r="H662" s="10"/>
      <c r="I662" s="10"/>
      <c r="J662" s="10"/>
      <c r="K662" s="14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18">
        <f t="shared" ca="1" si="23"/>
        <v>0</v>
      </c>
      <c r="AK662" s="19" t="str">
        <f t="shared" ca="1" si="24"/>
        <v>asi</v>
      </c>
      <c r="AL662" s="21" t="s">
        <v>81</v>
      </c>
      <c r="AM662" s="21">
        <v>12</v>
      </c>
      <c r="AN662" s="21">
        <v>10</v>
      </c>
    </row>
    <row r="663" spans="1:40" ht="12" hidden="1" customHeight="1">
      <c r="A663" s="43"/>
      <c r="B663" s="10"/>
      <c r="C663" s="10"/>
      <c r="D663" s="10"/>
      <c r="E663" s="10"/>
      <c r="F663" s="10"/>
      <c r="G663" s="10"/>
      <c r="H663" s="10"/>
      <c r="I663" s="10"/>
      <c r="J663" s="10"/>
      <c r="K663" s="14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18">
        <f t="shared" ca="1" si="23"/>
        <v>0</v>
      </c>
      <c r="AK663" s="19" t="str">
        <f t="shared" ca="1" si="24"/>
        <v>asi</v>
      </c>
      <c r="AL663" s="21" t="s">
        <v>81</v>
      </c>
      <c r="AM663" s="21">
        <v>13</v>
      </c>
      <c r="AN663" s="21">
        <v>11</v>
      </c>
    </row>
    <row r="664" spans="1:40" ht="12" hidden="1" customHeight="1">
      <c r="A664" s="43"/>
      <c r="B664" s="10"/>
      <c r="C664" s="10"/>
      <c r="D664" s="10"/>
      <c r="E664" s="10"/>
      <c r="F664" s="10"/>
      <c r="G664" s="10"/>
      <c r="H664" s="10"/>
      <c r="I664" s="10"/>
      <c r="J664" s="10"/>
      <c r="K664" s="14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18">
        <f t="shared" ca="1" si="23"/>
        <v>0</v>
      </c>
      <c r="AK664" s="19" t="str">
        <f t="shared" ca="1" si="24"/>
        <v>asi</v>
      </c>
      <c r="AL664" s="21" t="s">
        <v>81</v>
      </c>
      <c r="AM664" s="21">
        <v>14</v>
      </c>
      <c r="AN664" s="21">
        <v>12</v>
      </c>
    </row>
    <row r="665" spans="1:40" ht="12" hidden="1" customHeight="1">
      <c r="A665" s="43"/>
      <c r="B665" s="10"/>
      <c r="C665" s="10"/>
      <c r="D665" s="10"/>
      <c r="E665" s="10"/>
      <c r="F665" s="10"/>
      <c r="G665" s="10"/>
      <c r="H665" s="10"/>
      <c r="I665" s="10"/>
      <c r="J665" s="10"/>
      <c r="K665" s="14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18">
        <f t="shared" ca="1" si="23"/>
        <v>0</v>
      </c>
      <c r="AK665" s="19" t="str">
        <f t="shared" ca="1" si="24"/>
        <v>asi</v>
      </c>
      <c r="AL665" s="21" t="s">
        <v>81</v>
      </c>
      <c r="AM665" s="21">
        <v>15</v>
      </c>
      <c r="AN665" s="21">
        <v>13</v>
      </c>
    </row>
    <row r="666" spans="1:40" ht="12" hidden="1" customHeight="1">
      <c r="A666" s="43"/>
      <c r="B666" s="10"/>
      <c r="C666" s="10"/>
      <c r="D666" s="10"/>
      <c r="E666" s="10"/>
      <c r="F666" s="10"/>
      <c r="G666" s="10"/>
      <c r="H666" s="10"/>
      <c r="I666" s="10"/>
      <c r="J666" s="10"/>
      <c r="K666" s="14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18">
        <f t="shared" ca="1" si="23"/>
        <v>0</v>
      </c>
      <c r="AK666" s="19" t="str">
        <f t="shared" ca="1" si="24"/>
        <v>asi</v>
      </c>
      <c r="AL666" s="21" t="s">
        <v>81</v>
      </c>
      <c r="AM666" s="21">
        <v>16</v>
      </c>
      <c r="AN666" s="21">
        <v>14</v>
      </c>
    </row>
    <row r="667" spans="1:40" ht="12" hidden="1" customHeight="1">
      <c r="A667" s="43"/>
      <c r="B667" s="10"/>
      <c r="C667" s="10"/>
      <c r="D667" s="10"/>
      <c r="E667" s="10"/>
      <c r="F667" s="10"/>
      <c r="G667" s="10"/>
      <c r="H667" s="10"/>
      <c r="I667" s="10"/>
      <c r="J667" s="10"/>
      <c r="K667" s="14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18">
        <f t="shared" ca="1" si="23"/>
        <v>0</v>
      </c>
      <c r="AK667" s="19" t="str">
        <f t="shared" ca="1" si="24"/>
        <v>asi</v>
      </c>
      <c r="AL667" s="21" t="s">
        <v>81</v>
      </c>
      <c r="AM667" s="21">
        <v>17</v>
      </c>
      <c r="AN667" s="21">
        <v>15</v>
      </c>
    </row>
    <row r="668" spans="1:40" ht="12" hidden="1" customHeight="1">
      <c r="A668" s="43"/>
      <c r="B668" s="10"/>
      <c r="C668" s="10"/>
      <c r="D668" s="10"/>
      <c r="E668" s="10"/>
      <c r="F668" s="10"/>
      <c r="G668" s="10"/>
      <c r="H668" s="10"/>
      <c r="I668" s="10"/>
      <c r="J668" s="10"/>
      <c r="K668" s="14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18">
        <f t="shared" ca="1" si="23"/>
        <v>0</v>
      </c>
      <c r="AK668" s="19" t="str">
        <f t="shared" ca="1" si="24"/>
        <v>asi</v>
      </c>
      <c r="AL668" s="21" t="s">
        <v>81</v>
      </c>
      <c r="AM668" s="21">
        <v>18</v>
      </c>
      <c r="AN668" s="21">
        <v>16</v>
      </c>
    </row>
    <row r="669" spans="1:40" ht="12" hidden="1" customHeight="1">
      <c r="A669" s="43"/>
      <c r="B669" s="10"/>
      <c r="C669" s="10"/>
      <c r="D669" s="10"/>
      <c r="E669" s="10"/>
      <c r="F669" s="10"/>
      <c r="G669" s="10"/>
      <c r="H669" s="10"/>
      <c r="I669" s="10"/>
      <c r="J669" s="10"/>
      <c r="K669" s="14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18">
        <f t="shared" ca="1" si="23"/>
        <v>0</v>
      </c>
      <c r="AK669" s="19" t="str">
        <f t="shared" ca="1" si="24"/>
        <v>asi</v>
      </c>
      <c r="AL669" s="21" t="s">
        <v>81</v>
      </c>
      <c r="AM669" s="21">
        <v>19</v>
      </c>
      <c r="AN669" s="21">
        <v>17</v>
      </c>
    </row>
    <row r="670" spans="1:40" ht="12" hidden="1" customHeight="1">
      <c r="A670" s="43"/>
      <c r="B670" s="10"/>
      <c r="C670" s="10"/>
      <c r="D670" s="10"/>
      <c r="E670" s="10"/>
      <c r="F670" s="10"/>
      <c r="G670" s="10"/>
      <c r="H670" s="10"/>
      <c r="I670" s="10"/>
      <c r="J670" s="10"/>
      <c r="K670" s="14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18">
        <f t="shared" ca="1" si="23"/>
        <v>0</v>
      </c>
      <c r="AK670" s="19" t="str">
        <f t="shared" ca="1" si="24"/>
        <v>asi</v>
      </c>
      <c r="AL670" s="21" t="s">
        <v>81</v>
      </c>
      <c r="AM670" s="21">
        <v>20</v>
      </c>
      <c r="AN670" s="21">
        <v>18</v>
      </c>
    </row>
    <row r="671" spans="1:40" ht="12" hidden="1" customHeight="1">
      <c r="A671" s="43"/>
      <c r="B671" s="10"/>
      <c r="C671" s="10"/>
      <c r="D671" s="10"/>
      <c r="E671" s="10"/>
      <c r="F671" s="10"/>
      <c r="G671" s="10"/>
      <c r="H671" s="10"/>
      <c r="I671" s="10"/>
      <c r="J671" s="10"/>
      <c r="K671" s="14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18">
        <f t="shared" ca="1" si="23"/>
        <v>0</v>
      </c>
      <c r="AK671" s="19" t="str">
        <f t="shared" ca="1" si="24"/>
        <v>asi</v>
      </c>
      <c r="AL671" s="21" t="s">
        <v>81</v>
      </c>
      <c r="AM671" s="21">
        <v>21</v>
      </c>
      <c r="AN671" s="21">
        <v>19</v>
      </c>
    </row>
    <row r="672" spans="1:40" ht="12" hidden="1" customHeight="1">
      <c r="A672" s="43"/>
      <c r="B672" s="10"/>
      <c r="C672" s="10"/>
      <c r="D672" s="10"/>
      <c r="E672" s="10"/>
      <c r="F672" s="10"/>
      <c r="G672" s="10"/>
      <c r="H672" s="10"/>
      <c r="I672" s="10"/>
      <c r="J672" s="10"/>
      <c r="K672" s="14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18">
        <f t="shared" ca="1" si="23"/>
        <v>0</v>
      </c>
      <c r="AK672" s="19" t="str">
        <f t="shared" ca="1" si="24"/>
        <v>asi</v>
      </c>
      <c r="AL672" s="21" t="s">
        <v>81</v>
      </c>
      <c r="AM672" s="21">
        <v>22</v>
      </c>
      <c r="AN672" s="21">
        <v>20</v>
      </c>
    </row>
    <row r="673" spans="1:40" ht="12" hidden="1" customHeight="1">
      <c r="A673" s="43"/>
      <c r="B673" s="10"/>
      <c r="C673" s="10"/>
      <c r="D673" s="10"/>
      <c r="E673" s="10"/>
      <c r="F673" s="10"/>
      <c r="G673" s="10"/>
      <c r="H673" s="10"/>
      <c r="I673" s="10"/>
      <c r="J673" s="10"/>
      <c r="K673" s="14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18">
        <f t="shared" ca="1" si="23"/>
        <v>0</v>
      </c>
      <c r="AK673" s="19" t="str">
        <f t="shared" ca="1" si="24"/>
        <v>asi</v>
      </c>
      <c r="AL673" s="21" t="s">
        <v>81</v>
      </c>
      <c r="AM673" s="21">
        <v>23</v>
      </c>
      <c r="AN673" s="21">
        <v>21</v>
      </c>
    </row>
    <row r="674" spans="1:40" ht="12" hidden="1" customHeight="1">
      <c r="A674" s="43"/>
      <c r="B674" s="10"/>
      <c r="C674" s="10"/>
      <c r="D674" s="10"/>
      <c r="E674" s="10"/>
      <c r="F674" s="10"/>
      <c r="G674" s="10"/>
      <c r="H674" s="10"/>
      <c r="I674" s="10"/>
      <c r="J674" s="10"/>
      <c r="K674" s="14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18">
        <f t="shared" ca="1" si="23"/>
        <v>0</v>
      </c>
      <c r="AK674" s="19" t="str">
        <f t="shared" ca="1" si="24"/>
        <v>asi</v>
      </c>
      <c r="AL674" s="21" t="s">
        <v>81</v>
      </c>
      <c r="AM674" s="21">
        <v>24</v>
      </c>
      <c r="AN674" s="21">
        <v>22</v>
      </c>
    </row>
    <row r="675" spans="1:40" ht="12" hidden="1" customHeight="1">
      <c r="A675" s="43"/>
      <c r="B675" s="10"/>
      <c r="C675" s="10"/>
      <c r="D675" s="10"/>
      <c r="E675" s="10"/>
      <c r="F675" s="10"/>
      <c r="G675" s="10"/>
      <c r="H675" s="10"/>
      <c r="I675" s="10"/>
      <c r="J675" s="10"/>
      <c r="K675" s="14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18">
        <f t="shared" ca="1" si="23"/>
        <v>0</v>
      </c>
      <c r="AK675" s="19" t="str">
        <f t="shared" ca="1" si="24"/>
        <v>asi</v>
      </c>
      <c r="AL675" s="21" t="s">
        <v>81</v>
      </c>
      <c r="AM675" s="21">
        <v>25</v>
      </c>
      <c r="AN675" s="21">
        <v>23</v>
      </c>
    </row>
    <row r="676" spans="1:40" ht="12" hidden="1" customHeight="1">
      <c r="A676" s="43"/>
      <c r="B676" s="10"/>
      <c r="C676" s="10"/>
      <c r="D676" s="10"/>
      <c r="E676" s="10"/>
      <c r="F676" s="10"/>
      <c r="G676" s="10"/>
      <c r="H676" s="10"/>
      <c r="I676" s="10"/>
      <c r="J676" s="10"/>
      <c r="K676" s="14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18">
        <f t="shared" ca="1" si="23"/>
        <v>0</v>
      </c>
      <c r="AK676" s="19" t="str">
        <f t="shared" ca="1" si="24"/>
        <v>asi</v>
      </c>
      <c r="AL676" s="21" t="s">
        <v>81</v>
      </c>
      <c r="AM676" s="21">
        <v>26</v>
      </c>
      <c r="AN676" s="21">
        <v>24</v>
      </c>
    </row>
    <row r="677" spans="1:40" ht="12" hidden="1" customHeight="1">
      <c r="A677" s="43"/>
      <c r="B677" s="10"/>
      <c r="C677" s="10"/>
      <c r="D677" s="10"/>
      <c r="E677" s="10"/>
      <c r="F677" s="10"/>
      <c r="G677" s="10"/>
      <c r="H677" s="10"/>
      <c r="I677" s="10"/>
      <c r="J677" s="10"/>
      <c r="K677" s="14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18">
        <f t="shared" ca="1" si="23"/>
        <v>0</v>
      </c>
      <c r="AK677" s="19" t="str">
        <f t="shared" ca="1" si="24"/>
        <v>asi</v>
      </c>
      <c r="AL677" s="21" t="s">
        <v>81</v>
      </c>
      <c r="AM677" s="21">
        <v>27</v>
      </c>
      <c r="AN677" s="21">
        <v>25</v>
      </c>
    </row>
    <row r="678" spans="1:40" ht="12" hidden="1" customHeight="1">
      <c r="A678" s="43"/>
      <c r="B678" s="10"/>
      <c r="C678" s="10"/>
      <c r="D678" s="10"/>
      <c r="E678" s="10"/>
      <c r="F678" s="10"/>
      <c r="G678" s="10"/>
      <c r="H678" s="10"/>
      <c r="I678" s="10"/>
      <c r="J678" s="10"/>
      <c r="K678" s="14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18">
        <f t="shared" ca="1" si="23"/>
        <v>0</v>
      </c>
      <c r="AK678" s="19" t="str">
        <f t="shared" ca="1" si="24"/>
        <v>asi</v>
      </c>
      <c r="AL678" s="21" t="s">
        <v>81</v>
      </c>
      <c r="AM678" s="21">
        <v>28</v>
      </c>
      <c r="AN678" s="21">
        <v>26</v>
      </c>
    </row>
    <row r="679" spans="1:40" ht="12" hidden="1" customHeight="1">
      <c r="A679" s="43"/>
      <c r="B679" s="10"/>
      <c r="C679" s="10"/>
      <c r="D679" s="10"/>
      <c r="E679" s="10"/>
      <c r="F679" s="10"/>
      <c r="G679" s="10"/>
      <c r="H679" s="10"/>
      <c r="I679" s="10"/>
      <c r="J679" s="10"/>
      <c r="K679" s="14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18">
        <f t="shared" ca="1" si="23"/>
        <v>0</v>
      </c>
      <c r="AK679" s="19" t="str">
        <f t="shared" ca="1" si="24"/>
        <v>asi</v>
      </c>
      <c r="AL679" s="21" t="s">
        <v>81</v>
      </c>
      <c r="AM679" s="21">
        <v>29</v>
      </c>
      <c r="AN679" s="21">
        <v>27</v>
      </c>
    </row>
    <row r="680" spans="1:40" ht="12" hidden="1" customHeight="1">
      <c r="A680" s="43"/>
      <c r="B680" s="10"/>
      <c r="C680" s="10"/>
      <c r="D680" s="10"/>
      <c r="E680" s="10"/>
      <c r="F680" s="10"/>
      <c r="G680" s="10"/>
      <c r="H680" s="10"/>
      <c r="I680" s="10"/>
      <c r="J680" s="10"/>
      <c r="K680" s="14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18">
        <f t="shared" ca="1" si="23"/>
        <v>0</v>
      </c>
      <c r="AK680" s="19" t="str">
        <f t="shared" ca="1" si="24"/>
        <v>asi</v>
      </c>
      <c r="AL680" s="21" t="s">
        <v>81</v>
      </c>
      <c r="AM680" s="21">
        <v>30</v>
      </c>
      <c r="AN680" s="21">
        <v>28</v>
      </c>
    </row>
    <row r="681" spans="1:40" ht="12" hidden="1" customHeight="1">
      <c r="A681" s="43"/>
      <c r="B681" s="10"/>
      <c r="C681" s="10"/>
      <c r="D681" s="10"/>
      <c r="E681" s="10"/>
      <c r="F681" s="10"/>
      <c r="G681" s="10"/>
      <c r="H681" s="10"/>
      <c r="I681" s="10"/>
      <c r="J681" s="10"/>
      <c r="K681" s="14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18">
        <f t="shared" ca="1" si="23"/>
        <v>0</v>
      </c>
      <c r="AK681" s="19" t="str">
        <f t="shared" ca="1" si="24"/>
        <v>asi</v>
      </c>
      <c r="AL681" s="21" t="s">
        <v>81</v>
      </c>
      <c r="AM681" s="21">
        <v>31</v>
      </c>
      <c r="AN681" s="21">
        <v>29</v>
      </c>
    </row>
    <row r="682" spans="1:40" ht="12" hidden="1" customHeight="1">
      <c r="A682" s="43"/>
      <c r="B682" s="10"/>
      <c r="C682" s="10"/>
      <c r="D682" s="10"/>
      <c r="E682" s="10"/>
      <c r="F682" s="10"/>
      <c r="G682" s="10"/>
      <c r="H682" s="10"/>
      <c r="I682" s="10"/>
      <c r="J682" s="10"/>
      <c r="K682" s="14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18">
        <f t="shared" ca="1" si="23"/>
        <v>0</v>
      </c>
      <c r="AK682" s="19" t="str">
        <f t="shared" ca="1" si="24"/>
        <v>asi</v>
      </c>
      <c r="AL682" s="21" t="s">
        <v>81</v>
      </c>
      <c r="AM682" s="21">
        <v>32</v>
      </c>
      <c r="AN682" s="21">
        <v>30</v>
      </c>
    </row>
    <row r="683" spans="1:40" ht="12" hidden="1" customHeight="1">
      <c r="A683" s="43"/>
      <c r="B683" s="10"/>
      <c r="C683" s="10"/>
      <c r="D683" s="10"/>
      <c r="E683" s="10"/>
      <c r="F683" s="10"/>
      <c r="G683" s="10"/>
      <c r="H683" s="10"/>
      <c r="I683" s="10"/>
      <c r="J683" s="10"/>
      <c r="K683" s="14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18">
        <f t="shared" ca="1" si="23"/>
        <v>0</v>
      </c>
      <c r="AK683" s="19" t="str">
        <f t="shared" ca="1" si="24"/>
        <v>asi</v>
      </c>
      <c r="AL683" s="21" t="s">
        <v>81</v>
      </c>
      <c r="AM683" s="21">
        <v>33</v>
      </c>
      <c r="AN683" s="21">
        <v>31</v>
      </c>
    </row>
    <row r="684" spans="1:40" ht="12" hidden="1" customHeight="1">
      <c r="A684" s="43"/>
      <c r="B684" s="10"/>
      <c r="C684" s="10"/>
      <c r="D684" s="10"/>
      <c r="E684" s="10"/>
      <c r="F684" s="10"/>
      <c r="G684" s="10"/>
      <c r="H684" s="10"/>
      <c r="I684" s="10"/>
      <c r="J684" s="10"/>
      <c r="K684" s="14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18">
        <f t="shared" ca="1" si="23"/>
        <v>0</v>
      </c>
      <c r="AK684" s="19" t="str">
        <f t="shared" ca="1" si="24"/>
        <v>asi</v>
      </c>
      <c r="AL684" s="21" t="s">
        <v>81</v>
      </c>
      <c r="AM684" s="21">
        <v>34</v>
      </c>
      <c r="AN684" s="21">
        <v>32</v>
      </c>
    </row>
    <row r="685" spans="1:40" ht="12" hidden="1" customHeight="1">
      <c r="A685" s="43"/>
      <c r="B685" s="10"/>
      <c r="C685" s="10"/>
      <c r="D685" s="10"/>
      <c r="E685" s="10"/>
      <c r="F685" s="10"/>
      <c r="G685" s="10"/>
      <c r="H685" s="10"/>
      <c r="I685" s="10"/>
      <c r="J685" s="10"/>
      <c r="K685" s="14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18">
        <f t="shared" ca="1" si="23"/>
        <v>0</v>
      </c>
      <c r="AK685" s="19" t="str">
        <f t="shared" ca="1" si="24"/>
        <v>asi</v>
      </c>
      <c r="AL685" s="21" t="s">
        <v>81</v>
      </c>
      <c r="AM685" s="21">
        <v>35</v>
      </c>
      <c r="AN685" s="21">
        <v>33</v>
      </c>
    </row>
    <row r="686" spans="1:40" ht="12" hidden="1" customHeight="1">
      <c r="A686" s="43"/>
      <c r="B686" s="10"/>
      <c r="C686" s="10"/>
      <c r="D686" s="10"/>
      <c r="E686" s="10"/>
      <c r="F686" s="10"/>
      <c r="G686" s="10"/>
      <c r="H686" s="10"/>
      <c r="I686" s="10"/>
      <c r="J686" s="10"/>
      <c r="K686" s="14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18">
        <f t="shared" ca="1" si="23"/>
        <v>0</v>
      </c>
      <c r="AK686" s="19" t="str">
        <f t="shared" ca="1" si="24"/>
        <v>asi</v>
      </c>
      <c r="AL686" s="21" t="s">
        <v>81</v>
      </c>
      <c r="AM686" s="21">
        <v>36</v>
      </c>
      <c r="AN686" s="21">
        <v>34</v>
      </c>
    </row>
    <row r="687" spans="1:40" ht="12" hidden="1" customHeight="1">
      <c r="A687" s="43"/>
      <c r="B687" s="10"/>
      <c r="C687" s="10"/>
      <c r="D687" s="10"/>
      <c r="E687" s="10"/>
      <c r="F687" s="10"/>
      <c r="G687" s="10"/>
      <c r="H687" s="10"/>
      <c r="I687" s="10"/>
      <c r="J687" s="10"/>
      <c r="K687" s="14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18">
        <f t="shared" ca="1" si="23"/>
        <v>0</v>
      </c>
      <c r="AK687" s="19" t="str">
        <f t="shared" ca="1" si="24"/>
        <v>asi</v>
      </c>
      <c r="AL687" s="21" t="s">
        <v>81</v>
      </c>
      <c r="AM687" s="21">
        <v>37</v>
      </c>
      <c r="AN687" s="21">
        <v>35</v>
      </c>
    </row>
    <row r="688" spans="1:40" ht="12" hidden="1" customHeight="1">
      <c r="A688" s="43"/>
      <c r="B688" s="10"/>
      <c r="C688" s="10"/>
      <c r="D688" s="10"/>
      <c r="E688" s="10"/>
      <c r="F688" s="10"/>
      <c r="G688" s="10"/>
      <c r="H688" s="10"/>
      <c r="I688" s="10"/>
      <c r="J688" s="10"/>
      <c r="K688" s="14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18">
        <f t="shared" ca="1" si="23"/>
        <v>0</v>
      </c>
      <c r="AK688" s="19" t="str">
        <f t="shared" ca="1" si="24"/>
        <v>asi</v>
      </c>
      <c r="AL688" s="21" t="s">
        <v>81</v>
      </c>
      <c r="AM688" s="21">
        <v>38</v>
      </c>
      <c r="AN688" s="21">
        <v>36</v>
      </c>
    </row>
    <row r="689" spans="1:40" ht="12" hidden="1" customHeight="1">
      <c r="A689" s="43"/>
      <c r="B689" s="10"/>
      <c r="C689" s="10"/>
      <c r="D689" s="10"/>
      <c r="E689" s="10"/>
      <c r="F689" s="10"/>
      <c r="G689" s="10"/>
      <c r="H689" s="10"/>
      <c r="I689" s="10"/>
      <c r="J689" s="10"/>
      <c r="K689" s="14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18">
        <f t="shared" ca="1" si="23"/>
        <v>0</v>
      </c>
      <c r="AK689" s="19" t="str">
        <f t="shared" ca="1" si="24"/>
        <v>asi</v>
      </c>
      <c r="AL689" s="21" t="s">
        <v>81</v>
      </c>
      <c r="AM689" s="21">
        <v>39</v>
      </c>
      <c r="AN689" s="21">
        <v>37</v>
      </c>
    </row>
    <row r="690" spans="1:40" ht="12" hidden="1" customHeight="1">
      <c r="A690" s="43"/>
      <c r="B690" s="10"/>
      <c r="C690" s="10"/>
      <c r="D690" s="10"/>
      <c r="E690" s="10"/>
      <c r="F690" s="10"/>
      <c r="G690" s="10"/>
      <c r="H690" s="10"/>
      <c r="I690" s="10"/>
      <c r="J690" s="10"/>
      <c r="K690" s="14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18">
        <f t="shared" ca="1" si="23"/>
        <v>0</v>
      </c>
      <c r="AK690" s="19" t="str">
        <f t="shared" ca="1" si="24"/>
        <v>asi</v>
      </c>
      <c r="AL690" s="21" t="s">
        <v>81</v>
      </c>
      <c r="AM690" s="21">
        <v>40</v>
      </c>
      <c r="AN690" s="21">
        <v>38</v>
      </c>
    </row>
    <row r="691" spans="1:40" ht="12" hidden="1" customHeight="1">
      <c r="A691" s="43"/>
      <c r="B691" s="10"/>
      <c r="C691" s="10"/>
      <c r="D691" s="10"/>
      <c r="E691" s="10"/>
      <c r="F691" s="10"/>
      <c r="G691" s="10"/>
      <c r="H691" s="10"/>
      <c r="I691" s="10"/>
      <c r="J691" s="10"/>
      <c r="K691" s="14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18">
        <f t="shared" ca="1" si="23"/>
        <v>0</v>
      </c>
      <c r="AK691" s="19" t="str">
        <f t="shared" ca="1" si="24"/>
        <v>asi</v>
      </c>
      <c r="AL691" s="21" t="s">
        <v>81</v>
      </c>
      <c r="AM691" s="21">
        <v>41</v>
      </c>
      <c r="AN691" s="21">
        <v>39</v>
      </c>
    </row>
    <row r="692" spans="1:40" ht="12" hidden="1" customHeight="1">
      <c r="A692" s="43"/>
      <c r="B692" s="10"/>
      <c r="C692" s="10"/>
      <c r="D692" s="10"/>
      <c r="E692" s="10"/>
      <c r="F692" s="10"/>
      <c r="G692" s="10"/>
      <c r="H692" s="10"/>
      <c r="I692" s="10"/>
      <c r="J692" s="10"/>
      <c r="K692" s="14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18">
        <f t="shared" ca="1" si="23"/>
        <v>0</v>
      </c>
      <c r="AK692" s="19" t="str">
        <f t="shared" ca="1" si="24"/>
        <v>asi</v>
      </c>
      <c r="AL692" s="21" t="s">
        <v>81</v>
      </c>
      <c r="AM692" s="21">
        <v>42</v>
      </c>
      <c r="AN692" s="21">
        <v>40</v>
      </c>
    </row>
    <row r="693" spans="1:40" ht="12" hidden="1" customHeight="1">
      <c r="A693" s="43"/>
      <c r="B693" s="10"/>
      <c r="C693" s="10"/>
      <c r="D693" s="10"/>
      <c r="E693" s="10"/>
      <c r="F693" s="10"/>
      <c r="G693" s="10"/>
      <c r="H693" s="10"/>
      <c r="I693" s="10"/>
      <c r="J693" s="10"/>
      <c r="K693" s="14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18">
        <f t="shared" ca="1" si="23"/>
        <v>0</v>
      </c>
      <c r="AK693" s="19" t="str">
        <f t="shared" ca="1" si="24"/>
        <v>asi</v>
      </c>
      <c r="AL693" s="21" t="s">
        <v>81</v>
      </c>
      <c r="AM693" s="21">
        <v>43</v>
      </c>
      <c r="AN693" s="21">
        <v>41</v>
      </c>
    </row>
    <row r="694" spans="1:40" ht="12" hidden="1" customHeight="1">
      <c r="A694" s="43"/>
      <c r="B694" s="10"/>
      <c r="C694" s="10"/>
      <c r="D694" s="10"/>
      <c r="E694" s="10"/>
      <c r="F694" s="10"/>
      <c r="G694" s="10"/>
      <c r="H694" s="10"/>
      <c r="I694" s="10"/>
      <c r="J694" s="10"/>
      <c r="K694" s="14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18">
        <f t="shared" ca="1" si="23"/>
        <v>0</v>
      </c>
      <c r="AK694" s="19" t="str">
        <f t="shared" ca="1" si="24"/>
        <v>asi</v>
      </c>
      <c r="AL694" s="21" t="s">
        <v>81</v>
      </c>
      <c r="AM694" s="21">
        <v>44</v>
      </c>
      <c r="AN694" s="21">
        <v>42</v>
      </c>
    </row>
    <row r="695" spans="1:40" ht="12" hidden="1" customHeight="1">
      <c r="A695" s="43"/>
      <c r="B695" s="10"/>
      <c r="C695" s="10"/>
      <c r="D695" s="10"/>
      <c r="E695" s="10"/>
      <c r="F695" s="10"/>
      <c r="G695" s="10"/>
      <c r="H695" s="10"/>
      <c r="I695" s="10"/>
      <c r="J695" s="10"/>
      <c r="K695" s="14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18">
        <f t="shared" ca="1" si="23"/>
        <v>0</v>
      </c>
      <c r="AK695" s="19" t="str">
        <f t="shared" ca="1" si="24"/>
        <v>asi</v>
      </c>
      <c r="AL695" s="21" t="s">
        <v>81</v>
      </c>
      <c r="AM695" s="21">
        <v>45</v>
      </c>
      <c r="AN695" s="21">
        <v>43</v>
      </c>
    </row>
    <row r="696" spans="1:40" ht="12" hidden="1" customHeight="1">
      <c r="A696" s="43"/>
      <c r="B696" s="10"/>
      <c r="C696" s="10"/>
      <c r="D696" s="10"/>
      <c r="E696" s="10"/>
      <c r="F696" s="10"/>
      <c r="G696" s="10"/>
      <c r="H696" s="10"/>
      <c r="I696" s="10"/>
      <c r="J696" s="10"/>
      <c r="K696" s="14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18">
        <f t="shared" ca="1" si="23"/>
        <v>0</v>
      </c>
      <c r="AK696" s="19" t="str">
        <f t="shared" ca="1" si="24"/>
        <v>asi</v>
      </c>
      <c r="AL696" s="21" t="s">
        <v>81</v>
      </c>
      <c r="AM696" s="21">
        <v>46</v>
      </c>
      <c r="AN696" s="21">
        <v>44</v>
      </c>
    </row>
    <row r="697" spans="1:40" ht="12" hidden="1" customHeight="1">
      <c r="A697" s="43"/>
      <c r="B697" s="10"/>
      <c r="C697" s="10"/>
      <c r="D697" s="10"/>
      <c r="E697" s="10"/>
      <c r="F697" s="10"/>
      <c r="G697" s="10"/>
      <c r="H697" s="10"/>
      <c r="I697" s="10"/>
      <c r="J697" s="10"/>
      <c r="K697" s="14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18">
        <f t="shared" ca="1" si="23"/>
        <v>0</v>
      </c>
      <c r="AK697" s="19" t="str">
        <f t="shared" ca="1" si="24"/>
        <v>asi</v>
      </c>
      <c r="AL697" s="21" t="s">
        <v>81</v>
      </c>
      <c r="AM697" s="21">
        <v>47</v>
      </c>
      <c r="AN697" s="21">
        <v>45</v>
      </c>
    </row>
    <row r="698" spans="1:40" ht="12" hidden="1" customHeight="1">
      <c r="A698" s="43"/>
      <c r="B698" s="10"/>
      <c r="C698" s="10"/>
      <c r="D698" s="10"/>
      <c r="E698" s="10"/>
      <c r="F698" s="10"/>
      <c r="G698" s="10"/>
      <c r="H698" s="10"/>
      <c r="I698" s="10"/>
      <c r="J698" s="10"/>
      <c r="K698" s="14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18">
        <f t="shared" ca="1" si="23"/>
        <v>0</v>
      </c>
      <c r="AK698" s="19" t="str">
        <f t="shared" ca="1" si="24"/>
        <v>asi</v>
      </c>
      <c r="AL698" s="21" t="s">
        <v>81</v>
      </c>
      <c r="AM698" s="21">
        <v>48</v>
      </c>
      <c r="AN698" s="21">
        <v>46</v>
      </c>
    </row>
    <row r="699" spans="1:40" ht="12" hidden="1" customHeight="1">
      <c r="A699" s="43"/>
      <c r="B699" s="10"/>
      <c r="C699" s="10"/>
      <c r="D699" s="10"/>
      <c r="E699" s="10"/>
      <c r="F699" s="10"/>
      <c r="G699" s="10"/>
      <c r="H699" s="10"/>
      <c r="I699" s="10"/>
      <c r="J699" s="10"/>
      <c r="K699" s="14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18">
        <f t="shared" ca="1" si="23"/>
        <v>0</v>
      </c>
      <c r="AK699" s="19" t="str">
        <f t="shared" ca="1" si="24"/>
        <v>asi</v>
      </c>
      <c r="AL699" s="21" t="s">
        <v>81</v>
      </c>
      <c r="AM699" s="21">
        <v>49</v>
      </c>
      <c r="AN699" s="21">
        <v>47</v>
      </c>
    </row>
    <row r="700" spans="1:40" ht="12" hidden="1" customHeight="1">
      <c r="A700" s="43"/>
      <c r="B700" s="10"/>
      <c r="C700" s="10"/>
      <c r="D700" s="10"/>
      <c r="E700" s="10"/>
      <c r="F700" s="10"/>
      <c r="G700" s="10"/>
      <c r="H700" s="10"/>
      <c r="I700" s="10"/>
      <c r="J700" s="10"/>
      <c r="K700" s="14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18">
        <f t="shared" ca="1" si="23"/>
        <v>0</v>
      </c>
      <c r="AK700" s="19" t="str">
        <f t="shared" ca="1" si="24"/>
        <v>asi</v>
      </c>
      <c r="AL700" s="21" t="s">
        <v>81</v>
      </c>
      <c r="AM700" s="21">
        <v>50</v>
      </c>
      <c r="AN700" s="21">
        <v>48</v>
      </c>
    </row>
    <row r="701" spans="1:40" ht="12" hidden="1" customHeight="1">
      <c r="A701" s="43"/>
      <c r="B701" s="10"/>
      <c r="C701" s="10"/>
      <c r="D701" s="10"/>
      <c r="E701" s="10"/>
      <c r="F701" s="10"/>
      <c r="G701" s="10"/>
      <c r="H701" s="10"/>
      <c r="I701" s="10"/>
      <c r="J701" s="10"/>
      <c r="K701" s="14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18">
        <f t="shared" ca="1" si="23"/>
        <v>0</v>
      </c>
      <c r="AK701" s="19" t="str">
        <f t="shared" ca="1" si="24"/>
        <v>asi</v>
      </c>
      <c r="AL701" s="21" t="s">
        <v>81</v>
      </c>
      <c r="AM701" s="21">
        <v>51</v>
      </c>
      <c r="AN701" s="21">
        <v>49</v>
      </c>
    </row>
    <row r="702" spans="1:40" ht="12" hidden="1" customHeight="1">
      <c r="A702" s="43"/>
      <c r="B702" s="10"/>
      <c r="C702" s="10"/>
      <c r="D702" s="10"/>
      <c r="E702" s="10"/>
      <c r="F702" s="10"/>
      <c r="G702" s="10"/>
      <c r="H702" s="10"/>
      <c r="I702" s="10"/>
      <c r="J702" s="10"/>
      <c r="K702" s="14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18">
        <f t="shared" ca="1" si="23"/>
        <v>0</v>
      </c>
      <c r="AK702" s="19" t="str">
        <f t="shared" ca="1" si="24"/>
        <v>asi</v>
      </c>
      <c r="AL702" s="21" t="s">
        <v>81</v>
      </c>
      <c r="AM702" s="21">
        <v>52</v>
      </c>
      <c r="AN702" s="21">
        <v>50</v>
      </c>
    </row>
    <row r="703" spans="1:40" ht="12" hidden="1" customHeight="1">
      <c r="A703" s="43"/>
      <c r="B703" s="10"/>
      <c r="C703" s="10"/>
      <c r="D703" s="10"/>
      <c r="E703" s="10"/>
      <c r="F703" s="10"/>
      <c r="G703" s="10"/>
      <c r="H703" s="10"/>
      <c r="I703" s="10"/>
      <c r="J703" s="10"/>
      <c r="K703" s="14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18">
        <f t="shared" ca="1" si="23"/>
        <v>0</v>
      </c>
      <c r="AK703" s="19" t="str">
        <f t="shared" ca="1" si="24"/>
        <v>pre</v>
      </c>
      <c r="AL703" s="21" t="s">
        <v>82</v>
      </c>
      <c r="AM703" s="21">
        <v>3</v>
      </c>
      <c r="AN703" s="21">
        <v>1</v>
      </c>
    </row>
    <row r="704" spans="1:40" ht="12" hidden="1" customHeight="1">
      <c r="A704" s="43"/>
      <c r="B704" s="10"/>
      <c r="C704" s="10"/>
      <c r="D704" s="10"/>
      <c r="E704" s="10"/>
      <c r="F704" s="10"/>
      <c r="G704" s="10"/>
      <c r="H704" s="10"/>
      <c r="I704" s="10"/>
      <c r="J704" s="10"/>
      <c r="K704" s="14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18">
        <f t="shared" ca="1" si="23"/>
        <v>0</v>
      </c>
      <c r="AK704" s="19" t="str">
        <f t="shared" ca="1" si="24"/>
        <v>pre</v>
      </c>
      <c r="AL704" s="21" t="s">
        <v>82</v>
      </c>
      <c r="AM704" s="21">
        <v>4</v>
      </c>
      <c r="AN704" s="21">
        <v>2</v>
      </c>
    </row>
    <row r="705" spans="1:40" ht="12" hidden="1" customHeight="1">
      <c r="A705" s="43"/>
      <c r="B705" s="10"/>
      <c r="C705" s="10"/>
      <c r="D705" s="10"/>
      <c r="E705" s="10"/>
      <c r="F705" s="10"/>
      <c r="G705" s="10"/>
      <c r="H705" s="10"/>
      <c r="I705" s="10"/>
      <c r="J705" s="10"/>
      <c r="K705" s="14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18">
        <f t="shared" ca="1" si="23"/>
        <v>0</v>
      </c>
      <c r="AK705" s="19" t="str">
        <f t="shared" ca="1" si="24"/>
        <v>pre</v>
      </c>
      <c r="AL705" s="21" t="s">
        <v>82</v>
      </c>
      <c r="AM705" s="21">
        <v>5</v>
      </c>
      <c r="AN705" s="21">
        <v>3</v>
      </c>
    </row>
    <row r="706" spans="1:40" ht="12" hidden="1" customHeight="1">
      <c r="A706" s="43"/>
      <c r="B706" s="10"/>
      <c r="C706" s="10"/>
      <c r="D706" s="10"/>
      <c r="E706" s="10"/>
      <c r="F706" s="10"/>
      <c r="G706" s="10"/>
      <c r="H706" s="10"/>
      <c r="I706" s="10"/>
      <c r="J706" s="10"/>
      <c r="K706" s="14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18">
        <f t="shared" ca="1" si="23"/>
        <v>0</v>
      </c>
      <c r="AK706" s="19" t="str">
        <f t="shared" ca="1" si="24"/>
        <v>pre</v>
      </c>
      <c r="AL706" s="21" t="s">
        <v>82</v>
      </c>
      <c r="AM706" s="21">
        <v>6</v>
      </c>
      <c r="AN706" s="21">
        <v>4</v>
      </c>
    </row>
    <row r="707" spans="1:40" ht="12" hidden="1" customHeight="1">
      <c r="A707" s="43"/>
      <c r="B707" s="10"/>
      <c r="C707" s="10"/>
      <c r="D707" s="10"/>
      <c r="E707" s="10"/>
      <c r="F707" s="10"/>
      <c r="G707" s="10"/>
      <c r="H707" s="10"/>
      <c r="I707" s="10"/>
      <c r="J707" s="10"/>
      <c r="K707" s="14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18">
        <f t="shared" ca="1" si="23"/>
        <v>0</v>
      </c>
      <c r="AK707" s="19" t="str">
        <f t="shared" ca="1" si="24"/>
        <v>pre</v>
      </c>
      <c r="AL707" s="21" t="s">
        <v>82</v>
      </c>
      <c r="AM707" s="21">
        <v>7</v>
      </c>
      <c r="AN707" s="21">
        <v>5</v>
      </c>
    </row>
    <row r="708" spans="1:40" ht="12" hidden="1" customHeight="1">
      <c r="A708" s="43"/>
      <c r="B708" s="10"/>
      <c r="C708" s="10"/>
      <c r="D708" s="10"/>
      <c r="E708" s="10"/>
      <c r="F708" s="10"/>
      <c r="G708" s="10"/>
      <c r="H708" s="10"/>
      <c r="I708" s="10"/>
      <c r="J708" s="10"/>
      <c r="K708" s="14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18">
        <f t="shared" ca="1" si="23"/>
        <v>0</v>
      </c>
      <c r="AK708" s="19" t="str">
        <f t="shared" ca="1" si="24"/>
        <v>pre</v>
      </c>
      <c r="AL708" s="21" t="s">
        <v>82</v>
      </c>
      <c r="AM708" s="21">
        <v>8</v>
      </c>
      <c r="AN708" s="21">
        <v>6</v>
      </c>
    </row>
    <row r="709" spans="1:40" ht="12" hidden="1" customHeight="1">
      <c r="A709" s="43"/>
      <c r="B709" s="10"/>
      <c r="C709" s="10"/>
      <c r="D709" s="10"/>
      <c r="E709" s="10"/>
      <c r="F709" s="10"/>
      <c r="G709" s="10"/>
      <c r="H709" s="10"/>
      <c r="I709" s="10"/>
      <c r="J709" s="10"/>
      <c r="K709" s="14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18">
        <f t="shared" ca="1" si="23"/>
        <v>0</v>
      </c>
      <c r="AK709" s="19" t="str">
        <f t="shared" ca="1" si="24"/>
        <v>pre</v>
      </c>
      <c r="AL709" s="21" t="s">
        <v>82</v>
      </c>
      <c r="AM709" s="21">
        <v>9</v>
      </c>
      <c r="AN709" s="21">
        <v>7</v>
      </c>
    </row>
    <row r="710" spans="1:40" ht="12" hidden="1" customHeight="1">
      <c r="A710" s="43"/>
      <c r="B710" s="10"/>
      <c r="C710" s="10"/>
      <c r="D710" s="10"/>
      <c r="E710" s="10"/>
      <c r="F710" s="10"/>
      <c r="G710" s="10"/>
      <c r="H710" s="10"/>
      <c r="I710" s="10"/>
      <c r="J710" s="10"/>
      <c r="K710" s="14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18">
        <f t="shared" ca="1" si="23"/>
        <v>0</v>
      </c>
      <c r="AK710" s="19" t="str">
        <f t="shared" ca="1" si="24"/>
        <v>pre</v>
      </c>
      <c r="AL710" s="21" t="s">
        <v>82</v>
      </c>
      <c r="AM710" s="21">
        <v>10</v>
      </c>
      <c r="AN710" s="21">
        <v>8</v>
      </c>
    </row>
    <row r="711" spans="1:40" ht="12" hidden="1" customHeight="1">
      <c r="A711" s="43"/>
      <c r="B711" s="10"/>
      <c r="C711" s="10"/>
      <c r="D711" s="10"/>
      <c r="E711" s="10"/>
      <c r="F711" s="10"/>
      <c r="G711" s="10"/>
      <c r="H711" s="10"/>
      <c r="I711" s="10"/>
      <c r="J711" s="10"/>
      <c r="K711" s="14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18">
        <f t="shared" ca="1" si="23"/>
        <v>0</v>
      </c>
      <c r="AK711" s="19" t="str">
        <f t="shared" ca="1" si="24"/>
        <v>pre</v>
      </c>
      <c r="AL711" s="21" t="s">
        <v>82</v>
      </c>
      <c r="AM711" s="21">
        <v>11</v>
      </c>
      <c r="AN711" s="21">
        <v>9</v>
      </c>
    </row>
    <row r="712" spans="1:40" ht="12" hidden="1" customHeight="1">
      <c r="A712" s="43"/>
      <c r="B712" s="10"/>
      <c r="C712" s="10"/>
      <c r="D712" s="10"/>
      <c r="E712" s="10"/>
      <c r="F712" s="10"/>
      <c r="G712" s="10"/>
      <c r="H712" s="10"/>
      <c r="I712" s="10"/>
      <c r="J712" s="10"/>
      <c r="K712" s="14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18">
        <f t="shared" ca="1" si="23"/>
        <v>0</v>
      </c>
      <c r="AK712" s="19" t="str">
        <f t="shared" ca="1" si="24"/>
        <v>pre</v>
      </c>
      <c r="AL712" s="21" t="s">
        <v>82</v>
      </c>
      <c r="AM712" s="21">
        <v>12</v>
      </c>
      <c r="AN712" s="21">
        <v>10</v>
      </c>
    </row>
    <row r="713" spans="1:40" ht="12" hidden="1" customHeight="1">
      <c r="A713" s="43"/>
      <c r="B713" s="10"/>
      <c r="C713" s="10"/>
      <c r="D713" s="10"/>
      <c r="E713" s="10"/>
      <c r="F713" s="10"/>
      <c r="G713" s="10"/>
      <c r="H713" s="10"/>
      <c r="I713" s="10"/>
      <c r="J713" s="10"/>
      <c r="K713" s="14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18">
        <f t="shared" ca="1" si="23"/>
        <v>0</v>
      </c>
      <c r="AK713" s="19" t="str">
        <f t="shared" ca="1" si="24"/>
        <v>pre</v>
      </c>
      <c r="AL713" s="21" t="s">
        <v>82</v>
      </c>
      <c r="AM713" s="21">
        <v>13</v>
      </c>
      <c r="AN713" s="21">
        <v>11</v>
      </c>
    </row>
    <row r="714" spans="1:40" ht="12" hidden="1" customHeight="1">
      <c r="A714" s="43"/>
      <c r="B714" s="10"/>
      <c r="C714" s="10"/>
      <c r="D714" s="10"/>
      <c r="E714" s="10"/>
      <c r="F714" s="10"/>
      <c r="G714" s="10"/>
      <c r="H714" s="10"/>
      <c r="I714" s="10"/>
      <c r="J714" s="10"/>
      <c r="K714" s="14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18">
        <f t="shared" ca="1" si="23"/>
        <v>0</v>
      </c>
      <c r="AK714" s="19" t="str">
        <f t="shared" ca="1" si="24"/>
        <v>pre</v>
      </c>
      <c r="AL714" s="21" t="s">
        <v>82</v>
      </c>
      <c r="AM714" s="21">
        <v>14</v>
      </c>
      <c r="AN714" s="21">
        <v>12</v>
      </c>
    </row>
    <row r="715" spans="1:40" ht="12" hidden="1" customHeight="1">
      <c r="A715" s="43"/>
      <c r="B715" s="10"/>
      <c r="C715" s="10"/>
      <c r="D715" s="10"/>
      <c r="E715" s="10"/>
      <c r="F715" s="10"/>
      <c r="G715" s="10"/>
      <c r="H715" s="10"/>
      <c r="I715" s="10"/>
      <c r="J715" s="10"/>
      <c r="K715" s="14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18">
        <f t="shared" ca="1" si="23"/>
        <v>0</v>
      </c>
      <c r="AK715" s="19" t="str">
        <f t="shared" ca="1" si="24"/>
        <v>pre</v>
      </c>
      <c r="AL715" s="21" t="s">
        <v>82</v>
      </c>
      <c r="AM715" s="21">
        <v>15</v>
      </c>
      <c r="AN715" s="21">
        <v>13</v>
      </c>
    </row>
    <row r="716" spans="1:40" ht="12" hidden="1" customHeight="1">
      <c r="A716" s="43"/>
      <c r="B716" s="10"/>
      <c r="C716" s="10"/>
      <c r="D716" s="10"/>
      <c r="E716" s="10"/>
      <c r="F716" s="10"/>
      <c r="G716" s="10"/>
      <c r="H716" s="10"/>
      <c r="I716" s="10"/>
      <c r="J716" s="10"/>
      <c r="K716" s="14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18">
        <f t="shared" ca="1" si="23"/>
        <v>0</v>
      </c>
      <c r="AK716" s="19" t="str">
        <f t="shared" ca="1" si="24"/>
        <v>pre</v>
      </c>
      <c r="AL716" s="21" t="s">
        <v>82</v>
      </c>
      <c r="AM716" s="21">
        <v>16</v>
      </c>
      <c r="AN716" s="21">
        <v>14</v>
      </c>
    </row>
    <row r="717" spans="1:40" ht="12" hidden="1" customHeight="1">
      <c r="A717" s="43"/>
      <c r="B717" s="10"/>
      <c r="C717" s="10"/>
      <c r="D717" s="10"/>
      <c r="E717" s="10"/>
      <c r="F717" s="10"/>
      <c r="G717" s="10"/>
      <c r="H717" s="10"/>
      <c r="I717" s="10"/>
      <c r="J717" s="10"/>
      <c r="K717" s="14"/>
      <c r="L717" s="55"/>
      <c r="M717" s="55"/>
      <c r="N717" s="55"/>
      <c r="O717" s="55"/>
      <c r="P717" s="55"/>
      <c r="Q717" s="55"/>
      <c r="R717" s="55"/>
      <c r="S717" s="55"/>
      <c r="T717" s="55"/>
      <c r="U717" s="55"/>
      <c r="V717" s="55"/>
      <c r="W717" s="55"/>
      <c r="X717" s="55"/>
      <c r="Y717" s="55"/>
      <c r="Z717" s="55"/>
      <c r="AA717" s="55"/>
      <c r="AB717" s="55"/>
      <c r="AC717" s="55"/>
      <c r="AD717" s="55"/>
      <c r="AE717" s="55"/>
      <c r="AF717" s="55"/>
      <c r="AG717" s="55"/>
      <c r="AH717" s="55"/>
      <c r="AI717" s="55"/>
      <c r="AJ717" s="18">
        <f t="shared" ca="1" si="23"/>
        <v>0</v>
      </c>
      <c r="AK717" s="19" t="str">
        <f t="shared" ca="1" si="24"/>
        <v>pre</v>
      </c>
      <c r="AL717" s="21" t="s">
        <v>82</v>
      </c>
      <c r="AM717" s="21">
        <v>17</v>
      </c>
      <c r="AN717" s="21">
        <v>15</v>
      </c>
    </row>
    <row r="718" spans="1:40" ht="12" hidden="1" customHeight="1">
      <c r="A718" s="43"/>
      <c r="B718" s="10"/>
      <c r="C718" s="10"/>
      <c r="D718" s="10"/>
      <c r="E718" s="10"/>
      <c r="F718" s="10"/>
      <c r="G718" s="10"/>
      <c r="H718" s="10"/>
      <c r="I718" s="10"/>
      <c r="J718" s="10"/>
      <c r="K718" s="14"/>
      <c r="L718" s="55"/>
      <c r="M718" s="55"/>
      <c r="N718" s="55"/>
      <c r="O718" s="55"/>
      <c r="P718" s="55"/>
      <c r="Q718" s="55"/>
      <c r="R718" s="55"/>
      <c r="S718" s="55"/>
      <c r="T718" s="55"/>
      <c r="U718" s="55"/>
      <c r="V718" s="55"/>
      <c r="W718" s="55"/>
      <c r="X718" s="55"/>
      <c r="Y718" s="55"/>
      <c r="Z718" s="55"/>
      <c r="AA718" s="55"/>
      <c r="AB718" s="55"/>
      <c r="AC718" s="55"/>
      <c r="AD718" s="55"/>
      <c r="AE718" s="55"/>
      <c r="AF718" s="55"/>
      <c r="AG718" s="55"/>
      <c r="AH718" s="55"/>
      <c r="AI718" s="55"/>
      <c r="AJ718" s="18">
        <f t="shared" ca="1" si="23"/>
        <v>0</v>
      </c>
      <c r="AK718" s="19" t="str">
        <f t="shared" ca="1" si="24"/>
        <v>pre</v>
      </c>
      <c r="AL718" s="21" t="s">
        <v>82</v>
      </c>
      <c r="AM718" s="21">
        <v>18</v>
      </c>
      <c r="AN718" s="21">
        <v>16</v>
      </c>
    </row>
    <row r="719" spans="1:40" ht="12" hidden="1" customHeight="1">
      <c r="A719" s="43"/>
      <c r="B719" s="10"/>
      <c r="C719" s="10"/>
      <c r="D719" s="10"/>
      <c r="E719" s="10"/>
      <c r="F719" s="10"/>
      <c r="G719" s="10"/>
      <c r="H719" s="10"/>
      <c r="I719" s="10"/>
      <c r="J719" s="10"/>
      <c r="K719" s="14"/>
      <c r="L719" s="55"/>
      <c r="M719" s="55"/>
      <c r="N719" s="55"/>
      <c r="O719" s="55"/>
      <c r="P719" s="55"/>
      <c r="Q719" s="55"/>
      <c r="R719" s="55"/>
      <c r="S719" s="55"/>
      <c r="T719" s="55"/>
      <c r="U719" s="55"/>
      <c r="V719" s="55"/>
      <c r="W719" s="55"/>
      <c r="X719" s="55"/>
      <c r="Y719" s="55"/>
      <c r="Z719" s="55"/>
      <c r="AA719" s="55"/>
      <c r="AB719" s="55"/>
      <c r="AC719" s="55"/>
      <c r="AD719" s="55"/>
      <c r="AE719" s="55"/>
      <c r="AF719" s="55"/>
      <c r="AG719" s="55"/>
      <c r="AH719" s="55"/>
      <c r="AI719" s="55"/>
      <c r="AJ719" s="18">
        <f t="shared" ca="1" si="23"/>
        <v>0</v>
      </c>
      <c r="AK719" s="19" t="str">
        <f t="shared" ca="1" si="24"/>
        <v>pre</v>
      </c>
      <c r="AL719" s="21" t="s">
        <v>82</v>
      </c>
      <c r="AM719" s="21">
        <v>19</v>
      </c>
      <c r="AN719" s="21">
        <v>17</v>
      </c>
    </row>
    <row r="720" spans="1:40" ht="12" hidden="1" customHeight="1">
      <c r="A720" s="43"/>
      <c r="B720" s="10"/>
      <c r="C720" s="10"/>
      <c r="D720" s="10"/>
      <c r="E720" s="10"/>
      <c r="F720" s="10"/>
      <c r="G720" s="10"/>
      <c r="H720" s="10"/>
      <c r="I720" s="10"/>
      <c r="J720" s="10"/>
      <c r="K720" s="14"/>
      <c r="L720" s="55"/>
      <c r="M720" s="55"/>
      <c r="N720" s="55"/>
      <c r="O720" s="55"/>
      <c r="P720" s="55"/>
      <c r="Q720" s="55"/>
      <c r="R720" s="55"/>
      <c r="S720" s="55"/>
      <c r="T720" s="55"/>
      <c r="U720" s="55"/>
      <c r="V720" s="55"/>
      <c r="W720" s="55"/>
      <c r="X720" s="55"/>
      <c r="Y720" s="55"/>
      <c r="Z720" s="55"/>
      <c r="AA720" s="55"/>
      <c r="AB720" s="55"/>
      <c r="AC720" s="55"/>
      <c r="AD720" s="55"/>
      <c r="AE720" s="55"/>
      <c r="AF720" s="55"/>
      <c r="AG720" s="55"/>
      <c r="AH720" s="55"/>
      <c r="AI720" s="55"/>
      <c r="AJ720" s="18">
        <f t="shared" ca="1" si="23"/>
        <v>0</v>
      </c>
      <c r="AK720" s="19" t="str">
        <f t="shared" ca="1" si="24"/>
        <v>pre</v>
      </c>
      <c r="AL720" s="21" t="s">
        <v>82</v>
      </c>
      <c r="AM720" s="21">
        <v>20</v>
      </c>
      <c r="AN720" s="21">
        <v>18</v>
      </c>
    </row>
    <row r="721" spans="1:40" ht="12" hidden="1" customHeight="1">
      <c r="A721" s="43"/>
      <c r="B721" s="10"/>
      <c r="C721" s="10"/>
      <c r="D721" s="10"/>
      <c r="E721" s="10"/>
      <c r="F721" s="10"/>
      <c r="G721" s="10"/>
      <c r="H721" s="10"/>
      <c r="I721" s="10"/>
      <c r="J721" s="10"/>
      <c r="K721" s="14"/>
      <c r="L721" s="55"/>
      <c r="M721" s="55"/>
      <c r="N721" s="55"/>
      <c r="O721" s="55"/>
      <c r="P721" s="55"/>
      <c r="Q721" s="55"/>
      <c r="R721" s="55"/>
      <c r="S721" s="55"/>
      <c r="T721" s="55"/>
      <c r="U721" s="55"/>
      <c r="V721" s="55"/>
      <c r="W721" s="55"/>
      <c r="X721" s="55"/>
      <c r="Y721" s="55"/>
      <c r="Z721" s="55"/>
      <c r="AA721" s="55"/>
      <c r="AB721" s="55"/>
      <c r="AC721" s="55"/>
      <c r="AD721" s="55"/>
      <c r="AE721" s="55"/>
      <c r="AF721" s="55"/>
      <c r="AG721" s="55"/>
      <c r="AH721" s="55"/>
      <c r="AI721" s="55"/>
      <c r="AJ721" s="18">
        <f t="shared" ca="1" si="23"/>
        <v>0</v>
      </c>
      <c r="AK721" s="19" t="str">
        <f t="shared" ca="1" si="24"/>
        <v>pre</v>
      </c>
      <c r="AL721" s="21" t="s">
        <v>82</v>
      </c>
      <c r="AM721" s="21">
        <v>21</v>
      </c>
      <c r="AN721" s="21">
        <v>19</v>
      </c>
    </row>
    <row r="722" spans="1:40" ht="12" hidden="1" customHeight="1">
      <c r="A722" s="43"/>
      <c r="B722" s="10"/>
      <c r="C722" s="10"/>
      <c r="D722" s="10"/>
      <c r="E722" s="10"/>
      <c r="F722" s="10"/>
      <c r="G722" s="10"/>
      <c r="H722" s="10"/>
      <c r="I722" s="10"/>
      <c r="J722" s="10"/>
      <c r="K722" s="14"/>
      <c r="L722" s="55"/>
      <c r="M722" s="55"/>
      <c r="N722" s="55"/>
      <c r="O722" s="55"/>
      <c r="P722" s="55"/>
      <c r="Q722" s="55"/>
      <c r="R722" s="55"/>
      <c r="S722" s="55"/>
      <c r="T722" s="55"/>
      <c r="U722" s="55"/>
      <c r="V722" s="55"/>
      <c r="W722" s="55"/>
      <c r="X722" s="55"/>
      <c r="Y722" s="55"/>
      <c r="Z722" s="55"/>
      <c r="AA722" s="55"/>
      <c r="AB722" s="55"/>
      <c r="AC722" s="55"/>
      <c r="AD722" s="55"/>
      <c r="AE722" s="55"/>
      <c r="AF722" s="55"/>
      <c r="AG722" s="55"/>
      <c r="AH722" s="55"/>
      <c r="AI722" s="55"/>
      <c r="AJ722" s="18">
        <f t="shared" ca="1" si="23"/>
        <v>0</v>
      </c>
      <c r="AK722" s="19" t="str">
        <f t="shared" ca="1" si="24"/>
        <v>pre</v>
      </c>
      <c r="AL722" s="21" t="s">
        <v>82</v>
      </c>
      <c r="AM722" s="21">
        <v>22</v>
      </c>
      <c r="AN722" s="21">
        <v>20</v>
      </c>
    </row>
    <row r="723" spans="1:40" ht="12" hidden="1" customHeight="1">
      <c r="A723" s="43"/>
      <c r="B723" s="10"/>
      <c r="C723" s="10"/>
      <c r="D723" s="10"/>
      <c r="E723" s="10"/>
      <c r="F723" s="10"/>
      <c r="G723" s="10"/>
      <c r="H723" s="10"/>
      <c r="I723" s="10"/>
      <c r="J723" s="10"/>
      <c r="K723" s="14"/>
      <c r="L723" s="55"/>
      <c r="M723" s="55"/>
      <c r="N723" s="55"/>
      <c r="O723" s="55"/>
      <c r="P723" s="55"/>
      <c r="Q723" s="55"/>
      <c r="R723" s="55"/>
      <c r="S723" s="55"/>
      <c r="T723" s="55"/>
      <c r="U723" s="55"/>
      <c r="V723" s="55"/>
      <c r="W723" s="55"/>
      <c r="X723" s="55"/>
      <c r="Y723" s="55"/>
      <c r="Z723" s="55"/>
      <c r="AA723" s="55"/>
      <c r="AB723" s="55"/>
      <c r="AC723" s="55"/>
      <c r="AD723" s="55"/>
      <c r="AE723" s="55"/>
      <c r="AF723" s="55"/>
      <c r="AG723" s="55"/>
      <c r="AH723" s="55"/>
      <c r="AI723" s="55"/>
      <c r="AJ723" s="18">
        <f t="shared" ca="1" si="23"/>
        <v>0</v>
      </c>
      <c r="AK723" s="19" t="str">
        <f t="shared" ca="1" si="24"/>
        <v>pre</v>
      </c>
      <c r="AL723" s="21" t="s">
        <v>82</v>
      </c>
      <c r="AM723" s="21">
        <v>23</v>
      </c>
      <c r="AN723" s="21">
        <v>21</v>
      </c>
    </row>
    <row r="724" spans="1:40" ht="12" hidden="1" customHeight="1">
      <c r="A724" s="43"/>
      <c r="B724" s="10"/>
      <c r="C724" s="10"/>
      <c r="D724" s="10"/>
      <c r="E724" s="10"/>
      <c r="F724" s="10"/>
      <c r="G724" s="10"/>
      <c r="H724" s="10"/>
      <c r="I724" s="10"/>
      <c r="J724" s="10"/>
      <c r="K724" s="14"/>
      <c r="L724" s="55"/>
      <c r="M724" s="55"/>
      <c r="N724" s="55"/>
      <c r="O724" s="55"/>
      <c r="P724" s="55"/>
      <c r="Q724" s="55"/>
      <c r="R724" s="55"/>
      <c r="S724" s="55"/>
      <c r="T724" s="55"/>
      <c r="U724" s="55"/>
      <c r="V724" s="55"/>
      <c r="W724" s="55"/>
      <c r="X724" s="55"/>
      <c r="Y724" s="55"/>
      <c r="Z724" s="55"/>
      <c r="AA724" s="55"/>
      <c r="AB724" s="55"/>
      <c r="AC724" s="55"/>
      <c r="AD724" s="55"/>
      <c r="AE724" s="55"/>
      <c r="AF724" s="55"/>
      <c r="AG724" s="55"/>
      <c r="AH724" s="55"/>
      <c r="AI724" s="55"/>
      <c r="AJ724" s="18">
        <f t="shared" ca="1" si="23"/>
        <v>0</v>
      </c>
      <c r="AK724" s="19" t="str">
        <f t="shared" ca="1" si="24"/>
        <v>pre</v>
      </c>
      <c r="AL724" s="21" t="s">
        <v>82</v>
      </c>
      <c r="AM724" s="21">
        <v>24</v>
      </c>
      <c r="AN724" s="21">
        <v>22</v>
      </c>
    </row>
    <row r="725" spans="1:40" ht="12" hidden="1" customHeight="1">
      <c r="A725" s="43"/>
      <c r="B725" s="10"/>
      <c r="C725" s="10"/>
      <c r="D725" s="10"/>
      <c r="E725" s="10"/>
      <c r="F725" s="10"/>
      <c r="G725" s="10"/>
      <c r="H725" s="10"/>
      <c r="I725" s="10"/>
      <c r="J725" s="10"/>
      <c r="K725" s="14"/>
      <c r="L725" s="55"/>
      <c r="M725" s="55"/>
      <c r="N725" s="55"/>
      <c r="O725" s="55"/>
      <c r="P725" s="55"/>
      <c r="Q725" s="55"/>
      <c r="R725" s="55"/>
      <c r="S725" s="55"/>
      <c r="T725" s="55"/>
      <c r="U725" s="55"/>
      <c r="V725" s="55"/>
      <c r="W725" s="55"/>
      <c r="X725" s="55"/>
      <c r="Y725" s="55"/>
      <c r="Z725" s="55"/>
      <c r="AA725" s="55"/>
      <c r="AB725" s="55"/>
      <c r="AC725" s="55"/>
      <c r="AD725" s="55"/>
      <c r="AE725" s="55"/>
      <c r="AF725" s="55"/>
      <c r="AG725" s="55"/>
      <c r="AH725" s="55"/>
      <c r="AI725" s="55"/>
      <c r="AJ725" s="18">
        <f t="shared" ca="1" si="23"/>
        <v>0</v>
      </c>
      <c r="AK725" s="19" t="str">
        <f t="shared" ca="1" si="24"/>
        <v>pre</v>
      </c>
      <c r="AL725" s="21" t="s">
        <v>82</v>
      </c>
      <c r="AM725" s="21">
        <v>25</v>
      </c>
      <c r="AN725" s="21">
        <v>23</v>
      </c>
    </row>
    <row r="726" spans="1:40" ht="12" hidden="1" customHeight="1">
      <c r="A726" s="43"/>
      <c r="B726" s="10"/>
      <c r="C726" s="10"/>
      <c r="D726" s="10"/>
      <c r="E726" s="10"/>
      <c r="F726" s="10"/>
      <c r="G726" s="10"/>
      <c r="H726" s="10"/>
      <c r="I726" s="10"/>
      <c r="J726" s="10"/>
      <c r="K726" s="14"/>
      <c r="L726" s="55"/>
      <c r="M726" s="55"/>
      <c r="N726" s="55"/>
      <c r="O726" s="55"/>
      <c r="P726" s="55"/>
      <c r="Q726" s="55"/>
      <c r="R726" s="55"/>
      <c r="S726" s="55"/>
      <c r="T726" s="55"/>
      <c r="U726" s="55"/>
      <c r="V726" s="55"/>
      <c r="W726" s="55"/>
      <c r="X726" s="55"/>
      <c r="Y726" s="55"/>
      <c r="Z726" s="55"/>
      <c r="AA726" s="55"/>
      <c r="AB726" s="55"/>
      <c r="AC726" s="55"/>
      <c r="AD726" s="55"/>
      <c r="AE726" s="55"/>
      <c r="AF726" s="55"/>
      <c r="AG726" s="55"/>
      <c r="AH726" s="55"/>
      <c r="AI726" s="55"/>
      <c r="AJ726" s="18">
        <f t="shared" ca="1" si="23"/>
        <v>0</v>
      </c>
      <c r="AK726" s="19" t="str">
        <f t="shared" ca="1" si="24"/>
        <v>pre</v>
      </c>
      <c r="AL726" s="21" t="s">
        <v>82</v>
      </c>
      <c r="AM726" s="21">
        <v>26</v>
      </c>
      <c r="AN726" s="21">
        <v>24</v>
      </c>
    </row>
    <row r="727" spans="1:40" ht="12" hidden="1" customHeight="1">
      <c r="A727" s="43"/>
      <c r="B727" s="10"/>
      <c r="C727" s="10"/>
      <c r="D727" s="10"/>
      <c r="E727" s="10"/>
      <c r="F727" s="10"/>
      <c r="G727" s="10"/>
      <c r="H727" s="10"/>
      <c r="I727" s="10"/>
      <c r="J727" s="10"/>
      <c r="K727" s="14"/>
      <c r="L727" s="55"/>
      <c r="M727" s="55"/>
      <c r="N727" s="55"/>
      <c r="O727" s="55"/>
      <c r="P727" s="55"/>
      <c r="Q727" s="55"/>
      <c r="R727" s="55"/>
      <c r="S727" s="55"/>
      <c r="T727" s="55"/>
      <c r="U727" s="55"/>
      <c r="V727" s="55"/>
      <c r="W727" s="55"/>
      <c r="X727" s="55"/>
      <c r="Y727" s="55"/>
      <c r="Z727" s="55"/>
      <c r="AA727" s="55"/>
      <c r="AB727" s="55"/>
      <c r="AC727" s="55"/>
      <c r="AD727" s="55"/>
      <c r="AE727" s="55"/>
      <c r="AF727" s="55"/>
      <c r="AG727" s="55"/>
      <c r="AH727" s="55"/>
      <c r="AI727" s="55"/>
      <c r="AJ727" s="18">
        <f t="shared" ca="1" si="23"/>
        <v>0</v>
      </c>
      <c r="AK727" s="19" t="str">
        <f t="shared" ca="1" si="24"/>
        <v>pre</v>
      </c>
      <c r="AL727" s="21" t="s">
        <v>82</v>
      </c>
      <c r="AM727" s="21">
        <v>27</v>
      </c>
      <c r="AN727" s="21">
        <v>25</v>
      </c>
    </row>
    <row r="728" spans="1:40" ht="12" hidden="1" customHeight="1">
      <c r="A728" s="43"/>
      <c r="B728" s="10"/>
      <c r="C728" s="10"/>
      <c r="D728" s="10"/>
      <c r="E728" s="10"/>
      <c r="F728" s="10"/>
      <c r="G728" s="10"/>
      <c r="H728" s="10"/>
      <c r="I728" s="10"/>
      <c r="J728" s="10"/>
      <c r="K728" s="14"/>
      <c r="L728" s="55"/>
      <c r="M728" s="55"/>
      <c r="N728" s="55"/>
      <c r="O728" s="55"/>
      <c r="P728" s="55"/>
      <c r="Q728" s="55"/>
      <c r="R728" s="55"/>
      <c r="S728" s="55"/>
      <c r="T728" s="55"/>
      <c r="U728" s="55"/>
      <c r="V728" s="55"/>
      <c r="W728" s="55"/>
      <c r="X728" s="55"/>
      <c r="Y728" s="55"/>
      <c r="Z728" s="55"/>
      <c r="AA728" s="55"/>
      <c r="AB728" s="55"/>
      <c r="AC728" s="55"/>
      <c r="AD728" s="55"/>
      <c r="AE728" s="55"/>
      <c r="AF728" s="55"/>
      <c r="AG728" s="55"/>
      <c r="AH728" s="55"/>
      <c r="AI728" s="55"/>
      <c r="AJ728" s="18">
        <f t="shared" ca="1" si="23"/>
        <v>0</v>
      </c>
      <c r="AK728" s="19" t="str">
        <f t="shared" ca="1" si="24"/>
        <v>pre</v>
      </c>
      <c r="AL728" s="21" t="s">
        <v>82</v>
      </c>
      <c r="AM728" s="21">
        <v>28</v>
      </c>
      <c r="AN728" s="21">
        <v>26</v>
      </c>
    </row>
    <row r="729" spans="1:40" ht="12" hidden="1" customHeight="1">
      <c r="A729" s="43"/>
      <c r="B729" s="10"/>
      <c r="C729" s="10"/>
      <c r="D729" s="10"/>
      <c r="E729" s="10"/>
      <c r="F729" s="10"/>
      <c r="G729" s="10"/>
      <c r="H729" s="10"/>
      <c r="I729" s="10"/>
      <c r="J729" s="10"/>
      <c r="K729" s="14"/>
      <c r="L729" s="55"/>
      <c r="M729" s="55"/>
      <c r="N729" s="55"/>
      <c r="O729" s="55"/>
      <c r="P729" s="55"/>
      <c r="Q729" s="55"/>
      <c r="R729" s="55"/>
      <c r="S729" s="55"/>
      <c r="T729" s="55"/>
      <c r="U729" s="55"/>
      <c r="V729" s="55"/>
      <c r="W729" s="55"/>
      <c r="X729" s="55"/>
      <c r="Y729" s="55"/>
      <c r="Z729" s="55"/>
      <c r="AA729" s="55"/>
      <c r="AB729" s="55"/>
      <c r="AC729" s="55"/>
      <c r="AD729" s="55"/>
      <c r="AE729" s="55"/>
      <c r="AF729" s="55"/>
      <c r="AG729" s="55"/>
      <c r="AH729" s="55"/>
      <c r="AI729" s="55"/>
      <c r="AJ729" s="18">
        <f t="shared" ca="1" si="23"/>
        <v>0</v>
      </c>
      <c r="AK729" s="19" t="str">
        <f t="shared" ca="1" si="24"/>
        <v>pre</v>
      </c>
      <c r="AL729" s="21" t="s">
        <v>82</v>
      </c>
      <c r="AM729" s="21">
        <v>29</v>
      </c>
      <c r="AN729" s="21">
        <v>27</v>
      </c>
    </row>
    <row r="730" spans="1:40" ht="12" hidden="1" customHeight="1">
      <c r="A730" s="43"/>
      <c r="B730" s="10"/>
      <c r="C730" s="10"/>
      <c r="D730" s="10"/>
      <c r="E730" s="10"/>
      <c r="F730" s="10"/>
      <c r="G730" s="10"/>
      <c r="H730" s="10"/>
      <c r="I730" s="10"/>
      <c r="J730" s="10"/>
      <c r="K730" s="14"/>
      <c r="L730" s="55"/>
      <c r="M730" s="55"/>
      <c r="N730" s="55"/>
      <c r="O730" s="55"/>
      <c r="P730" s="55"/>
      <c r="Q730" s="55"/>
      <c r="R730" s="55"/>
      <c r="S730" s="55"/>
      <c r="T730" s="55"/>
      <c r="U730" s="55"/>
      <c r="V730" s="55"/>
      <c r="W730" s="55"/>
      <c r="X730" s="55"/>
      <c r="Y730" s="55"/>
      <c r="Z730" s="55"/>
      <c r="AA730" s="55"/>
      <c r="AB730" s="55"/>
      <c r="AC730" s="55"/>
      <c r="AD730" s="55"/>
      <c r="AE730" s="55"/>
      <c r="AF730" s="55"/>
      <c r="AG730" s="55"/>
      <c r="AH730" s="55"/>
      <c r="AI730" s="55"/>
      <c r="AJ730" s="18">
        <f t="shared" ca="1" si="23"/>
        <v>0</v>
      </c>
      <c r="AK730" s="19" t="str">
        <f t="shared" ca="1" si="24"/>
        <v>pre</v>
      </c>
      <c r="AL730" s="21" t="s">
        <v>82</v>
      </c>
      <c r="AM730" s="21">
        <v>30</v>
      </c>
      <c r="AN730" s="21">
        <v>28</v>
      </c>
    </row>
    <row r="731" spans="1:40" ht="12" hidden="1" customHeight="1">
      <c r="A731" s="43"/>
      <c r="B731" s="10"/>
      <c r="C731" s="10"/>
      <c r="D731" s="10"/>
      <c r="E731" s="10"/>
      <c r="F731" s="10"/>
      <c r="G731" s="10"/>
      <c r="H731" s="10"/>
      <c r="I731" s="10"/>
      <c r="J731" s="10"/>
      <c r="K731" s="14"/>
      <c r="L731" s="55"/>
      <c r="M731" s="55"/>
      <c r="N731" s="55"/>
      <c r="O731" s="55"/>
      <c r="P731" s="55"/>
      <c r="Q731" s="55"/>
      <c r="R731" s="55"/>
      <c r="S731" s="55"/>
      <c r="T731" s="55"/>
      <c r="U731" s="55"/>
      <c r="V731" s="55"/>
      <c r="W731" s="55"/>
      <c r="X731" s="55"/>
      <c r="Y731" s="55"/>
      <c r="Z731" s="55"/>
      <c r="AA731" s="55"/>
      <c r="AB731" s="55"/>
      <c r="AC731" s="55"/>
      <c r="AD731" s="55"/>
      <c r="AE731" s="55"/>
      <c r="AF731" s="55"/>
      <c r="AG731" s="55"/>
      <c r="AH731" s="55"/>
      <c r="AI731" s="55"/>
      <c r="AJ731" s="18">
        <f t="shared" ca="1" si="23"/>
        <v>0</v>
      </c>
      <c r="AK731" s="19" t="str">
        <f t="shared" ca="1" si="24"/>
        <v>pre</v>
      </c>
      <c r="AL731" s="21" t="s">
        <v>82</v>
      </c>
      <c r="AM731" s="21">
        <v>31</v>
      </c>
      <c r="AN731" s="21">
        <v>29</v>
      </c>
    </row>
    <row r="732" spans="1:40" ht="12" hidden="1" customHeight="1">
      <c r="A732" s="43"/>
      <c r="B732" s="10"/>
      <c r="C732" s="10"/>
      <c r="D732" s="10"/>
      <c r="E732" s="10"/>
      <c r="F732" s="10"/>
      <c r="G732" s="10"/>
      <c r="H732" s="10"/>
      <c r="I732" s="10"/>
      <c r="J732" s="10"/>
      <c r="K732" s="14"/>
      <c r="L732" s="55"/>
      <c r="M732" s="55"/>
      <c r="N732" s="55"/>
      <c r="O732" s="55"/>
      <c r="P732" s="55"/>
      <c r="Q732" s="55"/>
      <c r="R732" s="55"/>
      <c r="S732" s="55"/>
      <c r="T732" s="55"/>
      <c r="U732" s="55"/>
      <c r="V732" s="55"/>
      <c r="W732" s="55"/>
      <c r="X732" s="55"/>
      <c r="Y732" s="55"/>
      <c r="Z732" s="55"/>
      <c r="AA732" s="55"/>
      <c r="AB732" s="55"/>
      <c r="AC732" s="55"/>
      <c r="AD732" s="55"/>
      <c r="AE732" s="55"/>
      <c r="AF732" s="55"/>
      <c r="AG732" s="55"/>
      <c r="AH732" s="55"/>
      <c r="AI732" s="55"/>
      <c r="AJ732" s="18">
        <f t="shared" ca="1" si="23"/>
        <v>0</v>
      </c>
      <c r="AK732" s="19" t="str">
        <f t="shared" ca="1" si="24"/>
        <v>pre</v>
      </c>
      <c r="AL732" s="21" t="s">
        <v>82</v>
      </c>
      <c r="AM732" s="21">
        <v>32</v>
      </c>
      <c r="AN732" s="21">
        <v>30</v>
      </c>
    </row>
    <row r="733" spans="1:40" ht="12" hidden="1" customHeight="1">
      <c r="A733" s="43"/>
      <c r="B733" s="10"/>
      <c r="C733" s="10"/>
      <c r="D733" s="10"/>
      <c r="E733" s="10"/>
      <c r="F733" s="10"/>
      <c r="G733" s="10"/>
      <c r="H733" s="10"/>
      <c r="I733" s="10"/>
      <c r="J733" s="10"/>
      <c r="K733" s="14"/>
      <c r="L733" s="55"/>
      <c r="M733" s="55"/>
      <c r="N733" s="55"/>
      <c r="O733" s="55"/>
      <c r="P733" s="55"/>
      <c r="Q733" s="55"/>
      <c r="R733" s="55"/>
      <c r="S733" s="55"/>
      <c r="T733" s="55"/>
      <c r="U733" s="55"/>
      <c r="V733" s="55"/>
      <c r="W733" s="55"/>
      <c r="X733" s="55"/>
      <c r="Y733" s="55"/>
      <c r="Z733" s="55"/>
      <c r="AA733" s="55"/>
      <c r="AB733" s="55"/>
      <c r="AC733" s="55"/>
      <c r="AD733" s="55"/>
      <c r="AE733" s="55"/>
      <c r="AF733" s="55"/>
      <c r="AG733" s="55"/>
      <c r="AH733" s="55"/>
      <c r="AI733" s="55"/>
      <c r="AJ733" s="18">
        <f t="shared" ca="1" si="23"/>
        <v>0</v>
      </c>
      <c r="AK733" s="19" t="str">
        <f t="shared" ca="1" si="24"/>
        <v>pre</v>
      </c>
      <c r="AL733" s="21" t="s">
        <v>82</v>
      </c>
      <c r="AM733" s="21">
        <v>33</v>
      </c>
      <c r="AN733" s="21">
        <v>31</v>
      </c>
    </row>
    <row r="734" spans="1:40" ht="12" hidden="1" customHeight="1">
      <c r="A734" s="43"/>
      <c r="B734" s="10"/>
      <c r="C734" s="10"/>
      <c r="D734" s="10"/>
      <c r="E734" s="10"/>
      <c r="F734" s="10"/>
      <c r="G734" s="10"/>
      <c r="H734" s="10"/>
      <c r="I734" s="10"/>
      <c r="J734" s="10"/>
      <c r="K734" s="14"/>
      <c r="L734" s="55"/>
      <c r="M734" s="55"/>
      <c r="N734" s="55"/>
      <c r="O734" s="55"/>
      <c r="P734" s="55"/>
      <c r="Q734" s="55"/>
      <c r="R734" s="55"/>
      <c r="S734" s="55"/>
      <c r="T734" s="55"/>
      <c r="U734" s="55"/>
      <c r="V734" s="55"/>
      <c r="W734" s="55"/>
      <c r="X734" s="55"/>
      <c r="Y734" s="55"/>
      <c r="Z734" s="55"/>
      <c r="AA734" s="55"/>
      <c r="AB734" s="55"/>
      <c r="AC734" s="55"/>
      <c r="AD734" s="55"/>
      <c r="AE734" s="55"/>
      <c r="AF734" s="55"/>
      <c r="AG734" s="55"/>
      <c r="AH734" s="55"/>
      <c r="AI734" s="55"/>
      <c r="AJ734" s="18">
        <f t="shared" ca="1" si="23"/>
        <v>0</v>
      </c>
      <c r="AK734" s="19" t="str">
        <f t="shared" ca="1" si="24"/>
        <v>pre</v>
      </c>
      <c r="AL734" s="21" t="s">
        <v>82</v>
      </c>
      <c r="AM734" s="21">
        <v>34</v>
      </c>
      <c r="AN734" s="21">
        <v>32</v>
      </c>
    </row>
    <row r="735" spans="1:40" ht="12" hidden="1" customHeight="1">
      <c r="A735" s="43"/>
      <c r="B735" s="10"/>
      <c r="C735" s="10"/>
      <c r="D735" s="10"/>
      <c r="E735" s="10"/>
      <c r="F735" s="10"/>
      <c r="G735" s="10"/>
      <c r="H735" s="10"/>
      <c r="I735" s="10"/>
      <c r="J735" s="10"/>
      <c r="K735" s="14"/>
      <c r="L735" s="55"/>
      <c r="M735" s="55"/>
      <c r="N735" s="55"/>
      <c r="O735" s="55"/>
      <c r="P735" s="55"/>
      <c r="Q735" s="55"/>
      <c r="R735" s="55"/>
      <c r="S735" s="55"/>
      <c r="T735" s="55"/>
      <c r="U735" s="55"/>
      <c r="V735" s="55"/>
      <c r="W735" s="55"/>
      <c r="X735" s="55"/>
      <c r="Y735" s="55"/>
      <c r="Z735" s="55"/>
      <c r="AA735" s="55"/>
      <c r="AB735" s="55"/>
      <c r="AC735" s="55"/>
      <c r="AD735" s="55"/>
      <c r="AE735" s="55"/>
      <c r="AF735" s="55"/>
      <c r="AG735" s="55"/>
      <c r="AH735" s="55"/>
      <c r="AI735" s="55"/>
      <c r="AJ735" s="18">
        <f t="shared" ca="1" si="23"/>
        <v>0</v>
      </c>
      <c r="AK735" s="19" t="str">
        <f t="shared" ca="1" si="24"/>
        <v>pre</v>
      </c>
      <c r="AL735" s="21" t="s">
        <v>82</v>
      </c>
      <c r="AM735" s="21">
        <v>35</v>
      </c>
      <c r="AN735" s="21">
        <v>33</v>
      </c>
    </row>
    <row r="736" spans="1:40" ht="12" hidden="1" customHeight="1">
      <c r="A736" s="43"/>
      <c r="B736" s="10"/>
      <c r="C736" s="10"/>
      <c r="D736" s="10"/>
      <c r="E736" s="10"/>
      <c r="F736" s="10"/>
      <c r="G736" s="10"/>
      <c r="H736" s="10"/>
      <c r="I736" s="10"/>
      <c r="J736" s="10"/>
      <c r="K736" s="14"/>
      <c r="L736" s="55"/>
      <c r="M736" s="55"/>
      <c r="N736" s="55"/>
      <c r="O736" s="55"/>
      <c r="P736" s="55"/>
      <c r="Q736" s="55"/>
      <c r="R736" s="55"/>
      <c r="S736" s="55"/>
      <c r="T736" s="55"/>
      <c r="U736" s="55"/>
      <c r="V736" s="55"/>
      <c r="W736" s="55"/>
      <c r="X736" s="55"/>
      <c r="Y736" s="55"/>
      <c r="Z736" s="55"/>
      <c r="AA736" s="55"/>
      <c r="AB736" s="55"/>
      <c r="AC736" s="55"/>
      <c r="AD736" s="55"/>
      <c r="AE736" s="55"/>
      <c r="AF736" s="55"/>
      <c r="AG736" s="55"/>
      <c r="AH736" s="55"/>
      <c r="AI736" s="55"/>
      <c r="AJ736" s="18">
        <f t="shared" ca="1" si="23"/>
        <v>0</v>
      </c>
      <c r="AK736" s="19" t="str">
        <f t="shared" ca="1" si="24"/>
        <v>pre</v>
      </c>
      <c r="AL736" s="21" t="s">
        <v>82</v>
      </c>
      <c r="AM736" s="21">
        <v>36</v>
      </c>
      <c r="AN736" s="21">
        <v>34</v>
      </c>
    </row>
    <row r="737" spans="1:40" ht="12" hidden="1" customHeight="1">
      <c r="A737" s="43"/>
      <c r="B737" s="10"/>
      <c r="C737" s="10"/>
      <c r="D737" s="10"/>
      <c r="E737" s="10"/>
      <c r="F737" s="10"/>
      <c r="G737" s="10"/>
      <c r="H737" s="10"/>
      <c r="I737" s="10"/>
      <c r="J737" s="10"/>
      <c r="K737" s="14"/>
      <c r="L737" s="55"/>
      <c r="M737" s="55"/>
      <c r="N737" s="55"/>
      <c r="O737" s="55"/>
      <c r="P737" s="55"/>
      <c r="Q737" s="55"/>
      <c r="R737" s="55"/>
      <c r="S737" s="55"/>
      <c r="T737" s="55"/>
      <c r="U737" s="55"/>
      <c r="V737" s="55"/>
      <c r="W737" s="55"/>
      <c r="X737" s="55"/>
      <c r="Y737" s="55"/>
      <c r="Z737" s="55"/>
      <c r="AA737" s="55"/>
      <c r="AB737" s="55"/>
      <c r="AC737" s="55"/>
      <c r="AD737" s="55"/>
      <c r="AE737" s="55"/>
      <c r="AF737" s="55"/>
      <c r="AG737" s="55"/>
      <c r="AH737" s="55"/>
      <c r="AI737" s="55"/>
      <c r="AJ737" s="18">
        <f t="shared" ca="1" si="23"/>
        <v>0</v>
      </c>
      <c r="AK737" s="19" t="str">
        <f t="shared" ca="1" si="24"/>
        <v>pre</v>
      </c>
      <c r="AL737" s="21" t="s">
        <v>82</v>
      </c>
      <c r="AM737" s="21">
        <v>37</v>
      </c>
      <c r="AN737" s="21">
        <v>35</v>
      </c>
    </row>
    <row r="738" spans="1:40" ht="12" hidden="1" customHeight="1">
      <c r="A738" s="43"/>
      <c r="B738" s="10"/>
      <c r="C738" s="10"/>
      <c r="D738" s="10"/>
      <c r="E738" s="10"/>
      <c r="F738" s="10"/>
      <c r="G738" s="10"/>
      <c r="H738" s="10"/>
      <c r="I738" s="10"/>
      <c r="J738" s="10"/>
      <c r="K738" s="14"/>
      <c r="L738" s="55"/>
      <c r="M738" s="55"/>
      <c r="N738" s="55"/>
      <c r="O738" s="55"/>
      <c r="P738" s="55"/>
      <c r="Q738" s="55"/>
      <c r="R738" s="55"/>
      <c r="S738" s="55"/>
      <c r="T738" s="55"/>
      <c r="U738" s="55"/>
      <c r="V738" s="55"/>
      <c r="W738" s="55"/>
      <c r="X738" s="55"/>
      <c r="Y738" s="55"/>
      <c r="Z738" s="55"/>
      <c r="AA738" s="55"/>
      <c r="AB738" s="55"/>
      <c r="AC738" s="55"/>
      <c r="AD738" s="55"/>
      <c r="AE738" s="55"/>
      <c r="AF738" s="55"/>
      <c r="AG738" s="55"/>
      <c r="AH738" s="55"/>
      <c r="AI738" s="55"/>
      <c r="AJ738" s="18">
        <f t="shared" ca="1" si="23"/>
        <v>0</v>
      </c>
      <c r="AK738" s="19" t="str">
        <f t="shared" ca="1" si="24"/>
        <v>pre</v>
      </c>
      <c r="AL738" s="21" t="s">
        <v>82</v>
      </c>
      <c r="AM738" s="21">
        <v>38</v>
      </c>
      <c r="AN738" s="21">
        <v>36</v>
      </c>
    </row>
    <row r="739" spans="1:40" ht="12" hidden="1" customHeight="1">
      <c r="A739" s="43"/>
      <c r="B739" s="10"/>
      <c r="C739" s="10"/>
      <c r="D739" s="10"/>
      <c r="E739" s="10"/>
      <c r="F739" s="10"/>
      <c r="G739" s="10"/>
      <c r="H739" s="10"/>
      <c r="I739" s="10"/>
      <c r="J739" s="10"/>
      <c r="K739" s="14"/>
      <c r="L739" s="55"/>
      <c r="M739" s="55"/>
      <c r="N739" s="55"/>
      <c r="O739" s="55"/>
      <c r="P739" s="55"/>
      <c r="Q739" s="55"/>
      <c r="R739" s="55"/>
      <c r="S739" s="55"/>
      <c r="T739" s="55"/>
      <c r="U739" s="55"/>
      <c r="V739" s="55"/>
      <c r="W739" s="55"/>
      <c r="X739" s="55"/>
      <c r="Y739" s="55"/>
      <c r="Z739" s="55"/>
      <c r="AA739" s="55"/>
      <c r="AB739" s="55"/>
      <c r="AC739" s="55"/>
      <c r="AD739" s="55"/>
      <c r="AE739" s="55"/>
      <c r="AF739" s="55"/>
      <c r="AG739" s="55"/>
      <c r="AH739" s="55"/>
      <c r="AI739" s="55"/>
      <c r="AJ739" s="18">
        <f t="shared" ca="1" si="23"/>
        <v>0</v>
      </c>
      <c r="AK739" s="19" t="str">
        <f t="shared" ca="1" si="24"/>
        <v>pre</v>
      </c>
      <c r="AL739" s="21" t="s">
        <v>82</v>
      </c>
      <c r="AM739" s="21">
        <v>39</v>
      </c>
      <c r="AN739" s="21">
        <v>37</v>
      </c>
    </row>
    <row r="740" spans="1:40" ht="12" hidden="1" customHeight="1">
      <c r="A740" s="43"/>
      <c r="B740" s="10"/>
      <c r="C740" s="10"/>
      <c r="D740" s="10"/>
      <c r="E740" s="10"/>
      <c r="F740" s="10"/>
      <c r="G740" s="10"/>
      <c r="H740" s="10"/>
      <c r="I740" s="10"/>
      <c r="J740" s="10"/>
      <c r="K740" s="14"/>
      <c r="L740" s="55"/>
      <c r="M740" s="55"/>
      <c r="N740" s="55"/>
      <c r="O740" s="55"/>
      <c r="P740" s="55"/>
      <c r="Q740" s="55"/>
      <c r="R740" s="55"/>
      <c r="S740" s="55"/>
      <c r="T740" s="55"/>
      <c r="U740" s="55"/>
      <c r="V740" s="55"/>
      <c r="W740" s="55"/>
      <c r="X740" s="55"/>
      <c r="Y740" s="55"/>
      <c r="Z740" s="55"/>
      <c r="AA740" s="55"/>
      <c r="AB740" s="55"/>
      <c r="AC740" s="55"/>
      <c r="AD740" s="55"/>
      <c r="AE740" s="55"/>
      <c r="AF740" s="55"/>
      <c r="AG740" s="55"/>
      <c r="AH740" s="55"/>
      <c r="AI740" s="55"/>
      <c r="AJ740" s="18">
        <f t="shared" ca="1" si="23"/>
        <v>0</v>
      </c>
      <c r="AK740" s="19" t="str">
        <f t="shared" ca="1" si="24"/>
        <v>pre</v>
      </c>
      <c r="AL740" s="21" t="s">
        <v>82</v>
      </c>
      <c r="AM740" s="21">
        <v>40</v>
      </c>
      <c r="AN740" s="21">
        <v>38</v>
      </c>
    </row>
    <row r="741" spans="1:40" ht="12" hidden="1" customHeight="1">
      <c r="A741" s="43"/>
      <c r="B741" s="10"/>
      <c r="C741" s="10"/>
      <c r="D741" s="10"/>
      <c r="E741" s="10"/>
      <c r="F741" s="10"/>
      <c r="G741" s="10"/>
      <c r="H741" s="10"/>
      <c r="I741" s="10"/>
      <c r="J741" s="10"/>
      <c r="K741" s="14"/>
      <c r="L741" s="55"/>
      <c r="M741" s="55"/>
      <c r="N741" s="55"/>
      <c r="O741" s="55"/>
      <c r="P741" s="55"/>
      <c r="Q741" s="55"/>
      <c r="R741" s="55"/>
      <c r="S741" s="55"/>
      <c r="T741" s="55"/>
      <c r="U741" s="55"/>
      <c r="V741" s="55"/>
      <c r="W741" s="55"/>
      <c r="X741" s="55"/>
      <c r="Y741" s="55"/>
      <c r="Z741" s="55"/>
      <c r="AA741" s="55"/>
      <c r="AB741" s="55"/>
      <c r="AC741" s="55"/>
      <c r="AD741" s="55"/>
      <c r="AE741" s="55"/>
      <c r="AF741" s="55"/>
      <c r="AG741" s="55"/>
      <c r="AH741" s="55"/>
      <c r="AI741" s="55"/>
      <c r="AJ741" s="18">
        <f t="shared" ca="1" si="23"/>
        <v>0</v>
      </c>
      <c r="AK741" s="19" t="str">
        <f t="shared" ca="1" si="24"/>
        <v>pre</v>
      </c>
      <c r="AL741" s="21" t="s">
        <v>82</v>
      </c>
      <c r="AM741" s="21">
        <v>41</v>
      </c>
      <c r="AN741" s="21">
        <v>39</v>
      </c>
    </row>
    <row r="742" spans="1:40" ht="12" hidden="1" customHeight="1">
      <c r="A742" s="43"/>
      <c r="B742" s="10"/>
      <c r="C742" s="10"/>
      <c r="D742" s="10"/>
      <c r="E742" s="10"/>
      <c r="F742" s="10"/>
      <c r="G742" s="10"/>
      <c r="H742" s="10"/>
      <c r="I742" s="10"/>
      <c r="J742" s="10"/>
      <c r="K742" s="14"/>
      <c r="L742" s="55"/>
      <c r="M742" s="55"/>
      <c r="N742" s="55"/>
      <c r="O742" s="55"/>
      <c r="P742" s="55"/>
      <c r="Q742" s="55"/>
      <c r="R742" s="55"/>
      <c r="S742" s="55"/>
      <c r="T742" s="55"/>
      <c r="U742" s="55"/>
      <c r="V742" s="55"/>
      <c r="W742" s="55"/>
      <c r="X742" s="55"/>
      <c r="Y742" s="55"/>
      <c r="Z742" s="55"/>
      <c r="AA742" s="55"/>
      <c r="AB742" s="55"/>
      <c r="AC742" s="55"/>
      <c r="AD742" s="55"/>
      <c r="AE742" s="55"/>
      <c r="AF742" s="55"/>
      <c r="AG742" s="55"/>
      <c r="AH742" s="55"/>
      <c r="AI742" s="55"/>
      <c r="AJ742" s="18">
        <f t="shared" ca="1" si="23"/>
        <v>0</v>
      </c>
      <c r="AK742" s="19" t="str">
        <f t="shared" ca="1" si="24"/>
        <v>pre</v>
      </c>
      <c r="AL742" s="21" t="s">
        <v>82</v>
      </c>
      <c r="AM742" s="21">
        <v>42</v>
      </c>
      <c r="AN742" s="21">
        <v>40</v>
      </c>
    </row>
    <row r="743" spans="1:40" ht="12" hidden="1" customHeight="1">
      <c r="A743" s="43"/>
      <c r="B743" s="10"/>
      <c r="C743" s="10"/>
      <c r="D743" s="10"/>
      <c r="E743" s="10"/>
      <c r="F743" s="10"/>
      <c r="G743" s="10"/>
      <c r="H743" s="10"/>
      <c r="I743" s="10"/>
      <c r="J743" s="10"/>
      <c r="K743" s="14"/>
      <c r="L743" s="55"/>
      <c r="M743" s="55"/>
      <c r="N743" s="55"/>
      <c r="O743" s="55"/>
      <c r="P743" s="55"/>
      <c r="Q743" s="55"/>
      <c r="R743" s="55"/>
      <c r="S743" s="55"/>
      <c r="T743" s="55"/>
      <c r="U743" s="55"/>
      <c r="V743" s="55"/>
      <c r="W743" s="55"/>
      <c r="X743" s="55"/>
      <c r="Y743" s="55"/>
      <c r="Z743" s="55"/>
      <c r="AA743" s="55"/>
      <c r="AB743" s="55"/>
      <c r="AC743" s="55"/>
      <c r="AD743" s="55"/>
      <c r="AE743" s="55"/>
      <c r="AF743" s="55"/>
      <c r="AG743" s="55"/>
      <c r="AH743" s="55"/>
      <c r="AI743" s="55"/>
      <c r="AJ743" s="18">
        <f t="shared" ca="1" si="23"/>
        <v>0</v>
      </c>
      <c r="AK743" s="19" t="str">
        <f t="shared" ca="1" si="24"/>
        <v>pre</v>
      </c>
      <c r="AL743" s="21" t="s">
        <v>82</v>
      </c>
      <c r="AM743" s="21">
        <v>43</v>
      </c>
      <c r="AN743" s="21">
        <v>41</v>
      </c>
    </row>
    <row r="744" spans="1:40" ht="12" hidden="1" customHeight="1">
      <c r="A744" s="43"/>
      <c r="B744" s="10"/>
      <c r="C744" s="10"/>
      <c r="D744" s="10"/>
      <c r="E744" s="10"/>
      <c r="F744" s="10"/>
      <c r="G744" s="10"/>
      <c r="H744" s="10"/>
      <c r="I744" s="10"/>
      <c r="J744" s="10"/>
      <c r="K744" s="14"/>
      <c r="L744" s="55"/>
      <c r="M744" s="55"/>
      <c r="N744" s="55"/>
      <c r="O744" s="55"/>
      <c r="P744" s="55"/>
      <c r="Q744" s="55"/>
      <c r="R744" s="55"/>
      <c r="S744" s="55"/>
      <c r="T744" s="55"/>
      <c r="U744" s="55"/>
      <c r="V744" s="55"/>
      <c r="W744" s="55"/>
      <c r="X744" s="55"/>
      <c r="Y744" s="55"/>
      <c r="Z744" s="55"/>
      <c r="AA744" s="55"/>
      <c r="AB744" s="55"/>
      <c r="AC744" s="55"/>
      <c r="AD744" s="55"/>
      <c r="AE744" s="55"/>
      <c r="AF744" s="55"/>
      <c r="AG744" s="55"/>
      <c r="AH744" s="55"/>
      <c r="AI744" s="55"/>
      <c r="AJ744" s="18">
        <f t="shared" ca="1" si="23"/>
        <v>0</v>
      </c>
      <c r="AK744" s="19" t="str">
        <f t="shared" ca="1" si="24"/>
        <v>pre</v>
      </c>
      <c r="AL744" s="21" t="s">
        <v>82</v>
      </c>
      <c r="AM744" s="21">
        <v>44</v>
      </c>
      <c r="AN744" s="21">
        <v>42</v>
      </c>
    </row>
    <row r="745" spans="1:40" ht="12" hidden="1" customHeight="1">
      <c r="A745" s="43"/>
      <c r="B745" s="10"/>
      <c r="C745" s="10"/>
      <c r="D745" s="10"/>
      <c r="E745" s="10"/>
      <c r="F745" s="10"/>
      <c r="G745" s="10"/>
      <c r="H745" s="10"/>
      <c r="I745" s="10"/>
      <c r="J745" s="10"/>
      <c r="K745" s="14"/>
      <c r="L745" s="55"/>
      <c r="M745" s="55"/>
      <c r="N745" s="55"/>
      <c r="O745" s="55"/>
      <c r="P745" s="55"/>
      <c r="Q745" s="55"/>
      <c r="R745" s="55"/>
      <c r="S745" s="55"/>
      <c r="T745" s="55"/>
      <c r="U745" s="55"/>
      <c r="V745" s="55"/>
      <c r="W745" s="55"/>
      <c r="X745" s="55"/>
      <c r="Y745" s="55"/>
      <c r="Z745" s="55"/>
      <c r="AA745" s="55"/>
      <c r="AB745" s="55"/>
      <c r="AC745" s="55"/>
      <c r="AD745" s="55"/>
      <c r="AE745" s="55"/>
      <c r="AF745" s="55"/>
      <c r="AG745" s="55"/>
      <c r="AH745" s="55"/>
      <c r="AI745" s="55"/>
      <c r="AJ745" s="18">
        <f t="shared" ca="1" si="23"/>
        <v>0</v>
      </c>
      <c r="AK745" s="19" t="str">
        <f t="shared" ca="1" si="24"/>
        <v>pre</v>
      </c>
      <c r="AL745" s="21" t="s">
        <v>82</v>
      </c>
      <c r="AM745" s="21">
        <v>45</v>
      </c>
      <c r="AN745" s="21">
        <v>43</v>
      </c>
    </row>
    <row r="746" spans="1:40" ht="12" hidden="1" customHeight="1">
      <c r="A746" s="43"/>
      <c r="B746" s="10"/>
      <c r="C746" s="10"/>
      <c r="D746" s="10"/>
      <c r="E746" s="10"/>
      <c r="F746" s="10"/>
      <c r="G746" s="10"/>
      <c r="H746" s="10"/>
      <c r="I746" s="10"/>
      <c r="J746" s="10"/>
      <c r="K746" s="14"/>
      <c r="L746" s="55"/>
      <c r="M746" s="55"/>
      <c r="N746" s="55"/>
      <c r="O746" s="55"/>
      <c r="P746" s="55"/>
      <c r="Q746" s="55"/>
      <c r="R746" s="55"/>
      <c r="S746" s="55"/>
      <c r="T746" s="55"/>
      <c r="U746" s="55"/>
      <c r="V746" s="55"/>
      <c r="W746" s="55"/>
      <c r="X746" s="55"/>
      <c r="Y746" s="55"/>
      <c r="Z746" s="55"/>
      <c r="AA746" s="55"/>
      <c r="AB746" s="55"/>
      <c r="AC746" s="55"/>
      <c r="AD746" s="55"/>
      <c r="AE746" s="55"/>
      <c r="AF746" s="55"/>
      <c r="AG746" s="55"/>
      <c r="AH746" s="55"/>
      <c r="AI746" s="55"/>
      <c r="AJ746" s="18">
        <f t="shared" ca="1" si="23"/>
        <v>0</v>
      </c>
      <c r="AK746" s="19" t="str">
        <f t="shared" ca="1" si="24"/>
        <v>pre</v>
      </c>
      <c r="AL746" s="21" t="s">
        <v>82</v>
      </c>
      <c r="AM746" s="21">
        <v>46</v>
      </c>
      <c r="AN746" s="21">
        <v>44</v>
      </c>
    </row>
    <row r="747" spans="1:40" ht="12" hidden="1" customHeight="1">
      <c r="A747" s="43"/>
      <c r="B747" s="10"/>
      <c r="C747" s="10"/>
      <c r="D747" s="10"/>
      <c r="E747" s="10"/>
      <c r="F747" s="10"/>
      <c r="G747" s="10"/>
      <c r="H747" s="10"/>
      <c r="I747" s="10"/>
      <c r="J747" s="10"/>
      <c r="K747" s="14"/>
      <c r="L747" s="55"/>
      <c r="M747" s="55"/>
      <c r="N747" s="55"/>
      <c r="O747" s="55"/>
      <c r="P747" s="55"/>
      <c r="Q747" s="55"/>
      <c r="R747" s="55"/>
      <c r="S747" s="55"/>
      <c r="T747" s="55"/>
      <c r="U747" s="55"/>
      <c r="V747" s="55"/>
      <c r="W747" s="55"/>
      <c r="X747" s="55"/>
      <c r="Y747" s="55"/>
      <c r="Z747" s="55"/>
      <c r="AA747" s="55"/>
      <c r="AB747" s="55"/>
      <c r="AC747" s="55"/>
      <c r="AD747" s="55"/>
      <c r="AE747" s="55"/>
      <c r="AF747" s="55"/>
      <c r="AG747" s="55"/>
      <c r="AH747" s="55"/>
      <c r="AI747" s="55"/>
      <c r="AJ747" s="18">
        <f t="shared" ca="1" si="23"/>
        <v>0</v>
      </c>
      <c r="AK747" s="19" t="str">
        <f t="shared" ca="1" si="24"/>
        <v>pre</v>
      </c>
      <c r="AL747" s="21" t="s">
        <v>82</v>
      </c>
      <c r="AM747" s="21">
        <v>47</v>
      </c>
      <c r="AN747" s="21">
        <v>45</v>
      </c>
    </row>
    <row r="748" spans="1:40" ht="12" hidden="1" customHeight="1">
      <c r="A748" s="43"/>
      <c r="B748" s="10"/>
      <c r="C748" s="10"/>
      <c r="D748" s="10"/>
      <c r="E748" s="10"/>
      <c r="F748" s="10"/>
      <c r="G748" s="10"/>
      <c r="H748" s="10"/>
      <c r="I748" s="10"/>
      <c r="J748" s="10"/>
      <c r="K748" s="14"/>
      <c r="L748" s="55"/>
      <c r="M748" s="55"/>
      <c r="N748" s="55"/>
      <c r="O748" s="55"/>
      <c r="P748" s="55"/>
      <c r="Q748" s="55"/>
      <c r="R748" s="55"/>
      <c r="S748" s="55"/>
      <c r="T748" s="55"/>
      <c r="U748" s="55"/>
      <c r="V748" s="55"/>
      <c r="W748" s="55"/>
      <c r="X748" s="55"/>
      <c r="Y748" s="55"/>
      <c r="Z748" s="55"/>
      <c r="AA748" s="55"/>
      <c r="AB748" s="55"/>
      <c r="AC748" s="55"/>
      <c r="AD748" s="55"/>
      <c r="AE748" s="55"/>
      <c r="AF748" s="55"/>
      <c r="AG748" s="55"/>
      <c r="AH748" s="55"/>
      <c r="AI748" s="55"/>
      <c r="AJ748" s="18">
        <f t="shared" ca="1" si="23"/>
        <v>0</v>
      </c>
      <c r="AK748" s="19" t="str">
        <f t="shared" ca="1" si="24"/>
        <v>pre</v>
      </c>
      <c r="AL748" s="21" t="s">
        <v>82</v>
      </c>
      <c r="AM748" s="21">
        <v>48</v>
      </c>
      <c r="AN748" s="21">
        <v>46</v>
      </c>
    </row>
    <row r="749" spans="1:40" ht="12" hidden="1" customHeight="1">
      <c r="A749" s="43"/>
      <c r="B749" s="10"/>
      <c r="C749" s="10"/>
      <c r="D749" s="10"/>
      <c r="E749" s="10"/>
      <c r="F749" s="10"/>
      <c r="G749" s="10"/>
      <c r="H749" s="10"/>
      <c r="I749" s="10"/>
      <c r="J749" s="10"/>
      <c r="K749" s="14"/>
      <c r="L749" s="55"/>
      <c r="M749" s="55"/>
      <c r="N749" s="55"/>
      <c r="O749" s="55"/>
      <c r="P749" s="55"/>
      <c r="Q749" s="55"/>
      <c r="R749" s="55"/>
      <c r="S749" s="55"/>
      <c r="T749" s="55"/>
      <c r="U749" s="55"/>
      <c r="V749" s="55"/>
      <c r="W749" s="55"/>
      <c r="X749" s="55"/>
      <c r="Y749" s="55"/>
      <c r="Z749" s="55"/>
      <c r="AA749" s="55"/>
      <c r="AB749" s="55"/>
      <c r="AC749" s="55"/>
      <c r="AD749" s="55"/>
      <c r="AE749" s="55"/>
      <c r="AF749" s="55"/>
      <c r="AG749" s="55"/>
      <c r="AH749" s="55"/>
      <c r="AI749" s="55"/>
      <c r="AJ749" s="18">
        <f t="shared" ca="1" si="23"/>
        <v>0</v>
      </c>
      <c r="AK749" s="19" t="str">
        <f t="shared" ca="1" si="24"/>
        <v>pre</v>
      </c>
      <c r="AL749" s="21" t="s">
        <v>82</v>
      </c>
      <c r="AM749" s="21">
        <v>49</v>
      </c>
      <c r="AN749" s="21">
        <v>47</v>
      </c>
    </row>
    <row r="750" spans="1:40" ht="12" hidden="1" customHeight="1">
      <c r="A750" s="43"/>
      <c r="B750" s="10"/>
      <c r="C750" s="10"/>
      <c r="D750" s="10"/>
      <c r="E750" s="10"/>
      <c r="F750" s="10"/>
      <c r="G750" s="10"/>
      <c r="H750" s="10"/>
      <c r="I750" s="10"/>
      <c r="J750" s="10"/>
      <c r="K750" s="14"/>
      <c r="L750" s="55"/>
      <c r="M750" s="55"/>
      <c r="N750" s="55"/>
      <c r="O750" s="55"/>
      <c r="P750" s="55"/>
      <c r="Q750" s="55"/>
      <c r="R750" s="55"/>
      <c r="S750" s="55"/>
      <c r="T750" s="55"/>
      <c r="U750" s="55"/>
      <c r="V750" s="55"/>
      <c r="W750" s="55"/>
      <c r="X750" s="55"/>
      <c r="Y750" s="55"/>
      <c r="Z750" s="55"/>
      <c r="AA750" s="55"/>
      <c r="AB750" s="55"/>
      <c r="AC750" s="55"/>
      <c r="AD750" s="55"/>
      <c r="AE750" s="55"/>
      <c r="AF750" s="55"/>
      <c r="AG750" s="55"/>
      <c r="AH750" s="55"/>
      <c r="AI750" s="55"/>
      <c r="AJ750" s="18">
        <f t="shared" ca="1" si="23"/>
        <v>0</v>
      </c>
      <c r="AK750" s="19" t="str">
        <f t="shared" ca="1" si="24"/>
        <v>pre</v>
      </c>
      <c r="AL750" s="21" t="s">
        <v>82</v>
      </c>
      <c r="AM750" s="21">
        <v>50</v>
      </c>
      <c r="AN750" s="21">
        <v>48</v>
      </c>
    </row>
    <row r="751" spans="1:40" ht="12" hidden="1" customHeight="1">
      <c r="A751" s="43"/>
      <c r="B751" s="10"/>
      <c r="C751" s="10"/>
      <c r="D751" s="10"/>
      <c r="E751" s="10"/>
      <c r="F751" s="10"/>
      <c r="G751" s="10"/>
      <c r="H751" s="10"/>
      <c r="I751" s="10"/>
      <c r="J751" s="10"/>
      <c r="K751" s="14"/>
      <c r="L751" s="55"/>
      <c r="M751" s="55"/>
      <c r="N751" s="55"/>
      <c r="O751" s="55"/>
      <c r="P751" s="55"/>
      <c r="Q751" s="55"/>
      <c r="R751" s="55"/>
      <c r="S751" s="55"/>
      <c r="T751" s="55"/>
      <c r="U751" s="55"/>
      <c r="V751" s="55"/>
      <c r="W751" s="55"/>
      <c r="X751" s="55"/>
      <c r="Y751" s="55"/>
      <c r="Z751" s="55"/>
      <c r="AA751" s="55"/>
      <c r="AB751" s="55"/>
      <c r="AC751" s="55"/>
      <c r="AD751" s="55"/>
      <c r="AE751" s="55"/>
      <c r="AF751" s="55"/>
      <c r="AG751" s="55"/>
      <c r="AH751" s="55"/>
      <c r="AI751" s="55"/>
      <c r="AJ751" s="18">
        <f t="shared" ca="1" si="23"/>
        <v>0</v>
      </c>
      <c r="AK751" s="19" t="str">
        <f t="shared" ca="1" si="24"/>
        <v>pre</v>
      </c>
      <c r="AL751" s="21" t="s">
        <v>82</v>
      </c>
      <c r="AM751" s="21">
        <v>51</v>
      </c>
      <c r="AN751" s="21">
        <v>49</v>
      </c>
    </row>
    <row r="752" spans="1:40" ht="12" hidden="1" customHeight="1">
      <c r="A752" s="43"/>
      <c r="B752" s="10"/>
      <c r="C752" s="10"/>
      <c r="D752" s="10"/>
      <c r="E752" s="10"/>
      <c r="F752" s="10"/>
      <c r="G752" s="10"/>
      <c r="H752" s="10"/>
      <c r="I752" s="10"/>
      <c r="J752" s="10"/>
      <c r="K752" s="14"/>
      <c r="L752" s="55"/>
      <c r="M752" s="55"/>
      <c r="N752" s="55"/>
      <c r="O752" s="55"/>
      <c r="P752" s="55"/>
      <c r="Q752" s="55"/>
      <c r="R752" s="55"/>
      <c r="S752" s="55"/>
      <c r="T752" s="55"/>
      <c r="U752" s="55"/>
      <c r="V752" s="55"/>
      <c r="W752" s="55"/>
      <c r="X752" s="55"/>
      <c r="Y752" s="55"/>
      <c r="Z752" s="55"/>
      <c r="AA752" s="55"/>
      <c r="AB752" s="55"/>
      <c r="AC752" s="55"/>
      <c r="AD752" s="55"/>
      <c r="AE752" s="55"/>
      <c r="AF752" s="55"/>
      <c r="AG752" s="55"/>
      <c r="AH752" s="55"/>
      <c r="AI752" s="55"/>
      <c r="AJ752" s="18">
        <f t="shared" ca="1" si="23"/>
        <v>0</v>
      </c>
      <c r="AK752" s="19" t="str">
        <f t="shared" ca="1" si="24"/>
        <v>pre</v>
      </c>
      <c r="AL752" s="21" t="s">
        <v>82</v>
      </c>
      <c r="AM752" s="21">
        <v>52</v>
      </c>
      <c r="AN752" s="21">
        <v>50</v>
      </c>
    </row>
    <row r="753" spans="1:40" ht="12" hidden="1" customHeight="1">
      <c r="A753" s="43"/>
      <c r="B753" s="10"/>
      <c r="C753" s="10"/>
      <c r="D753" s="10"/>
      <c r="E753" s="10"/>
      <c r="F753" s="10"/>
      <c r="G753" s="10"/>
      <c r="H753" s="10"/>
      <c r="I753" s="10"/>
      <c r="J753" s="10"/>
      <c r="K753" s="14"/>
      <c r="L753" s="55"/>
      <c r="M753" s="55"/>
      <c r="N753" s="55"/>
      <c r="O753" s="55"/>
      <c r="P753" s="55"/>
      <c r="Q753" s="55"/>
      <c r="R753" s="55"/>
      <c r="S753" s="55"/>
      <c r="T753" s="55"/>
      <c r="U753" s="55"/>
      <c r="V753" s="55"/>
      <c r="W753" s="55"/>
      <c r="X753" s="55"/>
      <c r="Y753" s="55"/>
      <c r="Z753" s="55"/>
      <c r="AA753" s="55"/>
      <c r="AB753" s="55"/>
      <c r="AC753" s="55"/>
      <c r="AD753" s="55"/>
      <c r="AE753" s="55"/>
      <c r="AF753" s="55"/>
      <c r="AG753" s="55"/>
      <c r="AH753" s="55"/>
      <c r="AI753" s="55"/>
      <c r="AJ753" s="18">
        <f t="shared" ca="1" si="23"/>
        <v>0</v>
      </c>
      <c r="AK753" s="19" t="str">
        <f t="shared" ca="1" si="24"/>
        <v>ada</v>
      </c>
      <c r="AL753" s="21" t="s">
        <v>83</v>
      </c>
      <c r="AM753" s="21">
        <v>3</v>
      </c>
      <c r="AN753" s="21">
        <v>1</v>
      </c>
    </row>
    <row r="754" spans="1:40" ht="12" hidden="1" customHeight="1">
      <c r="A754" s="43"/>
      <c r="B754" s="10"/>
      <c r="C754" s="10"/>
      <c r="D754" s="10"/>
      <c r="E754" s="10"/>
      <c r="F754" s="10"/>
      <c r="G754" s="10"/>
      <c r="H754" s="10"/>
      <c r="I754" s="10"/>
      <c r="J754" s="10"/>
      <c r="K754" s="14"/>
      <c r="L754" s="55"/>
      <c r="M754" s="55"/>
      <c r="N754" s="55"/>
      <c r="O754" s="55"/>
      <c r="P754" s="55"/>
      <c r="Q754" s="55"/>
      <c r="R754" s="55"/>
      <c r="S754" s="55"/>
      <c r="T754" s="55"/>
      <c r="U754" s="55"/>
      <c r="V754" s="55"/>
      <c r="W754" s="55"/>
      <c r="X754" s="55"/>
      <c r="Y754" s="55"/>
      <c r="Z754" s="55"/>
      <c r="AA754" s="55"/>
      <c r="AB754" s="55"/>
      <c r="AC754" s="55"/>
      <c r="AD754" s="55"/>
      <c r="AE754" s="55"/>
      <c r="AF754" s="55"/>
      <c r="AG754" s="55"/>
      <c r="AH754" s="55"/>
      <c r="AI754" s="55"/>
      <c r="AJ754" s="18">
        <f t="shared" ca="1" si="23"/>
        <v>0</v>
      </c>
      <c r="AK754" s="19" t="str">
        <f t="shared" ca="1" si="24"/>
        <v>ada</v>
      </c>
      <c r="AL754" s="21" t="s">
        <v>83</v>
      </c>
      <c r="AM754" s="21">
        <v>4</v>
      </c>
      <c r="AN754" s="21">
        <v>2</v>
      </c>
    </row>
    <row r="755" spans="1:40" ht="12" hidden="1" customHeight="1">
      <c r="A755" s="43"/>
      <c r="B755" s="10"/>
      <c r="C755" s="10"/>
      <c r="D755" s="10"/>
      <c r="E755" s="10"/>
      <c r="F755" s="10"/>
      <c r="G755" s="10"/>
      <c r="H755" s="10"/>
      <c r="I755" s="10"/>
      <c r="J755" s="10"/>
      <c r="K755" s="14"/>
      <c r="L755" s="55"/>
      <c r="M755" s="55"/>
      <c r="N755" s="55"/>
      <c r="O755" s="55"/>
      <c r="P755" s="55"/>
      <c r="Q755" s="55"/>
      <c r="R755" s="55"/>
      <c r="S755" s="55"/>
      <c r="T755" s="55"/>
      <c r="U755" s="55"/>
      <c r="V755" s="55"/>
      <c r="W755" s="55"/>
      <c r="X755" s="55"/>
      <c r="Y755" s="55"/>
      <c r="Z755" s="55"/>
      <c r="AA755" s="55"/>
      <c r="AB755" s="55"/>
      <c r="AC755" s="55"/>
      <c r="AD755" s="55"/>
      <c r="AE755" s="55"/>
      <c r="AF755" s="55"/>
      <c r="AG755" s="55"/>
      <c r="AH755" s="55"/>
      <c r="AI755" s="55"/>
      <c r="AJ755" s="18">
        <f t="shared" ca="1" si="23"/>
        <v>0</v>
      </c>
      <c r="AK755" s="19" t="str">
        <f t="shared" ca="1" si="24"/>
        <v>ada</v>
      </c>
      <c r="AL755" s="21" t="s">
        <v>83</v>
      </c>
      <c r="AM755" s="21">
        <v>5</v>
      </c>
      <c r="AN755" s="21">
        <v>3</v>
      </c>
    </row>
    <row r="756" spans="1:40" ht="12" hidden="1" customHeight="1">
      <c r="A756" s="43"/>
      <c r="B756" s="10"/>
      <c r="C756" s="10"/>
      <c r="D756" s="10"/>
      <c r="E756" s="10"/>
      <c r="F756" s="10"/>
      <c r="G756" s="10"/>
      <c r="H756" s="10"/>
      <c r="I756" s="10"/>
      <c r="J756" s="10"/>
      <c r="K756" s="14"/>
      <c r="L756" s="55"/>
      <c r="M756" s="55"/>
      <c r="N756" s="55"/>
      <c r="O756" s="55"/>
      <c r="P756" s="55"/>
      <c r="Q756" s="55"/>
      <c r="R756" s="55"/>
      <c r="S756" s="55"/>
      <c r="T756" s="55"/>
      <c r="U756" s="55"/>
      <c r="V756" s="55"/>
      <c r="W756" s="55"/>
      <c r="X756" s="55"/>
      <c r="Y756" s="55"/>
      <c r="Z756" s="55"/>
      <c r="AA756" s="55"/>
      <c r="AB756" s="55"/>
      <c r="AC756" s="55"/>
      <c r="AD756" s="55"/>
      <c r="AE756" s="55"/>
      <c r="AF756" s="55"/>
      <c r="AG756" s="55"/>
      <c r="AH756" s="55"/>
      <c r="AI756" s="55"/>
      <c r="AJ756" s="18">
        <f t="shared" ca="1" si="23"/>
        <v>0</v>
      </c>
      <c r="AK756" s="19" t="str">
        <f t="shared" ca="1" si="24"/>
        <v>ada</v>
      </c>
      <c r="AL756" s="21" t="s">
        <v>83</v>
      </c>
      <c r="AM756" s="21">
        <v>6</v>
      </c>
      <c r="AN756" s="21">
        <v>4</v>
      </c>
    </row>
    <row r="757" spans="1:40" ht="12" hidden="1" customHeight="1">
      <c r="A757" s="43"/>
      <c r="B757" s="10"/>
      <c r="C757" s="10"/>
      <c r="D757" s="10"/>
      <c r="E757" s="10"/>
      <c r="F757" s="10"/>
      <c r="G757" s="10"/>
      <c r="H757" s="10"/>
      <c r="I757" s="10"/>
      <c r="J757" s="10"/>
      <c r="K757" s="14"/>
      <c r="L757" s="55"/>
      <c r="M757" s="55"/>
      <c r="N757" s="55"/>
      <c r="O757" s="55"/>
      <c r="P757" s="55"/>
      <c r="Q757" s="55"/>
      <c r="R757" s="55"/>
      <c r="S757" s="55"/>
      <c r="T757" s="55"/>
      <c r="U757" s="55"/>
      <c r="V757" s="55"/>
      <c r="W757" s="55"/>
      <c r="X757" s="55"/>
      <c r="Y757" s="55"/>
      <c r="Z757" s="55"/>
      <c r="AA757" s="55"/>
      <c r="AB757" s="55"/>
      <c r="AC757" s="55"/>
      <c r="AD757" s="55"/>
      <c r="AE757" s="55"/>
      <c r="AF757" s="55"/>
      <c r="AG757" s="55"/>
      <c r="AH757" s="55"/>
      <c r="AI757" s="55"/>
      <c r="AJ757" s="18">
        <f t="shared" ca="1" si="23"/>
        <v>0</v>
      </c>
      <c r="AK757" s="19" t="str">
        <f t="shared" ca="1" si="24"/>
        <v>ada</v>
      </c>
      <c r="AL757" s="21" t="s">
        <v>83</v>
      </c>
      <c r="AM757" s="21">
        <v>7</v>
      </c>
      <c r="AN757" s="21">
        <v>5</v>
      </c>
    </row>
    <row r="758" spans="1:40" ht="12" hidden="1" customHeight="1">
      <c r="A758" s="43"/>
      <c r="B758" s="10"/>
      <c r="C758" s="10"/>
      <c r="D758" s="10"/>
      <c r="E758" s="10"/>
      <c r="F758" s="10"/>
      <c r="G758" s="10"/>
      <c r="H758" s="10"/>
      <c r="I758" s="10"/>
      <c r="J758" s="10"/>
      <c r="K758" s="14"/>
      <c r="L758" s="55"/>
      <c r="M758" s="55"/>
      <c r="N758" s="55"/>
      <c r="O758" s="55"/>
      <c r="P758" s="55"/>
      <c r="Q758" s="55"/>
      <c r="R758" s="55"/>
      <c r="S758" s="55"/>
      <c r="T758" s="55"/>
      <c r="U758" s="55"/>
      <c r="V758" s="55"/>
      <c r="W758" s="55"/>
      <c r="X758" s="55"/>
      <c r="Y758" s="55"/>
      <c r="Z758" s="55"/>
      <c r="AA758" s="55"/>
      <c r="AB758" s="55"/>
      <c r="AC758" s="55"/>
      <c r="AD758" s="55"/>
      <c r="AE758" s="55"/>
      <c r="AF758" s="55"/>
      <c r="AG758" s="55"/>
      <c r="AH758" s="55"/>
      <c r="AI758" s="55"/>
      <c r="AJ758" s="18">
        <f t="shared" ca="1" si="23"/>
        <v>0</v>
      </c>
      <c r="AK758" s="19" t="str">
        <f t="shared" ca="1" si="24"/>
        <v>ada</v>
      </c>
      <c r="AL758" s="21" t="s">
        <v>83</v>
      </c>
      <c r="AM758" s="21">
        <v>8</v>
      </c>
      <c r="AN758" s="21">
        <v>6</v>
      </c>
    </row>
    <row r="759" spans="1:40" ht="12" hidden="1" customHeight="1">
      <c r="A759" s="43"/>
      <c r="B759" s="10"/>
      <c r="C759" s="10"/>
      <c r="D759" s="10"/>
      <c r="E759" s="10"/>
      <c r="F759" s="10"/>
      <c r="G759" s="10"/>
      <c r="H759" s="10"/>
      <c r="I759" s="10"/>
      <c r="J759" s="10"/>
      <c r="K759" s="14"/>
      <c r="L759" s="55"/>
      <c r="M759" s="55"/>
      <c r="N759" s="55"/>
      <c r="O759" s="55"/>
      <c r="P759" s="55"/>
      <c r="Q759" s="55"/>
      <c r="R759" s="55"/>
      <c r="S759" s="55"/>
      <c r="T759" s="55"/>
      <c r="U759" s="55"/>
      <c r="V759" s="55"/>
      <c r="W759" s="55"/>
      <c r="X759" s="55"/>
      <c r="Y759" s="55"/>
      <c r="Z759" s="55"/>
      <c r="AA759" s="55"/>
      <c r="AB759" s="55"/>
      <c r="AC759" s="55"/>
      <c r="AD759" s="55"/>
      <c r="AE759" s="55"/>
      <c r="AF759" s="55"/>
      <c r="AG759" s="55"/>
      <c r="AH759" s="55"/>
      <c r="AI759" s="55"/>
      <c r="AJ759" s="18">
        <f t="shared" ca="1" si="23"/>
        <v>0</v>
      </c>
      <c r="AK759" s="19" t="str">
        <f t="shared" ca="1" si="24"/>
        <v>ada</v>
      </c>
      <c r="AL759" s="21" t="s">
        <v>83</v>
      </c>
      <c r="AM759" s="21">
        <v>9</v>
      </c>
      <c r="AN759" s="21">
        <v>7</v>
      </c>
    </row>
    <row r="760" spans="1:40" ht="12" hidden="1" customHeight="1">
      <c r="A760" s="43"/>
      <c r="B760" s="10"/>
      <c r="C760" s="10"/>
      <c r="D760" s="10"/>
      <c r="E760" s="10"/>
      <c r="F760" s="10"/>
      <c r="G760" s="10"/>
      <c r="H760" s="10"/>
      <c r="I760" s="10"/>
      <c r="J760" s="10"/>
      <c r="K760" s="14"/>
      <c r="L760" s="55"/>
      <c r="M760" s="55"/>
      <c r="N760" s="55"/>
      <c r="O760" s="55"/>
      <c r="P760" s="55"/>
      <c r="Q760" s="55"/>
      <c r="R760" s="55"/>
      <c r="S760" s="55"/>
      <c r="T760" s="55"/>
      <c r="U760" s="55"/>
      <c r="V760" s="55"/>
      <c r="W760" s="55"/>
      <c r="X760" s="55"/>
      <c r="Y760" s="55"/>
      <c r="Z760" s="55"/>
      <c r="AA760" s="55"/>
      <c r="AB760" s="55"/>
      <c r="AC760" s="55"/>
      <c r="AD760" s="55"/>
      <c r="AE760" s="55"/>
      <c r="AF760" s="55"/>
      <c r="AG760" s="55"/>
      <c r="AH760" s="55"/>
      <c r="AI760" s="55"/>
      <c r="AJ760" s="18">
        <f t="shared" ca="1" si="23"/>
        <v>0</v>
      </c>
      <c r="AK760" s="19" t="str">
        <f t="shared" ca="1" si="24"/>
        <v>ada</v>
      </c>
      <c r="AL760" s="21" t="s">
        <v>83</v>
      </c>
      <c r="AM760" s="21">
        <v>10</v>
      </c>
      <c r="AN760" s="21">
        <v>8</v>
      </c>
    </row>
    <row r="761" spans="1:40" ht="12" hidden="1" customHeight="1">
      <c r="A761" s="43"/>
      <c r="B761" s="10"/>
      <c r="C761" s="10"/>
      <c r="D761" s="10"/>
      <c r="E761" s="10"/>
      <c r="F761" s="10"/>
      <c r="G761" s="10"/>
      <c r="H761" s="10"/>
      <c r="I761" s="10"/>
      <c r="J761" s="10"/>
      <c r="K761" s="14"/>
      <c r="L761" s="55"/>
      <c r="M761" s="55"/>
      <c r="N761" s="55"/>
      <c r="O761" s="55"/>
      <c r="P761" s="55"/>
      <c r="Q761" s="55"/>
      <c r="R761" s="55"/>
      <c r="S761" s="55"/>
      <c r="T761" s="55"/>
      <c r="U761" s="55"/>
      <c r="V761" s="55"/>
      <c r="W761" s="55"/>
      <c r="X761" s="55"/>
      <c r="Y761" s="55"/>
      <c r="Z761" s="55"/>
      <c r="AA761" s="55"/>
      <c r="AB761" s="55"/>
      <c r="AC761" s="55"/>
      <c r="AD761" s="55"/>
      <c r="AE761" s="55"/>
      <c r="AF761" s="55"/>
      <c r="AG761" s="55"/>
      <c r="AH761" s="55"/>
      <c r="AI761" s="55"/>
      <c r="AJ761" s="18">
        <f t="shared" ca="1" si="23"/>
        <v>0</v>
      </c>
      <c r="AK761" s="19" t="str">
        <f t="shared" ca="1" si="24"/>
        <v>ada</v>
      </c>
      <c r="AL761" s="21" t="s">
        <v>83</v>
      </c>
      <c r="AM761" s="21">
        <v>11</v>
      </c>
      <c r="AN761" s="21">
        <v>9</v>
      </c>
    </row>
    <row r="762" spans="1:40" ht="12" hidden="1" customHeight="1">
      <c r="A762" s="43"/>
      <c r="B762" s="10"/>
      <c r="C762" s="10"/>
      <c r="D762" s="10"/>
      <c r="E762" s="10"/>
      <c r="F762" s="10"/>
      <c r="G762" s="10"/>
      <c r="H762" s="10"/>
      <c r="I762" s="10"/>
      <c r="J762" s="10"/>
      <c r="K762" s="14"/>
      <c r="L762" s="55"/>
      <c r="M762" s="55"/>
      <c r="N762" s="55"/>
      <c r="O762" s="55"/>
      <c r="P762" s="55"/>
      <c r="Q762" s="55"/>
      <c r="R762" s="55"/>
      <c r="S762" s="55"/>
      <c r="T762" s="55"/>
      <c r="U762" s="55"/>
      <c r="V762" s="55"/>
      <c r="W762" s="55"/>
      <c r="X762" s="55"/>
      <c r="Y762" s="55"/>
      <c r="Z762" s="55"/>
      <c r="AA762" s="55"/>
      <c r="AB762" s="55"/>
      <c r="AC762" s="55"/>
      <c r="AD762" s="55"/>
      <c r="AE762" s="55"/>
      <c r="AF762" s="55"/>
      <c r="AG762" s="55"/>
      <c r="AH762" s="55"/>
      <c r="AI762" s="55"/>
      <c r="AJ762" s="18">
        <f t="shared" ca="1" si="23"/>
        <v>0</v>
      </c>
      <c r="AK762" s="19" t="str">
        <f t="shared" ca="1" si="24"/>
        <v>ada</v>
      </c>
      <c r="AL762" s="21" t="s">
        <v>83</v>
      </c>
      <c r="AM762" s="21">
        <v>12</v>
      </c>
      <c r="AN762" s="21">
        <v>10</v>
      </c>
    </row>
    <row r="763" spans="1:40" ht="12" hidden="1" customHeight="1">
      <c r="A763" s="43"/>
      <c r="B763" s="10"/>
      <c r="C763" s="10"/>
      <c r="D763" s="10"/>
      <c r="E763" s="10"/>
      <c r="F763" s="10"/>
      <c r="G763" s="10"/>
      <c r="H763" s="10"/>
      <c r="I763" s="10"/>
      <c r="J763" s="10"/>
      <c r="K763" s="14"/>
      <c r="L763" s="55"/>
      <c r="M763" s="55"/>
      <c r="N763" s="55"/>
      <c r="O763" s="55"/>
      <c r="P763" s="55"/>
      <c r="Q763" s="55"/>
      <c r="R763" s="55"/>
      <c r="S763" s="55"/>
      <c r="T763" s="55"/>
      <c r="U763" s="55"/>
      <c r="V763" s="55"/>
      <c r="W763" s="55"/>
      <c r="X763" s="55"/>
      <c r="Y763" s="55"/>
      <c r="Z763" s="55"/>
      <c r="AA763" s="55"/>
      <c r="AB763" s="55"/>
      <c r="AC763" s="55"/>
      <c r="AD763" s="55"/>
      <c r="AE763" s="55"/>
      <c r="AF763" s="55"/>
      <c r="AG763" s="55"/>
      <c r="AH763" s="55"/>
      <c r="AI763" s="55"/>
      <c r="AJ763" s="18">
        <f t="shared" ca="1" si="23"/>
        <v>0</v>
      </c>
      <c r="AK763" s="19" t="str">
        <f t="shared" ca="1" si="24"/>
        <v>ada</v>
      </c>
      <c r="AL763" s="21" t="s">
        <v>83</v>
      </c>
      <c r="AM763" s="21">
        <v>13</v>
      </c>
      <c r="AN763" s="21">
        <v>11</v>
      </c>
    </row>
    <row r="764" spans="1:40" ht="12" hidden="1" customHeight="1">
      <c r="A764" s="43"/>
      <c r="B764" s="10"/>
      <c r="C764" s="10"/>
      <c r="D764" s="10"/>
      <c r="E764" s="10"/>
      <c r="F764" s="10"/>
      <c r="G764" s="10"/>
      <c r="H764" s="10"/>
      <c r="I764" s="10"/>
      <c r="J764" s="10"/>
      <c r="K764" s="14"/>
      <c r="L764" s="55"/>
      <c r="M764" s="55"/>
      <c r="N764" s="55"/>
      <c r="O764" s="55"/>
      <c r="P764" s="55"/>
      <c r="Q764" s="55"/>
      <c r="R764" s="55"/>
      <c r="S764" s="55"/>
      <c r="T764" s="55"/>
      <c r="U764" s="55"/>
      <c r="V764" s="55"/>
      <c r="W764" s="55"/>
      <c r="X764" s="55"/>
      <c r="Y764" s="55"/>
      <c r="Z764" s="55"/>
      <c r="AA764" s="55"/>
      <c r="AB764" s="55"/>
      <c r="AC764" s="55"/>
      <c r="AD764" s="55"/>
      <c r="AE764" s="55"/>
      <c r="AF764" s="55"/>
      <c r="AG764" s="55"/>
      <c r="AH764" s="55"/>
      <c r="AI764" s="55"/>
      <c r="AJ764" s="18">
        <f t="shared" ca="1" si="23"/>
        <v>0</v>
      </c>
      <c r="AK764" s="19" t="str">
        <f t="shared" ca="1" si="24"/>
        <v>ada</v>
      </c>
      <c r="AL764" s="21" t="s">
        <v>83</v>
      </c>
      <c r="AM764" s="21">
        <v>14</v>
      </c>
      <c r="AN764" s="21">
        <v>12</v>
      </c>
    </row>
    <row r="765" spans="1:40" ht="12" hidden="1" customHeight="1">
      <c r="A765" s="43"/>
      <c r="B765" s="10"/>
      <c r="C765" s="10"/>
      <c r="D765" s="10"/>
      <c r="E765" s="10"/>
      <c r="F765" s="10"/>
      <c r="G765" s="10"/>
      <c r="H765" s="10"/>
      <c r="I765" s="10"/>
      <c r="J765" s="10"/>
      <c r="K765" s="14"/>
      <c r="L765" s="55"/>
      <c r="M765" s="55"/>
      <c r="N765" s="55"/>
      <c r="O765" s="55"/>
      <c r="P765" s="55"/>
      <c r="Q765" s="55"/>
      <c r="R765" s="55"/>
      <c r="S765" s="55"/>
      <c r="T765" s="55"/>
      <c r="U765" s="55"/>
      <c r="V765" s="55"/>
      <c r="W765" s="55"/>
      <c r="X765" s="55"/>
      <c r="Y765" s="55"/>
      <c r="Z765" s="55"/>
      <c r="AA765" s="55"/>
      <c r="AB765" s="55"/>
      <c r="AC765" s="55"/>
      <c r="AD765" s="55"/>
      <c r="AE765" s="55"/>
      <c r="AF765" s="55"/>
      <c r="AG765" s="55"/>
      <c r="AH765" s="55"/>
      <c r="AI765" s="55"/>
      <c r="AJ765" s="18">
        <f t="shared" ca="1" si="23"/>
        <v>0</v>
      </c>
      <c r="AK765" s="19" t="str">
        <f t="shared" ca="1" si="24"/>
        <v>ada</v>
      </c>
      <c r="AL765" s="21" t="s">
        <v>83</v>
      </c>
      <c r="AM765" s="21">
        <v>15</v>
      </c>
      <c r="AN765" s="21">
        <v>13</v>
      </c>
    </row>
    <row r="766" spans="1:40" ht="12" hidden="1" customHeight="1">
      <c r="A766" s="43"/>
      <c r="B766" s="10"/>
      <c r="C766" s="10"/>
      <c r="D766" s="10"/>
      <c r="E766" s="10"/>
      <c r="F766" s="10"/>
      <c r="G766" s="10"/>
      <c r="H766" s="10"/>
      <c r="I766" s="10"/>
      <c r="J766" s="10"/>
      <c r="K766" s="14"/>
      <c r="L766" s="55"/>
      <c r="M766" s="55"/>
      <c r="N766" s="55"/>
      <c r="O766" s="55"/>
      <c r="P766" s="55"/>
      <c r="Q766" s="55"/>
      <c r="R766" s="55"/>
      <c r="S766" s="55"/>
      <c r="T766" s="55"/>
      <c r="U766" s="55"/>
      <c r="V766" s="55"/>
      <c r="W766" s="55"/>
      <c r="X766" s="55"/>
      <c r="Y766" s="55"/>
      <c r="Z766" s="55"/>
      <c r="AA766" s="55"/>
      <c r="AB766" s="55"/>
      <c r="AC766" s="55"/>
      <c r="AD766" s="55"/>
      <c r="AE766" s="55"/>
      <c r="AF766" s="55"/>
      <c r="AG766" s="55"/>
      <c r="AH766" s="55"/>
      <c r="AI766" s="55"/>
      <c r="AJ766" s="18">
        <f t="shared" ca="1" si="23"/>
        <v>0</v>
      </c>
      <c r="AK766" s="19" t="str">
        <f t="shared" ca="1" si="24"/>
        <v>ada</v>
      </c>
      <c r="AL766" s="21" t="s">
        <v>83</v>
      </c>
      <c r="AM766" s="21">
        <v>16</v>
      </c>
      <c r="AN766" s="21">
        <v>14</v>
      </c>
    </row>
    <row r="767" spans="1:40" ht="12" hidden="1" customHeight="1">
      <c r="A767" s="43"/>
      <c r="B767" s="10"/>
      <c r="C767" s="10"/>
      <c r="D767" s="10"/>
      <c r="E767" s="10"/>
      <c r="F767" s="10"/>
      <c r="G767" s="10"/>
      <c r="H767" s="10"/>
      <c r="I767" s="10"/>
      <c r="J767" s="10"/>
      <c r="K767" s="14"/>
      <c r="L767" s="55"/>
      <c r="M767" s="55"/>
      <c r="N767" s="55"/>
      <c r="O767" s="55"/>
      <c r="P767" s="55"/>
      <c r="Q767" s="55"/>
      <c r="R767" s="55"/>
      <c r="S767" s="55"/>
      <c r="T767" s="55"/>
      <c r="U767" s="55"/>
      <c r="V767" s="55"/>
      <c r="W767" s="55"/>
      <c r="X767" s="55"/>
      <c r="Y767" s="55"/>
      <c r="Z767" s="55"/>
      <c r="AA767" s="55"/>
      <c r="AB767" s="55"/>
      <c r="AC767" s="55"/>
      <c r="AD767" s="55"/>
      <c r="AE767" s="55"/>
      <c r="AF767" s="55"/>
      <c r="AG767" s="55"/>
      <c r="AH767" s="55"/>
      <c r="AI767" s="55"/>
      <c r="AJ767" s="18">
        <f t="shared" ca="1" si="23"/>
        <v>0</v>
      </c>
      <c r="AK767" s="19" t="str">
        <f t="shared" ca="1" si="24"/>
        <v>ada</v>
      </c>
      <c r="AL767" s="21" t="s">
        <v>83</v>
      </c>
      <c r="AM767" s="21">
        <v>17</v>
      </c>
      <c r="AN767" s="21">
        <v>15</v>
      </c>
    </row>
    <row r="768" spans="1:40" ht="12" hidden="1" customHeight="1">
      <c r="A768" s="43"/>
      <c r="B768" s="10"/>
      <c r="C768" s="10"/>
      <c r="D768" s="10"/>
      <c r="E768" s="10"/>
      <c r="F768" s="10"/>
      <c r="G768" s="10"/>
      <c r="H768" s="10"/>
      <c r="I768" s="10"/>
      <c r="J768" s="10"/>
      <c r="K768" s="14"/>
      <c r="L768" s="55"/>
      <c r="M768" s="55"/>
      <c r="N768" s="55"/>
      <c r="O768" s="55"/>
      <c r="P768" s="55"/>
      <c r="Q768" s="55"/>
      <c r="R768" s="55"/>
      <c r="S768" s="55"/>
      <c r="T768" s="55"/>
      <c r="U768" s="55"/>
      <c r="V768" s="55"/>
      <c r="W768" s="55"/>
      <c r="X768" s="55"/>
      <c r="Y768" s="55"/>
      <c r="Z768" s="55"/>
      <c r="AA768" s="55"/>
      <c r="AB768" s="55"/>
      <c r="AC768" s="55"/>
      <c r="AD768" s="55"/>
      <c r="AE768" s="55"/>
      <c r="AF768" s="55"/>
      <c r="AG768" s="55"/>
      <c r="AH768" s="55"/>
      <c r="AI768" s="55"/>
      <c r="AJ768" s="18">
        <f t="shared" ref="AJ768:AJ1767" ca="1" si="25">INDIRECT(AL768&amp;AM768,TRUE)</f>
        <v>0</v>
      </c>
      <c r="AK768" s="19" t="str">
        <f t="shared" ref="AK768:AK1767" ca="1" si="26">INDIRECT(AL768&amp;1,TRUE)</f>
        <v>ada</v>
      </c>
      <c r="AL768" s="21" t="s">
        <v>83</v>
      </c>
      <c r="AM768" s="21">
        <v>18</v>
      </c>
      <c r="AN768" s="21">
        <v>16</v>
      </c>
    </row>
    <row r="769" spans="1:40" ht="12" hidden="1" customHeight="1">
      <c r="A769" s="43"/>
      <c r="B769" s="10"/>
      <c r="C769" s="10"/>
      <c r="D769" s="10"/>
      <c r="E769" s="10"/>
      <c r="F769" s="10"/>
      <c r="G769" s="10"/>
      <c r="H769" s="10"/>
      <c r="I769" s="10"/>
      <c r="J769" s="10"/>
      <c r="K769" s="14"/>
      <c r="L769" s="55"/>
      <c r="M769" s="55"/>
      <c r="N769" s="55"/>
      <c r="O769" s="55"/>
      <c r="P769" s="55"/>
      <c r="Q769" s="55"/>
      <c r="R769" s="55"/>
      <c r="S769" s="55"/>
      <c r="T769" s="55"/>
      <c r="U769" s="55"/>
      <c r="V769" s="55"/>
      <c r="W769" s="55"/>
      <c r="X769" s="55"/>
      <c r="Y769" s="55"/>
      <c r="Z769" s="55"/>
      <c r="AA769" s="55"/>
      <c r="AB769" s="55"/>
      <c r="AC769" s="55"/>
      <c r="AD769" s="55"/>
      <c r="AE769" s="55"/>
      <c r="AF769" s="55"/>
      <c r="AG769" s="55"/>
      <c r="AH769" s="55"/>
      <c r="AI769" s="55"/>
      <c r="AJ769" s="18">
        <f t="shared" ca="1" si="25"/>
        <v>0</v>
      </c>
      <c r="AK769" s="19" t="str">
        <f t="shared" ca="1" si="26"/>
        <v>ada</v>
      </c>
      <c r="AL769" s="21" t="s">
        <v>83</v>
      </c>
      <c r="AM769" s="21">
        <v>19</v>
      </c>
      <c r="AN769" s="21">
        <v>17</v>
      </c>
    </row>
    <row r="770" spans="1:40" ht="12" hidden="1" customHeight="1">
      <c r="A770" s="43"/>
      <c r="B770" s="10"/>
      <c r="C770" s="10"/>
      <c r="D770" s="10"/>
      <c r="E770" s="10"/>
      <c r="F770" s="10"/>
      <c r="G770" s="10"/>
      <c r="H770" s="10"/>
      <c r="I770" s="10"/>
      <c r="J770" s="10"/>
      <c r="K770" s="14"/>
      <c r="L770" s="55"/>
      <c r="M770" s="55"/>
      <c r="N770" s="55"/>
      <c r="O770" s="55"/>
      <c r="P770" s="55"/>
      <c r="Q770" s="55"/>
      <c r="R770" s="55"/>
      <c r="S770" s="55"/>
      <c r="T770" s="55"/>
      <c r="U770" s="55"/>
      <c r="V770" s="55"/>
      <c r="W770" s="55"/>
      <c r="X770" s="55"/>
      <c r="Y770" s="55"/>
      <c r="Z770" s="55"/>
      <c r="AA770" s="55"/>
      <c r="AB770" s="55"/>
      <c r="AC770" s="55"/>
      <c r="AD770" s="55"/>
      <c r="AE770" s="55"/>
      <c r="AF770" s="55"/>
      <c r="AG770" s="55"/>
      <c r="AH770" s="55"/>
      <c r="AI770" s="55"/>
      <c r="AJ770" s="18">
        <f t="shared" ca="1" si="25"/>
        <v>0</v>
      </c>
      <c r="AK770" s="19" t="str">
        <f t="shared" ca="1" si="26"/>
        <v>ada</v>
      </c>
      <c r="AL770" s="21" t="s">
        <v>83</v>
      </c>
      <c r="AM770" s="21">
        <v>20</v>
      </c>
      <c r="AN770" s="21">
        <v>18</v>
      </c>
    </row>
    <row r="771" spans="1:40" ht="12" hidden="1" customHeight="1">
      <c r="A771" s="43"/>
      <c r="B771" s="10"/>
      <c r="C771" s="10"/>
      <c r="D771" s="10"/>
      <c r="E771" s="10"/>
      <c r="F771" s="10"/>
      <c r="G771" s="10"/>
      <c r="H771" s="10"/>
      <c r="I771" s="10"/>
      <c r="J771" s="10"/>
      <c r="K771" s="14"/>
      <c r="L771" s="55"/>
      <c r="M771" s="55"/>
      <c r="N771" s="55"/>
      <c r="O771" s="55"/>
      <c r="P771" s="55"/>
      <c r="Q771" s="55"/>
      <c r="R771" s="55"/>
      <c r="S771" s="55"/>
      <c r="T771" s="55"/>
      <c r="U771" s="55"/>
      <c r="V771" s="55"/>
      <c r="W771" s="55"/>
      <c r="X771" s="55"/>
      <c r="Y771" s="55"/>
      <c r="Z771" s="55"/>
      <c r="AA771" s="55"/>
      <c r="AB771" s="55"/>
      <c r="AC771" s="55"/>
      <c r="AD771" s="55"/>
      <c r="AE771" s="55"/>
      <c r="AF771" s="55"/>
      <c r="AG771" s="55"/>
      <c r="AH771" s="55"/>
      <c r="AI771" s="55"/>
      <c r="AJ771" s="18">
        <f t="shared" ca="1" si="25"/>
        <v>0</v>
      </c>
      <c r="AK771" s="19" t="str">
        <f t="shared" ca="1" si="26"/>
        <v>ada</v>
      </c>
      <c r="AL771" s="21" t="s">
        <v>83</v>
      </c>
      <c r="AM771" s="21">
        <v>21</v>
      </c>
      <c r="AN771" s="21">
        <v>19</v>
      </c>
    </row>
    <row r="772" spans="1:40" ht="12" hidden="1" customHeight="1">
      <c r="A772" s="43"/>
      <c r="B772" s="10"/>
      <c r="C772" s="10"/>
      <c r="D772" s="10"/>
      <c r="E772" s="10"/>
      <c r="F772" s="10"/>
      <c r="G772" s="10"/>
      <c r="H772" s="10"/>
      <c r="I772" s="10"/>
      <c r="J772" s="10"/>
      <c r="K772" s="14"/>
      <c r="L772" s="55"/>
      <c r="M772" s="55"/>
      <c r="N772" s="55"/>
      <c r="O772" s="55"/>
      <c r="P772" s="55"/>
      <c r="Q772" s="55"/>
      <c r="R772" s="55"/>
      <c r="S772" s="55"/>
      <c r="T772" s="55"/>
      <c r="U772" s="55"/>
      <c r="V772" s="55"/>
      <c r="W772" s="55"/>
      <c r="X772" s="55"/>
      <c r="Y772" s="55"/>
      <c r="Z772" s="55"/>
      <c r="AA772" s="55"/>
      <c r="AB772" s="55"/>
      <c r="AC772" s="55"/>
      <c r="AD772" s="55"/>
      <c r="AE772" s="55"/>
      <c r="AF772" s="55"/>
      <c r="AG772" s="55"/>
      <c r="AH772" s="55"/>
      <c r="AI772" s="55"/>
      <c r="AJ772" s="18">
        <f t="shared" ca="1" si="25"/>
        <v>0</v>
      </c>
      <c r="AK772" s="19" t="str">
        <f t="shared" ca="1" si="26"/>
        <v>ada</v>
      </c>
      <c r="AL772" s="21" t="s">
        <v>83</v>
      </c>
      <c r="AM772" s="21">
        <v>22</v>
      </c>
      <c r="AN772" s="21">
        <v>20</v>
      </c>
    </row>
    <row r="773" spans="1:40" ht="12" hidden="1" customHeight="1">
      <c r="A773" s="43"/>
      <c r="B773" s="10"/>
      <c r="C773" s="10"/>
      <c r="D773" s="10"/>
      <c r="E773" s="10"/>
      <c r="F773" s="10"/>
      <c r="G773" s="10"/>
      <c r="H773" s="10"/>
      <c r="I773" s="10"/>
      <c r="J773" s="10"/>
      <c r="K773" s="14"/>
      <c r="L773" s="55"/>
      <c r="M773" s="55"/>
      <c r="N773" s="55"/>
      <c r="O773" s="55"/>
      <c r="P773" s="55"/>
      <c r="Q773" s="55"/>
      <c r="R773" s="55"/>
      <c r="S773" s="55"/>
      <c r="T773" s="55"/>
      <c r="U773" s="55"/>
      <c r="V773" s="55"/>
      <c r="W773" s="55"/>
      <c r="X773" s="55"/>
      <c r="Y773" s="55"/>
      <c r="Z773" s="55"/>
      <c r="AA773" s="55"/>
      <c r="AB773" s="55"/>
      <c r="AC773" s="55"/>
      <c r="AD773" s="55"/>
      <c r="AE773" s="55"/>
      <c r="AF773" s="55"/>
      <c r="AG773" s="55"/>
      <c r="AH773" s="55"/>
      <c r="AI773" s="55"/>
      <c r="AJ773" s="18">
        <f t="shared" ca="1" si="25"/>
        <v>0</v>
      </c>
      <c r="AK773" s="19" t="str">
        <f t="shared" ca="1" si="26"/>
        <v>ada</v>
      </c>
      <c r="AL773" s="21" t="s">
        <v>83</v>
      </c>
      <c r="AM773" s="21">
        <v>23</v>
      </c>
      <c r="AN773" s="21">
        <v>21</v>
      </c>
    </row>
    <row r="774" spans="1:40" ht="12" hidden="1" customHeight="1">
      <c r="A774" s="43"/>
      <c r="B774" s="10"/>
      <c r="C774" s="10"/>
      <c r="D774" s="10"/>
      <c r="E774" s="10"/>
      <c r="F774" s="10"/>
      <c r="G774" s="10"/>
      <c r="H774" s="10"/>
      <c r="I774" s="10"/>
      <c r="J774" s="10"/>
      <c r="K774" s="14"/>
      <c r="L774" s="55"/>
      <c r="M774" s="55"/>
      <c r="N774" s="55"/>
      <c r="O774" s="55"/>
      <c r="P774" s="55"/>
      <c r="Q774" s="55"/>
      <c r="R774" s="55"/>
      <c r="S774" s="55"/>
      <c r="T774" s="55"/>
      <c r="U774" s="55"/>
      <c r="V774" s="55"/>
      <c r="W774" s="55"/>
      <c r="X774" s="55"/>
      <c r="Y774" s="55"/>
      <c r="Z774" s="55"/>
      <c r="AA774" s="55"/>
      <c r="AB774" s="55"/>
      <c r="AC774" s="55"/>
      <c r="AD774" s="55"/>
      <c r="AE774" s="55"/>
      <c r="AF774" s="55"/>
      <c r="AG774" s="55"/>
      <c r="AH774" s="55"/>
      <c r="AI774" s="55"/>
      <c r="AJ774" s="18">
        <f t="shared" ca="1" si="25"/>
        <v>0</v>
      </c>
      <c r="AK774" s="19" t="str">
        <f t="shared" ca="1" si="26"/>
        <v>ada</v>
      </c>
      <c r="AL774" s="21" t="s">
        <v>83</v>
      </c>
      <c r="AM774" s="21">
        <v>24</v>
      </c>
      <c r="AN774" s="21">
        <v>22</v>
      </c>
    </row>
    <row r="775" spans="1:40" ht="12" hidden="1" customHeight="1">
      <c r="A775" s="43"/>
      <c r="B775" s="10"/>
      <c r="C775" s="10"/>
      <c r="D775" s="10"/>
      <c r="E775" s="10"/>
      <c r="F775" s="10"/>
      <c r="G775" s="10"/>
      <c r="H775" s="10"/>
      <c r="I775" s="10"/>
      <c r="J775" s="10"/>
      <c r="K775" s="14"/>
      <c r="L775" s="55"/>
      <c r="M775" s="55"/>
      <c r="N775" s="55"/>
      <c r="O775" s="55"/>
      <c r="P775" s="55"/>
      <c r="Q775" s="55"/>
      <c r="R775" s="55"/>
      <c r="S775" s="55"/>
      <c r="T775" s="55"/>
      <c r="U775" s="55"/>
      <c r="V775" s="55"/>
      <c r="W775" s="55"/>
      <c r="X775" s="55"/>
      <c r="Y775" s="55"/>
      <c r="Z775" s="55"/>
      <c r="AA775" s="55"/>
      <c r="AB775" s="55"/>
      <c r="AC775" s="55"/>
      <c r="AD775" s="55"/>
      <c r="AE775" s="55"/>
      <c r="AF775" s="55"/>
      <c r="AG775" s="55"/>
      <c r="AH775" s="55"/>
      <c r="AI775" s="55"/>
      <c r="AJ775" s="18">
        <f t="shared" ca="1" si="25"/>
        <v>0</v>
      </c>
      <c r="AK775" s="19" t="str">
        <f t="shared" ca="1" si="26"/>
        <v>ada</v>
      </c>
      <c r="AL775" s="21" t="s">
        <v>83</v>
      </c>
      <c r="AM775" s="21">
        <v>25</v>
      </c>
      <c r="AN775" s="21">
        <v>23</v>
      </c>
    </row>
    <row r="776" spans="1:40" ht="12" hidden="1" customHeight="1">
      <c r="A776" s="43"/>
      <c r="B776" s="10"/>
      <c r="C776" s="10"/>
      <c r="D776" s="10"/>
      <c r="E776" s="10"/>
      <c r="F776" s="10"/>
      <c r="G776" s="10"/>
      <c r="H776" s="10"/>
      <c r="I776" s="10"/>
      <c r="J776" s="10"/>
      <c r="K776" s="14"/>
      <c r="L776" s="55"/>
      <c r="M776" s="55"/>
      <c r="N776" s="55"/>
      <c r="O776" s="55"/>
      <c r="P776" s="55"/>
      <c r="Q776" s="55"/>
      <c r="R776" s="55"/>
      <c r="S776" s="55"/>
      <c r="T776" s="55"/>
      <c r="U776" s="55"/>
      <c r="V776" s="55"/>
      <c r="W776" s="55"/>
      <c r="X776" s="55"/>
      <c r="Y776" s="55"/>
      <c r="Z776" s="55"/>
      <c r="AA776" s="55"/>
      <c r="AB776" s="55"/>
      <c r="AC776" s="55"/>
      <c r="AD776" s="55"/>
      <c r="AE776" s="55"/>
      <c r="AF776" s="55"/>
      <c r="AG776" s="55"/>
      <c r="AH776" s="55"/>
      <c r="AI776" s="55"/>
      <c r="AJ776" s="18">
        <f t="shared" ca="1" si="25"/>
        <v>0</v>
      </c>
      <c r="AK776" s="19" t="str">
        <f t="shared" ca="1" si="26"/>
        <v>ada</v>
      </c>
      <c r="AL776" s="21" t="s">
        <v>83</v>
      </c>
      <c r="AM776" s="21">
        <v>26</v>
      </c>
      <c r="AN776" s="21">
        <v>24</v>
      </c>
    </row>
    <row r="777" spans="1:40" ht="12" hidden="1" customHeight="1">
      <c r="A777" s="43"/>
      <c r="B777" s="10"/>
      <c r="C777" s="10"/>
      <c r="D777" s="10"/>
      <c r="E777" s="10"/>
      <c r="F777" s="10"/>
      <c r="G777" s="10"/>
      <c r="H777" s="10"/>
      <c r="I777" s="10"/>
      <c r="J777" s="10"/>
      <c r="K777" s="14"/>
      <c r="L777" s="55"/>
      <c r="M777" s="55"/>
      <c r="N777" s="55"/>
      <c r="O777" s="55"/>
      <c r="P777" s="55"/>
      <c r="Q777" s="55"/>
      <c r="R777" s="55"/>
      <c r="S777" s="55"/>
      <c r="T777" s="55"/>
      <c r="U777" s="55"/>
      <c r="V777" s="55"/>
      <c r="W777" s="55"/>
      <c r="X777" s="55"/>
      <c r="Y777" s="55"/>
      <c r="Z777" s="55"/>
      <c r="AA777" s="55"/>
      <c r="AB777" s="55"/>
      <c r="AC777" s="55"/>
      <c r="AD777" s="55"/>
      <c r="AE777" s="55"/>
      <c r="AF777" s="55"/>
      <c r="AG777" s="55"/>
      <c r="AH777" s="55"/>
      <c r="AI777" s="55"/>
      <c r="AJ777" s="18">
        <f t="shared" ca="1" si="25"/>
        <v>0</v>
      </c>
      <c r="AK777" s="19" t="str">
        <f t="shared" ca="1" si="26"/>
        <v>ada</v>
      </c>
      <c r="AL777" s="21" t="s">
        <v>83</v>
      </c>
      <c r="AM777" s="21">
        <v>27</v>
      </c>
      <c r="AN777" s="21">
        <v>25</v>
      </c>
    </row>
    <row r="778" spans="1:40" ht="12" hidden="1" customHeight="1">
      <c r="A778" s="43"/>
      <c r="B778" s="10"/>
      <c r="C778" s="10"/>
      <c r="D778" s="10"/>
      <c r="E778" s="10"/>
      <c r="F778" s="10"/>
      <c r="G778" s="10"/>
      <c r="H778" s="10"/>
      <c r="I778" s="10"/>
      <c r="J778" s="10"/>
      <c r="K778" s="14"/>
      <c r="L778" s="55"/>
      <c r="M778" s="55"/>
      <c r="N778" s="55"/>
      <c r="O778" s="55"/>
      <c r="P778" s="55"/>
      <c r="Q778" s="55"/>
      <c r="R778" s="55"/>
      <c r="S778" s="55"/>
      <c r="T778" s="55"/>
      <c r="U778" s="55"/>
      <c r="V778" s="55"/>
      <c r="W778" s="55"/>
      <c r="X778" s="55"/>
      <c r="Y778" s="55"/>
      <c r="Z778" s="55"/>
      <c r="AA778" s="55"/>
      <c r="AB778" s="55"/>
      <c r="AC778" s="55"/>
      <c r="AD778" s="55"/>
      <c r="AE778" s="55"/>
      <c r="AF778" s="55"/>
      <c r="AG778" s="55"/>
      <c r="AH778" s="55"/>
      <c r="AI778" s="55"/>
      <c r="AJ778" s="18">
        <f t="shared" ca="1" si="25"/>
        <v>0</v>
      </c>
      <c r="AK778" s="19" t="str">
        <f t="shared" ca="1" si="26"/>
        <v>ada</v>
      </c>
      <c r="AL778" s="21" t="s">
        <v>83</v>
      </c>
      <c r="AM778" s="21">
        <v>28</v>
      </c>
      <c r="AN778" s="21">
        <v>26</v>
      </c>
    </row>
    <row r="779" spans="1:40" ht="12" hidden="1" customHeight="1">
      <c r="A779" s="43"/>
      <c r="B779" s="10"/>
      <c r="C779" s="10"/>
      <c r="D779" s="10"/>
      <c r="E779" s="10"/>
      <c r="F779" s="10"/>
      <c r="G779" s="10"/>
      <c r="H779" s="10"/>
      <c r="I779" s="10"/>
      <c r="J779" s="10"/>
      <c r="K779" s="14"/>
      <c r="L779" s="55"/>
      <c r="M779" s="55"/>
      <c r="N779" s="55"/>
      <c r="O779" s="55"/>
      <c r="P779" s="55"/>
      <c r="Q779" s="55"/>
      <c r="R779" s="55"/>
      <c r="S779" s="55"/>
      <c r="T779" s="55"/>
      <c r="U779" s="55"/>
      <c r="V779" s="55"/>
      <c r="W779" s="55"/>
      <c r="X779" s="55"/>
      <c r="Y779" s="55"/>
      <c r="Z779" s="55"/>
      <c r="AA779" s="55"/>
      <c r="AB779" s="55"/>
      <c r="AC779" s="55"/>
      <c r="AD779" s="55"/>
      <c r="AE779" s="55"/>
      <c r="AF779" s="55"/>
      <c r="AG779" s="55"/>
      <c r="AH779" s="55"/>
      <c r="AI779" s="55"/>
      <c r="AJ779" s="18">
        <f t="shared" ca="1" si="25"/>
        <v>0</v>
      </c>
      <c r="AK779" s="19" t="str">
        <f t="shared" ca="1" si="26"/>
        <v>ada</v>
      </c>
      <c r="AL779" s="21" t="s">
        <v>83</v>
      </c>
      <c r="AM779" s="21">
        <v>29</v>
      </c>
      <c r="AN779" s="21">
        <v>27</v>
      </c>
    </row>
    <row r="780" spans="1:40" ht="12" hidden="1" customHeight="1">
      <c r="A780" s="43"/>
      <c r="B780" s="10"/>
      <c r="C780" s="10"/>
      <c r="D780" s="10"/>
      <c r="E780" s="10"/>
      <c r="F780" s="10"/>
      <c r="G780" s="10"/>
      <c r="H780" s="10"/>
      <c r="I780" s="10"/>
      <c r="J780" s="10"/>
      <c r="K780" s="14"/>
      <c r="L780" s="55"/>
      <c r="M780" s="55"/>
      <c r="N780" s="55"/>
      <c r="O780" s="55"/>
      <c r="P780" s="55"/>
      <c r="Q780" s="55"/>
      <c r="R780" s="55"/>
      <c r="S780" s="55"/>
      <c r="T780" s="55"/>
      <c r="U780" s="55"/>
      <c r="V780" s="55"/>
      <c r="W780" s="55"/>
      <c r="X780" s="55"/>
      <c r="Y780" s="55"/>
      <c r="Z780" s="55"/>
      <c r="AA780" s="55"/>
      <c r="AB780" s="55"/>
      <c r="AC780" s="55"/>
      <c r="AD780" s="55"/>
      <c r="AE780" s="55"/>
      <c r="AF780" s="55"/>
      <c r="AG780" s="55"/>
      <c r="AH780" s="55"/>
      <c r="AI780" s="55"/>
      <c r="AJ780" s="18">
        <f t="shared" ca="1" si="25"/>
        <v>0</v>
      </c>
      <c r="AK780" s="19" t="str">
        <f t="shared" ca="1" si="26"/>
        <v>ada</v>
      </c>
      <c r="AL780" s="21" t="s">
        <v>83</v>
      </c>
      <c r="AM780" s="21">
        <v>30</v>
      </c>
      <c r="AN780" s="21">
        <v>28</v>
      </c>
    </row>
    <row r="781" spans="1:40" ht="12" hidden="1" customHeight="1">
      <c r="A781" s="43"/>
      <c r="B781" s="10"/>
      <c r="C781" s="10"/>
      <c r="D781" s="10"/>
      <c r="E781" s="10"/>
      <c r="F781" s="10"/>
      <c r="G781" s="10"/>
      <c r="H781" s="10"/>
      <c r="I781" s="10"/>
      <c r="J781" s="10"/>
      <c r="K781" s="14"/>
      <c r="L781" s="55"/>
      <c r="M781" s="55"/>
      <c r="N781" s="55"/>
      <c r="O781" s="55"/>
      <c r="P781" s="55"/>
      <c r="Q781" s="55"/>
      <c r="R781" s="55"/>
      <c r="S781" s="55"/>
      <c r="T781" s="55"/>
      <c r="U781" s="55"/>
      <c r="V781" s="55"/>
      <c r="W781" s="55"/>
      <c r="X781" s="55"/>
      <c r="Y781" s="55"/>
      <c r="Z781" s="55"/>
      <c r="AA781" s="55"/>
      <c r="AB781" s="55"/>
      <c r="AC781" s="55"/>
      <c r="AD781" s="55"/>
      <c r="AE781" s="55"/>
      <c r="AF781" s="55"/>
      <c r="AG781" s="55"/>
      <c r="AH781" s="55"/>
      <c r="AI781" s="55"/>
      <c r="AJ781" s="18">
        <f t="shared" ca="1" si="25"/>
        <v>0</v>
      </c>
      <c r="AK781" s="19" t="str">
        <f t="shared" ca="1" si="26"/>
        <v>ada</v>
      </c>
      <c r="AL781" s="21" t="s">
        <v>83</v>
      </c>
      <c r="AM781" s="21">
        <v>31</v>
      </c>
      <c r="AN781" s="21">
        <v>29</v>
      </c>
    </row>
    <row r="782" spans="1:40" ht="12" hidden="1" customHeight="1">
      <c r="A782" s="43"/>
      <c r="B782" s="10"/>
      <c r="C782" s="10"/>
      <c r="D782" s="10"/>
      <c r="E782" s="10"/>
      <c r="F782" s="10"/>
      <c r="G782" s="10"/>
      <c r="H782" s="10"/>
      <c r="I782" s="10"/>
      <c r="J782" s="10"/>
      <c r="K782" s="14"/>
      <c r="L782" s="55"/>
      <c r="M782" s="55"/>
      <c r="N782" s="55"/>
      <c r="O782" s="55"/>
      <c r="P782" s="55"/>
      <c r="Q782" s="55"/>
      <c r="R782" s="55"/>
      <c r="S782" s="55"/>
      <c r="T782" s="55"/>
      <c r="U782" s="55"/>
      <c r="V782" s="55"/>
      <c r="W782" s="55"/>
      <c r="X782" s="55"/>
      <c r="Y782" s="55"/>
      <c r="Z782" s="55"/>
      <c r="AA782" s="55"/>
      <c r="AB782" s="55"/>
      <c r="AC782" s="55"/>
      <c r="AD782" s="55"/>
      <c r="AE782" s="55"/>
      <c r="AF782" s="55"/>
      <c r="AG782" s="55"/>
      <c r="AH782" s="55"/>
      <c r="AI782" s="55"/>
      <c r="AJ782" s="18">
        <f t="shared" ca="1" si="25"/>
        <v>0</v>
      </c>
      <c r="AK782" s="19" t="str">
        <f t="shared" ca="1" si="26"/>
        <v>ada</v>
      </c>
      <c r="AL782" s="21" t="s">
        <v>83</v>
      </c>
      <c r="AM782" s="21">
        <v>32</v>
      </c>
      <c r="AN782" s="21">
        <v>30</v>
      </c>
    </row>
    <row r="783" spans="1:40" ht="12" hidden="1" customHeight="1">
      <c r="A783" s="43"/>
      <c r="B783" s="10"/>
      <c r="C783" s="10"/>
      <c r="D783" s="10"/>
      <c r="E783" s="10"/>
      <c r="F783" s="10"/>
      <c r="G783" s="10"/>
      <c r="H783" s="10"/>
      <c r="I783" s="10"/>
      <c r="J783" s="10"/>
      <c r="K783" s="14"/>
      <c r="L783" s="55"/>
      <c r="M783" s="55"/>
      <c r="N783" s="55"/>
      <c r="O783" s="55"/>
      <c r="P783" s="55"/>
      <c r="Q783" s="55"/>
      <c r="R783" s="55"/>
      <c r="S783" s="55"/>
      <c r="T783" s="55"/>
      <c r="U783" s="55"/>
      <c r="V783" s="55"/>
      <c r="W783" s="55"/>
      <c r="X783" s="55"/>
      <c r="Y783" s="55"/>
      <c r="Z783" s="55"/>
      <c r="AA783" s="55"/>
      <c r="AB783" s="55"/>
      <c r="AC783" s="55"/>
      <c r="AD783" s="55"/>
      <c r="AE783" s="55"/>
      <c r="AF783" s="55"/>
      <c r="AG783" s="55"/>
      <c r="AH783" s="55"/>
      <c r="AI783" s="55"/>
      <c r="AJ783" s="18">
        <f t="shared" ca="1" si="25"/>
        <v>0</v>
      </c>
      <c r="AK783" s="19" t="str">
        <f t="shared" ca="1" si="26"/>
        <v>ada</v>
      </c>
      <c r="AL783" s="21" t="s">
        <v>83</v>
      </c>
      <c r="AM783" s="21">
        <v>33</v>
      </c>
      <c r="AN783" s="21">
        <v>31</v>
      </c>
    </row>
    <row r="784" spans="1:40" ht="12" hidden="1" customHeight="1">
      <c r="A784" s="43"/>
      <c r="B784" s="10"/>
      <c r="C784" s="10"/>
      <c r="D784" s="10"/>
      <c r="E784" s="10"/>
      <c r="F784" s="10"/>
      <c r="G784" s="10"/>
      <c r="H784" s="10"/>
      <c r="I784" s="10"/>
      <c r="J784" s="10"/>
      <c r="K784" s="14"/>
      <c r="L784" s="55"/>
      <c r="M784" s="55"/>
      <c r="N784" s="55"/>
      <c r="O784" s="55"/>
      <c r="P784" s="55"/>
      <c r="Q784" s="55"/>
      <c r="R784" s="55"/>
      <c r="S784" s="55"/>
      <c r="T784" s="55"/>
      <c r="U784" s="55"/>
      <c r="V784" s="55"/>
      <c r="W784" s="55"/>
      <c r="X784" s="55"/>
      <c r="Y784" s="55"/>
      <c r="Z784" s="55"/>
      <c r="AA784" s="55"/>
      <c r="AB784" s="55"/>
      <c r="AC784" s="55"/>
      <c r="AD784" s="55"/>
      <c r="AE784" s="55"/>
      <c r="AF784" s="55"/>
      <c r="AG784" s="55"/>
      <c r="AH784" s="55"/>
      <c r="AI784" s="55"/>
      <c r="AJ784" s="18">
        <f t="shared" ca="1" si="25"/>
        <v>0</v>
      </c>
      <c r="AK784" s="19" t="str">
        <f t="shared" ca="1" si="26"/>
        <v>ada</v>
      </c>
      <c r="AL784" s="21" t="s">
        <v>83</v>
      </c>
      <c r="AM784" s="21">
        <v>34</v>
      </c>
      <c r="AN784" s="21">
        <v>32</v>
      </c>
    </row>
    <row r="785" spans="1:40" ht="12" hidden="1" customHeight="1">
      <c r="A785" s="43"/>
      <c r="B785" s="10"/>
      <c r="C785" s="10"/>
      <c r="D785" s="10"/>
      <c r="E785" s="10"/>
      <c r="F785" s="10"/>
      <c r="G785" s="10"/>
      <c r="H785" s="10"/>
      <c r="I785" s="10"/>
      <c r="J785" s="10"/>
      <c r="K785" s="14"/>
      <c r="L785" s="55"/>
      <c r="M785" s="55"/>
      <c r="N785" s="55"/>
      <c r="O785" s="55"/>
      <c r="P785" s="55"/>
      <c r="Q785" s="55"/>
      <c r="R785" s="55"/>
      <c r="S785" s="55"/>
      <c r="T785" s="55"/>
      <c r="U785" s="55"/>
      <c r="V785" s="55"/>
      <c r="W785" s="55"/>
      <c r="X785" s="55"/>
      <c r="Y785" s="55"/>
      <c r="Z785" s="55"/>
      <c r="AA785" s="55"/>
      <c r="AB785" s="55"/>
      <c r="AC785" s="55"/>
      <c r="AD785" s="55"/>
      <c r="AE785" s="55"/>
      <c r="AF785" s="55"/>
      <c r="AG785" s="55"/>
      <c r="AH785" s="55"/>
      <c r="AI785" s="55"/>
      <c r="AJ785" s="18">
        <f t="shared" ca="1" si="25"/>
        <v>0</v>
      </c>
      <c r="AK785" s="19" t="str">
        <f t="shared" ca="1" si="26"/>
        <v>ada</v>
      </c>
      <c r="AL785" s="21" t="s">
        <v>83</v>
      </c>
      <c r="AM785" s="21">
        <v>35</v>
      </c>
      <c r="AN785" s="21">
        <v>33</v>
      </c>
    </row>
    <row r="786" spans="1:40" ht="12" hidden="1" customHeight="1">
      <c r="A786" s="43"/>
      <c r="B786" s="10"/>
      <c r="C786" s="10"/>
      <c r="D786" s="10"/>
      <c r="E786" s="10"/>
      <c r="F786" s="10"/>
      <c r="G786" s="10"/>
      <c r="H786" s="10"/>
      <c r="I786" s="10"/>
      <c r="J786" s="10"/>
      <c r="K786" s="14"/>
      <c r="L786" s="55"/>
      <c r="M786" s="55"/>
      <c r="N786" s="55"/>
      <c r="O786" s="55"/>
      <c r="P786" s="55"/>
      <c r="Q786" s="55"/>
      <c r="R786" s="55"/>
      <c r="S786" s="55"/>
      <c r="T786" s="55"/>
      <c r="U786" s="55"/>
      <c r="V786" s="55"/>
      <c r="W786" s="55"/>
      <c r="X786" s="55"/>
      <c r="Y786" s="55"/>
      <c r="Z786" s="55"/>
      <c r="AA786" s="55"/>
      <c r="AB786" s="55"/>
      <c r="AC786" s="55"/>
      <c r="AD786" s="55"/>
      <c r="AE786" s="55"/>
      <c r="AF786" s="55"/>
      <c r="AG786" s="55"/>
      <c r="AH786" s="55"/>
      <c r="AI786" s="55"/>
      <c r="AJ786" s="18">
        <f t="shared" ca="1" si="25"/>
        <v>0</v>
      </c>
      <c r="AK786" s="19" t="str">
        <f t="shared" ca="1" si="26"/>
        <v>ada</v>
      </c>
      <c r="AL786" s="21" t="s">
        <v>83</v>
      </c>
      <c r="AM786" s="21">
        <v>36</v>
      </c>
      <c r="AN786" s="21">
        <v>34</v>
      </c>
    </row>
    <row r="787" spans="1:40" ht="12" hidden="1" customHeight="1">
      <c r="A787" s="43"/>
      <c r="B787" s="10"/>
      <c r="C787" s="10"/>
      <c r="D787" s="10"/>
      <c r="E787" s="10"/>
      <c r="F787" s="10"/>
      <c r="G787" s="10"/>
      <c r="H787" s="10"/>
      <c r="I787" s="10"/>
      <c r="J787" s="10"/>
      <c r="K787" s="14"/>
      <c r="L787" s="55"/>
      <c r="M787" s="55"/>
      <c r="N787" s="55"/>
      <c r="O787" s="55"/>
      <c r="P787" s="55"/>
      <c r="Q787" s="55"/>
      <c r="R787" s="55"/>
      <c r="S787" s="55"/>
      <c r="T787" s="55"/>
      <c r="U787" s="55"/>
      <c r="V787" s="55"/>
      <c r="W787" s="55"/>
      <c r="X787" s="55"/>
      <c r="Y787" s="55"/>
      <c r="Z787" s="55"/>
      <c r="AA787" s="55"/>
      <c r="AB787" s="55"/>
      <c r="AC787" s="55"/>
      <c r="AD787" s="55"/>
      <c r="AE787" s="55"/>
      <c r="AF787" s="55"/>
      <c r="AG787" s="55"/>
      <c r="AH787" s="55"/>
      <c r="AI787" s="55"/>
      <c r="AJ787" s="18">
        <f t="shared" ca="1" si="25"/>
        <v>0</v>
      </c>
      <c r="AK787" s="19" t="str">
        <f t="shared" ca="1" si="26"/>
        <v>ada</v>
      </c>
      <c r="AL787" s="21" t="s">
        <v>83</v>
      </c>
      <c r="AM787" s="21">
        <v>37</v>
      </c>
      <c r="AN787" s="21">
        <v>35</v>
      </c>
    </row>
    <row r="788" spans="1:40" ht="12" hidden="1" customHeight="1">
      <c r="A788" s="43"/>
      <c r="B788" s="10"/>
      <c r="C788" s="10"/>
      <c r="D788" s="10"/>
      <c r="E788" s="10"/>
      <c r="F788" s="10"/>
      <c r="G788" s="10"/>
      <c r="H788" s="10"/>
      <c r="I788" s="10"/>
      <c r="J788" s="10"/>
      <c r="K788" s="14"/>
      <c r="L788" s="55"/>
      <c r="M788" s="55"/>
      <c r="N788" s="55"/>
      <c r="O788" s="55"/>
      <c r="P788" s="55"/>
      <c r="Q788" s="55"/>
      <c r="R788" s="55"/>
      <c r="S788" s="55"/>
      <c r="T788" s="55"/>
      <c r="U788" s="55"/>
      <c r="V788" s="55"/>
      <c r="W788" s="55"/>
      <c r="X788" s="55"/>
      <c r="Y788" s="55"/>
      <c r="Z788" s="55"/>
      <c r="AA788" s="55"/>
      <c r="AB788" s="55"/>
      <c r="AC788" s="55"/>
      <c r="AD788" s="55"/>
      <c r="AE788" s="55"/>
      <c r="AF788" s="55"/>
      <c r="AG788" s="55"/>
      <c r="AH788" s="55"/>
      <c r="AI788" s="55"/>
      <c r="AJ788" s="18">
        <f t="shared" ca="1" si="25"/>
        <v>0</v>
      </c>
      <c r="AK788" s="19" t="str">
        <f t="shared" ca="1" si="26"/>
        <v>ada</v>
      </c>
      <c r="AL788" s="21" t="s">
        <v>83</v>
      </c>
      <c r="AM788" s="21">
        <v>38</v>
      </c>
      <c r="AN788" s="21">
        <v>36</v>
      </c>
    </row>
    <row r="789" spans="1:40" ht="12" hidden="1" customHeight="1">
      <c r="A789" s="43"/>
      <c r="B789" s="10"/>
      <c r="C789" s="10"/>
      <c r="D789" s="10"/>
      <c r="E789" s="10"/>
      <c r="F789" s="10"/>
      <c r="G789" s="10"/>
      <c r="H789" s="10"/>
      <c r="I789" s="10"/>
      <c r="J789" s="10"/>
      <c r="K789" s="14"/>
      <c r="L789" s="55"/>
      <c r="M789" s="55"/>
      <c r="N789" s="55"/>
      <c r="O789" s="55"/>
      <c r="P789" s="55"/>
      <c r="Q789" s="55"/>
      <c r="R789" s="55"/>
      <c r="S789" s="55"/>
      <c r="T789" s="55"/>
      <c r="U789" s="55"/>
      <c r="V789" s="55"/>
      <c r="W789" s="55"/>
      <c r="X789" s="55"/>
      <c r="Y789" s="55"/>
      <c r="Z789" s="55"/>
      <c r="AA789" s="55"/>
      <c r="AB789" s="55"/>
      <c r="AC789" s="55"/>
      <c r="AD789" s="55"/>
      <c r="AE789" s="55"/>
      <c r="AF789" s="55"/>
      <c r="AG789" s="55"/>
      <c r="AH789" s="55"/>
      <c r="AI789" s="55"/>
      <c r="AJ789" s="18">
        <f t="shared" ca="1" si="25"/>
        <v>0</v>
      </c>
      <c r="AK789" s="19" t="str">
        <f t="shared" ca="1" si="26"/>
        <v>ada</v>
      </c>
      <c r="AL789" s="21" t="s">
        <v>83</v>
      </c>
      <c r="AM789" s="21">
        <v>39</v>
      </c>
      <c r="AN789" s="21">
        <v>37</v>
      </c>
    </row>
    <row r="790" spans="1:40" ht="12" hidden="1" customHeight="1">
      <c r="A790" s="43"/>
      <c r="B790" s="10"/>
      <c r="C790" s="10"/>
      <c r="D790" s="10"/>
      <c r="E790" s="10"/>
      <c r="F790" s="10"/>
      <c r="G790" s="10"/>
      <c r="H790" s="10"/>
      <c r="I790" s="10"/>
      <c r="J790" s="10"/>
      <c r="K790" s="14"/>
      <c r="L790" s="55"/>
      <c r="M790" s="55"/>
      <c r="N790" s="55"/>
      <c r="O790" s="55"/>
      <c r="P790" s="55"/>
      <c r="Q790" s="55"/>
      <c r="R790" s="55"/>
      <c r="S790" s="55"/>
      <c r="T790" s="55"/>
      <c r="U790" s="55"/>
      <c r="V790" s="55"/>
      <c r="W790" s="55"/>
      <c r="X790" s="55"/>
      <c r="Y790" s="55"/>
      <c r="Z790" s="55"/>
      <c r="AA790" s="55"/>
      <c r="AB790" s="55"/>
      <c r="AC790" s="55"/>
      <c r="AD790" s="55"/>
      <c r="AE790" s="55"/>
      <c r="AF790" s="55"/>
      <c r="AG790" s="55"/>
      <c r="AH790" s="55"/>
      <c r="AI790" s="55"/>
      <c r="AJ790" s="18">
        <f t="shared" ca="1" si="25"/>
        <v>0</v>
      </c>
      <c r="AK790" s="19" t="str">
        <f t="shared" ca="1" si="26"/>
        <v>ada</v>
      </c>
      <c r="AL790" s="21" t="s">
        <v>83</v>
      </c>
      <c r="AM790" s="21">
        <v>40</v>
      </c>
      <c r="AN790" s="21">
        <v>38</v>
      </c>
    </row>
    <row r="791" spans="1:40" ht="12" hidden="1" customHeight="1">
      <c r="A791" s="43"/>
      <c r="B791" s="10"/>
      <c r="C791" s="10"/>
      <c r="D791" s="10"/>
      <c r="E791" s="10"/>
      <c r="F791" s="10"/>
      <c r="G791" s="10"/>
      <c r="H791" s="10"/>
      <c r="I791" s="10"/>
      <c r="J791" s="10"/>
      <c r="K791" s="14"/>
      <c r="L791" s="55"/>
      <c r="M791" s="55"/>
      <c r="N791" s="55"/>
      <c r="O791" s="55"/>
      <c r="P791" s="55"/>
      <c r="Q791" s="55"/>
      <c r="R791" s="55"/>
      <c r="S791" s="55"/>
      <c r="T791" s="55"/>
      <c r="U791" s="55"/>
      <c r="V791" s="55"/>
      <c r="W791" s="55"/>
      <c r="X791" s="55"/>
      <c r="Y791" s="55"/>
      <c r="Z791" s="55"/>
      <c r="AA791" s="55"/>
      <c r="AB791" s="55"/>
      <c r="AC791" s="55"/>
      <c r="AD791" s="55"/>
      <c r="AE791" s="55"/>
      <c r="AF791" s="55"/>
      <c r="AG791" s="55"/>
      <c r="AH791" s="55"/>
      <c r="AI791" s="55"/>
      <c r="AJ791" s="18">
        <f t="shared" ca="1" si="25"/>
        <v>0</v>
      </c>
      <c r="AK791" s="19" t="str">
        <f t="shared" ca="1" si="26"/>
        <v>ada</v>
      </c>
      <c r="AL791" s="21" t="s">
        <v>83</v>
      </c>
      <c r="AM791" s="21">
        <v>41</v>
      </c>
      <c r="AN791" s="21">
        <v>39</v>
      </c>
    </row>
    <row r="792" spans="1:40" ht="12" hidden="1" customHeight="1">
      <c r="A792" s="43"/>
      <c r="B792" s="10"/>
      <c r="C792" s="10"/>
      <c r="D792" s="10"/>
      <c r="E792" s="10"/>
      <c r="F792" s="10"/>
      <c r="G792" s="10"/>
      <c r="H792" s="10"/>
      <c r="I792" s="10"/>
      <c r="J792" s="10"/>
      <c r="K792" s="14"/>
      <c r="L792" s="55"/>
      <c r="M792" s="55"/>
      <c r="N792" s="55"/>
      <c r="O792" s="55"/>
      <c r="P792" s="55"/>
      <c r="Q792" s="55"/>
      <c r="R792" s="55"/>
      <c r="S792" s="55"/>
      <c r="T792" s="55"/>
      <c r="U792" s="55"/>
      <c r="V792" s="55"/>
      <c r="W792" s="55"/>
      <c r="X792" s="55"/>
      <c r="Y792" s="55"/>
      <c r="Z792" s="55"/>
      <c r="AA792" s="55"/>
      <c r="AB792" s="55"/>
      <c r="AC792" s="55"/>
      <c r="AD792" s="55"/>
      <c r="AE792" s="55"/>
      <c r="AF792" s="55"/>
      <c r="AG792" s="55"/>
      <c r="AH792" s="55"/>
      <c r="AI792" s="55"/>
      <c r="AJ792" s="18">
        <f t="shared" ca="1" si="25"/>
        <v>0</v>
      </c>
      <c r="AK792" s="19" t="str">
        <f t="shared" ca="1" si="26"/>
        <v>ada</v>
      </c>
      <c r="AL792" s="21" t="s">
        <v>83</v>
      </c>
      <c r="AM792" s="21">
        <v>42</v>
      </c>
      <c r="AN792" s="21">
        <v>40</v>
      </c>
    </row>
    <row r="793" spans="1:40" ht="12" hidden="1" customHeight="1">
      <c r="A793" s="43"/>
      <c r="B793" s="10"/>
      <c r="C793" s="10"/>
      <c r="D793" s="10"/>
      <c r="E793" s="10"/>
      <c r="F793" s="10"/>
      <c r="G793" s="10"/>
      <c r="H793" s="10"/>
      <c r="I793" s="10"/>
      <c r="J793" s="10"/>
      <c r="K793" s="14"/>
      <c r="L793" s="55"/>
      <c r="M793" s="55"/>
      <c r="N793" s="55"/>
      <c r="O793" s="55"/>
      <c r="P793" s="55"/>
      <c r="Q793" s="55"/>
      <c r="R793" s="55"/>
      <c r="S793" s="55"/>
      <c r="T793" s="55"/>
      <c r="U793" s="55"/>
      <c r="V793" s="55"/>
      <c r="W793" s="55"/>
      <c r="X793" s="55"/>
      <c r="Y793" s="55"/>
      <c r="Z793" s="55"/>
      <c r="AA793" s="55"/>
      <c r="AB793" s="55"/>
      <c r="AC793" s="55"/>
      <c r="AD793" s="55"/>
      <c r="AE793" s="55"/>
      <c r="AF793" s="55"/>
      <c r="AG793" s="55"/>
      <c r="AH793" s="55"/>
      <c r="AI793" s="55"/>
      <c r="AJ793" s="18">
        <f t="shared" ca="1" si="25"/>
        <v>0</v>
      </c>
      <c r="AK793" s="19" t="str">
        <f t="shared" ca="1" si="26"/>
        <v>ada</v>
      </c>
      <c r="AL793" s="21" t="s">
        <v>83</v>
      </c>
      <c r="AM793" s="21">
        <v>43</v>
      </c>
      <c r="AN793" s="21">
        <v>41</v>
      </c>
    </row>
    <row r="794" spans="1:40" ht="12" hidden="1" customHeight="1">
      <c r="A794" s="43"/>
      <c r="B794" s="10"/>
      <c r="C794" s="10"/>
      <c r="D794" s="10"/>
      <c r="E794" s="10"/>
      <c r="F794" s="10"/>
      <c r="G794" s="10"/>
      <c r="H794" s="10"/>
      <c r="I794" s="10"/>
      <c r="J794" s="10"/>
      <c r="K794" s="14"/>
      <c r="L794" s="55"/>
      <c r="M794" s="55"/>
      <c r="N794" s="55"/>
      <c r="O794" s="55"/>
      <c r="P794" s="55"/>
      <c r="Q794" s="55"/>
      <c r="R794" s="55"/>
      <c r="S794" s="55"/>
      <c r="T794" s="55"/>
      <c r="U794" s="55"/>
      <c r="V794" s="55"/>
      <c r="W794" s="55"/>
      <c r="X794" s="55"/>
      <c r="Y794" s="55"/>
      <c r="Z794" s="55"/>
      <c r="AA794" s="55"/>
      <c r="AB794" s="55"/>
      <c r="AC794" s="55"/>
      <c r="AD794" s="55"/>
      <c r="AE794" s="55"/>
      <c r="AF794" s="55"/>
      <c r="AG794" s="55"/>
      <c r="AH794" s="55"/>
      <c r="AI794" s="55"/>
      <c r="AJ794" s="18">
        <f t="shared" ca="1" si="25"/>
        <v>0</v>
      </c>
      <c r="AK794" s="19" t="str">
        <f t="shared" ca="1" si="26"/>
        <v>ada</v>
      </c>
      <c r="AL794" s="21" t="s">
        <v>83</v>
      </c>
      <c r="AM794" s="21">
        <v>44</v>
      </c>
      <c r="AN794" s="21">
        <v>42</v>
      </c>
    </row>
    <row r="795" spans="1:40" ht="12" hidden="1" customHeight="1">
      <c r="A795" s="43"/>
      <c r="B795" s="10"/>
      <c r="C795" s="10"/>
      <c r="D795" s="10"/>
      <c r="E795" s="10"/>
      <c r="F795" s="10"/>
      <c r="G795" s="10"/>
      <c r="H795" s="10"/>
      <c r="I795" s="10"/>
      <c r="J795" s="10"/>
      <c r="K795" s="14"/>
      <c r="L795" s="55"/>
      <c r="M795" s="55"/>
      <c r="N795" s="55"/>
      <c r="O795" s="55"/>
      <c r="P795" s="55"/>
      <c r="Q795" s="55"/>
      <c r="R795" s="55"/>
      <c r="S795" s="55"/>
      <c r="T795" s="55"/>
      <c r="U795" s="55"/>
      <c r="V795" s="55"/>
      <c r="W795" s="55"/>
      <c r="X795" s="55"/>
      <c r="Y795" s="55"/>
      <c r="Z795" s="55"/>
      <c r="AA795" s="55"/>
      <c r="AB795" s="55"/>
      <c r="AC795" s="55"/>
      <c r="AD795" s="55"/>
      <c r="AE795" s="55"/>
      <c r="AF795" s="55"/>
      <c r="AG795" s="55"/>
      <c r="AH795" s="55"/>
      <c r="AI795" s="55"/>
      <c r="AJ795" s="18">
        <f t="shared" ca="1" si="25"/>
        <v>0</v>
      </c>
      <c r="AK795" s="19" t="str">
        <f t="shared" ca="1" si="26"/>
        <v>ada</v>
      </c>
      <c r="AL795" s="21" t="s">
        <v>83</v>
      </c>
      <c r="AM795" s="21">
        <v>45</v>
      </c>
      <c r="AN795" s="21">
        <v>43</v>
      </c>
    </row>
    <row r="796" spans="1:40" ht="12" hidden="1" customHeight="1">
      <c r="A796" s="43"/>
      <c r="B796" s="10"/>
      <c r="C796" s="10"/>
      <c r="D796" s="10"/>
      <c r="E796" s="10"/>
      <c r="F796" s="10"/>
      <c r="G796" s="10"/>
      <c r="H796" s="10"/>
      <c r="I796" s="10"/>
      <c r="J796" s="10"/>
      <c r="K796" s="14"/>
      <c r="L796" s="55"/>
      <c r="M796" s="55"/>
      <c r="N796" s="55"/>
      <c r="O796" s="55"/>
      <c r="P796" s="55"/>
      <c r="Q796" s="55"/>
      <c r="R796" s="55"/>
      <c r="S796" s="55"/>
      <c r="T796" s="55"/>
      <c r="U796" s="55"/>
      <c r="V796" s="55"/>
      <c r="W796" s="55"/>
      <c r="X796" s="55"/>
      <c r="Y796" s="55"/>
      <c r="Z796" s="55"/>
      <c r="AA796" s="55"/>
      <c r="AB796" s="55"/>
      <c r="AC796" s="55"/>
      <c r="AD796" s="55"/>
      <c r="AE796" s="55"/>
      <c r="AF796" s="55"/>
      <c r="AG796" s="55"/>
      <c r="AH796" s="55"/>
      <c r="AI796" s="55"/>
      <c r="AJ796" s="18">
        <f t="shared" ca="1" si="25"/>
        <v>0</v>
      </c>
      <c r="AK796" s="19" t="str">
        <f t="shared" ca="1" si="26"/>
        <v>ada</v>
      </c>
      <c r="AL796" s="21" t="s">
        <v>83</v>
      </c>
      <c r="AM796" s="21">
        <v>46</v>
      </c>
      <c r="AN796" s="21">
        <v>44</v>
      </c>
    </row>
    <row r="797" spans="1:40" ht="12" hidden="1" customHeight="1">
      <c r="A797" s="43"/>
      <c r="B797" s="10"/>
      <c r="C797" s="10"/>
      <c r="D797" s="10"/>
      <c r="E797" s="10"/>
      <c r="F797" s="10"/>
      <c r="G797" s="10"/>
      <c r="H797" s="10"/>
      <c r="I797" s="10"/>
      <c r="J797" s="10"/>
      <c r="K797" s="14"/>
      <c r="L797" s="55"/>
      <c r="M797" s="55"/>
      <c r="N797" s="55"/>
      <c r="O797" s="55"/>
      <c r="P797" s="55"/>
      <c r="Q797" s="55"/>
      <c r="R797" s="55"/>
      <c r="S797" s="55"/>
      <c r="T797" s="55"/>
      <c r="U797" s="55"/>
      <c r="V797" s="55"/>
      <c r="W797" s="55"/>
      <c r="X797" s="55"/>
      <c r="Y797" s="55"/>
      <c r="Z797" s="55"/>
      <c r="AA797" s="55"/>
      <c r="AB797" s="55"/>
      <c r="AC797" s="55"/>
      <c r="AD797" s="55"/>
      <c r="AE797" s="55"/>
      <c r="AF797" s="55"/>
      <c r="AG797" s="55"/>
      <c r="AH797" s="55"/>
      <c r="AI797" s="55"/>
      <c r="AJ797" s="18">
        <f t="shared" ca="1" si="25"/>
        <v>0</v>
      </c>
      <c r="AK797" s="19" t="str">
        <f t="shared" ca="1" si="26"/>
        <v>ada</v>
      </c>
      <c r="AL797" s="21" t="s">
        <v>83</v>
      </c>
      <c r="AM797" s="21">
        <v>47</v>
      </c>
      <c r="AN797" s="21">
        <v>45</v>
      </c>
    </row>
    <row r="798" spans="1:40" ht="12" hidden="1" customHeight="1">
      <c r="A798" s="43"/>
      <c r="B798" s="10"/>
      <c r="C798" s="10"/>
      <c r="D798" s="10"/>
      <c r="E798" s="10"/>
      <c r="F798" s="10"/>
      <c r="G798" s="10"/>
      <c r="H798" s="10"/>
      <c r="I798" s="10"/>
      <c r="J798" s="10"/>
      <c r="K798" s="14"/>
      <c r="L798" s="55"/>
      <c r="M798" s="55"/>
      <c r="N798" s="55"/>
      <c r="O798" s="55"/>
      <c r="P798" s="55"/>
      <c r="Q798" s="55"/>
      <c r="R798" s="55"/>
      <c r="S798" s="55"/>
      <c r="T798" s="55"/>
      <c r="U798" s="55"/>
      <c r="V798" s="55"/>
      <c r="W798" s="55"/>
      <c r="X798" s="55"/>
      <c r="Y798" s="55"/>
      <c r="Z798" s="55"/>
      <c r="AA798" s="55"/>
      <c r="AB798" s="55"/>
      <c r="AC798" s="55"/>
      <c r="AD798" s="55"/>
      <c r="AE798" s="55"/>
      <c r="AF798" s="55"/>
      <c r="AG798" s="55"/>
      <c r="AH798" s="55"/>
      <c r="AI798" s="55"/>
      <c r="AJ798" s="18">
        <f t="shared" ca="1" si="25"/>
        <v>0</v>
      </c>
      <c r="AK798" s="19" t="str">
        <f t="shared" ca="1" si="26"/>
        <v>ada</v>
      </c>
      <c r="AL798" s="21" t="s">
        <v>83</v>
      </c>
      <c r="AM798" s="21">
        <v>48</v>
      </c>
      <c r="AN798" s="21">
        <v>46</v>
      </c>
    </row>
    <row r="799" spans="1:40" ht="12" hidden="1" customHeight="1">
      <c r="A799" s="43"/>
      <c r="B799" s="10"/>
      <c r="C799" s="10"/>
      <c r="D799" s="10"/>
      <c r="E799" s="10"/>
      <c r="F799" s="10"/>
      <c r="G799" s="10"/>
      <c r="H799" s="10"/>
      <c r="I799" s="10"/>
      <c r="J799" s="10"/>
      <c r="K799" s="14"/>
      <c r="L799" s="55"/>
      <c r="M799" s="55"/>
      <c r="N799" s="55"/>
      <c r="O799" s="55"/>
      <c r="P799" s="55"/>
      <c r="Q799" s="55"/>
      <c r="R799" s="55"/>
      <c r="S799" s="55"/>
      <c r="T799" s="55"/>
      <c r="U799" s="55"/>
      <c r="V799" s="55"/>
      <c r="W799" s="55"/>
      <c r="X799" s="55"/>
      <c r="Y799" s="55"/>
      <c r="Z799" s="55"/>
      <c r="AA799" s="55"/>
      <c r="AB799" s="55"/>
      <c r="AC799" s="55"/>
      <c r="AD799" s="55"/>
      <c r="AE799" s="55"/>
      <c r="AF799" s="55"/>
      <c r="AG799" s="55"/>
      <c r="AH799" s="55"/>
      <c r="AI799" s="55"/>
      <c r="AJ799" s="18">
        <f t="shared" ca="1" si="25"/>
        <v>0</v>
      </c>
      <c r="AK799" s="19" t="str">
        <f t="shared" ca="1" si="26"/>
        <v>ada</v>
      </c>
      <c r="AL799" s="21" t="s">
        <v>83</v>
      </c>
      <c r="AM799" s="21">
        <v>49</v>
      </c>
      <c r="AN799" s="21">
        <v>47</v>
      </c>
    </row>
    <row r="800" spans="1:40" ht="12" hidden="1" customHeight="1">
      <c r="A800" s="43"/>
      <c r="B800" s="10"/>
      <c r="C800" s="10"/>
      <c r="D800" s="10"/>
      <c r="E800" s="10"/>
      <c r="F800" s="10"/>
      <c r="G800" s="10"/>
      <c r="H800" s="10"/>
      <c r="I800" s="10"/>
      <c r="J800" s="10"/>
      <c r="K800" s="14"/>
      <c r="L800" s="55"/>
      <c r="M800" s="55"/>
      <c r="N800" s="55"/>
      <c r="O800" s="55"/>
      <c r="P800" s="55"/>
      <c r="Q800" s="55"/>
      <c r="R800" s="55"/>
      <c r="S800" s="55"/>
      <c r="T800" s="55"/>
      <c r="U800" s="55"/>
      <c r="V800" s="55"/>
      <c r="W800" s="55"/>
      <c r="X800" s="55"/>
      <c r="Y800" s="55"/>
      <c r="Z800" s="55"/>
      <c r="AA800" s="55"/>
      <c r="AB800" s="55"/>
      <c r="AC800" s="55"/>
      <c r="AD800" s="55"/>
      <c r="AE800" s="55"/>
      <c r="AF800" s="55"/>
      <c r="AG800" s="55"/>
      <c r="AH800" s="55"/>
      <c r="AI800" s="55"/>
      <c r="AJ800" s="18">
        <f t="shared" ca="1" si="25"/>
        <v>0</v>
      </c>
      <c r="AK800" s="19" t="str">
        <f t="shared" ca="1" si="26"/>
        <v>ada</v>
      </c>
      <c r="AL800" s="21" t="s">
        <v>83</v>
      </c>
      <c r="AM800" s="21">
        <v>50</v>
      </c>
      <c r="AN800" s="21">
        <v>48</v>
      </c>
    </row>
    <row r="801" spans="1:40" ht="12" hidden="1" customHeight="1">
      <c r="A801" s="43"/>
      <c r="B801" s="10"/>
      <c r="C801" s="10"/>
      <c r="D801" s="10"/>
      <c r="E801" s="10"/>
      <c r="F801" s="10"/>
      <c r="G801" s="10"/>
      <c r="H801" s="10"/>
      <c r="I801" s="10"/>
      <c r="J801" s="10"/>
      <c r="K801" s="14"/>
      <c r="L801" s="55"/>
      <c r="M801" s="55"/>
      <c r="N801" s="55"/>
      <c r="O801" s="55"/>
      <c r="P801" s="55"/>
      <c r="Q801" s="55"/>
      <c r="R801" s="55"/>
      <c r="S801" s="55"/>
      <c r="T801" s="55"/>
      <c r="U801" s="55"/>
      <c r="V801" s="55"/>
      <c r="W801" s="55"/>
      <c r="X801" s="55"/>
      <c r="Y801" s="55"/>
      <c r="Z801" s="55"/>
      <c r="AA801" s="55"/>
      <c r="AB801" s="55"/>
      <c r="AC801" s="55"/>
      <c r="AD801" s="55"/>
      <c r="AE801" s="55"/>
      <c r="AF801" s="55"/>
      <c r="AG801" s="55"/>
      <c r="AH801" s="55"/>
      <c r="AI801" s="55"/>
      <c r="AJ801" s="18">
        <f t="shared" ca="1" si="25"/>
        <v>0</v>
      </c>
      <c r="AK801" s="19" t="str">
        <f t="shared" ca="1" si="26"/>
        <v>ada</v>
      </c>
      <c r="AL801" s="21" t="s">
        <v>83</v>
      </c>
      <c r="AM801" s="21">
        <v>51</v>
      </c>
      <c r="AN801" s="21">
        <v>49</v>
      </c>
    </row>
    <row r="802" spans="1:40" ht="12" hidden="1" customHeight="1">
      <c r="A802" s="43"/>
      <c r="B802" s="10"/>
      <c r="C802" s="10"/>
      <c r="D802" s="10"/>
      <c r="E802" s="10"/>
      <c r="F802" s="10"/>
      <c r="G802" s="10"/>
      <c r="H802" s="10"/>
      <c r="I802" s="10"/>
      <c r="J802" s="10"/>
      <c r="K802" s="14"/>
      <c r="L802" s="55"/>
      <c r="M802" s="55"/>
      <c r="N802" s="55"/>
      <c r="O802" s="55"/>
      <c r="P802" s="55"/>
      <c r="Q802" s="55"/>
      <c r="R802" s="55"/>
      <c r="S802" s="55"/>
      <c r="T802" s="55"/>
      <c r="U802" s="55"/>
      <c r="V802" s="55"/>
      <c r="W802" s="55"/>
      <c r="X802" s="55"/>
      <c r="Y802" s="55"/>
      <c r="Z802" s="55"/>
      <c r="AA802" s="55"/>
      <c r="AB802" s="55"/>
      <c r="AC802" s="55"/>
      <c r="AD802" s="55"/>
      <c r="AE802" s="55"/>
      <c r="AF802" s="55"/>
      <c r="AG802" s="55"/>
      <c r="AH802" s="55"/>
      <c r="AI802" s="55"/>
      <c r="AJ802" s="18">
        <f t="shared" ca="1" si="25"/>
        <v>0</v>
      </c>
      <c r="AK802" s="19" t="str">
        <f t="shared" ca="1" si="26"/>
        <v>ada</v>
      </c>
      <c r="AL802" s="21" t="s">
        <v>83</v>
      </c>
      <c r="AM802" s="21">
        <v>52</v>
      </c>
      <c r="AN802" s="21">
        <v>50</v>
      </c>
    </row>
    <row r="803" spans="1:40" ht="12" hidden="1" customHeight="1">
      <c r="A803" s="43"/>
      <c r="B803" s="10"/>
      <c r="C803" s="10"/>
      <c r="D803" s="10"/>
      <c r="E803" s="10"/>
      <c r="F803" s="10"/>
      <c r="G803" s="10"/>
      <c r="H803" s="10"/>
      <c r="I803" s="10"/>
      <c r="J803" s="10"/>
      <c r="K803" s="14"/>
      <c r="L803" s="55"/>
      <c r="M803" s="55"/>
      <c r="N803" s="55"/>
      <c r="O803" s="55"/>
      <c r="P803" s="55"/>
      <c r="Q803" s="55"/>
      <c r="R803" s="55"/>
      <c r="S803" s="55"/>
      <c r="T803" s="55"/>
      <c r="U803" s="55"/>
      <c r="V803" s="55"/>
      <c r="W803" s="55"/>
      <c r="X803" s="55"/>
      <c r="Y803" s="55"/>
      <c r="Z803" s="55"/>
      <c r="AA803" s="55"/>
      <c r="AB803" s="55"/>
      <c r="AC803" s="55"/>
      <c r="AD803" s="55"/>
      <c r="AE803" s="55"/>
      <c r="AF803" s="55"/>
      <c r="AG803" s="55"/>
      <c r="AH803" s="55"/>
      <c r="AI803" s="55"/>
      <c r="AJ803" s="18">
        <f t="shared" ca="1" si="25"/>
        <v>0</v>
      </c>
      <c r="AK803" s="19">
        <f t="shared" ca="1" si="26"/>
        <v>0</v>
      </c>
      <c r="AL803" s="21" t="s">
        <v>84</v>
      </c>
      <c r="AM803" s="21">
        <v>3</v>
      </c>
      <c r="AN803" s="21">
        <v>1</v>
      </c>
    </row>
    <row r="804" spans="1:40" ht="12" hidden="1" customHeight="1">
      <c r="A804" s="43"/>
      <c r="B804" s="10"/>
      <c r="C804" s="10"/>
      <c r="D804" s="10"/>
      <c r="E804" s="10"/>
      <c r="F804" s="10"/>
      <c r="G804" s="10"/>
      <c r="H804" s="10"/>
      <c r="I804" s="10"/>
      <c r="J804" s="10"/>
      <c r="K804" s="14"/>
      <c r="L804" s="55"/>
      <c r="M804" s="55"/>
      <c r="N804" s="55"/>
      <c r="O804" s="55"/>
      <c r="P804" s="55"/>
      <c r="Q804" s="55"/>
      <c r="R804" s="55"/>
      <c r="S804" s="55"/>
      <c r="T804" s="55"/>
      <c r="U804" s="55"/>
      <c r="V804" s="55"/>
      <c r="W804" s="55"/>
      <c r="X804" s="55"/>
      <c r="Y804" s="55"/>
      <c r="Z804" s="55"/>
      <c r="AA804" s="55"/>
      <c r="AB804" s="55"/>
      <c r="AC804" s="55"/>
      <c r="AD804" s="55"/>
      <c r="AE804" s="55"/>
      <c r="AF804" s="55"/>
      <c r="AG804" s="55"/>
      <c r="AH804" s="55"/>
      <c r="AI804" s="55"/>
      <c r="AJ804" s="18">
        <f t="shared" ca="1" si="25"/>
        <v>0</v>
      </c>
      <c r="AK804" s="19">
        <f t="shared" ca="1" si="26"/>
        <v>0</v>
      </c>
      <c r="AL804" s="21" t="s">
        <v>84</v>
      </c>
      <c r="AM804" s="21">
        <v>4</v>
      </c>
      <c r="AN804" s="21">
        <v>2</v>
      </c>
    </row>
    <row r="805" spans="1:40" ht="12" hidden="1" customHeight="1">
      <c r="A805" s="43"/>
      <c r="B805" s="10"/>
      <c r="C805" s="10"/>
      <c r="D805" s="10"/>
      <c r="E805" s="10"/>
      <c r="F805" s="10"/>
      <c r="G805" s="10"/>
      <c r="H805" s="10"/>
      <c r="I805" s="10"/>
      <c r="J805" s="10"/>
      <c r="K805" s="14"/>
      <c r="L805" s="55"/>
      <c r="M805" s="55"/>
      <c r="N805" s="55"/>
      <c r="O805" s="55"/>
      <c r="P805" s="55"/>
      <c r="Q805" s="55"/>
      <c r="R805" s="55"/>
      <c r="S805" s="55"/>
      <c r="T805" s="55"/>
      <c r="U805" s="55"/>
      <c r="V805" s="55"/>
      <c r="W805" s="55"/>
      <c r="X805" s="55"/>
      <c r="Y805" s="55"/>
      <c r="Z805" s="55"/>
      <c r="AA805" s="55"/>
      <c r="AB805" s="55"/>
      <c r="AC805" s="55"/>
      <c r="AD805" s="55"/>
      <c r="AE805" s="55"/>
      <c r="AF805" s="55"/>
      <c r="AG805" s="55"/>
      <c r="AH805" s="55"/>
      <c r="AI805" s="55"/>
      <c r="AJ805" s="18">
        <f t="shared" ca="1" si="25"/>
        <v>0</v>
      </c>
      <c r="AK805" s="19">
        <f t="shared" ca="1" si="26"/>
        <v>0</v>
      </c>
      <c r="AL805" s="21" t="s">
        <v>84</v>
      </c>
      <c r="AM805" s="21">
        <v>5</v>
      </c>
      <c r="AN805" s="21">
        <v>3</v>
      </c>
    </row>
    <row r="806" spans="1:40" ht="12" hidden="1" customHeight="1">
      <c r="A806" s="43"/>
      <c r="B806" s="10"/>
      <c r="C806" s="10"/>
      <c r="D806" s="10"/>
      <c r="E806" s="10"/>
      <c r="F806" s="10"/>
      <c r="G806" s="10"/>
      <c r="H806" s="10"/>
      <c r="I806" s="10"/>
      <c r="J806" s="10"/>
      <c r="K806" s="14"/>
      <c r="L806" s="55"/>
      <c r="M806" s="55"/>
      <c r="N806" s="55"/>
      <c r="O806" s="55"/>
      <c r="P806" s="55"/>
      <c r="Q806" s="55"/>
      <c r="R806" s="55"/>
      <c r="S806" s="55"/>
      <c r="T806" s="55"/>
      <c r="U806" s="55"/>
      <c r="V806" s="55"/>
      <c r="W806" s="55"/>
      <c r="X806" s="55"/>
      <c r="Y806" s="55"/>
      <c r="Z806" s="55"/>
      <c r="AA806" s="55"/>
      <c r="AB806" s="55"/>
      <c r="AC806" s="55"/>
      <c r="AD806" s="55"/>
      <c r="AE806" s="55"/>
      <c r="AF806" s="55"/>
      <c r="AG806" s="55"/>
      <c r="AH806" s="55"/>
      <c r="AI806" s="55"/>
      <c r="AJ806" s="18">
        <f t="shared" ca="1" si="25"/>
        <v>0</v>
      </c>
      <c r="AK806" s="19">
        <f t="shared" ca="1" si="26"/>
        <v>0</v>
      </c>
      <c r="AL806" s="21" t="s">
        <v>84</v>
      </c>
      <c r="AM806" s="21">
        <v>6</v>
      </c>
      <c r="AN806" s="21">
        <v>4</v>
      </c>
    </row>
    <row r="807" spans="1:40" ht="12" hidden="1" customHeight="1">
      <c r="A807" s="43"/>
      <c r="B807" s="10"/>
      <c r="C807" s="10"/>
      <c r="D807" s="10"/>
      <c r="E807" s="10"/>
      <c r="F807" s="10"/>
      <c r="G807" s="10"/>
      <c r="H807" s="10"/>
      <c r="I807" s="10"/>
      <c r="J807" s="10"/>
      <c r="K807" s="14"/>
      <c r="L807" s="55"/>
      <c r="M807" s="55"/>
      <c r="N807" s="55"/>
      <c r="O807" s="55"/>
      <c r="P807" s="55"/>
      <c r="Q807" s="55"/>
      <c r="R807" s="55"/>
      <c r="S807" s="55"/>
      <c r="T807" s="55"/>
      <c r="U807" s="55"/>
      <c r="V807" s="55"/>
      <c r="W807" s="55"/>
      <c r="X807" s="55"/>
      <c r="Y807" s="55"/>
      <c r="Z807" s="55"/>
      <c r="AA807" s="55"/>
      <c r="AB807" s="55"/>
      <c r="AC807" s="55"/>
      <c r="AD807" s="55"/>
      <c r="AE807" s="55"/>
      <c r="AF807" s="55"/>
      <c r="AG807" s="55"/>
      <c r="AH807" s="55"/>
      <c r="AI807" s="55"/>
      <c r="AJ807" s="18">
        <f t="shared" ca="1" si="25"/>
        <v>0</v>
      </c>
      <c r="AK807" s="19">
        <f t="shared" ca="1" si="26"/>
        <v>0</v>
      </c>
      <c r="AL807" s="21" t="s">
        <v>84</v>
      </c>
      <c r="AM807" s="21">
        <v>7</v>
      </c>
      <c r="AN807" s="21">
        <v>5</v>
      </c>
    </row>
    <row r="808" spans="1:40" ht="12" hidden="1" customHeight="1">
      <c r="A808" s="43"/>
      <c r="B808" s="10"/>
      <c r="C808" s="10"/>
      <c r="D808" s="10"/>
      <c r="E808" s="10"/>
      <c r="F808" s="10"/>
      <c r="G808" s="10"/>
      <c r="H808" s="10"/>
      <c r="I808" s="10"/>
      <c r="J808" s="10"/>
      <c r="K808" s="14"/>
      <c r="L808" s="55"/>
      <c r="M808" s="55"/>
      <c r="N808" s="55"/>
      <c r="O808" s="55"/>
      <c r="P808" s="55"/>
      <c r="Q808" s="55"/>
      <c r="R808" s="55"/>
      <c r="S808" s="55"/>
      <c r="T808" s="55"/>
      <c r="U808" s="55"/>
      <c r="V808" s="55"/>
      <c r="W808" s="55"/>
      <c r="X808" s="55"/>
      <c r="Y808" s="55"/>
      <c r="Z808" s="55"/>
      <c r="AA808" s="55"/>
      <c r="AB808" s="55"/>
      <c r="AC808" s="55"/>
      <c r="AD808" s="55"/>
      <c r="AE808" s="55"/>
      <c r="AF808" s="55"/>
      <c r="AG808" s="55"/>
      <c r="AH808" s="55"/>
      <c r="AI808" s="55"/>
      <c r="AJ808" s="18">
        <f t="shared" ca="1" si="25"/>
        <v>0</v>
      </c>
      <c r="AK808" s="19">
        <f t="shared" ca="1" si="26"/>
        <v>0</v>
      </c>
      <c r="AL808" s="21" t="s">
        <v>84</v>
      </c>
      <c r="AM808" s="21">
        <v>8</v>
      </c>
      <c r="AN808" s="21">
        <v>6</v>
      </c>
    </row>
    <row r="809" spans="1:40" ht="12" hidden="1" customHeight="1">
      <c r="A809" s="43"/>
      <c r="B809" s="10"/>
      <c r="C809" s="10"/>
      <c r="D809" s="10"/>
      <c r="E809" s="10"/>
      <c r="F809" s="10"/>
      <c r="G809" s="10"/>
      <c r="H809" s="10"/>
      <c r="I809" s="10"/>
      <c r="J809" s="10"/>
      <c r="K809" s="14"/>
      <c r="L809" s="55"/>
      <c r="M809" s="55"/>
      <c r="N809" s="55"/>
      <c r="O809" s="55"/>
      <c r="P809" s="55"/>
      <c r="Q809" s="55"/>
      <c r="R809" s="55"/>
      <c r="S809" s="55"/>
      <c r="T809" s="55"/>
      <c r="U809" s="55"/>
      <c r="V809" s="55"/>
      <c r="W809" s="55"/>
      <c r="X809" s="55"/>
      <c r="Y809" s="55"/>
      <c r="Z809" s="55"/>
      <c r="AA809" s="55"/>
      <c r="AB809" s="55"/>
      <c r="AC809" s="55"/>
      <c r="AD809" s="55"/>
      <c r="AE809" s="55"/>
      <c r="AF809" s="55"/>
      <c r="AG809" s="55"/>
      <c r="AH809" s="55"/>
      <c r="AI809" s="55"/>
      <c r="AJ809" s="18">
        <f t="shared" ca="1" si="25"/>
        <v>0</v>
      </c>
      <c r="AK809" s="19">
        <f t="shared" ca="1" si="26"/>
        <v>0</v>
      </c>
      <c r="AL809" s="21" t="s">
        <v>84</v>
      </c>
      <c r="AM809" s="21">
        <v>9</v>
      </c>
      <c r="AN809" s="21">
        <v>7</v>
      </c>
    </row>
    <row r="810" spans="1:40" ht="12" hidden="1" customHeight="1">
      <c r="A810" s="43"/>
      <c r="B810" s="10"/>
      <c r="C810" s="10"/>
      <c r="D810" s="10"/>
      <c r="E810" s="10"/>
      <c r="F810" s="10"/>
      <c r="G810" s="10"/>
      <c r="H810" s="10"/>
      <c r="I810" s="10"/>
      <c r="J810" s="10"/>
      <c r="K810" s="14"/>
      <c r="L810" s="55"/>
      <c r="M810" s="55"/>
      <c r="N810" s="55"/>
      <c r="O810" s="55"/>
      <c r="P810" s="55"/>
      <c r="Q810" s="55"/>
      <c r="R810" s="55"/>
      <c r="S810" s="55"/>
      <c r="T810" s="55"/>
      <c r="U810" s="55"/>
      <c r="V810" s="55"/>
      <c r="W810" s="55"/>
      <c r="X810" s="55"/>
      <c r="Y810" s="55"/>
      <c r="Z810" s="55"/>
      <c r="AA810" s="55"/>
      <c r="AB810" s="55"/>
      <c r="AC810" s="55"/>
      <c r="AD810" s="55"/>
      <c r="AE810" s="55"/>
      <c r="AF810" s="55"/>
      <c r="AG810" s="55"/>
      <c r="AH810" s="55"/>
      <c r="AI810" s="55"/>
      <c r="AJ810" s="18">
        <f t="shared" ca="1" si="25"/>
        <v>0</v>
      </c>
      <c r="AK810" s="19">
        <f t="shared" ca="1" si="26"/>
        <v>0</v>
      </c>
      <c r="AL810" s="21" t="s">
        <v>84</v>
      </c>
      <c r="AM810" s="21">
        <v>10</v>
      </c>
      <c r="AN810" s="21">
        <v>8</v>
      </c>
    </row>
    <row r="811" spans="1:40" ht="12" hidden="1" customHeight="1">
      <c r="A811" s="43"/>
      <c r="B811" s="10"/>
      <c r="C811" s="10"/>
      <c r="D811" s="10"/>
      <c r="E811" s="10"/>
      <c r="F811" s="10"/>
      <c r="G811" s="10"/>
      <c r="H811" s="10"/>
      <c r="I811" s="10"/>
      <c r="J811" s="10"/>
      <c r="K811" s="14"/>
      <c r="L811" s="55"/>
      <c r="M811" s="55"/>
      <c r="N811" s="55"/>
      <c r="O811" s="55"/>
      <c r="P811" s="55"/>
      <c r="Q811" s="55"/>
      <c r="R811" s="55"/>
      <c r="S811" s="55"/>
      <c r="T811" s="55"/>
      <c r="U811" s="55"/>
      <c r="V811" s="55"/>
      <c r="W811" s="55"/>
      <c r="X811" s="55"/>
      <c r="Y811" s="55"/>
      <c r="Z811" s="55"/>
      <c r="AA811" s="55"/>
      <c r="AB811" s="55"/>
      <c r="AC811" s="55"/>
      <c r="AD811" s="55"/>
      <c r="AE811" s="55"/>
      <c r="AF811" s="55"/>
      <c r="AG811" s="55"/>
      <c r="AH811" s="55"/>
      <c r="AI811" s="55"/>
      <c r="AJ811" s="18">
        <f t="shared" ca="1" si="25"/>
        <v>0</v>
      </c>
      <c r="AK811" s="19">
        <f t="shared" ca="1" si="26"/>
        <v>0</v>
      </c>
      <c r="AL811" s="21" t="s">
        <v>84</v>
      </c>
      <c r="AM811" s="21">
        <v>11</v>
      </c>
      <c r="AN811" s="21">
        <v>9</v>
      </c>
    </row>
    <row r="812" spans="1:40" ht="12" hidden="1" customHeight="1">
      <c r="A812" s="43"/>
      <c r="B812" s="10"/>
      <c r="C812" s="10"/>
      <c r="D812" s="10"/>
      <c r="E812" s="10"/>
      <c r="F812" s="10"/>
      <c r="G812" s="10"/>
      <c r="H812" s="10"/>
      <c r="I812" s="10"/>
      <c r="J812" s="10"/>
      <c r="K812" s="14"/>
      <c r="L812" s="55"/>
      <c r="M812" s="55"/>
      <c r="N812" s="55"/>
      <c r="O812" s="55"/>
      <c r="P812" s="55"/>
      <c r="Q812" s="55"/>
      <c r="R812" s="55"/>
      <c r="S812" s="55"/>
      <c r="T812" s="55"/>
      <c r="U812" s="55"/>
      <c r="V812" s="55"/>
      <c r="W812" s="55"/>
      <c r="X812" s="55"/>
      <c r="Y812" s="55"/>
      <c r="Z812" s="55"/>
      <c r="AA812" s="55"/>
      <c r="AB812" s="55"/>
      <c r="AC812" s="55"/>
      <c r="AD812" s="55"/>
      <c r="AE812" s="55"/>
      <c r="AF812" s="55"/>
      <c r="AG812" s="55"/>
      <c r="AH812" s="55"/>
      <c r="AI812" s="55"/>
      <c r="AJ812" s="18">
        <f t="shared" ca="1" si="25"/>
        <v>0</v>
      </c>
      <c r="AK812" s="19">
        <f t="shared" ca="1" si="26"/>
        <v>0</v>
      </c>
      <c r="AL812" s="21" t="s">
        <v>84</v>
      </c>
      <c r="AM812" s="21">
        <v>12</v>
      </c>
      <c r="AN812" s="21">
        <v>10</v>
      </c>
    </row>
    <row r="813" spans="1:40" ht="12" hidden="1" customHeight="1">
      <c r="A813" s="43"/>
      <c r="B813" s="10"/>
      <c r="C813" s="10"/>
      <c r="D813" s="10"/>
      <c r="E813" s="10"/>
      <c r="F813" s="10"/>
      <c r="G813" s="10"/>
      <c r="H813" s="10"/>
      <c r="I813" s="10"/>
      <c r="J813" s="10"/>
      <c r="K813" s="14"/>
      <c r="L813" s="55"/>
      <c r="M813" s="55"/>
      <c r="N813" s="55"/>
      <c r="O813" s="55"/>
      <c r="P813" s="55"/>
      <c r="Q813" s="55"/>
      <c r="R813" s="55"/>
      <c r="S813" s="55"/>
      <c r="T813" s="55"/>
      <c r="U813" s="55"/>
      <c r="V813" s="55"/>
      <c r="W813" s="55"/>
      <c r="X813" s="55"/>
      <c r="Y813" s="55"/>
      <c r="Z813" s="55"/>
      <c r="AA813" s="55"/>
      <c r="AB813" s="55"/>
      <c r="AC813" s="55"/>
      <c r="AD813" s="55"/>
      <c r="AE813" s="55"/>
      <c r="AF813" s="55"/>
      <c r="AG813" s="55"/>
      <c r="AH813" s="55"/>
      <c r="AI813" s="55"/>
      <c r="AJ813" s="18">
        <f t="shared" ca="1" si="25"/>
        <v>0</v>
      </c>
      <c r="AK813" s="19">
        <f t="shared" ca="1" si="26"/>
        <v>0</v>
      </c>
      <c r="AL813" s="21" t="s">
        <v>84</v>
      </c>
      <c r="AM813" s="21">
        <v>13</v>
      </c>
      <c r="AN813" s="21">
        <v>11</v>
      </c>
    </row>
    <row r="814" spans="1:40" ht="12" hidden="1" customHeight="1">
      <c r="A814" s="43"/>
      <c r="B814" s="10"/>
      <c r="C814" s="10"/>
      <c r="D814" s="10"/>
      <c r="E814" s="10"/>
      <c r="F814" s="10"/>
      <c r="G814" s="10"/>
      <c r="H814" s="10"/>
      <c r="I814" s="10"/>
      <c r="J814" s="10"/>
      <c r="K814" s="14"/>
      <c r="L814" s="55"/>
      <c r="M814" s="55"/>
      <c r="N814" s="55"/>
      <c r="O814" s="55"/>
      <c r="P814" s="55"/>
      <c r="Q814" s="55"/>
      <c r="R814" s="55"/>
      <c r="S814" s="55"/>
      <c r="T814" s="55"/>
      <c r="U814" s="55"/>
      <c r="V814" s="55"/>
      <c r="W814" s="55"/>
      <c r="X814" s="55"/>
      <c r="Y814" s="55"/>
      <c r="Z814" s="55"/>
      <c r="AA814" s="55"/>
      <c r="AB814" s="55"/>
      <c r="AC814" s="55"/>
      <c r="AD814" s="55"/>
      <c r="AE814" s="55"/>
      <c r="AF814" s="55"/>
      <c r="AG814" s="55"/>
      <c r="AH814" s="55"/>
      <c r="AI814" s="55"/>
      <c r="AJ814" s="18">
        <f t="shared" ca="1" si="25"/>
        <v>0</v>
      </c>
      <c r="AK814" s="19">
        <f t="shared" ca="1" si="26"/>
        <v>0</v>
      </c>
      <c r="AL814" s="21" t="s">
        <v>84</v>
      </c>
      <c r="AM814" s="21">
        <v>14</v>
      </c>
      <c r="AN814" s="21">
        <v>12</v>
      </c>
    </row>
    <row r="815" spans="1:40" ht="12" hidden="1" customHeight="1">
      <c r="A815" s="43"/>
      <c r="B815" s="10"/>
      <c r="C815" s="10"/>
      <c r="D815" s="10"/>
      <c r="E815" s="10"/>
      <c r="F815" s="10"/>
      <c r="G815" s="10"/>
      <c r="H815" s="10"/>
      <c r="I815" s="10"/>
      <c r="J815" s="10"/>
      <c r="K815" s="14"/>
      <c r="L815" s="55"/>
      <c r="M815" s="55"/>
      <c r="N815" s="55"/>
      <c r="O815" s="55"/>
      <c r="P815" s="55"/>
      <c r="Q815" s="55"/>
      <c r="R815" s="55"/>
      <c r="S815" s="55"/>
      <c r="T815" s="55"/>
      <c r="U815" s="55"/>
      <c r="V815" s="55"/>
      <c r="W815" s="55"/>
      <c r="X815" s="55"/>
      <c r="Y815" s="55"/>
      <c r="Z815" s="55"/>
      <c r="AA815" s="55"/>
      <c r="AB815" s="55"/>
      <c r="AC815" s="55"/>
      <c r="AD815" s="55"/>
      <c r="AE815" s="55"/>
      <c r="AF815" s="55"/>
      <c r="AG815" s="55"/>
      <c r="AH815" s="55"/>
      <c r="AI815" s="55"/>
      <c r="AJ815" s="18">
        <f t="shared" ca="1" si="25"/>
        <v>0</v>
      </c>
      <c r="AK815" s="19">
        <f t="shared" ca="1" si="26"/>
        <v>0</v>
      </c>
      <c r="AL815" s="21" t="s">
        <v>84</v>
      </c>
      <c r="AM815" s="21">
        <v>15</v>
      </c>
      <c r="AN815" s="21">
        <v>13</v>
      </c>
    </row>
    <row r="816" spans="1:40" ht="12" hidden="1" customHeight="1">
      <c r="A816" s="43"/>
      <c r="B816" s="10"/>
      <c r="C816" s="10"/>
      <c r="D816" s="10"/>
      <c r="E816" s="10"/>
      <c r="F816" s="10"/>
      <c r="G816" s="10"/>
      <c r="H816" s="10"/>
      <c r="I816" s="10"/>
      <c r="J816" s="10"/>
      <c r="K816" s="14"/>
      <c r="L816" s="55"/>
      <c r="M816" s="55"/>
      <c r="N816" s="55"/>
      <c r="O816" s="55"/>
      <c r="P816" s="55"/>
      <c r="Q816" s="55"/>
      <c r="R816" s="55"/>
      <c r="S816" s="55"/>
      <c r="T816" s="55"/>
      <c r="U816" s="55"/>
      <c r="V816" s="55"/>
      <c r="W816" s="55"/>
      <c r="X816" s="55"/>
      <c r="Y816" s="55"/>
      <c r="Z816" s="55"/>
      <c r="AA816" s="55"/>
      <c r="AB816" s="55"/>
      <c r="AC816" s="55"/>
      <c r="AD816" s="55"/>
      <c r="AE816" s="55"/>
      <c r="AF816" s="55"/>
      <c r="AG816" s="55"/>
      <c r="AH816" s="55"/>
      <c r="AI816" s="55"/>
      <c r="AJ816" s="18">
        <f t="shared" ca="1" si="25"/>
        <v>0</v>
      </c>
      <c r="AK816" s="19">
        <f t="shared" ca="1" si="26"/>
        <v>0</v>
      </c>
      <c r="AL816" s="21" t="s">
        <v>84</v>
      </c>
      <c r="AM816" s="21">
        <v>16</v>
      </c>
      <c r="AN816" s="21">
        <v>14</v>
      </c>
    </row>
    <row r="817" spans="1:40" ht="12" hidden="1" customHeight="1">
      <c r="A817" s="43"/>
      <c r="B817" s="10"/>
      <c r="C817" s="10"/>
      <c r="D817" s="10"/>
      <c r="E817" s="10"/>
      <c r="F817" s="10"/>
      <c r="G817" s="10"/>
      <c r="H817" s="10"/>
      <c r="I817" s="10"/>
      <c r="J817" s="10"/>
      <c r="K817" s="14"/>
      <c r="L817" s="55"/>
      <c r="M817" s="55"/>
      <c r="N817" s="55"/>
      <c r="O817" s="55"/>
      <c r="P817" s="55"/>
      <c r="Q817" s="55"/>
      <c r="R817" s="55"/>
      <c r="S817" s="55"/>
      <c r="T817" s="55"/>
      <c r="U817" s="55"/>
      <c r="V817" s="55"/>
      <c r="W817" s="55"/>
      <c r="X817" s="55"/>
      <c r="Y817" s="55"/>
      <c r="Z817" s="55"/>
      <c r="AA817" s="55"/>
      <c r="AB817" s="55"/>
      <c r="AC817" s="55"/>
      <c r="AD817" s="55"/>
      <c r="AE817" s="55"/>
      <c r="AF817" s="55"/>
      <c r="AG817" s="55"/>
      <c r="AH817" s="55"/>
      <c r="AI817" s="55"/>
      <c r="AJ817" s="18">
        <f t="shared" ca="1" si="25"/>
        <v>0</v>
      </c>
      <c r="AK817" s="19">
        <f t="shared" ca="1" si="26"/>
        <v>0</v>
      </c>
      <c r="AL817" s="21" t="s">
        <v>84</v>
      </c>
      <c r="AM817" s="21">
        <v>17</v>
      </c>
      <c r="AN817" s="21">
        <v>15</v>
      </c>
    </row>
    <row r="818" spans="1:40" ht="12" hidden="1" customHeight="1">
      <c r="A818" s="43"/>
      <c r="B818" s="10"/>
      <c r="C818" s="10"/>
      <c r="D818" s="10"/>
      <c r="E818" s="10"/>
      <c r="F818" s="10"/>
      <c r="G818" s="10"/>
      <c r="H818" s="10"/>
      <c r="I818" s="10"/>
      <c r="J818" s="10"/>
      <c r="K818" s="14"/>
      <c r="L818" s="55"/>
      <c r="M818" s="55"/>
      <c r="N818" s="55"/>
      <c r="O818" s="55"/>
      <c r="P818" s="55"/>
      <c r="Q818" s="55"/>
      <c r="R818" s="55"/>
      <c r="S818" s="55"/>
      <c r="T818" s="55"/>
      <c r="U818" s="55"/>
      <c r="V818" s="55"/>
      <c r="W818" s="55"/>
      <c r="X818" s="55"/>
      <c r="Y818" s="55"/>
      <c r="Z818" s="55"/>
      <c r="AA818" s="55"/>
      <c r="AB818" s="55"/>
      <c r="AC818" s="55"/>
      <c r="AD818" s="55"/>
      <c r="AE818" s="55"/>
      <c r="AF818" s="55"/>
      <c r="AG818" s="55"/>
      <c r="AH818" s="55"/>
      <c r="AI818" s="55"/>
      <c r="AJ818" s="18">
        <f t="shared" ca="1" si="25"/>
        <v>0</v>
      </c>
      <c r="AK818" s="19">
        <f t="shared" ca="1" si="26"/>
        <v>0</v>
      </c>
      <c r="AL818" s="21" t="s">
        <v>84</v>
      </c>
      <c r="AM818" s="21">
        <v>18</v>
      </c>
      <c r="AN818" s="21">
        <v>16</v>
      </c>
    </row>
    <row r="819" spans="1:40" ht="12" hidden="1" customHeight="1">
      <c r="A819" s="43"/>
      <c r="B819" s="10"/>
      <c r="C819" s="10"/>
      <c r="D819" s="10"/>
      <c r="E819" s="10"/>
      <c r="F819" s="10"/>
      <c r="G819" s="10"/>
      <c r="H819" s="10"/>
      <c r="I819" s="10"/>
      <c r="J819" s="10"/>
      <c r="K819" s="14"/>
      <c r="L819" s="55"/>
      <c r="M819" s="55"/>
      <c r="N819" s="55"/>
      <c r="O819" s="55"/>
      <c r="P819" s="55"/>
      <c r="Q819" s="55"/>
      <c r="R819" s="55"/>
      <c r="S819" s="55"/>
      <c r="T819" s="55"/>
      <c r="U819" s="55"/>
      <c r="V819" s="55"/>
      <c r="W819" s="55"/>
      <c r="X819" s="55"/>
      <c r="Y819" s="55"/>
      <c r="Z819" s="55"/>
      <c r="AA819" s="55"/>
      <c r="AB819" s="55"/>
      <c r="AC819" s="55"/>
      <c r="AD819" s="55"/>
      <c r="AE819" s="55"/>
      <c r="AF819" s="55"/>
      <c r="AG819" s="55"/>
      <c r="AH819" s="55"/>
      <c r="AI819" s="55"/>
      <c r="AJ819" s="18">
        <f t="shared" ca="1" si="25"/>
        <v>0</v>
      </c>
      <c r="AK819" s="19">
        <f t="shared" ca="1" si="26"/>
        <v>0</v>
      </c>
      <c r="AL819" s="21" t="s">
        <v>84</v>
      </c>
      <c r="AM819" s="21">
        <v>19</v>
      </c>
      <c r="AN819" s="21">
        <v>17</v>
      </c>
    </row>
    <row r="820" spans="1:40" ht="12" hidden="1" customHeight="1">
      <c r="A820" s="43"/>
      <c r="B820" s="10"/>
      <c r="C820" s="10"/>
      <c r="D820" s="10"/>
      <c r="E820" s="10"/>
      <c r="F820" s="10"/>
      <c r="G820" s="10"/>
      <c r="H820" s="10"/>
      <c r="I820" s="10"/>
      <c r="J820" s="10"/>
      <c r="K820" s="14"/>
      <c r="L820" s="55"/>
      <c r="M820" s="55"/>
      <c r="N820" s="55"/>
      <c r="O820" s="55"/>
      <c r="P820" s="55"/>
      <c r="Q820" s="55"/>
      <c r="R820" s="55"/>
      <c r="S820" s="55"/>
      <c r="T820" s="55"/>
      <c r="U820" s="55"/>
      <c r="V820" s="55"/>
      <c r="W820" s="55"/>
      <c r="X820" s="55"/>
      <c r="Y820" s="55"/>
      <c r="Z820" s="55"/>
      <c r="AA820" s="55"/>
      <c r="AB820" s="55"/>
      <c r="AC820" s="55"/>
      <c r="AD820" s="55"/>
      <c r="AE820" s="55"/>
      <c r="AF820" s="55"/>
      <c r="AG820" s="55"/>
      <c r="AH820" s="55"/>
      <c r="AI820" s="55"/>
      <c r="AJ820" s="18">
        <f t="shared" ca="1" si="25"/>
        <v>0</v>
      </c>
      <c r="AK820" s="19">
        <f t="shared" ca="1" si="26"/>
        <v>0</v>
      </c>
      <c r="AL820" s="21" t="s">
        <v>84</v>
      </c>
      <c r="AM820" s="21">
        <v>20</v>
      </c>
      <c r="AN820" s="21">
        <v>18</v>
      </c>
    </row>
    <row r="821" spans="1:40" ht="12" hidden="1" customHeight="1">
      <c r="A821" s="43"/>
      <c r="B821" s="10"/>
      <c r="C821" s="10"/>
      <c r="D821" s="10"/>
      <c r="E821" s="10"/>
      <c r="F821" s="10"/>
      <c r="G821" s="10"/>
      <c r="H821" s="10"/>
      <c r="I821" s="10"/>
      <c r="J821" s="10"/>
      <c r="K821" s="14"/>
      <c r="L821" s="55"/>
      <c r="M821" s="55"/>
      <c r="N821" s="55"/>
      <c r="O821" s="55"/>
      <c r="P821" s="55"/>
      <c r="Q821" s="55"/>
      <c r="R821" s="55"/>
      <c r="S821" s="55"/>
      <c r="T821" s="55"/>
      <c r="U821" s="55"/>
      <c r="V821" s="55"/>
      <c r="W821" s="55"/>
      <c r="X821" s="55"/>
      <c r="Y821" s="55"/>
      <c r="Z821" s="55"/>
      <c r="AA821" s="55"/>
      <c r="AB821" s="55"/>
      <c r="AC821" s="55"/>
      <c r="AD821" s="55"/>
      <c r="AE821" s="55"/>
      <c r="AF821" s="55"/>
      <c r="AG821" s="55"/>
      <c r="AH821" s="55"/>
      <c r="AI821" s="55"/>
      <c r="AJ821" s="18">
        <f t="shared" ca="1" si="25"/>
        <v>0</v>
      </c>
      <c r="AK821" s="19">
        <f t="shared" ca="1" si="26"/>
        <v>0</v>
      </c>
      <c r="AL821" s="21" t="s">
        <v>84</v>
      </c>
      <c r="AM821" s="21">
        <v>21</v>
      </c>
      <c r="AN821" s="21">
        <v>19</v>
      </c>
    </row>
    <row r="822" spans="1:40" ht="12" hidden="1" customHeight="1">
      <c r="A822" s="43"/>
      <c r="B822" s="10"/>
      <c r="C822" s="10"/>
      <c r="D822" s="10"/>
      <c r="E822" s="10"/>
      <c r="F822" s="10"/>
      <c r="G822" s="10"/>
      <c r="H822" s="10"/>
      <c r="I822" s="10"/>
      <c r="J822" s="10"/>
      <c r="K822" s="14"/>
      <c r="L822" s="55"/>
      <c r="M822" s="55"/>
      <c r="N822" s="55"/>
      <c r="O822" s="55"/>
      <c r="P822" s="55"/>
      <c r="Q822" s="55"/>
      <c r="R822" s="55"/>
      <c r="S822" s="55"/>
      <c r="T822" s="55"/>
      <c r="U822" s="55"/>
      <c r="V822" s="55"/>
      <c r="W822" s="55"/>
      <c r="X822" s="55"/>
      <c r="Y822" s="55"/>
      <c r="Z822" s="55"/>
      <c r="AA822" s="55"/>
      <c r="AB822" s="55"/>
      <c r="AC822" s="55"/>
      <c r="AD822" s="55"/>
      <c r="AE822" s="55"/>
      <c r="AF822" s="55"/>
      <c r="AG822" s="55"/>
      <c r="AH822" s="55"/>
      <c r="AI822" s="55"/>
      <c r="AJ822" s="18">
        <f t="shared" ca="1" si="25"/>
        <v>0</v>
      </c>
      <c r="AK822" s="19">
        <f t="shared" ca="1" si="26"/>
        <v>0</v>
      </c>
      <c r="AL822" s="21" t="s">
        <v>84</v>
      </c>
      <c r="AM822" s="21">
        <v>22</v>
      </c>
      <c r="AN822" s="21">
        <v>20</v>
      </c>
    </row>
    <row r="823" spans="1:40" ht="12" hidden="1" customHeight="1">
      <c r="A823" s="43"/>
      <c r="B823" s="10"/>
      <c r="C823" s="10"/>
      <c r="D823" s="10"/>
      <c r="E823" s="10"/>
      <c r="F823" s="10"/>
      <c r="G823" s="10"/>
      <c r="H823" s="10"/>
      <c r="I823" s="10"/>
      <c r="J823" s="10"/>
      <c r="K823" s="14"/>
      <c r="L823" s="55"/>
      <c r="M823" s="55"/>
      <c r="N823" s="55"/>
      <c r="O823" s="55"/>
      <c r="P823" s="55"/>
      <c r="Q823" s="55"/>
      <c r="R823" s="55"/>
      <c r="S823" s="55"/>
      <c r="T823" s="55"/>
      <c r="U823" s="55"/>
      <c r="V823" s="55"/>
      <c r="W823" s="55"/>
      <c r="X823" s="55"/>
      <c r="Y823" s="55"/>
      <c r="Z823" s="55"/>
      <c r="AA823" s="55"/>
      <c r="AB823" s="55"/>
      <c r="AC823" s="55"/>
      <c r="AD823" s="55"/>
      <c r="AE823" s="55"/>
      <c r="AF823" s="55"/>
      <c r="AG823" s="55"/>
      <c r="AH823" s="55"/>
      <c r="AI823" s="55"/>
      <c r="AJ823" s="18">
        <f t="shared" ca="1" si="25"/>
        <v>0</v>
      </c>
      <c r="AK823" s="19">
        <f t="shared" ca="1" si="26"/>
        <v>0</v>
      </c>
      <c r="AL823" s="21" t="s">
        <v>84</v>
      </c>
      <c r="AM823" s="21">
        <v>23</v>
      </c>
      <c r="AN823" s="21">
        <v>21</v>
      </c>
    </row>
    <row r="824" spans="1:40" ht="12" hidden="1" customHeight="1">
      <c r="A824" s="43"/>
      <c r="B824" s="10"/>
      <c r="C824" s="10"/>
      <c r="D824" s="10"/>
      <c r="E824" s="10"/>
      <c r="F824" s="10"/>
      <c r="G824" s="10"/>
      <c r="H824" s="10"/>
      <c r="I824" s="10"/>
      <c r="J824" s="10"/>
      <c r="K824" s="14"/>
      <c r="L824" s="55"/>
      <c r="M824" s="55"/>
      <c r="N824" s="55"/>
      <c r="O824" s="55"/>
      <c r="P824" s="55"/>
      <c r="Q824" s="55"/>
      <c r="R824" s="55"/>
      <c r="S824" s="55"/>
      <c r="T824" s="55"/>
      <c r="U824" s="55"/>
      <c r="V824" s="55"/>
      <c r="W824" s="55"/>
      <c r="X824" s="55"/>
      <c r="Y824" s="55"/>
      <c r="Z824" s="55"/>
      <c r="AA824" s="55"/>
      <c r="AB824" s="55"/>
      <c r="AC824" s="55"/>
      <c r="AD824" s="55"/>
      <c r="AE824" s="55"/>
      <c r="AF824" s="55"/>
      <c r="AG824" s="55"/>
      <c r="AH824" s="55"/>
      <c r="AI824" s="55"/>
      <c r="AJ824" s="18">
        <f t="shared" ca="1" si="25"/>
        <v>0</v>
      </c>
      <c r="AK824" s="19">
        <f t="shared" ca="1" si="26"/>
        <v>0</v>
      </c>
      <c r="AL824" s="21" t="s">
        <v>84</v>
      </c>
      <c r="AM824" s="21">
        <v>24</v>
      </c>
      <c r="AN824" s="21">
        <v>22</v>
      </c>
    </row>
    <row r="825" spans="1:40" ht="12" hidden="1" customHeight="1">
      <c r="A825" s="43"/>
      <c r="B825" s="10"/>
      <c r="C825" s="10"/>
      <c r="D825" s="10"/>
      <c r="E825" s="10"/>
      <c r="F825" s="10"/>
      <c r="G825" s="10"/>
      <c r="H825" s="10"/>
      <c r="I825" s="10"/>
      <c r="J825" s="10"/>
      <c r="K825" s="14"/>
      <c r="L825" s="55"/>
      <c r="M825" s="55"/>
      <c r="N825" s="55"/>
      <c r="O825" s="55"/>
      <c r="P825" s="55"/>
      <c r="Q825" s="55"/>
      <c r="R825" s="55"/>
      <c r="S825" s="55"/>
      <c r="T825" s="55"/>
      <c r="U825" s="55"/>
      <c r="V825" s="55"/>
      <c r="W825" s="55"/>
      <c r="X825" s="55"/>
      <c r="Y825" s="55"/>
      <c r="Z825" s="55"/>
      <c r="AA825" s="55"/>
      <c r="AB825" s="55"/>
      <c r="AC825" s="55"/>
      <c r="AD825" s="55"/>
      <c r="AE825" s="55"/>
      <c r="AF825" s="55"/>
      <c r="AG825" s="55"/>
      <c r="AH825" s="55"/>
      <c r="AI825" s="55"/>
      <c r="AJ825" s="18">
        <f t="shared" ca="1" si="25"/>
        <v>0</v>
      </c>
      <c r="AK825" s="19">
        <f t="shared" ca="1" si="26"/>
        <v>0</v>
      </c>
      <c r="AL825" s="21" t="s">
        <v>84</v>
      </c>
      <c r="AM825" s="21">
        <v>25</v>
      </c>
      <c r="AN825" s="21">
        <v>23</v>
      </c>
    </row>
    <row r="826" spans="1:40" ht="12" hidden="1" customHeight="1">
      <c r="A826" s="43"/>
      <c r="B826" s="10"/>
      <c r="C826" s="10"/>
      <c r="D826" s="10"/>
      <c r="E826" s="10"/>
      <c r="F826" s="10"/>
      <c r="G826" s="10"/>
      <c r="H826" s="10"/>
      <c r="I826" s="10"/>
      <c r="J826" s="10"/>
      <c r="K826" s="14"/>
      <c r="L826" s="55"/>
      <c r="M826" s="55"/>
      <c r="N826" s="55"/>
      <c r="O826" s="55"/>
      <c r="P826" s="55"/>
      <c r="Q826" s="55"/>
      <c r="R826" s="55"/>
      <c r="S826" s="55"/>
      <c r="T826" s="55"/>
      <c r="U826" s="55"/>
      <c r="V826" s="55"/>
      <c r="W826" s="55"/>
      <c r="X826" s="55"/>
      <c r="Y826" s="55"/>
      <c r="Z826" s="55"/>
      <c r="AA826" s="55"/>
      <c r="AB826" s="55"/>
      <c r="AC826" s="55"/>
      <c r="AD826" s="55"/>
      <c r="AE826" s="55"/>
      <c r="AF826" s="55"/>
      <c r="AG826" s="55"/>
      <c r="AH826" s="55"/>
      <c r="AI826" s="55"/>
      <c r="AJ826" s="18">
        <f t="shared" ca="1" si="25"/>
        <v>0</v>
      </c>
      <c r="AK826" s="19">
        <f t="shared" ca="1" si="26"/>
        <v>0</v>
      </c>
      <c r="AL826" s="21" t="s">
        <v>84</v>
      </c>
      <c r="AM826" s="21">
        <v>26</v>
      </c>
      <c r="AN826" s="21">
        <v>24</v>
      </c>
    </row>
    <row r="827" spans="1:40" ht="12" hidden="1" customHeight="1">
      <c r="A827" s="43"/>
      <c r="B827" s="10"/>
      <c r="C827" s="10"/>
      <c r="D827" s="10"/>
      <c r="E827" s="10"/>
      <c r="F827" s="10"/>
      <c r="G827" s="10"/>
      <c r="H827" s="10"/>
      <c r="I827" s="10"/>
      <c r="J827" s="10"/>
      <c r="K827" s="14"/>
      <c r="L827" s="55"/>
      <c r="M827" s="55"/>
      <c r="N827" s="55"/>
      <c r="O827" s="55"/>
      <c r="P827" s="55"/>
      <c r="Q827" s="55"/>
      <c r="R827" s="55"/>
      <c r="S827" s="55"/>
      <c r="T827" s="55"/>
      <c r="U827" s="55"/>
      <c r="V827" s="55"/>
      <c r="W827" s="55"/>
      <c r="X827" s="55"/>
      <c r="Y827" s="55"/>
      <c r="Z827" s="55"/>
      <c r="AA827" s="55"/>
      <c r="AB827" s="55"/>
      <c r="AC827" s="55"/>
      <c r="AD827" s="55"/>
      <c r="AE827" s="55"/>
      <c r="AF827" s="55"/>
      <c r="AG827" s="55"/>
      <c r="AH827" s="55"/>
      <c r="AI827" s="55"/>
      <c r="AJ827" s="18">
        <f t="shared" ca="1" si="25"/>
        <v>0</v>
      </c>
      <c r="AK827" s="19">
        <f t="shared" ca="1" si="26"/>
        <v>0</v>
      </c>
      <c r="AL827" s="21" t="s">
        <v>84</v>
      </c>
      <c r="AM827" s="21">
        <v>27</v>
      </c>
      <c r="AN827" s="21">
        <v>25</v>
      </c>
    </row>
    <row r="828" spans="1:40" ht="12" hidden="1" customHeight="1">
      <c r="A828" s="43"/>
      <c r="B828" s="10"/>
      <c r="C828" s="10"/>
      <c r="D828" s="10"/>
      <c r="E828" s="10"/>
      <c r="F828" s="10"/>
      <c r="G828" s="10"/>
      <c r="H828" s="10"/>
      <c r="I828" s="10"/>
      <c r="J828" s="10"/>
      <c r="K828" s="14"/>
      <c r="L828" s="55"/>
      <c r="M828" s="55"/>
      <c r="N828" s="55"/>
      <c r="O828" s="55"/>
      <c r="P828" s="55"/>
      <c r="Q828" s="55"/>
      <c r="R828" s="55"/>
      <c r="S828" s="55"/>
      <c r="T828" s="55"/>
      <c r="U828" s="55"/>
      <c r="V828" s="55"/>
      <c r="W828" s="55"/>
      <c r="X828" s="55"/>
      <c r="Y828" s="55"/>
      <c r="Z828" s="55"/>
      <c r="AA828" s="55"/>
      <c r="AB828" s="55"/>
      <c r="AC828" s="55"/>
      <c r="AD828" s="55"/>
      <c r="AE828" s="55"/>
      <c r="AF828" s="55"/>
      <c r="AG828" s="55"/>
      <c r="AH828" s="55"/>
      <c r="AI828" s="55"/>
      <c r="AJ828" s="18">
        <f t="shared" ca="1" si="25"/>
        <v>0</v>
      </c>
      <c r="AK828" s="19">
        <f t="shared" ca="1" si="26"/>
        <v>0</v>
      </c>
      <c r="AL828" s="21" t="s">
        <v>84</v>
      </c>
      <c r="AM828" s="21">
        <v>28</v>
      </c>
      <c r="AN828" s="21">
        <v>26</v>
      </c>
    </row>
    <row r="829" spans="1:40" ht="12" hidden="1" customHeight="1">
      <c r="A829" s="43"/>
      <c r="B829" s="10"/>
      <c r="C829" s="10"/>
      <c r="D829" s="10"/>
      <c r="E829" s="10"/>
      <c r="F829" s="10"/>
      <c r="G829" s="10"/>
      <c r="H829" s="10"/>
      <c r="I829" s="10"/>
      <c r="J829" s="10"/>
      <c r="K829" s="14"/>
      <c r="L829" s="55"/>
      <c r="M829" s="55"/>
      <c r="N829" s="55"/>
      <c r="O829" s="55"/>
      <c r="P829" s="55"/>
      <c r="Q829" s="55"/>
      <c r="R829" s="55"/>
      <c r="S829" s="55"/>
      <c r="T829" s="55"/>
      <c r="U829" s="55"/>
      <c r="V829" s="55"/>
      <c r="W829" s="55"/>
      <c r="X829" s="55"/>
      <c r="Y829" s="55"/>
      <c r="Z829" s="55"/>
      <c r="AA829" s="55"/>
      <c r="AB829" s="55"/>
      <c r="AC829" s="55"/>
      <c r="AD829" s="55"/>
      <c r="AE829" s="55"/>
      <c r="AF829" s="55"/>
      <c r="AG829" s="55"/>
      <c r="AH829" s="55"/>
      <c r="AI829" s="55"/>
      <c r="AJ829" s="18">
        <f t="shared" ca="1" si="25"/>
        <v>0</v>
      </c>
      <c r="AK829" s="19">
        <f t="shared" ca="1" si="26"/>
        <v>0</v>
      </c>
      <c r="AL829" s="21" t="s">
        <v>84</v>
      </c>
      <c r="AM829" s="21">
        <v>29</v>
      </c>
      <c r="AN829" s="21">
        <v>27</v>
      </c>
    </row>
    <row r="830" spans="1:40" ht="12" hidden="1" customHeight="1">
      <c r="A830" s="43"/>
      <c r="B830" s="10"/>
      <c r="C830" s="10"/>
      <c r="D830" s="10"/>
      <c r="E830" s="10"/>
      <c r="F830" s="10"/>
      <c r="G830" s="10"/>
      <c r="H830" s="10"/>
      <c r="I830" s="10"/>
      <c r="J830" s="10"/>
      <c r="K830" s="14"/>
      <c r="L830" s="55"/>
      <c r="M830" s="55"/>
      <c r="N830" s="55"/>
      <c r="O830" s="55"/>
      <c r="P830" s="55"/>
      <c r="Q830" s="55"/>
      <c r="R830" s="55"/>
      <c r="S830" s="55"/>
      <c r="T830" s="55"/>
      <c r="U830" s="55"/>
      <c r="V830" s="55"/>
      <c r="W830" s="55"/>
      <c r="X830" s="55"/>
      <c r="Y830" s="55"/>
      <c r="Z830" s="55"/>
      <c r="AA830" s="55"/>
      <c r="AB830" s="55"/>
      <c r="AC830" s="55"/>
      <c r="AD830" s="55"/>
      <c r="AE830" s="55"/>
      <c r="AF830" s="55"/>
      <c r="AG830" s="55"/>
      <c r="AH830" s="55"/>
      <c r="AI830" s="55"/>
      <c r="AJ830" s="18">
        <f t="shared" ca="1" si="25"/>
        <v>0</v>
      </c>
      <c r="AK830" s="19">
        <f t="shared" ca="1" si="26"/>
        <v>0</v>
      </c>
      <c r="AL830" s="21" t="s">
        <v>84</v>
      </c>
      <c r="AM830" s="21">
        <v>30</v>
      </c>
      <c r="AN830" s="21">
        <v>28</v>
      </c>
    </row>
    <row r="831" spans="1:40" ht="12" hidden="1" customHeight="1">
      <c r="A831" s="43"/>
      <c r="B831" s="10"/>
      <c r="C831" s="10"/>
      <c r="D831" s="10"/>
      <c r="E831" s="10"/>
      <c r="F831" s="10"/>
      <c r="G831" s="10"/>
      <c r="H831" s="10"/>
      <c r="I831" s="10"/>
      <c r="J831" s="10"/>
      <c r="K831" s="14"/>
      <c r="L831" s="55"/>
      <c r="M831" s="55"/>
      <c r="N831" s="55"/>
      <c r="O831" s="55"/>
      <c r="P831" s="55"/>
      <c r="Q831" s="55"/>
      <c r="R831" s="55"/>
      <c r="S831" s="55"/>
      <c r="T831" s="55"/>
      <c r="U831" s="55"/>
      <c r="V831" s="55"/>
      <c r="W831" s="55"/>
      <c r="X831" s="55"/>
      <c r="Y831" s="55"/>
      <c r="Z831" s="55"/>
      <c r="AA831" s="55"/>
      <c r="AB831" s="55"/>
      <c r="AC831" s="55"/>
      <c r="AD831" s="55"/>
      <c r="AE831" s="55"/>
      <c r="AF831" s="55"/>
      <c r="AG831" s="55"/>
      <c r="AH831" s="55"/>
      <c r="AI831" s="55"/>
      <c r="AJ831" s="18">
        <f t="shared" ca="1" si="25"/>
        <v>0</v>
      </c>
      <c r="AK831" s="19">
        <f t="shared" ca="1" si="26"/>
        <v>0</v>
      </c>
      <c r="AL831" s="21" t="s">
        <v>84</v>
      </c>
      <c r="AM831" s="21">
        <v>31</v>
      </c>
      <c r="AN831" s="21">
        <v>29</v>
      </c>
    </row>
    <row r="832" spans="1:40" ht="12" hidden="1" customHeight="1">
      <c r="A832" s="43"/>
      <c r="B832" s="10"/>
      <c r="C832" s="10"/>
      <c r="D832" s="10"/>
      <c r="E832" s="10"/>
      <c r="F832" s="10"/>
      <c r="G832" s="10"/>
      <c r="H832" s="10"/>
      <c r="I832" s="10"/>
      <c r="J832" s="10"/>
      <c r="K832" s="14"/>
      <c r="L832" s="55"/>
      <c r="M832" s="55"/>
      <c r="N832" s="55"/>
      <c r="O832" s="55"/>
      <c r="P832" s="55"/>
      <c r="Q832" s="55"/>
      <c r="R832" s="55"/>
      <c r="S832" s="55"/>
      <c r="T832" s="55"/>
      <c r="U832" s="55"/>
      <c r="V832" s="55"/>
      <c r="W832" s="55"/>
      <c r="X832" s="55"/>
      <c r="Y832" s="55"/>
      <c r="Z832" s="55"/>
      <c r="AA832" s="55"/>
      <c r="AB832" s="55"/>
      <c r="AC832" s="55"/>
      <c r="AD832" s="55"/>
      <c r="AE832" s="55"/>
      <c r="AF832" s="55"/>
      <c r="AG832" s="55"/>
      <c r="AH832" s="55"/>
      <c r="AI832" s="55"/>
      <c r="AJ832" s="18">
        <f t="shared" ca="1" si="25"/>
        <v>0</v>
      </c>
      <c r="AK832" s="19">
        <f t="shared" ca="1" si="26"/>
        <v>0</v>
      </c>
      <c r="AL832" s="21" t="s">
        <v>84</v>
      </c>
      <c r="AM832" s="21">
        <v>32</v>
      </c>
      <c r="AN832" s="21">
        <v>30</v>
      </c>
    </row>
    <row r="833" spans="1:40" ht="12" hidden="1" customHeight="1">
      <c r="A833" s="43"/>
      <c r="B833" s="10"/>
      <c r="C833" s="10"/>
      <c r="D833" s="10"/>
      <c r="E833" s="10"/>
      <c r="F833" s="10"/>
      <c r="G833" s="10"/>
      <c r="H833" s="10"/>
      <c r="I833" s="10"/>
      <c r="J833" s="10"/>
      <c r="K833" s="14"/>
      <c r="L833" s="55"/>
      <c r="M833" s="55"/>
      <c r="N833" s="55"/>
      <c r="O833" s="55"/>
      <c r="P833" s="55"/>
      <c r="Q833" s="55"/>
      <c r="R833" s="55"/>
      <c r="S833" s="55"/>
      <c r="T833" s="55"/>
      <c r="U833" s="55"/>
      <c r="V833" s="55"/>
      <c r="W833" s="55"/>
      <c r="X833" s="55"/>
      <c r="Y833" s="55"/>
      <c r="Z833" s="55"/>
      <c r="AA833" s="55"/>
      <c r="AB833" s="55"/>
      <c r="AC833" s="55"/>
      <c r="AD833" s="55"/>
      <c r="AE833" s="55"/>
      <c r="AF833" s="55"/>
      <c r="AG833" s="55"/>
      <c r="AH833" s="55"/>
      <c r="AI833" s="55"/>
      <c r="AJ833" s="18">
        <f t="shared" ca="1" si="25"/>
        <v>0</v>
      </c>
      <c r="AK833" s="19">
        <f t="shared" ca="1" si="26"/>
        <v>0</v>
      </c>
      <c r="AL833" s="21" t="s">
        <v>84</v>
      </c>
      <c r="AM833" s="21">
        <v>33</v>
      </c>
      <c r="AN833" s="21">
        <v>31</v>
      </c>
    </row>
    <row r="834" spans="1:40" ht="12" hidden="1" customHeight="1">
      <c r="A834" s="43"/>
      <c r="B834" s="10"/>
      <c r="C834" s="10"/>
      <c r="D834" s="10"/>
      <c r="E834" s="10"/>
      <c r="F834" s="10"/>
      <c r="G834" s="10"/>
      <c r="H834" s="10"/>
      <c r="I834" s="10"/>
      <c r="J834" s="10"/>
      <c r="K834" s="14"/>
      <c r="L834" s="55"/>
      <c r="M834" s="55"/>
      <c r="N834" s="55"/>
      <c r="O834" s="55"/>
      <c r="P834" s="55"/>
      <c r="Q834" s="55"/>
      <c r="R834" s="55"/>
      <c r="S834" s="55"/>
      <c r="T834" s="55"/>
      <c r="U834" s="55"/>
      <c r="V834" s="55"/>
      <c r="W834" s="55"/>
      <c r="X834" s="55"/>
      <c r="Y834" s="55"/>
      <c r="Z834" s="55"/>
      <c r="AA834" s="55"/>
      <c r="AB834" s="55"/>
      <c r="AC834" s="55"/>
      <c r="AD834" s="55"/>
      <c r="AE834" s="55"/>
      <c r="AF834" s="55"/>
      <c r="AG834" s="55"/>
      <c r="AH834" s="55"/>
      <c r="AI834" s="55"/>
      <c r="AJ834" s="18">
        <f t="shared" ca="1" si="25"/>
        <v>0</v>
      </c>
      <c r="AK834" s="19">
        <f t="shared" ca="1" si="26"/>
        <v>0</v>
      </c>
      <c r="AL834" s="21" t="s">
        <v>84</v>
      </c>
      <c r="AM834" s="21">
        <v>34</v>
      </c>
      <c r="AN834" s="21">
        <v>32</v>
      </c>
    </row>
    <row r="835" spans="1:40" ht="12" hidden="1" customHeight="1">
      <c r="A835" s="43"/>
      <c r="B835" s="10"/>
      <c r="C835" s="10"/>
      <c r="D835" s="10"/>
      <c r="E835" s="10"/>
      <c r="F835" s="10"/>
      <c r="G835" s="10"/>
      <c r="H835" s="10"/>
      <c r="I835" s="10"/>
      <c r="J835" s="10"/>
      <c r="K835" s="14"/>
      <c r="L835" s="55"/>
      <c r="M835" s="55"/>
      <c r="N835" s="55"/>
      <c r="O835" s="55"/>
      <c r="P835" s="55"/>
      <c r="Q835" s="55"/>
      <c r="R835" s="55"/>
      <c r="S835" s="55"/>
      <c r="T835" s="55"/>
      <c r="U835" s="55"/>
      <c r="V835" s="55"/>
      <c r="W835" s="55"/>
      <c r="X835" s="55"/>
      <c r="Y835" s="55"/>
      <c r="Z835" s="55"/>
      <c r="AA835" s="55"/>
      <c r="AB835" s="55"/>
      <c r="AC835" s="55"/>
      <c r="AD835" s="55"/>
      <c r="AE835" s="55"/>
      <c r="AF835" s="55"/>
      <c r="AG835" s="55"/>
      <c r="AH835" s="55"/>
      <c r="AI835" s="55"/>
      <c r="AJ835" s="18">
        <f t="shared" ca="1" si="25"/>
        <v>0</v>
      </c>
      <c r="AK835" s="19">
        <f t="shared" ca="1" si="26"/>
        <v>0</v>
      </c>
      <c r="AL835" s="21" t="s">
        <v>84</v>
      </c>
      <c r="AM835" s="21">
        <v>35</v>
      </c>
      <c r="AN835" s="21">
        <v>33</v>
      </c>
    </row>
    <row r="836" spans="1:40" ht="12" hidden="1" customHeight="1">
      <c r="A836" s="43"/>
      <c r="B836" s="10"/>
      <c r="C836" s="10"/>
      <c r="D836" s="10"/>
      <c r="E836" s="10"/>
      <c r="F836" s="10"/>
      <c r="G836" s="10"/>
      <c r="H836" s="10"/>
      <c r="I836" s="10"/>
      <c r="J836" s="10"/>
      <c r="K836" s="14"/>
      <c r="L836" s="55"/>
      <c r="M836" s="55"/>
      <c r="N836" s="55"/>
      <c r="O836" s="55"/>
      <c r="P836" s="55"/>
      <c r="Q836" s="55"/>
      <c r="R836" s="55"/>
      <c r="S836" s="55"/>
      <c r="T836" s="55"/>
      <c r="U836" s="55"/>
      <c r="V836" s="55"/>
      <c r="W836" s="55"/>
      <c r="X836" s="55"/>
      <c r="Y836" s="55"/>
      <c r="Z836" s="55"/>
      <c r="AA836" s="55"/>
      <c r="AB836" s="55"/>
      <c r="AC836" s="55"/>
      <c r="AD836" s="55"/>
      <c r="AE836" s="55"/>
      <c r="AF836" s="55"/>
      <c r="AG836" s="55"/>
      <c r="AH836" s="55"/>
      <c r="AI836" s="55"/>
      <c r="AJ836" s="18">
        <f t="shared" ca="1" si="25"/>
        <v>0</v>
      </c>
      <c r="AK836" s="19">
        <f t="shared" ca="1" si="26"/>
        <v>0</v>
      </c>
      <c r="AL836" s="21" t="s">
        <v>84</v>
      </c>
      <c r="AM836" s="21">
        <v>36</v>
      </c>
      <c r="AN836" s="21">
        <v>34</v>
      </c>
    </row>
    <row r="837" spans="1:40" ht="12" hidden="1" customHeight="1">
      <c r="A837" s="43"/>
      <c r="B837" s="10"/>
      <c r="C837" s="10"/>
      <c r="D837" s="10"/>
      <c r="E837" s="10"/>
      <c r="F837" s="10"/>
      <c r="G837" s="10"/>
      <c r="H837" s="10"/>
      <c r="I837" s="10"/>
      <c r="J837" s="10"/>
      <c r="K837" s="14"/>
      <c r="L837" s="55"/>
      <c r="M837" s="55"/>
      <c r="N837" s="55"/>
      <c r="O837" s="55"/>
      <c r="P837" s="55"/>
      <c r="Q837" s="55"/>
      <c r="R837" s="55"/>
      <c r="S837" s="55"/>
      <c r="T837" s="55"/>
      <c r="U837" s="55"/>
      <c r="V837" s="55"/>
      <c r="W837" s="55"/>
      <c r="X837" s="55"/>
      <c r="Y837" s="55"/>
      <c r="Z837" s="55"/>
      <c r="AA837" s="55"/>
      <c r="AB837" s="55"/>
      <c r="AC837" s="55"/>
      <c r="AD837" s="55"/>
      <c r="AE837" s="55"/>
      <c r="AF837" s="55"/>
      <c r="AG837" s="55"/>
      <c r="AH837" s="55"/>
      <c r="AI837" s="55"/>
      <c r="AJ837" s="18">
        <f t="shared" ca="1" si="25"/>
        <v>0</v>
      </c>
      <c r="AK837" s="19">
        <f t="shared" ca="1" si="26"/>
        <v>0</v>
      </c>
      <c r="AL837" s="21" t="s">
        <v>84</v>
      </c>
      <c r="AM837" s="21">
        <v>37</v>
      </c>
      <c r="AN837" s="21">
        <v>35</v>
      </c>
    </row>
    <row r="838" spans="1:40" ht="12" hidden="1" customHeight="1">
      <c r="A838" s="43"/>
      <c r="B838" s="10"/>
      <c r="C838" s="10"/>
      <c r="D838" s="10"/>
      <c r="E838" s="10"/>
      <c r="F838" s="10"/>
      <c r="G838" s="10"/>
      <c r="H838" s="10"/>
      <c r="I838" s="10"/>
      <c r="J838" s="10"/>
      <c r="K838" s="14"/>
      <c r="L838" s="55"/>
      <c r="M838" s="55"/>
      <c r="N838" s="55"/>
      <c r="O838" s="55"/>
      <c r="P838" s="55"/>
      <c r="Q838" s="55"/>
      <c r="R838" s="55"/>
      <c r="S838" s="55"/>
      <c r="T838" s="55"/>
      <c r="U838" s="55"/>
      <c r="V838" s="55"/>
      <c r="W838" s="55"/>
      <c r="X838" s="55"/>
      <c r="Y838" s="55"/>
      <c r="Z838" s="55"/>
      <c r="AA838" s="55"/>
      <c r="AB838" s="55"/>
      <c r="AC838" s="55"/>
      <c r="AD838" s="55"/>
      <c r="AE838" s="55"/>
      <c r="AF838" s="55"/>
      <c r="AG838" s="55"/>
      <c r="AH838" s="55"/>
      <c r="AI838" s="55"/>
      <c r="AJ838" s="18">
        <f t="shared" ca="1" si="25"/>
        <v>0</v>
      </c>
      <c r="AK838" s="19">
        <f t="shared" ca="1" si="26"/>
        <v>0</v>
      </c>
      <c r="AL838" s="21" t="s">
        <v>84</v>
      </c>
      <c r="AM838" s="21">
        <v>38</v>
      </c>
      <c r="AN838" s="21">
        <v>36</v>
      </c>
    </row>
    <row r="839" spans="1:40" ht="12" hidden="1" customHeight="1">
      <c r="A839" s="43"/>
      <c r="B839" s="10"/>
      <c r="C839" s="10"/>
      <c r="D839" s="10"/>
      <c r="E839" s="10"/>
      <c r="F839" s="10"/>
      <c r="G839" s="10"/>
      <c r="H839" s="10"/>
      <c r="I839" s="10"/>
      <c r="J839" s="10"/>
      <c r="K839" s="14"/>
      <c r="L839" s="55"/>
      <c r="M839" s="55"/>
      <c r="N839" s="55"/>
      <c r="O839" s="55"/>
      <c r="P839" s="55"/>
      <c r="Q839" s="55"/>
      <c r="R839" s="55"/>
      <c r="S839" s="55"/>
      <c r="T839" s="55"/>
      <c r="U839" s="55"/>
      <c r="V839" s="55"/>
      <c r="W839" s="55"/>
      <c r="X839" s="55"/>
      <c r="Y839" s="55"/>
      <c r="Z839" s="55"/>
      <c r="AA839" s="55"/>
      <c r="AB839" s="55"/>
      <c r="AC839" s="55"/>
      <c r="AD839" s="55"/>
      <c r="AE839" s="55"/>
      <c r="AF839" s="55"/>
      <c r="AG839" s="55"/>
      <c r="AH839" s="55"/>
      <c r="AI839" s="55"/>
      <c r="AJ839" s="18">
        <f t="shared" ca="1" si="25"/>
        <v>0</v>
      </c>
      <c r="AK839" s="19">
        <f t="shared" ca="1" si="26"/>
        <v>0</v>
      </c>
      <c r="AL839" s="21" t="s">
        <v>84</v>
      </c>
      <c r="AM839" s="21">
        <v>39</v>
      </c>
      <c r="AN839" s="21">
        <v>37</v>
      </c>
    </row>
    <row r="840" spans="1:40" ht="12" hidden="1" customHeight="1">
      <c r="A840" s="43"/>
      <c r="B840" s="10"/>
      <c r="C840" s="10"/>
      <c r="D840" s="10"/>
      <c r="E840" s="10"/>
      <c r="F840" s="10"/>
      <c r="G840" s="10"/>
      <c r="H840" s="10"/>
      <c r="I840" s="10"/>
      <c r="J840" s="10"/>
      <c r="K840" s="14"/>
      <c r="L840" s="55"/>
      <c r="M840" s="55"/>
      <c r="N840" s="55"/>
      <c r="O840" s="55"/>
      <c r="P840" s="55"/>
      <c r="Q840" s="55"/>
      <c r="R840" s="55"/>
      <c r="S840" s="55"/>
      <c r="T840" s="55"/>
      <c r="U840" s="55"/>
      <c r="V840" s="55"/>
      <c r="W840" s="55"/>
      <c r="X840" s="55"/>
      <c r="Y840" s="55"/>
      <c r="Z840" s="55"/>
      <c r="AA840" s="55"/>
      <c r="AB840" s="55"/>
      <c r="AC840" s="55"/>
      <c r="AD840" s="55"/>
      <c r="AE840" s="55"/>
      <c r="AF840" s="55"/>
      <c r="AG840" s="55"/>
      <c r="AH840" s="55"/>
      <c r="AI840" s="55"/>
      <c r="AJ840" s="18">
        <f t="shared" ca="1" si="25"/>
        <v>0</v>
      </c>
      <c r="AK840" s="19">
        <f t="shared" ca="1" si="26"/>
        <v>0</v>
      </c>
      <c r="AL840" s="21" t="s">
        <v>84</v>
      </c>
      <c r="AM840" s="21">
        <v>40</v>
      </c>
      <c r="AN840" s="21">
        <v>38</v>
      </c>
    </row>
    <row r="841" spans="1:40" ht="12" hidden="1" customHeight="1">
      <c r="A841" s="43"/>
      <c r="B841" s="10"/>
      <c r="C841" s="10"/>
      <c r="D841" s="10"/>
      <c r="E841" s="10"/>
      <c r="F841" s="10"/>
      <c r="G841" s="10"/>
      <c r="H841" s="10"/>
      <c r="I841" s="10"/>
      <c r="J841" s="10"/>
      <c r="K841" s="14"/>
      <c r="L841" s="55"/>
      <c r="M841" s="55"/>
      <c r="N841" s="55"/>
      <c r="O841" s="55"/>
      <c r="P841" s="55"/>
      <c r="Q841" s="55"/>
      <c r="R841" s="55"/>
      <c r="S841" s="55"/>
      <c r="T841" s="55"/>
      <c r="U841" s="55"/>
      <c r="V841" s="55"/>
      <c r="W841" s="55"/>
      <c r="X841" s="55"/>
      <c r="Y841" s="55"/>
      <c r="Z841" s="55"/>
      <c r="AA841" s="55"/>
      <c r="AB841" s="55"/>
      <c r="AC841" s="55"/>
      <c r="AD841" s="55"/>
      <c r="AE841" s="55"/>
      <c r="AF841" s="55"/>
      <c r="AG841" s="55"/>
      <c r="AH841" s="55"/>
      <c r="AI841" s="55"/>
      <c r="AJ841" s="18">
        <f t="shared" ca="1" si="25"/>
        <v>0</v>
      </c>
      <c r="AK841" s="19">
        <f t="shared" ca="1" si="26"/>
        <v>0</v>
      </c>
      <c r="AL841" s="21" t="s">
        <v>84</v>
      </c>
      <c r="AM841" s="21">
        <v>41</v>
      </c>
      <c r="AN841" s="21">
        <v>39</v>
      </c>
    </row>
    <row r="842" spans="1:40" ht="12" hidden="1" customHeight="1">
      <c r="A842" s="43"/>
      <c r="B842" s="10"/>
      <c r="C842" s="10"/>
      <c r="D842" s="10"/>
      <c r="E842" s="10"/>
      <c r="F842" s="10"/>
      <c r="G842" s="10"/>
      <c r="H842" s="10"/>
      <c r="I842" s="10"/>
      <c r="J842" s="10"/>
      <c r="K842" s="14"/>
      <c r="L842" s="55"/>
      <c r="M842" s="55"/>
      <c r="N842" s="55"/>
      <c r="O842" s="55"/>
      <c r="P842" s="55"/>
      <c r="Q842" s="55"/>
      <c r="R842" s="55"/>
      <c r="S842" s="55"/>
      <c r="T842" s="55"/>
      <c r="U842" s="55"/>
      <c r="V842" s="55"/>
      <c r="W842" s="55"/>
      <c r="X842" s="55"/>
      <c r="Y842" s="55"/>
      <c r="Z842" s="55"/>
      <c r="AA842" s="55"/>
      <c r="AB842" s="55"/>
      <c r="AC842" s="55"/>
      <c r="AD842" s="55"/>
      <c r="AE842" s="55"/>
      <c r="AF842" s="55"/>
      <c r="AG842" s="55"/>
      <c r="AH842" s="55"/>
      <c r="AI842" s="55"/>
      <c r="AJ842" s="18">
        <f t="shared" ca="1" si="25"/>
        <v>0</v>
      </c>
      <c r="AK842" s="19">
        <f t="shared" ca="1" si="26"/>
        <v>0</v>
      </c>
      <c r="AL842" s="21" t="s">
        <v>84</v>
      </c>
      <c r="AM842" s="21">
        <v>42</v>
      </c>
      <c r="AN842" s="21">
        <v>40</v>
      </c>
    </row>
    <row r="843" spans="1:40" ht="12" hidden="1" customHeight="1">
      <c r="A843" s="43"/>
      <c r="B843" s="10"/>
      <c r="C843" s="10"/>
      <c r="D843" s="10"/>
      <c r="E843" s="10"/>
      <c r="F843" s="10"/>
      <c r="G843" s="10"/>
      <c r="H843" s="10"/>
      <c r="I843" s="10"/>
      <c r="J843" s="10"/>
      <c r="K843" s="14"/>
      <c r="L843" s="55"/>
      <c r="M843" s="55"/>
      <c r="N843" s="55"/>
      <c r="O843" s="55"/>
      <c r="P843" s="55"/>
      <c r="Q843" s="55"/>
      <c r="R843" s="55"/>
      <c r="S843" s="55"/>
      <c r="T843" s="55"/>
      <c r="U843" s="55"/>
      <c r="V843" s="55"/>
      <c r="W843" s="55"/>
      <c r="X843" s="55"/>
      <c r="Y843" s="55"/>
      <c r="Z843" s="55"/>
      <c r="AA843" s="55"/>
      <c r="AB843" s="55"/>
      <c r="AC843" s="55"/>
      <c r="AD843" s="55"/>
      <c r="AE843" s="55"/>
      <c r="AF843" s="55"/>
      <c r="AG843" s="55"/>
      <c r="AH843" s="55"/>
      <c r="AI843" s="55"/>
      <c r="AJ843" s="18">
        <f t="shared" ca="1" si="25"/>
        <v>0</v>
      </c>
      <c r="AK843" s="19">
        <f t="shared" ca="1" si="26"/>
        <v>0</v>
      </c>
      <c r="AL843" s="21" t="s">
        <v>84</v>
      </c>
      <c r="AM843" s="21">
        <v>43</v>
      </c>
      <c r="AN843" s="21">
        <v>41</v>
      </c>
    </row>
    <row r="844" spans="1:40" ht="12" hidden="1" customHeight="1">
      <c r="A844" s="43"/>
      <c r="B844" s="10"/>
      <c r="C844" s="10"/>
      <c r="D844" s="10"/>
      <c r="E844" s="10"/>
      <c r="F844" s="10"/>
      <c r="G844" s="10"/>
      <c r="H844" s="10"/>
      <c r="I844" s="10"/>
      <c r="J844" s="10"/>
      <c r="K844" s="14"/>
      <c r="L844" s="55"/>
      <c r="M844" s="55"/>
      <c r="N844" s="55"/>
      <c r="O844" s="55"/>
      <c r="P844" s="55"/>
      <c r="Q844" s="55"/>
      <c r="R844" s="55"/>
      <c r="S844" s="55"/>
      <c r="T844" s="55"/>
      <c r="U844" s="55"/>
      <c r="V844" s="55"/>
      <c r="W844" s="55"/>
      <c r="X844" s="55"/>
      <c r="Y844" s="55"/>
      <c r="Z844" s="55"/>
      <c r="AA844" s="55"/>
      <c r="AB844" s="55"/>
      <c r="AC844" s="55"/>
      <c r="AD844" s="55"/>
      <c r="AE844" s="55"/>
      <c r="AF844" s="55"/>
      <c r="AG844" s="55"/>
      <c r="AH844" s="55"/>
      <c r="AI844" s="55"/>
      <c r="AJ844" s="18">
        <f t="shared" ca="1" si="25"/>
        <v>0</v>
      </c>
      <c r="AK844" s="19">
        <f t="shared" ca="1" si="26"/>
        <v>0</v>
      </c>
      <c r="AL844" s="21" t="s">
        <v>84</v>
      </c>
      <c r="AM844" s="21">
        <v>44</v>
      </c>
      <c r="AN844" s="21">
        <v>42</v>
      </c>
    </row>
    <row r="845" spans="1:40" ht="12" hidden="1" customHeight="1">
      <c r="A845" s="43"/>
      <c r="B845" s="10"/>
      <c r="C845" s="10"/>
      <c r="D845" s="10"/>
      <c r="E845" s="10"/>
      <c r="F845" s="10"/>
      <c r="G845" s="10"/>
      <c r="H845" s="10"/>
      <c r="I845" s="10"/>
      <c r="J845" s="10"/>
      <c r="K845" s="14"/>
      <c r="L845" s="55"/>
      <c r="M845" s="55"/>
      <c r="N845" s="55"/>
      <c r="O845" s="55"/>
      <c r="P845" s="55"/>
      <c r="Q845" s="55"/>
      <c r="R845" s="55"/>
      <c r="S845" s="55"/>
      <c r="T845" s="55"/>
      <c r="U845" s="55"/>
      <c r="V845" s="55"/>
      <c r="W845" s="55"/>
      <c r="X845" s="55"/>
      <c r="Y845" s="55"/>
      <c r="Z845" s="55"/>
      <c r="AA845" s="55"/>
      <c r="AB845" s="55"/>
      <c r="AC845" s="55"/>
      <c r="AD845" s="55"/>
      <c r="AE845" s="55"/>
      <c r="AF845" s="55"/>
      <c r="AG845" s="55"/>
      <c r="AH845" s="55"/>
      <c r="AI845" s="55"/>
      <c r="AJ845" s="18">
        <f t="shared" ca="1" si="25"/>
        <v>0</v>
      </c>
      <c r="AK845" s="19">
        <f t="shared" ca="1" si="26"/>
        <v>0</v>
      </c>
      <c r="AL845" s="21" t="s">
        <v>84</v>
      </c>
      <c r="AM845" s="21">
        <v>45</v>
      </c>
      <c r="AN845" s="21">
        <v>43</v>
      </c>
    </row>
    <row r="846" spans="1:40" ht="12" hidden="1" customHeight="1">
      <c r="A846" s="43"/>
      <c r="B846" s="10"/>
      <c r="C846" s="10"/>
      <c r="D846" s="10"/>
      <c r="E846" s="10"/>
      <c r="F846" s="10"/>
      <c r="G846" s="10"/>
      <c r="H846" s="10"/>
      <c r="I846" s="10"/>
      <c r="J846" s="10"/>
      <c r="K846" s="14"/>
      <c r="L846" s="55"/>
      <c r="M846" s="55"/>
      <c r="N846" s="55"/>
      <c r="O846" s="55"/>
      <c r="P846" s="55"/>
      <c r="Q846" s="55"/>
      <c r="R846" s="55"/>
      <c r="S846" s="55"/>
      <c r="T846" s="55"/>
      <c r="U846" s="55"/>
      <c r="V846" s="55"/>
      <c r="W846" s="55"/>
      <c r="X846" s="55"/>
      <c r="Y846" s="55"/>
      <c r="Z846" s="55"/>
      <c r="AA846" s="55"/>
      <c r="AB846" s="55"/>
      <c r="AC846" s="55"/>
      <c r="AD846" s="55"/>
      <c r="AE846" s="55"/>
      <c r="AF846" s="55"/>
      <c r="AG846" s="55"/>
      <c r="AH846" s="55"/>
      <c r="AI846" s="55"/>
      <c r="AJ846" s="18">
        <f t="shared" ca="1" si="25"/>
        <v>0</v>
      </c>
      <c r="AK846" s="19">
        <f t="shared" ca="1" si="26"/>
        <v>0</v>
      </c>
      <c r="AL846" s="21" t="s">
        <v>84</v>
      </c>
      <c r="AM846" s="21">
        <v>46</v>
      </c>
      <c r="AN846" s="21">
        <v>44</v>
      </c>
    </row>
    <row r="847" spans="1:40" ht="12" hidden="1" customHeight="1">
      <c r="A847" s="43"/>
      <c r="B847" s="10"/>
      <c r="C847" s="10"/>
      <c r="D847" s="10"/>
      <c r="E847" s="10"/>
      <c r="F847" s="10"/>
      <c r="G847" s="10"/>
      <c r="H847" s="10"/>
      <c r="I847" s="10"/>
      <c r="J847" s="10"/>
      <c r="K847" s="14"/>
      <c r="L847" s="55"/>
      <c r="M847" s="55"/>
      <c r="N847" s="55"/>
      <c r="O847" s="55"/>
      <c r="P847" s="55"/>
      <c r="Q847" s="55"/>
      <c r="R847" s="55"/>
      <c r="S847" s="55"/>
      <c r="T847" s="55"/>
      <c r="U847" s="55"/>
      <c r="V847" s="55"/>
      <c r="W847" s="55"/>
      <c r="X847" s="55"/>
      <c r="Y847" s="55"/>
      <c r="Z847" s="55"/>
      <c r="AA847" s="55"/>
      <c r="AB847" s="55"/>
      <c r="AC847" s="55"/>
      <c r="AD847" s="55"/>
      <c r="AE847" s="55"/>
      <c r="AF847" s="55"/>
      <c r="AG847" s="55"/>
      <c r="AH847" s="55"/>
      <c r="AI847" s="55"/>
      <c r="AJ847" s="18">
        <f t="shared" ca="1" si="25"/>
        <v>0</v>
      </c>
      <c r="AK847" s="19">
        <f t="shared" ca="1" si="26"/>
        <v>0</v>
      </c>
      <c r="AL847" s="21" t="s">
        <v>84</v>
      </c>
      <c r="AM847" s="21">
        <v>47</v>
      </c>
      <c r="AN847" s="21">
        <v>45</v>
      </c>
    </row>
    <row r="848" spans="1:40" ht="12" hidden="1" customHeight="1">
      <c r="A848" s="43"/>
      <c r="B848" s="10"/>
      <c r="C848" s="10"/>
      <c r="D848" s="10"/>
      <c r="E848" s="10"/>
      <c r="F848" s="10"/>
      <c r="G848" s="10"/>
      <c r="H848" s="10"/>
      <c r="I848" s="10"/>
      <c r="J848" s="10"/>
      <c r="K848" s="14"/>
      <c r="L848" s="55"/>
      <c r="M848" s="55"/>
      <c r="N848" s="55"/>
      <c r="O848" s="55"/>
      <c r="P848" s="55"/>
      <c r="Q848" s="55"/>
      <c r="R848" s="55"/>
      <c r="S848" s="55"/>
      <c r="T848" s="55"/>
      <c r="U848" s="55"/>
      <c r="V848" s="55"/>
      <c r="W848" s="55"/>
      <c r="X848" s="55"/>
      <c r="Y848" s="55"/>
      <c r="Z848" s="55"/>
      <c r="AA848" s="55"/>
      <c r="AB848" s="55"/>
      <c r="AC848" s="55"/>
      <c r="AD848" s="55"/>
      <c r="AE848" s="55"/>
      <c r="AF848" s="55"/>
      <c r="AG848" s="55"/>
      <c r="AH848" s="55"/>
      <c r="AI848" s="55"/>
      <c r="AJ848" s="18">
        <f t="shared" ca="1" si="25"/>
        <v>0</v>
      </c>
      <c r="AK848" s="19">
        <f t="shared" ca="1" si="26"/>
        <v>0</v>
      </c>
      <c r="AL848" s="21" t="s">
        <v>84</v>
      </c>
      <c r="AM848" s="21">
        <v>48</v>
      </c>
      <c r="AN848" s="21">
        <v>46</v>
      </c>
    </row>
    <row r="849" spans="1:40" ht="12" hidden="1" customHeight="1">
      <c r="A849" s="43"/>
      <c r="B849" s="10"/>
      <c r="C849" s="10"/>
      <c r="D849" s="10"/>
      <c r="E849" s="10"/>
      <c r="F849" s="10"/>
      <c r="G849" s="10"/>
      <c r="H849" s="10"/>
      <c r="I849" s="10"/>
      <c r="J849" s="10"/>
      <c r="K849" s="14"/>
      <c r="L849" s="55"/>
      <c r="M849" s="55"/>
      <c r="N849" s="55"/>
      <c r="O849" s="55"/>
      <c r="P849" s="55"/>
      <c r="Q849" s="55"/>
      <c r="R849" s="55"/>
      <c r="S849" s="55"/>
      <c r="T849" s="55"/>
      <c r="U849" s="55"/>
      <c r="V849" s="55"/>
      <c r="W849" s="55"/>
      <c r="X849" s="55"/>
      <c r="Y849" s="55"/>
      <c r="Z849" s="55"/>
      <c r="AA849" s="55"/>
      <c r="AB849" s="55"/>
      <c r="AC849" s="55"/>
      <c r="AD849" s="55"/>
      <c r="AE849" s="55"/>
      <c r="AF849" s="55"/>
      <c r="AG849" s="55"/>
      <c r="AH849" s="55"/>
      <c r="AI849" s="55"/>
      <c r="AJ849" s="18">
        <f t="shared" ca="1" si="25"/>
        <v>0</v>
      </c>
      <c r="AK849" s="19">
        <f t="shared" ca="1" si="26"/>
        <v>0</v>
      </c>
      <c r="AL849" s="21" t="s">
        <v>84</v>
      </c>
      <c r="AM849" s="21">
        <v>49</v>
      </c>
      <c r="AN849" s="21">
        <v>47</v>
      </c>
    </row>
    <row r="850" spans="1:40" ht="12" hidden="1" customHeight="1">
      <c r="A850" s="43"/>
      <c r="B850" s="10"/>
      <c r="C850" s="10"/>
      <c r="D850" s="10"/>
      <c r="E850" s="10"/>
      <c r="F850" s="10"/>
      <c r="G850" s="10"/>
      <c r="H850" s="10"/>
      <c r="I850" s="10"/>
      <c r="J850" s="10"/>
      <c r="K850" s="14"/>
      <c r="L850" s="55"/>
      <c r="M850" s="55"/>
      <c r="N850" s="55"/>
      <c r="O850" s="55"/>
      <c r="P850" s="55"/>
      <c r="Q850" s="55"/>
      <c r="R850" s="55"/>
      <c r="S850" s="55"/>
      <c r="T850" s="55"/>
      <c r="U850" s="55"/>
      <c r="V850" s="55"/>
      <c r="W850" s="55"/>
      <c r="X850" s="55"/>
      <c r="Y850" s="55"/>
      <c r="Z850" s="55"/>
      <c r="AA850" s="55"/>
      <c r="AB850" s="55"/>
      <c r="AC850" s="55"/>
      <c r="AD850" s="55"/>
      <c r="AE850" s="55"/>
      <c r="AF850" s="55"/>
      <c r="AG850" s="55"/>
      <c r="AH850" s="55"/>
      <c r="AI850" s="55"/>
      <c r="AJ850" s="18">
        <f t="shared" ca="1" si="25"/>
        <v>0</v>
      </c>
      <c r="AK850" s="19">
        <f t="shared" ca="1" si="26"/>
        <v>0</v>
      </c>
      <c r="AL850" s="21" t="s">
        <v>84</v>
      </c>
      <c r="AM850" s="21">
        <v>50</v>
      </c>
      <c r="AN850" s="21">
        <v>48</v>
      </c>
    </row>
    <row r="851" spans="1:40" ht="12" hidden="1" customHeight="1">
      <c r="A851" s="43"/>
      <c r="B851" s="10"/>
      <c r="C851" s="10"/>
      <c r="D851" s="10"/>
      <c r="E851" s="10"/>
      <c r="F851" s="10"/>
      <c r="G851" s="10"/>
      <c r="H851" s="10"/>
      <c r="I851" s="10"/>
      <c r="J851" s="10"/>
      <c r="K851" s="14"/>
      <c r="L851" s="55"/>
      <c r="M851" s="55"/>
      <c r="N851" s="55"/>
      <c r="O851" s="55"/>
      <c r="P851" s="55"/>
      <c r="Q851" s="55"/>
      <c r="R851" s="55"/>
      <c r="S851" s="55"/>
      <c r="T851" s="55"/>
      <c r="U851" s="55"/>
      <c r="V851" s="55"/>
      <c r="W851" s="55"/>
      <c r="X851" s="55"/>
      <c r="Y851" s="55"/>
      <c r="Z851" s="55"/>
      <c r="AA851" s="55"/>
      <c r="AB851" s="55"/>
      <c r="AC851" s="55"/>
      <c r="AD851" s="55"/>
      <c r="AE851" s="55"/>
      <c r="AF851" s="55"/>
      <c r="AG851" s="55"/>
      <c r="AH851" s="55"/>
      <c r="AI851" s="55"/>
      <c r="AJ851" s="18">
        <f t="shared" ca="1" si="25"/>
        <v>0</v>
      </c>
      <c r="AK851" s="19">
        <f t="shared" ca="1" si="26"/>
        <v>0</v>
      </c>
      <c r="AL851" s="21" t="s">
        <v>84</v>
      </c>
      <c r="AM851" s="21">
        <v>51</v>
      </c>
      <c r="AN851" s="21">
        <v>49</v>
      </c>
    </row>
    <row r="852" spans="1:40" ht="12" hidden="1" customHeight="1">
      <c r="A852" s="43"/>
      <c r="B852" s="10"/>
      <c r="C852" s="10"/>
      <c r="D852" s="10"/>
      <c r="E852" s="10"/>
      <c r="F852" s="10"/>
      <c r="G852" s="10"/>
      <c r="H852" s="10"/>
      <c r="I852" s="10"/>
      <c r="J852" s="10"/>
      <c r="K852" s="14"/>
      <c r="L852" s="55"/>
      <c r="M852" s="55"/>
      <c r="N852" s="55"/>
      <c r="O852" s="55"/>
      <c r="P852" s="55"/>
      <c r="Q852" s="55"/>
      <c r="R852" s="55"/>
      <c r="S852" s="55"/>
      <c r="T852" s="55"/>
      <c r="U852" s="55"/>
      <c r="V852" s="55"/>
      <c r="W852" s="55"/>
      <c r="X852" s="55"/>
      <c r="Y852" s="55"/>
      <c r="Z852" s="55"/>
      <c r="AA852" s="55"/>
      <c r="AB852" s="55"/>
      <c r="AC852" s="55"/>
      <c r="AD852" s="55"/>
      <c r="AE852" s="55"/>
      <c r="AF852" s="55"/>
      <c r="AG852" s="55"/>
      <c r="AH852" s="55"/>
      <c r="AI852" s="55"/>
      <c r="AJ852" s="18">
        <f t="shared" ca="1" si="25"/>
        <v>0</v>
      </c>
      <c r="AK852" s="19">
        <f t="shared" ca="1" si="26"/>
        <v>0</v>
      </c>
      <c r="AL852" s="21" t="s">
        <v>84</v>
      </c>
      <c r="AM852" s="21">
        <v>52</v>
      </c>
      <c r="AN852" s="21">
        <v>50</v>
      </c>
    </row>
    <row r="853" spans="1:40" ht="12" hidden="1" customHeight="1">
      <c r="A853" s="43"/>
      <c r="B853" s="10"/>
      <c r="C853" s="10"/>
      <c r="D853" s="10"/>
      <c r="E853" s="10"/>
      <c r="F853" s="10"/>
      <c r="G853" s="10"/>
      <c r="H853" s="10"/>
      <c r="I853" s="10"/>
      <c r="J853" s="10"/>
      <c r="K853" s="14"/>
      <c r="L853" s="55"/>
      <c r="M853" s="55"/>
      <c r="N853" s="55"/>
      <c r="O853" s="55"/>
      <c r="P853" s="55"/>
      <c r="Q853" s="55"/>
      <c r="R853" s="55"/>
      <c r="S853" s="55"/>
      <c r="T853" s="55"/>
      <c r="U853" s="55"/>
      <c r="V853" s="55"/>
      <c r="W853" s="55"/>
      <c r="X853" s="55"/>
      <c r="Y853" s="55"/>
      <c r="Z853" s="55"/>
      <c r="AA853" s="55"/>
      <c r="AB853" s="55"/>
      <c r="AC853" s="55"/>
      <c r="AD853" s="55"/>
      <c r="AE853" s="55"/>
      <c r="AF853" s="55"/>
      <c r="AG853" s="55"/>
      <c r="AH853" s="55"/>
      <c r="AI853" s="55"/>
      <c r="AJ853" s="18">
        <f t="shared" ca="1" si="25"/>
        <v>0</v>
      </c>
      <c r="AK853" s="19">
        <f t="shared" ca="1" si="26"/>
        <v>0</v>
      </c>
      <c r="AL853" s="21" t="s">
        <v>85</v>
      </c>
      <c r="AM853" s="21">
        <v>3</v>
      </c>
      <c r="AN853" s="21">
        <v>1</v>
      </c>
    </row>
    <row r="854" spans="1:40" ht="12" hidden="1" customHeight="1">
      <c r="A854" s="43"/>
      <c r="B854" s="10"/>
      <c r="C854" s="10"/>
      <c r="D854" s="10"/>
      <c r="E854" s="10"/>
      <c r="F854" s="10"/>
      <c r="G854" s="10"/>
      <c r="H854" s="10"/>
      <c r="I854" s="10"/>
      <c r="J854" s="10"/>
      <c r="K854" s="14"/>
      <c r="L854" s="55"/>
      <c r="M854" s="55"/>
      <c r="N854" s="55"/>
      <c r="O854" s="55"/>
      <c r="P854" s="55"/>
      <c r="Q854" s="55"/>
      <c r="R854" s="55"/>
      <c r="S854" s="55"/>
      <c r="T854" s="55"/>
      <c r="U854" s="55"/>
      <c r="V854" s="55"/>
      <c r="W854" s="55"/>
      <c r="X854" s="55"/>
      <c r="Y854" s="55"/>
      <c r="Z854" s="55"/>
      <c r="AA854" s="55"/>
      <c r="AB854" s="55"/>
      <c r="AC854" s="55"/>
      <c r="AD854" s="55"/>
      <c r="AE854" s="55"/>
      <c r="AF854" s="55"/>
      <c r="AG854" s="55"/>
      <c r="AH854" s="55"/>
      <c r="AI854" s="55"/>
      <c r="AJ854" s="18">
        <f t="shared" ca="1" si="25"/>
        <v>0</v>
      </c>
      <c r="AK854" s="19">
        <f t="shared" ca="1" si="26"/>
        <v>0</v>
      </c>
      <c r="AL854" s="21" t="s">
        <v>85</v>
      </c>
      <c r="AM854" s="21">
        <v>4</v>
      </c>
      <c r="AN854" s="21">
        <v>2</v>
      </c>
    </row>
    <row r="855" spans="1:40" ht="12" hidden="1" customHeight="1">
      <c r="A855" s="43"/>
      <c r="B855" s="10"/>
      <c r="C855" s="10"/>
      <c r="D855" s="10"/>
      <c r="E855" s="10"/>
      <c r="F855" s="10"/>
      <c r="G855" s="10"/>
      <c r="H855" s="10"/>
      <c r="I855" s="10"/>
      <c r="J855" s="10"/>
      <c r="K855" s="14"/>
      <c r="L855" s="55"/>
      <c r="M855" s="55"/>
      <c r="N855" s="55"/>
      <c r="O855" s="55"/>
      <c r="P855" s="55"/>
      <c r="Q855" s="55"/>
      <c r="R855" s="55"/>
      <c r="S855" s="55"/>
      <c r="T855" s="55"/>
      <c r="U855" s="55"/>
      <c r="V855" s="55"/>
      <c r="W855" s="55"/>
      <c r="X855" s="55"/>
      <c r="Y855" s="55"/>
      <c r="Z855" s="55"/>
      <c r="AA855" s="55"/>
      <c r="AB855" s="55"/>
      <c r="AC855" s="55"/>
      <c r="AD855" s="55"/>
      <c r="AE855" s="55"/>
      <c r="AF855" s="55"/>
      <c r="AG855" s="55"/>
      <c r="AH855" s="55"/>
      <c r="AI855" s="55"/>
      <c r="AJ855" s="18">
        <f t="shared" ca="1" si="25"/>
        <v>0</v>
      </c>
      <c r="AK855" s="19">
        <f t="shared" ca="1" si="26"/>
        <v>0</v>
      </c>
      <c r="AL855" s="21" t="s">
        <v>85</v>
      </c>
      <c r="AM855" s="21">
        <v>5</v>
      </c>
      <c r="AN855" s="21">
        <v>3</v>
      </c>
    </row>
    <row r="856" spans="1:40" ht="12" hidden="1" customHeight="1">
      <c r="A856" s="43"/>
      <c r="B856" s="10"/>
      <c r="C856" s="10"/>
      <c r="D856" s="10"/>
      <c r="E856" s="10"/>
      <c r="F856" s="10"/>
      <c r="G856" s="10"/>
      <c r="H856" s="10"/>
      <c r="I856" s="10"/>
      <c r="J856" s="10"/>
      <c r="K856" s="14"/>
      <c r="L856" s="55"/>
      <c r="M856" s="55"/>
      <c r="N856" s="55"/>
      <c r="O856" s="55"/>
      <c r="P856" s="55"/>
      <c r="Q856" s="55"/>
      <c r="R856" s="55"/>
      <c r="S856" s="55"/>
      <c r="T856" s="55"/>
      <c r="U856" s="55"/>
      <c r="V856" s="55"/>
      <c r="W856" s="55"/>
      <c r="X856" s="55"/>
      <c r="Y856" s="55"/>
      <c r="Z856" s="55"/>
      <c r="AA856" s="55"/>
      <c r="AB856" s="55"/>
      <c r="AC856" s="55"/>
      <c r="AD856" s="55"/>
      <c r="AE856" s="55"/>
      <c r="AF856" s="55"/>
      <c r="AG856" s="55"/>
      <c r="AH856" s="55"/>
      <c r="AI856" s="55"/>
      <c r="AJ856" s="18">
        <f t="shared" ca="1" si="25"/>
        <v>0</v>
      </c>
      <c r="AK856" s="19">
        <f t="shared" ca="1" si="26"/>
        <v>0</v>
      </c>
      <c r="AL856" s="21" t="s">
        <v>85</v>
      </c>
      <c r="AM856" s="21">
        <v>6</v>
      </c>
      <c r="AN856" s="21">
        <v>4</v>
      </c>
    </row>
    <row r="857" spans="1:40" ht="12" hidden="1" customHeight="1">
      <c r="A857" s="43"/>
      <c r="B857" s="10"/>
      <c r="C857" s="10"/>
      <c r="D857" s="10"/>
      <c r="E857" s="10"/>
      <c r="F857" s="10"/>
      <c r="G857" s="10"/>
      <c r="H857" s="10"/>
      <c r="I857" s="10"/>
      <c r="J857" s="10"/>
      <c r="K857" s="14"/>
      <c r="L857" s="55"/>
      <c r="M857" s="55"/>
      <c r="N857" s="55"/>
      <c r="O857" s="55"/>
      <c r="P857" s="55"/>
      <c r="Q857" s="55"/>
      <c r="R857" s="55"/>
      <c r="S857" s="55"/>
      <c r="T857" s="55"/>
      <c r="U857" s="55"/>
      <c r="V857" s="55"/>
      <c r="W857" s="55"/>
      <c r="X857" s="55"/>
      <c r="Y857" s="55"/>
      <c r="Z857" s="55"/>
      <c r="AA857" s="55"/>
      <c r="AB857" s="55"/>
      <c r="AC857" s="55"/>
      <c r="AD857" s="55"/>
      <c r="AE857" s="55"/>
      <c r="AF857" s="55"/>
      <c r="AG857" s="55"/>
      <c r="AH857" s="55"/>
      <c r="AI857" s="55"/>
      <c r="AJ857" s="18">
        <f t="shared" ca="1" si="25"/>
        <v>0</v>
      </c>
      <c r="AK857" s="19">
        <f t="shared" ca="1" si="26"/>
        <v>0</v>
      </c>
      <c r="AL857" s="21" t="s">
        <v>85</v>
      </c>
      <c r="AM857" s="21">
        <v>7</v>
      </c>
      <c r="AN857" s="21">
        <v>5</v>
      </c>
    </row>
    <row r="858" spans="1:40" ht="12" hidden="1" customHeight="1">
      <c r="A858" s="43"/>
      <c r="B858" s="10"/>
      <c r="C858" s="10"/>
      <c r="D858" s="10"/>
      <c r="E858" s="10"/>
      <c r="F858" s="10"/>
      <c r="G858" s="10"/>
      <c r="H858" s="10"/>
      <c r="I858" s="10"/>
      <c r="J858" s="10"/>
      <c r="K858" s="14"/>
      <c r="L858" s="55"/>
      <c r="M858" s="55"/>
      <c r="N858" s="55"/>
      <c r="O858" s="55"/>
      <c r="P858" s="55"/>
      <c r="Q858" s="55"/>
      <c r="R858" s="55"/>
      <c r="S858" s="55"/>
      <c r="T858" s="55"/>
      <c r="U858" s="55"/>
      <c r="V858" s="55"/>
      <c r="W858" s="55"/>
      <c r="X858" s="55"/>
      <c r="Y858" s="55"/>
      <c r="Z858" s="55"/>
      <c r="AA858" s="55"/>
      <c r="AB858" s="55"/>
      <c r="AC858" s="55"/>
      <c r="AD858" s="55"/>
      <c r="AE858" s="55"/>
      <c r="AF858" s="55"/>
      <c r="AG858" s="55"/>
      <c r="AH858" s="55"/>
      <c r="AI858" s="55"/>
      <c r="AJ858" s="18">
        <f t="shared" ca="1" si="25"/>
        <v>0</v>
      </c>
      <c r="AK858" s="19">
        <f t="shared" ca="1" si="26"/>
        <v>0</v>
      </c>
      <c r="AL858" s="21" t="s">
        <v>85</v>
      </c>
      <c r="AM858" s="21">
        <v>8</v>
      </c>
      <c r="AN858" s="21">
        <v>6</v>
      </c>
    </row>
    <row r="859" spans="1:40" ht="12" hidden="1" customHeight="1">
      <c r="A859" s="43"/>
      <c r="B859" s="10"/>
      <c r="C859" s="10"/>
      <c r="D859" s="10"/>
      <c r="E859" s="10"/>
      <c r="F859" s="10"/>
      <c r="G859" s="10"/>
      <c r="H859" s="10"/>
      <c r="I859" s="10"/>
      <c r="J859" s="10"/>
      <c r="K859" s="14"/>
      <c r="L859" s="55"/>
      <c r="M859" s="55"/>
      <c r="N859" s="55"/>
      <c r="O859" s="55"/>
      <c r="P859" s="55"/>
      <c r="Q859" s="55"/>
      <c r="R859" s="55"/>
      <c r="S859" s="55"/>
      <c r="T859" s="55"/>
      <c r="U859" s="55"/>
      <c r="V859" s="55"/>
      <c r="W859" s="55"/>
      <c r="X859" s="55"/>
      <c r="Y859" s="55"/>
      <c r="Z859" s="55"/>
      <c r="AA859" s="55"/>
      <c r="AB859" s="55"/>
      <c r="AC859" s="55"/>
      <c r="AD859" s="55"/>
      <c r="AE859" s="55"/>
      <c r="AF859" s="55"/>
      <c r="AG859" s="55"/>
      <c r="AH859" s="55"/>
      <c r="AI859" s="55"/>
      <c r="AJ859" s="18">
        <f t="shared" ca="1" si="25"/>
        <v>0</v>
      </c>
      <c r="AK859" s="19">
        <f t="shared" ca="1" si="26"/>
        <v>0</v>
      </c>
      <c r="AL859" s="21" t="s">
        <v>85</v>
      </c>
      <c r="AM859" s="21">
        <v>9</v>
      </c>
      <c r="AN859" s="21">
        <v>7</v>
      </c>
    </row>
    <row r="860" spans="1:40" ht="12" hidden="1" customHeight="1">
      <c r="A860" s="43"/>
      <c r="B860" s="10"/>
      <c r="C860" s="10"/>
      <c r="D860" s="10"/>
      <c r="E860" s="10"/>
      <c r="F860" s="10"/>
      <c r="G860" s="10"/>
      <c r="H860" s="10"/>
      <c r="I860" s="10"/>
      <c r="J860" s="10"/>
      <c r="K860" s="14"/>
      <c r="L860" s="55"/>
      <c r="M860" s="55"/>
      <c r="N860" s="55"/>
      <c r="O860" s="55"/>
      <c r="P860" s="55"/>
      <c r="Q860" s="55"/>
      <c r="R860" s="55"/>
      <c r="S860" s="55"/>
      <c r="T860" s="55"/>
      <c r="U860" s="55"/>
      <c r="V860" s="55"/>
      <c r="W860" s="55"/>
      <c r="X860" s="55"/>
      <c r="Y860" s="55"/>
      <c r="Z860" s="55"/>
      <c r="AA860" s="55"/>
      <c r="AB860" s="55"/>
      <c r="AC860" s="55"/>
      <c r="AD860" s="55"/>
      <c r="AE860" s="55"/>
      <c r="AF860" s="55"/>
      <c r="AG860" s="55"/>
      <c r="AH860" s="55"/>
      <c r="AI860" s="55"/>
      <c r="AJ860" s="18">
        <f t="shared" ca="1" si="25"/>
        <v>0</v>
      </c>
      <c r="AK860" s="19">
        <f t="shared" ca="1" si="26"/>
        <v>0</v>
      </c>
      <c r="AL860" s="21" t="s">
        <v>85</v>
      </c>
      <c r="AM860" s="21">
        <v>10</v>
      </c>
      <c r="AN860" s="21">
        <v>8</v>
      </c>
    </row>
    <row r="861" spans="1:40" ht="12" hidden="1" customHeight="1">
      <c r="A861" s="43"/>
      <c r="B861" s="10"/>
      <c r="C861" s="10"/>
      <c r="D861" s="10"/>
      <c r="E861" s="10"/>
      <c r="F861" s="10"/>
      <c r="G861" s="10"/>
      <c r="H861" s="10"/>
      <c r="I861" s="10"/>
      <c r="J861" s="10"/>
      <c r="K861" s="14"/>
      <c r="L861" s="55"/>
      <c r="M861" s="55"/>
      <c r="N861" s="55"/>
      <c r="O861" s="55"/>
      <c r="P861" s="55"/>
      <c r="Q861" s="55"/>
      <c r="R861" s="55"/>
      <c r="S861" s="55"/>
      <c r="T861" s="55"/>
      <c r="U861" s="55"/>
      <c r="V861" s="55"/>
      <c r="W861" s="55"/>
      <c r="X861" s="55"/>
      <c r="Y861" s="55"/>
      <c r="Z861" s="55"/>
      <c r="AA861" s="55"/>
      <c r="AB861" s="55"/>
      <c r="AC861" s="55"/>
      <c r="AD861" s="55"/>
      <c r="AE861" s="55"/>
      <c r="AF861" s="55"/>
      <c r="AG861" s="55"/>
      <c r="AH861" s="55"/>
      <c r="AI861" s="55"/>
      <c r="AJ861" s="18">
        <f t="shared" ca="1" si="25"/>
        <v>0</v>
      </c>
      <c r="AK861" s="19">
        <f t="shared" ca="1" si="26"/>
        <v>0</v>
      </c>
      <c r="AL861" s="21" t="s">
        <v>85</v>
      </c>
      <c r="AM861" s="21">
        <v>11</v>
      </c>
      <c r="AN861" s="21">
        <v>9</v>
      </c>
    </row>
    <row r="862" spans="1:40" ht="12" hidden="1" customHeight="1">
      <c r="A862" s="43"/>
      <c r="B862" s="10"/>
      <c r="C862" s="10"/>
      <c r="D862" s="10"/>
      <c r="E862" s="10"/>
      <c r="F862" s="10"/>
      <c r="G862" s="10"/>
      <c r="H862" s="10"/>
      <c r="I862" s="10"/>
      <c r="J862" s="10"/>
      <c r="K862" s="14"/>
      <c r="L862" s="55"/>
      <c r="M862" s="55"/>
      <c r="N862" s="55"/>
      <c r="O862" s="55"/>
      <c r="P862" s="55"/>
      <c r="Q862" s="55"/>
      <c r="R862" s="55"/>
      <c r="S862" s="55"/>
      <c r="T862" s="55"/>
      <c r="U862" s="55"/>
      <c r="V862" s="55"/>
      <c r="W862" s="55"/>
      <c r="X862" s="55"/>
      <c r="Y862" s="55"/>
      <c r="Z862" s="55"/>
      <c r="AA862" s="55"/>
      <c r="AB862" s="55"/>
      <c r="AC862" s="55"/>
      <c r="AD862" s="55"/>
      <c r="AE862" s="55"/>
      <c r="AF862" s="55"/>
      <c r="AG862" s="55"/>
      <c r="AH862" s="55"/>
      <c r="AI862" s="55"/>
      <c r="AJ862" s="18">
        <f t="shared" ca="1" si="25"/>
        <v>0</v>
      </c>
      <c r="AK862" s="19">
        <f t="shared" ca="1" si="26"/>
        <v>0</v>
      </c>
      <c r="AL862" s="21" t="s">
        <v>85</v>
      </c>
      <c r="AM862" s="21">
        <v>12</v>
      </c>
      <c r="AN862" s="21">
        <v>10</v>
      </c>
    </row>
    <row r="863" spans="1:40" ht="12" hidden="1" customHeight="1">
      <c r="A863" s="43"/>
      <c r="B863" s="10"/>
      <c r="C863" s="10"/>
      <c r="D863" s="10"/>
      <c r="E863" s="10"/>
      <c r="F863" s="10"/>
      <c r="G863" s="10"/>
      <c r="H863" s="10"/>
      <c r="I863" s="10"/>
      <c r="J863" s="10"/>
      <c r="K863" s="14"/>
      <c r="L863" s="55"/>
      <c r="M863" s="55"/>
      <c r="N863" s="55"/>
      <c r="O863" s="55"/>
      <c r="P863" s="55"/>
      <c r="Q863" s="55"/>
      <c r="R863" s="55"/>
      <c r="S863" s="55"/>
      <c r="T863" s="55"/>
      <c r="U863" s="55"/>
      <c r="V863" s="55"/>
      <c r="W863" s="55"/>
      <c r="X863" s="55"/>
      <c r="Y863" s="55"/>
      <c r="Z863" s="55"/>
      <c r="AA863" s="55"/>
      <c r="AB863" s="55"/>
      <c r="AC863" s="55"/>
      <c r="AD863" s="55"/>
      <c r="AE863" s="55"/>
      <c r="AF863" s="55"/>
      <c r="AG863" s="55"/>
      <c r="AH863" s="55"/>
      <c r="AI863" s="55"/>
      <c r="AJ863" s="18">
        <f t="shared" ca="1" si="25"/>
        <v>0</v>
      </c>
      <c r="AK863" s="19">
        <f t="shared" ca="1" si="26"/>
        <v>0</v>
      </c>
      <c r="AL863" s="21" t="s">
        <v>85</v>
      </c>
      <c r="AM863" s="21">
        <v>13</v>
      </c>
      <c r="AN863" s="21">
        <v>11</v>
      </c>
    </row>
    <row r="864" spans="1:40" ht="12" hidden="1" customHeight="1">
      <c r="A864" s="43"/>
      <c r="B864" s="10"/>
      <c r="C864" s="10"/>
      <c r="D864" s="10"/>
      <c r="E864" s="10"/>
      <c r="F864" s="10"/>
      <c r="G864" s="10"/>
      <c r="H864" s="10"/>
      <c r="I864" s="10"/>
      <c r="J864" s="10"/>
      <c r="K864" s="14"/>
      <c r="L864" s="55"/>
      <c r="M864" s="55"/>
      <c r="N864" s="55"/>
      <c r="O864" s="55"/>
      <c r="P864" s="55"/>
      <c r="Q864" s="55"/>
      <c r="R864" s="55"/>
      <c r="S864" s="55"/>
      <c r="T864" s="55"/>
      <c r="U864" s="55"/>
      <c r="V864" s="55"/>
      <c r="W864" s="55"/>
      <c r="X864" s="55"/>
      <c r="Y864" s="55"/>
      <c r="Z864" s="55"/>
      <c r="AA864" s="55"/>
      <c r="AB864" s="55"/>
      <c r="AC864" s="55"/>
      <c r="AD864" s="55"/>
      <c r="AE864" s="55"/>
      <c r="AF864" s="55"/>
      <c r="AG864" s="55"/>
      <c r="AH864" s="55"/>
      <c r="AI864" s="55"/>
      <c r="AJ864" s="18">
        <f t="shared" ca="1" si="25"/>
        <v>0</v>
      </c>
      <c r="AK864" s="19">
        <f t="shared" ca="1" si="26"/>
        <v>0</v>
      </c>
      <c r="AL864" s="21" t="s">
        <v>85</v>
      </c>
      <c r="AM864" s="21">
        <v>14</v>
      </c>
      <c r="AN864" s="21">
        <v>12</v>
      </c>
    </row>
    <row r="865" spans="1:40" ht="12" hidden="1" customHeight="1">
      <c r="A865" s="43"/>
      <c r="B865" s="10"/>
      <c r="C865" s="10"/>
      <c r="D865" s="10"/>
      <c r="E865" s="10"/>
      <c r="F865" s="10"/>
      <c r="G865" s="10"/>
      <c r="H865" s="10"/>
      <c r="I865" s="10"/>
      <c r="J865" s="10"/>
      <c r="K865" s="14"/>
      <c r="L865" s="55"/>
      <c r="M865" s="55"/>
      <c r="N865" s="55"/>
      <c r="O865" s="55"/>
      <c r="P865" s="55"/>
      <c r="Q865" s="55"/>
      <c r="R865" s="55"/>
      <c r="S865" s="55"/>
      <c r="T865" s="55"/>
      <c r="U865" s="55"/>
      <c r="V865" s="55"/>
      <c r="W865" s="55"/>
      <c r="X865" s="55"/>
      <c r="Y865" s="55"/>
      <c r="Z865" s="55"/>
      <c r="AA865" s="55"/>
      <c r="AB865" s="55"/>
      <c r="AC865" s="55"/>
      <c r="AD865" s="55"/>
      <c r="AE865" s="55"/>
      <c r="AF865" s="55"/>
      <c r="AG865" s="55"/>
      <c r="AH865" s="55"/>
      <c r="AI865" s="55"/>
      <c r="AJ865" s="18">
        <f t="shared" ca="1" si="25"/>
        <v>0</v>
      </c>
      <c r="AK865" s="19">
        <f t="shared" ca="1" si="26"/>
        <v>0</v>
      </c>
      <c r="AL865" s="21" t="s">
        <v>85</v>
      </c>
      <c r="AM865" s="21">
        <v>15</v>
      </c>
      <c r="AN865" s="21">
        <v>13</v>
      </c>
    </row>
    <row r="866" spans="1:40" ht="12" hidden="1" customHeight="1">
      <c r="A866" s="43"/>
      <c r="B866" s="10"/>
      <c r="C866" s="10"/>
      <c r="D866" s="10"/>
      <c r="E866" s="10"/>
      <c r="F866" s="10"/>
      <c r="G866" s="10"/>
      <c r="H866" s="10"/>
      <c r="I866" s="10"/>
      <c r="J866" s="10"/>
      <c r="K866" s="14"/>
      <c r="L866" s="55"/>
      <c r="M866" s="55"/>
      <c r="N866" s="55"/>
      <c r="O866" s="55"/>
      <c r="P866" s="55"/>
      <c r="Q866" s="55"/>
      <c r="R866" s="55"/>
      <c r="S866" s="55"/>
      <c r="T866" s="55"/>
      <c r="U866" s="55"/>
      <c r="V866" s="55"/>
      <c r="W866" s="55"/>
      <c r="X866" s="55"/>
      <c r="Y866" s="55"/>
      <c r="Z866" s="55"/>
      <c r="AA866" s="55"/>
      <c r="AB866" s="55"/>
      <c r="AC866" s="55"/>
      <c r="AD866" s="55"/>
      <c r="AE866" s="55"/>
      <c r="AF866" s="55"/>
      <c r="AG866" s="55"/>
      <c r="AH866" s="55"/>
      <c r="AI866" s="55"/>
      <c r="AJ866" s="18">
        <f t="shared" ca="1" si="25"/>
        <v>0</v>
      </c>
      <c r="AK866" s="19">
        <f t="shared" ca="1" si="26"/>
        <v>0</v>
      </c>
      <c r="AL866" s="21" t="s">
        <v>85</v>
      </c>
      <c r="AM866" s="21">
        <v>16</v>
      </c>
      <c r="AN866" s="21">
        <v>14</v>
      </c>
    </row>
    <row r="867" spans="1:40" ht="12" hidden="1" customHeight="1">
      <c r="A867" s="43"/>
      <c r="B867" s="10"/>
      <c r="C867" s="10"/>
      <c r="D867" s="10"/>
      <c r="E867" s="10"/>
      <c r="F867" s="10"/>
      <c r="G867" s="10"/>
      <c r="H867" s="10"/>
      <c r="I867" s="10"/>
      <c r="J867" s="10"/>
      <c r="K867" s="14"/>
      <c r="L867" s="55"/>
      <c r="M867" s="55"/>
      <c r="N867" s="55"/>
      <c r="O867" s="55"/>
      <c r="P867" s="55"/>
      <c r="Q867" s="55"/>
      <c r="R867" s="55"/>
      <c r="S867" s="55"/>
      <c r="T867" s="55"/>
      <c r="U867" s="55"/>
      <c r="V867" s="55"/>
      <c r="W867" s="55"/>
      <c r="X867" s="55"/>
      <c r="Y867" s="55"/>
      <c r="Z867" s="55"/>
      <c r="AA867" s="55"/>
      <c r="AB867" s="55"/>
      <c r="AC867" s="55"/>
      <c r="AD867" s="55"/>
      <c r="AE867" s="55"/>
      <c r="AF867" s="55"/>
      <c r="AG867" s="55"/>
      <c r="AH867" s="55"/>
      <c r="AI867" s="55"/>
      <c r="AJ867" s="18">
        <f t="shared" ca="1" si="25"/>
        <v>0</v>
      </c>
      <c r="AK867" s="19">
        <f t="shared" ca="1" si="26"/>
        <v>0</v>
      </c>
      <c r="AL867" s="21" t="s">
        <v>85</v>
      </c>
      <c r="AM867" s="21">
        <v>17</v>
      </c>
      <c r="AN867" s="21">
        <v>15</v>
      </c>
    </row>
    <row r="868" spans="1:40" ht="12" hidden="1" customHeight="1">
      <c r="A868" s="43"/>
      <c r="B868" s="10"/>
      <c r="C868" s="10"/>
      <c r="D868" s="10"/>
      <c r="E868" s="10"/>
      <c r="F868" s="10"/>
      <c r="G868" s="10"/>
      <c r="H868" s="10"/>
      <c r="I868" s="10"/>
      <c r="J868" s="10"/>
      <c r="K868" s="14"/>
      <c r="L868" s="55"/>
      <c r="M868" s="55"/>
      <c r="N868" s="55"/>
      <c r="O868" s="55"/>
      <c r="P868" s="55"/>
      <c r="Q868" s="55"/>
      <c r="R868" s="55"/>
      <c r="S868" s="55"/>
      <c r="T868" s="55"/>
      <c r="U868" s="55"/>
      <c r="V868" s="55"/>
      <c r="W868" s="55"/>
      <c r="X868" s="55"/>
      <c r="Y868" s="55"/>
      <c r="Z868" s="55"/>
      <c r="AA868" s="55"/>
      <c r="AB868" s="55"/>
      <c r="AC868" s="55"/>
      <c r="AD868" s="55"/>
      <c r="AE868" s="55"/>
      <c r="AF868" s="55"/>
      <c r="AG868" s="55"/>
      <c r="AH868" s="55"/>
      <c r="AI868" s="55"/>
      <c r="AJ868" s="18">
        <f t="shared" ca="1" si="25"/>
        <v>0</v>
      </c>
      <c r="AK868" s="19">
        <f t="shared" ca="1" si="26"/>
        <v>0</v>
      </c>
      <c r="AL868" s="21" t="s">
        <v>85</v>
      </c>
      <c r="AM868" s="21">
        <v>18</v>
      </c>
      <c r="AN868" s="21">
        <v>16</v>
      </c>
    </row>
    <row r="869" spans="1:40" ht="12" hidden="1" customHeight="1">
      <c r="A869" s="43"/>
      <c r="B869" s="10"/>
      <c r="C869" s="10"/>
      <c r="D869" s="10"/>
      <c r="E869" s="10"/>
      <c r="F869" s="10"/>
      <c r="G869" s="10"/>
      <c r="H869" s="10"/>
      <c r="I869" s="10"/>
      <c r="J869" s="10"/>
      <c r="K869" s="14"/>
      <c r="L869" s="55"/>
      <c r="M869" s="55"/>
      <c r="N869" s="55"/>
      <c r="O869" s="55"/>
      <c r="P869" s="55"/>
      <c r="Q869" s="55"/>
      <c r="R869" s="55"/>
      <c r="S869" s="55"/>
      <c r="T869" s="55"/>
      <c r="U869" s="55"/>
      <c r="V869" s="55"/>
      <c r="W869" s="55"/>
      <c r="X869" s="55"/>
      <c r="Y869" s="55"/>
      <c r="Z869" s="55"/>
      <c r="AA869" s="55"/>
      <c r="AB869" s="55"/>
      <c r="AC869" s="55"/>
      <c r="AD869" s="55"/>
      <c r="AE869" s="55"/>
      <c r="AF869" s="55"/>
      <c r="AG869" s="55"/>
      <c r="AH869" s="55"/>
      <c r="AI869" s="55"/>
      <c r="AJ869" s="18">
        <f t="shared" ca="1" si="25"/>
        <v>0</v>
      </c>
      <c r="AK869" s="19">
        <f t="shared" ca="1" si="26"/>
        <v>0</v>
      </c>
      <c r="AL869" s="21" t="s">
        <v>85</v>
      </c>
      <c r="AM869" s="21">
        <v>19</v>
      </c>
      <c r="AN869" s="21">
        <v>17</v>
      </c>
    </row>
    <row r="870" spans="1:40" ht="12" hidden="1" customHeight="1">
      <c r="A870" s="43"/>
      <c r="B870" s="10"/>
      <c r="C870" s="10"/>
      <c r="D870" s="10"/>
      <c r="E870" s="10"/>
      <c r="F870" s="10"/>
      <c r="G870" s="10"/>
      <c r="H870" s="10"/>
      <c r="I870" s="10"/>
      <c r="J870" s="10"/>
      <c r="K870" s="14"/>
      <c r="L870" s="55"/>
      <c r="M870" s="55"/>
      <c r="N870" s="55"/>
      <c r="O870" s="55"/>
      <c r="P870" s="55"/>
      <c r="Q870" s="55"/>
      <c r="R870" s="55"/>
      <c r="S870" s="55"/>
      <c r="T870" s="55"/>
      <c r="U870" s="55"/>
      <c r="V870" s="55"/>
      <c r="W870" s="55"/>
      <c r="X870" s="55"/>
      <c r="Y870" s="55"/>
      <c r="Z870" s="55"/>
      <c r="AA870" s="55"/>
      <c r="AB870" s="55"/>
      <c r="AC870" s="55"/>
      <c r="AD870" s="55"/>
      <c r="AE870" s="55"/>
      <c r="AF870" s="55"/>
      <c r="AG870" s="55"/>
      <c r="AH870" s="55"/>
      <c r="AI870" s="55"/>
      <c r="AJ870" s="18">
        <f t="shared" ca="1" si="25"/>
        <v>0</v>
      </c>
      <c r="AK870" s="19">
        <f t="shared" ca="1" si="26"/>
        <v>0</v>
      </c>
      <c r="AL870" s="21" t="s">
        <v>85</v>
      </c>
      <c r="AM870" s="21">
        <v>20</v>
      </c>
      <c r="AN870" s="21">
        <v>18</v>
      </c>
    </row>
    <row r="871" spans="1:40" ht="12" hidden="1" customHeight="1">
      <c r="A871" s="43"/>
      <c r="B871" s="10"/>
      <c r="C871" s="10"/>
      <c r="D871" s="10"/>
      <c r="E871" s="10"/>
      <c r="F871" s="10"/>
      <c r="G871" s="10"/>
      <c r="H871" s="10"/>
      <c r="I871" s="10"/>
      <c r="J871" s="10"/>
      <c r="K871" s="14"/>
      <c r="L871" s="55"/>
      <c r="M871" s="55"/>
      <c r="N871" s="55"/>
      <c r="O871" s="55"/>
      <c r="P871" s="55"/>
      <c r="Q871" s="55"/>
      <c r="R871" s="55"/>
      <c r="S871" s="55"/>
      <c r="T871" s="55"/>
      <c r="U871" s="55"/>
      <c r="V871" s="55"/>
      <c r="W871" s="55"/>
      <c r="X871" s="55"/>
      <c r="Y871" s="55"/>
      <c r="Z871" s="55"/>
      <c r="AA871" s="55"/>
      <c r="AB871" s="55"/>
      <c r="AC871" s="55"/>
      <c r="AD871" s="55"/>
      <c r="AE871" s="55"/>
      <c r="AF871" s="55"/>
      <c r="AG871" s="55"/>
      <c r="AH871" s="55"/>
      <c r="AI871" s="55"/>
      <c r="AJ871" s="18">
        <f t="shared" ca="1" si="25"/>
        <v>0</v>
      </c>
      <c r="AK871" s="19">
        <f t="shared" ca="1" si="26"/>
        <v>0</v>
      </c>
      <c r="AL871" s="21" t="s">
        <v>85</v>
      </c>
      <c r="AM871" s="21">
        <v>21</v>
      </c>
      <c r="AN871" s="21">
        <v>19</v>
      </c>
    </row>
    <row r="872" spans="1:40" ht="12" hidden="1" customHeight="1">
      <c r="A872" s="43"/>
      <c r="B872" s="10"/>
      <c r="C872" s="10"/>
      <c r="D872" s="10"/>
      <c r="E872" s="10"/>
      <c r="F872" s="10"/>
      <c r="G872" s="10"/>
      <c r="H872" s="10"/>
      <c r="I872" s="10"/>
      <c r="J872" s="10"/>
      <c r="K872" s="14"/>
      <c r="L872" s="55"/>
      <c r="M872" s="55"/>
      <c r="N872" s="55"/>
      <c r="O872" s="55"/>
      <c r="P872" s="55"/>
      <c r="Q872" s="55"/>
      <c r="R872" s="55"/>
      <c r="S872" s="55"/>
      <c r="T872" s="55"/>
      <c r="U872" s="55"/>
      <c r="V872" s="55"/>
      <c r="W872" s="55"/>
      <c r="X872" s="55"/>
      <c r="Y872" s="55"/>
      <c r="Z872" s="55"/>
      <c r="AA872" s="55"/>
      <c r="AB872" s="55"/>
      <c r="AC872" s="55"/>
      <c r="AD872" s="55"/>
      <c r="AE872" s="55"/>
      <c r="AF872" s="55"/>
      <c r="AG872" s="55"/>
      <c r="AH872" s="55"/>
      <c r="AI872" s="55"/>
      <c r="AJ872" s="18">
        <f t="shared" ca="1" si="25"/>
        <v>0</v>
      </c>
      <c r="AK872" s="19">
        <f t="shared" ca="1" si="26"/>
        <v>0</v>
      </c>
      <c r="AL872" s="21" t="s">
        <v>85</v>
      </c>
      <c r="AM872" s="21">
        <v>22</v>
      </c>
      <c r="AN872" s="21">
        <v>20</v>
      </c>
    </row>
    <row r="873" spans="1:40" ht="12" hidden="1" customHeight="1">
      <c r="A873" s="43"/>
      <c r="B873" s="10"/>
      <c r="C873" s="10"/>
      <c r="D873" s="10"/>
      <c r="E873" s="10"/>
      <c r="F873" s="10"/>
      <c r="G873" s="10"/>
      <c r="H873" s="10"/>
      <c r="I873" s="10"/>
      <c r="J873" s="10"/>
      <c r="K873" s="14"/>
      <c r="L873" s="55"/>
      <c r="M873" s="55"/>
      <c r="N873" s="55"/>
      <c r="O873" s="55"/>
      <c r="P873" s="55"/>
      <c r="Q873" s="55"/>
      <c r="R873" s="55"/>
      <c r="S873" s="55"/>
      <c r="T873" s="55"/>
      <c r="U873" s="55"/>
      <c r="V873" s="55"/>
      <c r="W873" s="55"/>
      <c r="X873" s="55"/>
      <c r="Y873" s="55"/>
      <c r="Z873" s="55"/>
      <c r="AA873" s="55"/>
      <c r="AB873" s="55"/>
      <c r="AC873" s="55"/>
      <c r="AD873" s="55"/>
      <c r="AE873" s="55"/>
      <c r="AF873" s="55"/>
      <c r="AG873" s="55"/>
      <c r="AH873" s="55"/>
      <c r="AI873" s="55"/>
      <c r="AJ873" s="18">
        <f t="shared" ca="1" si="25"/>
        <v>0</v>
      </c>
      <c r="AK873" s="19">
        <f t="shared" ca="1" si="26"/>
        <v>0</v>
      </c>
      <c r="AL873" s="21" t="s">
        <v>85</v>
      </c>
      <c r="AM873" s="21">
        <v>23</v>
      </c>
      <c r="AN873" s="21">
        <v>21</v>
      </c>
    </row>
    <row r="874" spans="1:40" ht="12" hidden="1" customHeight="1">
      <c r="A874" s="43"/>
      <c r="B874" s="10"/>
      <c r="C874" s="10"/>
      <c r="D874" s="10"/>
      <c r="E874" s="10"/>
      <c r="F874" s="10"/>
      <c r="G874" s="10"/>
      <c r="H874" s="10"/>
      <c r="I874" s="10"/>
      <c r="J874" s="10"/>
      <c r="K874" s="14"/>
      <c r="L874" s="55"/>
      <c r="M874" s="55"/>
      <c r="N874" s="55"/>
      <c r="O874" s="55"/>
      <c r="P874" s="55"/>
      <c r="Q874" s="55"/>
      <c r="R874" s="55"/>
      <c r="S874" s="55"/>
      <c r="T874" s="55"/>
      <c r="U874" s="55"/>
      <c r="V874" s="55"/>
      <c r="W874" s="55"/>
      <c r="X874" s="55"/>
      <c r="Y874" s="55"/>
      <c r="Z874" s="55"/>
      <c r="AA874" s="55"/>
      <c r="AB874" s="55"/>
      <c r="AC874" s="55"/>
      <c r="AD874" s="55"/>
      <c r="AE874" s="55"/>
      <c r="AF874" s="55"/>
      <c r="AG874" s="55"/>
      <c r="AH874" s="55"/>
      <c r="AI874" s="55"/>
      <c r="AJ874" s="18">
        <f t="shared" ca="1" si="25"/>
        <v>0</v>
      </c>
      <c r="AK874" s="19">
        <f t="shared" ca="1" si="26"/>
        <v>0</v>
      </c>
      <c r="AL874" s="21" t="s">
        <v>85</v>
      </c>
      <c r="AM874" s="21">
        <v>24</v>
      </c>
      <c r="AN874" s="21">
        <v>22</v>
      </c>
    </row>
    <row r="875" spans="1:40" ht="12" hidden="1" customHeight="1">
      <c r="A875" s="43"/>
      <c r="B875" s="10"/>
      <c r="C875" s="10"/>
      <c r="D875" s="10"/>
      <c r="E875" s="10"/>
      <c r="F875" s="10"/>
      <c r="G875" s="10"/>
      <c r="H875" s="10"/>
      <c r="I875" s="10"/>
      <c r="J875" s="10"/>
      <c r="K875" s="14"/>
      <c r="L875" s="55"/>
      <c r="M875" s="55"/>
      <c r="N875" s="55"/>
      <c r="O875" s="55"/>
      <c r="P875" s="55"/>
      <c r="Q875" s="55"/>
      <c r="R875" s="55"/>
      <c r="S875" s="55"/>
      <c r="T875" s="55"/>
      <c r="U875" s="55"/>
      <c r="V875" s="55"/>
      <c r="W875" s="55"/>
      <c r="X875" s="55"/>
      <c r="Y875" s="55"/>
      <c r="Z875" s="55"/>
      <c r="AA875" s="55"/>
      <c r="AB875" s="55"/>
      <c r="AC875" s="55"/>
      <c r="AD875" s="55"/>
      <c r="AE875" s="55"/>
      <c r="AF875" s="55"/>
      <c r="AG875" s="55"/>
      <c r="AH875" s="55"/>
      <c r="AI875" s="55"/>
      <c r="AJ875" s="18">
        <f t="shared" ca="1" si="25"/>
        <v>0</v>
      </c>
      <c r="AK875" s="19">
        <f t="shared" ca="1" si="26"/>
        <v>0</v>
      </c>
      <c r="AL875" s="21" t="s">
        <v>85</v>
      </c>
      <c r="AM875" s="21">
        <v>25</v>
      </c>
      <c r="AN875" s="21">
        <v>23</v>
      </c>
    </row>
    <row r="876" spans="1:40" ht="12" hidden="1" customHeight="1">
      <c r="A876" s="43"/>
      <c r="B876" s="10"/>
      <c r="C876" s="10"/>
      <c r="D876" s="10"/>
      <c r="E876" s="10"/>
      <c r="F876" s="10"/>
      <c r="G876" s="10"/>
      <c r="H876" s="10"/>
      <c r="I876" s="10"/>
      <c r="J876" s="10"/>
      <c r="K876" s="14"/>
      <c r="L876" s="55"/>
      <c r="M876" s="55"/>
      <c r="N876" s="55"/>
      <c r="O876" s="55"/>
      <c r="P876" s="55"/>
      <c r="Q876" s="55"/>
      <c r="R876" s="55"/>
      <c r="S876" s="55"/>
      <c r="T876" s="55"/>
      <c r="U876" s="55"/>
      <c r="V876" s="55"/>
      <c r="W876" s="55"/>
      <c r="X876" s="55"/>
      <c r="Y876" s="55"/>
      <c r="Z876" s="55"/>
      <c r="AA876" s="55"/>
      <c r="AB876" s="55"/>
      <c r="AC876" s="55"/>
      <c r="AD876" s="55"/>
      <c r="AE876" s="55"/>
      <c r="AF876" s="55"/>
      <c r="AG876" s="55"/>
      <c r="AH876" s="55"/>
      <c r="AI876" s="55"/>
      <c r="AJ876" s="18">
        <f t="shared" ca="1" si="25"/>
        <v>0</v>
      </c>
      <c r="AK876" s="19">
        <f t="shared" ca="1" si="26"/>
        <v>0</v>
      </c>
      <c r="AL876" s="21" t="s">
        <v>85</v>
      </c>
      <c r="AM876" s="21">
        <v>26</v>
      </c>
      <c r="AN876" s="21">
        <v>24</v>
      </c>
    </row>
    <row r="877" spans="1:40" ht="12" hidden="1" customHeight="1">
      <c r="A877" s="43"/>
      <c r="B877" s="10"/>
      <c r="C877" s="10"/>
      <c r="D877" s="10"/>
      <c r="E877" s="10"/>
      <c r="F877" s="10"/>
      <c r="G877" s="10"/>
      <c r="H877" s="10"/>
      <c r="I877" s="10"/>
      <c r="J877" s="10"/>
      <c r="K877" s="14"/>
      <c r="L877" s="55"/>
      <c r="M877" s="55"/>
      <c r="N877" s="55"/>
      <c r="O877" s="55"/>
      <c r="P877" s="55"/>
      <c r="Q877" s="55"/>
      <c r="R877" s="55"/>
      <c r="S877" s="55"/>
      <c r="T877" s="55"/>
      <c r="U877" s="55"/>
      <c r="V877" s="55"/>
      <c r="W877" s="55"/>
      <c r="X877" s="55"/>
      <c r="Y877" s="55"/>
      <c r="Z877" s="55"/>
      <c r="AA877" s="55"/>
      <c r="AB877" s="55"/>
      <c r="AC877" s="55"/>
      <c r="AD877" s="55"/>
      <c r="AE877" s="55"/>
      <c r="AF877" s="55"/>
      <c r="AG877" s="55"/>
      <c r="AH877" s="55"/>
      <c r="AI877" s="55"/>
      <c r="AJ877" s="18">
        <f t="shared" ca="1" si="25"/>
        <v>0</v>
      </c>
      <c r="AK877" s="19">
        <f t="shared" ca="1" si="26"/>
        <v>0</v>
      </c>
      <c r="AL877" s="21" t="s">
        <v>85</v>
      </c>
      <c r="AM877" s="21">
        <v>27</v>
      </c>
      <c r="AN877" s="21">
        <v>25</v>
      </c>
    </row>
    <row r="878" spans="1:40" ht="12" hidden="1" customHeight="1">
      <c r="A878" s="43"/>
      <c r="B878" s="10"/>
      <c r="C878" s="10"/>
      <c r="D878" s="10"/>
      <c r="E878" s="10"/>
      <c r="F878" s="10"/>
      <c r="G878" s="10"/>
      <c r="H878" s="10"/>
      <c r="I878" s="10"/>
      <c r="J878" s="10"/>
      <c r="K878" s="14"/>
      <c r="L878" s="55"/>
      <c r="M878" s="55"/>
      <c r="N878" s="55"/>
      <c r="O878" s="55"/>
      <c r="P878" s="55"/>
      <c r="Q878" s="55"/>
      <c r="R878" s="55"/>
      <c r="S878" s="55"/>
      <c r="T878" s="55"/>
      <c r="U878" s="55"/>
      <c r="V878" s="55"/>
      <c r="W878" s="55"/>
      <c r="X878" s="55"/>
      <c r="Y878" s="55"/>
      <c r="Z878" s="55"/>
      <c r="AA878" s="55"/>
      <c r="AB878" s="55"/>
      <c r="AC878" s="55"/>
      <c r="AD878" s="55"/>
      <c r="AE878" s="55"/>
      <c r="AF878" s="55"/>
      <c r="AG878" s="55"/>
      <c r="AH878" s="55"/>
      <c r="AI878" s="55"/>
      <c r="AJ878" s="18">
        <f t="shared" ca="1" si="25"/>
        <v>0</v>
      </c>
      <c r="AK878" s="19">
        <f t="shared" ca="1" si="26"/>
        <v>0</v>
      </c>
      <c r="AL878" s="21" t="s">
        <v>85</v>
      </c>
      <c r="AM878" s="21">
        <v>28</v>
      </c>
      <c r="AN878" s="21">
        <v>26</v>
      </c>
    </row>
    <row r="879" spans="1:40" ht="12" hidden="1" customHeight="1">
      <c r="A879" s="43"/>
      <c r="B879" s="10"/>
      <c r="C879" s="10"/>
      <c r="D879" s="10"/>
      <c r="E879" s="10"/>
      <c r="F879" s="10"/>
      <c r="G879" s="10"/>
      <c r="H879" s="10"/>
      <c r="I879" s="10"/>
      <c r="J879" s="10"/>
      <c r="K879" s="14"/>
      <c r="L879" s="55"/>
      <c r="M879" s="55"/>
      <c r="N879" s="55"/>
      <c r="O879" s="55"/>
      <c r="P879" s="55"/>
      <c r="Q879" s="55"/>
      <c r="R879" s="55"/>
      <c r="S879" s="55"/>
      <c r="T879" s="55"/>
      <c r="U879" s="55"/>
      <c r="V879" s="55"/>
      <c r="W879" s="55"/>
      <c r="X879" s="55"/>
      <c r="Y879" s="55"/>
      <c r="Z879" s="55"/>
      <c r="AA879" s="55"/>
      <c r="AB879" s="55"/>
      <c r="AC879" s="55"/>
      <c r="AD879" s="55"/>
      <c r="AE879" s="55"/>
      <c r="AF879" s="55"/>
      <c r="AG879" s="55"/>
      <c r="AH879" s="55"/>
      <c r="AI879" s="55"/>
      <c r="AJ879" s="18">
        <f t="shared" ca="1" si="25"/>
        <v>0</v>
      </c>
      <c r="AK879" s="19">
        <f t="shared" ca="1" si="26"/>
        <v>0</v>
      </c>
      <c r="AL879" s="21" t="s">
        <v>85</v>
      </c>
      <c r="AM879" s="21">
        <v>29</v>
      </c>
      <c r="AN879" s="21">
        <v>27</v>
      </c>
    </row>
    <row r="880" spans="1:40" ht="12" hidden="1" customHeight="1">
      <c r="A880" s="43"/>
      <c r="B880" s="10"/>
      <c r="C880" s="10"/>
      <c r="D880" s="10"/>
      <c r="E880" s="10"/>
      <c r="F880" s="10"/>
      <c r="G880" s="10"/>
      <c r="H880" s="10"/>
      <c r="I880" s="10"/>
      <c r="J880" s="10"/>
      <c r="K880" s="14"/>
      <c r="L880" s="55"/>
      <c r="M880" s="55"/>
      <c r="N880" s="55"/>
      <c r="O880" s="55"/>
      <c r="P880" s="55"/>
      <c r="Q880" s="55"/>
      <c r="R880" s="55"/>
      <c r="S880" s="55"/>
      <c r="T880" s="55"/>
      <c r="U880" s="55"/>
      <c r="V880" s="55"/>
      <c r="W880" s="55"/>
      <c r="X880" s="55"/>
      <c r="Y880" s="55"/>
      <c r="Z880" s="55"/>
      <c r="AA880" s="55"/>
      <c r="AB880" s="55"/>
      <c r="AC880" s="55"/>
      <c r="AD880" s="55"/>
      <c r="AE880" s="55"/>
      <c r="AF880" s="55"/>
      <c r="AG880" s="55"/>
      <c r="AH880" s="55"/>
      <c r="AI880" s="55"/>
      <c r="AJ880" s="18">
        <f t="shared" ca="1" si="25"/>
        <v>0</v>
      </c>
      <c r="AK880" s="19">
        <f t="shared" ca="1" si="26"/>
        <v>0</v>
      </c>
      <c r="AL880" s="21" t="s">
        <v>85</v>
      </c>
      <c r="AM880" s="21">
        <v>30</v>
      </c>
      <c r="AN880" s="21">
        <v>28</v>
      </c>
    </row>
    <row r="881" spans="1:40" ht="12" hidden="1" customHeight="1">
      <c r="A881" s="43"/>
      <c r="B881" s="10"/>
      <c r="C881" s="10"/>
      <c r="D881" s="10"/>
      <c r="E881" s="10"/>
      <c r="F881" s="10"/>
      <c r="G881" s="10"/>
      <c r="H881" s="10"/>
      <c r="I881" s="10"/>
      <c r="J881" s="10"/>
      <c r="K881" s="14"/>
      <c r="L881" s="55"/>
      <c r="M881" s="55"/>
      <c r="N881" s="55"/>
      <c r="O881" s="55"/>
      <c r="P881" s="55"/>
      <c r="Q881" s="55"/>
      <c r="R881" s="55"/>
      <c r="S881" s="55"/>
      <c r="T881" s="55"/>
      <c r="U881" s="55"/>
      <c r="V881" s="55"/>
      <c r="W881" s="55"/>
      <c r="X881" s="55"/>
      <c r="Y881" s="55"/>
      <c r="Z881" s="55"/>
      <c r="AA881" s="55"/>
      <c r="AB881" s="55"/>
      <c r="AC881" s="55"/>
      <c r="AD881" s="55"/>
      <c r="AE881" s="55"/>
      <c r="AF881" s="55"/>
      <c r="AG881" s="55"/>
      <c r="AH881" s="55"/>
      <c r="AI881" s="55"/>
      <c r="AJ881" s="18">
        <f t="shared" ca="1" si="25"/>
        <v>0</v>
      </c>
      <c r="AK881" s="19">
        <f t="shared" ca="1" si="26"/>
        <v>0</v>
      </c>
      <c r="AL881" s="21" t="s">
        <v>85</v>
      </c>
      <c r="AM881" s="21">
        <v>31</v>
      </c>
      <c r="AN881" s="21">
        <v>29</v>
      </c>
    </row>
    <row r="882" spans="1:40" ht="12" hidden="1" customHeight="1">
      <c r="A882" s="43"/>
      <c r="B882" s="10"/>
      <c r="C882" s="10"/>
      <c r="D882" s="10"/>
      <c r="E882" s="10"/>
      <c r="F882" s="10"/>
      <c r="G882" s="10"/>
      <c r="H882" s="10"/>
      <c r="I882" s="10"/>
      <c r="J882" s="10"/>
      <c r="K882" s="14"/>
      <c r="L882" s="55"/>
      <c r="M882" s="55"/>
      <c r="N882" s="55"/>
      <c r="O882" s="55"/>
      <c r="P882" s="55"/>
      <c r="Q882" s="55"/>
      <c r="R882" s="55"/>
      <c r="S882" s="55"/>
      <c r="T882" s="55"/>
      <c r="U882" s="55"/>
      <c r="V882" s="55"/>
      <c r="W882" s="55"/>
      <c r="X882" s="55"/>
      <c r="Y882" s="55"/>
      <c r="Z882" s="55"/>
      <c r="AA882" s="55"/>
      <c r="AB882" s="55"/>
      <c r="AC882" s="55"/>
      <c r="AD882" s="55"/>
      <c r="AE882" s="55"/>
      <c r="AF882" s="55"/>
      <c r="AG882" s="55"/>
      <c r="AH882" s="55"/>
      <c r="AI882" s="55"/>
      <c r="AJ882" s="18">
        <f t="shared" ca="1" si="25"/>
        <v>0</v>
      </c>
      <c r="AK882" s="19">
        <f t="shared" ca="1" si="26"/>
        <v>0</v>
      </c>
      <c r="AL882" s="21" t="s">
        <v>85</v>
      </c>
      <c r="AM882" s="21">
        <v>32</v>
      </c>
      <c r="AN882" s="21">
        <v>30</v>
      </c>
    </row>
    <row r="883" spans="1:40" ht="12" hidden="1" customHeight="1">
      <c r="A883" s="43"/>
      <c r="B883" s="10"/>
      <c r="C883" s="10"/>
      <c r="D883" s="10"/>
      <c r="E883" s="10"/>
      <c r="F883" s="10"/>
      <c r="G883" s="10"/>
      <c r="H883" s="10"/>
      <c r="I883" s="10"/>
      <c r="J883" s="10"/>
      <c r="K883" s="14"/>
      <c r="L883" s="55"/>
      <c r="M883" s="55"/>
      <c r="N883" s="55"/>
      <c r="O883" s="55"/>
      <c r="P883" s="55"/>
      <c r="Q883" s="55"/>
      <c r="R883" s="55"/>
      <c r="S883" s="55"/>
      <c r="T883" s="55"/>
      <c r="U883" s="55"/>
      <c r="V883" s="55"/>
      <c r="W883" s="55"/>
      <c r="X883" s="55"/>
      <c r="Y883" s="55"/>
      <c r="Z883" s="55"/>
      <c r="AA883" s="55"/>
      <c r="AB883" s="55"/>
      <c r="AC883" s="55"/>
      <c r="AD883" s="55"/>
      <c r="AE883" s="55"/>
      <c r="AF883" s="55"/>
      <c r="AG883" s="55"/>
      <c r="AH883" s="55"/>
      <c r="AI883" s="55"/>
      <c r="AJ883" s="18">
        <f t="shared" ca="1" si="25"/>
        <v>0</v>
      </c>
      <c r="AK883" s="19">
        <f t="shared" ca="1" si="26"/>
        <v>0</v>
      </c>
      <c r="AL883" s="21" t="s">
        <v>85</v>
      </c>
      <c r="AM883" s="21">
        <v>33</v>
      </c>
      <c r="AN883" s="21">
        <v>31</v>
      </c>
    </row>
    <row r="884" spans="1:40" ht="12" hidden="1" customHeight="1">
      <c r="A884" s="43"/>
      <c r="B884" s="10"/>
      <c r="C884" s="10"/>
      <c r="D884" s="10"/>
      <c r="E884" s="10"/>
      <c r="F884" s="10"/>
      <c r="G884" s="10"/>
      <c r="H884" s="10"/>
      <c r="I884" s="10"/>
      <c r="J884" s="10"/>
      <c r="K884" s="14"/>
      <c r="L884" s="55"/>
      <c r="M884" s="55"/>
      <c r="N884" s="55"/>
      <c r="O884" s="55"/>
      <c r="P884" s="55"/>
      <c r="Q884" s="55"/>
      <c r="R884" s="55"/>
      <c r="S884" s="55"/>
      <c r="T884" s="55"/>
      <c r="U884" s="55"/>
      <c r="V884" s="55"/>
      <c r="W884" s="55"/>
      <c r="X884" s="55"/>
      <c r="Y884" s="55"/>
      <c r="Z884" s="55"/>
      <c r="AA884" s="55"/>
      <c r="AB884" s="55"/>
      <c r="AC884" s="55"/>
      <c r="AD884" s="55"/>
      <c r="AE884" s="55"/>
      <c r="AF884" s="55"/>
      <c r="AG884" s="55"/>
      <c r="AH884" s="55"/>
      <c r="AI884" s="55"/>
      <c r="AJ884" s="18">
        <f t="shared" ca="1" si="25"/>
        <v>0</v>
      </c>
      <c r="AK884" s="19">
        <f t="shared" ca="1" si="26"/>
        <v>0</v>
      </c>
      <c r="AL884" s="21" t="s">
        <v>85</v>
      </c>
      <c r="AM884" s="21">
        <v>34</v>
      </c>
      <c r="AN884" s="21">
        <v>32</v>
      </c>
    </row>
    <row r="885" spans="1:40" ht="12" hidden="1" customHeight="1">
      <c r="A885" s="43"/>
      <c r="B885" s="10"/>
      <c r="C885" s="10"/>
      <c r="D885" s="10"/>
      <c r="E885" s="10"/>
      <c r="F885" s="10"/>
      <c r="G885" s="10"/>
      <c r="H885" s="10"/>
      <c r="I885" s="10"/>
      <c r="J885" s="10"/>
      <c r="K885" s="14"/>
      <c r="L885" s="55"/>
      <c r="M885" s="55"/>
      <c r="N885" s="55"/>
      <c r="O885" s="55"/>
      <c r="P885" s="55"/>
      <c r="Q885" s="55"/>
      <c r="R885" s="55"/>
      <c r="S885" s="55"/>
      <c r="T885" s="55"/>
      <c r="U885" s="55"/>
      <c r="V885" s="55"/>
      <c r="W885" s="55"/>
      <c r="X885" s="55"/>
      <c r="Y885" s="55"/>
      <c r="Z885" s="55"/>
      <c r="AA885" s="55"/>
      <c r="AB885" s="55"/>
      <c r="AC885" s="55"/>
      <c r="AD885" s="55"/>
      <c r="AE885" s="55"/>
      <c r="AF885" s="55"/>
      <c r="AG885" s="55"/>
      <c r="AH885" s="55"/>
      <c r="AI885" s="55"/>
      <c r="AJ885" s="18">
        <f t="shared" ca="1" si="25"/>
        <v>0</v>
      </c>
      <c r="AK885" s="19">
        <f t="shared" ca="1" si="26"/>
        <v>0</v>
      </c>
      <c r="AL885" s="21" t="s">
        <v>85</v>
      </c>
      <c r="AM885" s="21">
        <v>35</v>
      </c>
      <c r="AN885" s="21">
        <v>33</v>
      </c>
    </row>
    <row r="886" spans="1:40" ht="12" hidden="1" customHeight="1">
      <c r="A886" s="43"/>
      <c r="B886" s="10"/>
      <c r="C886" s="10"/>
      <c r="D886" s="10"/>
      <c r="E886" s="10"/>
      <c r="F886" s="10"/>
      <c r="G886" s="10"/>
      <c r="H886" s="10"/>
      <c r="I886" s="10"/>
      <c r="J886" s="10"/>
      <c r="K886" s="14"/>
      <c r="L886" s="55"/>
      <c r="M886" s="55"/>
      <c r="N886" s="55"/>
      <c r="O886" s="55"/>
      <c r="P886" s="55"/>
      <c r="Q886" s="55"/>
      <c r="R886" s="55"/>
      <c r="S886" s="55"/>
      <c r="T886" s="55"/>
      <c r="U886" s="55"/>
      <c r="V886" s="55"/>
      <c r="W886" s="55"/>
      <c r="X886" s="55"/>
      <c r="Y886" s="55"/>
      <c r="Z886" s="55"/>
      <c r="AA886" s="55"/>
      <c r="AB886" s="55"/>
      <c r="AC886" s="55"/>
      <c r="AD886" s="55"/>
      <c r="AE886" s="55"/>
      <c r="AF886" s="55"/>
      <c r="AG886" s="55"/>
      <c r="AH886" s="55"/>
      <c r="AI886" s="55"/>
      <c r="AJ886" s="18">
        <f t="shared" ca="1" si="25"/>
        <v>0</v>
      </c>
      <c r="AK886" s="19">
        <f t="shared" ca="1" si="26"/>
        <v>0</v>
      </c>
      <c r="AL886" s="21" t="s">
        <v>85</v>
      </c>
      <c r="AM886" s="21">
        <v>36</v>
      </c>
      <c r="AN886" s="21">
        <v>34</v>
      </c>
    </row>
    <row r="887" spans="1:40" ht="12" hidden="1" customHeight="1">
      <c r="A887" s="43"/>
      <c r="B887" s="10"/>
      <c r="C887" s="10"/>
      <c r="D887" s="10"/>
      <c r="E887" s="10"/>
      <c r="F887" s="10"/>
      <c r="G887" s="10"/>
      <c r="H887" s="10"/>
      <c r="I887" s="10"/>
      <c r="J887" s="10"/>
      <c r="K887" s="14"/>
      <c r="L887" s="55"/>
      <c r="M887" s="55"/>
      <c r="N887" s="55"/>
      <c r="O887" s="55"/>
      <c r="P887" s="55"/>
      <c r="Q887" s="55"/>
      <c r="R887" s="55"/>
      <c r="S887" s="55"/>
      <c r="T887" s="55"/>
      <c r="U887" s="55"/>
      <c r="V887" s="55"/>
      <c r="W887" s="55"/>
      <c r="X887" s="55"/>
      <c r="Y887" s="55"/>
      <c r="Z887" s="55"/>
      <c r="AA887" s="55"/>
      <c r="AB887" s="55"/>
      <c r="AC887" s="55"/>
      <c r="AD887" s="55"/>
      <c r="AE887" s="55"/>
      <c r="AF887" s="55"/>
      <c r="AG887" s="55"/>
      <c r="AH887" s="55"/>
      <c r="AI887" s="55"/>
      <c r="AJ887" s="18">
        <f t="shared" ca="1" si="25"/>
        <v>0</v>
      </c>
      <c r="AK887" s="19">
        <f t="shared" ca="1" si="26"/>
        <v>0</v>
      </c>
      <c r="AL887" s="21" t="s">
        <v>85</v>
      </c>
      <c r="AM887" s="21">
        <v>37</v>
      </c>
      <c r="AN887" s="21">
        <v>35</v>
      </c>
    </row>
    <row r="888" spans="1:40" ht="12" hidden="1" customHeight="1">
      <c r="A888" s="43"/>
      <c r="B888" s="10"/>
      <c r="C888" s="10"/>
      <c r="D888" s="10"/>
      <c r="E888" s="10"/>
      <c r="F888" s="10"/>
      <c r="G888" s="10"/>
      <c r="H888" s="10"/>
      <c r="I888" s="10"/>
      <c r="J888" s="10"/>
      <c r="K888" s="14"/>
      <c r="L888" s="55"/>
      <c r="M888" s="55"/>
      <c r="N888" s="55"/>
      <c r="O888" s="55"/>
      <c r="P888" s="55"/>
      <c r="Q888" s="55"/>
      <c r="R888" s="55"/>
      <c r="S888" s="55"/>
      <c r="T888" s="55"/>
      <c r="U888" s="55"/>
      <c r="V888" s="55"/>
      <c r="W888" s="55"/>
      <c r="X888" s="55"/>
      <c r="Y888" s="55"/>
      <c r="Z888" s="55"/>
      <c r="AA888" s="55"/>
      <c r="AB888" s="55"/>
      <c r="AC888" s="55"/>
      <c r="AD888" s="55"/>
      <c r="AE888" s="55"/>
      <c r="AF888" s="55"/>
      <c r="AG888" s="55"/>
      <c r="AH888" s="55"/>
      <c r="AI888" s="55"/>
      <c r="AJ888" s="18">
        <f t="shared" ca="1" si="25"/>
        <v>0</v>
      </c>
      <c r="AK888" s="19">
        <f t="shared" ca="1" si="26"/>
        <v>0</v>
      </c>
      <c r="AL888" s="21" t="s">
        <v>85</v>
      </c>
      <c r="AM888" s="21">
        <v>38</v>
      </c>
      <c r="AN888" s="21">
        <v>36</v>
      </c>
    </row>
    <row r="889" spans="1:40" ht="12" hidden="1" customHeight="1">
      <c r="A889" s="43"/>
      <c r="B889" s="10"/>
      <c r="C889" s="10"/>
      <c r="D889" s="10"/>
      <c r="E889" s="10"/>
      <c r="F889" s="10"/>
      <c r="G889" s="10"/>
      <c r="H889" s="10"/>
      <c r="I889" s="10"/>
      <c r="J889" s="10"/>
      <c r="K889" s="14"/>
      <c r="L889" s="55"/>
      <c r="M889" s="55"/>
      <c r="N889" s="55"/>
      <c r="O889" s="55"/>
      <c r="P889" s="55"/>
      <c r="Q889" s="55"/>
      <c r="R889" s="55"/>
      <c r="S889" s="55"/>
      <c r="T889" s="55"/>
      <c r="U889" s="55"/>
      <c r="V889" s="55"/>
      <c r="W889" s="55"/>
      <c r="X889" s="55"/>
      <c r="Y889" s="55"/>
      <c r="Z889" s="55"/>
      <c r="AA889" s="55"/>
      <c r="AB889" s="55"/>
      <c r="AC889" s="55"/>
      <c r="AD889" s="55"/>
      <c r="AE889" s="55"/>
      <c r="AF889" s="55"/>
      <c r="AG889" s="55"/>
      <c r="AH889" s="55"/>
      <c r="AI889" s="55"/>
      <c r="AJ889" s="18">
        <f t="shared" ca="1" si="25"/>
        <v>0</v>
      </c>
      <c r="AK889" s="19">
        <f t="shared" ca="1" si="26"/>
        <v>0</v>
      </c>
      <c r="AL889" s="21" t="s">
        <v>85</v>
      </c>
      <c r="AM889" s="21">
        <v>39</v>
      </c>
      <c r="AN889" s="21">
        <v>37</v>
      </c>
    </row>
    <row r="890" spans="1:40" ht="12" hidden="1" customHeight="1">
      <c r="A890" s="43"/>
      <c r="B890" s="10"/>
      <c r="C890" s="10"/>
      <c r="D890" s="10"/>
      <c r="E890" s="10"/>
      <c r="F890" s="10"/>
      <c r="G890" s="10"/>
      <c r="H890" s="10"/>
      <c r="I890" s="10"/>
      <c r="J890" s="10"/>
      <c r="K890" s="14"/>
      <c r="L890" s="55"/>
      <c r="M890" s="55"/>
      <c r="N890" s="55"/>
      <c r="O890" s="55"/>
      <c r="P890" s="55"/>
      <c r="Q890" s="55"/>
      <c r="R890" s="55"/>
      <c r="S890" s="55"/>
      <c r="T890" s="55"/>
      <c r="U890" s="55"/>
      <c r="V890" s="55"/>
      <c r="W890" s="55"/>
      <c r="X890" s="55"/>
      <c r="Y890" s="55"/>
      <c r="Z890" s="55"/>
      <c r="AA890" s="55"/>
      <c r="AB890" s="55"/>
      <c r="AC890" s="55"/>
      <c r="AD890" s="55"/>
      <c r="AE890" s="55"/>
      <c r="AF890" s="55"/>
      <c r="AG890" s="55"/>
      <c r="AH890" s="55"/>
      <c r="AI890" s="55"/>
      <c r="AJ890" s="18">
        <f t="shared" ca="1" si="25"/>
        <v>0</v>
      </c>
      <c r="AK890" s="19">
        <f t="shared" ca="1" si="26"/>
        <v>0</v>
      </c>
      <c r="AL890" s="21" t="s">
        <v>85</v>
      </c>
      <c r="AM890" s="21">
        <v>40</v>
      </c>
      <c r="AN890" s="21">
        <v>38</v>
      </c>
    </row>
    <row r="891" spans="1:40" ht="12" hidden="1" customHeight="1">
      <c r="A891" s="43"/>
      <c r="B891" s="10"/>
      <c r="C891" s="10"/>
      <c r="D891" s="10"/>
      <c r="E891" s="10"/>
      <c r="F891" s="10"/>
      <c r="G891" s="10"/>
      <c r="H891" s="10"/>
      <c r="I891" s="10"/>
      <c r="J891" s="10"/>
      <c r="K891" s="14"/>
      <c r="L891" s="55"/>
      <c r="M891" s="55"/>
      <c r="N891" s="55"/>
      <c r="O891" s="55"/>
      <c r="P891" s="55"/>
      <c r="Q891" s="55"/>
      <c r="R891" s="55"/>
      <c r="S891" s="55"/>
      <c r="T891" s="55"/>
      <c r="U891" s="55"/>
      <c r="V891" s="55"/>
      <c r="W891" s="55"/>
      <c r="X891" s="55"/>
      <c r="Y891" s="55"/>
      <c r="Z891" s="55"/>
      <c r="AA891" s="55"/>
      <c r="AB891" s="55"/>
      <c r="AC891" s="55"/>
      <c r="AD891" s="55"/>
      <c r="AE891" s="55"/>
      <c r="AF891" s="55"/>
      <c r="AG891" s="55"/>
      <c r="AH891" s="55"/>
      <c r="AI891" s="55"/>
      <c r="AJ891" s="18">
        <f t="shared" ca="1" si="25"/>
        <v>0</v>
      </c>
      <c r="AK891" s="19">
        <f t="shared" ca="1" si="26"/>
        <v>0</v>
      </c>
      <c r="AL891" s="21" t="s">
        <v>85</v>
      </c>
      <c r="AM891" s="21">
        <v>41</v>
      </c>
      <c r="AN891" s="21">
        <v>39</v>
      </c>
    </row>
    <row r="892" spans="1:40" ht="12" hidden="1" customHeight="1">
      <c r="A892" s="43"/>
      <c r="B892" s="10"/>
      <c r="C892" s="10"/>
      <c r="D892" s="10"/>
      <c r="E892" s="10"/>
      <c r="F892" s="10"/>
      <c r="G892" s="10"/>
      <c r="H892" s="10"/>
      <c r="I892" s="10"/>
      <c r="J892" s="10"/>
      <c r="K892" s="14"/>
      <c r="L892" s="55"/>
      <c r="M892" s="55"/>
      <c r="N892" s="55"/>
      <c r="O892" s="55"/>
      <c r="P892" s="55"/>
      <c r="Q892" s="55"/>
      <c r="R892" s="55"/>
      <c r="S892" s="55"/>
      <c r="T892" s="55"/>
      <c r="U892" s="55"/>
      <c r="V892" s="55"/>
      <c r="W892" s="55"/>
      <c r="X892" s="55"/>
      <c r="Y892" s="55"/>
      <c r="Z892" s="55"/>
      <c r="AA892" s="55"/>
      <c r="AB892" s="55"/>
      <c r="AC892" s="55"/>
      <c r="AD892" s="55"/>
      <c r="AE892" s="55"/>
      <c r="AF892" s="55"/>
      <c r="AG892" s="55"/>
      <c r="AH892" s="55"/>
      <c r="AI892" s="55"/>
      <c r="AJ892" s="18">
        <f t="shared" ca="1" si="25"/>
        <v>0</v>
      </c>
      <c r="AK892" s="19">
        <f t="shared" ca="1" si="26"/>
        <v>0</v>
      </c>
      <c r="AL892" s="21" t="s">
        <v>85</v>
      </c>
      <c r="AM892" s="21">
        <v>42</v>
      </c>
      <c r="AN892" s="21">
        <v>40</v>
      </c>
    </row>
    <row r="893" spans="1:40" ht="12" hidden="1" customHeight="1">
      <c r="A893" s="43"/>
      <c r="B893" s="10"/>
      <c r="C893" s="10"/>
      <c r="D893" s="10"/>
      <c r="E893" s="10"/>
      <c r="F893" s="10"/>
      <c r="G893" s="10"/>
      <c r="H893" s="10"/>
      <c r="I893" s="10"/>
      <c r="J893" s="10"/>
      <c r="K893" s="14"/>
      <c r="L893" s="55"/>
      <c r="M893" s="55"/>
      <c r="N893" s="55"/>
      <c r="O893" s="55"/>
      <c r="P893" s="55"/>
      <c r="Q893" s="55"/>
      <c r="R893" s="55"/>
      <c r="S893" s="55"/>
      <c r="T893" s="55"/>
      <c r="U893" s="55"/>
      <c r="V893" s="55"/>
      <c r="W893" s="55"/>
      <c r="X893" s="55"/>
      <c r="Y893" s="55"/>
      <c r="Z893" s="55"/>
      <c r="AA893" s="55"/>
      <c r="AB893" s="55"/>
      <c r="AC893" s="55"/>
      <c r="AD893" s="55"/>
      <c r="AE893" s="55"/>
      <c r="AF893" s="55"/>
      <c r="AG893" s="55"/>
      <c r="AH893" s="55"/>
      <c r="AI893" s="55"/>
      <c r="AJ893" s="18">
        <f t="shared" ca="1" si="25"/>
        <v>0</v>
      </c>
      <c r="AK893" s="19">
        <f t="shared" ca="1" si="26"/>
        <v>0</v>
      </c>
      <c r="AL893" s="21" t="s">
        <v>85</v>
      </c>
      <c r="AM893" s="21">
        <v>43</v>
      </c>
      <c r="AN893" s="21">
        <v>41</v>
      </c>
    </row>
    <row r="894" spans="1:40" ht="12" hidden="1" customHeight="1">
      <c r="A894" s="43"/>
      <c r="B894" s="10"/>
      <c r="C894" s="10"/>
      <c r="D894" s="10"/>
      <c r="E894" s="10"/>
      <c r="F894" s="10"/>
      <c r="G894" s="10"/>
      <c r="H894" s="10"/>
      <c r="I894" s="10"/>
      <c r="J894" s="10"/>
      <c r="K894" s="14"/>
      <c r="L894" s="55"/>
      <c r="M894" s="55"/>
      <c r="N894" s="55"/>
      <c r="O894" s="55"/>
      <c r="P894" s="55"/>
      <c r="Q894" s="55"/>
      <c r="R894" s="55"/>
      <c r="S894" s="55"/>
      <c r="T894" s="55"/>
      <c r="U894" s="55"/>
      <c r="V894" s="55"/>
      <c r="W894" s="55"/>
      <c r="X894" s="55"/>
      <c r="Y894" s="55"/>
      <c r="Z894" s="55"/>
      <c r="AA894" s="55"/>
      <c r="AB894" s="55"/>
      <c r="AC894" s="55"/>
      <c r="AD894" s="55"/>
      <c r="AE894" s="55"/>
      <c r="AF894" s="55"/>
      <c r="AG894" s="55"/>
      <c r="AH894" s="55"/>
      <c r="AI894" s="55"/>
      <c r="AJ894" s="18">
        <f t="shared" ca="1" si="25"/>
        <v>0</v>
      </c>
      <c r="AK894" s="19">
        <f t="shared" ca="1" si="26"/>
        <v>0</v>
      </c>
      <c r="AL894" s="21" t="s">
        <v>85</v>
      </c>
      <c r="AM894" s="21">
        <v>44</v>
      </c>
      <c r="AN894" s="21">
        <v>42</v>
      </c>
    </row>
    <row r="895" spans="1:40" ht="12" hidden="1" customHeight="1">
      <c r="A895" s="43"/>
      <c r="B895" s="10"/>
      <c r="C895" s="10"/>
      <c r="D895" s="10"/>
      <c r="E895" s="10"/>
      <c r="F895" s="10"/>
      <c r="G895" s="10"/>
      <c r="H895" s="10"/>
      <c r="I895" s="10"/>
      <c r="J895" s="10"/>
      <c r="K895" s="14"/>
      <c r="L895" s="55"/>
      <c r="M895" s="55"/>
      <c r="N895" s="55"/>
      <c r="O895" s="55"/>
      <c r="P895" s="55"/>
      <c r="Q895" s="55"/>
      <c r="R895" s="55"/>
      <c r="S895" s="55"/>
      <c r="T895" s="55"/>
      <c r="U895" s="55"/>
      <c r="V895" s="55"/>
      <c r="W895" s="55"/>
      <c r="X895" s="55"/>
      <c r="Y895" s="55"/>
      <c r="Z895" s="55"/>
      <c r="AA895" s="55"/>
      <c r="AB895" s="55"/>
      <c r="AC895" s="55"/>
      <c r="AD895" s="55"/>
      <c r="AE895" s="55"/>
      <c r="AF895" s="55"/>
      <c r="AG895" s="55"/>
      <c r="AH895" s="55"/>
      <c r="AI895" s="55"/>
      <c r="AJ895" s="18">
        <f t="shared" ca="1" si="25"/>
        <v>0</v>
      </c>
      <c r="AK895" s="19">
        <f t="shared" ca="1" si="26"/>
        <v>0</v>
      </c>
      <c r="AL895" s="21" t="s">
        <v>85</v>
      </c>
      <c r="AM895" s="21">
        <v>45</v>
      </c>
      <c r="AN895" s="21">
        <v>43</v>
      </c>
    </row>
    <row r="896" spans="1:40" ht="12" hidden="1" customHeight="1">
      <c r="A896" s="43"/>
      <c r="B896" s="10"/>
      <c r="C896" s="10"/>
      <c r="D896" s="10"/>
      <c r="E896" s="10"/>
      <c r="F896" s="10"/>
      <c r="G896" s="10"/>
      <c r="H896" s="10"/>
      <c r="I896" s="10"/>
      <c r="J896" s="10"/>
      <c r="K896" s="14"/>
      <c r="L896" s="55"/>
      <c r="M896" s="55"/>
      <c r="N896" s="55"/>
      <c r="O896" s="55"/>
      <c r="P896" s="55"/>
      <c r="Q896" s="55"/>
      <c r="R896" s="55"/>
      <c r="S896" s="55"/>
      <c r="T896" s="55"/>
      <c r="U896" s="55"/>
      <c r="V896" s="55"/>
      <c r="W896" s="55"/>
      <c r="X896" s="55"/>
      <c r="Y896" s="55"/>
      <c r="Z896" s="55"/>
      <c r="AA896" s="55"/>
      <c r="AB896" s="55"/>
      <c r="AC896" s="55"/>
      <c r="AD896" s="55"/>
      <c r="AE896" s="55"/>
      <c r="AF896" s="55"/>
      <c r="AG896" s="55"/>
      <c r="AH896" s="55"/>
      <c r="AI896" s="55"/>
      <c r="AJ896" s="18">
        <f t="shared" ca="1" si="25"/>
        <v>0</v>
      </c>
      <c r="AK896" s="19">
        <f t="shared" ca="1" si="26"/>
        <v>0</v>
      </c>
      <c r="AL896" s="21" t="s">
        <v>85</v>
      </c>
      <c r="AM896" s="21">
        <v>46</v>
      </c>
      <c r="AN896" s="21">
        <v>44</v>
      </c>
    </row>
    <row r="897" spans="1:40" ht="12" hidden="1" customHeight="1">
      <c r="A897" s="43"/>
      <c r="B897" s="10"/>
      <c r="C897" s="10"/>
      <c r="D897" s="10"/>
      <c r="E897" s="10"/>
      <c r="F897" s="10"/>
      <c r="G897" s="10"/>
      <c r="H897" s="10"/>
      <c r="I897" s="10"/>
      <c r="J897" s="10"/>
      <c r="K897" s="14"/>
      <c r="L897" s="55"/>
      <c r="M897" s="55"/>
      <c r="N897" s="55"/>
      <c r="O897" s="55"/>
      <c r="P897" s="55"/>
      <c r="Q897" s="55"/>
      <c r="R897" s="55"/>
      <c r="S897" s="55"/>
      <c r="T897" s="55"/>
      <c r="U897" s="55"/>
      <c r="V897" s="55"/>
      <c r="W897" s="55"/>
      <c r="X897" s="55"/>
      <c r="Y897" s="55"/>
      <c r="Z897" s="55"/>
      <c r="AA897" s="55"/>
      <c r="AB897" s="55"/>
      <c r="AC897" s="55"/>
      <c r="AD897" s="55"/>
      <c r="AE897" s="55"/>
      <c r="AF897" s="55"/>
      <c r="AG897" s="55"/>
      <c r="AH897" s="55"/>
      <c r="AI897" s="55"/>
      <c r="AJ897" s="18">
        <f t="shared" ca="1" si="25"/>
        <v>0</v>
      </c>
      <c r="AK897" s="19">
        <f t="shared" ca="1" si="26"/>
        <v>0</v>
      </c>
      <c r="AL897" s="21" t="s">
        <v>85</v>
      </c>
      <c r="AM897" s="21">
        <v>47</v>
      </c>
      <c r="AN897" s="21">
        <v>45</v>
      </c>
    </row>
    <row r="898" spans="1:40" ht="12" hidden="1" customHeight="1">
      <c r="A898" s="43"/>
      <c r="B898" s="10"/>
      <c r="C898" s="10"/>
      <c r="D898" s="10"/>
      <c r="E898" s="10"/>
      <c r="F898" s="10"/>
      <c r="G898" s="10"/>
      <c r="H898" s="10"/>
      <c r="I898" s="10"/>
      <c r="J898" s="10"/>
      <c r="K898" s="14"/>
      <c r="L898" s="55"/>
      <c r="M898" s="55"/>
      <c r="N898" s="55"/>
      <c r="O898" s="55"/>
      <c r="P898" s="55"/>
      <c r="Q898" s="55"/>
      <c r="R898" s="55"/>
      <c r="S898" s="55"/>
      <c r="T898" s="55"/>
      <c r="U898" s="55"/>
      <c r="V898" s="55"/>
      <c r="W898" s="55"/>
      <c r="X898" s="55"/>
      <c r="Y898" s="55"/>
      <c r="Z898" s="55"/>
      <c r="AA898" s="55"/>
      <c r="AB898" s="55"/>
      <c r="AC898" s="55"/>
      <c r="AD898" s="55"/>
      <c r="AE898" s="55"/>
      <c r="AF898" s="55"/>
      <c r="AG898" s="55"/>
      <c r="AH898" s="55"/>
      <c r="AI898" s="55"/>
      <c r="AJ898" s="18">
        <f t="shared" ca="1" si="25"/>
        <v>0</v>
      </c>
      <c r="AK898" s="19">
        <f t="shared" ca="1" si="26"/>
        <v>0</v>
      </c>
      <c r="AL898" s="21" t="s">
        <v>85</v>
      </c>
      <c r="AM898" s="21">
        <v>48</v>
      </c>
      <c r="AN898" s="21">
        <v>46</v>
      </c>
    </row>
    <row r="899" spans="1:40" ht="12" hidden="1" customHeight="1">
      <c r="A899" s="43"/>
      <c r="B899" s="10"/>
      <c r="C899" s="10"/>
      <c r="D899" s="10"/>
      <c r="E899" s="10"/>
      <c r="F899" s="10"/>
      <c r="G899" s="10"/>
      <c r="H899" s="10"/>
      <c r="I899" s="10"/>
      <c r="J899" s="10"/>
      <c r="K899" s="14"/>
      <c r="L899" s="55"/>
      <c r="M899" s="55"/>
      <c r="N899" s="55"/>
      <c r="O899" s="55"/>
      <c r="P899" s="55"/>
      <c r="Q899" s="55"/>
      <c r="R899" s="55"/>
      <c r="S899" s="55"/>
      <c r="T899" s="55"/>
      <c r="U899" s="55"/>
      <c r="V899" s="55"/>
      <c r="W899" s="55"/>
      <c r="X899" s="55"/>
      <c r="Y899" s="55"/>
      <c r="Z899" s="55"/>
      <c r="AA899" s="55"/>
      <c r="AB899" s="55"/>
      <c r="AC899" s="55"/>
      <c r="AD899" s="55"/>
      <c r="AE899" s="55"/>
      <c r="AF899" s="55"/>
      <c r="AG899" s="55"/>
      <c r="AH899" s="55"/>
      <c r="AI899" s="55"/>
      <c r="AJ899" s="18">
        <f t="shared" ca="1" si="25"/>
        <v>0</v>
      </c>
      <c r="AK899" s="19">
        <f t="shared" ca="1" si="26"/>
        <v>0</v>
      </c>
      <c r="AL899" s="21" t="s">
        <v>85</v>
      </c>
      <c r="AM899" s="21">
        <v>49</v>
      </c>
      <c r="AN899" s="21">
        <v>47</v>
      </c>
    </row>
    <row r="900" spans="1:40" ht="12" hidden="1" customHeight="1">
      <c r="A900" s="43"/>
      <c r="B900" s="10"/>
      <c r="C900" s="10"/>
      <c r="D900" s="10"/>
      <c r="E900" s="10"/>
      <c r="F900" s="10"/>
      <c r="G900" s="10"/>
      <c r="H900" s="10"/>
      <c r="I900" s="10"/>
      <c r="J900" s="10"/>
      <c r="K900" s="14"/>
      <c r="L900" s="55"/>
      <c r="M900" s="55"/>
      <c r="N900" s="55"/>
      <c r="O900" s="55"/>
      <c r="P900" s="55"/>
      <c r="Q900" s="55"/>
      <c r="R900" s="55"/>
      <c r="S900" s="55"/>
      <c r="T900" s="55"/>
      <c r="U900" s="55"/>
      <c r="V900" s="55"/>
      <c r="W900" s="55"/>
      <c r="X900" s="55"/>
      <c r="Y900" s="55"/>
      <c r="Z900" s="55"/>
      <c r="AA900" s="55"/>
      <c r="AB900" s="55"/>
      <c r="AC900" s="55"/>
      <c r="AD900" s="55"/>
      <c r="AE900" s="55"/>
      <c r="AF900" s="55"/>
      <c r="AG900" s="55"/>
      <c r="AH900" s="55"/>
      <c r="AI900" s="55"/>
      <c r="AJ900" s="18">
        <f t="shared" ca="1" si="25"/>
        <v>0</v>
      </c>
      <c r="AK900" s="19">
        <f t="shared" ca="1" si="26"/>
        <v>0</v>
      </c>
      <c r="AL900" s="21" t="s">
        <v>85</v>
      </c>
      <c r="AM900" s="21">
        <v>50</v>
      </c>
      <c r="AN900" s="21">
        <v>48</v>
      </c>
    </row>
    <row r="901" spans="1:40" ht="12" hidden="1" customHeight="1">
      <c r="A901" s="43"/>
      <c r="B901" s="10"/>
      <c r="C901" s="10"/>
      <c r="D901" s="10"/>
      <c r="E901" s="10"/>
      <c r="F901" s="10"/>
      <c r="G901" s="10"/>
      <c r="H901" s="10"/>
      <c r="I901" s="10"/>
      <c r="J901" s="10"/>
      <c r="K901" s="14"/>
      <c r="L901" s="55"/>
      <c r="M901" s="55"/>
      <c r="N901" s="55"/>
      <c r="O901" s="55"/>
      <c r="P901" s="55"/>
      <c r="Q901" s="55"/>
      <c r="R901" s="55"/>
      <c r="S901" s="55"/>
      <c r="T901" s="55"/>
      <c r="U901" s="55"/>
      <c r="V901" s="55"/>
      <c r="W901" s="55"/>
      <c r="X901" s="55"/>
      <c r="Y901" s="55"/>
      <c r="Z901" s="55"/>
      <c r="AA901" s="55"/>
      <c r="AB901" s="55"/>
      <c r="AC901" s="55"/>
      <c r="AD901" s="55"/>
      <c r="AE901" s="55"/>
      <c r="AF901" s="55"/>
      <c r="AG901" s="55"/>
      <c r="AH901" s="55"/>
      <c r="AI901" s="55"/>
      <c r="AJ901" s="18">
        <f t="shared" ca="1" si="25"/>
        <v>0</v>
      </c>
      <c r="AK901" s="19">
        <f t="shared" ca="1" si="26"/>
        <v>0</v>
      </c>
      <c r="AL901" s="21" t="s">
        <v>85</v>
      </c>
      <c r="AM901" s="21">
        <v>51</v>
      </c>
      <c r="AN901" s="21">
        <v>49</v>
      </c>
    </row>
    <row r="902" spans="1:40" ht="12" hidden="1" customHeight="1">
      <c r="A902" s="43"/>
      <c r="B902" s="10"/>
      <c r="C902" s="10"/>
      <c r="D902" s="10"/>
      <c r="E902" s="10"/>
      <c r="F902" s="10"/>
      <c r="G902" s="10"/>
      <c r="H902" s="10"/>
      <c r="I902" s="10"/>
      <c r="J902" s="10"/>
      <c r="K902" s="14"/>
      <c r="L902" s="55"/>
      <c r="M902" s="55"/>
      <c r="N902" s="55"/>
      <c r="O902" s="55"/>
      <c r="P902" s="55"/>
      <c r="Q902" s="55"/>
      <c r="R902" s="55"/>
      <c r="S902" s="55"/>
      <c r="T902" s="55"/>
      <c r="U902" s="55"/>
      <c r="V902" s="55"/>
      <c r="W902" s="55"/>
      <c r="X902" s="55"/>
      <c r="Y902" s="55"/>
      <c r="Z902" s="55"/>
      <c r="AA902" s="55"/>
      <c r="AB902" s="55"/>
      <c r="AC902" s="55"/>
      <c r="AD902" s="55"/>
      <c r="AE902" s="55"/>
      <c r="AF902" s="55"/>
      <c r="AG902" s="55"/>
      <c r="AH902" s="55"/>
      <c r="AI902" s="55"/>
      <c r="AJ902" s="18">
        <f t="shared" ca="1" si="25"/>
        <v>0</v>
      </c>
      <c r="AK902" s="19">
        <f t="shared" ca="1" si="26"/>
        <v>0</v>
      </c>
      <c r="AL902" s="21" t="s">
        <v>85</v>
      </c>
      <c r="AM902" s="21">
        <v>52</v>
      </c>
      <c r="AN902" s="21">
        <v>50</v>
      </c>
    </row>
    <row r="903" spans="1:40" ht="12" hidden="1" customHeight="1">
      <c r="A903" s="43"/>
      <c r="B903" s="10"/>
      <c r="C903" s="10"/>
      <c r="D903" s="10"/>
      <c r="E903" s="10"/>
      <c r="F903" s="10"/>
      <c r="G903" s="10"/>
      <c r="H903" s="10"/>
      <c r="I903" s="10"/>
      <c r="J903" s="10"/>
      <c r="K903" s="14"/>
      <c r="L903" s="55"/>
      <c r="M903" s="55"/>
      <c r="N903" s="55"/>
      <c r="O903" s="55"/>
      <c r="P903" s="55"/>
      <c r="Q903" s="55"/>
      <c r="R903" s="55"/>
      <c r="S903" s="55"/>
      <c r="T903" s="55"/>
      <c r="U903" s="55"/>
      <c r="V903" s="55"/>
      <c r="W903" s="55"/>
      <c r="X903" s="55"/>
      <c r="Y903" s="55"/>
      <c r="Z903" s="55"/>
      <c r="AA903" s="55"/>
      <c r="AB903" s="55"/>
      <c r="AC903" s="55"/>
      <c r="AD903" s="55"/>
      <c r="AE903" s="55"/>
      <c r="AF903" s="55"/>
      <c r="AG903" s="55"/>
      <c r="AH903" s="55"/>
      <c r="AI903" s="55"/>
      <c r="AJ903" s="18">
        <f t="shared" ca="1" si="25"/>
        <v>0</v>
      </c>
      <c r="AK903" s="19">
        <f t="shared" ca="1" si="26"/>
        <v>0</v>
      </c>
      <c r="AL903" s="21" t="s">
        <v>86</v>
      </c>
      <c r="AM903" s="21">
        <v>3</v>
      </c>
      <c r="AN903" s="21">
        <v>1</v>
      </c>
    </row>
    <row r="904" spans="1:40" ht="12" hidden="1" customHeight="1">
      <c r="A904" s="43"/>
      <c r="B904" s="10"/>
      <c r="C904" s="10"/>
      <c r="D904" s="10"/>
      <c r="E904" s="10"/>
      <c r="F904" s="10"/>
      <c r="G904" s="10"/>
      <c r="H904" s="10"/>
      <c r="I904" s="10"/>
      <c r="J904" s="10"/>
      <c r="K904" s="14"/>
      <c r="L904" s="55"/>
      <c r="M904" s="55"/>
      <c r="N904" s="55"/>
      <c r="O904" s="55"/>
      <c r="P904" s="55"/>
      <c r="Q904" s="55"/>
      <c r="R904" s="55"/>
      <c r="S904" s="55"/>
      <c r="T904" s="55"/>
      <c r="U904" s="55"/>
      <c r="V904" s="55"/>
      <c r="W904" s="55"/>
      <c r="X904" s="55"/>
      <c r="Y904" s="55"/>
      <c r="Z904" s="55"/>
      <c r="AA904" s="55"/>
      <c r="AB904" s="55"/>
      <c r="AC904" s="55"/>
      <c r="AD904" s="55"/>
      <c r="AE904" s="55"/>
      <c r="AF904" s="55"/>
      <c r="AG904" s="55"/>
      <c r="AH904" s="55"/>
      <c r="AI904" s="55"/>
      <c r="AJ904" s="18">
        <f t="shared" ca="1" si="25"/>
        <v>0</v>
      </c>
      <c r="AK904" s="19">
        <f t="shared" ca="1" si="26"/>
        <v>0</v>
      </c>
      <c r="AL904" s="21" t="s">
        <v>86</v>
      </c>
      <c r="AM904" s="21">
        <v>4</v>
      </c>
      <c r="AN904" s="21">
        <v>2</v>
      </c>
    </row>
    <row r="905" spans="1:40" ht="12" hidden="1" customHeight="1">
      <c r="A905" s="43"/>
      <c r="B905" s="10"/>
      <c r="C905" s="10"/>
      <c r="D905" s="10"/>
      <c r="E905" s="10"/>
      <c r="F905" s="10"/>
      <c r="G905" s="10"/>
      <c r="H905" s="10"/>
      <c r="I905" s="10"/>
      <c r="J905" s="10"/>
      <c r="K905" s="14"/>
      <c r="L905" s="55"/>
      <c r="M905" s="55"/>
      <c r="N905" s="55"/>
      <c r="O905" s="55"/>
      <c r="P905" s="55"/>
      <c r="Q905" s="55"/>
      <c r="R905" s="55"/>
      <c r="S905" s="55"/>
      <c r="T905" s="55"/>
      <c r="U905" s="55"/>
      <c r="V905" s="55"/>
      <c r="W905" s="55"/>
      <c r="X905" s="55"/>
      <c r="Y905" s="55"/>
      <c r="Z905" s="55"/>
      <c r="AA905" s="55"/>
      <c r="AB905" s="55"/>
      <c r="AC905" s="55"/>
      <c r="AD905" s="55"/>
      <c r="AE905" s="55"/>
      <c r="AF905" s="55"/>
      <c r="AG905" s="55"/>
      <c r="AH905" s="55"/>
      <c r="AI905" s="55"/>
      <c r="AJ905" s="18">
        <f t="shared" ca="1" si="25"/>
        <v>0</v>
      </c>
      <c r="AK905" s="19">
        <f t="shared" ca="1" si="26"/>
        <v>0</v>
      </c>
      <c r="AL905" s="21" t="s">
        <v>86</v>
      </c>
      <c r="AM905" s="21">
        <v>5</v>
      </c>
      <c r="AN905" s="21">
        <v>3</v>
      </c>
    </row>
    <row r="906" spans="1:40" ht="12" hidden="1" customHeight="1">
      <c r="A906" s="43"/>
      <c r="B906" s="10"/>
      <c r="C906" s="10"/>
      <c r="D906" s="10"/>
      <c r="E906" s="10"/>
      <c r="F906" s="10"/>
      <c r="G906" s="10"/>
      <c r="H906" s="10"/>
      <c r="I906" s="10"/>
      <c r="J906" s="10"/>
      <c r="K906" s="14"/>
      <c r="L906" s="55"/>
      <c r="M906" s="55"/>
      <c r="N906" s="55"/>
      <c r="O906" s="55"/>
      <c r="P906" s="55"/>
      <c r="Q906" s="55"/>
      <c r="R906" s="55"/>
      <c r="S906" s="55"/>
      <c r="T906" s="55"/>
      <c r="U906" s="55"/>
      <c r="V906" s="55"/>
      <c r="W906" s="55"/>
      <c r="X906" s="55"/>
      <c r="Y906" s="55"/>
      <c r="Z906" s="55"/>
      <c r="AA906" s="55"/>
      <c r="AB906" s="55"/>
      <c r="AC906" s="55"/>
      <c r="AD906" s="55"/>
      <c r="AE906" s="55"/>
      <c r="AF906" s="55"/>
      <c r="AG906" s="55"/>
      <c r="AH906" s="55"/>
      <c r="AI906" s="55"/>
      <c r="AJ906" s="18">
        <f t="shared" ca="1" si="25"/>
        <v>0</v>
      </c>
      <c r="AK906" s="19">
        <f t="shared" ca="1" si="26"/>
        <v>0</v>
      </c>
      <c r="AL906" s="21" t="s">
        <v>86</v>
      </c>
      <c r="AM906" s="21">
        <v>6</v>
      </c>
      <c r="AN906" s="21">
        <v>4</v>
      </c>
    </row>
    <row r="907" spans="1:40" ht="12" hidden="1" customHeight="1">
      <c r="A907" s="43"/>
      <c r="B907" s="10"/>
      <c r="C907" s="10"/>
      <c r="D907" s="10"/>
      <c r="E907" s="10"/>
      <c r="F907" s="10"/>
      <c r="G907" s="10"/>
      <c r="H907" s="10"/>
      <c r="I907" s="10"/>
      <c r="J907" s="10"/>
      <c r="K907" s="14"/>
      <c r="L907" s="55"/>
      <c r="M907" s="55"/>
      <c r="N907" s="55"/>
      <c r="O907" s="55"/>
      <c r="P907" s="55"/>
      <c r="Q907" s="55"/>
      <c r="R907" s="55"/>
      <c r="S907" s="55"/>
      <c r="T907" s="55"/>
      <c r="U907" s="55"/>
      <c r="V907" s="55"/>
      <c r="W907" s="55"/>
      <c r="X907" s="55"/>
      <c r="Y907" s="55"/>
      <c r="Z907" s="55"/>
      <c r="AA907" s="55"/>
      <c r="AB907" s="55"/>
      <c r="AC907" s="55"/>
      <c r="AD907" s="55"/>
      <c r="AE907" s="55"/>
      <c r="AF907" s="55"/>
      <c r="AG907" s="55"/>
      <c r="AH907" s="55"/>
      <c r="AI907" s="55"/>
      <c r="AJ907" s="18">
        <f t="shared" ca="1" si="25"/>
        <v>0</v>
      </c>
      <c r="AK907" s="19">
        <f t="shared" ca="1" si="26"/>
        <v>0</v>
      </c>
      <c r="AL907" s="21" t="s">
        <v>86</v>
      </c>
      <c r="AM907" s="21">
        <v>7</v>
      </c>
      <c r="AN907" s="21">
        <v>5</v>
      </c>
    </row>
    <row r="908" spans="1:40" ht="12" hidden="1" customHeight="1">
      <c r="A908" s="43"/>
      <c r="B908" s="10"/>
      <c r="C908" s="10"/>
      <c r="D908" s="10"/>
      <c r="E908" s="10"/>
      <c r="F908" s="10"/>
      <c r="G908" s="10"/>
      <c r="H908" s="10"/>
      <c r="I908" s="10"/>
      <c r="J908" s="10"/>
      <c r="K908" s="14"/>
      <c r="L908" s="55"/>
      <c r="M908" s="55"/>
      <c r="N908" s="55"/>
      <c r="O908" s="55"/>
      <c r="P908" s="55"/>
      <c r="Q908" s="55"/>
      <c r="R908" s="55"/>
      <c r="S908" s="55"/>
      <c r="T908" s="55"/>
      <c r="U908" s="55"/>
      <c r="V908" s="55"/>
      <c r="W908" s="55"/>
      <c r="X908" s="55"/>
      <c r="Y908" s="55"/>
      <c r="Z908" s="55"/>
      <c r="AA908" s="55"/>
      <c r="AB908" s="55"/>
      <c r="AC908" s="55"/>
      <c r="AD908" s="55"/>
      <c r="AE908" s="55"/>
      <c r="AF908" s="55"/>
      <c r="AG908" s="55"/>
      <c r="AH908" s="55"/>
      <c r="AI908" s="55"/>
      <c r="AJ908" s="18">
        <f t="shared" ca="1" si="25"/>
        <v>0</v>
      </c>
      <c r="AK908" s="19">
        <f t="shared" ca="1" si="26"/>
        <v>0</v>
      </c>
      <c r="AL908" s="21" t="s">
        <v>86</v>
      </c>
      <c r="AM908" s="21">
        <v>8</v>
      </c>
      <c r="AN908" s="21">
        <v>6</v>
      </c>
    </row>
    <row r="909" spans="1:40" ht="12" hidden="1" customHeight="1">
      <c r="A909" s="43"/>
      <c r="B909" s="10"/>
      <c r="C909" s="10"/>
      <c r="D909" s="10"/>
      <c r="E909" s="10"/>
      <c r="F909" s="10"/>
      <c r="G909" s="10"/>
      <c r="H909" s="10"/>
      <c r="I909" s="10"/>
      <c r="J909" s="10"/>
      <c r="K909" s="14"/>
      <c r="L909" s="55"/>
      <c r="M909" s="55"/>
      <c r="N909" s="55"/>
      <c r="O909" s="55"/>
      <c r="P909" s="55"/>
      <c r="Q909" s="55"/>
      <c r="R909" s="55"/>
      <c r="S909" s="55"/>
      <c r="T909" s="55"/>
      <c r="U909" s="55"/>
      <c r="V909" s="55"/>
      <c r="W909" s="55"/>
      <c r="X909" s="55"/>
      <c r="Y909" s="55"/>
      <c r="Z909" s="55"/>
      <c r="AA909" s="55"/>
      <c r="AB909" s="55"/>
      <c r="AC909" s="55"/>
      <c r="AD909" s="55"/>
      <c r="AE909" s="55"/>
      <c r="AF909" s="55"/>
      <c r="AG909" s="55"/>
      <c r="AH909" s="55"/>
      <c r="AI909" s="55"/>
      <c r="AJ909" s="18">
        <f t="shared" ca="1" si="25"/>
        <v>0</v>
      </c>
      <c r="AK909" s="19">
        <f t="shared" ca="1" si="26"/>
        <v>0</v>
      </c>
      <c r="AL909" s="21" t="s">
        <v>86</v>
      </c>
      <c r="AM909" s="21">
        <v>9</v>
      </c>
      <c r="AN909" s="21">
        <v>7</v>
      </c>
    </row>
    <row r="910" spans="1:40" ht="12" hidden="1" customHeight="1">
      <c r="A910" s="43"/>
      <c r="B910" s="10"/>
      <c r="C910" s="10"/>
      <c r="D910" s="10"/>
      <c r="E910" s="10"/>
      <c r="F910" s="10"/>
      <c r="G910" s="10"/>
      <c r="H910" s="10"/>
      <c r="I910" s="10"/>
      <c r="J910" s="10"/>
      <c r="K910" s="14"/>
      <c r="L910" s="55"/>
      <c r="M910" s="55"/>
      <c r="N910" s="55"/>
      <c r="O910" s="55"/>
      <c r="P910" s="55"/>
      <c r="Q910" s="55"/>
      <c r="R910" s="55"/>
      <c r="S910" s="55"/>
      <c r="T910" s="55"/>
      <c r="U910" s="55"/>
      <c r="V910" s="55"/>
      <c r="W910" s="55"/>
      <c r="X910" s="55"/>
      <c r="Y910" s="55"/>
      <c r="Z910" s="55"/>
      <c r="AA910" s="55"/>
      <c r="AB910" s="55"/>
      <c r="AC910" s="55"/>
      <c r="AD910" s="55"/>
      <c r="AE910" s="55"/>
      <c r="AF910" s="55"/>
      <c r="AG910" s="55"/>
      <c r="AH910" s="55"/>
      <c r="AI910" s="55"/>
      <c r="AJ910" s="18">
        <f t="shared" ca="1" si="25"/>
        <v>0</v>
      </c>
      <c r="AK910" s="19">
        <f t="shared" ca="1" si="26"/>
        <v>0</v>
      </c>
      <c r="AL910" s="21" t="s">
        <v>86</v>
      </c>
      <c r="AM910" s="21">
        <v>10</v>
      </c>
      <c r="AN910" s="21">
        <v>8</v>
      </c>
    </row>
    <row r="911" spans="1:40" ht="12" hidden="1" customHeight="1">
      <c r="A911" s="43"/>
      <c r="B911" s="10"/>
      <c r="C911" s="10"/>
      <c r="D911" s="10"/>
      <c r="E911" s="10"/>
      <c r="F911" s="10"/>
      <c r="G911" s="10"/>
      <c r="H911" s="10"/>
      <c r="I911" s="10"/>
      <c r="J911" s="10"/>
      <c r="K911" s="14"/>
      <c r="L911" s="55"/>
      <c r="M911" s="55"/>
      <c r="N911" s="55"/>
      <c r="O911" s="55"/>
      <c r="P911" s="55"/>
      <c r="Q911" s="55"/>
      <c r="R911" s="55"/>
      <c r="S911" s="55"/>
      <c r="T911" s="55"/>
      <c r="U911" s="55"/>
      <c r="V911" s="55"/>
      <c r="W911" s="55"/>
      <c r="X911" s="55"/>
      <c r="Y911" s="55"/>
      <c r="Z911" s="55"/>
      <c r="AA911" s="55"/>
      <c r="AB911" s="55"/>
      <c r="AC911" s="55"/>
      <c r="AD911" s="55"/>
      <c r="AE911" s="55"/>
      <c r="AF911" s="55"/>
      <c r="AG911" s="55"/>
      <c r="AH911" s="55"/>
      <c r="AI911" s="55"/>
      <c r="AJ911" s="18">
        <f t="shared" ca="1" si="25"/>
        <v>0</v>
      </c>
      <c r="AK911" s="19">
        <f t="shared" ca="1" si="26"/>
        <v>0</v>
      </c>
      <c r="AL911" s="21" t="s">
        <v>86</v>
      </c>
      <c r="AM911" s="21">
        <v>11</v>
      </c>
      <c r="AN911" s="21">
        <v>9</v>
      </c>
    </row>
    <row r="912" spans="1:40" ht="12" hidden="1" customHeight="1">
      <c r="A912" s="43"/>
      <c r="B912" s="10"/>
      <c r="C912" s="10"/>
      <c r="D912" s="10"/>
      <c r="E912" s="10"/>
      <c r="F912" s="10"/>
      <c r="G912" s="10"/>
      <c r="H912" s="10"/>
      <c r="I912" s="10"/>
      <c r="J912" s="10"/>
      <c r="K912" s="14"/>
      <c r="L912" s="55"/>
      <c r="M912" s="55"/>
      <c r="N912" s="55"/>
      <c r="O912" s="55"/>
      <c r="P912" s="55"/>
      <c r="Q912" s="55"/>
      <c r="R912" s="55"/>
      <c r="S912" s="55"/>
      <c r="T912" s="55"/>
      <c r="U912" s="55"/>
      <c r="V912" s="55"/>
      <c r="W912" s="55"/>
      <c r="X912" s="55"/>
      <c r="Y912" s="55"/>
      <c r="Z912" s="55"/>
      <c r="AA912" s="55"/>
      <c r="AB912" s="55"/>
      <c r="AC912" s="55"/>
      <c r="AD912" s="55"/>
      <c r="AE912" s="55"/>
      <c r="AF912" s="55"/>
      <c r="AG912" s="55"/>
      <c r="AH912" s="55"/>
      <c r="AI912" s="55"/>
      <c r="AJ912" s="18">
        <f t="shared" ca="1" si="25"/>
        <v>0</v>
      </c>
      <c r="AK912" s="19">
        <f t="shared" ca="1" si="26"/>
        <v>0</v>
      </c>
      <c r="AL912" s="21" t="s">
        <v>86</v>
      </c>
      <c r="AM912" s="21">
        <v>12</v>
      </c>
      <c r="AN912" s="21">
        <v>10</v>
      </c>
    </row>
    <row r="913" spans="1:40" ht="12" hidden="1" customHeight="1">
      <c r="A913" s="43"/>
      <c r="B913" s="10"/>
      <c r="C913" s="10"/>
      <c r="D913" s="10"/>
      <c r="E913" s="10"/>
      <c r="F913" s="10"/>
      <c r="G913" s="10"/>
      <c r="H913" s="10"/>
      <c r="I913" s="10"/>
      <c r="J913" s="10"/>
      <c r="K913" s="14"/>
      <c r="L913" s="55"/>
      <c r="M913" s="55"/>
      <c r="N913" s="55"/>
      <c r="O913" s="55"/>
      <c r="P913" s="55"/>
      <c r="Q913" s="55"/>
      <c r="R913" s="55"/>
      <c r="S913" s="55"/>
      <c r="T913" s="55"/>
      <c r="U913" s="55"/>
      <c r="V913" s="55"/>
      <c r="W913" s="55"/>
      <c r="X913" s="55"/>
      <c r="Y913" s="55"/>
      <c r="Z913" s="55"/>
      <c r="AA913" s="55"/>
      <c r="AB913" s="55"/>
      <c r="AC913" s="55"/>
      <c r="AD913" s="55"/>
      <c r="AE913" s="55"/>
      <c r="AF913" s="55"/>
      <c r="AG913" s="55"/>
      <c r="AH913" s="55"/>
      <c r="AI913" s="55"/>
      <c r="AJ913" s="18">
        <f t="shared" ca="1" si="25"/>
        <v>0</v>
      </c>
      <c r="AK913" s="19">
        <f t="shared" ca="1" si="26"/>
        <v>0</v>
      </c>
      <c r="AL913" s="21" t="s">
        <v>86</v>
      </c>
      <c r="AM913" s="21">
        <v>13</v>
      </c>
      <c r="AN913" s="21">
        <v>11</v>
      </c>
    </row>
    <row r="914" spans="1:40" ht="12" hidden="1" customHeight="1">
      <c r="A914" s="43"/>
      <c r="B914" s="10"/>
      <c r="C914" s="10"/>
      <c r="D914" s="10"/>
      <c r="E914" s="10"/>
      <c r="F914" s="10"/>
      <c r="G914" s="10"/>
      <c r="H914" s="10"/>
      <c r="I914" s="10"/>
      <c r="J914" s="10"/>
      <c r="K914" s="14"/>
      <c r="L914" s="55"/>
      <c r="M914" s="55"/>
      <c r="N914" s="55"/>
      <c r="O914" s="55"/>
      <c r="P914" s="55"/>
      <c r="Q914" s="55"/>
      <c r="R914" s="55"/>
      <c r="S914" s="55"/>
      <c r="T914" s="55"/>
      <c r="U914" s="55"/>
      <c r="V914" s="55"/>
      <c r="W914" s="55"/>
      <c r="X914" s="55"/>
      <c r="Y914" s="55"/>
      <c r="Z914" s="55"/>
      <c r="AA914" s="55"/>
      <c r="AB914" s="55"/>
      <c r="AC914" s="55"/>
      <c r="AD914" s="55"/>
      <c r="AE914" s="55"/>
      <c r="AF914" s="55"/>
      <c r="AG914" s="55"/>
      <c r="AH914" s="55"/>
      <c r="AI914" s="55"/>
      <c r="AJ914" s="18">
        <f t="shared" ca="1" si="25"/>
        <v>0</v>
      </c>
      <c r="AK914" s="19">
        <f t="shared" ca="1" si="26"/>
        <v>0</v>
      </c>
      <c r="AL914" s="21" t="s">
        <v>86</v>
      </c>
      <c r="AM914" s="21">
        <v>14</v>
      </c>
      <c r="AN914" s="21">
        <v>12</v>
      </c>
    </row>
    <row r="915" spans="1:40" ht="12" hidden="1" customHeight="1">
      <c r="A915" s="43"/>
      <c r="B915" s="10"/>
      <c r="C915" s="10"/>
      <c r="D915" s="10"/>
      <c r="E915" s="10"/>
      <c r="F915" s="10"/>
      <c r="G915" s="10"/>
      <c r="H915" s="10"/>
      <c r="I915" s="10"/>
      <c r="J915" s="10"/>
      <c r="K915" s="14"/>
      <c r="L915" s="55"/>
      <c r="M915" s="55"/>
      <c r="N915" s="55"/>
      <c r="O915" s="55"/>
      <c r="P915" s="55"/>
      <c r="Q915" s="55"/>
      <c r="R915" s="55"/>
      <c r="S915" s="55"/>
      <c r="T915" s="55"/>
      <c r="U915" s="55"/>
      <c r="V915" s="55"/>
      <c r="W915" s="55"/>
      <c r="X915" s="55"/>
      <c r="Y915" s="55"/>
      <c r="Z915" s="55"/>
      <c r="AA915" s="55"/>
      <c r="AB915" s="55"/>
      <c r="AC915" s="55"/>
      <c r="AD915" s="55"/>
      <c r="AE915" s="55"/>
      <c r="AF915" s="55"/>
      <c r="AG915" s="55"/>
      <c r="AH915" s="55"/>
      <c r="AI915" s="55"/>
      <c r="AJ915" s="18">
        <f t="shared" ca="1" si="25"/>
        <v>0</v>
      </c>
      <c r="AK915" s="19">
        <f t="shared" ca="1" si="26"/>
        <v>0</v>
      </c>
      <c r="AL915" s="21" t="s">
        <v>86</v>
      </c>
      <c r="AM915" s="21">
        <v>15</v>
      </c>
      <c r="AN915" s="21">
        <v>13</v>
      </c>
    </row>
    <row r="916" spans="1:40" ht="12" hidden="1" customHeight="1">
      <c r="A916" s="43"/>
      <c r="B916" s="10"/>
      <c r="C916" s="10"/>
      <c r="D916" s="10"/>
      <c r="E916" s="10"/>
      <c r="F916" s="10"/>
      <c r="G916" s="10"/>
      <c r="H916" s="10"/>
      <c r="I916" s="10"/>
      <c r="J916" s="10"/>
      <c r="K916" s="14"/>
      <c r="L916" s="55"/>
      <c r="M916" s="55"/>
      <c r="N916" s="55"/>
      <c r="O916" s="55"/>
      <c r="P916" s="55"/>
      <c r="Q916" s="55"/>
      <c r="R916" s="55"/>
      <c r="S916" s="55"/>
      <c r="T916" s="55"/>
      <c r="U916" s="55"/>
      <c r="V916" s="55"/>
      <c r="W916" s="55"/>
      <c r="X916" s="55"/>
      <c r="Y916" s="55"/>
      <c r="Z916" s="55"/>
      <c r="AA916" s="55"/>
      <c r="AB916" s="55"/>
      <c r="AC916" s="55"/>
      <c r="AD916" s="55"/>
      <c r="AE916" s="55"/>
      <c r="AF916" s="55"/>
      <c r="AG916" s="55"/>
      <c r="AH916" s="55"/>
      <c r="AI916" s="55"/>
      <c r="AJ916" s="18">
        <f t="shared" ca="1" si="25"/>
        <v>0</v>
      </c>
      <c r="AK916" s="19">
        <f t="shared" ca="1" si="26"/>
        <v>0</v>
      </c>
      <c r="AL916" s="21" t="s">
        <v>86</v>
      </c>
      <c r="AM916" s="21">
        <v>16</v>
      </c>
      <c r="AN916" s="21">
        <v>14</v>
      </c>
    </row>
    <row r="917" spans="1:40" ht="12" hidden="1" customHeight="1">
      <c r="A917" s="43"/>
      <c r="B917" s="10"/>
      <c r="C917" s="10"/>
      <c r="D917" s="10"/>
      <c r="E917" s="10"/>
      <c r="F917" s="10"/>
      <c r="G917" s="10"/>
      <c r="H917" s="10"/>
      <c r="I917" s="10"/>
      <c r="J917" s="10"/>
      <c r="K917" s="14"/>
      <c r="L917" s="55"/>
      <c r="M917" s="55"/>
      <c r="N917" s="55"/>
      <c r="O917" s="55"/>
      <c r="P917" s="55"/>
      <c r="Q917" s="55"/>
      <c r="R917" s="55"/>
      <c r="S917" s="55"/>
      <c r="T917" s="55"/>
      <c r="U917" s="55"/>
      <c r="V917" s="55"/>
      <c r="W917" s="55"/>
      <c r="X917" s="55"/>
      <c r="Y917" s="55"/>
      <c r="Z917" s="55"/>
      <c r="AA917" s="55"/>
      <c r="AB917" s="55"/>
      <c r="AC917" s="55"/>
      <c r="AD917" s="55"/>
      <c r="AE917" s="55"/>
      <c r="AF917" s="55"/>
      <c r="AG917" s="55"/>
      <c r="AH917" s="55"/>
      <c r="AI917" s="55"/>
      <c r="AJ917" s="18">
        <f t="shared" ca="1" si="25"/>
        <v>0</v>
      </c>
      <c r="AK917" s="19">
        <f t="shared" ca="1" si="26"/>
        <v>0</v>
      </c>
      <c r="AL917" s="21" t="s">
        <v>86</v>
      </c>
      <c r="AM917" s="21">
        <v>17</v>
      </c>
      <c r="AN917" s="21">
        <v>15</v>
      </c>
    </row>
    <row r="918" spans="1:40" ht="12" hidden="1" customHeight="1">
      <c r="A918" s="43"/>
      <c r="B918" s="10"/>
      <c r="C918" s="10"/>
      <c r="D918" s="10"/>
      <c r="E918" s="10"/>
      <c r="F918" s="10"/>
      <c r="G918" s="10"/>
      <c r="H918" s="10"/>
      <c r="I918" s="10"/>
      <c r="J918" s="10"/>
      <c r="K918" s="14"/>
      <c r="L918" s="55"/>
      <c r="M918" s="55"/>
      <c r="N918" s="55"/>
      <c r="O918" s="55"/>
      <c r="P918" s="55"/>
      <c r="Q918" s="55"/>
      <c r="R918" s="55"/>
      <c r="S918" s="55"/>
      <c r="T918" s="55"/>
      <c r="U918" s="55"/>
      <c r="V918" s="55"/>
      <c r="W918" s="55"/>
      <c r="X918" s="55"/>
      <c r="Y918" s="55"/>
      <c r="Z918" s="55"/>
      <c r="AA918" s="55"/>
      <c r="AB918" s="55"/>
      <c r="AC918" s="55"/>
      <c r="AD918" s="55"/>
      <c r="AE918" s="55"/>
      <c r="AF918" s="55"/>
      <c r="AG918" s="55"/>
      <c r="AH918" s="55"/>
      <c r="AI918" s="55"/>
      <c r="AJ918" s="18">
        <f t="shared" ca="1" si="25"/>
        <v>0</v>
      </c>
      <c r="AK918" s="19">
        <f t="shared" ca="1" si="26"/>
        <v>0</v>
      </c>
      <c r="AL918" s="21" t="s">
        <v>86</v>
      </c>
      <c r="AM918" s="21">
        <v>18</v>
      </c>
      <c r="AN918" s="21">
        <v>16</v>
      </c>
    </row>
    <row r="919" spans="1:40" ht="12" hidden="1" customHeight="1">
      <c r="A919" s="43"/>
      <c r="B919" s="10"/>
      <c r="C919" s="10"/>
      <c r="D919" s="10"/>
      <c r="E919" s="10"/>
      <c r="F919" s="10"/>
      <c r="G919" s="10"/>
      <c r="H919" s="10"/>
      <c r="I919" s="10"/>
      <c r="J919" s="10"/>
      <c r="K919" s="14"/>
      <c r="L919" s="55"/>
      <c r="M919" s="55"/>
      <c r="N919" s="55"/>
      <c r="O919" s="55"/>
      <c r="P919" s="55"/>
      <c r="Q919" s="55"/>
      <c r="R919" s="55"/>
      <c r="S919" s="55"/>
      <c r="T919" s="55"/>
      <c r="U919" s="55"/>
      <c r="V919" s="55"/>
      <c r="W919" s="55"/>
      <c r="X919" s="55"/>
      <c r="Y919" s="55"/>
      <c r="Z919" s="55"/>
      <c r="AA919" s="55"/>
      <c r="AB919" s="55"/>
      <c r="AC919" s="55"/>
      <c r="AD919" s="55"/>
      <c r="AE919" s="55"/>
      <c r="AF919" s="55"/>
      <c r="AG919" s="55"/>
      <c r="AH919" s="55"/>
      <c r="AI919" s="55"/>
      <c r="AJ919" s="18">
        <f t="shared" ca="1" si="25"/>
        <v>0</v>
      </c>
      <c r="AK919" s="19">
        <f t="shared" ca="1" si="26"/>
        <v>0</v>
      </c>
      <c r="AL919" s="21" t="s">
        <v>86</v>
      </c>
      <c r="AM919" s="21">
        <v>19</v>
      </c>
      <c r="AN919" s="21">
        <v>17</v>
      </c>
    </row>
    <row r="920" spans="1:40" ht="12" hidden="1" customHeight="1">
      <c r="A920" s="43"/>
      <c r="B920" s="10"/>
      <c r="C920" s="10"/>
      <c r="D920" s="10"/>
      <c r="E920" s="10"/>
      <c r="F920" s="10"/>
      <c r="G920" s="10"/>
      <c r="H920" s="10"/>
      <c r="I920" s="10"/>
      <c r="J920" s="10"/>
      <c r="K920" s="14"/>
      <c r="L920" s="55"/>
      <c r="M920" s="55"/>
      <c r="N920" s="55"/>
      <c r="O920" s="55"/>
      <c r="P920" s="55"/>
      <c r="Q920" s="55"/>
      <c r="R920" s="55"/>
      <c r="S920" s="55"/>
      <c r="T920" s="55"/>
      <c r="U920" s="55"/>
      <c r="V920" s="55"/>
      <c r="W920" s="55"/>
      <c r="X920" s="55"/>
      <c r="Y920" s="55"/>
      <c r="Z920" s="55"/>
      <c r="AA920" s="55"/>
      <c r="AB920" s="55"/>
      <c r="AC920" s="55"/>
      <c r="AD920" s="55"/>
      <c r="AE920" s="55"/>
      <c r="AF920" s="55"/>
      <c r="AG920" s="55"/>
      <c r="AH920" s="55"/>
      <c r="AI920" s="55"/>
      <c r="AJ920" s="18">
        <f t="shared" ca="1" si="25"/>
        <v>0</v>
      </c>
      <c r="AK920" s="19">
        <f t="shared" ca="1" si="26"/>
        <v>0</v>
      </c>
      <c r="AL920" s="21" t="s">
        <v>86</v>
      </c>
      <c r="AM920" s="21">
        <v>20</v>
      </c>
      <c r="AN920" s="21">
        <v>18</v>
      </c>
    </row>
    <row r="921" spans="1:40" ht="12" hidden="1" customHeight="1">
      <c r="A921" s="43"/>
      <c r="B921" s="10"/>
      <c r="C921" s="10"/>
      <c r="D921" s="10"/>
      <c r="E921" s="10"/>
      <c r="F921" s="10"/>
      <c r="G921" s="10"/>
      <c r="H921" s="10"/>
      <c r="I921" s="10"/>
      <c r="J921" s="10"/>
      <c r="K921" s="14"/>
      <c r="L921" s="55"/>
      <c r="M921" s="55"/>
      <c r="N921" s="55"/>
      <c r="O921" s="55"/>
      <c r="P921" s="55"/>
      <c r="Q921" s="55"/>
      <c r="R921" s="55"/>
      <c r="S921" s="55"/>
      <c r="T921" s="55"/>
      <c r="U921" s="55"/>
      <c r="V921" s="55"/>
      <c r="W921" s="55"/>
      <c r="X921" s="55"/>
      <c r="Y921" s="55"/>
      <c r="Z921" s="55"/>
      <c r="AA921" s="55"/>
      <c r="AB921" s="55"/>
      <c r="AC921" s="55"/>
      <c r="AD921" s="55"/>
      <c r="AE921" s="55"/>
      <c r="AF921" s="55"/>
      <c r="AG921" s="55"/>
      <c r="AH921" s="55"/>
      <c r="AI921" s="55"/>
      <c r="AJ921" s="18">
        <f t="shared" ca="1" si="25"/>
        <v>0</v>
      </c>
      <c r="AK921" s="19">
        <f t="shared" ca="1" si="26"/>
        <v>0</v>
      </c>
      <c r="AL921" s="21" t="s">
        <v>86</v>
      </c>
      <c r="AM921" s="21">
        <v>21</v>
      </c>
      <c r="AN921" s="21">
        <v>19</v>
      </c>
    </row>
    <row r="922" spans="1:40" ht="12" hidden="1" customHeight="1">
      <c r="A922" s="43"/>
      <c r="B922" s="10"/>
      <c r="C922" s="10"/>
      <c r="D922" s="10"/>
      <c r="E922" s="10"/>
      <c r="F922" s="10"/>
      <c r="G922" s="10"/>
      <c r="H922" s="10"/>
      <c r="I922" s="10"/>
      <c r="J922" s="10"/>
      <c r="K922" s="14"/>
      <c r="L922" s="55"/>
      <c r="M922" s="55"/>
      <c r="N922" s="55"/>
      <c r="O922" s="55"/>
      <c r="P922" s="55"/>
      <c r="Q922" s="55"/>
      <c r="R922" s="55"/>
      <c r="S922" s="55"/>
      <c r="T922" s="55"/>
      <c r="U922" s="55"/>
      <c r="V922" s="55"/>
      <c r="W922" s="55"/>
      <c r="X922" s="55"/>
      <c r="Y922" s="55"/>
      <c r="Z922" s="55"/>
      <c r="AA922" s="55"/>
      <c r="AB922" s="55"/>
      <c r="AC922" s="55"/>
      <c r="AD922" s="55"/>
      <c r="AE922" s="55"/>
      <c r="AF922" s="55"/>
      <c r="AG922" s="55"/>
      <c r="AH922" s="55"/>
      <c r="AI922" s="55"/>
      <c r="AJ922" s="18">
        <f t="shared" ca="1" si="25"/>
        <v>0</v>
      </c>
      <c r="AK922" s="19">
        <f t="shared" ca="1" si="26"/>
        <v>0</v>
      </c>
      <c r="AL922" s="21" t="s">
        <v>86</v>
      </c>
      <c r="AM922" s="21">
        <v>22</v>
      </c>
      <c r="AN922" s="21">
        <v>20</v>
      </c>
    </row>
    <row r="923" spans="1:40" ht="12" hidden="1" customHeight="1">
      <c r="A923" s="43"/>
      <c r="B923" s="10"/>
      <c r="C923" s="10"/>
      <c r="D923" s="10"/>
      <c r="E923" s="10"/>
      <c r="F923" s="10"/>
      <c r="G923" s="10"/>
      <c r="H923" s="10"/>
      <c r="I923" s="10"/>
      <c r="J923" s="10"/>
      <c r="K923" s="14"/>
      <c r="L923" s="55"/>
      <c r="M923" s="55"/>
      <c r="N923" s="55"/>
      <c r="O923" s="55"/>
      <c r="P923" s="55"/>
      <c r="Q923" s="55"/>
      <c r="R923" s="55"/>
      <c r="S923" s="55"/>
      <c r="T923" s="55"/>
      <c r="U923" s="55"/>
      <c r="V923" s="55"/>
      <c r="W923" s="55"/>
      <c r="X923" s="55"/>
      <c r="Y923" s="55"/>
      <c r="Z923" s="55"/>
      <c r="AA923" s="55"/>
      <c r="AB923" s="55"/>
      <c r="AC923" s="55"/>
      <c r="AD923" s="55"/>
      <c r="AE923" s="55"/>
      <c r="AF923" s="55"/>
      <c r="AG923" s="55"/>
      <c r="AH923" s="55"/>
      <c r="AI923" s="55"/>
      <c r="AJ923" s="18">
        <f t="shared" ca="1" si="25"/>
        <v>0</v>
      </c>
      <c r="AK923" s="19">
        <f t="shared" ca="1" si="26"/>
        <v>0</v>
      </c>
      <c r="AL923" s="21" t="s">
        <v>86</v>
      </c>
      <c r="AM923" s="21">
        <v>23</v>
      </c>
      <c r="AN923" s="21">
        <v>21</v>
      </c>
    </row>
    <row r="924" spans="1:40" ht="12" hidden="1" customHeight="1">
      <c r="A924" s="43"/>
      <c r="B924" s="10"/>
      <c r="C924" s="10"/>
      <c r="D924" s="10"/>
      <c r="E924" s="10"/>
      <c r="F924" s="10"/>
      <c r="G924" s="10"/>
      <c r="H924" s="10"/>
      <c r="I924" s="10"/>
      <c r="J924" s="10"/>
      <c r="K924" s="14"/>
      <c r="L924" s="55"/>
      <c r="M924" s="55"/>
      <c r="N924" s="55"/>
      <c r="O924" s="55"/>
      <c r="P924" s="55"/>
      <c r="Q924" s="55"/>
      <c r="R924" s="55"/>
      <c r="S924" s="55"/>
      <c r="T924" s="55"/>
      <c r="U924" s="55"/>
      <c r="V924" s="55"/>
      <c r="W924" s="55"/>
      <c r="X924" s="55"/>
      <c r="Y924" s="55"/>
      <c r="Z924" s="55"/>
      <c r="AA924" s="55"/>
      <c r="AB924" s="55"/>
      <c r="AC924" s="55"/>
      <c r="AD924" s="55"/>
      <c r="AE924" s="55"/>
      <c r="AF924" s="55"/>
      <c r="AG924" s="55"/>
      <c r="AH924" s="55"/>
      <c r="AI924" s="55"/>
      <c r="AJ924" s="18">
        <f t="shared" ca="1" si="25"/>
        <v>0</v>
      </c>
      <c r="AK924" s="19">
        <f t="shared" ca="1" si="26"/>
        <v>0</v>
      </c>
      <c r="AL924" s="21" t="s">
        <v>86</v>
      </c>
      <c r="AM924" s="21">
        <v>24</v>
      </c>
      <c r="AN924" s="21">
        <v>22</v>
      </c>
    </row>
    <row r="925" spans="1:40" ht="12" hidden="1" customHeight="1">
      <c r="A925" s="43"/>
      <c r="B925" s="10"/>
      <c r="C925" s="10"/>
      <c r="D925" s="10"/>
      <c r="E925" s="10"/>
      <c r="F925" s="10"/>
      <c r="G925" s="10"/>
      <c r="H925" s="10"/>
      <c r="I925" s="10"/>
      <c r="J925" s="10"/>
      <c r="K925" s="14"/>
      <c r="L925" s="55"/>
      <c r="M925" s="55"/>
      <c r="N925" s="55"/>
      <c r="O925" s="55"/>
      <c r="P925" s="55"/>
      <c r="Q925" s="55"/>
      <c r="R925" s="55"/>
      <c r="S925" s="55"/>
      <c r="T925" s="55"/>
      <c r="U925" s="55"/>
      <c r="V925" s="55"/>
      <c r="W925" s="55"/>
      <c r="X925" s="55"/>
      <c r="Y925" s="55"/>
      <c r="Z925" s="55"/>
      <c r="AA925" s="55"/>
      <c r="AB925" s="55"/>
      <c r="AC925" s="55"/>
      <c r="AD925" s="55"/>
      <c r="AE925" s="55"/>
      <c r="AF925" s="55"/>
      <c r="AG925" s="55"/>
      <c r="AH925" s="55"/>
      <c r="AI925" s="55"/>
      <c r="AJ925" s="18">
        <f t="shared" ca="1" si="25"/>
        <v>0</v>
      </c>
      <c r="AK925" s="19">
        <f t="shared" ca="1" si="26"/>
        <v>0</v>
      </c>
      <c r="AL925" s="21" t="s">
        <v>86</v>
      </c>
      <c r="AM925" s="21">
        <v>25</v>
      </c>
      <c r="AN925" s="21">
        <v>23</v>
      </c>
    </row>
    <row r="926" spans="1:40" ht="12" hidden="1" customHeight="1">
      <c r="A926" s="43"/>
      <c r="B926" s="10"/>
      <c r="C926" s="10"/>
      <c r="D926" s="10"/>
      <c r="E926" s="10"/>
      <c r="F926" s="10"/>
      <c r="G926" s="10"/>
      <c r="H926" s="10"/>
      <c r="I926" s="10"/>
      <c r="J926" s="10"/>
      <c r="K926" s="14"/>
      <c r="L926" s="55"/>
      <c r="M926" s="55"/>
      <c r="N926" s="55"/>
      <c r="O926" s="55"/>
      <c r="P926" s="55"/>
      <c r="Q926" s="55"/>
      <c r="R926" s="55"/>
      <c r="S926" s="55"/>
      <c r="T926" s="55"/>
      <c r="U926" s="55"/>
      <c r="V926" s="55"/>
      <c r="W926" s="55"/>
      <c r="X926" s="55"/>
      <c r="Y926" s="55"/>
      <c r="Z926" s="55"/>
      <c r="AA926" s="55"/>
      <c r="AB926" s="55"/>
      <c r="AC926" s="55"/>
      <c r="AD926" s="55"/>
      <c r="AE926" s="55"/>
      <c r="AF926" s="55"/>
      <c r="AG926" s="55"/>
      <c r="AH926" s="55"/>
      <c r="AI926" s="55"/>
      <c r="AJ926" s="18">
        <f t="shared" ca="1" si="25"/>
        <v>0</v>
      </c>
      <c r="AK926" s="19">
        <f t="shared" ca="1" si="26"/>
        <v>0</v>
      </c>
      <c r="AL926" s="21" t="s">
        <v>86</v>
      </c>
      <c r="AM926" s="21">
        <v>26</v>
      </c>
      <c r="AN926" s="21">
        <v>24</v>
      </c>
    </row>
    <row r="927" spans="1:40" ht="12" hidden="1" customHeight="1">
      <c r="A927" s="43"/>
      <c r="B927" s="10"/>
      <c r="C927" s="10"/>
      <c r="D927" s="10"/>
      <c r="E927" s="10"/>
      <c r="F927" s="10"/>
      <c r="G927" s="10"/>
      <c r="H927" s="10"/>
      <c r="I927" s="10"/>
      <c r="J927" s="10"/>
      <c r="K927" s="14"/>
      <c r="L927" s="55"/>
      <c r="M927" s="55"/>
      <c r="N927" s="55"/>
      <c r="O927" s="55"/>
      <c r="P927" s="55"/>
      <c r="Q927" s="55"/>
      <c r="R927" s="55"/>
      <c r="S927" s="55"/>
      <c r="T927" s="55"/>
      <c r="U927" s="55"/>
      <c r="V927" s="55"/>
      <c r="W927" s="55"/>
      <c r="X927" s="55"/>
      <c r="Y927" s="55"/>
      <c r="Z927" s="55"/>
      <c r="AA927" s="55"/>
      <c r="AB927" s="55"/>
      <c r="AC927" s="55"/>
      <c r="AD927" s="55"/>
      <c r="AE927" s="55"/>
      <c r="AF927" s="55"/>
      <c r="AG927" s="55"/>
      <c r="AH927" s="55"/>
      <c r="AI927" s="55"/>
      <c r="AJ927" s="18">
        <f t="shared" ca="1" si="25"/>
        <v>0</v>
      </c>
      <c r="AK927" s="19">
        <f t="shared" ca="1" si="26"/>
        <v>0</v>
      </c>
      <c r="AL927" s="21" t="s">
        <v>86</v>
      </c>
      <c r="AM927" s="21">
        <v>27</v>
      </c>
      <c r="AN927" s="21">
        <v>25</v>
      </c>
    </row>
    <row r="928" spans="1:40" ht="12" hidden="1" customHeight="1">
      <c r="A928" s="43"/>
      <c r="B928" s="10"/>
      <c r="C928" s="10"/>
      <c r="D928" s="10"/>
      <c r="E928" s="10"/>
      <c r="F928" s="10"/>
      <c r="G928" s="10"/>
      <c r="H928" s="10"/>
      <c r="I928" s="10"/>
      <c r="J928" s="10"/>
      <c r="K928" s="14"/>
      <c r="L928" s="55"/>
      <c r="M928" s="55"/>
      <c r="N928" s="55"/>
      <c r="O928" s="55"/>
      <c r="P928" s="55"/>
      <c r="Q928" s="55"/>
      <c r="R928" s="55"/>
      <c r="S928" s="55"/>
      <c r="T928" s="55"/>
      <c r="U928" s="55"/>
      <c r="V928" s="55"/>
      <c r="W928" s="55"/>
      <c r="X928" s="55"/>
      <c r="Y928" s="55"/>
      <c r="Z928" s="55"/>
      <c r="AA928" s="55"/>
      <c r="AB928" s="55"/>
      <c r="AC928" s="55"/>
      <c r="AD928" s="55"/>
      <c r="AE928" s="55"/>
      <c r="AF928" s="55"/>
      <c r="AG928" s="55"/>
      <c r="AH928" s="55"/>
      <c r="AI928" s="55"/>
      <c r="AJ928" s="18">
        <f t="shared" ca="1" si="25"/>
        <v>0</v>
      </c>
      <c r="AK928" s="19">
        <f t="shared" ca="1" si="26"/>
        <v>0</v>
      </c>
      <c r="AL928" s="21" t="s">
        <v>86</v>
      </c>
      <c r="AM928" s="21">
        <v>28</v>
      </c>
      <c r="AN928" s="21">
        <v>26</v>
      </c>
    </row>
    <row r="929" spans="1:40" ht="12" hidden="1" customHeight="1">
      <c r="A929" s="43"/>
      <c r="B929" s="10"/>
      <c r="C929" s="10"/>
      <c r="D929" s="10"/>
      <c r="E929" s="10"/>
      <c r="F929" s="10"/>
      <c r="G929" s="10"/>
      <c r="H929" s="10"/>
      <c r="I929" s="10"/>
      <c r="J929" s="10"/>
      <c r="K929" s="14"/>
      <c r="L929" s="55"/>
      <c r="M929" s="55"/>
      <c r="N929" s="55"/>
      <c r="O929" s="55"/>
      <c r="P929" s="55"/>
      <c r="Q929" s="55"/>
      <c r="R929" s="55"/>
      <c r="S929" s="55"/>
      <c r="T929" s="55"/>
      <c r="U929" s="55"/>
      <c r="V929" s="55"/>
      <c r="W929" s="55"/>
      <c r="X929" s="55"/>
      <c r="Y929" s="55"/>
      <c r="Z929" s="55"/>
      <c r="AA929" s="55"/>
      <c r="AB929" s="55"/>
      <c r="AC929" s="55"/>
      <c r="AD929" s="55"/>
      <c r="AE929" s="55"/>
      <c r="AF929" s="55"/>
      <c r="AG929" s="55"/>
      <c r="AH929" s="55"/>
      <c r="AI929" s="55"/>
      <c r="AJ929" s="18">
        <f t="shared" ca="1" si="25"/>
        <v>0</v>
      </c>
      <c r="AK929" s="19">
        <f t="shared" ca="1" si="26"/>
        <v>0</v>
      </c>
      <c r="AL929" s="21" t="s">
        <v>86</v>
      </c>
      <c r="AM929" s="21">
        <v>29</v>
      </c>
      <c r="AN929" s="21">
        <v>27</v>
      </c>
    </row>
    <row r="930" spans="1:40" ht="12" hidden="1" customHeight="1">
      <c r="A930" s="43"/>
      <c r="B930" s="10"/>
      <c r="C930" s="10"/>
      <c r="D930" s="10"/>
      <c r="E930" s="10"/>
      <c r="F930" s="10"/>
      <c r="G930" s="10"/>
      <c r="H930" s="10"/>
      <c r="I930" s="10"/>
      <c r="J930" s="10"/>
      <c r="K930" s="14"/>
      <c r="L930" s="55"/>
      <c r="M930" s="55"/>
      <c r="N930" s="55"/>
      <c r="O930" s="55"/>
      <c r="P930" s="55"/>
      <c r="Q930" s="55"/>
      <c r="R930" s="55"/>
      <c r="S930" s="55"/>
      <c r="T930" s="55"/>
      <c r="U930" s="55"/>
      <c r="V930" s="55"/>
      <c r="W930" s="55"/>
      <c r="X930" s="55"/>
      <c r="Y930" s="55"/>
      <c r="Z930" s="55"/>
      <c r="AA930" s="55"/>
      <c r="AB930" s="55"/>
      <c r="AC930" s="55"/>
      <c r="AD930" s="55"/>
      <c r="AE930" s="55"/>
      <c r="AF930" s="55"/>
      <c r="AG930" s="55"/>
      <c r="AH930" s="55"/>
      <c r="AI930" s="55"/>
      <c r="AJ930" s="18">
        <f t="shared" ca="1" si="25"/>
        <v>0</v>
      </c>
      <c r="AK930" s="19">
        <f t="shared" ca="1" si="26"/>
        <v>0</v>
      </c>
      <c r="AL930" s="21" t="s">
        <v>86</v>
      </c>
      <c r="AM930" s="21">
        <v>30</v>
      </c>
      <c r="AN930" s="21">
        <v>28</v>
      </c>
    </row>
    <row r="931" spans="1:40" ht="12" hidden="1" customHeight="1">
      <c r="A931" s="43"/>
      <c r="B931" s="10"/>
      <c r="C931" s="10"/>
      <c r="D931" s="10"/>
      <c r="E931" s="10"/>
      <c r="F931" s="10"/>
      <c r="G931" s="10"/>
      <c r="H931" s="10"/>
      <c r="I931" s="10"/>
      <c r="J931" s="10"/>
      <c r="K931" s="14"/>
      <c r="L931" s="55"/>
      <c r="M931" s="55"/>
      <c r="N931" s="55"/>
      <c r="O931" s="55"/>
      <c r="P931" s="55"/>
      <c r="Q931" s="55"/>
      <c r="R931" s="55"/>
      <c r="S931" s="55"/>
      <c r="T931" s="55"/>
      <c r="U931" s="55"/>
      <c r="V931" s="55"/>
      <c r="W931" s="55"/>
      <c r="X931" s="55"/>
      <c r="Y931" s="55"/>
      <c r="Z931" s="55"/>
      <c r="AA931" s="55"/>
      <c r="AB931" s="55"/>
      <c r="AC931" s="55"/>
      <c r="AD931" s="55"/>
      <c r="AE931" s="55"/>
      <c r="AF931" s="55"/>
      <c r="AG931" s="55"/>
      <c r="AH931" s="55"/>
      <c r="AI931" s="55"/>
      <c r="AJ931" s="18">
        <f t="shared" ca="1" si="25"/>
        <v>0</v>
      </c>
      <c r="AK931" s="19">
        <f t="shared" ca="1" si="26"/>
        <v>0</v>
      </c>
      <c r="AL931" s="21" t="s">
        <v>86</v>
      </c>
      <c r="AM931" s="21">
        <v>31</v>
      </c>
      <c r="AN931" s="21">
        <v>29</v>
      </c>
    </row>
    <row r="932" spans="1:40" ht="12" hidden="1" customHeight="1">
      <c r="A932" s="43"/>
      <c r="B932" s="10"/>
      <c r="C932" s="10"/>
      <c r="D932" s="10"/>
      <c r="E932" s="10"/>
      <c r="F932" s="10"/>
      <c r="G932" s="10"/>
      <c r="H932" s="10"/>
      <c r="I932" s="10"/>
      <c r="J932" s="10"/>
      <c r="K932" s="14"/>
      <c r="L932" s="55"/>
      <c r="M932" s="55"/>
      <c r="N932" s="55"/>
      <c r="O932" s="55"/>
      <c r="P932" s="55"/>
      <c r="Q932" s="55"/>
      <c r="R932" s="55"/>
      <c r="S932" s="55"/>
      <c r="T932" s="55"/>
      <c r="U932" s="55"/>
      <c r="V932" s="55"/>
      <c r="W932" s="55"/>
      <c r="X932" s="55"/>
      <c r="Y932" s="55"/>
      <c r="Z932" s="55"/>
      <c r="AA932" s="55"/>
      <c r="AB932" s="55"/>
      <c r="AC932" s="55"/>
      <c r="AD932" s="55"/>
      <c r="AE932" s="55"/>
      <c r="AF932" s="55"/>
      <c r="AG932" s="55"/>
      <c r="AH932" s="55"/>
      <c r="AI932" s="55"/>
      <c r="AJ932" s="18">
        <f t="shared" ca="1" si="25"/>
        <v>0</v>
      </c>
      <c r="AK932" s="19">
        <f t="shared" ca="1" si="26"/>
        <v>0</v>
      </c>
      <c r="AL932" s="21" t="s">
        <v>86</v>
      </c>
      <c r="AM932" s="21">
        <v>32</v>
      </c>
      <c r="AN932" s="21">
        <v>30</v>
      </c>
    </row>
    <row r="933" spans="1:40" ht="12" hidden="1" customHeight="1">
      <c r="A933" s="43"/>
      <c r="B933" s="10"/>
      <c r="C933" s="10"/>
      <c r="D933" s="10"/>
      <c r="E933" s="10"/>
      <c r="F933" s="10"/>
      <c r="G933" s="10"/>
      <c r="H933" s="10"/>
      <c r="I933" s="10"/>
      <c r="J933" s="10"/>
      <c r="K933" s="14"/>
      <c r="L933" s="55"/>
      <c r="M933" s="55"/>
      <c r="N933" s="55"/>
      <c r="O933" s="55"/>
      <c r="P933" s="55"/>
      <c r="Q933" s="55"/>
      <c r="R933" s="55"/>
      <c r="S933" s="55"/>
      <c r="T933" s="55"/>
      <c r="U933" s="55"/>
      <c r="V933" s="55"/>
      <c r="W933" s="55"/>
      <c r="X933" s="55"/>
      <c r="Y933" s="55"/>
      <c r="Z933" s="55"/>
      <c r="AA933" s="55"/>
      <c r="AB933" s="55"/>
      <c r="AC933" s="55"/>
      <c r="AD933" s="55"/>
      <c r="AE933" s="55"/>
      <c r="AF933" s="55"/>
      <c r="AG933" s="55"/>
      <c r="AH933" s="55"/>
      <c r="AI933" s="55"/>
      <c r="AJ933" s="18">
        <f t="shared" ca="1" si="25"/>
        <v>0</v>
      </c>
      <c r="AK933" s="19">
        <f t="shared" ca="1" si="26"/>
        <v>0</v>
      </c>
      <c r="AL933" s="21" t="s">
        <v>86</v>
      </c>
      <c r="AM933" s="21">
        <v>33</v>
      </c>
      <c r="AN933" s="21">
        <v>31</v>
      </c>
    </row>
    <row r="934" spans="1:40" ht="12" hidden="1" customHeight="1">
      <c r="A934" s="43"/>
      <c r="B934" s="10"/>
      <c r="C934" s="10"/>
      <c r="D934" s="10"/>
      <c r="E934" s="10"/>
      <c r="F934" s="10"/>
      <c r="G934" s="10"/>
      <c r="H934" s="10"/>
      <c r="I934" s="10"/>
      <c r="J934" s="10"/>
      <c r="K934" s="14"/>
      <c r="L934" s="55"/>
      <c r="M934" s="55"/>
      <c r="N934" s="55"/>
      <c r="O934" s="55"/>
      <c r="P934" s="55"/>
      <c r="Q934" s="55"/>
      <c r="R934" s="55"/>
      <c r="S934" s="55"/>
      <c r="T934" s="55"/>
      <c r="U934" s="55"/>
      <c r="V934" s="55"/>
      <c r="W934" s="55"/>
      <c r="X934" s="55"/>
      <c r="Y934" s="55"/>
      <c r="Z934" s="55"/>
      <c r="AA934" s="55"/>
      <c r="AB934" s="55"/>
      <c r="AC934" s="55"/>
      <c r="AD934" s="55"/>
      <c r="AE934" s="55"/>
      <c r="AF934" s="55"/>
      <c r="AG934" s="55"/>
      <c r="AH934" s="55"/>
      <c r="AI934" s="55"/>
      <c r="AJ934" s="18">
        <f t="shared" ca="1" si="25"/>
        <v>0</v>
      </c>
      <c r="AK934" s="19">
        <f t="shared" ca="1" si="26"/>
        <v>0</v>
      </c>
      <c r="AL934" s="21" t="s">
        <v>86</v>
      </c>
      <c r="AM934" s="21">
        <v>34</v>
      </c>
      <c r="AN934" s="21">
        <v>32</v>
      </c>
    </row>
    <row r="935" spans="1:40" ht="12" hidden="1" customHeight="1">
      <c r="A935" s="43"/>
      <c r="B935" s="10"/>
      <c r="C935" s="10"/>
      <c r="D935" s="10"/>
      <c r="E935" s="10"/>
      <c r="F935" s="10"/>
      <c r="G935" s="10"/>
      <c r="H935" s="10"/>
      <c r="I935" s="10"/>
      <c r="J935" s="10"/>
      <c r="K935" s="14"/>
      <c r="L935" s="55"/>
      <c r="M935" s="55"/>
      <c r="N935" s="55"/>
      <c r="O935" s="55"/>
      <c r="P935" s="55"/>
      <c r="Q935" s="55"/>
      <c r="R935" s="55"/>
      <c r="S935" s="55"/>
      <c r="T935" s="55"/>
      <c r="U935" s="55"/>
      <c r="V935" s="55"/>
      <c r="W935" s="55"/>
      <c r="X935" s="55"/>
      <c r="Y935" s="55"/>
      <c r="Z935" s="55"/>
      <c r="AA935" s="55"/>
      <c r="AB935" s="55"/>
      <c r="AC935" s="55"/>
      <c r="AD935" s="55"/>
      <c r="AE935" s="55"/>
      <c r="AF935" s="55"/>
      <c r="AG935" s="55"/>
      <c r="AH935" s="55"/>
      <c r="AI935" s="55"/>
      <c r="AJ935" s="18">
        <f t="shared" ca="1" si="25"/>
        <v>0</v>
      </c>
      <c r="AK935" s="19">
        <f t="shared" ca="1" si="26"/>
        <v>0</v>
      </c>
      <c r="AL935" s="21" t="s">
        <v>86</v>
      </c>
      <c r="AM935" s="21">
        <v>35</v>
      </c>
      <c r="AN935" s="21">
        <v>33</v>
      </c>
    </row>
    <row r="936" spans="1:40" ht="12" hidden="1" customHeight="1">
      <c r="A936" s="43"/>
      <c r="B936" s="10"/>
      <c r="C936" s="10"/>
      <c r="D936" s="10"/>
      <c r="E936" s="10"/>
      <c r="F936" s="10"/>
      <c r="G936" s="10"/>
      <c r="H936" s="10"/>
      <c r="I936" s="10"/>
      <c r="J936" s="10"/>
      <c r="K936" s="14"/>
      <c r="L936" s="55"/>
      <c r="M936" s="55"/>
      <c r="N936" s="55"/>
      <c r="O936" s="55"/>
      <c r="P936" s="55"/>
      <c r="Q936" s="55"/>
      <c r="R936" s="55"/>
      <c r="S936" s="55"/>
      <c r="T936" s="55"/>
      <c r="U936" s="55"/>
      <c r="V936" s="55"/>
      <c r="W936" s="55"/>
      <c r="X936" s="55"/>
      <c r="Y936" s="55"/>
      <c r="Z936" s="55"/>
      <c r="AA936" s="55"/>
      <c r="AB936" s="55"/>
      <c r="AC936" s="55"/>
      <c r="AD936" s="55"/>
      <c r="AE936" s="55"/>
      <c r="AF936" s="55"/>
      <c r="AG936" s="55"/>
      <c r="AH936" s="55"/>
      <c r="AI936" s="55"/>
      <c r="AJ936" s="18">
        <f t="shared" ca="1" si="25"/>
        <v>0</v>
      </c>
      <c r="AK936" s="19">
        <f t="shared" ca="1" si="26"/>
        <v>0</v>
      </c>
      <c r="AL936" s="21" t="s">
        <v>86</v>
      </c>
      <c r="AM936" s="21">
        <v>36</v>
      </c>
      <c r="AN936" s="21">
        <v>34</v>
      </c>
    </row>
    <row r="937" spans="1:40" ht="12" hidden="1" customHeight="1">
      <c r="A937" s="43"/>
      <c r="B937" s="10"/>
      <c r="C937" s="10"/>
      <c r="D937" s="10"/>
      <c r="E937" s="10"/>
      <c r="F937" s="10"/>
      <c r="G937" s="10"/>
      <c r="H937" s="10"/>
      <c r="I937" s="10"/>
      <c r="J937" s="10"/>
      <c r="K937" s="14"/>
      <c r="L937" s="55"/>
      <c r="M937" s="55"/>
      <c r="N937" s="55"/>
      <c r="O937" s="55"/>
      <c r="P937" s="55"/>
      <c r="Q937" s="55"/>
      <c r="R937" s="55"/>
      <c r="S937" s="55"/>
      <c r="T937" s="55"/>
      <c r="U937" s="55"/>
      <c r="V937" s="55"/>
      <c r="W937" s="55"/>
      <c r="X937" s="55"/>
      <c r="Y937" s="55"/>
      <c r="Z937" s="55"/>
      <c r="AA937" s="55"/>
      <c r="AB937" s="55"/>
      <c r="AC937" s="55"/>
      <c r="AD937" s="55"/>
      <c r="AE937" s="55"/>
      <c r="AF937" s="55"/>
      <c r="AG937" s="55"/>
      <c r="AH937" s="55"/>
      <c r="AI937" s="55"/>
      <c r="AJ937" s="18">
        <f t="shared" ca="1" si="25"/>
        <v>0</v>
      </c>
      <c r="AK937" s="19">
        <f t="shared" ca="1" si="26"/>
        <v>0</v>
      </c>
      <c r="AL937" s="21" t="s">
        <v>86</v>
      </c>
      <c r="AM937" s="21">
        <v>37</v>
      </c>
      <c r="AN937" s="21">
        <v>35</v>
      </c>
    </row>
    <row r="938" spans="1:40" ht="12" hidden="1" customHeight="1">
      <c r="A938" s="43"/>
      <c r="B938" s="10"/>
      <c r="C938" s="10"/>
      <c r="D938" s="10"/>
      <c r="E938" s="10"/>
      <c r="F938" s="10"/>
      <c r="G938" s="10"/>
      <c r="H938" s="10"/>
      <c r="I938" s="10"/>
      <c r="J938" s="10"/>
      <c r="K938" s="14"/>
      <c r="L938" s="55"/>
      <c r="M938" s="55"/>
      <c r="N938" s="55"/>
      <c r="O938" s="55"/>
      <c r="P938" s="55"/>
      <c r="Q938" s="55"/>
      <c r="R938" s="55"/>
      <c r="S938" s="55"/>
      <c r="T938" s="55"/>
      <c r="U938" s="55"/>
      <c r="V938" s="55"/>
      <c r="W938" s="55"/>
      <c r="X938" s="55"/>
      <c r="Y938" s="55"/>
      <c r="Z938" s="55"/>
      <c r="AA938" s="55"/>
      <c r="AB938" s="55"/>
      <c r="AC938" s="55"/>
      <c r="AD938" s="55"/>
      <c r="AE938" s="55"/>
      <c r="AF938" s="55"/>
      <c r="AG938" s="55"/>
      <c r="AH938" s="55"/>
      <c r="AI938" s="55"/>
      <c r="AJ938" s="18">
        <f t="shared" ca="1" si="25"/>
        <v>0</v>
      </c>
      <c r="AK938" s="19">
        <f t="shared" ca="1" si="26"/>
        <v>0</v>
      </c>
      <c r="AL938" s="21" t="s">
        <v>86</v>
      </c>
      <c r="AM938" s="21">
        <v>38</v>
      </c>
      <c r="AN938" s="21">
        <v>36</v>
      </c>
    </row>
    <row r="939" spans="1:40" ht="12" hidden="1" customHeight="1">
      <c r="A939" s="43"/>
      <c r="B939" s="10"/>
      <c r="C939" s="10"/>
      <c r="D939" s="10"/>
      <c r="E939" s="10"/>
      <c r="F939" s="10"/>
      <c r="G939" s="10"/>
      <c r="H939" s="10"/>
      <c r="I939" s="10"/>
      <c r="J939" s="10"/>
      <c r="K939" s="14"/>
      <c r="L939" s="55"/>
      <c r="M939" s="55"/>
      <c r="N939" s="55"/>
      <c r="O939" s="55"/>
      <c r="P939" s="55"/>
      <c r="Q939" s="55"/>
      <c r="R939" s="55"/>
      <c r="S939" s="55"/>
      <c r="T939" s="55"/>
      <c r="U939" s="55"/>
      <c r="V939" s="55"/>
      <c r="W939" s="55"/>
      <c r="X939" s="55"/>
      <c r="Y939" s="55"/>
      <c r="Z939" s="55"/>
      <c r="AA939" s="55"/>
      <c r="AB939" s="55"/>
      <c r="AC939" s="55"/>
      <c r="AD939" s="55"/>
      <c r="AE939" s="55"/>
      <c r="AF939" s="55"/>
      <c r="AG939" s="55"/>
      <c r="AH939" s="55"/>
      <c r="AI939" s="55"/>
      <c r="AJ939" s="18">
        <f t="shared" ca="1" si="25"/>
        <v>0</v>
      </c>
      <c r="AK939" s="19">
        <f t="shared" ca="1" si="26"/>
        <v>0</v>
      </c>
      <c r="AL939" s="21" t="s">
        <v>86</v>
      </c>
      <c r="AM939" s="21">
        <v>39</v>
      </c>
      <c r="AN939" s="21">
        <v>37</v>
      </c>
    </row>
    <row r="940" spans="1:40" ht="12" hidden="1" customHeight="1">
      <c r="A940" s="43"/>
      <c r="B940" s="10"/>
      <c r="C940" s="10"/>
      <c r="D940" s="10"/>
      <c r="E940" s="10"/>
      <c r="F940" s="10"/>
      <c r="G940" s="10"/>
      <c r="H940" s="10"/>
      <c r="I940" s="10"/>
      <c r="J940" s="10"/>
      <c r="K940" s="14"/>
      <c r="L940" s="55"/>
      <c r="M940" s="55"/>
      <c r="N940" s="55"/>
      <c r="O940" s="55"/>
      <c r="P940" s="55"/>
      <c r="Q940" s="55"/>
      <c r="R940" s="55"/>
      <c r="S940" s="55"/>
      <c r="T940" s="55"/>
      <c r="U940" s="55"/>
      <c r="V940" s="55"/>
      <c r="W940" s="55"/>
      <c r="X940" s="55"/>
      <c r="Y940" s="55"/>
      <c r="Z940" s="55"/>
      <c r="AA940" s="55"/>
      <c r="AB940" s="55"/>
      <c r="AC940" s="55"/>
      <c r="AD940" s="55"/>
      <c r="AE940" s="55"/>
      <c r="AF940" s="55"/>
      <c r="AG940" s="55"/>
      <c r="AH940" s="55"/>
      <c r="AI940" s="55"/>
      <c r="AJ940" s="18">
        <f t="shared" ca="1" si="25"/>
        <v>0</v>
      </c>
      <c r="AK940" s="19">
        <f t="shared" ca="1" si="26"/>
        <v>0</v>
      </c>
      <c r="AL940" s="21" t="s">
        <v>86</v>
      </c>
      <c r="AM940" s="21">
        <v>40</v>
      </c>
      <c r="AN940" s="21">
        <v>38</v>
      </c>
    </row>
    <row r="941" spans="1:40" ht="12" hidden="1" customHeight="1">
      <c r="A941" s="43"/>
      <c r="B941" s="10"/>
      <c r="C941" s="10"/>
      <c r="D941" s="10"/>
      <c r="E941" s="10"/>
      <c r="F941" s="10"/>
      <c r="G941" s="10"/>
      <c r="H941" s="10"/>
      <c r="I941" s="10"/>
      <c r="J941" s="10"/>
      <c r="K941" s="14"/>
      <c r="L941" s="55"/>
      <c r="M941" s="55"/>
      <c r="N941" s="55"/>
      <c r="O941" s="55"/>
      <c r="P941" s="55"/>
      <c r="Q941" s="55"/>
      <c r="R941" s="55"/>
      <c r="S941" s="55"/>
      <c r="T941" s="55"/>
      <c r="U941" s="55"/>
      <c r="V941" s="55"/>
      <c r="W941" s="55"/>
      <c r="X941" s="55"/>
      <c r="Y941" s="55"/>
      <c r="Z941" s="55"/>
      <c r="AA941" s="55"/>
      <c r="AB941" s="55"/>
      <c r="AC941" s="55"/>
      <c r="AD941" s="55"/>
      <c r="AE941" s="55"/>
      <c r="AF941" s="55"/>
      <c r="AG941" s="55"/>
      <c r="AH941" s="55"/>
      <c r="AI941" s="55"/>
      <c r="AJ941" s="18">
        <f t="shared" ca="1" si="25"/>
        <v>0</v>
      </c>
      <c r="AK941" s="19">
        <f t="shared" ca="1" si="26"/>
        <v>0</v>
      </c>
      <c r="AL941" s="21" t="s">
        <v>86</v>
      </c>
      <c r="AM941" s="21">
        <v>41</v>
      </c>
      <c r="AN941" s="21">
        <v>39</v>
      </c>
    </row>
    <row r="942" spans="1:40" ht="12" hidden="1" customHeight="1">
      <c r="A942" s="43"/>
      <c r="B942" s="10"/>
      <c r="C942" s="10"/>
      <c r="D942" s="10"/>
      <c r="E942" s="10"/>
      <c r="F942" s="10"/>
      <c r="G942" s="10"/>
      <c r="H942" s="10"/>
      <c r="I942" s="10"/>
      <c r="J942" s="10"/>
      <c r="K942" s="14"/>
      <c r="L942" s="55"/>
      <c r="M942" s="55"/>
      <c r="N942" s="55"/>
      <c r="O942" s="55"/>
      <c r="P942" s="55"/>
      <c r="Q942" s="55"/>
      <c r="R942" s="55"/>
      <c r="S942" s="55"/>
      <c r="T942" s="55"/>
      <c r="U942" s="55"/>
      <c r="V942" s="55"/>
      <c r="W942" s="55"/>
      <c r="X942" s="55"/>
      <c r="Y942" s="55"/>
      <c r="Z942" s="55"/>
      <c r="AA942" s="55"/>
      <c r="AB942" s="55"/>
      <c r="AC942" s="55"/>
      <c r="AD942" s="55"/>
      <c r="AE942" s="55"/>
      <c r="AF942" s="55"/>
      <c r="AG942" s="55"/>
      <c r="AH942" s="55"/>
      <c r="AI942" s="55"/>
      <c r="AJ942" s="18">
        <f t="shared" ca="1" si="25"/>
        <v>0</v>
      </c>
      <c r="AK942" s="19">
        <f t="shared" ca="1" si="26"/>
        <v>0</v>
      </c>
      <c r="AL942" s="21" t="s">
        <v>86</v>
      </c>
      <c r="AM942" s="21">
        <v>42</v>
      </c>
      <c r="AN942" s="21">
        <v>40</v>
      </c>
    </row>
    <row r="943" spans="1:40" ht="12" hidden="1" customHeight="1">
      <c r="A943" s="43"/>
      <c r="B943" s="10"/>
      <c r="C943" s="10"/>
      <c r="D943" s="10"/>
      <c r="E943" s="10"/>
      <c r="F943" s="10"/>
      <c r="G943" s="10"/>
      <c r="H943" s="10"/>
      <c r="I943" s="10"/>
      <c r="J943" s="10"/>
      <c r="K943" s="14"/>
      <c r="L943" s="55"/>
      <c r="M943" s="55"/>
      <c r="N943" s="55"/>
      <c r="O943" s="55"/>
      <c r="P943" s="55"/>
      <c r="Q943" s="55"/>
      <c r="R943" s="55"/>
      <c r="S943" s="55"/>
      <c r="T943" s="55"/>
      <c r="U943" s="55"/>
      <c r="V943" s="55"/>
      <c r="W943" s="55"/>
      <c r="X943" s="55"/>
      <c r="Y943" s="55"/>
      <c r="Z943" s="55"/>
      <c r="AA943" s="55"/>
      <c r="AB943" s="55"/>
      <c r="AC943" s="55"/>
      <c r="AD943" s="55"/>
      <c r="AE943" s="55"/>
      <c r="AF943" s="55"/>
      <c r="AG943" s="55"/>
      <c r="AH943" s="55"/>
      <c r="AI943" s="55"/>
      <c r="AJ943" s="18">
        <f t="shared" ca="1" si="25"/>
        <v>0</v>
      </c>
      <c r="AK943" s="19">
        <f t="shared" ca="1" si="26"/>
        <v>0</v>
      </c>
      <c r="AL943" s="21" t="s">
        <v>86</v>
      </c>
      <c r="AM943" s="21">
        <v>43</v>
      </c>
      <c r="AN943" s="21">
        <v>41</v>
      </c>
    </row>
    <row r="944" spans="1:40" ht="12" hidden="1" customHeight="1">
      <c r="A944" s="43"/>
      <c r="B944" s="10"/>
      <c r="C944" s="10"/>
      <c r="D944" s="10"/>
      <c r="E944" s="10"/>
      <c r="F944" s="10"/>
      <c r="G944" s="10"/>
      <c r="H944" s="10"/>
      <c r="I944" s="10"/>
      <c r="J944" s="10"/>
      <c r="K944" s="14"/>
      <c r="L944" s="55"/>
      <c r="M944" s="55"/>
      <c r="N944" s="55"/>
      <c r="O944" s="55"/>
      <c r="P944" s="55"/>
      <c r="Q944" s="55"/>
      <c r="R944" s="55"/>
      <c r="S944" s="55"/>
      <c r="T944" s="55"/>
      <c r="U944" s="55"/>
      <c r="V944" s="55"/>
      <c r="W944" s="55"/>
      <c r="X944" s="55"/>
      <c r="Y944" s="55"/>
      <c r="Z944" s="55"/>
      <c r="AA944" s="55"/>
      <c r="AB944" s="55"/>
      <c r="AC944" s="55"/>
      <c r="AD944" s="55"/>
      <c r="AE944" s="55"/>
      <c r="AF944" s="55"/>
      <c r="AG944" s="55"/>
      <c r="AH944" s="55"/>
      <c r="AI944" s="55"/>
      <c r="AJ944" s="18">
        <f t="shared" ca="1" si="25"/>
        <v>0</v>
      </c>
      <c r="AK944" s="19">
        <f t="shared" ca="1" si="26"/>
        <v>0</v>
      </c>
      <c r="AL944" s="21" t="s">
        <v>86</v>
      </c>
      <c r="AM944" s="21">
        <v>44</v>
      </c>
      <c r="AN944" s="21">
        <v>42</v>
      </c>
    </row>
    <row r="945" spans="1:40" ht="12" hidden="1" customHeight="1">
      <c r="A945" s="43"/>
      <c r="B945" s="10"/>
      <c r="C945" s="10"/>
      <c r="D945" s="10"/>
      <c r="E945" s="10"/>
      <c r="F945" s="10"/>
      <c r="G945" s="10"/>
      <c r="H945" s="10"/>
      <c r="I945" s="10"/>
      <c r="J945" s="10"/>
      <c r="K945" s="14"/>
      <c r="L945" s="55"/>
      <c r="M945" s="55"/>
      <c r="N945" s="55"/>
      <c r="O945" s="55"/>
      <c r="P945" s="55"/>
      <c r="Q945" s="55"/>
      <c r="R945" s="55"/>
      <c r="S945" s="55"/>
      <c r="T945" s="55"/>
      <c r="U945" s="55"/>
      <c r="V945" s="55"/>
      <c r="W945" s="55"/>
      <c r="X945" s="55"/>
      <c r="Y945" s="55"/>
      <c r="Z945" s="55"/>
      <c r="AA945" s="55"/>
      <c r="AB945" s="55"/>
      <c r="AC945" s="55"/>
      <c r="AD945" s="55"/>
      <c r="AE945" s="55"/>
      <c r="AF945" s="55"/>
      <c r="AG945" s="55"/>
      <c r="AH945" s="55"/>
      <c r="AI945" s="55"/>
      <c r="AJ945" s="18">
        <f t="shared" ca="1" si="25"/>
        <v>0</v>
      </c>
      <c r="AK945" s="19">
        <f t="shared" ca="1" si="26"/>
        <v>0</v>
      </c>
      <c r="AL945" s="21" t="s">
        <v>86</v>
      </c>
      <c r="AM945" s="21">
        <v>45</v>
      </c>
      <c r="AN945" s="21">
        <v>43</v>
      </c>
    </row>
    <row r="946" spans="1:40" ht="12" hidden="1" customHeight="1">
      <c r="A946" s="43"/>
      <c r="B946" s="10"/>
      <c r="C946" s="10"/>
      <c r="D946" s="10"/>
      <c r="E946" s="10"/>
      <c r="F946" s="10"/>
      <c r="G946" s="10"/>
      <c r="H946" s="10"/>
      <c r="I946" s="10"/>
      <c r="J946" s="10"/>
      <c r="K946" s="14"/>
      <c r="L946" s="55"/>
      <c r="M946" s="55"/>
      <c r="N946" s="55"/>
      <c r="O946" s="55"/>
      <c r="P946" s="55"/>
      <c r="Q946" s="55"/>
      <c r="R946" s="55"/>
      <c r="S946" s="55"/>
      <c r="T946" s="55"/>
      <c r="U946" s="55"/>
      <c r="V946" s="55"/>
      <c r="W946" s="55"/>
      <c r="X946" s="55"/>
      <c r="Y946" s="55"/>
      <c r="Z946" s="55"/>
      <c r="AA946" s="55"/>
      <c r="AB946" s="55"/>
      <c r="AC946" s="55"/>
      <c r="AD946" s="55"/>
      <c r="AE946" s="55"/>
      <c r="AF946" s="55"/>
      <c r="AG946" s="55"/>
      <c r="AH946" s="55"/>
      <c r="AI946" s="55"/>
      <c r="AJ946" s="18">
        <f t="shared" ca="1" si="25"/>
        <v>0</v>
      </c>
      <c r="AK946" s="19">
        <f t="shared" ca="1" si="26"/>
        <v>0</v>
      </c>
      <c r="AL946" s="21" t="s">
        <v>86</v>
      </c>
      <c r="AM946" s="21">
        <v>46</v>
      </c>
      <c r="AN946" s="21">
        <v>44</v>
      </c>
    </row>
    <row r="947" spans="1:40" ht="12" hidden="1" customHeight="1">
      <c r="A947" s="43"/>
      <c r="B947" s="10"/>
      <c r="C947" s="10"/>
      <c r="D947" s="10"/>
      <c r="E947" s="10"/>
      <c r="F947" s="10"/>
      <c r="G947" s="10"/>
      <c r="H947" s="10"/>
      <c r="I947" s="10"/>
      <c r="J947" s="10"/>
      <c r="K947" s="14"/>
      <c r="L947" s="55"/>
      <c r="M947" s="55"/>
      <c r="N947" s="55"/>
      <c r="O947" s="55"/>
      <c r="P947" s="55"/>
      <c r="Q947" s="55"/>
      <c r="R947" s="55"/>
      <c r="S947" s="55"/>
      <c r="T947" s="55"/>
      <c r="U947" s="55"/>
      <c r="V947" s="55"/>
      <c r="W947" s="55"/>
      <c r="X947" s="55"/>
      <c r="Y947" s="55"/>
      <c r="Z947" s="55"/>
      <c r="AA947" s="55"/>
      <c r="AB947" s="55"/>
      <c r="AC947" s="55"/>
      <c r="AD947" s="55"/>
      <c r="AE947" s="55"/>
      <c r="AF947" s="55"/>
      <c r="AG947" s="55"/>
      <c r="AH947" s="55"/>
      <c r="AI947" s="55"/>
      <c r="AJ947" s="18">
        <f t="shared" ca="1" si="25"/>
        <v>0</v>
      </c>
      <c r="AK947" s="19">
        <f t="shared" ca="1" si="26"/>
        <v>0</v>
      </c>
      <c r="AL947" s="21" t="s">
        <v>86</v>
      </c>
      <c r="AM947" s="21">
        <v>47</v>
      </c>
      <c r="AN947" s="21">
        <v>45</v>
      </c>
    </row>
    <row r="948" spans="1:40" ht="12" hidden="1" customHeight="1">
      <c r="A948" s="43"/>
      <c r="B948" s="10"/>
      <c r="C948" s="10"/>
      <c r="D948" s="10"/>
      <c r="E948" s="10"/>
      <c r="F948" s="10"/>
      <c r="G948" s="10"/>
      <c r="H948" s="10"/>
      <c r="I948" s="10"/>
      <c r="J948" s="10"/>
      <c r="K948" s="14"/>
      <c r="L948" s="55"/>
      <c r="M948" s="55"/>
      <c r="N948" s="55"/>
      <c r="O948" s="55"/>
      <c r="P948" s="55"/>
      <c r="Q948" s="55"/>
      <c r="R948" s="55"/>
      <c r="S948" s="55"/>
      <c r="T948" s="55"/>
      <c r="U948" s="55"/>
      <c r="V948" s="55"/>
      <c r="W948" s="55"/>
      <c r="X948" s="55"/>
      <c r="Y948" s="55"/>
      <c r="Z948" s="55"/>
      <c r="AA948" s="55"/>
      <c r="AB948" s="55"/>
      <c r="AC948" s="55"/>
      <c r="AD948" s="55"/>
      <c r="AE948" s="55"/>
      <c r="AF948" s="55"/>
      <c r="AG948" s="55"/>
      <c r="AH948" s="55"/>
      <c r="AI948" s="55"/>
      <c r="AJ948" s="18">
        <f t="shared" ca="1" si="25"/>
        <v>0</v>
      </c>
      <c r="AK948" s="19">
        <f t="shared" ca="1" si="26"/>
        <v>0</v>
      </c>
      <c r="AL948" s="21" t="s">
        <v>86</v>
      </c>
      <c r="AM948" s="21">
        <v>48</v>
      </c>
      <c r="AN948" s="21">
        <v>46</v>
      </c>
    </row>
    <row r="949" spans="1:40" ht="12" hidden="1" customHeight="1">
      <c r="A949" s="43"/>
      <c r="B949" s="10"/>
      <c r="C949" s="10"/>
      <c r="D949" s="10"/>
      <c r="E949" s="10"/>
      <c r="F949" s="10"/>
      <c r="G949" s="10"/>
      <c r="H949" s="10"/>
      <c r="I949" s="10"/>
      <c r="J949" s="10"/>
      <c r="K949" s="14"/>
      <c r="L949" s="55"/>
      <c r="M949" s="55"/>
      <c r="N949" s="55"/>
      <c r="O949" s="55"/>
      <c r="P949" s="55"/>
      <c r="Q949" s="55"/>
      <c r="R949" s="55"/>
      <c r="S949" s="55"/>
      <c r="T949" s="55"/>
      <c r="U949" s="55"/>
      <c r="V949" s="55"/>
      <c r="W949" s="55"/>
      <c r="X949" s="55"/>
      <c r="Y949" s="55"/>
      <c r="Z949" s="55"/>
      <c r="AA949" s="55"/>
      <c r="AB949" s="55"/>
      <c r="AC949" s="55"/>
      <c r="AD949" s="55"/>
      <c r="AE949" s="55"/>
      <c r="AF949" s="55"/>
      <c r="AG949" s="55"/>
      <c r="AH949" s="55"/>
      <c r="AI949" s="55"/>
      <c r="AJ949" s="18">
        <f t="shared" ca="1" si="25"/>
        <v>0</v>
      </c>
      <c r="AK949" s="19">
        <f t="shared" ca="1" si="26"/>
        <v>0</v>
      </c>
      <c r="AL949" s="21" t="s">
        <v>86</v>
      </c>
      <c r="AM949" s="21">
        <v>49</v>
      </c>
      <c r="AN949" s="21">
        <v>47</v>
      </c>
    </row>
    <row r="950" spans="1:40" ht="12" hidden="1" customHeight="1">
      <c r="A950" s="43"/>
      <c r="B950" s="10"/>
      <c r="C950" s="10"/>
      <c r="D950" s="10"/>
      <c r="E950" s="10"/>
      <c r="F950" s="10"/>
      <c r="G950" s="10"/>
      <c r="H950" s="10"/>
      <c r="I950" s="10"/>
      <c r="J950" s="10"/>
      <c r="K950" s="14"/>
      <c r="L950" s="55"/>
      <c r="M950" s="55"/>
      <c r="N950" s="55"/>
      <c r="O950" s="55"/>
      <c r="P950" s="55"/>
      <c r="Q950" s="55"/>
      <c r="R950" s="55"/>
      <c r="S950" s="55"/>
      <c r="T950" s="55"/>
      <c r="U950" s="55"/>
      <c r="V950" s="55"/>
      <c r="W950" s="55"/>
      <c r="X950" s="55"/>
      <c r="Y950" s="55"/>
      <c r="Z950" s="55"/>
      <c r="AA950" s="55"/>
      <c r="AB950" s="55"/>
      <c r="AC950" s="55"/>
      <c r="AD950" s="55"/>
      <c r="AE950" s="55"/>
      <c r="AF950" s="55"/>
      <c r="AG950" s="55"/>
      <c r="AH950" s="55"/>
      <c r="AI950" s="55"/>
      <c r="AJ950" s="18">
        <f t="shared" ca="1" si="25"/>
        <v>0</v>
      </c>
      <c r="AK950" s="19">
        <f t="shared" ca="1" si="26"/>
        <v>0</v>
      </c>
      <c r="AL950" s="21" t="s">
        <v>86</v>
      </c>
      <c r="AM950" s="21">
        <v>50</v>
      </c>
      <c r="AN950" s="21">
        <v>48</v>
      </c>
    </row>
    <row r="951" spans="1:40" ht="12" hidden="1" customHeight="1">
      <c r="A951" s="43"/>
      <c r="B951" s="10"/>
      <c r="C951" s="10"/>
      <c r="D951" s="10"/>
      <c r="E951" s="10"/>
      <c r="F951" s="10"/>
      <c r="G951" s="10"/>
      <c r="H951" s="10"/>
      <c r="I951" s="10"/>
      <c r="J951" s="10"/>
      <c r="K951" s="14"/>
      <c r="L951" s="55"/>
      <c r="M951" s="55"/>
      <c r="N951" s="55"/>
      <c r="O951" s="55"/>
      <c r="P951" s="55"/>
      <c r="Q951" s="55"/>
      <c r="R951" s="55"/>
      <c r="S951" s="55"/>
      <c r="T951" s="55"/>
      <c r="U951" s="55"/>
      <c r="V951" s="55"/>
      <c r="W951" s="55"/>
      <c r="X951" s="55"/>
      <c r="Y951" s="55"/>
      <c r="Z951" s="55"/>
      <c r="AA951" s="55"/>
      <c r="AB951" s="55"/>
      <c r="AC951" s="55"/>
      <c r="AD951" s="55"/>
      <c r="AE951" s="55"/>
      <c r="AF951" s="55"/>
      <c r="AG951" s="55"/>
      <c r="AH951" s="55"/>
      <c r="AI951" s="55"/>
      <c r="AJ951" s="18">
        <f t="shared" ca="1" si="25"/>
        <v>0</v>
      </c>
      <c r="AK951" s="19">
        <f t="shared" ca="1" si="26"/>
        <v>0</v>
      </c>
      <c r="AL951" s="21" t="s">
        <v>86</v>
      </c>
      <c r="AM951" s="21">
        <v>51</v>
      </c>
      <c r="AN951" s="21">
        <v>49</v>
      </c>
    </row>
    <row r="952" spans="1:40" ht="12" hidden="1" customHeight="1">
      <c r="A952" s="43"/>
      <c r="B952" s="10"/>
      <c r="C952" s="10"/>
      <c r="D952" s="10"/>
      <c r="E952" s="10"/>
      <c r="F952" s="10"/>
      <c r="G952" s="10"/>
      <c r="H952" s="10"/>
      <c r="I952" s="10"/>
      <c r="J952" s="10"/>
      <c r="K952" s="14"/>
      <c r="L952" s="55"/>
      <c r="M952" s="55"/>
      <c r="N952" s="55"/>
      <c r="O952" s="55"/>
      <c r="P952" s="55"/>
      <c r="Q952" s="55"/>
      <c r="R952" s="55"/>
      <c r="S952" s="55"/>
      <c r="T952" s="55"/>
      <c r="U952" s="55"/>
      <c r="V952" s="55"/>
      <c r="W952" s="55"/>
      <c r="X952" s="55"/>
      <c r="Y952" s="55"/>
      <c r="Z952" s="55"/>
      <c r="AA952" s="55"/>
      <c r="AB952" s="55"/>
      <c r="AC952" s="55"/>
      <c r="AD952" s="55"/>
      <c r="AE952" s="55"/>
      <c r="AF952" s="55"/>
      <c r="AG952" s="55"/>
      <c r="AH952" s="55"/>
      <c r="AI952" s="55"/>
      <c r="AJ952" s="18">
        <f t="shared" ca="1" si="25"/>
        <v>0</v>
      </c>
      <c r="AK952" s="19">
        <f t="shared" ca="1" si="26"/>
        <v>0</v>
      </c>
      <c r="AL952" s="21" t="s">
        <v>86</v>
      </c>
      <c r="AM952" s="21">
        <v>52</v>
      </c>
      <c r="AN952" s="21">
        <v>50</v>
      </c>
    </row>
    <row r="953" spans="1:40" ht="12" hidden="1" customHeight="1">
      <c r="A953" s="43"/>
      <c r="B953" s="10"/>
      <c r="C953" s="10"/>
      <c r="D953" s="10"/>
      <c r="E953" s="10"/>
      <c r="F953" s="10"/>
      <c r="G953" s="10"/>
      <c r="H953" s="10"/>
      <c r="I953" s="10"/>
      <c r="J953" s="10"/>
      <c r="K953" s="14"/>
      <c r="L953" s="55"/>
      <c r="M953" s="55"/>
      <c r="N953" s="55"/>
      <c r="O953" s="55"/>
      <c r="P953" s="55"/>
      <c r="Q953" s="55"/>
      <c r="R953" s="55"/>
      <c r="S953" s="55"/>
      <c r="T953" s="55"/>
      <c r="U953" s="55"/>
      <c r="V953" s="55"/>
      <c r="W953" s="55"/>
      <c r="X953" s="55"/>
      <c r="Y953" s="55"/>
      <c r="Z953" s="55"/>
      <c r="AA953" s="55"/>
      <c r="AB953" s="55"/>
      <c r="AC953" s="55"/>
      <c r="AD953" s="55"/>
      <c r="AE953" s="55"/>
      <c r="AF953" s="55"/>
      <c r="AG953" s="55"/>
      <c r="AH953" s="55"/>
      <c r="AI953" s="55"/>
      <c r="AJ953" s="18">
        <f t="shared" ca="1" si="25"/>
        <v>0</v>
      </c>
      <c r="AK953" s="19">
        <f t="shared" ca="1" si="26"/>
        <v>0</v>
      </c>
      <c r="AL953" s="21" t="s">
        <v>87</v>
      </c>
      <c r="AM953" s="21">
        <v>3</v>
      </c>
      <c r="AN953" s="21">
        <v>1</v>
      </c>
    </row>
    <row r="954" spans="1:40" ht="12" hidden="1" customHeight="1">
      <c r="A954" s="43"/>
      <c r="B954" s="10"/>
      <c r="C954" s="10"/>
      <c r="D954" s="10"/>
      <c r="E954" s="10"/>
      <c r="F954" s="10"/>
      <c r="G954" s="10"/>
      <c r="H954" s="10"/>
      <c r="I954" s="10"/>
      <c r="J954" s="10"/>
      <c r="K954" s="14"/>
      <c r="L954" s="55"/>
      <c r="M954" s="55"/>
      <c r="N954" s="55"/>
      <c r="O954" s="55"/>
      <c r="P954" s="55"/>
      <c r="Q954" s="55"/>
      <c r="R954" s="55"/>
      <c r="S954" s="55"/>
      <c r="T954" s="55"/>
      <c r="U954" s="55"/>
      <c r="V954" s="55"/>
      <c r="W954" s="55"/>
      <c r="X954" s="55"/>
      <c r="Y954" s="55"/>
      <c r="Z954" s="55"/>
      <c r="AA954" s="55"/>
      <c r="AB954" s="55"/>
      <c r="AC954" s="55"/>
      <c r="AD954" s="55"/>
      <c r="AE954" s="55"/>
      <c r="AF954" s="55"/>
      <c r="AG954" s="55"/>
      <c r="AH954" s="55"/>
      <c r="AI954" s="55"/>
      <c r="AJ954" s="18">
        <f t="shared" ca="1" si="25"/>
        <v>0</v>
      </c>
      <c r="AK954" s="19">
        <f t="shared" ca="1" si="26"/>
        <v>0</v>
      </c>
      <c r="AL954" s="21" t="s">
        <v>87</v>
      </c>
      <c r="AM954" s="21">
        <v>4</v>
      </c>
      <c r="AN954" s="21">
        <v>2</v>
      </c>
    </row>
    <row r="955" spans="1:40" ht="12" hidden="1" customHeight="1">
      <c r="A955" s="43"/>
      <c r="B955" s="10"/>
      <c r="C955" s="10"/>
      <c r="D955" s="10"/>
      <c r="E955" s="10"/>
      <c r="F955" s="10"/>
      <c r="G955" s="10"/>
      <c r="H955" s="10"/>
      <c r="I955" s="10"/>
      <c r="J955" s="10"/>
      <c r="K955" s="14"/>
      <c r="L955" s="55"/>
      <c r="M955" s="55"/>
      <c r="N955" s="55"/>
      <c r="O955" s="55"/>
      <c r="P955" s="55"/>
      <c r="Q955" s="55"/>
      <c r="R955" s="55"/>
      <c r="S955" s="55"/>
      <c r="T955" s="55"/>
      <c r="U955" s="55"/>
      <c r="V955" s="55"/>
      <c r="W955" s="55"/>
      <c r="X955" s="55"/>
      <c r="Y955" s="55"/>
      <c r="Z955" s="55"/>
      <c r="AA955" s="55"/>
      <c r="AB955" s="55"/>
      <c r="AC955" s="55"/>
      <c r="AD955" s="55"/>
      <c r="AE955" s="55"/>
      <c r="AF955" s="55"/>
      <c r="AG955" s="55"/>
      <c r="AH955" s="55"/>
      <c r="AI955" s="55"/>
      <c r="AJ955" s="18">
        <f t="shared" ca="1" si="25"/>
        <v>0</v>
      </c>
      <c r="AK955" s="19">
        <f t="shared" ca="1" si="26"/>
        <v>0</v>
      </c>
      <c r="AL955" s="21" t="s">
        <v>87</v>
      </c>
      <c r="AM955" s="21">
        <v>5</v>
      </c>
      <c r="AN955" s="21">
        <v>3</v>
      </c>
    </row>
    <row r="956" spans="1:40" ht="12" hidden="1" customHeight="1">
      <c r="A956" s="43"/>
      <c r="B956" s="10"/>
      <c r="C956" s="10"/>
      <c r="D956" s="10"/>
      <c r="E956" s="10"/>
      <c r="F956" s="10"/>
      <c r="G956" s="10"/>
      <c r="H956" s="10"/>
      <c r="I956" s="10"/>
      <c r="J956" s="10"/>
      <c r="K956" s="14"/>
      <c r="L956" s="55"/>
      <c r="M956" s="55"/>
      <c r="N956" s="55"/>
      <c r="O956" s="55"/>
      <c r="P956" s="55"/>
      <c r="Q956" s="55"/>
      <c r="R956" s="55"/>
      <c r="S956" s="55"/>
      <c r="T956" s="55"/>
      <c r="U956" s="55"/>
      <c r="V956" s="55"/>
      <c r="W956" s="55"/>
      <c r="X956" s="55"/>
      <c r="Y956" s="55"/>
      <c r="Z956" s="55"/>
      <c r="AA956" s="55"/>
      <c r="AB956" s="55"/>
      <c r="AC956" s="55"/>
      <c r="AD956" s="55"/>
      <c r="AE956" s="55"/>
      <c r="AF956" s="55"/>
      <c r="AG956" s="55"/>
      <c r="AH956" s="55"/>
      <c r="AI956" s="55"/>
      <c r="AJ956" s="18">
        <f t="shared" ca="1" si="25"/>
        <v>0</v>
      </c>
      <c r="AK956" s="19">
        <f t="shared" ca="1" si="26"/>
        <v>0</v>
      </c>
      <c r="AL956" s="21" t="s">
        <v>87</v>
      </c>
      <c r="AM956" s="21">
        <v>6</v>
      </c>
      <c r="AN956" s="21">
        <v>4</v>
      </c>
    </row>
    <row r="957" spans="1:40" ht="12" hidden="1" customHeight="1">
      <c r="A957" s="43"/>
      <c r="B957" s="10"/>
      <c r="C957" s="10"/>
      <c r="D957" s="10"/>
      <c r="E957" s="10"/>
      <c r="F957" s="10"/>
      <c r="G957" s="10"/>
      <c r="H957" s="10"/>
      <c r="I957" s="10"/>
      <c r="J957" s="10"/>
      <c r="K957" s="14"/>
      <c r="L957" s="55"/>
      <c r="M957" s="55"/>
      <c r="N957" s="55"/>
      <c r="O957" s="55"/>
      <c r="P957" s="55"/>
      <c r="Q957" s="55"/>
      <c r="R957" s="55"/>
      <c r="S957" s="55"/>
      <c r="T957" s="55"/>
      <c r="U957" s="55"/>
      <c r="V957" s="55"/>
      <c r="W957" s="55"/>
      <c r="X957" s="55"/>
      <c r="Y957" s="55"/>
      <c r="Z957" s="55"/>
      <c r="AA957" s="55"/>
      <c r="AB957" s="55"/>
      <c r="AC957" s="55"/>
      <c r="AD957" s="55"/>
      <c r="AE957" s="55"/>
      <c r="AF957" s="55"/>
      <c r="AG957" s="55"/>
      <c r="AH957" s="55"/>
      <c r="AI957" s="55"/>
      <c r="AJ957" s="18">
        <f t="shared" ca="1" si="25"/>
        <v>0</v>
      </c>
      <c r="AK957" s="19">
        <f t="shared" ca="1" si="26"/>
        <v>0</v>
      </c>
      <c r="AL957" s="21" t="s">
        <v>87</v>
      </c>
      <c r="AM957" s="21">
        <v>7</v>
      </c>
      <c r="AN957" s="21">
        <v>5</v>
      </c>
    </row>
    <row r="958" spans="1:40" ht="12" hidden="1" customHeight="1">
      <c r="A958" s="43"/>
      <c r="B958" s="10"/>
      <c r="C958" s="10"/>
      <c r="D958" s="10"/>
      <c r="E958" s="10"/>
      <c r="F958" s="10"/>
      <c r="G958" s="10"/>
      <c r="H958" s="10"/>
      <c r="I958" s="10"/>
      <c r="J958" s="10"/>
      <c r="K958" s="14"/>
      <c r="L958" s="55"/>
      <c r="M958" s="55"/>
      <c r="N958" s="55"/>
      <c r="O958" s="55"/>
      <c r="P958" s="55"/>
      <c r="Q958" s="55"/>
      <c r="R958" s="55"/>
      <c r="S958" s="55"/>
      <c r="T958" s="55"/>
      <c r="U958" s="55"/>
      <c r="V958" s="55"/>
      <c r="W958" s="55"/>
      <c r="X958" s="55"/>
      <c r="Y958" s="55"/>
      <c r="Z958" s="55"/>
      <c r="AA958" s="55"/>
      <c r="AB958" s="55"/>
      <c r="AC958" s="55"/>
      <c r="AD958" s="55"/>
      <c r="AE958" s="55"/>
      <c r="AF958" s="55"/>
      <c r="AG958" s="55"/>
      <c r="AH958" s="55"/>
      <c r="AI958" s="55"/>
      <c r="AJ958" s="18">
        <f t="shared" ca="1" si="25"/>
        <v>0</v>
      </c>
      <c r="AK958" s="19">
        <f t="shared" ca="1" si="26"/>
        <v>0</v>
      </c>
      <c r="AL958" s="21" t="s">
        <v>87</v>
      </c>
      <c r="AM958" s="21">
        <v>8</v>
      </c>
      <c r="AN958" s="21">
        <v>6</v>
      </c>
    </row>
    <row r="959" spans="1:40" ht="12" hidden="1" customHeight="1">
      <c r="A959" s="43"/>
      <c r="B959" s="10"/>
      <c r="C959" s="10"/>
      <c r="D959" s="10"/>
      <c r="E959" s="10"/>
      <c r="F959" s="10"/>
      <c r="G959" s="10"/>
      <c r="H959" s="10"/>
      <c r="I959" s="10"/>
      <c r="J959" s="10"/>
      <c r="K959" s="14"/>
      <c r="L959" s="55"/>
      <c r="M959" s="55"/>
      <c r="N959" s="55"/>
      <c r="O959" s="55"/>
      <c r="P959" s="55"/>
      <c r="Q959" s="55"/>
      <c r="R959" s="55"/>
      <c r="S959" s="55"/>
      <c r="T959" s="55"/>
      <c r="U959" s="55"/>
      <c r="V959" s="55"/>
      <c r="W959" s="55"/>
      <c r="X959" s="55"/>
      <c r="Y959" s="55"/>
      <c r="Z959" s="55"/>
      <c r="AA959" s="55"/>
      <c r="AB959" s="55"/>
      <c r="AC959" s="55"/>
      <c r="AD959" s="55"/>
      <c r="AE959" s="55"/>
      <c r="AF959" s="55"/>
      <c r="AG959" s="55"/>
      <c r="AH959" s="55"/>
      <c r="AI959" s="55"/>
      <c r="AJ959" s="18">
        <f t="shared" ca="1" si="25"/>
        <v>0</v>
      </c>
      <c r="AK959" s="19">
        <f t="shared" ca="1" si="26"/>
        <v>0</v>
      </c>
      <c r="AL959" s="21" t="s">
        <v>87</v>
      </c>
      <c r="AM959" s="21">
        <v>9</v>
      </c>
      <c r="AN959" s="21">
        <v>7</v>
      </c>
    </row>
    <row r="960" spans="1:40" ht="12" hidden="1" customHeight="1">
      <c r="A960" s="43"/>
      <c r="B960" s="10"/>
      <c r="C960" s="10"/>
      <c r="D960" s="10"/>
      <c r="E960" s="10"/>
      <c r="F960" s="10"/>
      <c r="G960" s="10"/>
      <c r="H960" s="10"/>
      <c r="I960" s="10"/>
      <c r="J960" s="10"/>
      <c r="K960" s="14"/>
      <c r="L960" s="55"/>
      <c r="M960" s="55"/>
      <c r="N960" s="55"/>
      <c r="O960" s="55"/>
      <c r="P960" s="55"/>
      <c r="Q960" s="55"/>
      <c r="R960" s="55"/>
      <c r="S960" s="55"/>
      <c r="T960" s="55"/>
      <c r="U960" s="55"/>
      <c r="V960" s="55"/>
      <c r="W960" s="55"/>
      <c r="X960" s="55"/>
      <c r="Y960" s="55"/>
      <c r="Z960" s="55"/>
      <c r="AA960" s="55"/>
      <c r="AB960" s="55"/>
      <c r="AC960" s="55"/>
      <c r="AD960" s="55"/>
      <c r="AE960" s="55"/>
      <c r="AF960" s="55"/>
      <c r="AG960" s="55"/>
      <c r="AH960" s="55"/>
      <c r="AI960" s="55"/>
      <c r="AJ960" s="18">
        <f t="shared" ca="1" si="25"/>
        <v>0</v>
      </c>
      <c r="AK960" s="19">
        <f t="shared" ca="1" si="26"/>
        <v>0</v>
      </c>
      <c r="AL960" s="21" t="s">
        <v>87</v>
      </c>
      <c r="AM960" s="21">
        <v>10</v>
      </c>
      <c r="AN960" s="21">
        <v>8</v>
      </c>
    </row>
    <row r="961" spans="1:40" ht="12" hidden="1" customHeight="1">
      <c r="A961" s="43"/>
      <c r="B961" s="10"/>
      <c r="C961" s="10"/>
      <c r="D961" s="10"/>
      <c r="E961" s="10"/>
      <c r="F961" s="10"/>
      <c r="G961" s="10"/>
      <c r="H961" s="10"/>
      <c r="I961" s="10"/>
      <c r="J961" s="10"/>
      <c r="K961" s="14"/>
      <c r="L961" s="55"/>
      <c r="M961" s="55"/>
      <c r="N961" s="55"/>
      <c r="O961" s="55"/>
      <c r="P961" s="55"/>
      <c r="Q961" s="55"/>
      <c r="R961" s="55"/>
      <c r="S961" s="55"/>
      <c r="T961" s="55"/>
      <c r="U961" s="55"/>
      <c r="V961" s="55"/>
      <c r="W961" s="55"/>
      <c r="X961" s="55"/>
      <c r="Y961" s="55"/>
      <c r="Z961" s="55"/>
      <c r="AA961" s="55"/>
      <c r="AB961" s="55"/>
      <c r="AC961" s="55"/>
      <c r="AD961" s="55"/>
      <c r="AE961" s="55"/>
      <c r="AF961" s="55"/>
      <c r="AG961" s="55"/>
      <c r="AH961" s="55"/>
      <c r="AI961" s="55"/>
      <c r="AJ961" s="18">
        <f t="shared" ca="1" si="25"/>
        <v>0</v>
      </c>
      <c r="AK961" s="19">
        <f t="shared" ca="1" si="26"/>
        <v>0</v>
      </c>
      <c r="AL961" s="21" t="s">
        <v>87</v>
      </c>
      <c r="AM961" s="21">
        <v>11</v>
      </c>
      <c r="AN961" s="21">
        <v>9</v>
      </c>
    </row>
    <row r="962" spans="1:40" ht="12" hidden="1" customHeight="1">
      <c r="A962" s="43"/>
      <c r="B962" s="10"/>
      <c r="C962" s="10"/>
      <c r="D962" s="10"/>
      <c r="E962" s="10"/>
      <c r="F962" s="10"/>
      <c r="G962" s="10"/>
      <c r="H962" s="10"/>
      <c r="I962" s="10"/>
      <c r="J962" s="10"/>
      <c r="K962" s="14"/>
      <c r="L962" s="55"/>
      <c r="M962" s="55"/>
      <c r="N962" s="55"/>
      <c r="O962" s="55"/>
      <c r="P962" s="55"/>
      <c r="Q962" s="55"/>
      <c r="R962" s="55"/>
      <c r="S962" s="55"/>
      <c r="T962" s="55"/>
      <c r="U962" s="55"/>
      <c r="V962" s="55"/>
      <c r="W962" s="55"/>
      <c r="X962" s="55"/>
      <c r="Y962" s="55"/>
      <c r="Z962" s="55"/>
      <c r="AA962" s="55"/>
      <c r="AB962" s="55"/>
      <c r="AC962" s="55"/>
      <c r="AD962" s="55"/>
      <c r="AE962" s="55"/>
      <c r="AF962" s="55"/>
      <c r="AG962" s="55"/>
      <c r="AH962" s="55"/>
      <c r="AI962" s="55"/>
      <c r="AJ962" s="18">
        <f t="shared" ca="1" si="25"/>
        <v>0</v>
      </c>
      <c r="AK962" s="19">
        <f t="shared" ca="1" si="26"/>
        <v>0</v>
      </c>
      <c r="AL962" s="21" t="s">
        <v>87</v>
      </c>
      <c r="AM962" s="21">
        <v>12</v>
      </c>
      <c r="AN962" s="21">
        <v>10</v>
      </c>
    </row>
    <row r="963" spans="1:40" ht="12" hidden="1" customHeight="1">
      <c r="A963" s="43"/>
      <c r="B963" s="10"/>
      <c r="C963" s="10"/>
      <c r="D963" s="10"/>
      <c r="E963" s="10"/>
      <c r="F963" s="10"/>
      <c r="G963" s="10"/>
      <c r="H963" s="10"/>
      <c r="I963" s="10"/>
      <c r="J963" s="10"/>
      <c r="K963" s="14"/>
      <c r="L963" s="55"/>
      <c r="M963" s="55"/>
      <c r="N963" s="55"/>
      <c r="O963" s="55"/>
      <c r="P963" s="55"/>
      <c r="Q963" s="55"/>
      <c r="R963" s="55"/>
      <c r="S963" s="55"/>
      <c r="T963" s="55"/>
      <c r="U963" s="55"/>
      <c r="V963" s="55"/>
      <c r="W963" s="55"/>
      <c r="X963" s="55"/>
      <c r="Y963" s="55"/>
      <c r="Z963" s="55"/>
      <c r="AA963" s="55"/>
      <c r="AB963" s="55"/>
      <c r="AC963" s="55"/>
      <c r="AD963" s="55"/>
      <c r="AE963" s="55"/>
      <c r="AF963" s="55"/>
      <c r="AG963" s="55"/>
      <c r="AH963" s="55"/>
      <c r="AI963" s="55"/>
      <c r="AJ963" s="18">
        <f t="shared" ca="1" si="25"/>
        <v>0</v>
      </c>
      <c r="AK963" s="19">
        <f t="shared" ca="1" si="26"/>
        <v>0</v>
      </c>
      <c r="AL963" s="21" t="s">
        <v>87</v>
      </c>
      <c r="AM963" s="21">
        <v>13</v>
      </c>
      <c r="AN963" s="21">
        <v>11</v>
      </c>
    </row>
    <row r="964" spans="1:40" ht="12" hidden="1" customHeight="1">
      <c r="A964" s="43"/>
      <c r="B964" s="10"/>
      <c r="C964" s="10"/>
      <c r="D964" s="10"/>
      <c r="E964" s="10"/>
      <c r="F964" s="10"/>
      <c r="G964" s="10"/>
      <c r="H964" s="10"/>
      <c r="I964" s="10"/>
      <c r="J964" s="10"/>
      <c r="K964" s="14"/>
      <c r="L964" s="55"/>
      <c r="M964" s="55"/>
      <c r="N964" s="55"/>
      <c r="O964" s="55"/>
      <c r="P964" s="55"/>
      <c r="Q964" s="55"/>
      <c r="R964" s="55"/>
      <c r="S964" s="55"/>
      <c r="T964" s="55"/>
      <c r="U964" s="55"/>
      <c r="V964" s="55"/>
      <c r="W964" s="55"/>
      <c r="X964" s="55"/>
      <c r="Y964" s="55"/>
      <c r="Z964" s="55"/>
      <c r="AA964" s="55"/>
      <c r="AB964" s="55"/>
      <c r="AC964" s="55"/>
      <c r="AD964" s="55"/>
      <c r="AE964" s="55"/>
      <c r="AF964" s="55"/>
      <c r="AG964" s="55"/>
      <c r="AH964" s="55"/>
      <c r="AI964" s="55"/>
      <c r="AJ964" s="18">
        <f t="shared" ca="1" si="25"/>
        <v>0</v>
      </c>
      <c r="AK964" s="19">
        <f t="shared" ca="1" si="26"/>
        <v>0</v>
      </c>
      <c r="AL964" s="21" t="s">
        <v>87</v>
      </c>
      <c r="AM964" s="21">
        <v>14</v>
      </c>
      <c r="AN964" s="21">
        <v>12</v>
      </c>
    </row>
    <row r="965" spans="1:40" ht="12" hidden="1" customHeight="1">
      <c r="A965" s="43"/>
      <c r="B965" s="10"/>
      <c r="C965" s="10"/>
      <c r="D965" s="10"/>
      <c r="E965" s="10"/>
      <c r="F965" s="10"/>
      <c r="G965" s="10"/>
      <c r="H965" s="10"/>
      <c r="I965" s="10"/>
      <c r="J965" s="10"/>
      <c r="K965" s="14"/>
      <c r="L965" s="55"/>
      <c r="M965" s="55"/>
      <c r="N965" s="55"/>
      <c r="O965" s="55"/>
      <c r="P965" s="55"/>
      <c r="Q965" s="55"/>
      <c r="R965" s="55"/>
      <c r="S965" s="55"/>
      <c r="T965" s="55"/>
      <c r="U965" s="55"/>
      <c r="V965" s="55"/>
      <c r="W965" s="55"/>
      <c r="X965" s="55"/>
      <c r="Y965" s="55"/>
      <c r="Z965" s="55"/>
      <c r="AA965" s="55"/>
      <c r="AB965" s="55"/>
      <c r="AC965" s="55"/>
      <c r="AD965" s="55"/>
      <c r="AE965" s="55"/>
      <c r="AF965" s="55"/>
      <c r="AG965" s="55"/>
      <c r="AH965" s="55"/>
      <c r="AI965" s="55"/>
      <c r="AJ965" s="18">
        <f t="shared" ca="1" si="25"/>
        <v>0</v>
      </c>
      <c r="AK965" s="19">
        <f t="shared" ca="1" si="26"/>
        <v>0</v>
      </c>
      <c r="AL965" s="21" t="s">
        <v>87</v>
      </c>
      <c r="AM965" s="21">
        <v>15</v>
      </c>
      <c r="AN965" s="21">
        <v>13</v>
      </c>
    </row>
    <row r="966" spans="1:40" ht="12" hidden="1" customHeight="1">
      <c r="A966" s="43"/>
      <c r="B966" s="10"/>
      <c r="C966" s="10"/>
      <c r="D966" s="10"/>
      <c r="E966" s="10"/>
      <c r="F966" s="10"/>
      <c r="G966" s="10"/>
      <c r="H966" s="10"/>
      <c r="I966" s="10"/>
      <c r="J966" s="10"/>
      <c r="K966" s="14"/>
      <c r="L966" s="55"/>
      <c r="M966" s="55"/>
      <c r="N966" s="55"/>
      <c r="O966" s="55"/>
      <c r="P966" s="55"/>
      <c r="Q966" s="55"/>
      <c r="R966" s="55"/>
      <c r="S966" s="55"/>
      <c r="T966" s="55"/>
      <c r="U966" s="55"/>
      <c r="V966" s="55"/>
      <c r="W966" s="55"/>
      <c r="X966" s="55"/>
      <c r="Y966" s="55"/>
      <c r="Z966" s="55"/>
      <c r="AA966" s="55"/>
      <c r="AB966" s="55"/>
      <c r="AC966" s="55"/>
      <c r="AD966" s="55"/>
      <c r="AE966" s="55"/>
      <c r="AF966" s="55"/>
      <c r="AG966" s="55"/>
      <c r="AH966" s="55"/>
      <c r="AI966" s="55"/>
      <c r="AJ966" s="18">
        <f t="shared" ca="1" si="25"/>
        <v>0</v>
      </c>
      <c r="AK966" s="19">
        <f t="shared" ca="1" si="26"/>
        <v>0</v>
      </c>
      <c r="AL966" s="21" t="s">
        <v>87</v>
      </c>
      <c r="AM966" s="21">
        <v>16</v>
      </c>
      <c r="AN966" s="21">
        <v>14</v>
      </c>
    </row>
    <row r="967" spans="1:40" ht="12" hidden="1" customHeight="1">
      <c r="A967" s="43"/>
      <c r="B967" s="10"/>
      <c r="C967" s="10"/>
      <c r="D967" s="10"/>
      <c r="E967" s="10"/>
      <c r="F967" s="10"/>
      <c r="G967" s="10"/>
      <c r="H967" s="10"/>
      <c r="I967" s="10"/>
      <c r="J967" s="10"/>
      <c r="K967" s="14"/>
      <c r="L967" s="55"/>
      <c r="M967" s="55"/>
      <c r="N967" s="55"/>
      <c r="O967" s="55"/>
      <c r="P967" s="55"/>
      <c r="Q967" s="55"/>
      <c r="R967" s="55"/>
      <c r="S967" s="55"/>
      <c r="T967" s="55"/>
      <c r="U967" s="55"/>
      <c r="V967" s="55"/>
      <c r="W967" s="55"/>
      <c r="X967" s="55"/>
      <c r="Y967" s="55"/>
      <c r="Z967" s="55"/>
      <c r="AA967" s="55"/>
      <c r="AB967" s="55"/>
      <c r="AC967" s="55"/>
      <c r="AD967" s="55"/>
      <c r="AE967" s="55"/>
      <c r="AF967" s="55"/>
      <c r="AG967" s="55"/>
      <c r="AH967" s="55"/>
      <c r="AI967" s="55"/>
      <c r="AJ967" s="18">
        <f t="shared" ca="1" si="25"/>
        <v>0</v>
      </c>
      <c r="AK967" s="19">
        <f t="shared" ca="1" si="26"/>
        <v>0</v>
      </c>
      <c r="AL967" s="21" t="s">
        <v>87</v>
      </c>
      <c r="AM967" s="21">
        <v>17</v>
      </c>
      <c r="AN967" s="21">
        <v>15</v>
      </c>
    </row>
    <row r="968" spans="1:40" ht="12" hidden="1" customHeight="1">
      <c r="A968" s="43"/>
      <c r="B968" s="10"/>
      <c r="C968" s="10"/>
      <c r="D968" s="10"/>
      <c r="E968" s="10"/>
      <c r="F968" s="10"/>
      <c r="G968" s="10"/>
      <c r="H968" s="10"/>
      <c r="I968" s="10"/>
      <c r="J968" s="10"/>
      <c r="K968" s="14"/>
      <c r="L968" s="55"/>
      <c r="M968" s="55"/>
      <c r="N968" s="55"/>
      <c r="O968" s="55"/>
      <c r="P968" s="55"/>
      <c r="Q968" s="55"/>
      <c r="R968" s="55"/>
      <c r="S968" s="55"/>
      <c r="T968" s="55"/>
      <c r="U968" s="55"/>
      <c r="V968" s="55"/>
      <c r="W968" s="55"/>
      <c r="X968" s="55"/>
      <c r="Y968" s="55"/>
      <c r="Z968" s="55"/>
      <c r="AA968" s="55"/>
      <c r="AB968" s="55"/>
      <c r="AC968" s="55"/>
      <c r="AD968" s="55"/>
      <c r="AE968" s="55"/>
      <c r="AF968" s="55"/>
      <c r="AG968" s="55"/>
      <c r="AH968" s="55"/>
      <c r="AI968" s="55"/>
      <c r="AJ968" s="18">
        <f t="shared" ca="1" si="25"/>
        <v>0</v>
      </c>
      <c r="AK968" s="19">
        <f t="shared" ca="1" si="26"/>
        <v>0</v>
      </c>
      <c r="AL968" s="21" t="s">
        <v>87</v>
      </c>
      <c r="AM968" s="21">
        <v>18</v>
      </c>
      <c r="AN968" s="21">
        <v>16</v>
      </c>
    </row>
    <row r="969" spans="1:40" ht="12" hidden="1" customHeight="1">
      <c r="A969" s="43"/>
      <c r="B969" s="10"/>
      <c r="C969" s="10"/>
      <c r="D969" s="10"/>
      <c r="E969" s="10"/>
      <c r="F969" s="10"/>
      <c r="G969" s="10"/>
      <c r="H969" s="10"/>
      <c r="I969" s="10"/>
      <c r="J969" s="10"/>
      <c r="K969" s="14"/>
      <c r="L969" s="55"/>
      <c r="M969" s="55"/>
      <c r="N969" s="55"/>
      <c r="O969" s="55"/>
      <c r="P969" s="55"/>
      <c r="Q969" s="55"/>
      <c r="R969" s="55"/>
      <c r="S969" s="55"/>
      <c r="T969" s="55"/>
      <c r="U969" s="55"/>
      <c r="V969" s="55"/>
      <c r="W969" s="55"/>
      <c r="X969" s="55"/>
      <c r="Y969" s="55"/>
      <c r="Z969" s="55"/>
      <c r="AA969" s="55"/>
      <c r="AB969" s="55"/>
      <c r="AC969" s="55"/>
      <c r="AD969" s="55"/>
      <c r="AE969" s="55"/>
      <c r="AF969" s="55"/>
      <c r="AG969" s="55"/>
      <c r="AH969" s="55"/>
      <c r="AI969" s="55"/>
      <c r="AJ969" s="18">
        <f t="shared" ca="1" si="25"/>
        <v>0</v>
      </c>
      <c r="AK969" s="19">
        <f t="shared" ca="1" si="26"/>
        <v>0</v>
      </c>
      <c r="AL969" s="21" t="s">
        <v>87</v>
      </c>
      <c r="AM969" s="21">
        <v>19</v>
      </c>
      <c r="AN969" s="21">
        <v>17</v>
      </c>
    </row>
    <row r="970" spans="1:40" ht="12" hidden="1" customHeight="1">
      <c r="A970" s="43"/>
      <c r="B970" s="10"/>
      <c r="C970" s="10"/>
      <c r="D970" s="10"/>
      <c r="E970" s="10"/>
      <c r="F970" s="10"/>
      <c r="G970" s="10"/>
      <c r="H970" s="10"/>
      <c r="I970" s="10"/>
      <c r="J970" s="10"/>
      <c r="K970" s="14"/>
      <c r="L970" s="55"/>
      <c r="M970" s="55"/>
      <c r="N970" s="55"/>
      <c r="O970" s="55"/>
      <c r="P970" s="55"/>
      <c r="Q970" s="55"/>
      <c r="R970" s="55"/>
      <c r="S970" s="55"/>
      <c r="T970" s="55"/>
      <c r="U970" s="55"/>
      <c r="V970" s="55"/>
      <c r="W970" s="55"/>
      <c r="X970" s="55"/>
      <c r="Y970" s="55"/>
      <c r="Z970" s="55"/>
      <c r="AA970" s="55"/>
      <c r="AB970" s="55"/>
      <c r="AC970" s="55"/>
      <c r="AD970" s="55"/>
      <c r="AE970" s="55"/>
      <c r="AF970" s="55"/>
      <c r="AG970" s="55"/>
      <c r="AH970" s="55"/>
      <c r="AI970" s="55"/>
      <c r="AJ970" s="18">
        <f t="shared" ca="1" si="25"/>
        <v>0</v>
      </c>
      <c r="AK970" s="19">
        <f t="shared" ca="1" si="26"/>
        <v>0</v>
      </c>
      <c r="AL970" s="21" t="s">
        <v>87</v>
      </c>
      <c r="AM970" s="21">
        <v>20</v>
      </c>
      <c r="AN970" s="21">
        <v>18</v>
      </c>
    </row>
    <row r="971" spans="1:40" ht="12" hidden="1" customHeight="1">
      <c r="A971" s="43"/>
      <c r="B971" s="10"/>
      <c r="C971" s="10"/>
      <c r="D971" s="10"/>
      <c r="E971" s="10"/>
      <c r="F971" s="10"/>
      <c r="G971" s="10"/>
      <c r="H971" s="10"/>
      <c r="I971" s="10"/>
      <c r="J971" s="10"/>
      <c r="K971" s="14"/>
      <c r="L971" s="55"/>
      <c r="M971" s="55"/>
      <c r="N971" s="55"/>
      <c r="O971" s="55"/>
      <c r="P971" s="55"/>
      <c r="Q971" s="55"/>
      <c r="R971" s="55"/>
      <c r="S971" s="55"/>
      <c r="T971" s="55"/>
      <c r="U971" s="55"/>
      <c r="V971" s="55"/>
      <c r="W971" s="55"/>
      <c r="X971" s="55"/>
      <c r="Y971" s="55"/>
      <c r="Z971" s="55"/>
      <c r="AA971" s="55"/>
      <c r="AB971" s="55"/>
      <c r="AC971" s="55"/>
      <c r="AD971" s="55"/>
      <c r="AE971" s="55"/>
      <c r="AF971" s="55"/>
      <c r="AG971" s="55"/>
      <c r="AH971" s="55"/>
      <c r="AI971" s="55"/>
      <c r="AJ971" s="18">
        <f t="shared" ca="1" si="25"/>
        <v>0</v>
      </c>
      <c r="AK971" s="19">
        <f t="shared" ca="1" si="26"/>
        <v>0</v>
      </c>
      <c r="AL971" s="21" t="s">
        <v>87</v>
      </c>
      <c r="AM971" s="21">
        <v>21</v>
      </c>
      <c r="AN971" s="21">
        <v>19</v>
      </c>
    </row>
    <row r="972" spans="1:40" ht="12" hidden="1" customHeight="1">
      <c r="A972" s="43"/>
      <c r="B972" s="10"/>
      <c r="C972" s="10"/>
      <c r="D972" s="10"/>
      <c r="E972" s="10"/>
      <c r="F972" s="10"/>
      <c r="G972" s="10"/>
      <c r="H972" s="10"/>
      <c r="I972" s="10"/>
      <c r="J972" s="10"/>
      <c r="K972" s="14"/>
      <c r="L972" s="55"/>
      <c r="M972" s="55"/>
      <c r="N972" s="55"/>
      <c r="O972" s="55"/>
      <c r="P972" s="55"/>
      <c r="Q972" s="55"/>
      <c r="R972" s="55"/>
      <c r="S972" s="55"/>
      <c r="T972" s="55"/>
      <c r="U972" s="55"/>
      <c r="V972" s="55"/>
      <c r="W972" s="55"/>
      <c r="X972" s="55"/>
      <c r="Y972" s="55"/>
      <c r="Z972" s="55"/>
      <c r="AA972" s="55"/>
      <c r="AB972" s="55"/>
      <c r="AC972" s="55"/>
      <c r="AD972" s="55"/>
      <c r="AE972" s="55"/>
      <c r="AF972" s="55"/>
      <c r="AG972" s="55"/>
      <c r="AH972" s="55"/>
      <c r="AI972" s="55"/>
      <c r="AJ972" s="18">
        <f t="shared" ca="1" si="25"/>
        <v>0</v>
      </c>
      <c r="AK972" s="19">
        <f t="shared" ca="1" si="26"/>
        <v>0</v>
      </c>
      <c r="AL972" s="21" t="s">
        <v>87</v>
      </c>
      <c r="AM972" s="21">
        <v>22</v>
      </c>
      <c r="AN972" s="21">
        <v>20</v>
      </c>
    </row>
    <row r="973" spans="1:40" ht="12" hidden="1" customHeight="1">
      <c r="A973" s="43"/>
      <c r="B973" s="10"/>
      <c r="C973" s="10"/>
      <c r="D973" s="10"/>
      <c r="E973" s="10"/>
      <c r="F973" s="10"/>
      <c r="G973" s="10"/>
      <c r="H973" s="10"/>
      <c r="I973" s="10"/>
      <c r="J973" s="10"/>
      <c r="K973" s="14"/>
      <c r="L973" s="55"/>
      <c r="M973" s="55"/>
      <c r="N973" s="55"/>
      <c r="O973" s="55"/>
      <c r="P973" s="55"/>
      <c r="Q973" s="55"/>
      <c r="R973" s="55"/>
      <c r="S973" s="55"/>
      <c r="T973" s="55"/>
      <c r="U973" s="55"/>
      <c r="V973" s="55"/>
      <c r="W973" s="55"/>
      <c r="X973" s="55"/>
      <c r="Y973" s="55"/>
      <c r="Z973" s="55"/>
      <c r="AA973" s="55"/>
      <c r="AB973" s="55"/>
      <c r="AC973" s="55"/>
      <c r="AD973" s="55"/>
      <c r="AE973" s="55"/>
      <c r="AF973" s="55"/>
      <c r="AG973" s="55"/>
      <c r="AH973" s="55"/>
      <c r="AI973" s="55"/>
      <c r="AJ973" s="18">
        <f t="shared" ca="1" si="25"/>
        <v>0</v>
      </c>
      <c r="AK973" s="19">
        <f t="shared" ca="1" si="26"/>
        <v>0</v>
      </c>
      <c r="AL973" s="21" t="s">
        <v>87</v>
      </c>
      <c r="AM973" s="21">
        <v>23</v>
      </c>
      <c r="AN973" s="21">
        <v>21</v>
      </c>
    </row>
    <row r="974" spans="1:40" ht="12" hidden="1" customHeight="1">
      <c r="A974" s="43"/>
      <c r="B974" s="10"/>
      <c r="C974" s="10"/>
      <c r="D974" s="10"/>
      <c r="E974" s="10"/>
      <c r="F974" s="10"/>
      <c r="G974" s="10"/>
      <c r="H974" s="10"/>
      <c r="I974" s="10"/>
      <c r="J974" s="10"/>
      <c r="K974" s="14"/>
      <c r="L974" s="55"/>
      <c r="M974" s="55"/>
      <c r="N974" s="55"/>
      <c r="O974" s="55"/>
      <c r="P974" s="55"/>
      <c r="Q974" s="55"/>
      <c r="R974" s="55"/>
      <c r="S974" s="55"/>
      <c r="T974" s="55"/>
      <c r="U974" s="55"/>
      <c r="V974" s="55"/>
      <c r="W974" s="55"/>
      <c r="X974" s="55"/>
      <c r="Y974" s="55"/>
      <c r="Z974" s="55"/>
      <c r="AA974" s="55"/>
      <c r="AB974" s="55"/>
      <c r="AC974" s="55"/>
      <c r="AD974" s="55"/>
      <c r="AE974" s="55"/>
      <c r="AF974" s="55"/>
      <c r="AG974" s="55"/>
      <c r="AH974" s="55"/>
      <c r="AI974" s="55"/>
      <c r="AJ974" s="18">
        <f t="shared" ca="1" si="25"/>
        <v>0</v>
      </c>
      <c r="AK974" s="19">
        <f t="shared" ca="1" si="26"/>
        <v>0</v>
      </c>
      <c r="AL974" s="21" t="s">
        <v>87</v>
      </c>
      <c r="AM974" s="21">
        <v>24</v>
      </c>
      <c r="AN974" s="21">
        <v>22</v>
      </c>
    </row>
    <row r="975" spans="1:40" ht="12" hidden="1" customHeight="1">
      <c r="A975" s="43"/>
      <c r="B975" s="10"/>
      <c r="C975" s="10"/>
      <c r="D975" s="10"/>
      <c r="E975" s="10"/>
      <c r="F975" s="10"/>
      <c r="G975" s="10"/>
      <c r="H975" s="10"/>
      <c r="I975" s="10"/>
      <c r="J975" s="10"/>
      <c r="K975" s="14"/>
      <c r="L975" s="55"/>
      <c r="M975" s="55"/>
      <c r="N975" s="55"/>
      <c r="O975" s="55"/>
      <c r="P975" s="55"/>
      <c r="Q975" s="55"/>
      <c r="R975" s="55"/>
      <c r="S975" s="55"/>
      <c r="T975" s="55"/>
      <c r="U975" s="55"/>
      <c r="V975" s="55"/>
      <c r="W975" s="55"/>
      <c r="X975" s="55"/>
      <c r="Y975" s="55"/>
      <c r="Z975" s="55"/>
      <c r="AA975" s="55"/>
      <c r="AB975" s="55"/>
      <c r="AC975" s="55"/>
      <c r="AD975" s="55"/>
      <c r="AE975" s="55"/>
      <c r="AF975" s="55"/>
      <c r="AG975" s="55"/>
      <c r="AH975" s="55"/>
      <c r="AI975" s="55"/>
      <c r="AJ975" s="18">
        <f t="shared" ca="1" si="25"/>
        <v>0</v>
      </c>
      <c r="AK975" s="19">
        <f t="shared" ca="1" si="26"/>
        <v>0</v>
      </c>
      <c r="AL975" s="21" t="s">
        <v>87</v>
      </c>
      <c r="AM975" s="21">
        <v>25</v>
      </c>
      <c r="AN975" s="21">
        <v>23</v>
      </c>
    </row>
    <row r="976" spans="1:40" ht="12" hidden="1" customHeight="1">
      <c r="A976" s="43"/>
      <c r="B976" s="10"/>
      <c r="C976" s="10"/>
      <c r="D976" s="10"/>
      <c r="E976" s="10"/>
      <c r="F976" s="10"/>
      <c r="G976" s="10"/>
      <c r="H976" s="10"/>
      <c r="I976" s="10"/>
      <c r="J976" s="10"/>
      <c r="K976" s="14"/>
      <c r="L976" s="55"/>
      <c r="M976" s="55"/>
      <c r="N976" s="55"/>
      <c r="O976" s="55"/>
      <c r="P976" s="55"/>
      <c r="Q976" s="55"/>
      <c r="R976" s="55"/>
      <c r="S976" s="55"/>
      <c r="T976" s="55"/>
      <c r="U976" s="55"/>
      <c r="V976" s="55"/>
      <c r="W976" s="55"/>
      <c r="X976" s="55"/>
      <c r="Y976" s="55"/>
      <c r="Z976" s="55"/>
      <c r="AA976" s="55"/>
      <c r="AB976" s="55"/>
      <c r="AC976" s="55"/>
      <c r="AD976" s="55"/>
      <c r="AE976" s="55"/>
      <c r="AF976" s="55"/>
      <c r="AG976" s="55"/>
      <c r="AH976" s="55"/>
      <c r="AI976" s="55"/>
      <c r="AJ976" s="18">
        <f t="shared" ca="1" si="25"/>
        <v>0</v>
      </c>
      <c r="AK976" s="19">
        <f t="shared" ca="1" si="26"/>
        <v>0</v>
      </c>
      <c r="AL976" s="21" t="s">
        <v>87</v>
      </c>
      <c r="AM976" s="21">
        <v>26</v>
      </c>
      <c r="AN976" s="21">
        <v>24</v>
      </c>
    </row>
    <row r="977" spans="1:40" ht="12" hidden="1" customHeight="1">
      <c r="A977" s="43"/>
      <c r="B977" s="10"/>
      <c r="C977" s="10"/>
      <c r="D977" s="10"/>
      <c r="E977" s="10"/>
      <c r="F977" s="10"/>
      <c r="G977" s="10"/>
      <c r="H977" s="10"/>
      <c r="I977" s="10"/>
      <c r="J977" s="10"/>
      <c r="K977" s="14"/>
      <c r="L977" s="55"/>
      <c r="M977" s="55"/>
      <c r="N977" s="55"/>
      <c r="O977" s="55"/>
      <c r="P977" s="55"/>
      <c r="Q977" s="55"/>
      <c r="R977" s="55"/>
      <c r="S977" s="55"/>
      <c r="T977" s="55"/>
      <c r="U977" s="55"/>
      <c r="V977" s="55"/>
      <c r="W977" s="55"/>
      <c r="X977" s="55"/>
      <c r="Y977" s="55"/>
      <c r="Z977" s="55"/>
      <c r="AA977" s="55"/>
      <c r="AB977" s="55"/>
      <c r="AC977" s="55"/>
      <c r="AD977" s="55"/>
      <c r="AE977" s="55"/>
      <c r="AF977" s="55"/>
      <c r="AG977" s="55"/>
      <c r="AH977" s="55"/>
      <c r="AI977" s="55"/>
      <c r="AJ977" s="18">
        <f t="shared" ca="1" si="25"/>
        <v>0</v>
      </c>
      <c r="AK977" s="19">
        <f t="shared" ca="1" si="26"/>
        <v>0</v>
      </c>
      <c r="AL977" s="21" t="s">
        <v>87</v>
      </c>
      <c r="AM977" s="21">
        <v>27</v>
      </c>
      <c r="AN977" s="21">
        <v>25</v>
      </c>
    </row>
    <row r="978" spans="1:40" ht="12" hidden="1" customHeight="1">
      <c r="A978" s="43"/>
      <c r="B978" s="10"/>
      <c r="C978" s="10"/>
      <c r="D978" s="10"/>
      <c r="E978" s="10"/>
      <c r="F978" s="10"/>
      <c r="G978" s="10"/>
      <c r="H978" s="10"/>
      <c r="I978" s="10"/>
      <c r="J978" s="10"/>
      <c r="K978" s="14"/>
      <c r="L978" s="55"/>
      <c r="M978" s="55"/>
      <c r="N978" s="55"/>
      <c r="O978" s="55"/>
      <c r="P978" s="55"/>
      <c r="Q978" s="55"/>
      <c r="R978" s="55"/>
      <c r="S978" s="55"/>
      <c r="T978" s="55"/>
      <c r="U978" s="55"/>
      <c r="V978" s="55"/>
      <c r="W978" s="55"/>
      <c r="X978" s="55"/>
      <c r="Y978" s="55"/>
      <c r="Z978" s="55"/>
      <c r="AA978" s="55"/>
      <c r="AB978" s="55"/>
      <c r="AC978" s="55"/>
      <c r="AD978" s="55"/>
      <c r="AE978" s="55"/>
      <c r="AF978" s="55"/>
      <c r="AG978" s="55"/>
      <c r="AH978" s="55"/>
      <c r="AI978" s="55"/>
      <c r="AJ978" s="18">
        <f t="shared" ca="1" si="25"/>
        <v>0</v>
      </c>
      <c r="AK978" s="19">
        <f t="shared" ca="1" si="26"/>
        <v>0</v>
      </c>
      <c r="AL978" s="21" t="s">
        <v>87</v>
      </c>
      <c r="AM978" s="21">
        <v>28</v>
      </c>
      <c r="AN978" s="21">
        <v>26</v>
      </c>
    </row>
    <row r="979" spans="1:40" ht="12" hidden="1" customHeight="1">
      <c r="A979" s="43"/>
      <c r="B979" s="10"/>
      <c r="C979" s="10"/>
      <c r="D979" s="10"/>
      <c r="E979" s="10"/>
      <c r="F979" s="10"/>
      <c r="G979" s="10"/>
      <c r="H979" s="10"/>
      <c r="I979" s="10"/>
      <c r="J979" s="10"/>
      <c r="K979" s="14"/>
      <c r="L979" s="55"/>
      <c r="M979" s="55"/>
      <c r="N979" s="55"/>
      <c r="O979" s="55"/>
      <c r="P979" s="55"/>
      <c r="Q979" s="55"/>
      <c r="R979" s="55"/>
      <c r="S979" s="55"/>
      <c r="T979" s="55"/>
      <c r="U979" s="55"/>
      <c r="V979" s="55"/>
      <c r="W979" s="55"/>
      <c r="X979" s="55"/>
      <c r="Y979" s="55"/>
      <c r="Z979" s="55"/>
      <c r="AA979" s="55"/>
      <c r="AB979" s="55"/>
      <c r="AC979" s="55"/>
      <c r="AD979" s="55"/>
      <c r="AE979" s="55"/>
      <c r="AF979" s="55"/>
      <c r="AG979" s="55"/>
      <c r="AH979" s="55"/>
      <c r="AI979" s="55"/>
      <c r="AJ979" s="18">
        <f t="shared" ca="1" si="25"/>
        <v>0</v>
      </c>
      <c r="AK979" s="19">
        <f t="shared" ca="1" si="26"/>
        <v>0</v>
      </c>
      <c r="AL979" s="21" t="s">
        <v>87</v>
      </c>
      <c r="AM979" s="21">
        <v>29</v>
      </c>
      <c r="AN979" s="21">
        <v>27</v>
      </c>
    </row>
    <row r="980" spans="1:40" ht="12" hidden="1" customHeight="1">
      <c r="A980" s="43"/>
      <c r="B980" s="10"/>
      <c r="C980" s="10"/>
      <c r="D980" s="10"/>
      <c r="E980" s="10"/>
      <c r="F980" s="10"/>
      <c r="G980" s="10"/>
      <c r="H980" s="10"/>
      <c r="I980" s="10"/>
      <c r="J980" s="10"/>
      <c r="K980" s="14"/>
      <c r="L980" s="55"/>
      <c r="M980" s="55"/>
      <c r="N980" s="55"/>
      <c r="O980" s="55"/>
      <c r="P980" s="55"/>
      <c r="Q980" s="55"/>
      <c r="R980" s="55"/>
      <c r="S980" s="55"/>
      <c r="T980" s="55"/>
      <c r="U980" s="55"/>
      <c r="V980" s="55"/>
      <c r="W980" s="55"/>
      <c r="X980" s="55"/>
      <c r="Y980" s="55"/>
      <c r="Z980" s="55"/>
      <c r="AA980" s="55"/>
      <c r="AB980" s="55"/>
      <c r="AC980" s="55"/>
      <c r="AD980" s="55"/>
      <c r="AE980" s="55"/>
      <c r="AF980" s="55"/>
      <c r="AG980" s="55"/>
      <c r="AH980" s="55"/>
      <c r="AI980" s="55"/>
      <c r="AJ980" s="18">
        <f t="shared" ca="1" si="25"/>
        <v>0</v>
      </c>
      <c r="AK980" s="19">
        <f t="shared" ca="1" si="26"/>
        <v>0</v>
      </c>
      <c r="AL980" s="21" t="s">
        <v>87</v>
      </c>
      <c r="AM980" s="21">
        <v>30</v>
      </c>
      <c r="AN980" s="21">
        <v>28</v>
      </c>
    </row>
    <row r="981" spans="1:40" ht="12" hidden="1" customHeight="1">
      <c r="A981" s="43"/>
      <c r="B981" s="10"/>
      <c r="C981" s="10"/>
      <c r="D981" s="10"/>
      <c r="E981" s="10"/>
      <c r="F981" s="10"/>
      <c r="G981" s="10"/>
      <c r="H981" s="10"/>
      <c r="I981" s="10"/>
      <c r="J981" s="10"/>
      <c r="K981" s="14"/>
      <c r="L981" s="55"/>
      <c r="M981" s="55"/>
      <c r="N981" s="55"/>
      <c r="O981" s="55"/>
      <c r="P981" s="55"/>
      <c r="Q981" s="55"/>
      <c r="R981" s="55"/>
      <c r="S981" s="55"/>
      <c r="T981" s="55"/>
      <c r="U981" s="55"/>
      <c r="V981" s="55"/>
      <c r="W981" s="55"/>
      <c r="X981" s="55"/>
      <c r="Y981" s="55"/>
      <c r="Z981" s="55"/>
      <c r="AA981" s="55"/>
      <c r="AB981" s="55"/>
      <c r="AC981" s="55"/>
      <c r="AD981" s="55"/>
      <c r="AE981" s="55"/>
      <c r="AF981" s="55"/>
      <c r="AG981" s="55"/>
      <c r="AH981" s="55"/>
      <c r="AI981" s="55"/>
      <c r="AJ981" s="18">
        <f t="shared" ca="1" si="25"/>
        <v>0</v>
      </c>
      <c r="AK981" s="19">
        <f t="shared" ca="1" si="26"/>
        <v>0</v>
      </c>
      <c r="AL981" s="21" t="s">
        <v>87</v>
      </c>
      <c r="AM981" s="21">
        <v>31</v>
      </c>
      <c r="AN981" s="21">
        <v>29</v>
      </c>
    </row>
    <row r="982" spans="1:40" ht="12" hidden="1" customHeight="1">
      <c r="A982" s="43"/>
      <c r="B982" s="10"/>
      <c r="C982" s="10"/>
      <c r="D982" s="10"/>
      <c r="E982" s="10"/>
      <c r="F982" s="10"/>
      <c r="G982" s="10"/>
      <c r="H982" s="10"/>
      <c r="I982" s="10"/>
      <c r="J982" s="10"/>
      <c r="K982" s="14"/>
      <c r="L982" s="55"/>
      <c r="M982" s="55"/>
      <c r="N982" s="55"/>
      <c r="O982" s="55"/>
      <c r="P982" s="55"/>
      <c r="Q982" s="55"/>
      <c r="R982" s="55"/>
      <c r="S982" s="55"/>
      <c r="T982" s="55"/>
      <c r="U982" s="55"/>
      <c r="V982" s="55"/>
      <c r="W982" s="55"/>
      <c r="X982" s="55"/>
      <c r="Y982" s="55"/>
      <c r="Z982" s="55"/>
      <c r="AA982" s="55"/>
      <c r="AB982" s="55"/>
      <c r="AC982" s="55"/>
      <c r="AD982" s="55"/>
      <c r="AE982" s="55"/>
      <c r="AF982" s="55"/>
      <c r="AG982" s="55"/>
      <c r="AH982" s="55"/>
      <c r="AI982" s="55"/>
      <c r="AJ982" s="18">
        <f t="shared" ca="1" si="25"/>
        <v>0</v>
      </c>
      <c r="AK982" s="19">
        <f t="shared" ca="1" si="26"/>
        <v>0</v>
      </c>
      <c r="AL982" s="21" t="s">
        <v>87</v>
      </c>
      <c r="AM982" s="21">
        <v>32</v>
      </c>
      <c r="AN982" s="21">
        <v>30</v>
      </c>
    </row>
    <row r="983" spans="1:40" ht="12" hidden="1" customHeight="1">
      <c r="A983" s="43"/>
      <c r="B983" s="10"/>
      <c r="C983" s="10"/>
      <c r="D983" s="10"/>
      <c r="E983" s="10"/>
      <c r="F983" s="10"/>
      <c r="G983" s="10"/>
      <c r="H983" s="10"/>
      <c r="I983" s="10"/>
      <c r="J983" s="10"/>
      <c r="K983" s="14"/>
      <c r="L983" s="55"/>
      <c r="M983" s="55"/>
      <c r="N983" s="55"/>
      <c r="O983" s="55"/>
      <c r="P983" s="55"/>
      <c r="Q983" s="55"/>
      <c r="R983" s="55"/>
      <c r="S983" s="55"/>
      <c r="T983" s="55"/>
      <c r="U983" s="55"/>
      <c r="V983" s="55"/>
      <c r="W983" s="55"/>
      <c r="X983" s="55"/>
      <c r="Y983" s="55"/>
      <c r="Z983" s="55"/>
      <c r="AA983" s="55"/>
      <c r="AB983" s="55"/>
      <c r="AC983" s="55"/>
      <c r="AD983" s="55"/>
      <c r="AE983" s="55"/>
      <c r="AF983" s="55"/>
      <c r="AG983" s="55"/>
      <c r="AH983" s="55"/>
      <c r="AI983" s="55"/>
      <c r="AJ983" s="18">
        <f t="shared" ca="1" si="25"/>
        <v>0</v>
      </c>
      <c r="AK983" s="19">
        <f t="shared" ca="1" si="26"/>
        <v>0</v>
      </c>
      <c r="AL983" s="21" t="s">
        <v>87</v>
      </c>
      <c r="AM983" s="21">
        <v>33</v>
      </c>
      <c r="AN983" s="21">
        <v>31</v>
      </c>
    </row>
    <row r="984" spans="1:40" ht="12" hidden="1" customHeight="1">
      <c r="A984" s="43"/>
      <c r="B984" s="10"/>
      <c r="C984" s="10"/>
      <c r="D984" s="10"/>
      <c r="E984" s="10"/>
      <c r="F984" s="10"/>
      <c r="G984" s="10"/>
      <c r="H984" s="10"/>
      <c r="I984" s="10"/>
      <c r="J984" s="10"/>
      <c r="K984" s="14"/>
      <c r="L984" s="55"/>
      <c r="M984" s="55"/>
      <c r="N984" s="55"/>
      <c r="O984" s="55"/>
      <c r="P984" s="55"/>
      <c r="Q984" s="55"/>
      <c r="R984" s="55"/>
      <c r="S984" s="55"/>
      <c r="T984" s="55"/>
      <c r="U984" s="55"/>
      <c r="V984" s="55"/>
      <c r="W984" s="55"/>
      <c r="X984" s="55"/>
      <c r="Y984" s="55"/>
      <c r="Z984" s="55"/>
      <c r="AA984" s="55"/>
      <c r="AB984" s="55"/>
      <c r="AC984" s="55"/>
      <c r="AD984" s="55"/>
      <c r="AE984" s="55"/>
      <c r="AF984" s="55"/>
      <c r="AG984" s="55"/>
      <c r="AH984" s="55"/>
      <c r="AI984" s="55"/>
      <c r="AJ984" s="18">
        <f t="shared" ca="1" si="25"/>
        <v>0</v>
      </c>
      <c r="AK984" s="19">
        <f t="shared" ca="1" si="26"/>
        <v>0</v>
      </c>
      <c r="AL984" s="21" t="s">
        <v>87</v>
      </c>
      <c r="AM984" s="21">
        <v>34</v>
      </c>
      <c r="AN984" s="21">
        <v>32</v>
      </c>
    </row>
    <row r="985" spans="1:40" ht="12" hidden="1" customHeight="1">
      <c r="A985" s="43"/>
      <c r="B985" s="10"/>
      <c r="C985" s="10"/>
      <c r="D985" s="10"/>
      <c r="E985" s="10"/>
      <c r="F985" s="10"/>
      <c r="G985" s="10"/>
      <c r="H985" s="10"/>
      <c r="I985" s="10"/>
      <c r="J985" s="10"/>
      <c r="K985" s="14"/>
      <c r="L985" s="55"/>
      <c r="M985" s="55"/>
      <c r="N985" s="55"/>
      <c r="O985" s="55"/>
      <c r="P985" s="55"/>
      <c r="Q985" s="55"/>
      <c r="R985" s="55"/>
      <c r="S985" s="55"/>
      <c r="T985" s="55"/>
      <c r="U985" s="55"/>
      <c r="V985" s="55"/>
      <c r="W985" s="55"/>
      <c r="X985" s="55"/>
      <c r="Y985" s="55"/>
      <c r="Z985" s="55"/>
      <c r="AA985" s="55"/>
      <c r="AB985" s="55"/>
      <c r="AC985" s="55"/>
      <c r="AD985" s="55"/>
      <c r="AE985" s="55"/>
      <c r="AF985" s="55"/>
      <c r="AG985" s="55"/>
      <c r="AH985" s="55"/>
      <c r="AI985" s="55"/>
      <c r="AJ985" s="18">
        <f t="shared" ca="1" si="25"/>
        <v>0</v>
      </c>
      <c r="AK985" s="19">
        <f t="shared" ca="1" si="26"/>
        <v>0</v>
      </c>
      <c r="AL985" s="21" t="s">
        <v>87</v>
      </c>
      <c r="AM985" s="21">
        <v>35</v>
      </c>
      <c r="AN985" s="21">
        <v>33</v>
      </c>
    </row>
    <row r="986" spans="1:40" ht="12" hidden="1" customHeight="1">
      <c r="A986" s="43"/>
      <c r="B986" s="10"/>
      <c r="C986" s="10"/>
      <c r="D986" s="10"/>
      <c r="E986" s="10"/>
      <c r="F986" s="10"/>
      <c r="G986" s="10"/>
      <c r="H986" s="10"/>
      <c r="I986" s="10"/>
      <c r="J986" s="10"/>
      <c r="K986" s="14"/>
      <c r="L986" s="55"/>
      <c r="M986" s="55"/>
      <c r="N986" s="55"/>
      <c r="O986" s="55"/>
      <c r="P986" s="55"/>
      <c r="Q986" s="55"/>
      <c r="R986" s="55"/>
      <c r="S986" s="55"/>
      <c r="T986" s="55"/>
      <c r="U986" s="55"/>
      <c r="V986" s="55"/>
      <c r="W986" s="55"/>
      <c r="X986" s="55"/>
      <c r="Y986" s="55"/>
      <c r="Z986" s="55"/>
      <c r="AA986" s="55"/>
      <c r="AB986" s="55"/>
      <c r="AC986" s="55"/>
      <c r="AD986" s="55"/>
      <c r="AE986" s="55"/>
      <c r="AF986" s="55"/>
      <c r="AG986" s="55"/>
      <c r="AH986" s="55"/>
      <c r="AI986" s="55"/>
      <c r="AJ986" s="18">
        <f t="shared" ca="1" si="25"/>
        <v>0</v>
      </c>
      <c r="AK986" s="19">
        <f t="shared" ca="1" si="26"/>
        <v>0</v>
      </c>
      <c r="AL986" s="21" t="s">
        <v>87</v>
      </c>
      <c r="AM986" s="21">
        <v>36</v>
      </c>
      <c r="AN986" s="21">
        <v>34</v>
      </c>
    </row>
    <row r="987" spans="1:40" ht="12" hidden="1" customHeight="1">
      <c r="A987" s="43"/>
      <c r="B987" s="10"/>
      <c r="C987" s="10"/>
      <c r="D987" s="10"/>
      <c r="E987" s="10"/>
      <c r="F987" s="10"/>
      <c r="G987" s="10"/>
      <c r="H987" s="10"/>
      <c r="I987" s="10"/>
      <c r="J987" s="10"/>
      <c r="K987" s="14"/>
      <c r="L987" s="55"/>
      <c r="M987" s="55"/>
      <c r="N987" s="55"/>
      <c r="O987" s="55"/>
      <c r="P987" s="55"/>
      <c r="Q987" s="55"/>
      <c r="R987" s="55"/>
      <c r="S987" s="55"/>
      <c r="T987" s="55"/>
      <c r="U987" s="55"/>
      <c r="V987" s="55"/>
      <c r="W987" s="55"/>
      <c r="X987" s="55"/>
      <c r="Y987" s="55"/>
      <c r="Z987" s="55"/>
      <c r="AA987" s="55"/>
      <c r="AB987" s="55"/>
      <c r="AC987" s="55"/>
      <c r="AD987" s="55"/>
      <c r="AE987" s="55"/>
      <c r="AF987" s="55"/>
      <c r="AG987" s="55"/>
      <c r="AH987" s="55"/>
      <c r="AI987" s="55"/>
      <c r="AJ987" s="18">
        <f t="shared" ca="1" si="25"/>
        <v>0</v>
      </c>
      <c r="AK987" s="19">
        <f t="shared" ca="1" si="26"/>
        <v>0</v>
      </c>
      <c r="AL987" s="21" t="s">
        <v>87</v>
      </c>
      <c r="AM987" s="21">
        <v>37</v>
      </c>
      <c r="AN987" s="21">
        <v>35</v>
      </c>
    </row>
    <row r="988" spans="1:40" ht="12" hidden="1" customHeight="1">
      <c r="A988" s="43"/>
      <c r="B988" s="10"/>
      <c r="C988" s="10"/>
      <c r="D988" s="10"/>
      <c r="E988" s="10"/>
      <c r="F988" s="10"/>
      <c r="G988" s="10"/>
      <c r="H988" s="10"/>
      <c r="I988" s="10"/>
      <c r="J988" s="10"/>
      <c r="K988" s="14"/>
      <c r="L988" s="55"/>
      <c r="M988" s="55"/>
      <c r="N988" s="55"/>
      <c r="O988" s="55"/>
      <c r="P988" s="55"/>
      <c r="Q988" s="55"/>
      <c r="R988" s="55"/>
      <c r="S988" s="55"/>
      <c r="T988" s="55"/>
      <c r="U988" s="55"/>
      <c r="V988" s="55"/>
      <c r="W988" s="55"/>
      <c r="X988" s="55"/>
      <c r="Y988" s="55"/>
      <c r="Z988" s="55"/>
      <c r="AA988" s="55"/>
      <c r="AB988" s="55"/>
      <c r="AC988" s="55"/>
      <c r="AD988" s="55"/>
      <c r="AE988" s="55"/>
      <c r="AF988" s="55"/>
      <c r="AG988" s="55"/>
      <c r="AH988" s="55"/>
      <c r="AI988" s="55"/>
      <c r="AJ988" s="18">
        <f t="shared" ca="1" si="25"/>
        <v>0</v>
      </c>
      <c r="AK988" s="19">
        <f t="shared" ca="1" si="26"/>
        <v>0</v>
      </c>
      <c r="AL988" s="21" t="s">
        <v>87</v>
      </c>
      <c r="AM988" s="21">
        <v>38</v>
      </c>
      <c r="AN988" s="21">
        <v>36</v>
      </c>
    </row>
    <row r="989" spans="1:40" ht="12" hidden="1" customHeight="1">
      <c r="A989" s="43"/>
      <c r="B989" s="10"/>
      <c r="C989" s="10"/>
      <c r="D989" s="10"/>
      <c r="E989" s="10"/>
      <c r="F989" s="10"/>
      <c r="G989" s="10"/>
      <c r="H989" s="10"/>
      <c r="I989" s="10"/>
      <c r="J989" s="10"/>
      <c r="K989" s="14"/>
      <c r="L989" s="55"/>
      <c r="M989" s="55"/>
      <c r="N989" s="55"/>
      <c r="O989" s="55"/>
      <c r="P989" s="55"/>
      <c r="Q989" s="55"/>
      <c r="R989" s="55"/>
      <c r="S989" s="55"/>
      <c r="T989" s="55"/>
      <c r="U989" s="55"/>
      <c r="V989" s="55"/>
      <c r="W989" s="55"/>
      <c r="X989" s="55"/>
      <c r="Y989" s="55"/>
      <c r="Z989" s="55"/>
      <c r="AA989" s="55"/>
      <c r="AB989" s="55"/>
      <c r="AC989" s="55"/>
      <c r="AD989" s="55"/>
      <c r="AE989" s="55"/>
      <c r="AF989" s="55"/>
      <c r="AG989" s="55"/>
      <c r="AH989" s="55"/>
      <c r="AI989" s="55"/>
      <c r="AJ989" s="18">
        <f t="shared" ca="1" si="25"/>
        <v>0</v>
      </c>
      <c r="AK989" s="19">
        <f t="shared" ca="1" si="26"/>
        <v>0</v>
      </c>
      <c r="AL989" s="21" t="s">
        <v>87</v>
      </c>
      <c r="AM989" s="21">
        <v>39</v>
      </c>
      <c r="AN989" s="21">
        <v>37</v>
      </c>
    </row>
    <row r="990" spans="1:40" ht="12" hidden="1" customHeight="1">
      <c r="A990" s="43"/>
      <c r="B990" s="10"/>
      <c r="C990" s="10"/>
      <c r="D990" s="10"/>
      <c r="E990" s="10"/>
      <c r="F990" s="10"/>
      <c r="G990" s="10"/>
      <c r="H990" s="10"/>
      <c r="I990" s="10"/>
      <c r="J990" s="10"/>
      <c r="K990" s="14"/>
      <c r="L990" s="55"/>
      <c r="M990" s="55"/>
      <c r="N990" s="55"/>
      <c r="O990" s="55"/>
      <c r="P990" s="55"/>
      <c r="Q990" s="55"/>
      <c r="R990" s="55"/>
      <c r="S990" s="55"/>
      <c r="T990" s="55"/>
      <c r="U990" s="55"/>
      <c r="V990" s="55"/>
      <c r="W990" s="55"/>
      <c r="X990" s="55"/>
      <c r="Y990" s="55"/>
      <c r="Z990" s="55"/>
      <c r="AA990" s="55"/>
      <c r="AB990" s="55"/>
      <c r="AC990" s="55"/>
      <c r="AD990" s="55"/>
      <c r="AE990" s="55"/>
      <c r="AF990" s="55"/>
      <c r="AG990" s="55"/>
      <c r="AH990" s="55"/>
      <c r="AI990" s="55"/>
      <c r="AJ990" s="18">
        <f t="shared" ca="1" si="25"/>
        <v>0</v>
      </c>
      <c r="AK990" s="19">
        <f t="shared" ca="1" si="26"/>
        <v>0</v>
      </c>
      <c r="AL990" s="21" t="s">
        <v>87</v>
      </c>
      <c r="AM990" s="21">
        <v>40</v>
      </c>
      <c r="AN990" s="21">
        <v>38</v>
      </c>
    </row>
    <row r="991" spans="1:40" ht="12" hidden="1" customHeight="1">
      <c r="A991" s="43"/>
      <c r="B991" s="10"/>
      <c r="C991" s="10"/>
      <c r="D991" s="10"/>
      <c r="E991" s="10"/>
      <c r="F991" s="10"/>
      <c r="G991" s="10"/>
      <c r="H991" s="10"/>
      <c r="I991" s="10"/>
      <c r="J991" s="10"/>
      <c r="K991" s="14"/>
      <c r="L991" s="55"/>
      <c r="M991" s="55"/>
      <c r="N991" s="55"/>
      <c r="O991" s="55"/>
      <c r="P991" s="55"/>
      <c r="Q991" s="55"/>
      <c r="R991" s="55"/>
      <c r="S991" s="55"/>
      <c r="T991" s="55"/>
      <c r="U991" s="55"/>
      <c r="V991" s="55"/>
      <c r="W991" s="55"/>
      <c r="X991" s="55"/>
      <c r="Y991" s="55"/>
      <c r="Z991" s="55"/>
      <c r="AA991" s="55"/>
      <c r="AB991" s="55"/>
      <c r="AC991" s="55"/>
      <c r="AD991" s="55"/>
      <c r="AE991" s="55"/>
      <c r="AF991" s="55"/>
      <c r="AG991" s="55"/>
      <c r="AH991" s="55"/>
      <c r="AI991" s="55"/>
      <c r="AJ991" s="18">
        <f t="shared" ca="1" si="25"/>
        <v>0</v>
      </c>
      <c r="AK991" s="19">
        <f t="shared" ca="1" si="26"/>
        <v>0</v>
      </c>
      <c r="AL991" s="21" t="s">
        <v>87</v>
      </c>
      <c r="AM991" s="21">
        <v>41</v>
      </c>
      <c r="AN991" s="21">
        <v>39</v>
      </c>
    </row>
    <row r="992" spans="1:40" ht="12" hidden="1" customHeight="1">
      <c r="A992" s="43"/>
      <c r="B992" s="10"/>
      <c r="C992" s="10"/>
      <c r="D992" s="10"/>
      <c r="E992" s="10"/>
      <c r="F992" s="10"/>
      <c r="G992" s="10"/>
      <c r="H992" s="10"/>
      <c r="I992" s="10"/>
      <c r="J992" s="10"/>
      <c r="K992" s="14"/>
      <c r="L992" s="55"/>
      <c r="M992" s="55"/>
      <c r="N992" s="55"/>
      <c r="O992" s="55"/>
      <c r="P992" s="55"/>
      <c r="Q992" s="55"/>
      <c r="R992" s="55"/>
      <c r="S992" s="55"/>
      <c r="T992" s="55"/>
      <c r="U992" s="55"/>
      <c r="V992" s="55"/>
      <c r="W992" s="55"/>
      <c r="X992" s="55"/>
      <c r="Y992" s="55"/>
      <c r="Z992" s="55"/>
      <c r="AA992" s="55"/>
      <c r="AB992" s="55"/>
      <c r="AC992" s="55"/>
      <c r="AD992" s="55"/>
      <c r="AE992" s="55"/>
      <c r="AF992" s="55"/>
      <c r="AG992" s="55"/>
      <c r="AH992" s="55"/>
      <c r="AI992" s="55"/>
      <c r="AJ992" s="18">
        <f t="shared" ca="1" si="25"/>
        <v>0</v>
      </c>
      <c r="AK992" s="19">
        <f t="shared" ca="1" si="26"/>
        <v>0</v>
      </c>
      <c r="AL992" s="21" t="s">
        <v>87</v>
      </c>
      <c r="AM992" s="21">
        <v>42</v>
      </c>
      <c r="AN992" s="21">
        <v>40</v>
      </c>
    </row>
    <row r="993" spans="1:40" ht="12" hidden="1" customHeight="1">
      <c r="A993" s="43"/>
      <c r="B993" s="10"/>
      <c r="C993" s="10"/>
      <c r="D993" s="10"/>
      <c r="E993" s="10"/>
      <c r="F993" s="10"/>
      <c r="G993" s="10"/>
      <c r="H993" s="10"/>
      <c r="I993" s="10"/>
      <c r="J993" s="10"/>
      <c r="K993" s="14"/>
      <c r="L993" s="55"/>
      <c r="M993" s="55"/>
      <c r="N993" s="55"/>
      <c r="O993" s="55"/>
      <c r="P993" s="55"/>
      <c r="Q993" s="55"/>
      <c r="R993" s="55"/>
      <c r="S993" s="55"/>
      <c r="T993" s="55"/>
      <c r="U993" s="55"/>
      <c r="V993" s="55"/>
      <c r="W993" s="55"/>
      <c r="X993" s="55"/>
      <c r="Y993" s="55"/>
      <c r="Z993" s="55"/>
      <c r="AA993" s="55"/>
      <c r="AB993" s="55"/>
      <c r="AC993" s="55"/>
      <c r="AD993" s="55"/>
      <c r="AE993" s="55"/>
      <c r="AF993" s="55"/>
      <c r="AG993" s="55"/>
      <c r="AH993" s="55"/>
      <c r="AI993" s="55"/>
      <c r="AJ993" s="18">
        <f t="shared" ca="1" si="25"/>
        <v>0</v>
      </c>
      <c r="AK993" s="19">
        <f t="shared" ca="1" si="26"/>
        <v>0</v>
      </c>
      <c r="AL993" s="21" t="s">
        <v>87</v>
      </c>
      <c r="AM993" s="21">
        <v>43</v>
      </c>
      <c r="AN993" s="21">
        <v>41</v>
      </c>
    </row>
    <row r="994" spans="1:40" ht="12" hidden="1" customHeight="1">
      <c r="A994" s="43"/>
      <c r="B994" s="10"/>
      <c r="C994" s="10"/>
      <c r="D994" s="10"/>
      <c r="E994" s="10"/>
      <c r="F994" s="10"/>
      <c r="G994" s="10"/>
      <c r="H994" s="10"/>
      <c r="I994" s="10"/>
      <c r="J994" s="10"/>
      <c r="K994" s="14"/>
      <c r="L994" s="55"/>
      <c r="M994" s="55"/>
      <c r="N994" s="55"/>
      <c r="O994" s="55"/>
      <c r="P994" s="55"/>
      <c r="Q994" s="55"/>
      <c r="R994" s="55"/>
      <c r="S994" s="55"/>
      <c r="T994" s="55"/>
      <c r="U994" s="55"/>
      <c r="V994" s="55"/>
      <c r="W994" s="55"/>
      <c r="X994" s="55"/>
      <c r="Y994" s="55"/>
      <c r="Z994" s="55"/>
      <c r="AA994" s="55"/>
      <c r="AB994" s="55"/>
      <c r="AC994" s="55"/>
      <c r="AD994" s="55"/>
      <c r="AE994" s="55"/>
      <c r="AF994" s="55"/>
      <c r="AG994" s="55"/>
      <c r="AH994" s="55"/>
      <c r="AI994" s="55"/>
      <c r="AJ994" s="18">
        <f t="shared" ca="1" si="25"/>
        <v>0</v>
      </c>
      <c r="AK994" s="19">
        <f t="shared" ca="1" si="26"/>
        <v>0</v>
      </c>
      <c r="AL994" s="21" t="s">
        <v>87</v>
      </c>
      <c r="AM994" s="21">
        <v>44</v>
      </c>
      <c r="AN994" s="21">
        <v>42</v>
      </c>
    </row>
    <row r="995" spans="1:40" ht="12" hidden="1" customHeight="1">
      <c r="A995" s="43"/>
      <c r="B995" s="10"/>
      <c r="C995" s="10"/>
      <c r="D995" s="10"/>
      <c r="E995" s="10"/>
      <c r="F995" s="10"/>
      <c r="G995" s="10"/>
      <c r="H995" s="10"/>
      <c r="I995" s="10"/>
      <c r="J995" s="10"/>
      <c r="K995" s="14"/>
      <c r="L995" s="55"/>
      <c r="M995" s="55"/>
      <c r="N995" s="55"/>
      <c r="O995" s="55"/>
      <c r="P995" s="55"/>
      <c r="Q995" s="55"/>
      <c r="R995" s="55"/>
      <c r="S995" s="55"/>
      <c r="T995" s="55"/>
      <c r="U995" s="55"/>
      <c r="V995" s="55"/>
      <c r="W995" s="55"/>
      <c r="X995" s="55"/>
      <c r="Y995" s="55"/>
      <c r="Z995" s="55"/>
      <c r="AA995" s="55"/>
      <c r="AB995" s="55"/>
      <c r="AC995" s="55"/>
      <c r="AD995" s="55"/>
      <c r="AE995" s="55"/>
      <c r="AF995" s="55"/>
      <c r="AG995" s="55"/>
      <c r="AH995" s="55"/>
      <c r="AI995" s="55"/>
      <c r="AJ995" s="18">
        <f t="shared" ca="1" si="25"/>
        <v>0</v>
      </c>
      <c r="AK995" s="19">
        <f t="shared" ca="1" si="26"/>
        <v>0</v>
      </c>
      <c r="AL995" s="21" t="s">
        <v>87</v>
      </c>
      <c r="AM995" s="21">
        <v>45</v>
      </c>
      <c r="AN995" s="21">
        <v>43</v>
      </c>
    </row>
    <row r="996" spans="1:40" ht="12" hidden="1" customHeight="1">
      <c r="A996" s="43"/>
      <c r="B996" s="10"/>
      <c r="C996" s="10"/>
      <c r="D996" s="10"/>
      <c r="E996" s="10"/>
      <c r="F996" s="10"/>
      <c r="G996" s="10"/>
      <c r="H996" s="10"/>
      <c r="I996" s="10"/>
      <c r="J996" s="10"/>
      <c r="K996" s="14"/>
      <c r="L996" s="55"/>
      <c r="M996" s="55"/>
      <c r="N996" s="55"/>
      <c r="O996" s="55"/>
      <c r="P996" s="55"/>
      <c r="Q996" s="55"/>
      <c r="R996" s="55"/>
      <c r="S996" s="55"/>
      <c r="T996" s="55"/>
      <c r="U996" s="55"/>
      <c r="V996" s="55"/>
      <c r="W996" s="55"/>
      <c r="X996" s="55"/>
      <c r="Y996" s="55"/>
      <c r="Z996" s="55"/>
      <c r="AA996" s="55"/>
      <c r="AB996" s="55"/>
      <c r="AC996" s="55"/>
      <c r="AD996" s="55"/>
      <c r="AE996" s="55"/>
      <c r="AF996" s="55"/>
      <c r="AG996" s="55"/>
      <c r="AH996" s="55"/>
      <c r="AI996" s="55"/>
      <c r="AJ996" s="18">
        <f t="shared" ca="1" si="25"/>
        <v>0</v>
      </c>
      <c r="AK996" s="19">
        <f t="shared" ca="1" si="26"/>
        <v>0</v>
      </c>
      <c r="AL996" s="21" t="s">
        <v>87</v>
      </c>
      <c r="AM996" s="21">
        <v>46</v>
      </c>
      <c r="AN996" s="21">
        <v>44</v>
      </c>
    </row>
    <row r="997" spans="1:40" ht="12" hidden="1" customHeight="1">
      <c r="A997" s="43"/>
      <c r="B997" s="10"/>
      <c r="C997" s="10"/>
      <c r="D997" s="10"/>
      <c r="E997" s="10"/>
      <c r="F997" s="10"/>
      <c r="G997" s="10"/>
      <c r="H997" s="10"/>
      <c r="I997" s="10"/>
      <c r="J997" s="10"/>
      <c r="K997" s="14"/>
      <c r="L997" s="55"/>
      <c r="M997" s="55"/>
      <c r="N997" s="55"/>
      <c r="O997" s="55"/>
      <c r="P997" s="55"/>
      <c r="Q997" s="55"/>
      <c r="R997" s="55"/>
      <c r="S997" s="55"/>
      <c r="T997" s="55"/>
      <c r="U997" s="55"/>
      <c r="V997" s="55"/>
      <c r="W997" s="55"/>
      <c r="X997" s="55"/>
      <c r="Y997" s="55"/>
      <c r="Z997" s="55"/>
      <c r="AA997" s="55"/>
      <c r="AB997" s="55"/>
      <c r="AC997" s="55"/>
      <c r="AD997" s="55"/>
      <c r="AE997" s="55"/>
      <c r="AF997" s="55"/>
      <c r="AG997" s="55"/>
      <c r="AH997" s="55"/>
      <c r="AI997" s="55"/>
      <c r="AJ997" s="18">
        <f t="shared" ca="1" si="25"/>
        <v>0</v>
      </c>
      <c r="AK997" s="19">
        <f t="shared" ca="1" si="26"/>
        <v>0</v>
      </c>
      <c r="AL997" s="21" t="s">
        <v>87</v>
      </c>
      <c r="AM997" s="21">
        <v>47</v>
      </c>
      <c r="AN997" s="21">
        <v>45</v>
      </c>
    </row>
    <row r="998" spans="1:40" ht="12" hidden="1" customHeight="1">
      <c r="A998" s="43"/>
      <c r="B998" s="10"/>
      <c r="C998" s="10"/>
      <c r="D998" s="10"/>
      <c r="E998" s="10"/>
      <c r="F998" s="10"/>
      <c r="G998" s="10"/>
      <c r="H998" s="10"/>
      <c r="I998" s="10"/>
      <c r="J998" s="10"/>
      <c r="K998" s="14"/>
      <c r="L998" s="55"/>
      <c r="M998" s="55"/>
      <c r="N998" s="55"/>
      <c r="O998" s="55"/>
      <c r="P998" s="55"/>
      <c r="Q998" s="55"/>
      <c r="R998" s="55"/>
      <c r="S998" s="55"/>
      <c r="T998" s="55"/>
      <c r="U998" s="55"/>
      <c r="V998" s="55"/>
      <c r="W998" s="55"/>
      <c r="X998" s="55"/>
      <c r="Y998" s="55"/>
      <c r="Z998" s="55"/>
      <c r="AA998" s="55"/>
      <c r="AB998" s="55"/>
      <c r="AC998" s="55"/>
      <c r="AD998" s="55"/>
      <c r="AE998" s="55"/>
      <c r="AF998" s="55"/>
      <c r="AG998" s="55"/>
      <c r="AH998" s="55"/>
      <c r="AI998" s="55"/>
      <c r="AJ998" s="18">
        <f t="shared" ca="1" si="25"/>
        <v>0</v>
      </c>
      <c r="AK998" s="19">
        <f t="shared" ca="1" si="26"/>
        <v>0</v>
      </c>
      <c r="AL998" s="21" t="s">
        <v>87</v>
      </c>
      <c r="AM998" s="21">
        <v>48</v>
      </c>
      <c r="AN998" s="21">
        <v>46</v>
      </c>
    </row>
    <row r="999" spans="1:40" ht="12" hidden="1" customHeight="1">
      <c r="A999" s="43"/>
      <c r="B999" s="10"/>
      <c r="C999" s="10"/>
      <c r="D999" s="10"/>
      <c r="E999" s="10"/>
      <c r="F999" s="10"/>
      <c r="G999" s="10"/>
      <c r="H999" s="10"/>
      <c r="I999" s="10"/>
      <c r="J999" s="10"/>
      <c r="K999" s="14"/>
      <c r="L999" s="55"/>
      <c r="M999" s="55"/>
      <c r="N999" s="55"/>
      <c r="O999" s="55"/>
      <c r="P999" s="55"/>
      <c r="Q999" s="55"/>
      <c r="R999" s="55"/>
      <c r="S999" s="55"/>
      <c r="T999" s="55"/>
      <c r="U999" s="55"/>
      <c r="V999" s="55"/>
      <c r="W999" s="55"/>
      <c r="X999" s="55"/>
      <c r="Y999" s="55"/>
      <c r="Z999" s="55"/>
      <c r="AA999" s="55"/>
      <c r="AB999" s="55"/>
      <c r="AC999" s="55"/>
      <c r="AD999" s="55"/>
      <c r="AE999" s="55"/>
      <c r="AF999" s="55"/>
      <c r="AG999" s="55"/>
      <c r="AH999" s="55"/>
      <c r="AI999" s="55"/>
      <c r="AJ999" s="18">
        <f t="shared" ca="1" si="25"/>
        <v>0</v>
      </c>
      <c r="AK999" s="19">
        <f t="shared" ca="1" si="26"/>
        <v>0</v>
      </c>
      <c r="AL999" s="21" t="s">
        <v>87</v>
      </c>
      <c r="AM999" s="21">
        <v>49</v>
      </c>
      <c r="AN999" s="21">
        <v>47</v>
      </c>
    </row>
    <row r="1000" spans="1:40" ht="12" hidden="1" customHeight="1">
      <c r="A1000" s="43"/>
      <c r="B1000" s="10"/>
      <c r="C1000" s="10"/>
      <c r="D1000" s="10"/>
      <c r="E1000" s="10"/>
      <c r="F1000" s="10"/>
      <c r="G1000" s="10"/>
      <c r="H1000" s="10"/>
      <c r="I1000" s="10"/>
      <c r="J1000" s="10"/>
      <c r="K1000" s="14"/>
      <c r="L1000" s="55"/>
      <c r="M1000" s="55"/>
      <c r="N1000" s="55"/>
      <c r="O1000" s="55"/>
      <c r="P1000" s="55"/>
      <c r="Q1000" s="55"/>
      <c r="R1000" s="55"/>
      <c r="S1000" s="55"/>
      <c r="T1000" s="55"/>
      <c r="U1000" s="55"/>
      <c r="V1000" s="55"/>
      <c r="W1000" s="55"/>
      <c r="X1000" s="55"/>
      <c r="Y1000" s="55"/>
      <c r="Z1000" s="55"/>
      <c r="AA1000" s="55"/>
      <c r="AB1000" s="55"/>
      <c r="AC1000" s="55"/>
      <c r="AD1000" s="55"/>
      <c r="AE1000" s="55"/>
      <c r="AF1000" s="55"/>
      <c r="AG1000" s="55"/>
      <c r="AH1000" s="55"/>
      <c r="AI1000" s="55"/>
      <c r="AJ1000" s="18">
        <f t="shared" ca="1" si="25"/>
        <v>0</v>
      </c>
      <c r="AK1000" s="19">
        <f t="shared" ca="1" si="26"/>
        <v>0</v>
      </c>
      <c r="AL1000" s="21" t="s">
        <v>87</v>
      </c>
      <c r="AM1000" s="21">
        <v>50</v>
      </c>
      <c r="AN1000" s="21">
        <v>48</v>
      </c>
    </row>
    <row r="1001" spans="1:40" ht="12" hidden="1" customHeight="1">
      <c r="A1001" s="43"/>
      <c r="B1001" s="10"/>
      <c r="C1001" s="10"/>
      <c r="D1001" s="10"/>
      <c r="E1001" s="10"/>
      <c r="F1001" s="10"/>
      <c r="G1001" s="10"/>
      <c r="H1001" s="10"/>
      <c r="I1001" s="10"/>
      <c r="J1001" s="10"/>
      <c r="K1001" s="14"/>
      <c r="L1001" s="55"/>
      <c r="M1001" s="55"/>
      <c r="N1001" s="55"/>
      <c r="O1001" s="55"/>
      <c r="P1001" s="55"/>
      <c r="Q1001" s="55"/>
      <c r="R1001" s="55"/>
      <c r="S1001" s="55"/>
      <c r="T1001" s="55"/>
      <c r="U1001" s="55"/>
      <c r="V1001" s="55"/>
      <c r="W1001" s="55"/>
      <c r="X1001" s="55"/>
      <c r="Y1001" s="55"/>
      <c r="Z1001" s="55"/>
      <c r="AA1001" s="55"/>
      <c r="AB1001" s="55"/>
      <c r="AC1001" s="55"/>
      <c r="AD1001" s="55"/>
      <c r="AE1001" s="55"/>
      <c r="AF1001" s="55"/>
      <c r="AG1001" s="55"/>
      <c r="AH1001" s="55"/>
      <c r="AI1001" s="55"/>
      <c r="AJ1001" s="18">
        <f t="shared" ca="1" si="25"/>
        <v>0</v>
      </c>
      <c r="AK1001" s="19">
        <f t="shared" ca="1" si="26"/>
        <v>0</v>
      </c>
      <c r="AL1001" s="21" t="s">
        <v>87</v>
      </c>
      <c r="AM1001" s="21">
        <v>51</v>
      </c>
      <c r="AN1001" s="21">
        <v>49</v>
      </c>
    </row>
    <row r="1002" spans="1:40" ht="12" hidden="1" customHeight="1">
      <c r="A1002" s="43"/>
      <c r="B1002" s="10"/>
      <c r="C1002" s="10"/>
      <c r="D1002" s="10"/>
      <c r="E1002" s="10"/>
      <c r="F1002" s="10"/>
      <c r="G1002" s="10"/>
      <c r="H1002" s="10"/>
      <c r="I1002" s="10"/>
      <c r="J1002" s="10"/>
      <c r="K1002" s="14"/>
      <c r="L1002" s="55"/>
      <c r="M1002" s="55"/>
      <c r="N1002" s="55"/>
      <c r="O1002" s="55"/>
      <c r="P1002" s="55"/>
      <c r="Q1002" s="55"/>
      <c r="R1002" s="55"/>
      <c r="S1002" s="55"/>
      <c r="T1002" s="55"/>
      <c r="U1002" s="55"/>
      <c r="V1002" s="55"/>
      <c r="W1002" s="55"/>
      <c r="X1002" s="55"/>
      <c r="Y1002" s="55"/>
      <c r="Z1002" s="55"/>
      <c r="AA1002" s="55"/>
      <c r="AB1002" s="55"/>
      <c r="AC1002" s="55"/>
      <c r="AD1002" s="55"/>
      <c r="AE1002" s="55"/>
      <c r="AF1002" s="55"/>
      <c r="AG1002" s="55"/>
      <c r="AH1002" s="55"/>
      <c r="AI1002" s="55"/>
      <c r="AJ1002" s="18">
        <f t="shared" ca="1" si="25"/>
        <v>0</v>
      </c>
      <c r="AK1002" s="19">
        <f t="shared" ca="1" si="26"/>
        <v>0</v>
      </c>
      <c r="AL1002" s="21" t="s">
        <v>87</v>
      </c>
      <c r="AM1002" s="21">
        <v>52</v>
      </c>
      <c r="AN1002" s="21">
        <v>50</v>
      </c>
    </row>
  </sheetData>
  <mergeCells count="34">
    <mergeCell ref="G28:G30"/>
    <mergeCell ref="H28:H30"/>
    <mergeCell ref="A28:A30"/>
    <mergeCell ref="B28:B30"/>
    <mergeCell ref="C28:C30"/>
    <mergeCell ref="D28:D30"/>
    <mergeCell ref="E28:E30"/>
    <mergeCell ref="F28:F30"/>
    <mergeCell ref="G20:H20"/>
    <mergeCell ref="G22:I22"/>
    <mergeCell ref="G23:H23"/>
    <mergeCell ref="G24:H24"/>
    <mergeCell ref="G25:H25"/>
    <mergeCell ref="G26:H26"/>
    <mergeCell ref="G13:H13"/>
    <mergeCell ref="G15:I15"/>
    <mergeCell ref="G16:H16"/>
    <mergeCell ref="G17:H17"/>
    <mergeCell ref="G18:H18"/>
    <mergeCell ref="G19:H19"/>
    <mergeCell ref="G6:H6"/>
    <mergeCell ref="G7:H7"/>
    <mergeCell ref="G9:I9"/>
    <mergeCell ref="G10:H10"/>
    <mergeCell ref="G11:H11"/>
    <mergeCell ref="G12:H12"/>
    <mergeCell ref="A1:I1"/>
    <mergeCell ref="K1:K2"/>
    <mergeCell ref="AJ1:AN1"/>
    <mergeCell ref="C2:E5"/>
    <mergeCell ref="G2:I2"/>
    <mergeCell ref="G3:H3"/>
    <mergeCell ref="G4:H4"/>
    <mergeCell ref="G5:H5"/>
  </mergeCells>
  <conditionalFormatting sqref="L3:L52">
    <cfRule type="cellIs" dxfId="27" priority="1" operator="between">
      <formula>$AH$7</formula>
      <formula>$I$3</formula>
    </cfRule>
  </conditionalFormatting>
  <conditionalFormatting sqref="C7:C26">
    <cfRule type="cellIs" dxfId="26" priority="2" operator="greaterThanOrEqual">
      <formula>"3%"</formula>
    </cfRule>
  </conditionalFormatting>
  <conditionalFormatting sqref="C7:C26">
    <cfRule type="cellIs" dxfId="25" priority="3" operator="lessThan">
      <formula>"3%"</formula>
    </cfRule>
  </conditionalFormatting>
  <conditionalFormatting sqref="D7:D26">
    <cfRule type="cellIs" dxfId="24" priority="4" operator="greaterThan">
      <formula>0</formula>
    </cfRule>
  </conditionalFormatting>
  <conditionalFormatting sqref="D7:D26">
    <cfRule type="cellIs" dxfId="23" priority="5" operator="equal">
      <formula>0</formula>
    </cfRule>
  </conditionalFormatting>
  <conditionalFormatting sqref="M3:M52">
    <cfRule type="cellIs" dxfId="22" priority="6" operator="between">
      <formula>$AH$7</formula>
      <formula>$I$3</formula>
    </cfRule>
  </conditionalFormatting>
  <conditionalFormatting sqref="N3:N52">
    <cfRule type="cellIs" dxfId="21" priority="7" operator="between">
      <formula>$AH$7</formula>
      <formula>$I$3</formula>
    </cfRule>
  </conditionalFormatting>
  <conditionalFormatting sqref="O3:O52">
    <cfRule type="cellIs" dxfId="20" priority="8" operator="between">
      <formula>$AH$7</formula>
      <formula>$I$3</formula>
    </cfRule>
  </conditionalFormatting>
  <conditionalFormatting sqref="P3:P52">
    <cfRule type="cellIs" dxfId="19" priority="9" operator="between">
      <formula>$AH$7</formula>
      <formula>$I$3</formula>
    </cfRule>
  </conditionalFormatting>
  <conditionalFormatting sqref="Q3:Q52">
    <cfRule type="cellIs" dxfId="18" priority="10" operator="between">
      <formula>$AH$7</formula>
      <formula>$I$3</formula>
    </cfRule>
  </conditionalFormatting>
  <conditionalFormatting sqref="R3:R52">
    <cfRule type="cellIs" dxfId="17" priority="11" operator="between">
      <formula>$AH$7</formula>
      <formula>$I$3</formula>
    </cfRule>
  </conditionalFormatting>
  <conditionalFormatting sqref="S3:S52">
    <cfRule type="cellIs" dxfId="16" priority="12" operator="between">
      <formula>$AH$7</formula>
      <formula>$I$3</formula>
    </cfRule>
  </conditionalFormatting>
  <conditionalFormatting sqref="T3:T52">
    <cfRule type="cellIs" dxfId="15" priority="13" operator="between">
      <formula>$AH$7</formula>
      <formula>$I$3</formula>
    </cfRule>
  </conditionalFormatting>
  <conditionalFormatting sqref="U3:U52">
    <cfRule type="cellIs" dxfId="14" priority="14" operator="between">
      <formula>$AH$7</formula>
      <formula>$I$3</formula>
    </cfRule>
  </conditionalFormatting>
  <conditionalFormatting sqref="V3:V52">
    <cfRule type="cellIs" dxfId="13" priority="15" operator="between">
      <formula>$AH$7</formula>
      <formula>$I$3</formula>
    </cfRule>
  </conditionalFormatting>
  <conditionalFormatting sqref="W3:W52">
    <cfRule type="cellIs" dxfId="12" priority="16" operator="between">
      <formula>$AH$7</formula>
      <formula>$I$3</formula>
    </cfRule>
  </conditionalFormatting>
  <conditionalFormatting sqref="X3:X52">
    <cfRule type="cellIs" dxfId="11" priority="17" operator="between">
      <formula>$AH$7</formula>
      <formula>$I$3</formula>
    </cfRule>
  </conditionalFormatting>
  <conditionalFormatting sqref="Y3:Y52">
    <cfRule type="cellIs" dxfId="10" priority="18" operator="between">
      <formula>$AH$7</formula>
      <formula>$I$3</formula>
    </cfRule>
  </conditionalFormatting>
  <conditionalFormatting sqref="Z3:Z52">
    <cfRule type="cellIs" dxfId="9" priority="19" operator="between">
      <formula>$AH$7</formula>
      <formula>$I$3</formula>
    </cfRule>
  </conditionalFormatting>
  <conditionalFormatting sqref="AA3:AA52">
    <cfRule type="cellIs" dxfId="8" priority="20" operator="between">
      <formula>$AH$7</formula>
      <formula>$I$3</formula>
    </cfRule>
  </conditionalFormatting>
  <conditionalFormatting sqref="AB3:AB52">
    <cfRule type="cellIs" dxfId="7" priority="21" operator="between">
      <formula>$AH$7</formula>
      <formula>$I$3</formula>
    </cfRule>
  </conditionalFormatting>
  <conditionalFormatting sqref="AC3:AC52">
    <cfRule type="cellIs" dxfId="6" priority="22" operator="between">
      <formula>$AH$7</formula>
      <formula>$I$3</formula>
    </cfRule>
  </conditionalFormatting>
  <conditionalFormatting sqref="AD3:AE52 AF5:AF52 AI5:AI52 AH8:AH52 AG9:AG52">
    <cfRule type="cellIs" dxfId="5" priority="23" operator="between">
      <formula>$AH$7</formula>
      <formula>$I$3</formula>
    </cfRule>
  </conditionalFormatting>
  <conditionalFormatting sqref="C31:C140">
    <cfRule type="cellIs" dxfId="4" priority="24" operator="equal">
      <formula>"MIRA"</formula>
    </cfRule>
  </conditionalFormatting>
  <conditionalFormatting sqref="A31:A140">
    <cfRule type="cellIs" dxfId="3" priority="25" operator="lessThanOrEqual">
      <formula>$B$2</formula>
    </cfRule>
  </conditionalFormatting>
  <conditionalFormatting sqref="B31:B140">
    <cfRule type="cellIs" dxfId="2" priority="26" operator="between">
      <formula>$I$3</formula>
      <formula>$L$2</formula>
    </cfRule>
  </conditionalFormatting>
  <conditionalFormatting sqref="B31:B140">
    <cfRule type="cellIs" dxfId="1" priority="27" operator="lessThan">
      <formula>$I$3</formula>
    </cfRule>
  </conditionalFormatting>
  <conditionalFormatting sqref="A31:A140">
    <cfRule type="cellIs" dxfId="0" priority="28" operator="greaterThan">
      <formula>$B$2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0075E-A71B-0843-9DC3-8A13B3069CE4}">
  <dimension ref="A1:AN1002"/>
  <sheetViews>
    <sheetView workbookViewId="0">
      <selection activeCell="A33" sqref="A33"/>
    </sheetView>
  </sheetViews>
  <sheetFormatPr baseColWidth="10" defaultColWidth="14.5" defaultRowHeight="13"/>
  <cols>
    <col min="1" max="1" width="21.1640625" customWidth="1"/>
    <col min="2" max="2" width="11.5" customWidth="1"/>
    <col min="3" max="3" width="16.5" customWidth="1"/>
    <col min="4" max="4" width="7.6640625" customWidth="1"/>
    <col min="5" max="5" width="12.1640625" customWidth="1"/>
    <col min="6" max="6" width="10.33203125" customWidth="1"/>
    <col min="7" max="8" width="17.5" customWidth="1"/>
    <col min="9" max="9" width="19" customWidth="1"/>
    <col min="10" max="10" width="4.1640625" customWidth="1"/>
    <col min="11" max="11" width="6" customWidth="1"/>
    <col min="12" max="12" width="10.5" customWidth="1"/>
    <col min="13" max="32" width="10" customWidth="1"/>
    <col min="33" max="33" width="28.1640625" customWidth="1"/>
    <col min="34" max="40" width="10" customWidth="1"/>
  </cols>
  <sheetData>
    <row r="1" spans="1:40" ht="18" customHeight="1">
      <c r="A1" s="123" t="s">
        <v>0</v>
      </c>
      <c r="B1" s="113"/>
      <c r="C1" s="113"/>
      <c r="D1" s="113"/>
      <c r="E1" s="113"/>
      <c r="F1" s="113"/>
      <c r="G1" s="113"/>
      <c r="H1" s="113"/>
      <c r="I1" s="111"/>
      <c r="J1" s="1"/>
      <c r="K1" s="125" t="s">
        <v>1</v>
      </c>
      <c r="L1" s="2" t="str">
        <f>A7</f>
        <v>Humana</v>
      </c>
      <c r="M1" s="2" t="str">
        <f>A8</f>
        <v>CD</v>
      </c>
      <c r="N1" s="2" t="str">
        <f>A9</f>
        <v>CR</v>
      </c>
      <c r="O1" s="2" t="str">
        <f>A10</f>
        <v>U</v>
      </c>
      <c r="P1" s="2" t="str">
        <f>A11</f>
        <v>Liberal</v>
      </c>
      <c r="Q1" s="2" t="str">
        <f>A12</f>
        <v>MIRA</v>
      </c>
      <c r="R1" s="2" t="str">
        <f>A13</f>
        <v>Verde</v>
      </c>
      <c r="S1" s="2" t="str">
        <f>A14</f>
        <v>Justa</v>
      </c>
      <c r="T1" s="2" t="str">
        <f>A15</f>
        <v>Polo</v>
      </c>
      <c r="U1" s="2" t="str">
        <f>A16</f>
        <v>ADA</v>
      </c>
      <c r="V1" s="2" t="str">
        <f>A17</f>
        <v>Renaciente</v>
      </c>
      <c r="W1" s="2">
        <f>A18</f>
        <v>0</v>
      </c>
      <c r="X1" s="2">
        <f>A19</f>
        <v>0</v>
      </c>
      <c r="Y1" s="2">
        <f>A20</f>
        <v>0</v>
      </c>
      <c r="Z1" s="2">
        <f>A21</f>
        <v>0</v>
      </c>
      <c r="AA1" s="2">
        <f>A22</f>
        <v>0</v>
      </c>
      <c r="AB1" s="2">
        <f>A23</f>
        <v>0</v>
      </c>
      <c r="AC1" s="2">
        <f>A24</f>
        <v>0</v>
      </c>
      <c r="AD1" s="2">
        <f>A25</f>
        <v>0</v>
      </c>
      <c r="AE1" s="2">
        <f>A26</f>
        <v>0</v>
      </c>
      <c r="AF1" s="3"/>
      <c r="AG1" s="3"/>
      <c r="AH1" s="3"/>
      <c r="AI1" s="3"/>
      <c r="AJ1" s="124" t="s">
        <v>2</v>
      </c>
      <c r="AK1" s="105"/>
      <c r="AL1" s="105"/>
      <c r="AM1" s="105"/>
      <c r="AN1" s="105"/>
    </row>
    <row r="2" spans="1:40" ht="12" customHeight="1">
      <c r="A2" s="4" t="s">
        <v>3</v>
      </c>
      <c r="B2" s="5">
        <v>7</v>
      </c>
      <c r="C2" s="101" t="s">
        <v>4</v>
      </c>
      <c r="D2" s="102"/>
      <c r="E2" s="103"/>
      <c r="G2" s="112" t="s">
        <v>5</v>
      </c>
      <c r="H2" s="113"/>
      <c r="I2" s="111"/>
      <c r="J2" s="6"/>
      <c r="K2" s="119"/>
      <c r="L2" s="7">
        <f>LARGE($E$7:$E$26,1)</f>
        <v>1311</v>
      </c>
      <c r="M2" s="7">
        <f>LARGE($E$7:$E$26,2)</f>
        <v>1292</v>
      </c>
      <c r="N2" s="7">
        <f>LARGE($E$7:$E$26,3)</f>
        <v>0</v>
      </c>
      <c r="O2" s="7">
        <f>LARGE($E$7:$E$26,4)</f>
        <v>0</v>
      </c>
      <c r="P2" s="7">
        <f>LARGE($E$7:$E$26,5)</f>
        <v>0</v>
      </c>
      <c r="Q2" s="7">
        <f>LARGE($E$7:$E$26,6)</f>
        <v>0</v>
      </c>
      <c r="R2" s="7">
        <f>LARGE($E$7:$E$26,7)</f>
        <v>0</v>
      </c>
      <c r="S2" s="7">
        <f>LARGE($E$7:$E$26,8)</f>
        <v>0</v>
      </c>
      <c r="T2" s="7">
        <f>LARGE($E$7:$E$26,9)</f>
        <v>0</v>
      </c>
      <c r="U2" s="7">
        <f>LARGE($E$7:$E$26,10)</f>
        <v>0</v>
      </c>
      <c r="V2" s="7">
        <f>LARGE($E$7:$E$26,11)</f>
        <v>0</v>
      </c>
      <c r="W2" s="7">
        <f>LARGE($E$7:$E$26,12)</f>
        <v>0</v>
      </c>
      <c r="X2" s="7">
        <f>LARGE($E$7:$E$26,13)</f>
        <v>0</v>
      </c>
      <c r="Y2" s="7">
        <f>LARGE($E$7:$E$26,14)</f>
        <v>0</v>
      </c>
      <c r="Z2" s="7">
        <f>LARGE($E$7:$E$26,15)</f>
        <v>0</v>
      </c>
      <c r="AA2" s="7">
        <f>LARGE($E$7:$E$26,16)</f>
        <v>0</v>
      </c>
      <c r="AB2" s="7">
        <f>LARGE($E$7:$E$26,17)</f>
        <v>0</v>
      </c>
      <c r="AC2" s="7">
        <f>LARGE($E$7:$E$26,18)</f>
        <v>0</v>
      </c>
      <c r="AD2" s="7">
        <f>LARGE($E$7:$E$26,19)</f>
        <v>0</v>
      </c>
      <c r="AE2" s="7">
        <f>LARGE($E$7:$E$26,20)</f>
        <v>0</v>
      </c>
      <c r="AG2" s="8" t="s">
        <v>6</v>
      </c>
      <c r="AH2" s="9" t="e">
        <f>VLOOKUP($AG$8,$A$7:$D$25,2,0)/I12</f>
        <v>#DIV/0!</v>
      </c>
      <c r="AI2" s="10"/>
      <c r="AJ2" s="18" t="s">
        <v>7</v>
      </c>
      <c r="AK2" s="18" t="s">
        <v>8</v>
      </c>
      <c r="AL2" s="18" t="s">
        <v>9</v>
      </c>
      <c r="AM2" s="18" t="s">
        <v>10</v>
      </c>
      <c r="AN2" s="18" t="s">
        <v>11</v>
      </c>
    </row>
    <row r="3" spans="1:40" ht="12" customHeight="1">
      <c r="A3" s="4" t="s">
        <v>12</v>
      </c>
      <c r="B3" s="12">
        <v>5573</v>
      </c>
      <c r="C3" s="104"/>
      <c r="D3" s="105"/>
      <c r="E3" s="106"/>
      <c r="G3" s="110" t="s">
        <v>13</v>
      </c>
      <c r="H3" s="111"/>
      <c r="I3" s="13">
        <f>LARGE(L3:AD52,B2)</f>
        <v>327.75</v>
      </c>
      <c r="J3" s="14"/>
      <c r="K3" s="38">
        <v>1</v>
      </c>
      <c r="L3" s="16">
        <f t="shared" ref="L3:AE4" si="0">+L$2/$K3</f>
        <v>1311</v>
      </c>
      <c r="M3" s="16">
        <f t="shared" si="0"/>
        <v>1292</v>
      </c>
      <c r="N3" s="16">
        <f t="shared" si="0"/>
        <v>0</v>
      </c>
      <c r="O3" s="16">
        <f t="shared" si="0"/>
        <v>0</v>
      </c>
      <c r="P3" s="16">
        <f t="shared" si="0"/>
        <v>0</v>
      </c>
      <c r="Q3" s="16">
        <f t="shared" si="0"/>
        <v>0</v>
      </c>
      <c r="R3" s="16">
        <f t="shared" si="0"/>
        <v>0</v>
      </c>
      <c r="S3" s="16">
        <f t="shared" si="0"/>
        <v>0</v>
      </c>
      <c r="T3" s="16">
        <f t="shared" si="0"/>
        <v>0</v>
      </c>
      <c r="U3" s="16">
        <f t="shared" si="0"/>
        <v>0</v>
      </c>
      <c r="V3" s="16">
        <f t="shared" si="0"/>
        <v>0</v>
      </c>
      <c r="W3" s="16">
        <f t="shared" si="0"/>
        <v>0</v>
      </c>
      <c r="X3" s="16">
        <f t="shared" si="0"/>
        <v>0</v>
      </c>
      <c r="Y3" s="16">
        <f t="shared" si="0"/>
        <v>0</v>
      </c>
      <c r="Z3" s="16">
        <f t="shared" si="0"/>
        <v>0</v>
      </c>
      <c r="AA3" s="16">
        <f t="shared" si="0"/>
        <v>0</v>
      </c>
      <c r="AB3" s="16">
        <f t="shared" si="0"/>
        <v>0</v>
      </c>
      <c r="AC3" s="16">
        <f t="shared" si="0"/>
        <v>0</v>
      </c>
      <c r="AD3" s="16">
        <f t="shared" si="0"/>
        <v>0</v>
      </c>
      <c r="AE3" s="16">
        <f t="shared" si="0"/>
        <v>0</v>
      </c>
      <c r="AG3" s="17" t="s">
        <v>14</v>
      </c>
      <c r="AH3" s="9" t="e">
        <f>I13+1</f>
        <v>#DIV/0!</v>
      </c>
      <c r="AI3" s="10"/>
      <c r="AJ3" s="18">
        <f t="shared" ref="AJ3:AJ1002" ca="1" si="1">INDIRECT(AL3&amp;AM3,TRUE)</f>
        <v>1311</v>
      </c>
      <c r="AK3" s="19" t="str">
        <f t="shared" ref="AK3:AK1002" ca="1" si="2">INDIRECT(AL3&amp;1,TRUE)</f>
        <v>Humana</v>
      </c>
      <c r="AL3" s="18" t="s">
        <v>15</v>
      </c>
      <c r="AM3" s="21">
        <v>3</v>
      </c>
      <c r="AN3" s="21">
        <v>1</v>
      </c>
    </row>
    <row r="4" spans="1:40" ht="12" customHeight="1">
      <c r="A4" s="4" t="s">
        <v>16</v>
      </c>
      <c r="B4" s="12"/>
      <c r="C4" s="104"/>
      <c r="D4" s="105"/>
      <c r="E4" s="106"/>
      <c r="G4" s="110" t="s">
        <v>17</v>
      </c>
      <c r="H4" s="111"/>
      <c r="I4" s="13">
        <f>(I7/B2)*I5</f>
        <v>1088.2857142857142</v>
      </c>
      <c r="J4" s="14"/>
      <c r="K4" s="38">
        <v>2</v>
      </c>
      <c r="L4" s="16">
        <f>L$2/$K4</f>
        <v>655.5</v>
      </c>
      <c r="M4" s="16">
        <f t="shared" si="0"/>
        <v>646</v>
      </c>
      <c r="N4" s="16">
        <f t="shared" si="0"/>
        <v>0</v>
      </c>
      <c r="O4" s="16">
        <f t="shared" si="0"/>
        <v>0</v>
      </c>
      <c r="P4" s="16">
        <f t="shared" si="0"/>
        <v>0</v>
      </c>
      <c r="Q4" s="16">
        <f t="shared" si="0"/>
        <v>0</v>
      </c>
      <c r="R4" s="16">
        <f t="shared" si="0"/>
        <v>0</v>
      </c>
      <c r="S4" s="16">
        <f t="shared" si="0"/>
        <v>0</v>
      </c>
      <c r="T4" s="16">
        <f t="shared" si="0"/>
        <v>0</v>
      </c>
      <c r="U4" s="16">
        <f t="shared" si="0"/>
        <v>0</v>
      </c>
      <c r="V4" s="16">
        <f t="shared" si="0"/>
        <v>0</v>
      </c>
      <c r="W4" s="16">
        <f t="shared" si="0"/>
        <v>0</v>
      </c>
      <c r="X4" s="16">
        <f t="shared" si="0"/>
        <v>0</v>
      </c>
      <c r="Y4" s="16">
        <f t="shared" si="0"/>
        <v>0</v>
      </c>
      <c r="Z4" s="16">
        <f t="shared" si="0"/>
        <v>0</v>
      </c>
      <c r="AA4" s="16">
        <f t="shared" si="0"/>
        <v>0</v>
      </c>
      <c r="AB4" s="16">
        <f t="shared" si="0"/>
        <v>0</v>
      </c>
      <c r="AC4" s="16">
        <f t="shared" si="0"/>
        <v>0</v>
      </c>
      <c r="AD4" s="16">
        <f t="shared" si="0"/>
        <v>0</v>
      </c>
      <c r="AE4" s="16">
        <f t="shared" si="0"/>
        <v>0</v>
      </c>
      <c r="AG4" s="8" t="s">
        <v>18</v>
      </c>
      <c r="AH4" s="24" t="e">
        <f>VLOOKUP($AH$3,$A$31:$I$136,2,0)</f>
        <v>#DIV/0!</v>
      </c>
      <c r="AI4" s="10"/>
      <c r="AJ4" s="18">
        <f t="shared" ca="1" si="1"/>
        <v>655.5</v>
      </c>
      <c r="AK4" s="19" t="str">
        <f t="shared" ca="1" si="2"/>
        <v>Humana</v>
      </c>
      <c r="AL4" s="18" t="s">
        <v>15</v>
      </c>
      <c r="AM4" s="21">
        <v>4</v>
      </c>
      <c r="AN4" s="21">
        <v>2</v>
      </c>
    </row>
    <row r="5" spans="1:40" ht="12" customHeight="1">
      <c r="A5" s="4" t="s">
        <v>19</v>
      </c>
      <c r="B5" s="12"/>
      <c r="C5" s="107"/>
      <c r="D5" s="108"/>
      <c r="E5" s="109"/>
      <c r="G5" s="110" t="s">
        <v>20</v>
      </c>
      <c r="H5" s="111"/>
      <c r="I5" s="23" t="str">
        <f>IF(B2&lt;=2,"30%","50%")</f>
        <v>50%</v>
      </c>
      <c r="J5" s="14"/>
      <c r="K5" s="38">
        <v>3</v>
      </c>
      <c r="L5" s="16">
        <f t="shared" ref="L5:AE17" si="3">+L$2/$K5</f>
        <v>437</v>
      </c>
      <c r="M5" s="16">
        <f t="shared" si="3"/>
        <v>430.66666666666669</v>
      </c>
      <c r="N5" s="16">
        <f t="shared" si="3"/>
        <v>0</v>
      </c>
      <c r="O5" s="16">
        <f t="shared" si="3"/>
        <v>0</v>
      </c>
      <c r="P5" s="16">
        <f t="shared" si="3"/>
        <v>0</v>
      </c>
      <c r="Q5" s="16">
        <f t="shared" si="3"/>
        <v>0</v>
      </c>
      <c r="R5" s="16">
        <f t="shared" si="3"/>
        <v>0</v>
      </c>
      <c r="S5" s="16">
        <f t="shared" si="3"/>
        <v>0</v>
      </c>
      <c r="T5" s="16">
        <f t="shared" si="3"/>
        <v>0</v>
      </c>
      <c r="U5" s="16">
        <f t="shared" si="3"/>
        <v>0</v>
      </c>
      <c r="V5" s="16">
        <f t="shared" si="3"/>
        <v>0</v>
      </c>
      <c r="W5" s="16">
        <f t="shared" si="3"/>
        <v>0</v>
      </c>
      <c r="X5" s="16">
        <f t="shared" si="3"/>
        <v>0</v>
      </c>
      <c r="Y5" s="16">
        <f t="shared" si="3"/>
        <v>0</v>
      </c>
      <c r="Z5" s="16">
        <f t="shared" si="3"/>
        <v>0</v>
      </c>
      <c r="AA5" s="16">
        <f t="shared" si="3"/>
        <v>0</v>
      </c>
      <c r="AB5" s="16">
        <f t="shared" si="3"/>
        <v>0</v>
      </c>
      <c r="AC5" s="16">
        <f t="shared" si="3"/>
        <v>0</v>
      </c>
      <c r="AD5" s="16">
        <f t="shared" si="3"/>
        <v>0</v>
      </c>
      <c r="AE5" s="16">
        <f t="shared" si="3"/>
        <v>0</v>
      </c>
      <c r="AF5" s="55"/>
      <c r="AG5" s="8" t="s">
        <v>21</v>
      </c>
      <c r="AH5" s="26" t="str">
        <f>"&gt;="&amp;I3</f>
        <v>&gt;=327,75</v>
      </c>
      <c r="AI5" s="55"/>
      <c r="AJ5" s="18">
        <f t="shared" ca="1" si="1"/>
        <v>437</v>
      </c>
      <c r="AK5" s="19" t="str">
        <f t="shared" ca="1" si="2"/>
        <v>Humana</v>
      </c>
      <c r="AL5" s="18" t="s">
        <v>15</v>
      </c>
      <c r="AM5" s="21">
        <v>5</v>
      </c>
      <c r="AN5" s="21">
        <v>3</v>
      </c>
    </row>
    <row r="6" spans="1:40" ht="12" customHeight="1">
      <c r="A6" s="27" t="s">
        <v>22</v>
      </c>
      <c r="B6" s="27" t="s">
        <v>23</v>
      </c>
      <c r="C6" s="27" t="s">
        <v>24</v>
      </c>
      <c r="D6" s="27" t="s">
        <v>25</v>
      </c>
      <c r="E6" s="28" t="s">
        <v>26</v>
      </c>
      <c r="F6" s="14"/>
      <c r="G6" s="110" t="s">
        <v>27</v>
      </c>
      <c r="H6" s="111"/>
      <c r="I6" s="13">
        <f>SUM(B7:B25,B3:B5)</f>
        <v>15236</v>
      </c>
      <c r="J6" s="14"/>
      <c r="K6" s="38">
        <v>4</v>
      </c>
      <c r="L6" s="16">
        <f t="shared" si="3"/>
        <v>327.75</v>
      </c>
      <c r="M6" s="16">
        <f t="shared" si="3"/>
        <v>323</v>
      </c>
      <c r="N6" s="16">
        <f t="shared" si="3"/>
        <v>0</v>
      </c>
      <c r="O6" s="16">
        <f t="shared" si="3"/>
        <v>0</v>
      </c>
      <c r="P6" s="16">
        <f t="shared" si="3"/>
        <v>0</v>
      </c>
      <c r="Q6" s="16">
        <f t="shared" si="3"/>
        <v>0</v>
      </c>
      <c r="R6" s="16">
        <f t="shared" si="3"/>
        <v>0</v>
      </c>
      <c r="S6" s="16">
        <f t="shared" si="3"/>
        <v>0</v>
      </c>
      <c r="T6" s="16">
        <f t="shared" si="3"/>
        <v>0</v>
      </c>
      <c r="U6" s="16">
        <f t="shared" si="3"/>
        <v>0</v>
      </c>
      <c r="V6" s="16">
        <f t="shared" si="3"/>
        <v>0</v>
      </c>
      <c r="W6" s="16">
        <f t="shared" si="3"/>
        <v>0</v>
      </c>
      <c r="X6" s="16">
        <f t="shared" si="3"/>
        <v>0</v>
      </c>
      <c r="Y6" s="16">
        <f t="shared" si="3"/>
        <v>0</v>
      </c>
      <c r="Z6" s="16">
        <f t="shared" si="3"/>
        <v>0</v>
      </c>
      <c r="AA6" s="16">
        <f t="shared" si="3"/>
        <v>0</v>
      </c>
      <c r="AB6" s="16">
        <f t="shared" si="3"/>
        <v>0</v>
      </c>
      <c r="AC6" s="16">
        <f t="shared" si="3"/>
        <v>0</v>
      </c>
      <c r="AD6" s="16">
        <f t="shared" si="3"/>
        <v>0</v>
      </c>
      <c r="AE6" s="16">
        <f t="shared" si="3"/>
        <v>0</v>
      </c>
      <c r="AF6" s="55"/>
      <c r="AG6" s="8" t="s">
        <v>28</v>
      </c>
      <c r="AH6" s="29" t="str">
        <f>"&lt;="&amp;L2</f>
        <v>&lt;=1311</v>
      </c>
      <c r="AI6" s="55"/>
      <c r="AJ6" s="18">
        <f t="shared" ca="1" si="1"/>
        <v>327.75</v>
      </c>
      <c r="AK6" s="19" t="str">
        <f t="shared" ca="1" si="2"/>
        <v>Humana</v>
      </c>
      <c r="AL6" s="18" t="s">
        <v>15</v>
      </c>
      <c r="AM6" s="21">
        <v>6</v>
      </c>
      <c r="AN6" s="21">
        <v>4</v>
      </c>
    </row>
    <row r="7" spans="1:40" ht="12" customHeight="1">
      <c r="A7" s="5" t="s">
        <v>43</v>
      </c>
      <c r="B7" s="30">
        <v>1311</v>
      </c>
      <c r="C7" s="32">
        <f t="shared" ref="C7:C26" si="4">(B7*1)/$I$7</f>
        <v>8.6046206353373594E-2</v>
      </c>
      <c r="D7" s="38">
        <f>COUNTIFS(L3:L52,$AH$6,L3:L52,$AH$5)</f>
        <v>4</v>
      </c>
      <c r="E7" s="42">
        <f t="shared" ref="E7:E8" si="5">IF(B7&gt;=$I$4,B7,0)</f>
        <v>1311</v>
      </c>
      <c r="F7" s="14"/>
      <c r="G7" s="110" t="s">
        <v>31</v>
      </c>
      <c r="H7" s="111"/>
      <c r="I7" s="13">
        <f>SUM(B7:B25)+B3</f>
        <v>15236</v>
      </c>
      <c r="J7" s="43"/>
      <c r="K7" s="38">
        <v>5</v>
      </c>
      <c r="L7" s="16">
        <f t="shared" si="3"/>
        <v>262.2</v>
      </c>
      <c r="M7" s="16">
        <f t="shared" si="3"/>
        <v>258.39999999999998</v>
      </c>
      <c r="N7" s="16">
        <f t="shared" si="3"/>
        <v>0</v>
      </c>
      <c r="O7" s="16">
        <f t="shared" si="3"/>
        <v>0</v>
      </c>
      <c r="P7" s="16">
        <f t="shared" si="3"/>
        <v>0</v>
      </c>
      <c r="Q7" s="16">
        <f t="shared" si="3"/>
        <v>0</v>
      </c>
      <c r="R7" s="16">
        <f t="shared" si="3"/>
        <v>0</v>
      </c>
      <c r="S7" s="16">
        <f t="shared" si="3"/>
        <v>0</v>
      </c>
      <c r="T7" s="16">
        <f t="shared" si="3"/>
        <v>0</v>
      </c>
      <c r="U7" s="16">
        <f t="shared" si="3"/>
        <v>0</v>
      </c>
      <c r="V7" s="16">
        <f t="shared" si="3"/>
        <v>0</v>
      </c>
      <c r="W7" s="16">
        <f t="shared" si="3"/>
        <v>0</v>
      </c>
      <c r="X7" s="16">
        <f t="shared" si="3"/>
        <v>0</v>
      </c>
      <c r="Y7" s="16">
        <f t="shared" si="3"/>
        <v>0</v>
      </c>
      <c r="Z7" s="16">
        <f t="shared" si="3"/>
        <v>0</v>
      </c>
      <c r="AA7" s="16">
        <f t="shared" si="3"/>
        <v>0</v>
      </c>
      <c r="AB7" s="16">
        <f t="shared" si="3"/>
        <v>0</v>
      </c>
      <c r="AC7" s="16">
        <f t="shared" si="3"/>
        <v>0</v>
      </c>
      <c r="AD7" s="16">
        <f t="shared" si="3"/>
        <v>0</v>
      </c>
      <c r="AE7" s="16">
        <f t="shared" si="3"/>
        <v>0</v>
      </c>
      <c r="AF7" s="55"/>
      <c r="AG7" s="8" t="s">
        <v>32</v>
      </c>
      <c r="AH7" s="36">
        <f>L3</f>
        <v>1311</v>
      </c>
      <c r="AI7" s="55"/>
      <c r="AJ7" s="18">
        <f t="shared" ca="1" si="1"/>
        <v>262.2</v>
      </c>
      <c r="AK7" s="19" t="str">
        <f t="shared" ca="1" si="2"/>
        <v>Humana</v>
      </c>
      <c r="AL7" s="18" t="s">
        <v>15</v>
      </c>
      <c r="AM7" s="21">
        <v>7</v>
      </c>
      <c r="AN7" s="21">
        <v>5</v>
      </c>
    </row>
    <row r="8" spans="1:40" ht="12" customHeight="1">
      <c r="A8" s="31" t="s">
        <v>345</v>
      </c>
      <c r="B8" s="33">
        <v>1292</v>
      </c>
      <c r="C8" s="32">
        <f t="shared" si="4"/>
        <v>8.479915988448411E-2</v>
      </c>
      <c r="D8" s="38">
        <f>COUNTIFS(M3:M52,$AH$6,M3:M52,$AH$5)</f>
        <v>3</v>
      </c>
      <c r="E8" s="42">
        <f t="shared" si="5"/>
        <v>1292</v>
      </c>
      <c r="F8" s="14"/>
      <c r="J8" s="43"/>
      <c r="K8" s="38">
        <v>6</v>
      </c>
      <c r="L8" s="16">
        <f t="shared" si="3"/>
        <v>218.5</v>
      </c>
      <c r="M8" s="16">
        <f t="shared" si="3"/>
        <v>215.33333333333334</v>
      </c>
      <c r="N8" s="16">
        <f t="shared" si="3"/>
        <v>0</v>
      </c>
      <c r="O8" s="16">
        <f t="shared" si="3"/>
        <v>0</v>
      </c>
      <c r="P8" s="16">
        <f t="shared" si="3"/>
        <v>0</v>
      </c>
      <c r="Q8" s="16">
        <f t="shared" si="3"/>
        <v>0</v>
      </c>
      <c r="R8" s="16">
        <f t="shared" si="3"/>
        <v>0</v>
      </c>
      <c r="S8" s="16">
        <f t="shared" si="3"/>
        <v>0</v>
      </c>
      <c r="T8" s="16">
        <f t="shared" si="3"/>
        <v>0</v>
      </c>
      <c r="U8" s="16">
        <f t="shared" si="3"/>
        <v>0</v>
      </c>
      <c r="V8" s="16">
        <f t="shared" si="3"/>
        <v>0</v>
      </c>
      <c r="W8" s="16">
        <f t="shared" si="3"/>
        <v>0</v>
      </c>
      <c r="X8" s="16">
        <f t="shared" si="3"/>
        <v>0</v>
      </c>
      <c r="Y8" s="16">
        <f t="shared" si="3"/>
        <v>0</v>
      </c>
      <c r="Z8" s="16">
        <f t="shared" si="3"/>
        <v>0</v>
      </c>
      <c r="AA8" s="16">
        <f t="shared" si="3"/>
        <v>0</v>
      </c>
      <c r="AB8" s="16">
        <f t="shared" si="3"/>
        <v>0</v>
      </c>
      <c r="AC8" s="16">
        <f t="shared" si="3"/>
        <v>0</v>
      </c>
      <c r="AD8" s="16">
        <f t="shared" si="3"/>
        <v>0</v>
      </c>
      <c r="AE8" s="16">
        <f t="shared" si="3"/>
        <v>0</v>
      </c>
      <c r="AF8" s="55"/>
      <c r="AG8" s="8" t="s">
        <v>34</v>
      </c>
      <c r="AH8" s="55"/>
      <c r="AI8" s="55"/>
      <c r="AJ8" s="18">
        <f t="shared" ca="1" si="1"/>
        <v>218.5</v>
      </c>
      <c r="AK8" s="19" t="str">
        <f t="shared" ca="1" si="2"/>
        <v>Humana</v>
      </c>
      <c r="AL8" s="18" t="s">
        <v>15</v>
      </c>
      <c r="AM8" s="21">
        <v>8</v>
      </c>
      <c r="AN8" s="21">
        <v>6</v>
      </c>
    </row>
    <row r="9" spans="1:40" ht="12" customHeight="1">
      <c r="A9" s="31" t="s">
        <v>343</v>
      </c>
      <c r="B9" s="33">
        <v>1088</v>
      </c>
      <c r="C9" s="32">
        <f t="shared" si="4"/>
        <v>7.1409818850091886E-2</v>
      </c>
      <c r="D9" s="38">
        <f>COUNTIFS(N3:N52,$AH$6,N3:N52,$AH$5)</f>
        <v>0</v>
      </c>
      <c r="E9" s="42">
        <f t="shared" ref="E9:E26" si="6">+IF(B9&gt;=$I$4,B9,0)</f>
        <v>0</v>
      </c>
      <c r="F9" s="14"/>
      <c r="G9" s="112" t="s">
        <v>37</v>
      </c>
      <c r="H9" s="113"/>
      <c r="I9" s="111"/>
      <c r="J9" s="43"/>
      <c r="K9" s="38">
        <v>7</v>
      </c>
      <c r="L9" s="16">
        <f t="shared" si="3"/>
        <v>187.28571428571428</v>
      </c>
      <c r="M9" s="16">
        <f t="shared" si="3"/>
        <v>184.57142857142858</v>
      </c>
      <c r="N9" s="16">
        <f t="shared" si="3"/>
        <v>0</v>
      </c>
      <c r="O9" s="16">
        <f t="shared" si="3"/>
        <v>0</v>
      </c>
      <c r="P9" s="16">
        <f t="shared" si="3"/>
        <v>0</v>
      </c>
      <c r="Q9" s="16">
        <f t="shared" si="3"/>
        <v>0</v>
      </c>
      <c r="R9" s="16">
        <f t="shared" si="3"/>
        <v>0</v>
      </c>
      <c r="S9" s="16">
        <f t="shared" si="3"/>
        <v>0</v>
      </c>
      <c r="T9" s="16">
        <f t="shared" si="3"/>
        <v>0</v>
      </c>
      <c r="U9" s="16">
        <f t="shared" si="3"/>
        <v>0</v>
      </c>
      <c r="V9" s="16">
        <f t="shared" si="3"/>
        <v>0</v>
      </c>
      <c r="W9" s="16">
        <f t="shared" si="3"/>
        <v>0</v>
      </c>
      <c r="X9" s="16">
        <f t="shared" si="3"/>
        <v>0</v>
      </c>
      <c r="Y9" s="16">
        <f t="shared" si="3"/>
        <v>0</v>
      </c>
      <c r="Z9" s="16">
        <f t="shared" si="3"/>
        <v>0</v>
      </c>
      <c r="AA9" s="16">
        <f t="shared" si="3"/>
        <v>0</v>
      </c>
      <c r="AB9" s="16">
        <f t="shared" si="3"/>
        <v>0</v>
      </c>
      <c r="AC9" s="16">
        <f t="shared" si="3"/>
        <v>0</v>
      </c>
      <c r="AD9" s="16">
        <f t="shared" si="3"/>
        <v>0</v>
      </c>
      <c r="AE9" s="16">
        <f t="shared" si="3"/>
        <v>0</v>
      </c>
      <c r="AF9" s="55"/>
      <c r="AG9" s="55"/>
      <c r="AH9" s="55"/>
      <c r="AI9" s="55"/>
      <c r="AJ9" s="18">
        <f t="shared" ca="1" si="1"/>
        <v>187.28571428571428</v>
      </c>
      <c r="AK9" s="19" t="str">
        <f t="shared" ca="1" si="2"/>
        <v>Humana</v>
      </c>
      <c r="AL9" s="18" t="s">
        <v>15</v>
      </c>
      <c r="AM9" s="21">
        <v>9</v>
      </c>
      <c r="AN9" s="21">
        <v>7</v>
      </c>
    </row>
    <row r="10" spans="1:40" ht="12" customHeight="1">
      <c r="A10" s="31" t="s">
        <v>344</v>
      </c>
      <c r="B10" s="33">
        <v>1053</v>
      </c>
      <c r="C10" s="32">
        <f t="shared" si="4"/>
        <v>6.9112627986348124E-2</v>
      </c>
      <c r="D10" s="38">
        <f>COUNTIFS(O3:O52,$AH$6,O3:O52,$AH$5)</f>
        <v>0</v>
      </c>
      <c r="E10" s="42">
        <f t="shared" si="6"/>
        <v>0</v>
      </c>
      <c r="F10" s="14"/>
      <c r="G10" s="114" t="s">
        <v>39</v>
      </c>
      <c r="H10" s="111"/>
      <c r="I10" s="37" t="str">
        <f>IF(VLOOKUP($AG$8,$A$7:$D$25,2,0)&gt;I4,"Sí","No")</f>
        <v>No</v>
      </c>
      <c r="J10" s="43"/>
      <c r="K10" s="38">
        <v>8</v>
      </c>
      <c r="L10" s="16">
        <f t="shared" si="3"/>
        <v>163.875</v>
      </c>
      <c r="M10" s="16">
        <f t="shared" si="3"/>
        <v>161.5</v>
      </c>
      <c r="N10" s="16">
        <f t="shared" si="3"/>
        <v>0</v>
      </c>
      <c r="O10" s="16">
        <f t="shared" si="3"/>
        <v>0</v>
      </c>
      <c r="P10" s="16">
        <f t="shared" si="3"/>
        <v>0</v>
      </c>
      <c r="Q10" s="16">
        <f t="shared" si="3"/>
        <v>0</v>
      </c>
      <c r="R10" s="16">
        <f t="shared" si="3"/>
        <v>0</v>
      </c>
      <c r="S10" s="16">
        <f t="shared" si="3"/>
        <v>0</v>
      </c>
      <c r="T10" s="16">
        <f t="shared" si="3"/>
        <v>0</v>
      </c>
      <c r="U10" s="16">
        <f t="shared" si="3"/>
        <v>0</v>
      </c>
      <c r="V10" s="16">
        <f t="shared" si="3"/>
        <v>0</v>
      </c>
      <c r="W10" s="16">
        <f t="shared" si="3"/>
        <v>0</v>
      </c>
      <c r="X10" s="16">
        <f t="shared" si="3"/>
        <v>0</v>
      </c>
      <c r="Y10" s="16">
        <f t="shared" si="3"/>
        <v>0</v>
      </c>
      <c r="Z10" s="16">
        <f t="shared" si="3"/>
        <v>0</v>
      </c>
      <c r="AA10" s="16">
        <f t="shared" si="3"/>
        <v>0</v>
      </c>
      <c r="AB10" s="16">
        <f t="shared" si="3"/>
        <v>0</v>
      </c>
      <c r="AC10" s="16">
        <f t="shared" si="3"/>
        <v>0</v>
      </c>
      <c r="AD10" s="16">
        <f t="shared" si="3"/>
        <v>0</v>
      </c>
      <c r="AE10" s="16">
        <f t="shared" si="3"/>
        <v>0</v>
      </c>
      <c r="AF10" s="55"/>
      <c r="AG10" s="55"/>
      <c r="AH10" s="55"/>
      <c r="AI10" s="55"/>
      <c r="AJ10" s="18">
        <f t="shared" ca="1" si="1"/>
        <v>163.875</v>
      </c>
      <c r="AK10" s="19" t="str">
        <f t="shared" ca="1" si="2"/>
        <v>Humana</v>
      </c>
      <c r="AL10" s="18" t="s">
        <v>15</v>
      </c>
      <c r="AM10" s="21">
        <v>10</v>
      </c>
      <c r="AN10" s="21">
        <v>8</v>
      </c>
    </row>
    <row r="11" spans="1:40" ht="12" customHeight="1">
      <c r="A11" s="31" t="s">
        <v>33</v>
      </c>
      <c r="B11" s="33">
        <v>966</v>
      </c>
      <c r="C11" s="32">
        <f t="shared" si="4"/>
        <v>6.3402467839327903E-2</v>
      </c>
      <c r="D11" s="38">
        <f>COUNTIFS(P3:P52,$AH$6,P3:P52,$AH$5)</f>
        <v>0</v>
      </c>
      <c r="E11" s="42">
        <f t="shared" si="6"/>
        <v>0</v>
      </c>
      <c r="F11" s="14"/>
      <c r="G11" s="114" t="s">
        <v>42</v>
      </c>
      <c r="H11" s="111"/>
      <c r="I11" s="37">
        <f>VLOOKUP($AG$8,$A$7:$D$25,2,0)-I4</f>
        <v>-159.28571428571422</v>
      </c>
      <c r="J11" s="43"/>
      <c r="K11" s="38">
        <v>9</v>
      </c>
      <c r="L11" s="16">
        <f t="shared" si="3"/>
        <v>145.66666666666666</v>
      </c>
      <c r="M11" s="16">
        <f t="shared" si="3"/>
        <v>143.55555555555554</v>
      </c>
      <c r="N11" s="16">
        <f t="shared" si="3"/>
        <v>0</v>
      </c>
      <c r="O11" s="16">
        <f t="shared" si="3"/>
        <v>0</v>
      </c>
      <c r="P11" s="16">
        <f t="shared" si="3"/>
        <v>0</v>
      </c>
      <c r="Q11" s="16">
        <f t="shared" si="3"/>
        <v>0</v>
      </c>
      <c r="R11" s="16">
        <f t="shared" si="3"/>
        <v>0</v>
      </c>
      <c r="S11" s="16">
        <f t="shared" si="3"/>
        <v>0</v>
      </c>
      <c r="T11" s="16">
        <f t="shared" si="3"/>
        <v>0</v>
      </c>
      <c r="U11" s="16">
        <f t="shared" si="3"/>
        <v>0</v>
      </c>
      <c r="V11" s="16">
        <f t="shared" si="3"/>
        <v>0</v>
      </c>
      <c r="W11" s="16">
        <f t="shared" si="3"/>
        <v>0</v>
      </c>
      <c r="X11" s="16">
        <f t="shared" si="3"/>
        <v>0</v>
      </c>
      <c r="Y11" s="16">
        <f t="shared" si="3"/>
        <v>0</v>
      </c>
      <c r="Z11" s="16">
        <f t="shared" si="3"/>
        <v>0</v>
      </c>
      <c r="AA11" s="16">
        <f t="shared" si="3"/>
        <v>0</v>
      </c>
      <c r="AB11" s="16">
        <f t="shared" si="3"/>
        <v>0</v>
      </c>
      <c r="AC11" s="16">
        <f t="shared" si="3"/>
        <v>0</v>
      </c>
      <c r="AD11" s="16">
        <f t="shared" si="3"/>
        <v>0</v>
      </c>
      <c r="AE11" s="16">
        <f t="shared" si="3"/>
        <v>0</v>
      </c>
      <c r="AF11" s="55"/>
      <c r="AG11" s="55"/>
      <c r="AH11" s="55"/>
      <c r="AI11" s="55"/>
      <c r="AJ11" s="18">
        <f t="shared" ca="1" si="1"/>
        <v>145.66666666666666</v>
      </c>
      <c r="AK11" s="19" t="str">
        <f t="shared" ca="1" si="2"/>
        <v>Humana</v>
      </c>
      <c r="AL11" s="18" t="s">
        <v>15</v>
      </c>
      <c r="AM11" s="21">
        <v>11</v>
      </c>
      <c r="AN11" s="21">
        <v>9</v>
      </c>
    </row>
    <row r="12" spans="1:40" ht="12" customHeight="1">
      <c r="A12" s="31" t="s">
        <v>34</v>
      </c>
      <c r="B12" s="33">
        <v>929</v>
      </c>
      <c r="C12" s="32">
        <f t="shared" si="4"/>
        <v>6.0974008926227355E-2</v>
      </c>
      <c r="D12" s="38">
        <f>COUNTIFS(Q3:Q52,$AH$6,Q3:Q52,$AH$5)</f>
        <v>0</v>
      </c>
      <c r="E12" s="42">
        <f t="shared" si="6"/>
        <v>0</v>
      </c>
      <c r="F12" s="14"/>
      <c r="G12" s="114" t="s">
        <v>44</v>
      </c>
      <c r="H12" s="111"/>
      <c r="I12" s="37">
        <f>VLOOKUP($AG$8,$A$7:$D$25,4,0)</f>
        <v>0</v>
      </c>
      <c r="J12" s="43"/>
      <c r="K12" s="38">
        <v>10</v>
      </c>
      <c r="L12" s="16">
        <f t="shared" si="3"/>
        <v>131.1</v>
      </c>
      <c r="M12" s="16">
        <f t="shared" si="3"/>
        <v>129.19999999999999</v>
      </c>
      <c r="N12" s="16">
        <f t="shared" si="3"/>
        <v>0</v>
      </c>
      <c r="O12" s="16">
        <f t="shared" si="3"/>
        <v>0</v>
      </c>
      <c r="P12" s="16">
        <f t="shared" si="3"/>
        <v>0</v>
      </c>
      <c r="Q12" s="16">
        <f t="shared" si="3"/>
        <v>0</v>
      </c>
      <c r="R12" s="16">
        <f t="shared" si="3"/>
        <v>0</v>
      </c>
      <c r="S12" s="16">
        <f t="shared" si="3"/>
        <v>0</v>
      </c>
      <c r="T12" s="16">
        <f t="shared" si="3"/>
        <v>0</v>
      </c>
      <c r="U12" s="16">
        <f t="shared" si="3"/>
        <v>0</v>
      </c>
      <c r="V12" s="16">
        <f t="shared" si="3"/>
        <v>0</v>
      </c>
      <c r="W12" s="16">
        <f t="shared" si="3"/>
        <v>0</v>
      </c>
      <c r="X12" s="16">
        <f t="shared" si="3"/>
        <v>0</v>
      </c>
      <c r="Y12" s="16">
        <f t="shared" si="3"/>
        <v>0</v>
      </c>
      <c r="Z12" s="16">
        <f t="shared" si="3"/>
        <v>0</v>
      </c>
      <c r="AA12" s="16">
        <f t="shared" si="3"/>
        <v>0</v>
      </c>
      <c r="AB12" s="16">
        <f t="shared" si="3"/>
        <v>0</v>
      </c>
      <c r="AC12" s="16">
        <f t="shared" si="3"/>
        <v>0</v>
      </c>
      <c r="AD12" s="16">
        <f t="shared" si="3"/>
        <v>0</v>
      </c>
      <c r="AE12" s="16">
        <f t="shared" si="3"/>
        <v>0</v>
      </c>
      <c r="AF12" s="55"/>
      <c r="AG12" s="55"/>
      <c r="AH12" s="55"/>
      <c r="AI12" s="55"/>
      <c r="AJ12" s="18">
        <f t="shared" ca="1" si="1"/>
        <v>131.1</v>
      </c>
      <c r="AK12" s="19" t="str">
        <f t="shared" ca="1" si="2"/>
        <v>Humana</v>
      </c>
      <c r="AL12" s="18" t="s">
        <v>15</v>
      </c>
      <c r="AM12" s="21">
        <v>12</v>
      </c>
      <c r="AN12" s="21">
        <v>10</v>
      </c>
    </row>
    <row r="13" spans="1:40" ht="12" customHeight="1">
      <c r="A13" s="31" t="s">
        <v>29</v>
      </c>
      <c r="B13" s="33">
        <v>905</v>
      </c>
      <c r="C13" s="32">
        <f t="shared" si="4"/>
        <v>5.9398792333945918E-2</v>
      </c>
      <c r="D13" s="38">
        <f>COUNTIFS(R3:R52,$AH$6,R3:R52,$AH$5)</f>
        <v>0</v>
      </c>
      <c r="E13" s="42">
        <f t="shared" si="6"/>
        <v>0</v>
      </c>
      <c r="F13" s="14"/>
      <c r="G13" s="115" t="s">
        <v>47</v>
      </c>
      <c r="H13" s="111"/>
      <c r="I13" s="39" t="e">
        <f>VLOOKUP($AH$2,$B$31:$I$136,8,0)</f>
        <v>#DIV/0!</v>
      </c>
      <c r="J13" s="43"/>
      <c r="K13" s="38">
        <v>11</v>
      </c>
      <c r="L13" s="16">
        <f t="shared" si="3"/>
        <v>119.18181818181819</v>
      </c>
      <c r="M13" s="16">
        <f t="shared" si="3"/>
        <v>117.45454545454545</v>
      </c>
      <c r="N13" s="16">
        <f t="shared" si="3"/>
        <v>0</v>
      </c>
      <c r="O13" s="16">
        <f t="shared" si="3"/>
        <v>0</v>
      </c>
      <c r="P13" s="16">
        <f t="shared" si="3"/>
        <v>0</v>
      </c>
      <c r="Q13" s="16">
        <f t="shared" si="3"/>
        <v>0</v>
      </c>
      <c r="R13" s="16">
        <f t="shared" si="3"/>
        <v>0</v>
      </c>
      <c r="S13" s="16">
        <f t="shared" si="3"/>
        <v>0</v>
      </c>
      <c r="T13" s="16">
        <f t="shared" si="3"/>
        <v>0</v>
      </c>
      <c r="U13" s="16">
        <f t="shared" si="3"/>
        <v>0</v>
      </c>
      <c r="V13" s="16">
        <f t="shared" si="3"/>
        <v>0</v>
      </c>
      <c r="W13" s="16">
        <f t="shared" si="3"/>
        <v>0</v>
      </c>
      <c r="X13" s="16">
        <f t="shared" si="3"/>
        <v>0</v>
      </c>
      <c r="Y13" s="16">
        <f t="shared" si="3"/>
        <v>0</v>
      </c>
      <c r="Z13" s="16">
        <f t="shared" si="3"/>
        <v>0</v>
      </c>
      <c r="AA13" s="16">
        <f t="shared" si="3"/>
        <v>0</v>
      </c>
      <c r="AB13" s="16">
        <f t="shared" si="3"/>
        <v>0</v>
      </c>
      <c r="AC13" s="16">
        <f t="shared" si="3"/>
        <v>0</v>
      </c>
      <c r="AD13" s="16">
        <f t="shared" si="3"/>
        <v>0</v>
      </c>
      <c r="AE13" s="16">
        <f t="shared" si="3"/>
        <v>0</v>
      </c>
      <c r="AF13" s="55"/>
      <c r="AG13" s="55"/>
      <c r="AH13" s="55"/>
      <c r="AI13" s="55"/>
      <c r="AJ13" s="18">
        <f t="shared" ca="1" si="1"/>
        <v>119.18181818181819</v>
      </c>
      <c r="AK13" s="19" t="str">
        <f t="shared" ca="1" si="2"/>
        <v>Humana</v>
      </c>
      <c r="AL13" s="18" t="s">
        <v>15</v>
      </c>
      <c r="AM13" s="21">
        <v>13</v>
      </c>
      <c r="AN13" s="21">
        <v>11</v>
      </c>
    </row>
    <row r="14" spans="1:40" ht="12" customHeight="1">
      <c r="A14" s="31" t="s">
        <v>346</v>
      </c>
      <c r="B14" s="33">
        <v>879</v>
      </c>
      <c r="C14" s="32">
        <f t="shared" si="4"/>
        <v>5.7692307692307696E-2</v>
      </c>
      <c r="D14" s="38">
        <f>COUNTIFS(S3:S52,$AH$6,S3:S52,$AH$5)</f>
        <v>0</v>
      </c>
      <c r="E14" s="42">
        <f t="shared" si="6"/>
        <v>0</v>
      </c>
      <c r="F14" s="14"/>
      <c r="G14" s="10"/>
      <c r="H14" s="10"/>
      <c r="I14" s="10"/>
      <c r="J14" s="43"/>
      <c r="K14" s="38">
        <v>12</v>
      </c>
      <c r="L14" s="16">
        <f t="shared" si="3"/>
        <v>109.25</v>
      </c>
      <c r="M14" s="16">
        <f t="shared" si="3"/>
        <v>107.66666666666667</v>
      </c>
      <c r="N14" s="16">
        <f t="shared" si="3"/>
        <v>0</v>
      </c>
      <c r="O14" s="16">
        <f t="shared" si="3"/>
        <v>0</v>
      </c>
      <c r="P14" s="16">
        <f t="shared" si="3"/>
        <v>0</v>
      </c>
      <c r="Q14" s="16">
        <f t="shared" si="3"/>
        <v>0</v>
      </c>
      <c r="R14" s="16">
        <f t="shared" si="3"/>
        <v>0</v>
      </c>
      <c r="S14" s="16">
        <f t="shared" si="3"/>
        <v>0</v>
      </c>
      <c r="T14" s="16">
        <f t="shared" si="3"/>
        <v>0</v>
      </c>
      <c r="U14" s="16">
        <f t="shared" si="3"/>
        <v>0</v>
      </c>
      <c r="V14" s="16">
        <f t="shared" si="3"/>
        <v>0</v>
      </c>
      <c r="W14" s="16">
        <f t="shared" si="3"/>
        <v>0</v>
      </c>
      <c r="X14" s="16">
        <f t="shared" si="3"/>
        <v>0</v>
      </c>
      <c r="Y14" s="16">
        <f t="shared" si="3"/>
        <v>0</v>
      </c>
      <c r="Z14" s="16">
        <f t="shared" si="3"/>
        <v>0</v>
      </c>
      <c r="AA14" s="16">
        <f t="shared" si="3"/>
        <v>0</v>
      </c>
      <c r="AB14" s="16">
        <f t="shared" si="3"/>
        <v>0</v>
      </c>
      <c r="AC14" s="16">
        <f t="shared" si="3"/>
        <v>0</v>
      </c>
      <c r="AD14" s="16">
        <f t="shared" si="3"/>
        <v>0</v>
      </c>
      <c r="AE14" s="16">
        <f t="shared" si="3"/>
        <v>0</v>
      </c>
      <c r="AF14" s="55"/>
      <c r="AG14" s="55"/>
      <c r="AH14" s="55"/>
      <c r="AI14" s="55"/>
      <c r="AJ14" s="18">
        <f t="shared" ca="1" si="1"/>
        <v>109.25</v>
      </c>
      <c r="AK14" s="19" t="str">
        <f t="shared" ca="1" si="2"/>
        <v>Humana</v>
      </c>
      <c r="AL14" s="18" t="s">
        <v>15</v>
      </c>
      <c r="AM14" s="21">
        <v>14</v>
      </c>
      <c r="AN14" s="21">
        <v>12</v>
      </c>
    </row>
    <row r="15" spans="1:40" ht="12" customHeight="1">
      <c r="A15" s="31" t="s">
        <v>41</v>
      </c>
      <c r="B15" s="33">
        <v>494</v>
      </c>
      <c r="C15" s="32">
        <f t="shared" si="4"/>
        <v>3.2423208191126277E-2</v>
      </c>
      <c r="D15" s="38">
        <f>COUNTIFS(T3:T52,$AH$6,T3:T52,$AH$5)</f>
        <v>0</v>
      </c>
      <c r="E15" s="42">
        <f t="shared" si="6"/>
        <v>0</v>
      </c>
      <c r="F15" s="14"/>
      <c r="G15" s="112" t="s">
        <v>49</v>
      </c>
      <c r="H15" s="113"/>
      <c r="I15" s="111"/>
      <c r="J15" s="43"/>
      <c r="K15" s="38">
        <v>13</v>
      </c>
      <c r="L15" s="16">
        <f t="shared" si="3"/>
        <v>100.84615384615384</v>
      </c>
      <c r="M15" s="16">
        <f t="shared" si="3"/>
        <v>99.384615384615387</v>
      </c>
      <c r="N15" s="16">
        <f t="shared" si="3"/>
        <v>0</v>
      </c>
      <c r="O15" s="16">
        <f t="shared" si="3"/>
        <v>0</v>
      </c>
      <c r="P15" s="16">
        <f t="shared" si="3"/>
        <v>0</v>
      </c>
      <c r="Q15" s="16">
        <f t="shared" si="3"/>
        <v>0</v>
      </c>
      <c r="R15" s="16">
        <f t="shared" si="3"/>
        <v>0</v>
      </c>
      <c r="S15" s="16">
        <f t="shared" si="3"/>
        <v>0</v>
      </c>
      <c r="T15" s="16">
        <f t="shared" si="3"/>
        <v>0</v>
      </c>
      <c r="U15" s="16">
        <f t="shared" si="3"/>
        <v>0</v>
      </c>
      <c r="V15" s="16">
        <f t="shared" si="3"/>
        <v>0</v>
      </c>
      <c r="W15" s="16">
        <f t="shared" si="3"/>
        <v>0</v>
      </c>
      <c r="X15" s="16">
        <f t="shared" si="3"/>
        <v>0</v>
      </c>
      <c r="Y15" s="16">
        <f t="shared" si="3"/>
        <v>0</v>
      </c>
      <c r="Z15" s="16">
        <f t="shared" si="3"/>
        <v>0</v>
      </c>
      <c r="AA15" s="16">
        <f t="shared" si="3"/>
        <v>0</v>
      </c>
      <c r="AB15" s="16">
        <f t="shared" si="3"/>
        <v>0</v>
      </c>
      <c r="AC15" s="16">
        <f t="shared" si="3"/>
        <v>0</v>
      </c>
      <c r="AD15" s="16">
        <f t="shared" si="3"/>
        <v>0</v>
      </c>
      <c r="AE15" s="16">
        <f t="shared" si="3"/>
        <v>0</v>
      </c>
      <c r="AF15" s="55"/>
      <c r="AG15" s="55"/>
      <c r="AH15" s="55"/>
      <c r="AI15" s="55"/>
      <c r="AJ15" s="18">
        <f t="shared" ca="1" si="1"/>
        <v>100.84615384615384</v>
      </c>
      <c r="AK15" s="19" t="str">
        <f t="shared" ca="1" si="2"/>
        <v>Humana</v>
      </c>
      <c r="AL15" s="18" t="s">
        <v>15</v>
      </c>
      <c r="AM15" s="21">
        <v>15</v>
      </c>
      <c r="AN15" s="21">
        <v>13</v>
      </c>
    </row>
    <row r="16" spans="1:40" ht="12" customHeight="1">
      <c r="A16" s="31" t="s">
        <v>58</v>
      </c>
      <c r="B16" s="33">
        <v>442</v>
      </c>
      <c r="C16" s="32">
        <f t="shared" si="4"/>
        <v>2.9010238907849831E-2</v>
      </c>
      <c r="D16" s="38">
        <f>COUNTIFS(U3:U52,$AH$6,U3:U52,$AH$5)</f>
        <v>0</v>
      </c>
      <c r="E16" s="42">
        <f t="shared" si="6"/>
        <v>0</v>
      </c>
      <c r="F16" s="14"/>
      <c r="G16" s="114" t="s">
        <v>51</v>
      </c>
      <c r="H16" s="111"/>
      <c r="I16" s="37">
        <f>VLOOKUP($AG$8,$A$7:$D$25,4,0)+1</f>
        <v>1</v>
      </c>
      <c r="J16" s="43"/>
      <c r="K16" s="38">
        <v>14</v>
      </c>
      <c r="L16" s="16">
        <f t="shared" si="3"/>
        <v>93.642857142857139</v>
      </c>
      <c r="M16" s="16">
        <f t="shared" si="3"/>
        <v>92.285714285714292</v>
      </c>
      <c r="N16" s="16">
        <f t="shared" si="3"/>
        <v>0</v>
      </c>
      <c r="O16" s="16">
        <f t="shared" si="3"/>
        <v>0</v>
      </c>
      <c r="P16" s="16">
        <f t="shared" si="3"/>
        <v>0</v>
      </c>
      <c r="Q16" s="16">
        <f t="shared" si="3"/>
        <v>0</v>
      </c>
      <c r="R16" s="16">
        <f t="shared" si="3"/>
        <v>0</v>
      </c>
      <c r="S16" s="16">
        <f t="shared" si="3"/>
        <v>0</v>
      </c>
      <c r="T16" s="16">
        <f t="shared" si="3"/>
        <v>0</v>
      </c>
      <c r="U16" s="16">
        <f t="shared" si="3"/>
        <v>0</v>
      </c>
      <c r="V16" s="16">
        <f t="shared" si="3"/>
        <v>0</v>
      </c>
      <c r="W16" s="16">
        <f t="shared" si="3"/>
        <v>0</v>
      </c>
      <c r="X16" s="16">
        <f t="shared" si="3"/>
        <v>0</v>
      </c>
      <c r="Y16" s="16">
        <f t="shared" si="3"/>
        <v>0</v>
      </c>
      <c r="Z16" s="16">
        <f t="shared" si="3"/>
        <v>0</v>
      </c>
      <c r="AA16" s="16">
        <f t="shared" si="3"/>
        <v>0</v>
      </c>
      <c r="AB16" s="16">
        <f t="shared" si="3"/>
        <v>0</v>
      </c>
      <c r="AC16" s="16">
        <f t="shared" si="3"/>
        <v>0</v>
      </c>
      <c r="AD16" s="16">
        <f t="shared" si="3"/>
        <v>0</v>
      </c>
      <c r="AE16" s="16">
        <f t="shared" si="3"/>
        <v>0</v>
      </c>
      <c r="AF16" s="55"/>
      <c r="AG16" s="55"/>
      <c r="AH16" s="55"/>
      <c r="AI16" s="55"/>
      <c r="AJ16" s="18">
        <f t="shared" ca="1" si="1"/>
        <v>93.642857142857139</v>
      </c>
      <c r="AK16" s="19" t="str">
        <f t="shared" ca="1" si="2"/>
        <v>Humana</v>
      </c>
      <c r="AL16" s="18" t="s">
        <v>15</v>
      </c>
      <c r="AM16" s="21">
        <v>16</v>
      </c>
      <c r="AN16" s="21">
        <v>14</v>
      </c>
    </row>
    <row r="17" spans="1:40" ht="12" customHeight="1">
      <c r="A17" s="31" t="s">
        <v>50</v>
      </c>
      <c r="B17" s="33">
        <v>304</v>
      </c>
      <c r="C17" s="32">
        <f t="shared" si="4"/>
        <v>1.9952743502231557E-2</v>
      </c>
      <c r="D17" s="38">
        <f>COUNTIFS(V3:V52,$AH$6,V3:V52,$AH$5)</f>
        <v>0</v>
      </c>
      <c r="E17" s="42">
        <f t="shared" si="6"/>
        <v>0</v>
      </c>
      <c r="F17" s="14"/>
      <c r="G17" s="114" t="s">
        <v>53</v>
      </c>
      <c r="H17" s="111"/>
      <c r="I17" s="37">
        <f>(I3-(VLOOKUP($AG$8,$A$7:$D$25,2,0)/I16))*I16+1</f>
        <v>-600.25</v>
      </c>
      <c r="J17" s="43"/>
      <c r="K17" s="38">
        <v>15</v>
      </c>
      <c r="L17" s="16">
        <f t="shared" si="3"/>
        <v>87.4</v>
      </c>
      <c r="M17" s="16">
        <f t="shared" si="3"/>
        <v>86.13333333333334</v>
      </c>
      <c r="N17" s="16">
        <f t="shared" si="3"/>
        <v>0</v>
      </c>
      <c r="O17" s="16">
        <f t="shared" si="3"/>
        <v>0</v>
      </c>
      <c r="P17" s="16">
        <f t="shared" si="3"/>
        <v>0</v>
      </c>
      <c r="Q17" s="16">
        <f t="shared" si="3"/>
        <v>0</v>
      </c>
      <c r="R17" s="16">
        <f t="shared" si="3"/>
        <v>0</v>
      </c>
      <c r="S17" s="16">
        <f t="shared" si="3"/>
        <v>0</v>
      </c>
      <c r="T17" s="16">
        <f t="shared" si="3"/>
        <v>0</v>
      </c>
      <c r="U17" s="16">
        <f t="shared" si="3"/>
        <v>0</v>
      </c>
      <c r="V17" s="16">
        <f t="shared" si="3"/>
        <v>0</v>
      </c>
      <c r="W17" s="16">
        <f t="shared" si="3"/>
        <v>0</v>
      </c>
      <c r="X17" s="16">
        <f t="shared" si="3"/>
        <v>0</v>
      </c>
      <c r="Y17" s="16">
        <f t="shared" si="3"/>
        <v>0</v>
      </c>
      <c r="Z17" s="16">
        <f t="shared" si="3"/>
        <v>0</v>
      </c>
      <c r="AA17" s="16">
        <f t="shared" ref="AA17:AT17" si="7">+AA$2/$K17</f>
        <v>0</v>
      </c>
      <c r="AB17" s="16">
        <f t="shared" si="7"/>
        <v>0</v>
      </c>
      <c r="AC17" s="16">
        <f t="shared" si="7"/>
        <v>0</v>
      </c>
      <c r="AD17" s="16">
        <f t="shared" si="7"/>
        <v>0</v>
      </c>
      <c r="AE17" s="16">
        <f t="shared" si="7"/>
        <v>0</v>
      </c>
      <c r="AF17" s="55"/>
      <c r="AG17" s="55"/>
      <c r="AH17" s="55"/>
      <c r="AI17" s="55"/>
      <c r="AJ17" s="18">
        <f t="shared" ca="1" si="1"/>
        <v>87.4</v>
      </c>
      <c r="AK17" s="19" t="str">
        <f t="shared" ca="1" si="2"/>
        <v>Humana</v>
      </c>
      <c r="AL17" s="18" t="s">
        <v>15</v>
      </c>
      <c r="AM17" s="21">
        <v>17</v>
      </c>
      <c r="AN17" s="21">
        <v>15</v>
      </c>
    </row>
    <row r="18" spans="1:40" ht="12" customHeight="1">
      <c r="A18" s="31"/>
      <c r="B18" s="33"/>
      <c r="C18" s="32">
        <f t="shared" si="4"/>
        <v>0</v>
      </c>
      <c r="D18" s="38">
        <f>COUNTIFS(W3:W52,$AH$6,W3:W52,$AH$5)</f>
        <v>0</v>
      </c>
      <c r="E18" s="42">
        <f t="shared" si="6"/>
        <v>0</v>
      </c>
      <c r="F18" s="14"/>
      <c r="G18" s="128" t="s">
        <v>55</v>
      </c>
      <c r="H18" s="111"/>
      <c r="I18" s="40">
        <f>VLOOKUP($AG$8,$A$7:$D$25,2,0)+I17</f>
        <v>328.75</v>
      </c>
      <c r="J18" s="43"/>
      <c r="K18" s="38">
        <v>16</v>
      </c>
      <c r="L18" s="16">
        <f t="shared" ref="L18:AE30" si="8">+L$2/$K18</f>
        <v>81.9375</v>
      </c>
      <c r="M18" s="16">
        <f t="shared" si="8"/>
        <v>80.75</v>
      </c>
      <c r="N18" s="16">
        <f t="shared" si="8"/>
        <v>0</v>
      </c>
      <c r="O18" s="16">
        <f t="shared" si="8"/>
        <v>0</v>
      </c>
      <c r="P18" s="16">
        <f t="shared" si="8"/>
        <v>0</v>
      </c>
      <c r="Q18" s="16">
        <f t="shared" si="8"/>
        <v>0</v>
      </c>
      <c r="R18" s="16">
        <f t="shared" si="8"/>
        <v>0</v>
      </c>
      <c r="S18" s="16">
        <f t="shared" si="8"/>
        <v>0</v>
      </c>
      <c r="T18" s="16">
        <f t="shared" si="8"/>
        <v>0</v>
      </c>
      <c r="U18" s="16">
        <f t="shared" si="8"/>
        <v>0</v>
      </c>
      <c r="V18" s="16">
        <f t="shared" si="8"/>
        <v>0</v>
      </c>
      <c r="W18" s="16">
        <f t="shared" si="8"/>
        <v>0</v>
      </c>
      <c r="X18" s="16">
        <f t="shared" si="8"/>
        <v>0</v>
      </c>
      <c r="Y18" s="16">
        <f t="shared" si="8"/>
        <v>0</v>
      </c>
      <c r="Z18" s="16">
        <f t="shared" si="8"/>
        <v>0</v>
      </c>
      <c r="AA18" s="16">
        <f t="shared" si="8"/>
        <v>0</v>
      </c>
      <c r="AB18" s="16">
        <f t="shared" si="8"/>
        <v>0</v>
      </c>
      <c r="AC18" s="16">
        <f t="shared" si="8"/>
        <v>0</v>
      </c>
      <c r="AD18" s="16">
        <f t="shared" si="8"/>
        <v>0</v>
      </c>
      <c r="AE18" s="16">
        <f t="shared" si="8"/>
        <v>0</v>
      </c>
      <c r="AF18" s="55"/>
      <c r="AG18" s="55"/>
      <c r="AH18" s="55"/>
      <c r="AI18" s="55"/>
      <c r="AJ18" s="18">
        <f t="shared" ca="1" si="1"/>
        <v>81.9375</v>
      </c>
      <c r="AK18" s="19" t="str">
        <f t="shared" ca="1" si="2"/>
        <v>Humana</v>
      </c>
      <c r="AL18" s="18" t="s">
        <v>15</v>
      </c>
      <c r="AM18" s="21">
        <v>18</v>
      </c>
      <c r="AN18" s="21">
        <v>16</v>
      </c>
    </row>
    <row r="19" spans="1:40" ht="12" customHeight="1">
      <c r="A19" s="31"/>
      <c r="B19" s="33"/>
      <c r="C19" s="32">
        <f t="shared" si="4"/>
        <v>0</v>
      </c>
      <c r="D19" s="38">
        <f>COUNTIFS(X3:X52,$AH$6,X3:X52,$AH$5)</f>
        <v>0</v>
      </c>
      <c r="E19" s="42">
        <f t="shared" si="6"/>
        <v>0</v>
      </c>
      <c r="F19" s="14"/>
      <c r="G19" s="114" t="s">
        <v>56</v>
      </c>
      <c r="H19" s="111"/>
      <c r="I19" s="48" t="str">
        <f ca="1">VLOOKUP($B$2,$A$31:$H$136,3,0)</f>
        <v>Humana</v>
      </c>
      <c r="J19" s="43"/>
      <c r="K19" s="38">
        <v>17</v>
      </c>
      <c r="L19" s="16">
        <f t="shared" si="8"/>
        <v>77.117647058823536</v>
      </c>
      <c r="M19" s="16">
        <f t="shared" si="8"/>
        <v>76</v>
      </c>
      <c r="N19" s="16">
        <f t="shared" si="8"/>
        <v>0</v>
      </c>
      <c r="O19" s="16">
        <f t="shared" si="8"/>
        <v>0</v>
      </c>
      <c r="P19" s="16">
        <f t="shared" si="8"/>
        <v>0</v>
      </c>
      <c r="Q19" s="16">
        <f t="shared" si="8"/>
        <v>0</v>
      </c>
      <c r="R19" s="16">
        <f t="shared" si="8"/>
        <v>0</v>
      </c>
      <c r="S19" s="16">
        <f t="shared" si="8"/>
        <v>0</v>
      </c>
      <c r="T19" s="16">
        <f t="shared" si="8"/>
        <v>0</v>
      </c>
      <c r="U19" s="16">
        <f t="shared" si="8"/>
        <v>0</v>
      </c>
      <c r="V19" s="16">
        <f t="shared" si="8"/>
        <v>0</v>
      </c>
      <c r="W19" s="16">
        <f t="shared" si="8"/>
        <v>0</v>
      </c>
      <c r="X19" s="16">
        <f t="shared" si="8"/>
        <v>0</v>
      </c>
      <c r="Y19" s="16">
        <f t="shared" si="8"/>
        <v>0</v>
      </c>
      <c r="Z19" s="16">
        <f t="shared" si="8"/>
        <v>0</v>
      </c>
      <c r="AA19" s="16">
        <f t="shared" si="8"/>
        <v>0</v>
      </c>
      <c r="AB19" s="16">
        <f t="shared" si="8"/>
        <v>0</v>
      </c>
      <c r="AC19" s="16">
        <f t="shared" si="8"/>
        <v>0</v>
      </c>
      <c r="AD19" s="16">
        <f t="shared" si="8"/>
        <v>0</v>
      </c>
      <c r="AE19" s="16">
        <f t="shared" si="8"/>
        <v>0</v>
      </c>
      <c r="AF19" s="55"/>
      <c r="AG19" s="55"/>
      <c r="AH19" s="55"/>
      <c r="AI19" s="55"/>
      <c r="AJ19" s="18">
        <f t="shared" ca="1" si="1"/>
        <v>77.117647058823536</v>
      </c>
      <c r="AK19" s="19" t="str">
        <f t="shared" ca="1" si="2"/>
        <v>Humana</v>
      </c>
      <c r="AL19" s="18" t="s">
        <v>15</v>
      </c>
      <c r="AM19" s="21">
        <v>19</v>
      </c>
      <c r="AN19" s="21">
        <v>17</v>
      </c>
    </row>
    <row r="20" spans="1:40" ht="12" customHeight="1">
      <c r="A20" s="38"/>
      <c r="B20" s="42"/>
      <c r="C20" s="32">
        <f t="shared" si="4"/>
        <v>0</v>
      </c>
      <c r="D20" s="38">
        <f>COUNTIFS(Y3:Y52,$AH$6,Y3:Y52,$AH$5)</f>
        <v>0</v>
      </c>
      <c r="E20" s="42">
        <f t="shared" si="6"/>
        <v>0</v>
      </c>
      <c r="F20" s="14"/>
      <c r="G20" s="116" t="s">
        <v>57</v>
      </c>
      <c r="H20" s="111"/>
      <c r="I20" s="37">
        <f ca="1">VLOOKUP($B$2,$A$31:$H$136,4,0)</f>
        <v>4</v>
      </c>
      <c r="J20" s="43"/>
      <c r="K20" s="38">
        <v>18</v>
      </c>
      <c r="L20" s="16">
        <f t="shared" si="8"/>
        <v>72.833333333333329</v>
      </c>
      <c r="M20" s="16">
        <f t="shared" si="8"/>
        <v>71.777777777777771</v>
      </c>
      <c r="N20" s="16">
        <f t="shared" si="8"/>
        <v>0</v>
      </c>
      <c r="O20" s="16">
        <f t="shared" si="8"/>
        <v>0</v>
      </c>
      <c r="P20" s="16">
        <f t="shared" si="8"/>
        <v>0</v>
      </c>
      <c r="Q20" s="16">
        <f t="shared" si="8"/>
        <v>0</v>
      </c>
      <c r="R20" s="16">
        <f t="shared" si="8"/>
        <v>0</v>
      </c>
      <c r="S20" s="16">
        <f t="shared" si="8"/>
        <v>0</v>
      </c>
      <c r="T20" s="16">
        <f t="shared" si="8"/>
        <v>0</v>
      </c>
      <c r="U20" s="16">
        <f t="shared" si="8"/>
        <v>0</v>
      </c>
      <c r="V20" s="16">
        <f t="shared" si="8"/>
        <v>0</v>
      </c>
      <c r="W20" s="16">
        <f t="shared" si="8"/>
        <v>0</v>
      </c>
      <c r="X20" s="16">
        <f t="shared" si="8"/>
        <v>0</v>
      </c>
      <c r="Y20" s="16">
        <f t="shared" si="8"/>
        <v>0</v>
      </c>
      <c r="Z20" s="16">
        <f t="shared" si="8"/>
        <v>0</v>
      </c>
      <c r="AA20" s="16">
        <f t="shared" si="8"/>
        <v>0</v>
      </c>
      <c r="AB20" s="16">
        <f t="shared" si="8"/>
        <v>0</v>
      </c>
      <c r="AC20" s="16">
        <f t="shared" si="8"/>
        <v>0</v>
      </c>
      <c r="AD20" s="16">
        <f t="shared" si="8"/>
        <v>0</v>
      </c>
      <c r="AE20" s="16">
        <f t="shared" si="8"/>
        <v>0</v>
      </c>
      <c r="AF20" s="55"/>
      <c r="AG20" s="55"/>
      <c r="AH20" s="55"/>
      <c r="AI20" s="55"/>
      <c r="AJ20" s="18">
        <f t="shared" ca="1" si="1"/>
        <v>72.833333333333329</v>
      </c>
      <c r="AK20" s="19" t="str">
        <f t="shared" ca="1" si="2"/>
        <v>Humana</v>
      </c>
      <c r="AL20" s="18" t="s">
        <v>15</v>
      </c>
      <c r="AM20" s="21">
        <v>20</v>
      </c>
      <c r="AN20" s="21">
        <v>18</v>
      </c>
    </row>
    <row r="21" spans="1:40" ht="12" customHeight="1">
      <c r="A21" s="38"/>
      <c r="B21" s="42"/>
      <c r="C21" s="32">
        <f t="shared" si="4"/>
        <v>0</v>
      </c>
      <c r="D21" s="38">
        <f>COUNTIFS(Z3:Z52,$AH$6,Z3:Z52,$AH$5)</f>
        <v>0</v>
      </c>
      <c r="E21" s="42">
        <f t="shared" si="6"/>
        <v>0</v>
      </c>
      <c r="F21" s="14"/>
      <c r="G21" s="10"/>
      <c r="H21" s="10"/>
      <c r="I21" s="10"/>
      <c r="J21" s="43"/>
      <c r="K21" s="38">
        <v>19</v>
      </c>
      <c r="L21" s="16">
        <f t="shared" si="8"/>
        <v>69</v>
      </c>
      <c r="M21" s="16">
        <f t="shared" si="8"/>
        <v>68</v>
      </c>
      <c r="N21" s="16">
        <f t="shared" si="8"/>
        <v>0</v>
      </c>
      <c r="O21" s="16">
        <f t="shared" si="8"/>
        <v>0</v>
      </c>
      <c r="P21" s="16">
        <f t="shared" si="8"/>
        <v>0</v>
      </c>
      <c r="Q21" s="16">
        <f t="shared" si="8"/>
        <v>0</v>
      </c>
      <c r="R21" s="16">
        <f t="shared" si="8"/>
        <v>0</v>
      </c>
      <c r="S21" s="16">
        <f t="shared" si="8"/>
        <v>0</v>
      </c>
      <c r="T21" s="16">
        <f t="shared" si="8"/>
        <v>0</v>
      </c>
      <c r="U21" s="16">
        <f t="shared" si="8"/>
        <v>0</v>
      </c>
      <c r="V21" s="16">
        <f t="shared" si="8"/>
        <v>0</v>
      </c>
      <c r="W21" s="16">
        <f t="shared" si="8"/>
        <v>0</v>
      </c>
      <c r="X21" s="16">
        <f t="shared" si="8"/>
        <v>0</v>
      </c>
      <c r="Y21" s="16">
        <f t="shared" si="8"/>
        <v>0</v>
      </c>
      <c r="Z21" s="16">
        <f t="shared" si="8"/>
        <v>0</v>
      </c>
      <c r="AA21" s="16">
        <f t="shared" si="8"/>
        <v>0</v>
      </c>
      <c r="AB21" s="16">
        <f t="shared" si="8"/>
        <v>0</v>
      </c>
      <c r="AC21" s="16">
        <f t="shared" si="8"/>
        <v>0</v>
      </c>
      <c r="AD21" s="16">
        <f t="shared" si="8"/>
        <v>0</v>
      </c>
      <c r="AE21" s="16">
        <f t="shared" si="8"/>
        <v>0</v>
      </c>
      <c r="AF21" s="55"/>
      <c r="AG21" s="55"/>
      <c r="AH21" s="55"/>
      <c r="AI21" s="55"/>
      <c r="AJ21" s="18">
        <f t="shared" ca="1" si="1"/>
        <v>69</v>
      </c>
      <c r="AK21" s="19" t="str">
        <f t="shared" ca="1" si="2"/>
        <v>Humana</v>
      </c>
      <c r="AL21" s="18" t="s">
        <v>15</v>
      </c>
      <c r="AM21" s="21">
        <v>21</v>
      </c>
      <c r="AN21" s="21">
        <v>19</v>
      </c>
    </row>
    <row r="22" spans="1:40" ht="12" customHeight="1">
      <c r="A22" s="38"/>
      <c r="B22" s="42"/>
      <c r="C22" s="32">
        <f t="shared" si="4"/>
        <v>0</v>
      </c>
      <c r="D22" s="38">
        <f>COUNTIFS(AA3:AA52,$AH$6,AA3:AA52,$AH$5)</f>
        <v>0</v>
      </c>
      <c r="E22" s="42">
        <f t="shared" si="6"/>
        <v>0</v>
      </c>
      <c r="F22" s="14"/>
      <c r="G22" s="112" t="s">
        <v>59</v>
      </c>
      <c r="H22" s="113"/>
      <c r="I22" s="111"/>
      <c r="J22" s="43"/>
      <c r="K22" s="38">
        <v>20</v>
      </c>
      <c r="L22" s="16">
        <f t="shared" si="8"/>
        <v>65.55</v>
      </c>
      <c r="M22" s="16">
        <f t="shared" si="8"/>
        <v>64.599999999999994</v>
      </c>
      <c r="N22" s="16">
        <f t="shared" si="8"/>
        <v>0</v>
      </c>
      <c r="O22" s="16">
        <f t="shared" si="8"/>
        <v>0</v>
      </c>
      <c r="P22" s="16">
        <f t="shared" si="8"/>
        <v>0</v>
      </c>
      <c r="Q22" s="16">
        <f t="shared" si="8"/>
        <v>0</v>
      </c>
      <c r="R22" s="16">
        <f t="shared" si="8"/>
        <v>0</v>
      </c>
      <c r="S22" s="16">
        <f t="shared" si="8"/>
        <v>0</v>
      </c>
      <c r="T22" s="16">
        <f t="shared" si="8"/>
        <v>0</v>
      </c>
      <c r="U22" s="16">
        <f t="shared" si="8"/>
        <v>0</v>
      </c>
      <c r="V22" s="16">
        <f t="shared" si="8"/>
        <v>0</v>
      </c>
      <c r="W22" s="16">
        <f t="shared" si="8"/>
        <v>0</v>
      </c>
      <c r="X22" s="16">
        <f t="shared" si="8"/>
        <v>0</v>
      </c>
      <c r="Y22" s="16">
        <f t="shared" si="8"/>
        <v>0</v>
      </c>
      <c r="Z22" s="16">
        <f t="shared" si="8"/>
        <v>0</v>
      </c>
      <c r="AA22" s="16">
        <f t="shared" si="8"/>
        <v>0</v>
      </c>
      <c r="AB22" s="16">
        <f t="shared" si="8"/>
        <v>0</v>
      </c>
      <c r="AC22" s="16">
        <f t="shared" si="8"/>
        <v>0</v>
      </c>
      <c r="AD22" s="16">
        <f t="shared" si="8"/>
        <v>0</v>
      </c>
      <c r="AE22" s="16">
        <f t="shared" si="8"/>
        <v>0</v>
      </c>
      <c r="AF22" s="55"/>
      <c r="AG22" s="55"/>
      <c r="AH22" s="55"/>
      <c r="AI22" s="55"/>
      <c r="AJ22" s="18">
        <f t="shared" ca="1" si="1"/>
        <v>65.55</v>
      </c>
      <c r="AK22" s="19" t="str">
        <f t="shared" ca="1" si="2"/>
        <v>Humana</v>
      </c>
      <c r="AL22" s="18" t="s">
        <v>15</v>
      </c>
      <c r="AM22" s="21">
        <v>22</v>
      </c>
      <c r="AN22" s="21">
        <v>20</v>
      </c>
    </row>
    <row r="23" spans="1:40" ht="12" customHeight="1">
      <c r="A23" s="38"/>
      <c r="B23" s="42"/>
      <c r="C23" s="32">
        <f t="shared" si="4"/>
        <v>0</v>
      </c>
      <c r="D23" s="38">
        <f>COUNTIFS(AB3:AB52,$AH$6,AB3:AB52,$AH$5)</f>
        <v>0</v>
      </c>
      <c r="E23" s="42">
        <f t="shared" si="6"/>
        <v>0</v>
      </c>
      <c r="F23" s="14"/>
      <c r="G23" s="114" t="s">
        <v>60</v>
      </c>
      <c r="H23" s="111"/>
      <c r="I23" s="37" t="e">
        <f>(AH4-AH2)*I26-1</f>
        <v>#DIV/0!</v>
      </c>
      <c r="J23" s="10"/>
      <c r="K23" s="38">
        <v>21</v>
      </c>
      <c r="L23" s="16">
        <f t="shared" si="8"/>
        <v>62.428571428571431</v>
      </c>
      <c r="M23" s="16">
        <f t="shared" si="8"/>
        <v>61.523809523809526</v>
      </c>
      <c r="N23" s="16">
        <f t="shared" si="8"/>
        <v>0</v>
      </c>
      <c r="O23" s="16">
        <f t="shared" si="8"/>
        <v>0</v>
      </c>
      <c r="P23" s="16">
        <f t="shared" si="8"/>
        <v>0</v>
      </c>
      <c r="Q23" s="16">
        <f t="shared" si="8"/>
        <v>0</v>
      </c>
      <c r="R23" s="16">
        <f t="shared" si="8"/>
        <v>0</v>
      </c>
      <c r="S23" s="16">
        <f t="shared" si="8"/>
        <v>0</v>
      </c>
      <c r="T23" s="16">
        <f t="shared" si="8"/>
        <v>0</v>
      </c>
      <c r="U23" s="16">
        <f t="shared" si="8"/>
        <v>0</v>
      </c>
      <c r="V23" s="16">
        <f t="shared" si="8"/>
        <v>0</v>
      </c>
      <c r="W23" s="16">
        <f t="shared" si="8"/>
        <v>0</v>
      </c>
      <c r="X23" s="16">
        <f t="shared" si="8"/>
        <v>0</v>
      </c>
      <c r="Y23" s="16">
        <f t="shared" si="8"/>
        <v>0</v>
      </c>
      <c r="Z23" s="16">
        <f t="shared" si="8"/>
        <v>0</v>
      </c>
      <c r="AA23" s="16">
        <f t="shared" si="8"/>
        <v>0</v>
      </c>
      <c r="AB23" s="16">
        <f t="shared" si="8"/>
        <v>0</v>
      </c>
      <c r="AC23" s="16">
        <f t="shared" si="8"/>
        <v>0</v>
      </c>
      <c r="AD23" s="16">
        <f t="shared" si="8"/>
        <v>0</v>
      </c>
      <c r="AE23" s="16">
        <f t="shared" si="8"/>
        <v>0</v>
      </c>
      <c r="AF23" s="55"/>
      <c r="AG23" s="55"/>
      <c r="AH23" s="55"/>
      <c r="AI23" s="55"/>
      <c r="AJ23" s="18">
        <f t="shared" ca="1" si="1"/>
        <v>62.428571428571431</v>
      </c>
      <c r="AK23" s="19" t="str">
        <f t="shared" ca="1" si="2"/>
        <v>Humana</v>
      </c>
      <c r="AL23" s="18" t="s">
        <v>15</v>
      </c>
      <c r="AM23" s="21">
        <v>23</v>
      </c>
      <c r="AN23" s="21">
        <v>21</v>
      </c>
    </row>
    <row r="24" spans="1:40" ht="12" customHeight="1">
      <c r="A24" s="38"/>
      <c r="B24" s="42"/>
      <c r="C24" s="32">
        <f t="shared" si="4"/>
        <v>0</v>
      </c>
      <c r="D24" s="38">
        <f>COUNTIFS(AC3:AC52,$AH$6,AC3:AC52,$AH$5)</f>
        <v>0</v>
      </c>
      <c r="E24" s="42">
        <f t="shared" si="6"/>
        <v>0</v>
      </c>
      <c r="F24" s="14"/>
      <c r="G24" s="128" t="s">
        <v>55</v>
      </c>
      <c r="H24" s="111"/>
      <c r="I24" s="40" t="e">
        <f>VLOOKUP($AG$8,$A$7:$D$25,2,0)+I23</f>
        <v>#DIV/0!</v>
      </c>
      <c r="J24" s="10"/>
      <c r="K24" s="38">
        <v>22</v>
      </c>
      <c r="L24" s="16">
        <f t="shared" si="8"/>
        <v>59.590909090909093</v>
      </c>
      <c r="M24" s="16">
        <f t="shared" si="8"/>
        <v>58.727272727272727</v>
      </c>
      <c r="N24" s="16">
        <f t="shared" si="8"/>
        <v>0</v>
      </c>
      <c r="O24" s="16">
        <f t="shared" si="8"/>
        <v>0</v>
      </c>
      <c r="P24" s="16">
        <f t="shared" si="8"/>
        <v>0</v>
      </c>
      <c r="Q24" s="16">
        <f t="shared" si="8"/>
        <v>0</v>
      </c>
      <c r="R24" s="16">
        <f t="shared" si="8"/>
        <v>0</v>
      </c>
      <c r="S24" s="16">
        <f t="shared" si="8"/>
        <v>0</v>
      </c>
      <c r="T24" s="16">
        <f t="shared" si="8"/>
        <v>0</v>
      </c>
      <c r="U24" s="16">
        <f t="shared" si="8"/>
        <v>0</v>
      </c>
      <c r="V24" s="16">
        <f t="shared" si="8"/>
        <v>0</v>
      </c>
      <c r="W24" s="16">
        <f t="shared" si="8"/>
        <v>0</v>
      </c>
      <c r="X24" s="16">
        <f t="shared" si="8"/>
        <v>0</v>
      </c>
      <c r="Y24" s="16">
        <f t="shared" si="8"/>
        <v>0</v>
      </c>
      <c r="Z24" s="16">
        <f t="shared" si="8"/>
        <v>0</v>
      </c>
      <c r="AA24" s="16">
        <f t="shared" si="8"/>
        <v>0</v>
      </c>
      <c r="AB24" s="16">
        <f t="shared" si="8"/>
        <v>0</v>
      </c>
      <c r="AC24" s="16">
        <f t="shared" si="8"/>
        <v>0</v>
      </c>
      <c r="AD24" s="16">
        <f t="shared" si="8"/>
        <v>0</v>
      </c>
      <c r="AE24" s="16">
        <f t="shared" si="8"/>
        <v>0</v>
      </c>
      <c r="AF24" s="55"/>
      <c r="AG24" s="55"/>
      <c r="AH24" s="55"/>
      <c r="AI24" s="55"/>
      <c r="AJ24" s="18">
        <f t="shared" ca="1" si="1"/>
        <v>59.590909090909093</v>
      </c>
      <c r="AK24" s="19" t="str">
        <f t="shared" ca="1" si="2"/>
        <v>Humana</v>
      </c>
      <c r="AL24" s="18" t="s">
        <v>15</v>
      </c>
      <c r="AM24" s="21">
        <v>24</v>
      </c>
      <c r="AN24" s="21">
        <v>22</v>
      </c>
    </row>
    <row r="25" spans="1:40" ht="12" customHeight="1">
      <c r="A25" s="38"/>
      <c r="B25" s="42"/>
      <c r="C25" s="32">
        <f t="shared" si="4"/>
        <v>0</v>
      </c>
      <c r="D25" s="38">
        <f t="shared" ref="D25:D26" si="9">COUNTIFS(AD3:AD52,$AH$6,AD3:AD52,$AH$5)</f>
        <v>0</v>
      </c>
      <c r="E25" s="42">
        <f t="shared" si="6"/>
        <v>0</v>
      </c>
      <c r="F25" s="14"/>
      <c r="G25" s="114" t="s">
        <v>61</v>
      </c>
      <c r="H25" s="111"/>
      <c r="I25" s="40" t="e">
        <f>VLOOKUP($AH$3,$A$31:$I$136,3,0)</f>
        <v>#DIV/0!</v>
      </c>
      <c r="J25" s="10"/>
      <c r="K25" s="38">
        <v>23</v>
      </c>
      <c r="L25" s="16">
        <f t="shared" si="8"/>
        <v>57</v>
      </c>
      <c r="M25" s="16">
        <f t="shared" si="8"/>
        <v>56.173913043478258</v>
      </c>
      <c r="N25" s="16">
        <f t="shared" si="8"/>
        <v>0</v>
      </c>
      <c r="O25" s="16">
        <f t="shared" si="8"/>
        <v>0</v>
      </c>
      <c r="P25" s="16">
        <f t="shared" si="8"/>
        <v>0</v>
      </c>
      <c r="Q25" s="16">
        <f t="shared" si="8"/>
        <v>0</v>
      </c>
      <c r="R25" s="16">
        <f t="shared" si="8"/>
        <v>0</v>
      </c>
      <c r="S25" s="16">
        <f t="shared" si="8"/>
        <v>0</v>
      </c>
      <c r="T25" s="16">
        <f t="shared" si="8"/>
        <v>0</v>
      </c>
      <c r="U25" s="16">
        <f t="shared" si="8"/>
        <v>0</v>
      </c>
      <c r="V25" s="16">
        <f t="shared" si="8"/>
        <v>0</v>
      </c>
      <c r="W25" s="16">
        <f t="shared" si="8"/>
        <v>0</v>
      </c>
      <c r="X25" s="16">
        <f t="shared" si="8"/>
        <v>0</v>
      </c>
      <c r="Y25" s="16">
        <f t="shared" si="8"/>
        <v>0</v>
      </c>
      <c r="Z25" s="16">
        <f t="shared" si="8"/>
        <v>0</v>
      </c>
      <c r="AA25" s="16">
        <f t="shared" si="8"/>
        <v>0</v>
      </c>
      <c r="AB25" s="16">
        <f t="shared" si="8"/>
        <v>0</v>
      </c>
      <c r="AC25" s="16">
        <f t="shared" si="8"/>
        <v>0</v>
      </c>
      <c r="AD25" s="16">
        <f t="shared" si="8"/>
        <v>0</v>
      </c>
      <c r="AE25" s="16">
        <f t="shared" si="8"/>
        <v>0</v>
      </c>
      <c r="AF25" s="55"/>
      <c r="AG25" s="55"/>
      <c r="AH25" s="55"/>
      <c r="AI25" s="55"/>
      <c r="AJ25" s="18">
        <f t="shared" ca="1" si="1"/>
        <v>57</v>
      </c>
      <c r="AK25" s="19" t="str">
        <f t="shared" ca="1" si="2"/>
        <v>Humana</v>
      </c>
      <c r="AL25" s="18" t="s">
        <v>15</v>
      </c>
      <c r="AM25" s="21">
        <v>25</v>
      </c>
      <c r="AN25" s="21">
        <v>23</v>
      </c>
    </row>
    <row r="26" spans="1:40" ht="12" customHeight="1">
      <c r="A26" s="38"/>
      <c r="B26" s="42"/>
      <c r="C26" s="32">
        <f t="shared" si="4"/>
        <v>0</v>
      </c>
      <c r="D26" s="38">
        <f t="shared" si="9"/>
        <v>0</v>
      </c>
      <c r="E26" s="42">
        <f t="shared" si="6"/>
        <v>0</v>
      </c>
      <c r="F26" s="14"/>
      <c r="G26" s="114" t="s">
        <v>62</v>
      </c>
      <c r="H26" s="111"/>
      <c r="I26" s="40" t="e">
        <f>VLOOKUP($AH$3,$A$31:$I$136,4,0)</f>
        <v>#DIV/0!</v>
      </c>
      <c r="J26" s="10"/>
      <c r="K26" s="38">
        <v>24</v>
      </c>
      <c r="L26" s="16">
        <f t="shared" si="8"/>
        <v>54.625</v>
      </c>
      <c r="M26" s="16">
        <f t="shared" si="8"/>
        <v>53.833333333333336</v>
      </c>
      <c r="N26" s="16">
        <f t="shared" si="8"/>
        <v>0</v>
      </c>
      <c r="O26" s="16">
        <f t="shared" si="8"/>
        <v>0</v>
      </c>
      <c r="P26" s="16">
        <f t="shared" si="8"/>
        <v>0</v>
      </c>
      <c r="Q26" s="16">
        <f t="shared" si="8"/>
        <v>0</v>
      </c>
      <c r="R26" s="16">
        <f t="shared" si="8"/>
        <v>0</v>
      </c>
      <c r="S26" s="16">
        <f t="shared" si="8"/>
        <v>0</v>
      </c>
      <c r="T26" s="16">
        <f t="shared" si="8"/>
        <v>0</v>
      </c>
      <c r="U26" s="16">
        <f t="shared" si="8"/>
        <v>0</v>
      </c>
      <c r="V26" s="16">
        <f t="shared" si="8"/>
        <v>0</v>
      </c>
      <c r="W26" s="16">
        <f t="shared" si="8"/>
        <v>0</v>
      </c>
      <c r="X26" s="16">
        <f t="shared" si="8"/>
        <v>0</v>
      </c>
      <c r="Y26" s="16">
        <f t="shared" si="8"/>
        <v>0</v>
      </c>
      <c r="Z26" s="16">
        <f t="shared" si="8"/>
        <v>0</v>
      </c>
      <c r="AA26" s="16">
        <f t="shared" si="8"/>
        <v>0</v>
      </c>
      <c r="AB26" s="16">
        <f t="shared" si="8"/>
        <v>0</v>
      </c>
      <c r="AC26" s="16">
        <f t="shared" si="8"/>
        <v>0</v>
      </c>
      <c r="AD26" s="16">
        <f t="shared" si="8"/>
        <v>0</v>
      </c>
      <c r="AE26" s="16">
        <f t="shared" si="8"/>
        <v>0</v>
      </c>
      <c r="AF26" s="55"/>
      <c r="AG26" s="55"/>
      <c r="AH26" s="55"/>
      <c r="AI26" s="55"/>
      <c r="AJ26" s="18">
        <f t="shared" ca="1" si="1"/>
        <v>54.625</v>
      </c>
      <c r="AK26" s="19" t="str">
        <f t="shared" ca="1" si="2"/>
        <v>Humana</v>
      </c>
      <c r="AL26" s="18" t="s">
        <v>15</v>
      </c>
      <c r="AM26" s="21">
        <v>26</v>
      </c>
      <c r="AN26" s="21">
        <v>24</v>
      </c>
    </row>
    <row r="27" spans="1:40" ht="12" customHeight="1">
      <c r="A27" s="43"/>
      <c r="B27" s="43"/>
      <c r="C27" s="43"/>
      <c r="D27" s="43"/>
      <c r="E27" s="43"/>
      <c r="F27" s="14"/>
      <c r="G27" s="14"/>
      <c r="H27" s="14"/>
      <c r="I27" s="14"/>
      <c r="J27" s="14"/>
      <c r="K27" s="38">
        <v>25</v>
      </c>
      <c r="L27" s="16">
        <f t="shared" si="8"/>
        <v>52.44</v>
      </c>
      <c r="M27" s="16">
        <f t="shared" si="8"/>
        <v>51.68</v>
      </c>
      <c r="N27" s="16">
        <f t="shared" si="8"/>
        <v>0</v>
      </c>
      <c r="O27" s="16">
        <f t="shared" si="8"/>
        <v>0</v>
      </c>
      <c r="P27" s="16">
        <f t="shared" si="8"/>
        <v>0</v>
      </c>
      <c r="Q27" s="16">
        <f t="shared" si="8"/>
        <v>0</v>
      </c>
      <c r="R27" s="16">
        <f t="shared" si="8"/>
        <v>0</v>
      </c>
      <c r="S27" s="16">
        <f t="shared" si="8"/>
        <v>0</v>
      </c>
      <c r="T27" s="16">
        <f t="shared" si="8"/>
        <v>0</v>
      </c>
      <c r="U27" s="16">
        <f t="shared" si="8"/>
        <v>0</v>
      </c>
      <c r="V27" s="16">
        <f t="shared" si="8"/>
        <v>0</v>
      </c>
      <c r="W27" s="16">
        <f t="shared" si="8"/>
        <v>0</v>
      </c>
      <c r="X27" s="16">
        <f t="shared" si="8"/>
        <v>0</v>
      </c>
      <c r="Y27" s="16">
        <f t="shared" si="8"/>
        <v>0</v>
      </c>
      <c r="Z27" s="16">
        <f t="shared" si="8"/>
        <v>0</v>
      </c>
      <c r="AA27" s="16">
        <f t="shared" si="8"/>
        <v>0</v>
      </c>
      <c r="AB27" s="16">
        <f t="shared" si="8"/>
        <v>0</v>
      </c>
      <c r="AC27" s="16">
        <f t="shared" si="8"/>
        <v>0</v>
      </c>
      <c r="AD27" s="16">
        <f t="shared" si="8"/>
        <v>0</v>
      </c>
      <c r="AE27" s="16">
        <f t="shared" si="8"/>
        <v>0</v>
      </c>
      <c r="AF27" s="55"/>
      <c r="AG27" s="55"/>
      <c r="AH27" s="55"/>
      <c r="AI27" s="55"/>
      <c r="AJ27" s="18">
        <f t="shared" ca="1" si="1"/>
        <v>52.44</v>
      </c>
      <c r="AK27" s="19" t="str">
        <f t="shared" ca="1" si="2"/>
        <v>Humana</v>
      </c>
      <c r="AL27" s="18" t="s">
        <v>15</v>
      </c>
      <c r="AM27" s="21">
        <v>27</v>
      </c>
      <c r="AN27" s="21">
        <v>25</v>
      </c>
    </row>
    <row r="28" spans="1:40" ht="12" customHeight="1">
      <c r="A28" s="122" t="s">
        <v>63</v>
      </c>
      <c r="B28" s="120" t="s">
        <v>7</v>
      </c>
      <c r="C28" s="121" t="s">
        <v>8</v>
      </c>
      <c r="D28" s="121" t="s">
        <v>64</v>
      </c>
      <c r="E28" s="117" t="s">
        <v>65</v>
      </c>
      <c r="F28" s="127" t="s">
        <v>66</v>
      </c>
      <c r="G28" s="126" t="s">
        <v>67</v>
      </c>
      <c r="H28" s="126" t="s">
        <v>68</v>
      </c>
      <c r="J28" s="14"/>
      <c r="K28" s="38">
        <v>26</v>
      </c>
      <c r="L28" s="16">
        <f t="shared" si="8"/>
        <v>50.42307692307692</v>
      </c>
      <c r="M28" s="16">
        <f t="shared" si="8"/>
        <v>49.692307692307693</v>
      </c>
      <c r="N28" s="16">
        <f t="shared" si="8"/>
        <v>0</v>
      </c>
      <c r="O28" s="16">
        <f t="shared" si="8"/>
        <v>0</v>
      </c>
      <c r="P28" s="16">
        <f t="shared" si="8"/>
        <v>0</v>
      </c>
      <c r="Q28" s="16">
        <f t="shared" si="8"/>
        <v>0</v>
      </c>
      <c r="R28" s="16">
        <f t="shared" si="8"/>
        <v>0</v>
      </c>
      <c r="S28" s="16">
        <f t="shared" si="8"/>
        <v>0</v>
      </c>
      <c r="T28" s="16">
        <f t="shared" si="8"/>
        <v>0</v>
      </c>
      <c r="U28" s="16">
        <f t="shared" si="8"/>
        <v>0</v>
      </c>
      <c r="V28" s="16">
        <f t="shared" si="8"/>
        <v>0</v>
      </c>
      <c r="W28" s="16">
        <f t="shared" si="8"/>
        <v>0</v>
      </c>
      <c r="X28" s="16">
        <f t="shared" si="8"/>
        <v>0</v>
      </c>
      <c r="Y28" s="16">
        <f t="shared" si="8"/>
        <v>0</v>
      </c>
      <c r="Z28" s="16">
        <f t="shared" si="8"/>
        <v>0</v>
      </c>
      <c r="AA28" s="16">
        <f t="shared" si="8"/>
        <v>0</v>
      </c>
      <c r="AB28" s="16">
        <f t="shared" si="8"/>
        <v>0</v>
      </c>
      <c r="AC28" s="16">
        <f t="shared" si="8"/>
        <v>0</v>
      </c>
      <c r="AD28" s="16">
        <f t="shared" si="8"/>
        <v>0</v>
      </c>
      <c r="AE28" s="16">
        <f t="shared" si="8"/>
        <v>0</v>
      </c>
      <c r="AF28" s="55"/>
      <c r="AG28" s="55"/>
      <c r="AH28" s="55"/>
      <c r="AI28" s="55"/>
      <c r="AJ28" s="18">
        <f t="shared" ca="1" si="1"/>
        <v>50.42307692307692</v>
      </c>
      <c r="AK28" s="19" t="str">
        <f t="shared" ca="1" si="2"/>
        <v>Humana</v>
      </c>
      <c r="AL28" s="18" t="s">
        <v>15</v>
      </c>
      <c r="AM28" s="21">
        <v>28</v>
      </c>
      <c r="AN28" s="21">
        <v>26</v>
      </c>
    </row>
    <row r="29" spans="1:40" ht="12" customHeight="1">
      <c r="A29" s="118"/>
      <c r="B29" s="118"/>
      <c r="C29" s="118"/>
      <c r="D29" s="118"/>
      <c r="E29" s="118"/>
      <c r="F29" s="118"/>
      <c r="G29" s="118"/>
      <c r="H29" s="118"/>
      <c r="I29" s="14"/>
      <c r="J29" s="14"/>
      <c r="K29" s="38">
        <v>27</v>
      </c>
      <c r="L29" s="16">
        <f t="shared" si="8"/>
        <v>48.555555555555557</v>
      </c>
      <c r="M29" s="16">
        <f t="shared" si="8"/>
        <v>47.851851851851855</v>
      </c>
      <c r="N29" s="16">
        <f t="shared" si="8"/>
        <v>0</v>
      </c>
      <c r="O29" s="16">
        <f t="shared" si="8"/>
        <v>0</v>
      </c>
      <c r="P29" s="16">
        <f t="shared" si="8"/>
        <v>0</v>
      </c>
      <c r="Q29" s="16">
        <f t="shared" si="8"/>
        <v>0</v>
      </c>
      <c r="R29" s="16">
        <f t="shared" si="8"/>
        <v>0</v>
      </c>
      <c r="S29" s="16">
        <f t="shared" si="8"/>
        <v>0</v>
      </c>
      <c r="T29" s="16">
        <f t="shared" si="8"/>
        <v>0</v>
      </c>
      <c r="U29" s="16">
        <f t="shared" si="8"/>
        <v>0</v>
      </c>
      <c r="V29" s="16">
        <f t="shared" si="8"/>
        <v>0</v>
      </c>
      <c r="W29" s="16">
        <f t="shared" si="8"/>
        <v>0</v>
      </c>
      <c r="X29" s="16">
        <f t="shared" si="8"/>
        <v>0</v>
      </c>
      <c r="Y29" s="16">
        <f t="shared" si="8"/>
        <v>0</v>
      </c>
      <c r="Z29" s="16">
        <f t="shared" si="8"/>
        <v>0</v>
      </c>
      <c r="AA29" s="16">
        <f t="shared" si="8"/>
        <v>0</v>
      </c>
      <c r="AB29" s="16">
        <f t="shared" si="8"/>
        <v>0</v>
      </c>
      <c r="AC29" s="16">
        <f t="shared" si="8"/>
        <v>0</v>
      </c>
      <c r="AD29" s="16">
        <f t="shared" si="8"/>
        <v>0</v>
      </c>
      <c r="AE29" s="16">
        <f t="shared" si="8"/>
        <v>0</v>
      </c>
      <c r="AF29" s="55"/>
      <c r="AG29" s="55"/>
      <c r="AH29" s="55"/>
      <c r="AI29" s="55"/>
      <c r="AJ29" s="18">
        <f t="shared" ca="1" si="1"/>
        <v>48.555555555555557</v>
      </c>
      <c r="AK29" s="19" t="str">
        <f t="shared" ca="1" si="2"/>
        <v>Humana</v>
      </c>
      <c r="AL29" s="18" t="s">
        <v>15</v>
      </c>
      <c r="AM29" s="21">
        <v>29</v>
      </c>
      <c r="AN29" s="21">
        <v>27</v>
      </c>
    </row>
    <row r="30" spans="1:40" ht="12" customHeight="1">
      <c r="A30" s="119"/>
      <c r="B30" s="119"/>
      <c r="C30" s="119"/>
      <c r="D30" s="119"/>
      <c r="E30" s="119"/>
      <c r="F30" s="119"/>
      <c r="G30" s="119"/>
      <c r="H30" s="119"/>
      <c r="I30" s="44"/>
      <c r="J30" s="14"/>
      <c r="K30" s="38">
        <v>28</v>
      </c>
      <c r="L30" s="16">
        <f t="shared" si="8"/>
        <v>46.821428571428569</v>
      </c>
      <c r="M30" s="16">
        <f t="shared" si="8"/>
        <v>46.142857142857146</v>
      </c>
      <c r="N30" s="16">
        <f t="shared" si="8"/>
        <v>0</v>
      </c>
      <c r="O30" s="16">
        <f t="shared" si="8"/>
        <v>0</v>
      </c>
      <c r="P30" s="16">
        <f t="shared" si="8"/>
        <v>0</v>
      </c>
      <c r="Q30" s="16">
        <f t="shared" si="8"/>
        <v>0</v>
      </c>
      <c r="R30" s="16">
        <f t="shared" si="8"/>
        <v>0</v>
      </c>
      <c r="S30" s="16">
        <f t="shared" si="8"/>
        <v>0</v>
      </c>
      <c r="T30" s="16">
        <f t="shared" si="8"/>
        <v>0</v>
      </c>
      <c r="U30" s="16">
        <f t="shared" si="8"/>
        <v>0</v>
      </c>
      <c r="V30" s="16">
        <f t="shared" si="8"/>
        <v>0</v>
      </c>
      <c r="W30" s="16">
        <f t="shared" si="8"/>
        <v>0</v>
      </c>
      <c r="X30" s="16">
        <f t="shared" si="8"/>
        <v>0</v>
      </c>
      <c r="Y30" s="16">
        <f t="shared" si="8"/>
        <v>0</v>
      </c>
      <c r="Z30" s="16">
        <f t="shared" si="8"/>
        <v>0</v>
      </c>
      <c r="AA30" s="16">
        <f t="shared" ref="AA30:AT30" si="10">+AA$2/$K30</f>
        <v>0</v>
      </c>
      <c r="AB30" s="16">
        <f t="shared" si="10"/>
        <v>0</v>
      </c>
      <c r="AC30" s="16">
        <f t="shared" si="10"/>
        <v>0</v>
      </c>
      <c r="AD30" s="16">
        <f t="shared" si="10"/>
        <v>0</v>
      </c>
      <c r="AE30" s="16">
        <f t="shared" si="10"/>
        <v>0</v>
      </c>
      <c r="AF30" s="55"/>
      <c r="AG30" s="55"/>
      <c r="AH30" s="55"/>
      <c r="AI30" s="55"/>
      <c r="AJ30" s="18">
        <f t="shared" ca="1" si="1"/>
        <v>46.821428571428569</v>
      </c>
      <c r="AK30" s="19" t="str">
        <f t="shared" ca="1" si="2"/>
        <v>Humana</v>
      </c>
      <c r="AL30" s="18" t="s">
        <v>15</v>
      </c>
      <c r="AM30" s="21">
        <v>30</v>
      </c>
      <c r="AN30" s="21">
        <v>28</v>
      </c>
    </row>
    <row r="31" spans="1:40" ht="12" customHeight="1">
      <c r="A31" s="45">
        <v>1</v>
      </c>
      <c r="B31" s="37">
        <f t="shared" ref="B31:B140" ca="1" si="11">LARGE($AJ$3:$AJ$1002,A31)</f>
        <v>1311</v>
      </c>
      <c r="C31" s="46" t="str">
        <f t="shared" ref="C31:C140" ca="1" si="12">VLOOKUP(B31,$AJ$3:$AN$1002,2,0)</f>
        <v>Humana</v>
      </c>
      <c r="D31" s="45">
        <f t="shared" ref="D31:D140" ca="1" si="13">VLOOKUP(B31,$AJ$3:$AN$1002,5,0)</f>
        <v>1</v>
      </c>
      <c r="E31" s="47"/>
      <c r="F31" s="48">
        <f t="shared" ref="F31:F140" ca="1" si="14">VLOOKUP(C31,$A$7:$B$26,2,0)+E31</f>
        <v>1311</v>
      </c>
      <c r="G31" s="49">
        <f t="shared" ref="G31:G139" ca="1" si="15">(B32-B31)*D32-1</f>
        <v>-20</v>
      </c>
      <c r="H31" s="50">
        <f t="shared" ref="H31:H139" ca="1" si="16">VLOOKUP(C31,$A$7:$B$26,2,0)+G31</f>
        <v>1291</v>
      </c>
      <c r="I31" s="51">
        <v>1</v>
      </c>
      <c r="J31" s="14"/>
      <c r="K31" s="38">
        <v>29</v>
      </c>
      <c r="L31" s="16">
        <f t="shared" ref="L31:AE43" si="17">+L$2/$K31</f>
        <v>45.206896551724135</v>
      </c>
      <c r="M31" s="16">
        <f t="shared" si="17"/>
        <v>44.551724137931032</v>
      </c>
      <c r="N31" s="16">
        <f t="shared" si="17"/>
        <v>0</v>
      </c>
      <c r="O31" s="16">
        <f t="shared" si="17"/>
        <v>0</v>
      </c>
      <c r="P31" s="16">
        <f t="shared" si="17"/>
        <v>0</v>
      </c>
      <c r="Q31" s="16">
        <f t="shared" si="17"/>
        <v>0</v>
      </c>
      <c r="R31" s="16">
        <f t="shared" si="17"/>
        <v>0</v>
      </c>
      <c r="S31" s="16">
        <f t="shared" si="17"/>
        <v>0</v>
      </c>
      <c r="T31" s="16">
        <f t="shared" si="17"/>
        <v>0</v>
      </c>
      <c r="U31" s="16">
        <f t="shared" si="17"/>
        <v>0</v>
      </c>
      <c r="V31" s="16">
        <f t="shared" si="17"/>
        <v>0</v>
      </c>
      <c r="W31" s="16">
        <f t="shared" si="17"/>
        <v>0</v>
      </c>
      <c r="X31" s="16">
        <f t="shared" si="17"/>
        <v>0</v>
      </c>
      <c r="Y31" s="16">
        <f t="shared" si="17"/>
        <v>0</v>
      </c>
      <c r="Z31" s="16">
        <f t="shared" si="17"/>
        <v>0</v>
      </c>
      <c r="AA31" s="16">
        <f t="shared" si="17"/>
        <v>0</v>
      </c>
      <c r="AB31" s="16">
        <f t="shared" si="17"/>
        <v>0</v>
      </c>
      <c r="AC31" s="16">
        <f t="shared" si="17"/>
        <v>0</v>
      </c>
      <c r="AD31" s="16">
        <f t="shared" si="17"/>
        <v>0</v>
      </c>
      <c r="AE31" s="16">
        <f t="shared" si="17"/>
        <v>0</v>
      </c>
      <c r="AF31" s="55"/>
      <c r="AG31" s="55"/>
      <c r="AH31" s="55"/>
      <c r="AI31" s="55"/>
      <c r="AJ31" s="18">
        <f t="shared" ca="1" si="1"/>
        <v>45.206896551724135</v>
      </c>
      <c r="AK31" s="19" t="str">
        <f t="shared" ca="1" si="2"/>
        <v>Humana</v>
      </c>
      <c r="AL31" s="18" t="s">
        <v>15</v>
      </c>
      <c r="AM31" s="21">
        <v>31</v>
      </c>
      <c r="AN31" s="21">
        <v>29</v>
      </c>
    </row>
    <row r="32" spans="1:40" ht="12" customHeight="1">
      <c r="A32" s="45">
        <v>2</v>
      </c>
      <c r="B32" s="37">
        <f t="shared" ca="1" si="11"/>
        <v>1292</v>
      </c>
      <c r="C32" s="46" t="str">
        <f t="shared" ca="1" si="12"/>
        <v>CD</v>
      </c>
      <c r="D32" s="45">
        <f t="shared" ca="1" si="13"/>
        <v>1</v>
      </c>
      <c r="E32" s="52">
        <f t="shared" ref="E32:E140" ca="1" si="18">(B31-B32)*D32+1</f>
        <v>20</v>
      </c>
      <c r="F32" s="48">
        <f t="shared" ca="1" si="14"/>
        <v>1312</v>
      </c>
      <c r="G32" s="49">
        <f t="shared" ca="1" si="15"/>
        <v>-1274</v>
      </c>
      <c r="H32" s="50">
        <f t="shared" ca="1" si="16"/>
        <v>18</v>
      </c>
      <c r="I32" s="51">
        <v>2</v>
      </c>
      <c r="J32" s="14"/>
      <c r="K32" s="38">
        <v>30</v>
      </c>
      <c r="L32" s="16">
        <f t="shared" si="17"/>
        <v>43.7</v>
      </c>
      <c r="M32" s="16">
        <f t="shared" si="17"/>
        <v>43.06666666666667</v>
      </c>
      <c r="N32" s="16">
        <f t="shared" si="17"/>
        <v>0</v>
      </c>
      <c r="O32" s="16">
        <f t="shared" si="17"/>
        <v>0</v>
      </c>
      <c r="P32" s="16">
        <f t="shared" si="17"/>
        <v>0</v>
      </c>
      <c r="Q32" s="16">
        <f t="shared" si="17"/>
        <v>0</v>
      </c>
      <c r="R32" s="16">
        <f t="shared" si="17"/>
        <v>0</v>
      </c>
      <c r="S32" s="16">
        <f t="shared" si="17"/>
        <v>0</v>
      </c>
      <c r="T32" s="16">
        <f t="shared" si="17"/>
        <v>0</v>
      </c>
      <c r="U32" s="16">
        <f t="shared" si="17"/>
        <v>0</v>
      </c>
      <c r="V32" s="16">
        <f t="shared" si="17"/>
        <v>0</v>
      </c>
      <c r="W32" s="16">
        <f t="shared" si="17"/>
        <v>0</v>
      </c>
      <c r="X32" s="16">
        <f t="shared" si="17"/>
        <v>0</v>
      </c>
      <c r="Y32" s="16">
        <f t="shared" si="17"/>
        <v>0</v>
      </c>
      <c r="Z32" s="16">
        <f t="shared" si="17"/>
        <v>0</v>
      </c>
      <c r="AA32" s="16">
        <f t="shared" si="17"/>
        <v>0</v>
      </c>
      <c r="AB32" s="16">
        <f t="shared" si="17"/>
        <v>0</v>
      </c>
      <c r="AC32" s="16">
        <f t="shared" si="17"/>
        <v>0</v>
      </c>
      <c r="AD32" s="16">
        <f t="shared" si="17"/>
        <v>0</v>
      </c>
      <c r="AE32" s="16">
        <f t="shared" si="17"/>
        <v>0</v>
      </c>
      <c r="AF32" s="55"/>
      <c r="AG32" s="55"/>
      <c r="AH32" s="55"/>
      <c r="AI32" s="55"/>
      <c r="AJ32" s="18">
        <f t="shared" ca="1" si="1"/>
        <v>43.7</v>
      </c>
      <c r="AK32" s="19" t="str">
        <f t="shared" ca="1" si="2"/>
        <v>Humana</v>
      </c>
      <c r="AL32" s="18" t="s">
        <v>15</v>
      </c>
      <c r="AM32" s="21">
        <v>32</v>
      </c>
      <c r="AN32" s="21">
        <v>30</v>
      </c>
    </row>
    <row r="33" spans="1:40" ht="12" customHeight="1">
      <c r="A33" s="45">
        <v>3</v>
      </c>
      <c r="B33" s="37">
        <f t="shared" ca="1" si="11"/>
        <v>655.5</v>
      </c>
      <c r="C33" s="46" t="str">
        <f t="shared" ca="1" si="12"/>
        <v>Humana</v>
      </c>
      <c r="D33" s="45">
        <f t="shared" ca="1" si="13"/>
        <v>2</v>
      </c>
      <c r="E33" s="52">
        <f t="shared" ca="1" si="18"/>
        <v>1274</v>
      </c>
      <c r="F33" s="48">
        <f t="shared" ca="1" si="14"/>
        <v>2585</v>
      </c>
      <c r="G33" s="49">
        <f t="shared" ca="1" si="15"/>
        <v>-20</v>
      </c>
      <c r="H33" s="50">
        <f t="shared" ca="1" si="16"/>
        <v>1291</v>
      </c>
      <c r="I33" s="51">
        <v>3</v>
      </c>
      <c r="J33" s="14"/>
      <c r="K33" s="38">
        <v>31</v>
      </c>
      <c r="L33" s="16">
        <f t="shared" si="17"/>
        <v>42.29032258064516</v>
      </c>
      <c r="M33" s="16">
        <f t="shared" si="17"/>
        <v>41.677419354838712</v>
      </c>
      <c r="N33" s="16">
        <f t="shared" si="17"/>
        <v>0</v>
      </c>
      <c r="O33" s="16">
        <f t="shared" si="17"/>
        <v>0</v>
      </c>
      <c r="P33" s="16">
        <f t="shared" si="17"/>
        <v>0</v>
      </c>
      <c r="Q33" s="16">
        <f t="shared" si="17"/>
        <v>0</v>
      </c>
      <c r="R33" s="16">
        <f t="shared" si="17"/>
        <v>0</v>
      </c>
      <c r="S33" s="16">
        <f t="shared" si="17"/>
        <v>0</v>
      </c>
      <c r="T33" s="16">
        <f t="shared" si="17"/>
        <v>0</v>
      </c>
      <c r="U33" s="16">
        <f t="shared" si="17"/>
        <v>0</v>
      </c>
      <c r="V33" s="16">
        <f t="shared" si="17"/>
        <v>0</v>
      </c>
      <c r="W33" s="16">
        <f t="shared" si="17"/>
        <v>0</v>
      </c>
      <c r="X33" s="16">
        <f t="shared" si="17"/>
        <v>0</v>
      </c>
      <c r="Y33" s="16">
        <f t="shared" si="17"/>
        <v>0</v>
      </c>
      <c r="Z33" s="16">
        <f t="shared" si="17"/>
        <v>0</v>
      </c>
      <c r="AA33" s="16">
        <f t="shared" si="17"/>
        <v>0</v>
      </c>
      <c r="AB33" s="16">
        <f t="shared" si="17"/>
        <v>0</v>
      </c>
      <c r="AC33" s="16">
        <f t="shared" si="17"/>
        <v>0</v>
      </c>
      <c r="AD33" s="16">
        <f t="shared" si="17"/>
        <v>0</v>
      </c>
      <c r="AE33" s="16">
        <f t="shared" si="17"/>
        <v>0</v>
      </c>
      <c r="AF33" s="55"/>
      <c r="AG33" s="55"/>
      <c r="AH33" s="55"/>
      <c r="AI33" s="55"/>
      <c r="AJ33" s="18">
        <f t="shared" ca="1" si="1"/>
        <v>42.29032258064516</v>
      </c>
      <c r="AK33" s="19" t="str">
        <f t="shared" ca="1" si="2"/>
        <v>Humana</v>
      </c>
      <c r="AL33" s="18" t="s">
        <v>15</v>
      </c>
      <c r="AM33" s="21">
        <v>33</v>
      </c>
      <c r="AN33" s="21">
        <v>31</v>
      </c>
    </row>
    <row r="34" spans="1:40" ht="12" customHeight="1">
      <c r="A34" s="45">
        <v>4</v>
      </c>
      <c r="B34" s="37">
        <f t="shared" ca="1" si="11"/>
        <v>646</v>
      </c>
      <c r="C34" s="46" t="str">
        <f t="shared" ca="1" si="12"/>
        <v>CD</v>
      </c>
      <c r="D34" s="45">
        <f t="shared" ca="1" si="13"/>
        <v>2</v>
      </c>
      <c r="E34" s="52">
        <f t="shared" ca="1" si="18"/>
        <v>20</v>
      </c>
      <c r="F34" s="48">
        <f t="shared" ca="1" si="14"/>
        <v>1312</v>
      </c>
      <c r="G34" s="49">
        <f t="shared" ca="1" si="15"/>
        <v>-628</v>
      </c>
      <c r="H34" s="50">
        <f t="shared" ca="1" si="16"/>
        <v>664</v>
      </c>
      <c r="I34" s="51">
        <v>4</v>
      </c>
      <c r="J34" s="14"/>
      <c r="K34" s="38">
        <v>32</v>
      </c>
      <c r="L34" s="16">
        <f t="shared" si="17"/>
        <v>40.96875</v>
      </c>
      <c r="M34" s="16">
        <f t="shared" si="17"/>
        <v>40.375</v>
      </c>
      <c r="N34" s="16">
        <f t="shared" si="17"/>
        <v>0</v>
      </c>
      <c r="O34" s="16">
        <f t="shared" si="17"/>
        <v>0</v>
      </c>
      <c r="P34" s="16">
        <f t="shared" si="17"/>
        <v>0</v>
      </c>
      <c r="Q34" s="16">
        <f t="shared" si="17"/>
        <v>0</v>
      </c>
      <c r="R34" s="16">
        <f t="shared" si="17"/>
        <v>0</v>
      </c>
      <c r="S34" s="16">
        <f t="shared" si="17"/>
        <v>0</v>
      </c>
      <c r="T34" s="16">
        <f t="shared" si="17"/>
        <v>0</v>
      </c>
      <c r="U34" s="16">
        <f t="shared" si="17"/>
        <v>0</v>
      </c>
      <c r="V34" s="16">
        <f t="shared" si="17"/>
        <v>0</v>
      </c>
      <c r="W34" s="16">
        <f t="shared" si="17"/>
        <v>0</v>
      </c>
      <c r="X34" s="16">
        <f t="shared" si="17"/>
        <v>0</v>
      </c>
      <c r="Y34" s="16">
        <f t="shared" si="17"/>
        <v>0</v>
      </c>
      <c r="Z34" s="16">
        <f t="shared" si="17"/>
        <v>0</v>
      </c>
      <c r="AA34" s="16">
        <f t="shared" si="17"/>
        <v>0</v>
      </c>
      <c r="AB34" s="16">
        <f t="shared" si="17"/>
        <v>0</v>
      </c>
      <c r="AC34" s="16">
        <f t="shared" si="17"/>
        <v>0</v>
      </c>
      <c r="AD34" s="16">
        <f t="shared" si="17"/>
        <v>0</v>
      </c>
      <c r="AE34" s="16">
        <f t="shared" si="17"/>
        <v>0</v>
      </c>
      <c r="AF34" s="55"/>
      <c r="AG34" s="55"/>
      <c r="AH34" s="55"/>
      <c r="AI34" s="55"/>
      <c r="AJ34" s="18">
        <f t="shared" ca="1" si="1"/>
        <v>40.96875</v>
      </c>
      <c r="AK34" s="19" t="str">
        <f t="shared" ca="1" si="2"/>
        <v>Humana</v>
      </c>
      <c r="AL34" s="18" t="s">
        <v>15</v>
      </c>
      <c r="AM34" s="21">
        <v>34</v>
      </c>
      <c r="AN34" s="21">
        <v>32</v>
      </c>
    </row>
    <row r="35" spans="1:40" ht="12" customHeight="1">
      <c r="A35" s="45">
        <v>5</v>
      </c>
      <c r="B35" s="37">
        <f t="shared" ca="1" si="11"/>
        <v>437</v>
      </c>
      <c r="C35" s="46" t="str">
        <f t="shared" ca="1" si="12"/>
        <v>Humana</v>
      </c>
      <c r="D35" s="45">
        <f t="shared" ca="1" si="13"/>
        <v>3</v>
      </c>
      <c r="E35" s="52">
        <f t="shared" ca="1" si="18"/>
        <v>628</v>
      </c>
      <c r="F35" s="48">
        <f t="shared" ca="1" si="14"/>
        <v>1939</v>
      </c>
      <c r="G35" s="49">
        <f t="shared" ca="1" si="15"/>
        <v>-19.999999999999943</v>
      </c>
      <c r="H35" s="50">
        <f t="shared" ca="1" si="16"/>
        <v>1291</v>
      </c>
      <c r="I35" s="51">
        <v>5</v>
      </c>
      <c r="J35" s="14"/>
      <c r="K35" s="38">
        <v>33</v>
      </c>
      <c r="L35" s="16">
        <f t="shared" si="17"/>
        <v>39.727272727272727</v>
      </c>
      <c r="M35" s="16">
        <f t="shared" si="17"/>
        <v>39.151515151515149</v>
      </c>
      <c r="N35" s="16">
        <f t="shared" si="17"/>
        <v>0</v>
      </c>
      <c r="O35" s="16">
        <f t="shared" si="17"/>
        <v>0</v>
      </c>
      <c r="P35" s="16">
        <f t="shared" si="17"/>
        <v>0</v>
      </c>
      <c r="Q35" s="16">
        <f t="shared" si="17"/>
        <v>0</v>
      </c>
      <c r="R35" s="16">
        <f t="shared" si="17"/>
        <v>0</v>
      </c>
      <c r="S35" s="16">
        <f t="shared" si="17"/>
        <v>0</v>
      </c>
      <c r="T35" s="16">
        <f t="shared" si="17"/>
        <v>0</v>
      </c>
      <c r="U35" s="16">
        <f t="shared" si="17"/>
        <v>0</v>
      </c>
      <c r="V35" s="16">
        <f t="shared" si="17"/>
        <v>0</v>
      </c>
      <c r="W35" s="16">
        <f t="shared" si="17"/>
        <v>0</v>
      </c>
      <c r="X35" s="16">
        <f t="shared" si="17"/>
        <v>0</v>
      </c>
      <c r="Y35" s="16">
        <f t="shared" si="17"/>
        <v>0</v>
      </c>
      <c r="Z35" s="16">
        <f t="shared" si="17"/>
        <v>0</v>
      </c>
      <c r="AA35" s="16">
        <f t="shared" si="17"/>
        <v>0</v>
      </c>
      <c r="AB35" s="16">
        <f t="shared" si="17"/>
        <v>0</v>
      </c>
      <c r="AC35" s="16">
        <f t="shared" si="17"/>
        <v>0</v>
      </c>
      <c r="AD35" s="16">
        <f t="shared" si="17"/>
        <v>0</v>
      </c>
      <c r="AE35" s="16">
        <f t="shared" si="17"/>
        <v>0</v>
      </c>
      <c r="AF35" s="55"/>
      <c r="AG35" s="55"/>
      <c r="AH35" s="55"/>
      <c r="AI35" s="55"/>
      <c r="AJ35" s="18">
        <f t="shared" ca="1" si="1"/>
        <v>39.727272727272727</v>
      </c>
      <c r="AK35" s="19" t="str">
        <f t="shared" ca="1" si="2"/>
        <v>Humana</v>
      </c>
      <c r="AL35" s="18" t="s">
        <v>15</v>
      </c>
      <c r="AM35" s="21">
        <v>35</v>
      </c>
      <c r="AN35" s="21">
        <v>33</v>
      </c>
    </row>
    <row r="36" spans="1:40" ht="12" customHeight="1">
      <c r="A36" s="45">
        <v>6</v>
      </c>
      <c r="B36" s="37">
        <f t="shared" ca="1" si="11"/>
        <v>430.66666666666669</v>
      </c>
      <c r="C36" s="46" t="str">
        <f t="shared" ca="1" si="12"/>
        <v>CD</v>
      </c>
      <c r="D36" s="45">
        <f t="shared" ca="1" si="13"/>
        <v>3</v>
      </c>
      <c r="E36" s="52">
        <f t="shared" ca="1" si="18"/>
        <v>19.999999999999943</v>
      </c>
      <c r="F36" s="48">
        <f t="shared" ca="1" si="14"/>
        <v>1312</v>
      </c>
      <c r="G36" s="49">
        <f t="shared" ca="1" si="15"/>
        <v>-412.66666666666674</v>
      </c>
      <c r="H36" s="50">
        <f t="shared" ca="1" si="16"/>
        <v>879.33333333333326</v>
      </c>
      <c r="I36" s="51">
        <v>6</v>
      </c>
      <c r="J36" s="14"/>
      <c r="K36" s="38">
        <v>34</v>
      </c>
      <c r="L36" s="16">
        <f t="shared" si="17"/>
        <v>38.558823529411768</v>
      </c>
      <c r="M36" s="16">
        <f t="shared" si="17"/>
        <v>38</v>
      </c>
      <c r="N36" s="16">
        <f t="shared" si="17"/>
        <v>0</v>
      </c>
      <c r="O36" s="16">
        <f t="shared" si="17"/>
        <v>0</v>
      </c>
      <c r="P36" s="16">
        <f t="shared" si="17"/>
        <v>0</v>
      </c>
      <c r="Q36" s="16">
        <f t="shared" si="17"/>
        <v>0</v>
      </c>
      <c r="R36" s="16">
        <f t="shared" si="17"/>
        <v>0</v>
      </c>
      <c r="S36" s="16">
        <f t="shared" si="17"/>
        <v>0</v>
      </c>
      <c r="T36" s="16">
        <f t="shared" si="17"/>
        <v>0</v>
      </c>
      <c r="U36" s="16">
        <f t="shared" si="17"/>
        <v>0</v>
      </c>
      <c r="V36" s="16">
        <f t="shared" si="17"/>
        <v>0</v>
      </c>
      <c r="W36" s="16">
        <f t="shared" si="17"/>
        <v>0</v>
      </c>
      <c r="X36" s="16">
        <f t="shared" si="17"/>
        <v>0</v>
      </c>
      <c r="Y36" s="16">
        <f t="shared" si="17"/>
        <v>0</v>
      </c>
      <c r="Z36" s="16">
        <f t="shared" si="17"/>
        <v>0</v>
      </c>
      <c r="AA36" s="16">
        <f t="shared" si="17"/>
        <v>0</v>
      </c>
      <c r="AB36" s="16">
        <f t="shared" si="17"/>
        <v>0</v>
      </c>
      <c r="AC36" s="16">
        <f t="shared" si="17"/>
        <v>0</v>
      </c>
      <c r="AD36" s="16">
        <f t="shared" si="17"/>
        <v>0</v>
      </c>
      <c r="AE36" s="16">
        <f t="shared" si="17"/>
        <v>0</v>
      </c>
      <c r="AF36" s="55"/>
      <c r="AG36" s="55"/>
      <c r="AH36" s="55"/>
      <c r="AI36" s="55"/>
      <c r="AJ36" s="18">
        <f t="shared" ca="1" si="1"/>
        <v>38.558823529411768</v>
      </c>
      <c r="AK36" s="19" t="str">
        <f t="shared" ca="1" si="2"/>
        <v>Humana</v>
      </c>
      <c r="AL36" s="18" t="s">
        <v>15</v>
      </c>
      <c r="AM36" s="21">
        <v>36</v>
      </c>
      <c r="AN36" s="21">
        <v>34</v>
      </c>
    </row>
    <row r="37" spans="1:40" ht="12" customHeight="1">
      <c r="A37" s="45">
        <v>7</v>
      </c>
      <c r="B37" s="37">
        <f t="shared" ca="1" si="11"/>
        <v>327.75</v>
      </c>
      <c r="C37" s="46" t="str">
        <f t="shared" ca="1" si="12"/>
        <v>Humana</v>
      </c>
      <c r="D37" s="45">
        <f t="shared" ca="1" si="13"/>
        <v>4</v>
      </c>
      <c r="E37" s="52">
        <f t="shared" ca="1" si="18"/>
        <v>412.66666666666674</v>
      </c>
      <c r="F37" s="48">
        <f t="shared" ca="1" si="14"/>
        <v>1723.6666666666667</v>
      </c>
      <c r="G37" s="49">
        <f t="shared" ca="1" si="15"/>
        <v>-20</v>
      </c>
      <c r="H37" s="50">
        <f t="shared" ca="1" si="16"/>
        <v>1291</v>
      </c>
      <c r="I37" s="51">
        <v>7</v>
      </c>
      <c r="J37" s="14"/>
      <c r="K37" s="38">
        <v>35</v>
      </c>
      <c r="L37" s="16">
        <f t="shared" si="17"/>
        <v>37.457142857142856</v>
      </c>
      <c r="M37" s="16">
        <f t="shared" si="17"/>
        <v>36.914285714285711</v>
      </c>
      <c r="N37" s="16">
        <f t="shared" si="17"/>
        <v>0</v>
      </c>
      <c r="O37" s="16">
        <f t="shared" si="17"/>
        <v>0</v>
      </c>
      <c r="P37" s="16">
        <f t="shared" si="17"/>
        <v>0</v>
      </c>
      <c r="Q37" s="16">
        <f t="shared" si="17"/>
        <v>0</v>
      </c>
      <c r="R37" s="16">
        <f t="shared" si="17"/>
        <v>0</v>
      </c>
      <c r="S37" s="16">
        <f t="shared" si="17"/>
        <v>0</v>
      </c>
      <c r="T37" s="16">
        <f t="shared" si="17"/>
        <v>0</v>
      </c>
      <c r="U37" s="16">
        <f t="shared" si="17"/>
        <v>0</v>
      </c>
      <c r="V37" s="16">
        <f t="shared" si="17"/>
        <v>0</v>
      </c>
      <c r="W37" s="16">
        <f t="shared" si="17"/>
        <v>0</v>
      </c>
      <c r="X37" s="16">
        <f t="shared" si="17"/>
        <v>0</v>
      </c>
      <c r="Y37" s="16">
        <f t="shared" si="17"/>
        <v>0</v>
      </c>
      <c r="Z37" s="16">
        <f t="shared" si="17"/>
        <v>0</v>
      </c>
      <c r="AA37" s="16">
        <f t="shared" si="17"/>
        <v>0</v>
      </c>
      <c r="AB37" s="16">
        <f t="shared" si="17"/>
        <v>0</v>
      </c>
      <c r="AC37" s="16">
        <f t="shared" si="17"/>
        <v>0</v>
      </c>
      <c r="AD37" s="16">
        <f t="shared" si="17"/>
        <v>0</v>
      </c>
      <c r="AE37" s="16">
        <f t="shared" si="17"/>
        <v>0</v>
      </c>
      <c r="AF37" s="55"/>
      <c r="AG37" s="55"/>
      <c r="AH37" s="55"/>
      <c r="AI37" s="55"/>
      <c r="AJ37" s="18">
        <f t="shared" ca="1" si="1"/>
        <v>37.457142857142856</v>
      </c>
      <c r="AK37" s="19" t="str">
        <f t="shared" ca="1" si="2"/>
        <v>Humana</v>
      </c>
      <c r="AL37" s="18" t="s">
        <v>15</v>
      </c>
      <c r="AM37" s="21">
        <v>37</v>
      </c>
      <c r="AN37" s="21">
        <v>35</v>
      </c>
    </row>
    <row r="38" spans="1:40" ht="12" customHeight="1">
      <c r="A38" s="45">
        <v>8</v>
      </c>
      <c r="B38" s="37">
        <f t="shared" ca="1" si="11"/>
        <v>323</v>
      </c>
      <c r="C38" s="46" t="str">
        <f t="shared" ca="1" si="12"/>
        <v>CD</v>
      </c>
      <c r="D38" s="45">
        <f t="shared" ca="1" si="13"/>
        <v>4</v>
      </c>
      <c r="E38" s="52">
        <f t="shared" ca="1" si="18"/>
        <v>20</v>
      </c>
      <c r="F38" s="48">
        <f t="shared" ca="1" si="14"/>
        <v>1312</v>
      </c>
      <c r="G38" s="49">
        <f t="shared" ca="1" si="15"/>
        <v>-305.00000000000006</v>
      </c>
      <c r="H38" s="50">
        <f t="shared" ca="1" si="16"/>
        <v>987</v>
      </c>
      <c r="I38" s="51">
        <v>8</v>
      </c>
      <c r="J38" s="14"/>
      <c r="K38" s="38">
        <v>36</v>
      </c>
      <c r="L38" s="16">
        <f t="shared" si="17"/>
        <v>36.416666666666664</v>
      </c>
      <c r="M38" s="16">
        <f t="shared" si="17"/>
        <v>35.888888888888886</v>
      </c>
      <c r="N38" s="16">
        <f t="shared" si="17"/>
        <v>0</v>
      </c>
      <c r="O38" s="16">
        <f t="shared" si="17"/>
        <v>0</v>
      </c>
      <c r="P38" s="16">
        <f t="shared" si="17"/>
        <v>0</v>
      </c>
      <c r="Q38" s="16">
        <f t="shared" si="17"/>
        <v>0</v>
      </c>
      <c r="R38" s="16">
        <f t="shared" si="17"/>
        <v>0</v>
      </c>
      <c r="S38" s="16">
        <f t="shared" si="17"/>
        <v>0</v>
      </c>
      <c r="T38" s="16">
        <f t="shared" si="17"/>
        <v>0</v>
      </c>
      <c r="U38" s="16">
        <f t="shared" si="17"/>
        <v>0</v>
      </c>
      <c r="V38" s="16">
        <f t="shared" si="17"/>
        <v>0</v>
      </c>
      <c r="W38" s="16">
        <f t="shared" si="17"/>
        <v>0</v>
      </c>
      <c r="X38" s="16">
        <f t="shared" si="17"/>
        <v>0</v>
      </c>
      <c r="Y38" s="16">
        <f t="shared" si="17"/>
        <v>0</v>
      </c>
      <c r="Z38" s="16">
        <f t="shared" si="17"/>
        <v>0</v>
      </c>
      <c r="AA38" s="16">
        <f t="shared" si="17"/>
        <v>0</v>
      </c>
      <c r="AB38" s="16">
        <f t="shared" si="17"/>
        <v>0</v>
      </c>
      <c r="AC38" s="16">
        <f t="shared" si="17"/>
        <v>0</v>
      </c>
      <c r="AD38" s="16">
        <f t="shared" si="17"/>
        <v>0</v>
      </c>
      <c r="AE38" s="16">
        <f t="shared" si="17"/>
        <v>0</v>
      </c>
      <c r="AF38" s="55"/>
      <c r="AG38" s="55"/>
      <c r="AH38" s="55"/>
      <c r="AI38" s="55"/>
      <c r="AJ38" s="18">
        <f t="shared" ca="1" si="1"/>
        <v>36.416666666666664</v>
      </c>
      <c r="AK38" s="19" t="str">
        <f t="shared" ca="1" si="2"/>
        <v>Humana</v>
      </c>
      <c r="AL38" s="18" t="s">
        <v>15</v>
      </c>
      <c r="AM38" s="21">
        <v>38</v>
      </c>
      <c r="AN38" s="21">
        <v>36</v>
      </c>
    </row>
    <row r="39" spans="1:40" ht="12" customHeight="1">
      <c r="A39" s="45">
        <v>9</v>
      </c>
      <c r="B39" s="37">
        <f t="shared" ca="1" si="11"/>
        <v>262.2</v>
      </c>
      <c r="C39" s="46" t="str">
        <f t="shared" ca="1" si="12"/>
        <v>Humana</v>
      </c>
      <c r="D39" s="45">
        <f t="shared" ca="1" si="13"/>
        <v>5</v>
      </c>
      <c r="E39" s="52">
        <f t="shared" ca="1" si="18"/>
        <v>305.00000000000006</v>
      </c>
      <c r="F39" s="48">
        <f t="shared" ca="1" si="14"/>
        <v>1616</v>
      </c>
      <c r="G39" s="49">
        <f t="shared" ca="1" si="15"/>
        <v>-20.000000000000057</v>
      </c>
      <c r="H39" s="50">
        <f t="shared" ca="1" si="16"/>
        <v>1291</v>
      </c>
      <c r="I39" s="51">
        <v>9</v>
      </c>
      <c r="J39" s="14"/>
      <c r="K39" s="38">
        <v>37</v>
      </c>
      <c r="L39" s="16">
        <f t="shared" si="17"/>
        <v>35.432432432432435</v>
      </c>
      <c r="M39" s="16">
        <f t="shared" si="17"/>
        <v>34.918918918918919</v>
      </c>
      <c r="N39" s="16">
        <f t="shared" si="17"/>
        <v>0</v>
      </c>
      <c r="O39" s="16">
        <f t="shared" si="17"/>
        <v>0</v>
      </c>
      <c r="P39" s="16">
        <f t="shared" si="17"/>
        <v>0</v>
      </c>
      <c r="Q39" s="16">
        <f t="shared" si="17"/>
        <v>0</v>
      </c>
      <c r="R39" s="16">
        <f t="shared" si="17"/>
        <v>0</v>
      </c>
      <c r="S39" s="16">
        <f t="shared" si="17"/>
        <v>0</v>
      </c>
      <c r="T39" s="16">
        <f t="shared" si="17"/>
        <v>0</v>
      </c>
      <c r="U39" s="16">
        <f t="shared" si="17"/>
        <v>0</v>
      </c>
      <c r="V39" s="16">
        <f t="shared" si="17"/>
        <v>0</v>
      </c>
      <c r="W39" s="16">
        <f t="shared" si="17"/>
        <v>0</v>
      </c>
      <c r="X39" s="16">
        <f t="shared" si="17"/>
        <v>0</v>
      </c>
      <c r="Y39" s="16">
        <f t="shared" si="17"/>
        <v>0</v>
      </c>
      <c r="Z39" s="16">
        <f t="shared" si="17"/>
        <v>0</v>
      </c>
      <c r="AA39" s="16">
        <f t="shared" si="17"/>
        <v>0</v>
      </c>
      <c r="AB39" s="16">
        <f t="shared" si="17"/>
        <v>0</v>
      </c>
      <c r="AC39" s="16">
        <f t="shared" si="17"/>
        <v>0</v>
      </c>
      <c r="AD39" s="16">
        <f t="shared" si="17"/>
        <v>0</v>
      </c>
      <c r="AE39" s="16">
        <f t="shared" si="17"/>
        <v>0</v>
      </c>
      <c r="AF39" s="55"/>
      <c r="AG39" s="55"/>
      <c r="AH39" s="55"/>
      <c r="AI39" s="55"/>
      <c r="AJ39" s="18">
        <f t="shared" ca="1" si="1"/>
        <v>35.432432432432435</v>
      </c>
      <c r="AK39" s="19" t="str">
        <f t="shared" ca="1" si="2"/>
        <v>Humana</v>
      </c>
      <c r="AL39" s="18" t="s">
        <v>15</v>
      </c>
      <c r="AM39" s="21">
        <v>39</v>
      </c>
      <c r="AN39" s="21">
        <v>37</v>
      </c>
    </row>
    <row r="40" spans="1:40" ht="12" customHeight="1">
      <c r="A40" s="45">
        <v>10</v>
      </c>
      <c r="B40" s="37">
        <f t="shared" ca="1" si="11"/>
        <v>258.39999999999998</v>
      </c>
      <c r="C40" s="46" t="str">
        <f t="shared" ca="1" si="12"/>
        <v>CD</v>
      </c>
      <c r="D40" s="45">
        <f t="shared" ca="1" si="13"/>
        <v>5</v>
      </c>
      <c r="E40" s="52">
        <f t="shared" ca="1" si="18"/>
        <v>20.000000000000057</v>
      </c>
      <c r="F40" s="48">
        <f t="shared" ca="1" si="14"/>
        <v>1312</v>
      </c>
      <c r="G40" s="49">
        <f t="shared" ca="1" si="15"/>
        <v>-240.39999999999986</v>
      </c>
      <c r="H40" s="50">
        <f t="shared" ca="1" si="16"/>
        <v>1051.6000000000001</v>
      </c>
      <c r="I40" s="51">
        <v>10</v>
      </c>
      <c r="J40" s="14"/>
      <c r="K40" s="38">
        <v>38</v>
      </c>
      <c r="L40" s="16">
        <f t="shared" si="17"/>
        <v>34.5</v>
      </c>
      <c r="M40" s="16">
        <f t="shared" si="17"/>
        <v>34</v>
      </c>
      <c r="N40" s="16">
        <f t="shared" si="17"/>
        <v>0</v>
      </c>
      <c r="O40" s="16">
        <f t="shared" si="17"/>
        <v>0</v>
      </c>
      <c r="P40" s="16">
        <f t="shared" si="17"/>
        <v>0</v>
      </c>
      <c r="Q40" s="16">
        <f t="shared" si="17"/>
        <v>0</v>
      </c>
      <c r="R40" s="16">
        <f t="shared" si="17"/>
        <v>0</v>
      </c>
      <c r="S40" s="16">
        <f t="shared" si="17"/>
        <v>0</v>
      </c>
      <c r="T40" s="16">
        <f t="shared" si="17"/>
        <v>0</v>
      </c>
      <c r="U40" s="16">
        <f t="shared" si="17"/>
        <v>0</v>
      </c>
      <c r="V40" s="16">
        <f t="shared" si="17"/>
        <v>0</v>
      </c>
      <c r="W40" s="16">
        <f t="shared" si="17"/>
        <v>0</v>
      </c>
      <c r="X40" s="16">
        <f t="shared" si="17"/>
        <v>0</v>
      </c>
      <c r="Y40" s="16">
        <f t="shared" si="17"/>
        <v>0</v>
      </c>
      <c r="Z40" s="16">
        <f t="shared" si="17"/>
        <v>0</v>
      </c>
      <c r="AA40" s="16">
        <f t="shared" si="17"/>
        <v>0</v>
      </c>
      <c r="AB40" s="16">
        <f t="shared" si="17"/>
        <v>0</v>
      </c>
      <c r="AC40" s="16">
        <f t="shared" si="17"/>
        <v>0</v>
      </c>
      <c r="AD40" s="16">
        <f t="shared" si="17"/>
        <v>0</v>
      </c>
      <c r="AE40" s="16">
        <f t="shared" si="17"/>
        <v>0</v>
      </c>
      <c r="AF40" s="55"/>
      <c r="AG40" s="55"/>
      <c r="AH40" s="55"/>
      <c r="AI40" s="55"/>
      <c r="AJ40" s="18">
        <f t="shared" ca="1" si="1"/>
        <v>34.5</v>
      </c>
      <c r="AK40" s="19" t="str">
        <f t="shared" ca="1" si="2"/>
        <v>Humana</v>
      </c>
      <c r="AL40" s="18" t="s">
        <v>15</v>
      </c>
      <c r="AM40" s="21">
        <v>40</v>
      </c>
      <c r="AN40" s="21">
        <v>38</v>
      </c>
    </row>
    <row r="41" spans="1:40" ht="12" customHeight="1">
      <c r="A41" s="45">
        <v>11</v>
      </c>
      <c r="B41" s="37">
        <f t="shared" ca="1" si="11"/>
        <v>218.5</v>
      </c>
      <c r="C41" s="46" t="str">
        <f t="shared" ca="1" si="12"/>
        <v>Humana</v>
      </c>
      <c r="D41" s="45">
        <f t="shared" ca="1" si="13"/>
        <v>6</v>
      </c>
      <c r="E41" s="52">
        <f t="shared" ca="1" si="18"/>
        <v>240.39999999999986</v>
      </c>
      <c r="F41" s="48">
        <f t="shared" ca="1" si="14"/>
        <v>1551.3999999999999</v>
      </c>
      <c r="G41" s="49">
        <f t="shared" ca="1" si="15"/>
        <v>-19.999999999999943</v>
      </c>
      <c r="H41" s="50">
        <f t="shared" ca="1" si="16"/>
        <v>1291</v>
      </c>
      <c r="I41" s="51">
        <v>11</v>
      </c>
      <c r="J41" s="14"/>
      <c r="K41" s="38">
        <v>39</v>
      </c>
      <c r="L41" s="16">
        <f t="shared" si="17"/>
        <v>33.615384615384613</v>
      </c>
      <c r="M41" s="16">
        <f t="shared" si="17"/>
        <v>33.128205128205131</v>
      </c>
      <c r="N41" s="16">
        <f t="shared" si="17"/>
        <v>0</v>
      </c>
      <c r="O41" s="16">
        <f t="shared" si="17"/>
        <v>0</v>
      </c>
      <c r="P41" s="16">
        <f t="shared" si="17"/>
        <v>0</v>
      </c>
      <c r="Q41" s="16">
        <f t="shared" si="17"/>
        <v>0</v>
      </c>
      <c r="R41" s="16">
        <f t="shared" si="17"/>
        <v>0</v>
      </c>
      <c r="S41" s="16">
        <f t="shared" si="17"/>
        <v>0</v>
      </c>
      <c r="T41" s="16">
        <f t="shared" si="17"/>
        <v>0</v>
      </c>
      <c r="U41" s="16">
        <f t="shared" si="17"/>
        <v>0</v>
      </c>
      <c r="V41" s="16">
        <f t="shared" si="17"/>
        <v>0</v>
      </c>
      <c r="W41" s="16">
        <f t="shared" si="17"/>
        <v>0</v>
      </c>
      <c r="X41" s="16">
        <f t="shared" si="17"/>
        <v>0</v>
      </c>
      <c r="Y41" s="16">
        <f t="shared" si="17"/>
        <v>0</v>
      </c>
      <c r="Z41" s="16">
        <f t="shared" si="17"/>
        <v>0</v>
      </c>
      <c r="AA41" s="16">
        <f t="shared" si="17"/>
        <v>0</v>
      </c>
      <c r="AB41" s="16">
        <f t="shared" si="17"/>
        <v>0</v>
      </c>
      <c r="AC41" s="16">
        <f t="shared" si="17"/>
        <v>0</v>
      </c>
      <c r="AD41" s="16">
        <f t="shared" si="17"/>
        <v>0</v>
      </c>
      <c r="AE41" s="16">
        <f t="shared" si="17"/>
        <v>0</v>
      </c>
      <c r="AF41" s="55"/>
      <c r="AG41" s="55"/>
      <c r="AH41" s="55"/>
      <c r="AI41" s="55"/>
      <c r="AJ41" s="18">
        <f t="shared" ca="1" si="1"/>
        <v>33.615384615384613</v>
      </c>
      <c r="AK41" s="19" t="str">
        <f t="shared" ca="1" si="2"/>
        <v>Humana</v>
      </c>
      <c r="AL41" s="18" t="s">
        <v>15</v>
      </c>
      <c r="AM41" s="21">
        <v>41</v>
      </c>
      <c r="AN41" s="21">
        <v>39</v>
      </c>
    </row>
    <row r="42" spans="1:40" ht="12" customHeight="1">
      <c r="A42" s="45">
        <v>12</v>
      </c>
      <c r="B42" s="37">
        <f t="shared" ca="1" si="11"/>
        <v>215.33333333333334</v>
      </c>
      <c r="C42" s="46" t="str">
        <f t="shared" ca="1" si="12"/>
        <v>CD</v>
      </c>
      <c r="D42" s="45">
        <f t="shared" ca="1" si="13"/>
        <v>6</v>
      </c>
      <c r="E42" s="52">
        <f t="shared" ca="1" si="18"/>
        <v>19.999999999999943</v>
      </c>
      <c r="F42" s="48">
        <f t="shared" ca="1" si="14"/>
        <v>1312</v>
      </c>
      <c r="G42" s="49">
        <f t="shared" ca="1" si="15"/>
        <v>-197.33333333333346</v>
      </c>
      <c r="H42" s="50">
        <f t="shared" ca="1" si="16"/>
        <v>1094.6666666666665</v>
      </c>
      <c r="I42" s="51">
        <v>12</v>
      </c>
      <c r="J42" s="14"/>
      <c r="K42" s="38">
        <v>40</v>
      </c>
      <c r="L42" s="16">
        <f t="shared" si="17"/>
        <v>32.774999999999999</v>
      </c>
      <c r="M42" s="16">
        <f t="shared" si="17"/>
        <v>32.299999999999997</v>
      </c>
      <c r="N42" s="16">
        <f t="shared" si="17"/>
        <v>0</v>
      </c>
      <c r="O42" s="16">
        <f t="shared" si="17"/>
        <v>0</v>
      </c>
      <c r="P42" s="16">
        <f t="shared" si="17"/>
        <v>0</v>
      </c>
      <c r="Q42" s="16">
        <f t="shared" si="17"/>
        <v>0</v>
      </c>
      <c r="R42" s="16">
        <f t="shared" si="17"/>
        <v>0</v>
      </c>
      <c r="S42" s="16">
        <f t="shared" si="17"/>
        <v>0</v>
      </c>
      <c r="T42" s="16">
        <f t="shared" si="17"/>
        <v>0</v>
      </c>
      <c r="U42" s="16">
        <f t="shared" si="17"/>
        <v>0</v>
      </c>
      <c r="V42" s="16">
        <f t="shared" si="17"/>
        <v>0</v>
      </c>
      <c r="W42" s="16">
        <f t="shared" si="17"/>
        <v>0</v>
      </c>
      <c r="X42" s="16">
        <f t="shared" si="17"/>
        <v>0</v>
      </c>
      <c r="Y42" s="16">
        <f t="shared" si="17"/>
        <v>0</v>
      </c>
      <c r="Z42" s="16">
        <f t="shared" si="17"/>
        <v>0</v>
      </c>
      <c r="AA42" s="16">
        <f t="shared" si="17"/>
        <v>0</v>
      </c>
      <c r="AB42" s="16">
        <f t="shared" si="17"/>
        <v>0</v>
      </c>
      <c r="AC42" s="16">
        <f t="shared" si="17"/>
        <v>0</v>
      </c>
      <c r="AD42" s="16">
        <f t="shared" si="17"/>
        <v>0</v>
      </c>
      <c r="AE42" s="16">
        <f t="shared" si="17"/>
        <v>0</v>
      </c>
      <c r="AF42" s="55"/>
      <c r="AG42" s="55"/>
      <c r="AH42" s="55"/>
      <c r="AI42" s="55"/>
      <c r="AJ42" s="18">
        <f t="shared" ca="1" si="1"/>
        <v>32.774999999999999</v>
      </c>
      <c r="AK42" s="19" t="str">
        <f t="shared" ca="1" si="2"/>
        <v>Humana</v>
      </c>
      <c r="AL42" s="18" t="s">
        <v>15</v>
      </c>
      <c r="AM42" s="21">
        <v>42</v>
      </c>
      <c r="AN42" s="21">
        <v>40</v>
      </c>
    </row>
    <row r="43" spans="1:40" ht="12" customHeight="1">
      <c r="A43" s="45">
        <v>13</v>
      </c>
      <c r="B43" s="37">
        <f t="shared" ca="1" si="11"/>
        <v>187.28571428571428</v>
      </c>
      <c r="C43" s="46" t="str">
        <f t="shared" ca="1" si="12"/>
        <v>Humana</v>
      </c>
      <c r="D43" s="45">
        <f t="shared" ca="1" si="13"/>
        <v>7</v>
      </c>
      <c r="E43" s="52">
        <f t="shared" ca="1" si="18"/>
        <v>197.33333333333346</v>
      </c>
      <c r="F43" s="48">
        <f t="shared" ca="1" si="14"/>
        <v>1508.3333333333335</v>
      </c>
      <c r="G43" s="49">
        <f t="shared" ca="1" si="15"/>
        <v>-19.999999999999858</v>
      </c>
      <c r="H43" s="50">
        <f t="shared" ca="1" si="16"/>
        <v>1291.0000000000002</v>
      </c>
      <c r="I43" s="51">
        <v>13</v>
      </c>
      <c r="J43" s="53"/>
      <c r="K43" s="38">
        <v>41</v>
      </c>
      <c r="L43" s="16">
        <f t="shared" si="17"/>
        <v>31.975609756097562</v>
      </c>
      <c r="M43" s="16">
        <f t="shared" si="17"/>
        <v>31.512195121951219</v>
      </c>
      <c r="N43" s="16">
        <f t="shared" si="17"/>
        <v>0</v>
      </c>
      <c r="O43" s="16">
        <f t="shared" si="17"/>
        <v>0</v>
      </c>
      <c r="P43" s="16">
        <f t="shared" si="17"/>
        <v>0</v>
      </c>
      <c r="Q43" s="16">
        <f t="shared" si="17"/>
        <v>0</v>
      </c>
      <c r="R43" s="16">
        <f t="shared" si="17"/>
        <v>0</v>
      </c>
      <c r="S43" s="16">
        <f t="shared" si="17"/>
        <v>0</v>
      </c>
      <c r="T43" s="16">
        <f t="shared" si="17"/>
        <v>0</v>
      </c>
      <c r="U43" s="16">
        <f t="shared" si="17"/>
        <v>0</v>
      </c>
      <c r="V43" s="16">
        <f t="shared" si="17"/>
        <v>0</v>
      </c>
      <c r="W43" s="16">
        <f t="shared" si="17"/>
        <v>0</v>
      </c>
      <c r="X43" s="16">
        <f t="shared" si="17"/>
        <v>0</v>
      </c>
      <c r="Y43" s="16">
        <f t="shared" si="17"/>
        <v>0</v>
      </c>
      <c r="Z43" s="16">
        <f t="shared" si="17"/>
        <v>0</v>
      </c>
      <c r="AA43" s="16">
        <f t="shared" ref="AA43:AT43" si="19">+AA$2/$K43</f>
        <v>0</v>
      </c>
      <c r="AB43" s="16">
        <f t="shared" si="19"/>
        <v>0</v>
      </c>
      <c r="AC43" s="16">
        <f t="shared" si="19"/>
        <v>0</v>
      </c>
      <c r="AD43" s="16">
        <f t="shared" si="19"/>
        <v>0</v>
      </c>
      <c r="AE43" s="16">
        <f t="shared" si="19"/>
        <v>0</v>
      </c>
      <c r="AF43" s="55"/>
      <c r="AG43" s="55"/>
      <c r="AH43" s="55"/>
      <c r="AI43" s="55"/>
      <c r="AJ43" s="18">
        <f t="shared" ca="1" si="1"/>
        <v>31.975609756097562</v>
      </c>
      <c r="AK43" s="19" t="str">
        <f t="shared" ca="1" si="2"/>
        <v>Humana</v>
      </c>
      <c r="AL43" s="18" t="s">
        <v>15</v>
      </c>
      <c r="AM43" s="21">
        <v>43</v>
      </c>
      <c r="AN43" s="21">
        <v>41</v>
      </c>
    </row>
    <row r="44" spans="1:40" ht="12" customHeight="1">
      <c r="A44" s="45">
        <v>14</v>
      </c>
      <c r="B44" s="37">
        <f t="shared" ca="1" si="11"/>
        <v>184.57142857142858</v>
      </c>
      <c r="C44" s="46" t="str">
        <f t="shared" ca="1" si="12"/>
        <v>CD</v>
      </c>
      <c r="D44" s="45">
        <f t="shared" ca="1" si="13"/>
        <v>7</v>
      </c>
      <c r="E44" s="52">
        <f t="shared" ca="1" si="18"/>
        <v>19.999999999999858</v>
      </c>
      <c r="F44" s="48">
        <f t="shared" ca="1" si="14"/>
        <v>1311.9999999999998</v>
      </c>
      <c r="G44" s="49">
        <f t="shared" ca="1" si="15"/>
        <v>-166.57142857142867</v>
      </c>
      <c r="H44" s="50">
        <f t="shared" ca="1" si="16"/>
        <v>1125.4285714285713</v>
      </c>
      <c r="I44" s="51">
        <v>14</v>
      </c>
      <c r="J44" s="53"/>
      <c r="K44" s="38">
        <v>42</v>
      </c>
      <c r="L44" s="16">
        <f t="shared" ref="L44:AE52" si="20">+L$2/$K44</f>
        <v>31.214285714285715</v>
      </c>
      <c r="M44" s="16">
        <f t="shared" si="20"/>
        <v>30.761904761904763</v>
      </c>
      <c r="N44" s="16">
        <f t="shared" si="20"/>
        <v>0</v>
      </c>
      <c r="O44" s="16">
        <f t="shared" si="20"/>
        <v>0</v>
      </c>
      <c r="P44" s="16">
        <f t="shared" si="20"/>
        <v>0</v>
      </c>
      <c r="Q44" s="16">
        <f t="shared" si="20"/>
        <v>0</v>
      </c>
      <c r="R44" s="16">
        <f t="shared" si="20"/>
        <v>0</v>
      </c>
      <c r="S44" s="16">
        <f t="shared" si="20"/>
        <v>0</v>
      </c>
      <c r="T44" s="16">
        <f t="shared" si="20"/>
        <v>0</v>
      </c>
      <c r="U44" s="16">
        <f t="shared" si="20"/>
        <v>0</v>
      </c>
      <c r="V44" s="16">
        <f t="shared" si="20"/>
        <v>0</v>
      </c>
      <c r="W44" s="16">
        <f t="shared" si="20"/>
        <v>0</v>
      </c>
      <c r="X44" s="16">
        <f t="shared" si="20"/>
        <v>0</v>
      </c>
      <c r="Y44" s="16">
        <f t="shared" si="20"/>
        <v>0</v>
      </c>
      <c r="Z44" s="16">
        <f t="shared" si="20"/>
        <v>0</v>
      </c>
      <c r="AA44" s="16">
        <f t="shared" si="20"/>
        <v>0</v>
      </c>
      <c r="AB44" s="16">
        <f t="shared" si="20"/>
        <v>0</v>
      </c>
      <c r="AC44" s="16">
        <f t="shared" si="20"/>
        <v>0</v>
      </c>
      <c r="AD44" s="16">
        <f t="shared" si="20"/>
        <v>0</v>
      </c>
      <c r="AE44" s="16">
        <f t="shared" si="20"/>
        <v>0</v>
      </c>
      <c r="AF44" s="55"/>
      <c r="AG44" s="55"/>
      <c r="AH44" s="55"/>
      <c r="AI44" s="55"/>
      <c r="AJ44" s="18">
        <f t="shared" ca="1" si="1"/>
        <v>31.214285714285715</v>
      </c>
      <c r="AK44" s="19" t="str">
        <f t="shared" ca="1" si="2"/>
        <v>Humana</v>
      </c>
      <c r="AL44" s="18" t="s">
        <v>15</v>
      </c>
      <c r="AM44" s="21">
        <v>44</v>
      </c>
      <c r="AN44" s="21">
        <v>42</v>
      </c>
    </row>
    <row r="45" spans="1:40" ht="12" customHeight="1">
      <c r="A45" s="45">
        <v>15</v>
      </c>
      <c r="B45" s="37">
        <f t="shared" ca="1" si="11"/>
        <v>163.875</v>
      </c>
      <c r="C45" s="46" t="str">
        <f t="shared" ca="1" si="12"/>
        <v>Humana</v>
      </c>
      <c r="D45" s="45">
        <f t="shared" ca="1" si="13"/>
        <v>8</v>
      </c>
      <c r="E45" s="52">
        <f t="shared" ca="1" si="18"/>
        <v>166.57142857142867</v>
      </c>
      <c r="F45" s="48">
        <f t="shared" ca="1" si="14"/>
        <v>1477.5714285714287</v>
      </c>
      <c r="G45" s="49">
        <f t="shared" ca="1" si="15"/>
        <v>-20</v>
      </c>
      <c r="H45" s="50">
        <f t="shared" ca="1" si="16"/>
        <v>1291</v>
      </c>
      <c r="I45" s="51">
        <v>15</v>
      </c>
      <c r="J45" s="53"/>
      <c r="K45" s="38">
        <v>43</v>
      </c>
      <c r="L45" s="16">
        <f t="shared" si="20"/>
        <v>30.488372093023255</v>
      </c>
      <c r="M45" s="16">
        <f t="shared" si="20"/>
        <v>30.046511627906977</v>
      </c>
      <c r="N45" s="16">
        <f t="shared" si="20"/>
        <v>0</v>
      </c>
      <c r="O45" s="16">
        <f t="shared" si="20"/>
        <v>0</v>
      </c>
      <c r="P45" s="16">
        <f t="shared" si="20"/>
        <v>0</v>
      </c>
      <c r="Q45" s="16">
        <f t="shared" si="20"/>
        <v>0</v>
      </c>
      <c r="R45" s="16">
        <f t="shared" si="20"/>
        <v>0</v>
      </c>
      <c r="S45" s="16">
        <f t="shared" si="20"/>
        <v>0</v>
      </c>
      <c r="T45" s="16">
        <f t="shared" si="20"/>
        <v>0</v>
      </c>
      <c r="U45" s="16">
        <f t="shared" si="20"/>
        <v>0</v>
      </c>
      <c r="V45" s="16">
        <f t="shared" si="20"/>
        <v>0</v>
      </c>
      <c r="W45" s="16">
        <f t="shared" si="20"/>
        <v>0</v>
      </c>
      <c r="X45" s="16">
        <f t="shared" si="20"/>
        <v>0</v>
      </c>
      <c r="Y45" s="16">
        <f t="shared" si="20"/>
        <v>0</v>
      </c>
      <c r="Z45" s="16">
        <f t="shared" si="20"/>
        <v>0</v>
      </c>
      <c r="AA45" s="16">
        <f t="shared" si="20"/>
        <v>0</v>
      </c>
      <c r="AB45" s="16">
        <f t="shared" si="20"/>
        <v>0</v>
      </c>
      <c r="AC45" s="16">
        <f t="shared" si="20"/>
        <v>0</v>
      </c>
      <c r="AD45" s="16">
        <f t="shared" si="20"/>
        <v>0</v>
      </c>
      <c r="AE45" s="16">
        <f t="shared" si="20"/>
        <v>0</v>
      </c>
      <c r="AF45" s="55"/>
      <c r="AG45" s="55"/>
      <c r="AH45" s="55"/>
      <c r="AI45" s="55"/>
      <c r="AJ45" s="18">
        <f t="shared" ca="1" si="1"/>
        <v>30.488372093023255</v>
      </c>
      <c r="AK45" s="19" t="str">
        <f t="shared" ca="1" si="2"/>
        <v>Humana</v>
      </c>
      <c r="AL45" s="18" t="s">
        <v>15</v>
      </c>
      <c r="AM45" s="21">
        <v>45</v>
      </c>
      <c r="AN45" s="21">
        <v>43</v>
      </c>
    </row>
    <row r="46" spans="1:40" ht="12" customHeight="1">
      <c r="A46" s="45">
        <v>16</v>
      </c>
      <c r="B46" s="37">
        <f t="shared" ca="1" si="11"/>
        <v>161.5</v>
      </c>
      <c r="C46" s="46" t="str">
        <f t="shared" ca="1" si="12"/>
        <v>CD</v>
      </c>
      <c r="D46" s="45">
        <f t="shared" ca="1" si="13"/>
        <v>8</v>
      </c>
      <c r="E46" s="52">
        <f t="shared" ca="1" si="18"/>
        <v>20</v>
      </c>
      <c r="F46" s="48">
        <f t="shared" ca="1" si="14"/>
        <v>1312</v>
      </c>
      <c r="G46" s="49">
        <f t="shared" ca="1" si="15"/>
        <v>-143.50000000000009</v>
      </c>
      <c r="H46" s="50">
        <f t="shared" ca="1" si="16"/>
        <v>1148.5</v>
      </c>
      <c r="I46" s="51">
        <v>16</v>
      </c>
      <c r="J46" s="53"/>
      <c r="K46" s="38">
        <v>44</v>
      </c>
      <c r="L46" s="16">
        <f t="shared" si="20"/>
        <v>29.795454545454547</v>
      </c>
      <c r="M46" s="16">
        <f t="shared" si="20"/>
        <v>29.363636363636363</v>
      </c>
      <c r="N46" s="16">
        <f t="shared" si="20"/>
        <v>0</v>
      </c>
      <c r="O46" s="16">
        <f t="shared" si="20"/>
        <v>0</v>
      </c>
      <c r="P46" s="16">
        <f t="shared" si="20"/>
        <v>0</v>
      </c>
      <c r="Q46" s="16">
        <f t="shared" si="20"/>
        <v>0</v>
      </c>
      <c r="R46" s="16">
        <f t="shared" si="20"/>
        <v>0</v>
      </c>
      <c r="S46" s="16">
        <f t="shared" si="20"/>
        <v>0</v>
      </c>
      <c r="T46" s="16">
        <f t="shared" si="20"/>
        <v>0</v>
      </c>
      <c r="U46" s="16">
        <f t="shared" si="20"/>
        <v>0</v>
      </c>
      <c r="V46" s="16">
        <f t="shared" si="20"/>
        <v>0</v>
      </c>
      <c r="W46" s="16">
        <f t="shared" si="20"/>
        <v>0</v>
      </c>
      <c r="X46" s="16">
        <f t="shared" si="20"/>
        <v>0</v>
      </c>
      <c r="Y46" s="16">
        <f t="shared" si="20"/>
        <v>0</v>
      </c>
      <c r="Z46" s="16">
        <f t="shared" si="20"/>
        <v>0</v>
      </c>
      <c r="AA46" s="16">
        <f t="shared" si="20"/>
        <v>0</v>
      </c>
      <c r="AB46" s="16">
        <f t="shared" si="20"/>
        <v>0</v>
      </c>
      <c r="AC46" s="16">
        <f t="shared" si="20"/>
        <v>0</v>
      </c>
      <c r="AD46" s="16">
        <f t="shared" si="20"/>
        <v>0</v>
      </c>
      <c r="AE46" s="16">
        <f t="shared" si="20"/>
        <v>0</v>
      </c>
      <c r="AF46" s="55"/>
      <c r="AG46" s="55"/>
      <c r="AH46" s="55"/>
      <c r="AI46" s="55"/>
      <c r="AJ46" s="18">
        <f t="shared" ca="1" si="1"/>
        <v>29.795454545454547</v>
      </c>
      <c r="AK46" s="19" t="str">
        <f t="shared" ca="1" si="2"/>
        <v>Humana</v>
      </c>
      <c r="AL46" s="18" t="s">
        <v>15</v>
      </c>
      <c r="AM46" s="21">
        <v>46</v>
      </c>
      <c r="AN46" s="21">
        <v>44</v>
      </c>
    </row>
    <row r="47" spans="1:40" ht="12" customHeight="1">
      <c r="A47" s="45">
        <v>17</v>
      </c>
      <c r="B47" s="37">
        <f t="shared" ca="1" si="11"/>
        <v>145.66666666666666</v>
      </c>
      <c r="C47" s="46" t="str">
        <f t="shared" ca="1" si="12"/>
        <v>Humana</v>
      </c>
      <c r="D47" s="45">
        <f t="shared" ca="1" si="13"/>
        <v>9</v>
      </c>
      <c r="E47" s="52">
        <f t="shared" ca="1" si="18"/>
        <v>143.50000000000009</v>
      </c>
      <c r="F47" s="48">
        <f t="shared" ca="1" si="14"/>
        <v>1454.5</v>
      </c>
      <c r="G47" s="49">
        <f t="shared" ca="1" si="15"/>
        <v>-20.000000000000028</v>
      </c>
      <c r="H47" s="50">
        <f t="shared" ca="1" si="16"/>
        <v>1291</v>
      </c>
      <c r="I47" s="51">
        <v>17</v>
      </c>
      <c r="J47" s="53"/>
      <c r="K47" s="38">
        <v>45</v>
      </c>
      <c r="L47" s="16">
        <f t="shared" si="20"/>
        <v>29.133333333333333</v>
      </c>
      <c r="M47" s="16">
        <f t="shared" si="20"/>
        <v>28.711111111111112</v>
      </c>
      <c r="N47" s="16">
        <f t="shared" si="20"/>
        <v>0</v>
      </c>
      <c r="O47" s="16">
        <f t="shared" si="20"/>
        <v>0</v>
      </c>
      <c r="P47" s="16">
        <f t="shared" si="20"/>
        <v>0</v>
      </c>
      <c r="Q47" s="16">
        <f t="shared" si="20"/>
        <v>0</v>
      </c>
      <c r="R47" s="16">
        <f t="shared" si="20"/>
        <v>0</v>
      </c>
      <c r="S47" s="16">
        <f t="shared" si="20"/>
        <v>0</v>
      </c>
      <c r="T47" s="16">
        <f t="shared" si="20"/>
        <v>0</v>
      </c>
      <c r="U47" s="16">
        <f t="shared" si="20"/>
        <v>0</v>
      </c>
      <c r="V47" s="16">
        <f t="shared" si="20"/>
        <v>0</v>
      </c>
      <c r="W47" s="16">
        <f t="shared" si="20"/>
        <v>0</v>
      </c>
      <c r="X47" s="16">
        <f t="shared" si="20"/>
        <v>0</v>
      </c>
      <c r="Y47" s="16">
        <f t="shared" si="20"/>
        <v>0</v>
      </c>
      <c r="Z47" s="16">
        <f t="shared" si="20"/>
        <v>0</v>
      </c>
      <c r="AA47" s="16">
        <f t="shared" si="20"/>
        <v>0</v>
      </c>
      <c r="AB47" s="16">
        <f t="shared" si="20"/>
        <v>0</v>
      </c>
      <c r="AC47" s="16">
        <f t="shared" si="20"/>
        <v>0</v>
      </c>
      <c r="AD47" s="16">
        <f t="shared" si="20"/>
        <v>0</v>
      </c>
      <c r="AE47" s="16">
        <f t="shared" si="20"/>
        <v>0</v>
      </c>
      <c r="AF47" s="55"/>
      <c r="AG47" s="55"/>
      <c r="AH47" s="55"/>
      <c r="AI47" s="55"/>
      <c r="AJ47" s="18">
        <f t="shared" ca="1" si="1"/>
        <v>29.133333333333333</v>
      </c>
      <c r="AK47" s="19" t="str">
        <f t="shared" ca="1" si="2"/>
        <v>Humana</v>
      </c>
      <c r="AL47" s="18" t="s">
        <v>15</v>
      </c>
      <c r="AM47" s="21">
        <v>47</v>
      </c>
      <c r="AN47" s="21">
        <v>45</v>
      </c>
    </row>
    <row r="48" spans="1:40" ht="12" customHeight="1">
      <c r="A48" s="45">
        <v>18</v>
      </c>
      <c r="B48" s="37">
        <f t="shared" ca="1" si="11"/>
        <v>143.55555555555554</v>
      </c>
      <c r="C48" s="46" t="str">
        <f t="shared" ca="1" si="12"/>
        <v>CD</v>
      </c>
      <c r="D48" s="45">
        <f t="shared" ca="1" si="13"/>
        <v>9</v>
      </c>
      <c r="E48" s="52">
        <f t="shared" ca="1" si="18"/>
        <v>20.000000000000028</v>
      </c>
      <c r="F48" s="48">
        <f t="shared" ca="1" si="14"/>
        <v>1312</v>
      </c>
      <c r="G48" s="49">
        <f t="shared" ca="1" si="15"/>
        <v>-125.55555555555549</v>
      </c>
      <c r="H48" s="50">
        <f t="shared" ca="1" si="16"/>
        <v>1166.4444444444446</v>
      </c>
      <c r="I48" s="51">
        <v>18</v>
      </c>
      <c r="J48" s="53"/>
      <c r="K48" s="38">
        <v>46</v>
      </c>
      <c r="L48" s="16">
        <f t="shared" si="20"/>
        <v>28.5</v>
      </c>
      <c r="M48" s="16">
        <f t="shared" si="20"/>
        <v>28.086956521739129</v>
      </c>
      <c r="N48" s="16">
        <f t="shared" si="20"/>
        <v>0</v>
      </c>
      <c r="O48" s="16">
        <f t="shared" si="20"/>
        <v>0</v>
      </c>
      <c r="P48" s="16">
        <f t="shared" si="20"/>
        <v>0</v>
      </c>
      <c r="Q48" s="16">
        <f t="shared" si="20"/>
        <v>0</v>
      </c>
      <c r="R48" s="16">
        <f t="shared" si="20"/>
        <v>0</v>
      </c>
      <c r="S48" s="16">
        <f t="shared" si="20"/>
        <v>0</v>
      </c>
      <c r="T48" s="16">
        <f t="shared" si="20"/>
        <v>0</v>
      </c>
      <c r="U48" s="16">
        <f t="shared" si="20"/>
        <v>0</v>
      </c>
      <c r="V48" s="16">
        <f t="shared" si="20"/>
        <v>0</v>
      </c>
      <c r="W48" s="16">
        <f t="shared" si="20"/>
        <v>0</v>
      </c>
      <c r="X48" s="16">
        <f t="shared" si="20"/>
        <v>0</v>
      </c>
      <c r="Y48" s="16">
        <f t="shared" si="20"/>
        <v>0</v>
      </c>
      <c r="Z48" s="16">
        <f t="shared" si="20"/>
        <v>0</v>
      </c>
      <c r="AA48" s="16">
        <f t="shared" si="20"/>
        <v>0</v>
      </c>
      <c r="AB48" s="16">
        <f t="shared" si="20"/>
        <v>0</v>
      </c>
      <c r="AC48" s="16">
        <f t="shared" si="20"/>
        <v>0</v>
      </c>
      <c r="AD48" s="16">
        <f t="shared" si="20"/>
        <v>0</v>
      </c>
      <c r="AE48" s="16">
        <f t="shared" si="20"/>
        <v>0</v>
      </c>
      <c r="AF48" s="55"/>
      <c r="AG48" s="55"/>
      <c r="AH48" s="55"/>
      <c r="AI48" s="55"/>
      <c r="AJ48" s="18">
        <f t="shared" ca="1" si="1"/>
        <v>28.5</v>
      </c>
      <c r="AK48" s="19" t="str">
        <f t="shared" ca="1" si="2"/>
        <v>Humana</v>
      </c>
      <c r="AL48" s="18" t="s">
        <v>15</v>
      </c>
      <c r="AM48" s="21">
        <v>48</v>
      </c>
      <c r="AN48" s="21">
        <v>46</v>
      </c>
    </row>
    <row r="49" spans="1:40" ht="12" customHeight="1">
      <c r="A49" s="45">
        <v>19</v>
      </c>
      <c r="B49" s="37">
        <f t="shared" ca="1" si="11"/>
        <v>131.1</v>
      </c>
      <c r="C49" s="46" t="str">
        <f t="shared" ca="1" si="12"/>
        <v>Humana</v>
      </c>
      <c r="D49" s="45">
        <f t="shared" ca="1" si="13"/>
        <v>10</v>
      </c>
      <c r="E49" s="52">
        <f t="shared" ca="1" si="18"/>
        <v>125.55555555555549</v>
      </c>
      <c r="F49" s="48">
        <f t="shared" ca="1" si="14"/>
        <v>1436.5555555555554</v>
      </c>
      <c r="G49" s="49">
        <f t="shared" ca="1" si="15"/>
        <v>-20.000000000000057</v>
      </c>
      <c r="H49" s="50">
        <f t="shared" ca="1" si="16"/>
        <v>1291</v>
      </c>
      <c r="I49" s="51">
        <v>19</v>
      </c>
      <c r="J49" s="53"/>
      <c r="K49" s="38">
        <v>47</v>
      </c>
      <c r="L49" s="16">
        <f t="shared" si="20"/>
        <v>27.893617021276597</v>
      </c>
      <c r="M49" s="16">
        <f t="shared" si="20"/>
        <v>27.48936170212766</v>
      </c>
      <c r="N49" s="16">
        <f t="shared" si="20"/>
        <v>0</v>
      </c>
      <c r="O49" s="16">
        <f t="shared" si="20"/>
        <v>0</v>
      </c>
      <c r="P49" s="16">
        <f t="shared" si="20"/>
        <v>0</v>
      </c>
      <c r="Q49" s="16">
        <f t="shared" si="20"/>
        <v>0</v>
      </c>
      <c r="R49" s="16">
        <f t="shared" si="20"/>
        <v>0</v>
      </c>
      <c r="S49" s="16">
        <f t="shared" si="20"/>
        <v>0</v>
      </c>
      <c r="T49" s="16">
        <f t="shared" si="20"/>
        <v>0</v>
      </c>
      <c r="U49" s="16">
        <f t="shared" si="20"/>
        <v>0</v>
      </c>
      <c r="V49" s="16">
        <f t="shared" si="20"/>
        <v>0</v>
      </c>
      <c r="W49" s="16">
        <f t="shared" si="20"/>
        <v>0</v>
      </c>
      <c r="X49" s="16">
        <f t="shared" si="20"/>
        <v>0</v>
      </c>
      <c r="Y49" s="16">
        <f t="shared" si="20"/>
        <v>0</v>
      </c>
      <c r="Z49" s="16">
        <f t="shared" si="20"/>
        <v>0</v>
      </c>
      <c r="AA49" s="16">
        <f t="shared" si="20"/>
        <v>0</v>
      </c>
      <c r="AB49" s="16">
        <f t="shared" si="20"/>
        <v>0</v>
      </c>
      <c r="AC49" s="16">
        <f t="shared" si="20"/>
        <v>0</v>
      </c>
      <c r="AD49" s="16">
        <f t="shared" si="20"/>
        <v>0</v>
      </c>
      <c r="AE49" s="16">
        <f t="shared" si="20"/>
        <v>0</v>
      </c>
      <c r="AF49" s="55"/>
      <c r="AG49" s="55"/>
      <c r="AH49" s="55"/>
      <c r="AI49" s="55"/>
      <c r="AJ49" s="18">
        <f t="shared" ca="1" si="1"/>
        <v>27.893617021276597</v>
      </c>
      <c r="AK49" s="19" t="str">
        <f t="shared" ca="1" si="2"/>
        <v>Humana</v>
      </c>
      <c r="AL49" s="18" t="s">
        <v>15</v>
      </c>
      <c r="AM49" s="21">
        <v>49</v>
      </c>
      <c r="AN49" s="21">
        <v>47</v>
      </c>
    </row>
    <row r="50" spans="1:40" ht="12" customHeight="1">
      <c r="A50" s="45">
        <v>20</v>
      </c>
      <c r="B50" s="37">
        <f t="shared" ca="1" si="11"/>
        <v>129.19999999999999</v>
      </c>
      <c r="C50" s="46" t="str">
        <f t="shared" ca="1" si="12"/>
        <v>CD</v>
      </c>
      <c r="D50" s="45">
        <f t="shared" ca="1" si="13"/>
        <v>10</v>
      </c>
      <c r="E50" s="52">
        <f t="shared" ca="1" si="18"/>
        <v>20.000000000000057</v>
      </c>
      <c r="F50" s="48">
        <f t="shared" ca="1" si="14"/>
        <v>1312</v>
      </c>
      <c r="G50" s="49">
        <f t="shared" ca="1" si="15"/>
        <v>-111.19999999999982</v>
      </c>
      <c r="H50" s="50">
        <f t="shared" ca="1" si="16"/>
        <v>1180.8000000000002</v>
      </c>
      <c r="I50" s="51">
        <v>20</v>
      </c>
      <c r="J50" s="53"/>
      <c r="K50" s="38">
        <v>48</v>
      </c>
      <c r="L50" s="16">
        <f t="shared" si="20"/>
        <v>27.3125</v>
      </c>
      <c r="M50" s="16">
        <f t="shared" si="20"/>
        <v>26.916666666666668</v>
      </c>
      <c r="N50" s="16">
        <f t="shared" si="20"/>
        <v>0</v>
      </c>
      <c r="O50" s="16">
        <f t="shared" si="20"/>
        <v>0</v>
      </c>
      <c r="P50" s="16">
        <f t="shared" si="20"/>
        <v>0</v>
      </c>
      <c r="Q50" s="16">
        <f t="shared" si="20"/>
        <v>0</v>
      </c>
      <c r="R50" s="16">
        <f t="shared" si="20"/>
        <v>0</v>
      </c>
      <c r="S50" s="16">
        <f t="shared" si="20"/>
        <v>0</v>
      </c>
      <c r="T50" s="16">
        <f t="shared" si="20"/>
        <v>0</v>
      </c>
      <c r="U50" s="16">
        <f t="shared" si="20"/>
        <v>0</v>
      </c>
      <c r="V50" s="16">
        <f t="shared" si="20"/>
        <v>0</v>
      </c>
      <c r="W50" s="16">
        <f t="shared" si="20"/>
        <v>0</v>
      </c>
      <c r="X50" s="16">
        <f t="shared" si="20"/>
        <v>0</v>
      </c>
      <c r="Y50" s="16">
        <f t="shared" si="20"/>
        <v>0</v>
      </c>
      <c r="Z50" s="16">
        <f t="shared" si="20"/>
        <v>0</v>
      </c>
      <c r="AA50" s="16">
        <f t="shared" si="20"/>
        <v>0</v>
      </c>
      <c r="AB50" s="16">
        <f t="shared" si="20"/>
        <v>0</v>
      </c>
      <c r="AC50" s="16">
        <f t="shared" si="20"/>
        <v>0</v>
      </c>
      <c r="AD50" s="16">
        <f t="shared" si="20"/>
        <v>0</v>
      </c>
      <c r="AE50" s="16">
        <f t="shared" si="20"/>
        <v>0</v>
      </c>
      <c r="AF50" s="55"/>
      <c r="AG50" s="55"/>
      <c r="AH50" s="55"/>
      <c r="AI50" s="55"/>
      <c r="AJ50" s="18">
        <f t="shared" ca="1" si="1"/>
        <v>27.3125</v>
      </c>
      <c r="AK50" s="19" t="str">
        <f t="shared" ca="1" si="2"/>
        <v>Humana</v>
      </c>
      <c r="AL50" s="18" t="s">
        <v>15</v>
      </c>
      <c r="AM50" s="21">
        <v>50</v>
      </c>
      <c r="AN50" s="21">
        <v>48</v>
      </c>
    </row>
    <row r="51" spans="1:40" ht="12" customHeight="1">
      <c r="A51" s="45">
        <v>21</v>
      </c>
      <c r="B51" s="37">
        <f t="shared" ca="1" si="11"/>
        <v>119.18181818181819</v>
      </c>
      <c r="C51" s="46" t="str">
        <f t="shared" ca="1" si="12"/>
        <v>Humana</v>
      </c>
      <c r="D51" s="45">
        <f t="shared" ca="1" si="13"/>
        <v>11</v>
      </c>
      <c r="E51" s="52">
        <f t="shared" ca="1" si="18"/>
        <v>111.19999999999982</v>
      </c>
      <c r="F51" s="48">
        <f t="shared" ca="1" si="14"/>
        <v>1422.1999999999998</v>
      </c>
      <c r="G51" s="49">
        <f t="shared" ca="1" si="15"/>
        <v>-20.000000000000071</v>
      </c>
      <c r="H51" s="50">
        <f t="shared" ca="1" si="16"/>
        <v>1291</v>
      </c>
      <c r="I51" s="51">
        <v>21</v>
      </c>
      <c r="J51" s="53"/>
      <c r="K51" s="38">
        <v>49</v>
      </c>
      <c r="L51" s="16">
        <f t="shared" si="20"/>
        <v>26.755102040816325</v>
      </c>
      <c r="M51" s="16">
        <f t="shared" si="20"/>
        <v>26.367346938775512</v>
      </c>
      <c r="N51" s="16">
        <f t="shared" si="20"/>
        <v>0</v>
      </c>
      <c r="O51" s="16">
        <f t="shared" si="20"/>
        <v>0</v>
      </c>
      <c r="P51" s="16">
        <f t="shared" si="20"/>
        <v>0</v>
      </c>
      <c r="Q51" s="16">
        <f t="shared" si="20"/>
        <v>0</v>
      </c>
      <c r="R51" s="16">
        <f t="shared" si="20"/>
        <v>0</v>
      </c>
      <c r="S51" s="16">
        <f t="shared" si="20"/>
        <v>0</v>
      </c>
      <c r="T51" s="16">
        <f t="shared" si="20"/>
        <v>0</v>
      </c>
      <c r="U51" s="16">
        <f t="shared" si="20"/>
        <v>0</v>
      </c>
      <c r="V51" s="16">
        <f t="shared" si="20"/>
        <v>0</v>
      </c>
      <c r="W51" s="16">
        <f t="shared" si="20"/>
        <v>0</v>
      </c>
      <c r="X51" s="16">
        <f t="shared" si="20"/>
        <v>0</v>
      </c>
      <c r="Y51" s="16">
        <f t="shared" si="20"/>
        <v>0</v>
      </c>
      <c r="Z51" s="16">
        <f t="shared" si="20"/>
        <v>0</v>
      </c>
      <c r="AA51" s="16">
        <f t="shared" si="20"/>
        <v>0</v>
      </c>
      <c r="AB51" s="16">
        <f t="shared" si="20"/>
        <v>0</v>
      </c>
      <c r="AC51" s="16">
        <f t="shared" si="20"/>
        <v>0</v>
      </c>
      <c r="AD51" s="16">
        <f t="shared" si="20"/>
        <v>0</v>
      </c>
      <c r="AE51" s="16">
        <f t="shared" si="20"/>
        <v>0</v>
      </c>
      <c r="AF51" s="55"/>
      <c r="AG51" s="55"/>
      <c r="AH51" s="55"/>
      <c r="AI51" s="55"/>
      <c r="AJ51" s="18">
        <f t="shared" ca="1" si="1"/>
        <v>26.755102040816325</v>
      </c>
      <c r="AK51" s="19" t="str">
        <f t="shared" ca="1" si="2"/>
        <v>Humana</v>
      </c>
      <c r="AL51" s="18" t="s">
        <v>15</v>
      </c>
      <c r="AM51" s="21">
        <v>51</v>
      </c>
      <c r="AN51" s="21">
        <v>49</v>
      </c>
    </row>
    <row r="52" spans="1:40" ht="12" customHeight="1">
      <c r="A52" s="45">
        <v>22</v>
      </c>
      <c r="B52" s="37">
        <f t="shared" ca="1" si="11"/>
        <v>117.45454545454545</v>
      </c>
      <c r="C52" s="46" t="str">
        <f t="shared" ca="1" si="12"/>
        <v>CD</v>
      </c>
      <c r="D52" s="45">
        <f t="shared" ca="1" si="13"/>
        <v>11</v>
      </c>
      <c r="E52" s="52">
        <f t="shared" ca="1" si="18"/>
        <v>20.000000000000071</v>
      </c>
      <c r="F52" s="48">
        <f t="shared" ca="1" si="14"/>
        <v>1312</v>
      </c>
      <c r="G52" s="49">
        <f t="shared" ca="1" si="15"/>
        <v>-99.454545454545439</v>
      </c>
      <c r="H52" s="50">
        <f t="shared" ca="1" si="16"/>
        <v>1192.5454545454545</v>
      </c>
      <c r="I52" s="51">
        <v>22</v>
      </c>
      <c r="J52" s="53"/>
      <c r="K52" s="38">
        <v>50</v>
      </c>
      <c r="L52" s="16">
        <f t="shared" si="20"/>
        <v>26.22</v>
      </c>
      <c r="M52" s="16">
        <f t="shared" si="20"/>
        <v>25.84</v>
      </c>
      <c r="N52" s="16">
        <f t="shared" si="20"/>
        <v>0</v>
      </c>
      <c r="O52" s="16">
        <f t="shared" si="20"/>
        <v>0</v>
      </c>
      <c r="P52" s="16">
        <f t="shared" si="20"/>
        <v>0</v>
      </c>
      <c r="Q52" s="16">
        <f t="shared" si="20"/>
        <v>0</v>
      </c>
      <c r="R52" s="16">
        <f t="shared" si="20"/>
        <v>0</v>
      </c>
      <c r="S52" s="16">
        <f t="shared" si="20"/>
        <v>0</v>
      </c>
      <c r="T52" s="16">
        <f t="shared" si="20"/>
        <v>0</v>
      </c>
      <c r="U52" s="16">
        <f t="shared" si="20"/>
        <v>0</v>
      </c>
      <c r="V52" s="16">
        <f t="shared" si="20"/>
        <v>0</v>
      </c>
      <c r="W52" s="16">
        <f t="shared" si="20"/>
        <v>0</v>
      </c>
      <c r="X52" s="16">
        <f t="shared" si="20"/>
        <v>0</v>
      </c>
      <c r="Y52" s="16">
        <f t="shared" si="20"/>
        <v>0</v>
      </c>
      <c r="Z52" s="16">
        <f t="shared" si="20"/>
        <v>0</v>
      </c>
      <c r="AA52" s="16">
        <f t="shared" si="20"/>
        <v>0</v>
      </c>
      <c r="AB52" s="16">
        <f t="shared" si="20"/>
        <v>0</v>
      </c>
      <c r="AC52" s="16">
        <f t="shared" si="20"/>
        <v>0</v>
      </c>
      <c r="AD52" s="16">
        <f t="shared" si="20"/>
        <v>0</v>
      </c>
      <c r="AE52" s="16">
        <f t="shared" si="20"/>
        <v>0</v>
      </c>
      <c r="AF52" s="55"/>
      <c r="AG52" s="55"/>
      <c r="AH52" s="55"/>
      <c r="AI52" s="55"/>
      <c r="AJ52" s="18">
        <f t="shared" ca="1" si="1"/>
        <v>26.22</v>
      </c>
      <c r="AK52" s="19" t="str">
        <f t="shared" ca="1" si="2"/>
        <v>Humana</v>
      </c>
      <c r="AL52" s="18" t="s">
        <v>15</v>
      </c>
      <c r="AM52" s="21">
        <v>52</v>
      </c>
      <c r="AN52" s="21">
        <v>50</v>
      </c>
    </row>
    <row r="53" spans="1:40" ht="12" customHeight="1">
      <c r="A53" s="45">
        <v>23</v>
      </c>
      <c r="B53" s="37">
        <f t="shared" ca="1" si="11"/>
        <v>109.25</v>
      </c>
      <c r="C53" s="46" t="str">
        <f t="shared" ca="1" si="12"/>
        <v>Humana</v>
      </c>
      <c r="D53" s="45">
        <f t="shared" ca="1" si="13"/>
        <v>12</v>
      </c>
      <c r="E53" s="52">
        <f t="shared" ca="1" si="18"/>
        <v>99.454545454545439</v>
      </c>
      <c r="F53" s="48">
        <f t="shared" ca="1" si="14"/>
        <v>1410.4545454545455</v>
      </c>
      <c r="G53" s="49">
        <f t="shared" ca="1" si="15"/>
        <v>-19.999999999999943</v>
      </c>
      <c r="H53" s="50">
        <f t="shared" ca="1" si="16"/>
        <v>1291</v>
      </c>
      <c r="I53" s="51">
        <v>23</v>
      </c>
      <c r="J53" s="10"/>
      <c r="K53" s="14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18" t="s">
        <v>69</v>
      </c>
      <c r="AJ53" s="18">
        <f t="shared" ca="1" si="1"/>
        <v>1292</v>
      </c>
      <c r="AK53" s="19" t="str">
        <f t="shared" ca="1" si="2"/>
        <v>CD</v>
      </c>
      <c r="AL53" s="18" t="s">
        <v>69</v>
      </c>
      <c r="AM53" s="21">
        <v>3</v>
      </c>
      <c r="AN53" s="21">
        <v>1</v>
      </c>
    </row>
    <row r="54" spans="1:40" ht="12" customHeight="1">
      <c r="A54" s="45">
        <v>24</v>
      </c>
      <c r="B54" s="37">
        <f t="shared" ca="1" si="11"/>
        <v>107.66666666666667</v>
      </c>
      <c r="C54" s="46" t="str">
        <f t="shared" ca="1" si="12"/>
        <v>CD</v>
      </c>
      <c r="D54" s="45">
        <f t="shared" ca="1" si="13"/>
        <v>12</v>
      </c>
      <c r="E54" s="52">
        <f t="shared" ca="1" si="18"/>
        <v>19.999999999999943</v>
      </c>
      <c r="F54" s="48">
        <f t="shared" ca="1" si="14"/>
        <v>1312</v>
      </c>
      <c r="G54" s="49">
        <f t="shared" ca="1" si="15"/>
        <v>-89.666666666666814</v>
      </c>
      <c r="H54" s="50">
        <f t="shared" ca="1" si="16"/>
        <v>1202.3333333333333</v>
      </c>
      <c r="I54" s="51">
        <v>24</v>
      </c>
      <c r="J54" s="10"/>
      <c r="K54" s="14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18" t="s">
        <v>69</v>
      </c>
      <c r="AJ54" s="18">
        <f t="shared" ca="1" si="1"/>
        <v>646</v>
      </c>
      <c r="AK54" s="19" t="str">
        <f t="shared" ca="1" si="2"/>
        <v>CD</v>
      </c>
      <c r="AL54" s="18" t="s">
        <v>69</v>
      </c>
      <c r="AM54" s="21">
        <v>4</v>
      </c>
      <c r="AN54" s="21">
        <v>2</v>
      </c>
    </row>
    <row r="55" spans="1:40" ht="12" customHeight="1">
      <c r="A55" s="45">
        <v>25</v>
      </c>
      <c r="B55" s="37">
        <f t="shared" ca="1" si="11"/>
        <v>100.84615384615384</v>
      </c>
      <c r="C55" s="46" t="str">
        <f t="shared" ca="1" si="12"/>
        <v>Humana</v>
      </c>
      <c r="D55" s="45">
        <f t="shared" ca="1" si="13"/>
        <v>13</v>
      </c>
      <c r="E55" s="52">
        <f t="shared" ca="1" si="18"/>
        <v>89.666666666666814</v>
      </c>
      <c r="F55" s="48">
        <f t="shared" ca="1" si="14"/>
        <v>1400.6666666666667</v>
      </c>
      <c r="G55" s="49">
        <f t="shared" ca="1" si="15"/>
        <v>-19.999999999999886</v>
      </c>
      <c r="H55" s="50">
        <f t="shared" ca="1" si="16"/>
        <v>1291</v>
      </c>
      <c r="I55" s="51">
        <v>25</v>
      </c>
      <c r="J55" s="10"/>
      <c r="K55" s="54"/>
      <c r="L55" s="10"/>
      <c r="M55" s="10"/>
      <c r="N55" s="10"/>
      <c r="O55" s="10"/>
      <c r="P55" s="10"/>
      <c r="Q55" s="10"/>
      <c r="R55" s="10"/>
      <c r="S55" s="10"/>
      <c r="T55" s="10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18" t="s">
        <v>69</v>
      </c>
      <c r="AJ55" s="18">
        <f t="shared" ca="1" si="1"/>
        <v>430.66666666666669</v>
      </c>
      <c r="AK55" s="19" t="str">
        <f t="shared" ca="1" si="2"/>
        <v>CD</v>
      </c>
      <c r="AL55" s="18" t="s">
        <v>69</v>
      </c>
      <c r="AM55" s="21">
        <v>5</v>
      </c>
      <c r="AN55" s="21">
        <v>3</v>
      </c>
    </row>
    <row r="56" spans="1:40" ht="12" customHeight="1">
      <c r="A56" s="45">
        <v>26</v>
      </c>
      <c r="B56" s="37">
        <f t="shared" ca="1" si="11"/>
        <v>99.384615384615387</v>
      </c>
      <c r="C56" s="46" t="str">
        <f t="shared" ca="1" si="12"/>
        <v>CD</v>
      </c>
      <c r="D56" s="45">
        <f t="shared" ca="1" si="13"/>
        <v>13</v>
      </c>
      <c r="E56" s="52">
        <f t="shared" ca="1" si="18"/>
        <v>19.999999999999886</v>
      </c>
      <c r="F56" s="48">
        <f t="shared" ca="1" si="14"/>
        <v>1312</v>
      </c>
      <c r="G56" s="49">
        <f t="shared" ca="1" si="15"/>
        <v>-81.384615384615472</v>
      </c>
      <c r="H56" s="50">
        <f t="shared" ca="1" si="16"/>
        <v>1210.6153846153845</v>
      </c>
      <c r="I56" s="51">
        <v>26</v>
      </c>
      <c r="J56" s="10"/>
      <c r="K56" s="14"/>
      <c r="L56" s="10"/>
      <c r="M56" s="10"/>
      <c r="N56" s="10"/>
      <c r="O56" s="10"/>
      <c r="P56" s="10"/>
      <c r="Q56" s="10"/>
      <c r="R56" s="10"/>
      <c r="S56" s="10"/>
      <c r="T56" s="10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18" t="s">
        <v>69</v>
      </c>
      <c r="AJ56" s="18">
        <f t="shared" ca="1" si="1"/>
        <v>323</v>
      </c>
      <c r="AK56" s="19" t="str">
        <f t="shared" ca="1" si="2"/>
        <v>CD</v>
      </c>
      <c r="AL56" s="18" t="s">
        <v>69</v>
      </c>
      <c r="AM56" s="21">
        <v>6</v>
      </c>
      <c r="AN56" s="21">
        <v>4</v>
      </c>
    </row>
    <row r="57" spans="1:40" ht="12" customHeight="1">
      <c r="A57" s="45">
        <v>27</v>
      </c>
      <c r="B57" s="37">
        <f t="shared" ca="1" si="11"/>
        <v>93.642857142857139</v>
      </c>
      <c r="C57" s="46" t="str">
        <f t="shared" ca="1" si="12"/>
        <v>Humana</v>
      </c>
      <c r="D57" s="45">
        <f t="shared" ca="1" si="13"/>
        <v>14</v>
      </c>
      <c r="E57" s="52">
        <f t="shared" ca="1" si="18"/>
        <v>81.384615384615472</v>
      </c>
      <c r="F57" s="48">
        <f t="shared" ca="1" si="14"/>
        <v>1392.3846153846155</v>
      </c>
      <c r="G57" s="49">
        <f t="shared" ca="1" si="15"/>
        <v>-19.999999999999858</v>
      </c>
      <c r="H57" s="50">
        <f t="shared" ca="1" si="16"/>
        <v>1291.0000000000002</v>
      </c>
      <c r="I57" s="51">
        <v>27</v>
      </c>
      <c r="J57" s="10"/>
      <c r="K57" s="14"/>
      <c r="L57" s="10"/>
      <c r="M57" s="10"/>
      <c r="N57" s="10"/>
      <c r="O57" s="10"/>
      <c r="P57" s="10"/>
      <c r="Q57" s="10"/>
      <c r="R57" s="10"/>
      <c r="S57" s="10"/>
      <c r="T57" s="10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18" t="s">
        <v>69</v>
      </c>
      <c r="AJ57" s="18">
        <f t="shared" ca="1" si="1"/>
        <v>258.39999999999998</v>
      </c>
      <c r="AK57" s="19" t="str">
        <f t="shared" ca="1" si="2"/>
        <v>CD</v>
      </c>
      <c r="AL57" s="18" t="s">
        <v>69</v>
      </c>
      <c r="AM57" s="21">
        <v>7</v>
      </c>
      <c r="AN57" s="21">
        <v>5</v>
      </c>
    </row>
    <row r="58" spans="1:40" ht="12" customHeight="1">
      <c r="A58" s="45">
        <v>28</v>
      </c>
      <c r="B58" s="37">
        <f t="shared" ca="1" si="11"/>
        <v>92.285714285714292</v>
      </c>
      <c r="C58" s="46" t="str">
        <f t="shared" ca="1" si="12"/>
        <v>CD</v>
      </c>
      <c r="D58" s="45">
        <f t="shared" ca="1" si="13"/>
        <v>14</v>
      </c>
      <c r="E58" s="52">
        <f t="shared" ca="1" si="18"/>
        <v>19.999999999999858</v>
      </c>
      <c r="F58" s="48">
        <f t="shared" ca="1" si="14"/>
        <v>1311.9999999999998</v>
      </c>
      <c r="G58" s="49">
        <f t="shared" ca="1" si="15"/>
        <v>-74.285714285714292</v>
      </c>
      <c r="H58" s="50">
        <f t="shared" ca="1" si="16"/>
        <v>1217.7142857142858</v>
      </c>
      <c r="I58" s="51">
        <v>28</v>
      </c>
      <c r="J58" s="10"/>
      <c r="K58" s="14"/>
      <c r="L58" s="10"/>
      <c r="M58" s="10"/>
      <c r="N58" s="10"/>
      <c r="O58" s="10"/>
      <c r="P58" s="10"/>
      <c r="Q58" s="10"/>
      <c r="R58" s="10"/>
      <c r="S58" s="10"/>
      <c r="T58" s="10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18" t="s">
        <v>69</v>
      </c>
      <c r="AJ58" s="18">
        <f t="shared" ca="1" si="1"/>
        <v>215.33333333333334</v>
      </c>
      <c r="AK58" s="19" t="str">
        <f t="shared" ca="1" si="2"/>
        <v>CD</v>
      </c>
      <c r="AL58" s="18" t="s">
        <v>69</v>
      </c>
      <c r="AM58" s="21">
        <v>8</v>
      </c>
      <c r="AN58" s="21">
        <v>6</v>
      </c>
    </row>
    <row r="59" spans="1:40" ht="12" customHeight="1">
      <c r="A59" s="45">
        <v>29</v>
      </c>
      <c r="B59" s="37">
        <f t="shared" ca="1" si="11"/>
        <v>87.4</v>
      </c>
      <c r="C59" s="46" t="str">
        <f t="shared" ca="1" si="12"/>
        <v>Humana</v>
      </c>
      <c r="D59" s="45">
        <f t="shared" ca="1" si="13"/>
        <v>15</v>
      </c>
      <c r="E59" s="52">
        <f t="shared" ca="1" si="18"/>
        <v>74.285714285714292</v>
      </c>
      <c r="F59" s="48">
        <f t="shared" ca="1" si="14"/>
        <v>1385.2857142857142</v>
      </c>
      <c r="G59" s="49">
        <f t="shared" ca="1" si="15"/>
        <v>-19.999999999999986</v>
      </c>
      <c r="H59" s="50">
        <f t="shared" ca="1" si="16"/>
        <v>1291</v>
      </c>
      <c r="I59" s="51">
        <v>29</v>
      </c>
      <c r="J59" s="10"/>
      <c r="K59" s="14"/>
      <c r="L59" s="10"/>
      <c r="M59" s="10"/>
      <c r="N59" s="10"/>
      <c r="O59" s="10"/>
      <c r="P59" s="10"/>
      <c r="Q59" s="10"/>
      <c r="R59" s="10"/>
      <c r="S59" s="10"/>
      <c r="T59" s="10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18" t="s">
        <v>69</v>
      </c>
      <c r="AJ59" s="18">
        <f t="shared" ca="1" si="1"/>
        <v>184.57142857142858</v>
      </c>
      <c r="AK59" s="19" t="str">
        <f t="shared" ca="1" si="2"/>
        <v>CD</v>
      </c>
      <c r="AL59" s="18" t="s">
        <v>69</v>
      </c>
      <c r="AM59" s="21">
        <v>9</v>
      </c>
      <c r="AN59" s="21">
        <v>7</v>
      </c>
    </row>
    <row r="60" spans="1:40" ht="12" customHeight="1">
      <c r="A60" s="45">
        <v>30</v>
      </c>
      <c r="B60" s="37">
        <f t="shared" ca="1" si="11"/>
        <v>86.13333333333334</v>
      </c>
      <c r="C60" s="46" t="str">
        <f t="shared" ca="1" si="12"/>
        <v>CD</v>
      </c>
      <c r="D60" s="45">
        <f t="shared" ca="1" si="13"/>
        <v>15</v>
      </c>
      <c r="E60" s="52">
        <f t="shared" ca="1" si="18"/>
        <v>19.999999999999986</v>
      </c>
      <c r="F60" s="48">
        <f t="shared" ca="1" si="14"/>
        <v>1312</v>
      </c>
      <c r="G60" s="49">
        <f t="shared" ca="1" si="15"/>
        <v>-68.133333333333439</v>
      </c>
      <c r="H60" s="50">
        <f t="shared" ca="1" si="16"/>
        <v>1223.8666666666666</v>
      </c>
      <c r="I60" s="51">
        <v>30</v>
      </c>
      <c r="J60" s="10"/>
      <c r="K60" s="14"/>
      <c r="L60" s="10"/>
      <c r="M60" s="10"/>
      <c r="N60" s="10"/>
      <c r="O60" s="10"/>
      <c r="P60" s="10"/>
      <c r="Q60" s="10"/>
      <c r="R60" s="10"/>
      <c r="S60" s="10"/>
      <c r="T60" s="10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18" t="s">
        <v>69</v>
      </c>
      <c r="AJ60" s="18">
        <f t="shared" ca="1" si="1"/>
        <v>161.5</v>
      </c>
      <c r="AK60" s="19" t="str">
        <f t="shared" ca="1" si="2"/>
        <v>CD</v>
      </c>
      <c r="AL60" s="18" t="s">
        <v>69</v>
      </c>
      <c r="AM60" s="21">
        <v>10</v>
      </c>
      <c r="AN60" s="21">
        <v>8</v>
      </c>
    </row>
    <row r="61" spans="1:40" ht="12" customHeight="1">
      <c r="A61" s="45">
        <v>31</v>
      </c>
      <c r="B61" s="37">
        <f t="shared" ca="1" si="11"/>
        <v>81.9375</v>
      </c>
      <c r="C61" s="46" t="str">
        <f t="shared" ca="1" si="12"/>
        <v>Humana</v>
      </c>
      <c r="D61" s="45">
        <f t="shared" ca="1" si="13"/>
        <v>16</v>
      </c>
      <c r="E61" s="52">
        <f t="shared" ca="1" si="18"/>
        <v>68.133333333333439</v>
      </c>
      <c r="F61" s="48">
        <f t="shared" ca="1" si="14"/>
        <v>1379.1333333333334</v>
      </c>
      <c r="G61" s="49">
        <f t="shared" ca="1" si="15"/>
        <v>-20</v>
      </c>
      <c r="H61" s="50">
        <f t="shared" ca="1" si="16"/>
        <v>1291</v>
      </c>
      <c r="I61" s="51">
        <v>31</v>
      </c>
      <c r="J61" s="10"/>
      <c r="K61" s="14"/>
      <c r="L61" s="10"/>
      <c r="M61" s="10"/>
      <c r="N61" s="10"/>
      <c r="O61" s="10"/>
      <c r="P61" s="10"/>
      <c r="Q61" s="10"/>
      <c r="R61" s="10"/>
      <c r="S61" s="10"/>
      <c r="T61" s="10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18" t="s">
        <v>69</v>
      </c>
      <c r="AJ61" s="18">
        <f t="shared" ca="1" si="1"/>
        <v>143.55555555555554</v>
      </c>
      <c r="AK61" s="19" t="str">
        <f t="shared" ca="1" si="2"/>
        <v>CD</v>
      </c>
      <c r="AL61" s="18" t="s">
        <v>69</v>
      </c>
      <c r="AM61" s="21">
        <v>11</v>
      </c>
      <c r="AN61" s="21">
        <v>9</v>
      </c>
    </row>
    <row r="62" spans="1:40" ht="12" customHeight="1">
      <c r="A62" s="45">
        <v>32</v>
      </c>
      <c r="B62" s="37">
        <f t="shared" ca="1" si="11"/>
        <v>80.75</v>
      </c>
      <c r="C62" s="46" t="str">
        <f t="shared" ca="1" si="12"/>
        <v>CD</v>
      </c>
      <c r="D62" s="45">
        <f t="shared" ca="1" si="13"/>
        <v>16</v>
      </c>
      <c r="E62" s="52">
        <f t="shared" ca="1" si="18"/>
        <v>20</v>
      </c>
      <c r="F62" s="48">
        <f t="shared" ca="1" si="14"/>
        <v>1312</v>
      </c>
      <c r="G62" s="49">
        <f t="shared" ca="1" si="15"/>
        <v>-62.749999999999886</v>
      </c>
      <c r="H62" s="50">
        <f t="shared" ca="1" si="16"/>
        <v>1229.25</v>
      </c>
      <c r="I62" s="51">
        <v>32</v>
      </c>
      <c r="J62" s="10"/>
      <c r="K62" s="14"/>
      <c r="L62" s="10"/>
      <c r="M62" s="10"/>
      <c r="N62" s="10"/>
      <c r="O62" s="10"/>
      <c r="P62" s="10"/>
      <c r="Q62" s="10"/>
      <c r="R62" s="10"/>
      <c r="S62" s="10"/>
      <c r="T62" s="10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18" t="s">
        <v>69</v>
      </c>
      <c r="AJ62" s="18">
        <f t="shared" ca="1" si="1"/>
        <v>129.19999999999999</v>
      </c>
      <c r="AK62" s="19" t="str">
        <f t="shared" ca="1" si="2"/>
        <v>CD</v>
      </c>
      <c r="AL62" s="18" t="s">
        <v>69</v>
      </c>
      <c r="AM62" s="21">
        <v>12</v>
      </c>
      <c r="AN62" s="21">
        <v>10</v>
      </c>
    </row>
    <row r="63" spans="1:40" ht="12" customHeight="1">
      <c r="A63" s="45">
        <v>33</v>
      </c>
      <c r="B63" s="37">
        <f t="shared" ca="1" si="11"/>
        <v>77.117647058823536</v>
      </c>
      <c r="C63" s="46" t="str">
        <f t="shared" ca="1" si="12"/>
        <v>Humana</v>
      </c>
      <c r="D63" s="45">
        <f t="shared" ca="1" si="13"/>
        <v>17</v>
      </c>
      <c r="E63" s="52">
        <f t="shared" ca="1" si="18"/>
        <v>62.749999999999886</v>
      </c>
      <c r="F63" s="48">
        <f t="shared" ca="1" si="14"/>
        <v>1373.75</v>
      </c>
      <c r="G63" s="49">
        <f t="shared" ca="1" si="15"/>
        <v>-20.000000000000114</v>
      </c>
      <c r="H63" s="50">
        <f t="shared" ca="1" si="16"/>
        <v>1291</v>
      </c>
      <c r="I63" s="51">
        <v>33</v>
      </c>
      <c r="J63" s="10"/>
      <c r="K63" s="14"/>
      <c r="L63" s="10"/>
      <c r="M63" s="10"/>
      <c r="N63" s="10"/>
      <c r="O63" s="10"/>
      <c r="P63" s="10"/>
      <c r="Q63" s="10"/>
      <c r="R63" s="10"/>
      <c r="S63" s="10"/>
      <c r="T63" s="10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18" t="s">
        <v>69</v>
      </c>
      <c r="AJ63" s="18">
        <f t="shared" ca="1" si="1"/>
        <v>117.45454545454545</v>
      </c>
      <c r="AK63" s="19" t="str">
        <f t="shared" ca="1" si="2"/>
        <v>CD</v>
      </c>
      <c r="AL63" s="18" t="s">
        <v>69</v>
      </c>
      <c r="AM63" s="21">
        <v>13</v>
      </c>
      <c r="AN63" s="21">
        <v>11</v>
      </c>
    </row>
    <row r="64" spans="1:40" ht="12" customHeight="1">
      <c r="A64" s="45">
        <v>34</v>
      </c>
      <c r="B64" s="37">
        <f t="shared" ca="1" si="11"/>
        <v>76</v>
      </c>
      <c r="C64" s="46" t="str">
        <f t="shared" ca="1" si="12"/>
        <v>CD</v>
      </c>
      <c r="D64" s="45">
        <f t="shared" ca="1" si="13"/>
        <v>17</v>
      </c>
      <c r="E64" s="52">
        <f t="shared" ca="1" si="18"/>
        <v>20.000000000000114</v>
      </c>
      <c r="F64" s="48">
        <f t="shared" ca="1" si="14"/>
        <v>1312</v>
      </c>
      <c r="G64" s="49">
        <f t="shared" ca="1" si="15"/>
        <v>-58.000000000000085</v>
      </c>
      <c r="H64" s="50">
        <f t="shared" ca="1" si="16"/>
        <v>1234</v>
      </c>
      <c r="I64" s="51">
        <v>34</v>
      </c>
      <c r="J64" s="10"/>
      <c r="K64" s="14"/>
      <c r="L64" s="10"/>
      <c r="M64" s="10"/>
      <c r="N64" s="10"/>
      <c r="O64" s="10"/>
      <c r="P64" s="10"/>
      <c r="Q64" s="10"/>
      <c r="R64" s="10"/>
      <c r="S64" s="10"/>
      <c r="T64" s="10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18" t="s">
        <v>69</v>
      </c>
      <c r="AJ64" s="18">
        <f t="shared" ca="1" si="1"/>
        <v>107.66666666666667</v>
      </c>
      <c r="AK64" s="19" t="str">
        <f t="shared" ca="1" si="2"/>
        <v>CD</v>
      </c>
      <c r="AL64" s="18" t="s">
        <v>69</v>
      </c>
      <c r="AM64" s="21">
        <v>14</v>
      </c>
      <c r="AN64" s="21">
        <v>12</v>
      </c>
    </row>
    <row r="65" spans="1:40" ht="12" customHeight="1">
      <c r="A65" s="45">
        <v>35</v>
      </c>
      <c r="B65" s="37">
        <f t="shared" ca="1" si="11"/>
        <v>72.833333333333329</v>
      </c>
      <c r="C65" s="46" t="str">
        <f t="shared" ca="1" si="12"/>
        <v>Humana</v>
      </c>
      <c r="D65" s="45">
        <f t="shared" ca="1" si="13"/>
        <v>18</v>
      </c>
      <c r="E65" s="52">
        <f t="shared" ca="1" si="18"/>
        <v>58.000000000000085</v>
      </c>
      <c r="F65" s="48">
        <f t="shared" ca="1" si="14"/>
        <v>1369</v>
      </c>
      <c r="G65" s="49">
        <f t="shared" ca="1" si="15"/>
        <v>-20.000000000000028</v>
      </c>
      <c r="H65" s="50">
        <f t="shared" ca="1" si="16"/>
        <v>1291</v>
      </c>
      <c r="I65" s="51">
        <v>35</v>
      </c>
      <c r="J65" s="10"/>
      <c r="K65" s="14"/>
      <c r="L65" s="10"/>
      <c r="M65" s="10"/>
      <c r="N65" s="10"/>
      <c r="O65" s="10"/>
      <c r="P65" s="10"/>
      <c r="Q65" s="10"/>
      <c r="R65" s="10"/>
      <c r="S65" s="10"/>
      <c r="T65" s="10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18" t="s">
        <v>69</v>
      </c>
      <c r="AJ65" s="18">
        <f t="shared" ca="1" si="1"/>
        <v>99.384615384615387</v>
      </c>
      <c r="AK65" s="19" t="str">
        <f t="shared" ca="1" si="2"/>
        <v>CD</v>
      </c>
      <c r="AL65" s="18" t="s">
        <v>69</v>
      </c>
      <c r="AM65" s="21">
        <v>15</v>
      </c>
      <c r="AN65" s="21">
        <v>13</v>
      </c>
    </row>
    <row r="66" spans="1:40" ht="12" customHeight="1">
      <c r="A66" s="45">
        <v>36</v>
      </c>
      <c r="B66" s="37">
        <f t="shared" ca="1" si="11"/>
        <v>71.777777777777771</v>
      </c>
      <c r="C66" s="46" t="str">
        <f t="shared" ca="1" si="12"/>
        <v>CD</v>
      </c>
      <c r="D66" s="45">
        <f t="shared" ca="1" si="13"/>
        <v>18</v>
      </c>
      <c r="E66" s="52">
        <f t="shared" ca="1" si="18"/>
        <v>20.000000000000028</v>
      </c>
      <c r="F66" s="48">
        <f t="shared" ca="1" si="14"/>
        <v>1312</v>
      </c>
      <c r="G66" s="49">
        <f t="shared" ca="1" si="15"/>
        <v>-53.777777777777658</v>
      </c>
      <c r="H66" s="50">
        <f t="shared" ca="1" si="16"/>
        <v>1238.2222222222224</v>
      </c>
      <c r="I66" s="51">
        <v>36</v>
      </c>
      <c r="J66" s="10"/>
      <c r="K66" s="14"/>
      <c r="L66" s="10"/>
      <c r="M66" s="10"/>
      <c r="N66" s="10"/>
      <c r="O66" s="10"/>
      <c r="P66" s="10"/>
      <c r="Q66" s="10"/>
      <c r="R66" s="10"/>
      <c r="S66" s="10"/>
      <c r="T66" s="10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18" t="s">
        <v>69</v>
      </c>
      <c r="AJ66" s="18">
        <f t="shared" ca="1" si="1"/>
        <v>92.285714285714292</v>
      </c>
      <c r="AK66" s="19" t="str">
        <f t="shared" ca="1" si="2"/>
        <v>CD</v>
      </c>
      <c r="AL66" s="18" t="s">
        <v>69</v>
      </c>
      <c r="AM66" s="21">
        <v>16</v>
      </c>
      <c r="AN66" s="21">
        <v>14</v>
      </c>
    </row>
    <row r="67" spans="1:40" ht="12" customHeight="1">
      <c r="A67" s="45">
        <v>37</v>
      </c>
      <c r="B67" s="37">
        <f t="shared" ca="1" si="11"/>
        <v>69</v>
      </c>
      <c r="C67" s="46" t="str">
        <f t="shared" ca="1" si="12"/>
        <v>Humana</v>
      </c>
      <c r="D67" s="45">
        <f t="shared" ca="1" si="13"/>
        <v>19</v>
      </c>
      <c r="E67" s="52">
        <f t="shared" ca="1" si="18"/>
        <v>53.777777777777658</v>
      </c>
      <c r="F67" s="48">
        <f t="shared" ca="1" si="14"/>
        <v>1364.7777777777776</v>
      </c>
      <c r="G67" s="49">
        <f t="shared" ca="1" si="15"/>
        <v>-20</v>
      </c>
      <c r="H67" s="50">
        <f t="shared" ca="1" si="16"/>
        <v>1291</v>
      </c>
      <c r="I67" s="51">
        <v>37</v>
      </c>
      <c r="J67" s="10"/>
      <c r="K67" s="14"/>
      <c r="L67" s="10"/>
      <c r="M67" s="10"/>
      <c r="N67" s="10"/>
      <c r="O67" s="10"/>
      <c r="P67" s="10"/>
      <c r="Q67" s="10"/>
      <c r="R67" s="10"/>
      <c r="S67" s="10"/>
      <c r="T67" s="10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18" t="s">
        <v>69</v>
      </c>
      <c r="AJ67" s="18">
        <f t="shared" ca="1" si="1"/>
        <v>86.13333333333334</v>
      </c>
      <c r="AK67" s="19" t="str">
        <f t="shared" ca="1" si="2"/>
        <v>CD</v>
      </c>
      <c r="AL67" s="18" t="s">
        <v>69</v>
      </c>
      <c r="AM67" s="21">
        <v>17</v>
      </c>
      <c r="AN67" s="21">
        <v>15</v>
      </c>
    </row>
    <row r="68" spans="1:40" ht="12" customHeight="1">
      <c r="A68" s="45">
        <v>38</v>
      </c>
      <c r="B68" s="37">
        <f t="shared" ca="1" si="11"/>
        <v>68</v>
      </c>
      <c r="C68" s="46" t="str">
        <f t="shared" ca="1" si="12"/>
        <v>CD</v>
      </c>
      <c r="D68" s="45">
        <f t="shared" ca="1" si="13"/>
        <v>19</v>
      </c>
      <c r="E68" s="52">
        <f t="shared" ca="1" si="18"/>
        <v>20</v>
      </c>
      <c r="F68" s="48">
        <f t="shared" ca="1" si="14"/>
        <v>1312</v>
      </c>
      <c r="G68" s="49">
        <f t="shared" ca="1" si="15"/>
        <v>-50.000000000000057</v>
      </c>
      <c r="H68" s="50">
        <f t="shared" ca="1" si="16"/>
        <v>1242</v>
      </c>
      <c r="I68" s="51">
        <v>38</v>
      </c>
      <c r="J68" s="10"/>
      <c r="K68" s="14"/>
      <c r="L68" s="10"/>
      <c r="M68" s="10"/>
      <c r="N68" s="10"/>
      <c r="O68" s="10"/>
      <c r="P68" s="10"/>
      <c r="Q68" s="10"/>
      <c r="R68" s="10"/>
      <c r="S68" s="10"/>
      <c r="T68" s="10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18" t="s">
        <v>69</v>
      </c>
      <c r="AJ68" s="18">
        <f t="shared" ca="1" si="1"/>
        <v>80.75</v>
      </c>
      <c r="AK68" s="19" t="str">
        <f t="shared" ca="1" si="2"/>
        <v>CD</v>
      </c>
      <c r="AL68" s="18" t="s">
        <v>69</v>
      </c>
      <c r="AM68" s="21">
        <v>18</v>
      </c>
      <c r="AN68" s="21">
        <v>16</v>
      </c>
    </row>
    <row r="69" spans="1:40" ht="12" customHeight="1">
      <c r="A69" s="45">
        <v>39</v>
      </c>
      <c r="B69" s="37">
        <f t="shared" ca="1" si="11"/>
        <v>65.55</v>
      </c>
      <c r="C69" s="46" t="str">
        <f t="shared" ca="1" si="12"/>
        <v>Humana</v>
      </c>
      <c r="D69" s="45">
        <f t="shared" ca="1" si="13"/>
        <v>20</v>
      </c>
      <c r="E69" s="52">
        <f t="shared" ca="1" si="18"/>
        <v>50.000000000000057</v>
      </c>
      <c r="F69" s="48">
        <f t="shared" ca="1" si="14"/>
        <v>1361</v>
      </c>
      <c r="G69" s="49">
        <f t="shared" ca="1" si="15"/>
        <v>-20.000000000000057</v>
      </c>
      <c r="H69" s="50">
        <f t="shared" ca="1" si="16"/>
        <v>1291</v>
      </c>
      <c r="I69" s="51">
        <v>39</v>
      </c>
      <c r="J69" s="10"/>
      <c r="K69" s="14"/>
      <c r="L69" s="10"/>
      <c r="M69" s="10"/>
      <c r="N69" s="10"/>
      <c r="O69" s="10"/>
      <c r="P69" s="10"/>
      <c r="Q69" s="10"/>
      <c r="R69" s="10"/>
      <c r="S69" s="10"/>
      <c r="T69" s="10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18" t="s">
        <v>69</v>
      </c>
      <c r="AJ69" s="18">
        <f t="shared" ca="1" si="1"/>
        <v>76</v>
      </c>
      <c r="AK69" s="19" t="str">
        <f t="shared" ca="1" si="2"/>
        <v>CD</v>
      </c>
      <c r="AL69" s="18" t="s">
        <v>69</v>
      </c>
      <c r="AM69" s="21">
        <v>19</v>
      </c>
      <c r="AN69" s="21">
        <v>17</v>
      </c>
    </row>
    <row r="70" spans="1:40" ht="12" customHeight="1">
      <c r="A70" s="45">
        <v>40</v>
      </c>
      <c r="B70" s="37">
        <f t="shared" ca="1" si="11"/>
        <v>64.599999999999994</v>
      </c>
      <c r="C70" s="46" t="str">
        <f t="shared" ca="1" si="12"/>
        <v>CD</v>
      </c>
      <c r="D70" s="45">
        <f t="shared" ca="1" si="13"/>
        <v>20</v>
      </c>
      <c r="E70" s="52">
        <f t="shared" ca="1" si="18"/>
        <v>20.000000000000057</v>
      </c>
      <c r="F70" s="48">
        <f t="shared" ca="1" si="14"/>
        <v>1312</v>
      </c>
      <c r="G70" s="49">
        <f t="shared" ca="1" si="15"/>
        <v>-46.599999999999838</v>
      </c>
      <c r="H70" s="50">
        <f t="shared" ca="1" si="16"/>
        <v>1245.4000000000001</v>
      </c>
      <c r="I70" s="51">
        <v>40</v>
      </c>
      <c r="J70" s="10"/>
      <c r="K70" s="14"/>
      <c r="L70" s="10"/>
      <c r="M70" s="10"/>
      <c r="N70" s="10"/>
      <c r="O70" s="10"/>
      <c r="P70" s="10"/>
      <c r="Q70" s="10"/>
      <c r="R70" s="10"/>
      <c r="S70" s="10"/>
      <c r="T70" s="10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18" t="s">
        <v>69</v>
      </c>
      <c r="AJ70" s="18">
        <f t="shared" ca="1" si="1"/>
        <v>71.777777777777771</v>
      </c>
      <c r="AK70" s="19" t="str">
        <f t="shared" ca="1" si="2"/>
        <v>CD</v>
      </c>
      <c r="AL70" s="18" t="s">
        <v>69</v>
      </c>
      <c r="AM70" s="21">
        <v>20</v>
      </c>
      <c r="AN70" s="21">
        <v>18</v>
      </c>
    </row>
    <row r="71" spans="1:40" ht="12" customHeight="1">
      <c r="A71" s="45">
        <v>41</v>
      </c>
      <c r="B71" s="37">
        <f t="shared" ca="1" si="11"/>
        <v>62.428571428571431</v>
      </c>
      <c r="C71" s="46" t="str">
        <f t="shared" ca="1" si="12"/>
        <v>Humana</v>
      </c>
      <c r="D71" s="45">
        <f t="shared" ca="1" si="13"/>
        <v>21</v>
      </c>
      <c r="E71" s="52">
        <f t="shared" ca="1" si="18"/>
        <v>46.599999999999838</v>
      </c>
      <c r="F71" s="48">
        <f t="shared" ca="1" si="14"/>
        <v>1357.6</v>
      </c>
      <c r="G71" s="49">
        <f t="shared" ca="1" si="15"/>
        <v>-20.000000000000007</v>
      </c>
      <c r="H71" s="50">
        <f t="shared" ca="1" si="16"/>
        <v>1291</v>
      </c>
      <c r="I71" s="51">
        <v>41</v>
      </c>
      <c r="J71" s="10"/>
      <c r="K71" s="14"/>
      <c r="L71" s="10"/>
      <c r="M71" s="10"/>
      <c r="N71" s="10"/>
      <c r="O71" s="10"/>
      <c r="P71" s="10"/>
      <c r="Q71" s="10"/>
      <c r="R71" s="10"/>
      <c r="S71" s="10"/>
      <c r="T71" s="10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18" t="s">
        <v>69</v>
      </c>
      <c r="AJ71" s="18">
        <f t="shared" ca="1" si="1"/>
        <v>68</v>
      </c>
      <c r="AK71" s="19" t="str">
        <f t="shared" ca="1" si="2"/>
        <v>CD</v>
      </c>
      <c r="AL71" s="18" t="s">
        <v>69</v>
      </c>
      <c r="AM71" s="21">
        <v>21</v>
      </c>
      <c r="AN71" s="21">
        <v>19</v>
      </c>
    </row>
    <row r="72" spans="1:40" ht="12" customHeight="1">
      <c r="A72" s="45">
        <v>42</v>
      </c>
      <c r="B72" s="37">
        <f t="shared" ca="1" si="11"/>
        <v>61.523809523809526</v>
      </c>
      <c r="C72" s="46" t="str">
        <f t="shared" ca="1" si="12"/>
        <v>CD</v>
      </c>
      <c r="D72" s="45">
        <f t="shared" ca="1" si="13"/>
        <v>21</v>
      </c>
      <c r="E72" s="52">
        <f t="shared" ca="1" si="18"/>
        <v>20.000000000000007</v>
      </c>
      <c r="F72" s="48">
        <f t="shared" ca="1" si="14"/>
        <v>1312</v>
      </c>
      <c r="G72" s="49">
        <f t="shared" ca="1" si="15"/>
        <v>-43.523809523809504</v>
      </c>
      <c r="H72" s="50">
        <f t="shared" ca="1" si="16"/>
        <v>1248.4761904761906</v>
      </c>
      <c r="I72" s="51">
        <v>42</v>
      </c>
      <c r="J72" s="10"/>
      <c r="K72" s="14"/>
      <c r="L72" s="10"/>
      <c r="M72" s="10"/>
      <c r="N72" s="10"/>
      <c r="O72" s="10"/>
      <c r="P72" s="10"/>
      <c r="Q72" s="10"/>
      <c r="R72" s="10"/>
      <c r="S72" s="10"/>
      <c r="T72" s="10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18" t="s">
        <v>69</v>
      </c>
      <c r="AJ72" s="18">
        <f t="shared" ca="1" si="1"/>
        <v>64.599999999999994</v>
      </c>
      <c r="AK72" s="19" t="str">
        <f t="shared" ca="1" si="2"/>
        <v>CD</v>
      </c>
      <c r="AL72" s="18" t="s">
        <v>69</v>
      </c>
      <c r="AM72" s="21">
        <v>22</v>
      </c>
      <c r="AN72" s="21">
        <v>20</v>
      </c>
    </row>
    <row r="73" spans="1:40" ht="12" customHeight="1">
      <c r="A73" s="45">
        <v>43</v>
      </c>
      <c r="B73" s="37">
        <f t="shared" ca="1" si="11"/>
        <v>59.590909090909093</v>
      </c>
      <c r="C73" s="46" t="str">
        <f t="shared" ca="1" si="12"/>
        <v>Humana</v>
      </c>
      <c r="D73" s="45">
        <f t="shared" ca="1" si="13"/>
        <v>22</v>
      </c>
      <c r="E73" s="52">
        <f t="shared" ca="1" si="18"/>
        <v>43.523809523809504</v>
      </c>
      <c r="F73" s="48">
        <f t="shared" ca="1" si="14"/>
        <v>1354.5238095238094</v>
      </c>
      <c r="G73" s="49">
        <f t="shared" ca="1" si="15"/>
        <v>-20.000000000000071</v>
      </c>
      <c r="H73" s="50">
        <f t="shared" ca="1" si="16"/>
        <v>1291</v>
      </c>
      <c r="I73" s="51">
        <v>43</v>
      </c>
      <c r="J73" s="10"/>
      <c r="K73" s="14"/>
      <c r="L73" s="10"/>
      <c r="M73" s="10"/>
      <c r="N73" s="10"/>
      <c r="O73" s="10"/>
      <c r="P73" s="10"/>
      <c r="Q73" s="10"/>
      <c r="R73" s="10"/>
      <c r="S73" s="10"/>
      <c r="T73" s="10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18" t="s">
        <v>69</v>
      </c>
      <c r="AJ73" s="18">
        <f t="shared" ca="1" si="1"/>
        <v>61.523809523809526</v>
      </c>
      <c r="AK73" s="19" t="str">
        <f t="shared" ca="1" si="2"/>
        <v>CD</v>
      </c>
      <c r="AL73" s="18" t="s">
        <v>69</v>
      </c>
      <c r="AM73" s="21">
        <v>23</v>
      </c>
      <c r="AN73" s="21">
        <v>21</v>
      </c>
    </row>
    <row r="74" spans="1:40" ht="12" customHeight="1">
      <c r="A74" s="45">
        <v>44</v>
      </c>
      <c r="B74" s="37">
        <f t="shared" ca="1" si="11"/>
        <v>58.727272727272727</v>
      </c>
      <c r="C74" s="46" t="str">
        <f t="shared" ca="1" si="12"/>
        <v>CD</v>
      </c>
      <c r="D74" s="45">
        <f t="shared" ca="1" si="13"/>
        <v>22</v>
      </c>
      <c r="E74" s="52">
        <f t="shared" ca="1" si="18"/>
        <v>20.000000000000071</v>
      </c>
      <c r="F74" s="48">
        <f t="shared" ca="1" si="14"/>
        <v>1312</v>
      </c>
      <c r="G74" s="49">
        <f t="shared" ca="1" si="15"/>
        <v>-40.727272727272712</v>
      </c>
      <c r="H74" s="50">
        <f t="shared" ca="1" si="16"/>
        <v>1251.2727272727273</v>
      </c>
      <c r="I74" s="51">
        <v>44</v>
      </c>
      <c r="J74" s="10"/>
      <c r="K74" s="14"/>
      <c r="L74" s="10"/>
      <c r="M74" s="10"/>
      <c r="N74" s="10"/>
      <c r="O74" s="10"/>
      <c r="P74" s="10"/>
      <c r="Q74" s="10"/>
      <c r="R74" s="10"/>
      <c r="S74" s="10"/>
      <c r="T74" s="10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18" t="s">
        <v>69</v>
      </c>
      <c r="AJ74" s="18">
        <f t="shared" ca="1" si="1"/>
        <v>58.727272727272727</v>
      </c>
      <c r="AK74" s="19" t="str">
        <f t="shared" ca="1" si="2"/>
        <v>CD</v>
      </c>
      <c r="AL74" s="18" t="s">
        <v>69</v>
      </c>
      <c r="AM74" s="21">
        <v>24</v>
      </c>
      <c r="AN74" s="21">
        <v>22</v>
      </c>
    </row>
    <row r="75" spans="1:40" ht="12" customHeight="1">
      <c r="A75" s="45">
        <v>45</v>
      </c>
      <c r="B75" s="37">
        <f t="shared" ca="1" si="11"/>
        <v>57</v>
      </c>
      <c r="C75" s="46" t="str">
        <f t="shared" ca="1" si="12"/>
        <v>Humana</v>
      </c>
      <c r="D75" s="45">
        <f t="shared" ca="1" si="13"/>
        <v>23</v>
      </c>
      <c r="E75" s="52">
        <f t="shared" ca="1" si="18"/>
        <v>40.727272727272712</v>
      </c>
      <c r="F75" s="48">
        <f t="shared" ca="1" si="14"/>
        <v>1351.7272727272727</v>
      </c>
      <c r="G75" s="49">
        <f t="shared" ca="1" si="15"/>
        <v>-20.000000000000064</v>
      </c>
      <c r="H75" s="50">
        <f t="shared" ca="1" si="16"/>
        <v>1291</v>
      </c>
      <c r="I75" s="51">
        <v>45</v>
      </c>
      <c r="J75" s="10"/>
      <c r="K75" s="14"/>
      <c r="L75" s="10"/>
      <c r="M75" s="10"/>
      <c r="N75" s="10"/>
      <c r="O75" s="10"/>
      <c r="P75" s="10"/>
      <c r="Q75" s="10"/>
      <c r="R75" s="10"/>
      <c r="S75" s="10"/>
      <c r="T75" s="10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18" t="s">
        <v>69</v>
      </c>
      <c r="AJ75" s="18">
        <f t="shared" ca="1" si="1"/>
        <v>56.173913043478258</v>
      </c>
      <c r="AK75" s="19" t="str">
        <f t="shared" ca="1" si="2"/>
        <v>CD</v>
      </c>
      <c r="AL75" s="18" t="s">
        <v>69</v>
      </c>
      <c r="AM75" s="21">
        <v>25</v>
      </c>
      <c r="AN75" s="21">
        <v>23</v>
      </c>
    </row>
    <row r="76" spans="1:40" ht="12" customHeight="1">
      <c r="A76" s="45">
        <v>46</v>
      </c>
      <c r="B76" s="37">
        <f t="shared" ca="1" si="11"/>
        <v>56.173913043478258</v>
      </c>
      <c r="C76" s="46" t="str">
        <f t="shared" ca="1" si="12"/>
        <v>CD</v>
      </c>
      <c r="D76" s="45">
        <f t="shared" ca="1" si="13"/>
        <v>23</v>
      </c>
      <c r="E76" s="52">
        <f t="shared" ca="1" si="18"/>
        <v>20.000000000000064</v>
      </c>
      <c r="F76" s="48">
        <f t="shared" ca="1" si="14"/>
        <v>1312</v>
      </c>
      <c r="G76" s="49">
        <f t="shared" ca="1" si="15"/>
        <v>-38.173913043478194</v>
      </c>
      <c r="H76" s="50">
        <f t="shared" ca="1" si="16"/>
        <v>1253.8260869565217</v>
      </c>
      <c r="I76" s="51">
        <v>46</v>
      </c>
      <c r="J76" s="10"/>
      <c r="K76" s="14"/>
      <c r="L76" s="10"/>
      <c r="M76" s="10"/>
      <c r="N76" s="10"/>
      <c r="O76" s="10"/>
      <c r="P76" s="10"/>
      <c r="Q76" s="10"/>
      <c r="R76" s="10"/>
      <c r="S76" s="10"/>
      <c r="T76" s="10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18" t="s">
        <v>69</v>
      </c>
      <c r="AJ76" s="18">
        <f t="shared" ca="1" si="1"/>
        <v>53.833333333333336</v>
      </c>
      <c r="AK76" s="19" t="str">
        <f t="shared" ca="1" si="2"/>
        <v>CD</v>
      </c>
      <c r="AL76" s="18" t="s">
        <v>69</v>
      </c>
      <c r="AM76" s="21">
        <v>26</v>
      </c>
      <c r="AN76" s="21">
        <v>24</v>
      </c>
    </row>
    <row r="77" spans="1:40" ht="12" customHeight="1">
      <c r="A77" s="45">
        <v>47</v>
      </c>
      <c r="B77" s="37">
        <f t="shared" ca="1" si="11"/>
        <v>54.625</v>
      </c>
      <c r="C77" s="46" t="str">
        <f t="shared" ca="1" si="12"/>
        <v>Humana</v>
      </c>
      <c r="D77" s="45">
        <f t="shared" ca="1" si="13"/>
        <v>24</v>
      </c>
      <c r="E77" s="52">
        <f t="shared" ca="1" si="18"/>
        <v>38.173913043478194</v>
      </c>
      <c r="F77" s="48">
        <f t="shared" ca="1" si="14"/>
        <v>1349.1739130434783</v>
      </c>
      <c r="G77" s="49">
        <f t="shared" ca="1" si="15"/>
        <v>-19.999999999999943</v>
      </c>
      <c r="H77" s="50">
        <f t="shared" ca="1" si="16"/>
        <v>1291</v>
      </c>
      <c r="I77" s="51">
        <v>47</v>
      </c>
      <c r="J77" s="10"/>
      <c r="K77" s="14"/>
      <c r="L77" s="10"/>
      <c r="M77" s="10"/>
      <c r="N77" s="10"/>
      <c r="O77" s="10"/>
      <c r="P77" s="10"/>
      <c r="Q77" s="10"/>
      <c r="R77" s="10"/>
      <c r="S77" s="10"/>
      <c r="T77" s="10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18" t="s">
        <v>69</v>
      </c>
      <c r="AJ77" s="18">
        <f t="shared" ca="1" si="1"/>
        <v>51.68</v>
      </c>
      <c r="AK77" s="19" t="str">
        <f t="shared" ca="1" si="2"/>
        <v>CD</v>
      </c>
      <c r="AL77" s="18" t="s">
        <v>69</v>
      </c>
      <c r="AM77" s="21">
        <v>27</v>
      </c>
      <c r="AN77" s="21">
        <v>25</v>
      </c>
    </row>
    <row r="78" spans="1:40" ht="12" customHeight="1">
      <c r="A78" s="45">
        <v>48</v>
      </c>
      <c r="B78" s="37">
        <f t="shared" ca="1" si="11"/>
        <v>53.833333333333336</v>
      </c>
      <c r="C78" s="46" t="str">
        <f t="shared" ca="1" si="12"/>
        <v>CD</v>
      </c>
      <c r="D78" s="45">
        <f t="shared" ca="1" si="13"/>
        <v>24</v>
      </c>
      <c r="E78" s="52">
        <f t="shared" ca="1" si="18"/>
        <v>19.999999999999943</v>
      </c>
      <c r="F78" s="48">
        <f t="shared" ca="1" si="14"/>
        <v>1312</v>
      </c>
      <c r="G78" s="49">
        <f t="shared" ca="1" si="15"/>
        <v>-35.833333333333449</v>
      </c>
      <c r="H78" s="50">
        <f t="shared" ca="1" si="16"/>
        <v>1256.1666666666665</v>
      </c>
      <c r="I78" s="51">
        <v>48</v>
      </c>
      <c r="J78" s="10"/>
      <c r="K78" s="14"/>
      <c r="L78" s="10"/>
      <c r="M78" s="10"/>
      <c r="N78" s="10"/>
      <c r="O78" s="10"/>
      <c r="P78" s="10"/>
      <c r="Q78" s="10"/>
      <c r="R78" s="10"/>
      <c r="S78" s="10"/>
      <c r="T78" s="10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18" t="s">
        <v>69</v>
      </c>
      <c r="AJ78" s="18">
        <f t="shared" ca="1" si="1"/>
        <v>49.692307692307693</v>
      </c>
      <c r="AK78" s="19" t="str">
        <f t="shared" ca="1" si="2"/>
        <v>CD</v>
      </c>
      <c r="AL78" s="18" t="s">
        <v>69</v>
      </c>
      <c r="AM78" s="21">
        <v>28</v>
      </c>
      <c r="AN78" s="21">
        <v>26</v>
      </c>
    </row>
    <row r="79" spans="1:40" ht="12" customHeight="1">
      <c r="A79" s="45">
        <v>49</v>
      </c>
      <c r="B79" s="37">
        <f t="shared" ca="1" si="11"/>
        <v>52.44</v>
      </c>
      <c r="C79" s="46" t="str">
        <f t="shared" ca="1" si="12"/>
        <v>Humana</v>
      </c>
      <c r="D79" s="45">
        <f t="shared" ca="1" si="13"/>
        <v>25</v>
      </c>
      <c r="E79" s="52">
        <f t="shared" ca="1" si="18"/>
        <v>35.833333333333449</v>
      </c>
      <c r="F79" s="48">
        <f t="shared" ca="1" si="14"/>
        <v>1346.8333333333335</v>
      </c>
      <c r="G79" s="49">
        <f t="shared" ca="1" si="15"/>
        <v>-19.99999999999995</v>
      </c>
      <c r="H79" s="50">
        <f t="shared" ca="1" si="16"/>
        <v>1291</v>
      </c>
      <c r="I79" s="51">
        <v>49</v>
      </c>
      <c r="J79" s="10"/>
      <c r="K79" s="14"/>
      <c r="L79" s="10"/>
      <c r="M79" s="10"/>
      <c r="N79" s="10"/>
      <c r="O79" s="10"/>
      <c r="P79" s="10"/>
      <c r="Q79" s="10"/>
      <c r="R79" s="10"/>
      <c r="S79" s="10"/>
      <c r="T79" s="10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18" t="s">
        <v>69</v>
      </c>
      <c r="AJ79" s="18">
        <f t="shared" ca="1" si="1"/>
        <v>47.851851851851855</v>
      </c>
      <c r="AK79" s="19" t="str">
        <f t="shared" ca="1" si="2"/>
        <v>CD</v>
      </c>
      <c r="AL79" s="18" t="s">
        <v>69</v>
      </c>
      <c r="AM79" s="21">
        <v>29</v>
      </c>
      <c r="AN79" s="21">
        <v>27</v>
      </c>
    </row>
    <row r="80" spans="1:40" ht="12" customHeight="1">
      <c r="A80" s="45">
        <v>50</v>
      </c>
      <c r="B80" s="37">
        <f t="shared" ca="1" si="11"/>
        <v>51.68</v>
      </c>
      <c r="C80" s="46" t="str">
        <f t="shared" ca="1" si="12"/>
        <v>CD</v>
      </c>
      <c r="D80" s="45">
        <f t="shared" ca="1" si="13"/>
        <v>25</v>
      </c>
      <c r="E80" s="52">
        <f t="shared" ca="1" si="18"/>
        <v>19.99999999999995</v>
      </c>
      <c r="F80" s="48">
        <f t="shared" ca="1" si="14"/>
        <v>1312</v>
      </c>
      <c r="G80" s="49">
        <f t="shared" ca="1" si="15"/>
        <v>-33.680000000000078</v>
      </c>
      <c r="H80" s="50">
        <f t="shared" ca="1" si="16"/>
        <v>1258.32</v>
      </c>
      <c r="I80" s="51">
        <v>50</v>
      </c>
      <c r="J80" s="10"/>
      <c r="K80" s="14"/>
      <c r="L80" s="10"/>
      <c r="M80" s="10"/>
      <c r="N80" s="10"/>
      <c r="O80" s="10"/>
      <c r="P80" s="10"/>
      <c r="Q80" s="10"/>
      <c r="R80" s="10"/>
      <c r="S80" s="10"/>
      <c r="T80" s="10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18" t="s">
        <v>69</v>
      </c>
      <c r="AJ80" s="18">
        <f t="shared" ca="1" si="1"/>
        <v>46.142857142857146</v>
      </c>
      <c r="AK80" s="19" t="str">
        <f t="shared" ca="1" si="2"/>
        <v>CD</v>
      </c>
      <c r="AL80" s="18" t="s">
        <v>69</v>
      </c>
      <c r="AM80" s="21">
        <v>30</v>
      </c>
      <c r="AN80" s="21">
        <v>28</v>
      </c>
    </row>
    <row r="81" spans="1:40" ht="12" customHeight="1">
      <c r="A81" s="45">
        <v>51</v>
      </c>
      <c r="B81" s="37">
        <f t="shared" ca="1" si="11"/>
        <v>50.42307692307692</v>
      </c>
      <c r="C81" s="46" t="str">
        <f t="shared" ca="1" si="12"/>
        <v>Humana</v>
      </c>
      <c r="D81" s="45">
        <f t="shared" ca="1" si="13"/>
        <v>26</v>
      </c>
      <c r="E81" s="52">
        <f t="shared" ca="1" si="18"/>
        <v>33.680000000000078</v>
      </c>
      <c r="F81" s="48">
        <f t="shared" ca="1" si="14"/>
        <v>1344.68</v>
      </c>
      <c r="G81" s="49">
        <f t="shared" ca="1" si="15"/>
        <v>-19.999999999999886</v>
      </c>
      <c r="H81" s="50">
        <f t="shared" ca="1" si="16"/>
        <v>1291</v>
      </c>
      <c r="I81" s="51">
        <v>51</v>
      </c>
      <c r="J81" s="10"/>
      <c r="K81" s="14"/>
      <c r="L81" s="10"/>
      <c r="M81" s="10"/>
      <c r="N81" s="10"/>
      <c r="O81" s="10"/>
      <c r="P81" s="10"/>
      <c r="Q81" s="10"/>
      <c r="R81" s="10"/>
      <c r="S81" s="10"/>
      <c r="T81" s="10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18" t="s">
        <v>69</v>
      </c>
      <c r="AJ81" s="18">
        <f t="shared" ca="1" si="1"/>
        <v>44.551724137931032</v>
      </c>
      <c r="AK81" s="19" t="str">
        <f t="shared" ca="1" si="2"/>
        <v>CD</v>
      </c>
      <c r="AL81" s="18" t="s">
        <v>69</v>
      </c>
      <c r="AM81" s="21">
        <v>31</v>
      </c>
      <c r="AN81" s="21">
        <v>29</v>
      </c>
    </row>
    <row r="82" spans="1:40" ht="12" customHeight="1">
      <c r="A82" s="45">
        <v>52</v>
      </c>
      <c r="B82" s="37">
        <f t="shared" ca="1" si="11"/>
        <v>49.692307692307693</v>
      </c>
      <c r="C82" s="46" t="str">
        <f t="shared" ca="1" si="12"/>
        <v>CD</v>
      </c>
      <c r="D82" s="45">
        <f t="shared" ca="1" si="13"/>
        <v>26</v>
      </c>
      <c r="E82" s="52">
        <f t="shared" ca="1" si="18"/>
        <v>19.999999999999886</v>
      </c>
      <c r="F82" s="48">
        <f t="shared" ca="1" si="14"/>
        <v>1312</v>
      </c>
      <c r="G82" s="49">
        <f t="shared" ca="1" si="15"/>
        <v>-31.692307692307679</v>
      </c>
      <c r="H82" s="50">
        <f t="shared" ca="1" si="16"/>
        <v>1260.3076923076924</v>
      </c>
      <c r="I82" s="51">
        <v>52</v>
      </c>
      <c r="J82" s="10"/>
      <c r="K82" s="14"/>
      <c r="L82" s="10"/>
      <c r="M82" s="10"/>
      <c r="N82" s="10"/>
      <c r="O82" s="10"/>
      <c r="P82" s="10"/>
      <c r="Q82" s="10"/>
      <c r="R82" s="10"/>
      <c r="S82" s="10"/>
      <c r="T82" s="10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18" t="s">
        <v>69</v>
      </c>
      <c r="AJ82" s="18">
        <f t="shared" ca="1" si="1"/>
        <v>43.06666666666667</v>
      </c>
      <c r="AK82" s="19" t="str">
        <f t="shared" ca="1" si="2"/>
        <v>CD</v>
      </c>
      <c r="AL82" s="18" t="s">
        <v>69</v>
      </c>
      <c r="AM82" s="21">
        <v>32</v>
      </c>
      <c r="AN82" s="21">
        <v>30</v>
      </c>
    </row>
    <row r="83" spans="1:40" ht="12" customHeight="1">
      <c r="A83" s="45">
        <v>53</v>
      </c>
      <c r="B83" s="37">
        <f t="shared" ca="1" si="11"/>
        <v>48.555555555555557</v>
      </c>
      <c r="C83" s="46" t="str">
        <f t="shared" ca="1" si="12"/>
        <v>Humana</v>
      </c>
      <c r="D83" s="45">
        <f t="shared" ca="1" si="13"/>
        <v>27</v>
      </c>
      <c r="E83" s="52">
        <f t="shared" ca="1" si="18"/>
        <v>31.692307692307679</v>
      </c>
      <c r="F83" s="48">
        <f t="shared" ca="1" si="14"/>
        <v>1342.6923076923076</v>
      </c>
      <c r="G83" s="49">
        <f t="shared" ca="1" si="15"/>
        <v>-19.999999999999964</v>
      </c>
      <c r="H83" s="50">
        <f t="shared" ca="1" si="16"/>
        <v>1291</v>
      </c>
      <c r="I83" s="51">
        <v>53</v>
      </c>
      <c r="J83" s="10"/>
      <c r="K83" s="14"/>
      <c r="L83" s="10"/>
      <c r="M83" s="10"/>
      <c r="N83" s="10"/>
      <c r="O83" s="10"/>
      <c r="P83" s="10"/>
      <c r="Q83" s="10"/>
      <c r="R83" s="10"/>
      <c r="S83" s="10"/>
      <c r="T83" s="10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18" t="s">
        <v>69</v>
      </c>
      <c r="AJ83" s="18">
        <f t="shared" ca="1" si="1"/>
        <v>41.677419354838712</v>
      </c>
      <c r="AK83" s="19" t="str">
        <f t="shared" ca="1" si="2"/>
        <v>CD</v>
      </c>
      <c r="AL83" s="18" t="s">
        <v>69</v>
      </c>
      <c r="AM83" s="21">
        <v>33</v>
      </c>
      <c r="AN83" s="21">
        <v>31</v>
      </c>
    </row>
    <row r="84" spans="1:40" ht="12" customHeight="1">
      <c r="A84" s="45">
        <v>54</v>
      </c>
      <c r="B84" s="37">
        <f t="shared" ca="1" si="11"/>
        <v>47.851851851851855</v>
      </c>
      <c r="C84" s="46" t="str">
        <f t="shared" ca="1" si="12"/>
        <v>CD</v>
      </c>
      <c r="D84" s="45">
        <f t="shared" ca="1" si="13"/>
        <v>27</v>
      </c>
      <c r="E84" s="52">
        <f t="shared" ca="1" si="18"/>
        <v>19.999999999999964</v>
      </c>
      <c r="F84" s="48">
        <f t="shared" ca="1" si="14"/>
        <v>1312</v>
      </c>
      <c r="G84" s="49">
        <f t="shared" ca="1" si="15"/>
        <v>-29.85185185185199</v>
      </c>
      <c r="H84" s="50">
        <f t="shared" ca="1" si="16"/>
        <v>1262.148148148148</v>
      </c>
      <c r="I84" s="51">
        <v>54</v>
      </c>
      <c r="J84" s="10"/>
      <c r="K84" s="14"/>
      <c r="L84" s="10"/>
      <c r="M84" s="10"/>
      <c r="N84" s="10"/>
      <c r="O84" s="10"/>
      <c r="P84" s="10"/>
      <c r="Q84" s="10"/>
      <c r="R84" s="10"/>
      <c r="S84" s="10"/>
      <c r="T84" s="10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18" t="s">
        <v>69</v>
      </c>
      <c r="AJ84" s="18">
        <f t="shared" ca="1" si="1"/>
        <v>40.375</v>
      </c>
      <c r="AK84" s="19" t="str">
        <f t="shared" ca="1" si="2"/>
        <v>CD</v>
      </c>
      <c r="AL84" s="18" t="s">
        <v>69</v>
      </c>
      <c r="AM84" s="21">
        <v>34</v>
      </c>
      <c r="AN84" s="21">
        <v>32</v>
      </c>
    </row>
    <row r="85" spans="1:40" ht="12" customHeight="1">
      <c r="A85" s="45">
        <v>55</v>
      </c>
      <c r="B85" s="37">
        <f t="shared" ca="1" si="11"/>
        <v>46.821428571428569</v>
      </c>
      <c r="C85" s="46" t="str">
        <f t="shared" ca="1" si="12"/>
        <v>Humana</v>
      </c>
      <c r="D85" s="45">
        <f t="shared" ca="1" si="13"/>
        <v>28</v>
      </c>
      <c r="E85" s="52">
        <f t="shared" ca="1" si="18"/>
        <v>29.85185185185199</v>
      </c>
      <c r="F85" s="48">
        <f t="shared" ca="1" si="14"/>
        <v>1340.851851851852</v>
      </c>
      <c r="G85" s="49">
        <f t="shared" ca="1" si="15"/>
        <v>-19.999999999999858</v>
      </c>
      <c r="H85" s="50">
        <f t="shared" ca="1" si="16"/>
        <v>1291.0000000000002</v>
      </c>
      <c r="I85" s="51">
        <v>55</v>
      </c>
      <c r="J85" s="10"/>
      <c r="K85" s="14"/>
      <c r="L85" s="10"/>
      <c r="M85" s="10"/>
      <c r="N85" s="10"/>
      <c r="O85" s="10"/>
      <c r="P85" s="10"/>
      <c r="Q85" s="10"/>
      <c r="R85" s="10"/>
      <c r="S85" s="10"/>
      <c r="T85" s="10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18" t="s">
        <v>69</v>
      </c>
      <c r="AJ85" s="18">
        <f t="shared" ca="1" si="1"/>
        <v>39.151515151515149</v>
      </c>
      <c r="AK85" s="19" t="str">
        <f t="shared" ca="1" si="2"/>
        <v>CD</v>
      </c>
      <c r="AL85" s="18" t="s">
        <v>69</v>
      </c>
      <c r="AM85" s="21">
        <v>35</v>
      </c>
      <c r="AN85" s="21">
        <v>33</v>
      </c>
    </row>
    <row r="86" spans="1:40" ht="12" customHeight="1">
      <c r="A86" s="45">
        <v>56</v>
      </c>
      <c r="B86" s="37">
        <f t="shared" ca="1" si="11"/>
        <v>46.142857142857146</v>
      </c>
      <c r="C86" s="46" t="str">
        <f t="shared" ca="1" si="12"/>
        <v>CD</v>
      </c>
      <c r="D86" s="45">
        <f t="shared" ca="1" si="13"/>
        <v>28</v>
      </c>
      <c r="E86" s="52">
        <f t="shared" ca="1" si="18"/>
        <v>19.999999999999858</v>
      </c>
      <c r="F86" s="48">
        <f t="shared" ca="1" si="14"/>
        <v>1311.9999999999998</v>
      </c>
      <c r="G86" s="49">
        <f t="shared" ca="1" si="15"/>
        <v>-28.142857142857309</v>
      </c>
      <c r="H86" s="50">
        <f t="shared" ca="1" si="16"/>
        <v>1263.8571428571427</v>
      </c>
      <c r="I86" s="51">
        <v>56</v>
      </c>
      <c r="J86" s="10"/>
      <c r="K86" s="14"/>
      <c r="L86" s="10"/>
      <c r="M86" s="10"/>
      <c r="N86" s="10"/>
      <c r="O86" s="10"/>
      <c r="P86" s="10"/>
      <c r="Q86" s="10"/>
      <c r="R86" s="10"/>
      <c r="S86" s="10"/>
      <c r="T86" s="10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18" t="s">
        <v>69</v>
      </c>
      <c r="AJ86" s="18">
        <f t="shared" ca="1" si="1"/>
        <v>38</v>
      </c>
      <c r="AK86" s="19" t="str">
        <f t="shared" ca="1" si="2"/>
        <v>CD</v>
      </c>
      <c r="AL86" s="18" t="s">
        <v>69</v>
      </c>
      <c r="AM86" s="21">
        <v>36</v>
      </c>
      <c r="AN86" s="21">
        <v>34</v>
      </c>
    </row>
    <row r="87" spans="1:40" ht="12" customHeight="1">
      <c r="A87" s="45">
        <v>57</v>
      </c>
      <c r="B87" s="37">
        <f t="shared" ca="1" si="11"/>
        <v>45.206896551724135</v>
      </c>
      <c r="C87" s="46" t="str">
        <f t="shared" ca="1" si="12"/>
        <v>Humana</v>
      </c>
      <c r="D87" s="45">
        <f t="shared" ca="1" si="13"/>
        <v>29</v>
      </c>
      <c r="E87" s="52">
        <f t="shared" ca="1" si="18"/>
        <v>28.142857142857309</v>
      </c>
      <c r="F87" s="48">
        <f t="shared" ca="1" si="14"/>
        <v>1339.1428571428573</v>
      </c>
      <c r="G87" s="49">
        <f t="shared" ca="1" si="15"/>
        <v>-19.999999999999993</v>
      </c>
      <c r="H87" s="50">
        <f t="shared" ca="1" si="16"/>
        <v>1291</v>
      </c>
      <c r="I87" s="51">
        <v>57</v>
      </c>
      <c r="J87" s="10"/>
      <c r="K87" s="14"/>
      <c r="L87" s="10"/>
      <c r="M87" s="10"/>
      <c r="N87" s="10"/>
      <c r="O87" s="10"/>
      <c r="P87" s="10"/>
      <c r="Q87" s="10"/>
      <c r="R87" s="10"/>
      <c r="S87" s="10"/>
      <c r="T87" s="10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18" t="s">
        <v>69</v>
      </c>
      <c r="AJ87" s="18">
        <f t="shared" ca="1" si="1"/>
        <v>36.914285714285711</v>
      </c>
      <c r="AK87" s="19" t="str">
        <f t="shared" ca="1" si="2"/>
        <v>CD</v>
      </c>
      <c r="AL87" s="18" t="s">
        <v>69</v>
      </c>
      <c r="AM87" s="21">
        <v>37</v>
      </c>
      <c r="AN87" s="21">
        <v>35</v>
      </c>
    </row>
    <row r="88" spans="1:40" ht="12" customHeight="1">
      <c r="A88" s="45">
        <v>58</v>
      </c>
      <c r="B88" s="37">
        <f t="shared" ca="1" si="11"/>
        <v>44.551724137931032</v>
      </c>
      <c r="C88" s="46" t="str">
        <f t="shared" ca="1" si="12"/>
        <v>CD</v>
      </c>
      <c r="D88" s="45">
        <f t="shared" ca="1" si="13"/>
        <v>29</v>
      </c>
      <c r="E88" s="52">
        <f t="shared" ca="1" si="18"/>
        <v>19.999999999999993</v>
      </c>
      <c r="F88" s="48">
        <f t="shared" ca="1" si="14"/>
        <v>1312</v>
      </c>
      <c r="G88" s="49">
        <f t="shared" ca="1" si="15"/>
        <v>-26.551724137930876</v>
      </c>
      <c r="H88" s="50">
        <f t="shared" ca="1" si="16"/>
        <v>1265.4482758620691</v>
      </c>
      <c r="I88" s="51">
        <v>58</v>
      </c>
      <c r="J88" s="10"/>
      <c r="K88" s="14"/>
      <c r="L88" s="10"/>
      <c r="M88" s="10"/>
      <c r="N88" s="10"/>
      <c r="O88" s="10"/>
      <c r="P88" s="10"/>
      <c r="Q88" s="10"/>
      <c r="R88" s="10"/>
      <c r="S88" s="10"/>
      <c r="T88" s="10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18" t="s">
        <v>69</v>
      </c>
      <c r="AJ88" s="18">
        <f t="shared" ca="1" si="1"/>
        <v>35.888888888888886</v>
      </c>
      <c r="AK88" s="19" t="str">
        <f t="shared" ca="1" si="2"/>
        <v>CD</v>
      </c>
      <c r="AL88" s="18" t="s">
        <v>69</v>
      </c>
      <c r="AM88" s="21">
        <v>38</v>
      </c>
      <c r="AN88" s="21">
        <v>36</v>
      </c>
    </row>
    <row r="89" spans="1:40" ht="12" customHeight="1">
      <c r="A89" s="45">
        <v>59</v>
      </c>
      <c r="B89" s="37">
        <f t="shared" ca="1" si="11"/>
        <v>43.7</v>
      </c>
      <c r="C89" s="46" t="str">
        <f t="shared" ca="1" si="12"/>
        <v>Humana</v>
      </c>
      <c r="D89" s="45">
        <f t="shared" ca="1" si="13"/>
        <v>30</v>
      </c>
      <c r="E89" s="52">
        <f t="shared" ca="1" si="18"/>
        <v>26.551724137930876</v>
      </c>
      <c r="F89" s="48">
        <f t="shared" ca="1" si="14"/>
        <v>1337.5517241379309</v>
      </c>
      <c r="G89" s="49">
        <f t="shared" ca="1" si="15"/>
        <v>-19.999999999999986</v>
      </c>
      <c r="H89" s="50">
        <f t="shared" ca="1" si="16"/>
        <v>1291</v>
      </c>
      <c r="I89" s="51">
        <v>59</v>
      </c>
      <c r="J89" s="10"/>
      <c r="K89" s="14"/>
      <c r="L89" s="10"/>
      <c r="M89" s="10"/>
      <c r="N89" s="10"/>
      <c r="O89" s="10"/>
      <c r="P89" s="10"/>
      <c r="Q89" s="10"/>
      <c r="R89" s="10"/>
      <c r="S89" s="10"/>
      <c r="T89" s="10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18" t="s">
        <v>69</v>
      </c>
      <c r="AJ89" s="18">
        <f t="shared" ca="1" si="1"/>
        <v>34.918918918918919</v>
      </c>
      <c r="AK89" s="19" t="str">
        <f t="shared" ca="1" si="2"/>
        <v>CD</v>
      </c>
      <c r="AL89" s="18" t="s">
        <v>69</v>
      </c>
      <c r="AM89" s="21">
        <v>39</v>
      </c>
      <c r="AN89" s="21">
        <v>37</v>
      </c>
    </row>
    <row r="90" spans="1:40" ht="12" customHeight="1">
      <c r="A90" s="45">
        <v>60</v>
      </c>
      <c r="B90" s="37">
        <f t="shared" ca="1" si="11"/>
        <v>43.06666666666667</v>
      </c>
      <c r="C90" s="46" t="str">
        <f t="shared" ca="1" si="12"/>
        <v>CD</v>
      </c>
      <c r="D90" s="45">
        <f t="shared" ca="1" si="13"/>
        <v>30</v>
      </c>
      <c r="E90" s="52">
        <f t="shared" ca="1" si="18"/>
        <v>19.999999999999986</v>
      </c>
      <c r="F90" s="48">
        <f t="shared" ca="1" si="14"/>
        <v>1312</v>
      </c>
      <c r="G90" s="49">
        <f t="shared" ca="1" si="15"/>
        <v>-25.066666666666805</v>
      </c>
      <c r="H90" s="50">
        <f t="shared" ca="1" si="16"/>
        <v>1266.9333333333332</v>
      </c>
      <c r="I90" s="51">
        <v>60</v>
      </c>
      <c r="J90" s="10"/>
      <c r="K90" s="14"/>
      <c r="L90" s="10"/>
      <c r="M90" s="10"/>
      <c r="N90" s="10"/>
      <c r="O90" s="10"/>
      <c r="P90" s="10"/>
      <c r="Q90" s="10"/>
      <c r="R90" s="10"/>
      <c r="S90" s="10"/>
      <c r="T90" s="10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18" t="s">
        <v>69</v>
      </c>
      <c r="AJ90" s="18">
        <f t="shared" ca="1" si="1"/>
        <v>34</v>
      </c>
      <c r="AK90" s="19" t="str">
        <f t="shared" ca="1" si="2"/>
        <v>CD</v>
      </c>
      <c r="AL90" s="18" t="s">
        <v>69</v>
      </c>
      <c r="AM90" s="21">
        <v>40</v>
      </c>
      <c r="AN90" s="21">
        <v>38</v>
      </c>
    </row>
    <row r="91" spans="1:40" ht="12" customHeight="1">
      <c r="A91" s="45">
        <v>61</v>
      </c>
      <c r="B91" s="37">
        <f t="shared" ca="1" si="11"/>
        <v>42.29032258064516</v>
      </c>
      <c r="C91" s="46" t="str">
        <f t="shared" ca="1" si="12"/>
        <v>Humana</v>
      </c>
      <c r="D91" s="45">
        <f t="shared" ca="1" si="13"/>
        <v>31</v>
      </c>
      <c r="E91" s="52">
        <f t="shared" ca="1" si="18"/>
        <v>25.066666666666805</v>
      </c>
      <c r="F91" s="48">
        <f t="shared" ca="1" si="14"/>
        <v>1336.0666666666668</v>
      </c>
      <c r="G91" s="49">
        <f t="shared" ca="1" si="15"/>
        <v>-19.999999999999901</v>
      </c>
      <c r="H91" s="50">
        <f t="shared" ca="1" si="16"/>
        <v>1291</v>
      </c>
      <c r="I91" s="51">
        <v>61</v>
      </c>
      <c r="J91" s="10"/>
      <c r="K91" s="14"/>
      <c r="L91" s="10"/>
      <c r="M91" s="10"/>
      <c r="N91" s="10"/>
      <c r="O91" s="10"/>
      <c r="P91" s="10"/>
      <c r="Q91" s="10"/>
      <c r="R91" s="10"/>
      <c r="S91" s="10"/>
      <c r="T91" s="10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18" t="s">
        <v>69</v>
      </c>
      <c r="AJ91" s="18">
        <f t="shared" ca="1" si="1"/>
        <v>33.128205128205131</v>
      </c>
      <c r="AK91" s="19" t="str">
        <f t="shared" ca="1" si="2"/>
        <v>CD</v>
      </c>
      <c r="AL91" s="18" t="s">
        <v>69</v>
      </c>
      <c r="AM91" s="21">
        <v>41</v>
      </c>
      <c r="AN91" s="21">
        <v>39</v>
      </c>
    </row>
    <row r="92" spans="1:40" ht="12" customHeight="1">
      <c r="A92" s="45">
        <v>62</v>
      </c>
      <c r="B92" s="37">
        <f t="shared" ca="1" si="11"/>
        <v>41.677419354838712</v>
      </c>
      <c r="C92" s="46" t="str">
        <f t="shared" ca="1" si="12"/>
        <v>CD</v>
      </c>
      <c r="D92" s="45">
        <f t="shared" ca="1" si="13"/>
        <v>31</v>
      </c>
      <c r="E92" s="52">
        <f t="shared" ca="1" si="18"/>
        <v>19.999999999999901</v>
      </c>
      <c r="F92" s="48">
        <f t="shared" ca="1" si="14"/>
        <v>1312</v>
      </c>
      <c r="G92" s="49">
        <f t="shared" ca="1" si="15"/>
        <v>-23.677419354838776</v>
      </c>
      <c r="H92" s="50">
        <f t="shared" ca="1" si="16"/>
        <v>1268.3225806451612</v>
      </c>
      <c r="I92" s="51">
        <v>62</v>
      </c>
      <c r="J92" s="10"/>
      <c r="K92" s="14"/>
      <c r="L92" s="10"/>
      <c r="M92" s="10"/>
      <c r="N92" s="10"/>
      <c r="O92" s="10"/>
      <c r="P92" s="10"/>
      <c r="Q92" s="10"/>
      <c r="R92" s="10"/>
      <c r="S92" s="10"/>
      <c r="T92" s="10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18" t="s">
        <v>69</v>
      </c>
      <c r="AJ92" s="18">
        <f t="shared" ca="1" si="1"/>
        <v>32.299999999999997</v>
      </c>
      <c r="AK92" s="19" t="str">
        <f t="shared" ca="1" si="2"/>
        <v>CD</v>
      </c>
      <c r="AL92" s="18" t="s">
        <v>69</v>
      </c>
      <c r="AM92" s="21">
        <v>42</v>
      </c>
      <c r="AN92" s="21">
        <v>40</v>
      </c>
    </row>
    <row r="93" spans="1:40" ht="12" customHeight="1">
      <c r="A93" s="45">
        <v>63</v>
      </c>
      <c r="B93" s="37">
        <f t="shared" ca="1" si="11"/>
        <v>40.96875</v>
      </c>
      <c r="C93" s="46" t="str">
        <f t="shared" ca="1" si="12"/>
        <v>Humana</v>
      </c>
      <c r="D93" s="45">
        <f t="shared" ca="1" si="13"/>
        <v>32</v>
      </c>
      <c r="E93" s="52">
        <f t="shared" ca="1" si="18"/>
        <v>23.677419354838776</v>
      </c>
      <c r="F93" s="48">
        <f t="shared" ca="1" si="14"/>
        <v>1334.6774193548388</v>
      </c>
      <c r="G93" s="49">
        <f t="shared" ca="1" si="15"/>
        <v>-20</v>
      </c>
      <c r="H93" s="50">
        <f t="shared" ca="1" si="16"/>
        <v>1291</v>
      </c>
      <c r="I93" s="51">
        <v>63</v>
      </c>
      <c r="J93" s="10"/>
      <c r="K93" s="14"/>
      <c r="L93" s="10"/>
      <c r="M93" s="10"/>
      <c r="N93" s="10"/>
      <c r="O93" s="10"/>
      <c r="P93" s="10"/>
      <c r="Q93" s="10"/>
      <c r="R93" s="10"/>
      <c r="S93" s="10"/>
      <c r="T93" s="10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18" t="s">
        <v>69</v>
      </c>
      <c r="AJ93" s="18">
        <f t="shared" ca="1" si="1"/>
        <v>31.512195121951219</v>
      </c>
      <c r="AK93" s="19" t="str">
        <f t="shared" ca="1" si="2"/>
        <v>CD</v>
      </c>
      <c r="AL93" s="18" t="s">
        <v>69</v>
      </c>
      <c r="AM93" s="21">
        <v>43</v>
      </c>
      <c r="AN93" s="21">
        <v>41</v>
      </c>
    </row>
    <row r="94" spans="1:40" ht="12" customHeight="1">
      <c r="A94" s="45">
        <v>64</v>
      </c>
      <c r="B94" s="37">
        <f t="shared" ca="1" si="11"/>
        <v>40.375</v>
      </c>
      <c r="C94" s="46" t="str">
        <f t="shared" ca="1" si="12"/>
        <v>CD</v>
      </c>
      <c r="D94" s="45">
        <f t="shared" ca="1" si="13"/>
        <v>32</v>
      </c>
      <c r="E94" s="52">
        <f t="shared" ca="1" si="18"/>
        <v>20</v>
      </c>
      <c r="F94" s="48">
        <f t="shared" ca="1" si="14"/>
        <v>1312</v>
      </c>
      <c r="G94" s="49">
        <f t="shared" ca="1" si="15"/>
        <v>-22.375000000000021</v>
      </c>
      <c r="H94" s="50">
        <f t="shared" ca="1" si="16"/>
        <v>1269.625</v>
      </c>
      <c r="I94" s="51">
        <v>64</v>
      </c>
      <c r="J94" s="10"/>
      <c r="K94" s="14"/>
      <c r="L94" s="10"/>
      <c r="M94" s="10"/>
      <c r="N94" s="10"/>
      <c r="O94" s="10"/>
      <c r="P94" s="10"/>
      <c r="Q94" s="10"/>
      <c r="R94" s="10"/>
      <c r="S94" s="10"/>
      <c r="T94" s="10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18" t="s">
        <v>69</v>
      </c>
      <c r="AJ94" s="18">
        <f t="shared" ca="1" si="1"/>
        <v>30.761904761904763</v>
      </c>
      <c r="AK94" s="19" t="str">
        <f t="shared" ca="1" si="2"/>
        <v>CD</v>
      </c>
      <c r="AL94" s="18" t="s">
        <v>69</v>
      </c>
      <c r="AM94" s="21">
        <v>44</v>
      </c>
      <c r="AN94" s="21">
        <v>42</v>
      </c>
    </row>
    <row r="95" spans="1:40" ht="12" customHeight="1">
      <c r="A95" s="45">
        <v>65</v>
      </c>
      <c r="B95" s="37">
        <f t="shared" ca="1" si="11"/>
        <v>39.727272727272727</v>
      </c>
      <c r="C95" s="46" t="str">
        <f t="shared" ca="1" si="12"/>
        <v>Humana</v>
      </c>
      <c r="D95" s="45">
        <f t="shared" ca="1" si="13"/>
        <v>33</v>
      </c>
      <c r="E95" s="52">
        <f t="shared" ca="1" si="18"/>
        <v>22.375000000000021</v>
      </c>
      <c r="F95" s="48">
        <f t="shared" ca="1" si="14"/>
        <v>1333.375</v>
      </c>
      <c r="G95" s="49">
        <f t="shared" ca="1" si="15"/>
        <v>-20.000000000000071</v>
      </c>
      <c r="H95" s="50">
        <f t="shared" ca="1" si="16"/>
        <v>1291</v>
      </c>
      <c r="I95" s="51">
        <v>65</v>
      </c>
      <c r="J95" s="10"/>
      <c r="K95" s="14"/>
      <c r="L95" s="10"/>
      <c r="M95" s="10"/>
      <c r="N95" s="10"/>
      <c r="O95" s="10"/>
      <c r="P95" s="10"/>
      <c r="Q95" s="10"/>
      <c r="R95" s="10"/>
      <c r="S95" s="10"/>
      <c r="T95" s="10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18" t="s">
        <v>69</v>
      </c>
      <c r="AJ95" s="18">
        <f t="shared" ca="1" si="1"/>
        <v>30.046511627906977</v>
      </c>
      <c r="AK95" s="19" t="str">
        <f t="shared" ca="1" si="2"/>
        <v>CD</v>
      </c>
      <c r="AL95" s="18" t="s">
        <v>69</v>
      </c>
      <c r="AM95" s="21">
        <v>45</v>
      </c>
      <c r="AN95" s="21">
        <v>43</v>
      </c>
    </row>
    <row r="96" spans="1:40" ht="12" customHeight="1">
      <c r="A96" s="45">
        <v>66</v>
      </c>
      <c r="B96" s="37">
        <f t="shared" ca="1" si="11"/>
        <v>39.151515151515149</v>
      </c>
      <c r="C96" s="46" t="str">
        <f t="shared" ca="1" si="12"/>
        <v>CD</v>
      </c>
      <c r="D96" s="45">
        <f t="shared" ca="1" si="13"/>
        <v>33</v>
      </c>
      <c r="E96" s="52">
        <f t="shared" ca="1" si="18"/>
        <v>20.000000000000071</v>
      </c>
      <c r="F96" s="48">
        <f t="shared" ca="1" si="14"/>
        <v>1312</v>
      </c>
      <c r="G96" s="49">
        <f t="shared" ca="1" si="15"/>
        <v>-21.151515151514943</v>
      </c>
      <c r="H96" s="50">
        <f t="shared" ca="1" si="16"/>
        <v>1270.848484848485</v>
      </c>
      <c r="I96" s="51">
        <v>66</v>
      </c>
      <c r="J96" s="10"/>
      <c r="K96" s="14"/>
      <c r="L96" s="10"/>
      <c r="M96" s="10"/>
      <c r="N96" s="10"/>
      <c r="O96" s="10"/>
      <c r="P96" s="10"/>
      <c r="Q96" s="10"/>
      <c r="R96" s="10"/>
      <c r="S96" s="10"/>
      <c r="T96" s="10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18" t="s">
        <v>69</v>
      </c>
      <c r="AJ96" s="18">
        <f t="shared" ca="1" si="1"/>
        <v>29.363636363636363</v>
      </c>
      <c r="AK96" s="19" t="str">
        <f t="shared" ca="1" si="2"/>
        <v>CD</v>
      </c>
      <c r="AL96" s="18" t="s">
        <v>69</v>
      </c>
      <c r="AM96" s="21">
        <v>46</v>
      </c>
      <c r="AN96" s="21">
        <v>44</v>
      </c>
    </row>
    <row r="97" spans="1:40" ht="12" customHeight="1">
      <c r="A97" s="45">
        <v>67</v>
      </c>
      <c r="B97" s="37">
        <f t="shared" ca="1" si="11"/>
        <v>38.558823529411768</v>
      </c>
      <c r="C97" s="46" t="str">
        <f t="shared" ca="1" si="12"/>
        <v>Humana</v>
      </c>
      <c r="D97" s="45">
        <f t="shared" ca="1" si="13"/>
        <v>34</v>
      </c>
      <c r="E97" s="52">
        <f t="shared" ca="1" si="18"/>
        <v>21.151515151514943</v>
      </c>
      <c r="F97" s="48">
        <f t="shared" ca="1" si="14"/>
        <v>1332.151515151515</v>
      </c>
      <c r="G97" s="49">
        <f t="shared" ca="1" si="15"/>
        <v>-20.000000000000114</v>
      </c>
      <c r="H97" s="50">
        <f t="shared" ca="1" si="16"/>
        <v>1291</v>
      </c>
      <c r="I97" s="51">
        <v>67</v>
      </c>
      <c r="J97" s="10"/>
      <c r="K97" s="14"/>
      <c r="L97" s="10"/>
      <c r="M97" s="10"/>
      <c r="N97" s="10"/>
      <c r="O97" s="10"/>
      <c r="P97" s="10"/>
      <c r="Q97" s="10"/>
      <c r="R97" s="10"/>
      <c r="S97" s="10"/>
      <c r="T97" s="10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18" t="s">
        <v>69</v>
      </c>
      <c r="AJ97" s="18">
        <f t="shared" ca="1" si="1"/>
        <v>28.711111111111112</v>
      </c>
      <c r="AK97" s="19" t="str">
        <f t="shared" ca="1" si="2"/>
        <v>CD</v>
      </c>
      <c r="AL97" s="18" t="s">
        <v>69</v>
      </c>
      <c r="AM97" s="21">
        <v>47</v>
      </c>
      <c r="AN97" s="21">
        <v>45</v>
      </c>
    </row>
    <row r="98" spans="1:40" ht="12" customHeight="1">
      <c r="A98" s="45">
        <v>68</v>
      </c>
      <c r="B98" s="37">
        <f t="shared" ca="1" si="11"/>
        <v>38</v>
      </c>
      <c r="C98" s="46" t="str">
        <f t="shared" ca="1" si="12"/>
        <v>CD</v>
      </c>
      <c r="D98" s="45">
        <f t="shared" ca="1" si="13"/>
        <v>34</v>
      </c>
      <c r="E98" s="52">
        <f t="shared" ca="1" si="18"/>
        <v>20.000000000000114</v>
      </c>
      <c r="F98" s="48">
        <f t="shared" ca="1" si="14"/>
        <v>1312</v>
      </c>
      <c r="G98" s="49">
        <f t="shared" ca="1" si="15"/>
        <v>-20.000000000000057</v>
      </c>
      <c r="H98" s="50">
        <f t="shared" ca="1" si="16"/>
        <v>1272</v>
      </c>
      <c r="I98" s="51">
        <v>68</v>
      </c>
      <c r="J98" s="10"/>
      <c r="K98" s="14"/>
      <c r="L98" s="10"/>
      <c r="M98" s="10"/>
      <c r="N98" s="10"/>
      <c r="O98" s="10"/>
      <c r="P98" s="10"/>
      <c r="Q98" s="10"/>
      <c r="R98" s="10"/>
      <c r="S98" s="10"/>
      <c r="T98" s="10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18" t="s">
        <v>69</v>
      </c>
      <c r="AJ98" s="18">
        <f t="shared" ca="1" si="1"/>
        <v>28.086956521739129</v>
      </c>
      <c r="AK98" s="19" t="str">
        <f t="shared" ca="1" si="2"/>
        <v>CD</v>
      </c>
      <c r="AL98" s="18" t="s">
        <v>69</v>
      </c>
      <c r="AM98" s="21">
        <v>48</v>
      </c>
      <c r="AN98" s="21">
        <v>46</v>
      </c>
    </row>
    <row r="99" spans="1:40" ht="12" customHeight="1">
      <c r="A99" s="45">
        <v>69</v>
      </c>
      <c r="B99" s="37">
        <f t="shared" ca="1" si="11"/>
        <v>37.457142857142856</v>
      </c>
      <c r="C99" s="46" t="str">
        <f t="shared" ca="1" si="12"/>
        <v>Humana</v>
      </c>
      <c r="D99" s="45">
        <f t="shared" ca="1" si="13"/>
        <v>35</v>
      </c>
      <c r="E99" s="52">
        <f t="shared" ca="1" si="18"/>
        <v>20.000000000000057</v>
      </c>
      <c r="F99" s="48">
        <f t="shared" ca="1" si="14"/>
        <v>1331</v>
      </c>
      <c r="G99" s="49">
        <f t="shared" ca="1" si="15"/>
        <v>-20.000000000000057</v>
      </c>
      <c r="H99" s="50">
        <f t="shared" ca="1" si="16"/>
        <v>1291</v>
      </c>
      <c r="I99" s="51">
        <v>69</v>
      </c>
      <c r="J99" s="10"/>
      <c r="K99" s="14"/>
      <c r="L99" s="10"/>
      <c r="M99" s="10"/>
      <c r="N99" s="10"/>
      <c r="O99" s="10"/>
      <c r="P99" s="10"/>
      <c r="Q99" s="10"/>
      <c r="R99" s="10"/>
      <c r="S99" s="10"/>
      <c r="T99" s="10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18" t="s">
        <v>69</v>
      </c>
      <c r="AJ99" s="18">
        <f t="shared" ca="1" si="1"/>
        <v>27.48936170212766</v>
      </c>
      <c r="AK99" s="19" t="str">
        <f t="shared" ca="1" si="2"/>
        <v>CD</v>
      </c>
      <c r="AL99" s="18" t="s">
        <v>69</v>
      </c>
      <c r="AM99" s="21">
        <v>49</v>
      </c>
      <c r="AN99" s="21">
        <v>47</v>
      </c>
    </row>
    <row r="100" spans="1:40" ht="12" customHeight="1">
      <c r="A100" s="45">
        <v>70</v>
      </c>
      <c r="B100" s="37">
        <f t="shared" ca="1" si="11"/>
        <v>36.914285714285711</v>
      </c>
      <c r="C100" s="46" t="str">
        <f t="shared" ca="1" si="12"/>
        <v>CD</v>
      </c>
      <c r="D100" s="45">
        <f t="shared" ca="1" si="13"/>
        <v>35</v>
      </c>
      <c r="E100" s="52">
        <f t="shared" ca="1" si="18"/>
        <v>20.000000000000057</v>
      </c>
      <c r="F100" s="48">
        <f t="shared" ca="1" si="14"/>
        <v>1312</v>
      </c>
      <c r="G100" s="49">
        <f t="shared" ca="1" si="15"/>
        <v>-18.914285714285683</v>
      </c>
      <c r="H100" s="50">
        <f t="shared" ca="1" si="16"/>
        <v>1273.0857142857144</v>
      </c>
      <c r="I100" s="51">
        <v>70</v>
      </c>
      <c r="J100" s="10"/>
      <c r="K100" s="14"/>
      <c r="L100" s="10"/>
      <c r="M100" s="10"/>
      <c r="N100" s="10"/>
      <c r="O100" s="10"/>
      <c r="P100" s="10"/>
      <c r="Q100" s="10"/>
      <c r="R100" s="10"/>
      <c r="S100" s="10"/>
      <c r="T100" s="10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18" t="s">
        <v>69</v>
      </c>
      <c r="AJ100" s="18">
        <f t="shared" ca="1" si="1"/>
        <v>26.916666666666668</v>
      </c>
      <c r="AK100" s="19" t="str">
        <f t="shared" ca="1" si="2"/>
        <v>CD</v>
      </c>
      <c r="AL100" s="18" t="s">
        <v>69</v>
      </c>
      <c r="AM100" s="21">
        <v>50</v>
      </c>
      <c r="AN100" s="21">
        <v>48</v>
      </c>
    </row>
    <row r="101" spans="1:40" ht="12" customHeight="1">
      <c r="A101" s="45">
        <v>71</v>
      </c>
      <c r="B101" s="37">
        <f t="shared" ca="1" si="11"/>
        <v>36.416666666666664</v>
      </c>
      <c r="C101" s="46" t="str">
        <f t="shared" ca="1" si="12"/>
        <v>Humana</v>
      </c>
      <c r="D101" s="45">
        <f t="shared" ca="1" si="13"/>
        <v>36</v>
      </c>
      <c r="E101" s="52">
        <f t="shared" ca="1" si="18"/>
        <v>18.914285714285683</v>
      </c>
      <c r="F101" s="48">
        <f t="shared" ca="1" si="14"/>
        <v>1329.9142857142856</v>
      </c>
      <c r="G101" s="49">
        <f t="shared" ca="1" si="15"/>
        <v>-20.000000000000028</v>
      </c>
      <c r="H101" s="50">
        <f t="shared" ca="1" si="16"/>
        <v>1291</v>
      </c>
      <c r="I101" s="51">
        <v>71</v>
      </c>
      <c r="J101" s="10"/>
      <c r="K101" s="14"/>
      <c r="L101" s="10"/>
      <c r="M101" s="10"/>
      <c r="N101" s="10"/>
      <c r="O101" s="10"/>
      <c r="P101" s="10"/>
      <c r="Q101" s="10"/>
      <c r="R101" s="10"/>
      <c r="S101" s="10"/>
      <c r="T101" s="10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18" t="s">
        <v>69</v>
      </c>
      <c r="AJ101" s="18">
        <f t="shared" ca="1" si="1"/>
        <v>26.367346938775512</v>
      </c>
      <c r="AK101" s="19" t="str">
        <f t="shared" ca="1" si="2"/>
        <v>CD</v>
      </c>
      <c r="AL101" s="18" t="s">
        <v>69</v>
      </c>
      <c r="AM101" s="21">
        <v>51</v>
      </c>
      <c r="AN101" s="21">
        <v>49</v>
      </c>
    </row>
    <row r="102" spans="1:40" ht="12" customHeight="1">
      <c r="A102" s="45">
        <v>72</v>
      </c>
      <c r="B102" s="37">
        <f t="shared" ca="1" si="11"/>
        <v>35.888888888888886</v>
      </c>
      <c r="C102" s="46" t="str">
        <f t="shared" ca="1" si="12"/>
        <v>CD</v>
      </c>
      <c r="D102" s="45">
        <f t="shared" ca="1" si="13"/>
        <v>36</v>
      </c>
      <c r="E102" s="52">
        <f t="shared" ca="1" si="18"/>
        <v>20.000000000000028</v>
      </c>
      <c r="F102" s="48">
        <f t="shared" ca="1" si="14"/>
        <v>1312</v>
      </c>
      <c r="G102" s="49">
        <f t="shared" ca="1" si="15"/>
        <v>-17.888888888888673</v>
      </c>
      <c r="H102" s="50">
        <f t="shared" ca="1" si="16"/>
        <v>1274.1111111111113</v>
      </c>
      <c r="I102" s="51">
        <v>72</v>
      </c>
      <c r="J102" s="10"/>
      <c r="K102" s="14"/>
      <c r="L102" s="10"/>
      <c r="M102" s="10"/>
      <c r="N102" s="10"/>
      <c r="O102" s="10"/>
      <c r="P102" s="10"/>
      <c r="Q102" s="10"/>
      <c r="R102" s="10"/>
      <c r="S102" s="10"/>
      <c r="T102" s="10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18" t="s">
        <v>69</v>
      </c>
      <c r="AJ102" s="18">
        <f t="shared" ca="1" si="1"/>
        <v>25.84</v>
      </c>
      <c r="AK102" s="19" t="str">
        <f t="shared" ca="1" si="2"/>
        <v>CD</v>
      </c>
      <c r="AL102" s="18" t="s">
        <v>69</v>
      </c>
      <c r="AM102" s="21">
        <v>52</v>
      </c>
      <c r="AN102" s="21">
        <v>50</v>
      </c>
    </row>
    <row r="103" spans="1:40" ht="12" customHeight="1">
      <c r="A103" s="45">
        <v>73</v>
      </c>
      <c r="B103" s="37">
        <f t="shared" ca="1" si="11"/>
        <v>35.432432432432435</v>
      </c>
      <c r="C103" s="46" t="str">
        <f t="shared" ca="1" si="12"/>
        <v>Humana</v>
      </c>
      <c r="D103" s="45">
        <f t="shared" ca="1" si="13"/>
        <v>37</v>
      </c>
      <c r="E103" s="52">
        <f t="shared" ca="1" si="18"/>
        <v>17.888888888888673</v>
      </c>
      <c r="F103" s="48">
        <f t="shared" ca="1" si="14"/>
        <v>1328.8888888888887</v>
      </c>
      <c r="G103" s="49">
        <f t="shared" ca="1" si="15"/>
        <v>-20.000000000000085</v>
      </c>
      <c r="H103" s="50">
        <f t="shared" ca="1" si="16"/>
        <v>1291</v>
      </c>
      <c r="I103" s="51">
        <v>73</v>
      </c>
      <c r="J103" s="10"/>
      <c r="K103" s="14"/>
      <c r="L103" s="10"/>
      <c r="M103" s="10"/>
      <c r="N103" s="10"/>
      <c r="O103" s="10"/>
      <c r="P103" s="10"/>
      <c r="Q103" s="10"/>
      <c r="R103" s="10"/>
      <c r="S103" s="10"/>
      <c r="T103" s="10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18">
        <f t="shared" ca="1" si="1"/>
        <v>0</v>
      </c>
      <c r="AK103" s="19" t="str">
        <f t="shared" ca="1" si="2"/>
        <v>CR</v>
      </c>
      <c r="AL103" s="18" t="s">
        <v>70</v>
      </c>
      <c r="AM103" s="21">
        <v>3</v>
      </c>
      <c r="AN103" s="21">
        <v>1</v>
      </c>
    </row>
    <row r="104" spans="1:40" ht="12" customHeight="1">
      <c r="A104" s="45">
        <v>74</v>
      </c>
      <c r="B104" s="37">
        <f t="shared" ca="1" si="11"/>
        <v>34.918918918918919</v>
      </c>
      <c r="C104" s="46" t="str">
        <f t="shared" ca="1" si="12"/>
        <v>CD</v>
      </c>
      <c r="D104" s="45">
        <f t="shared" ca="1" si="13"/>
        <v>37</v>
      </c>
      <c r="E104" s="52">
        <f t="shared" ca="1" si="18"/>
        <v>20.000000000000085</v>
      </c>
      <c r="F104" s="48">
        <f t="shared" ca="1" si="14"/>
        <v>1312</v>
      </c>
      <c r="G104" s="49">
        <f t="shared" ca="1" si="15"/>
        <v>-16.918918918918934</v>
      </c>
      <c r="H104" s="50">
        <f t="shared" ca="1" si="16"/>
        <v>1275.081081081081</v>
      </c>
      <c r="I104" s="51">
        <v>74</v>
      </c>
      <c r="J104" s="10"/>
      <c r="K104" s="14"/>
      <c r="L104" s="10"/>
      <c r="M104" s="10"/>
      <c r="N104" s="10"/>
      <c r="O104" s="10"/>
      <c r="P104" s="10"/>
      <c r="Q104" s="10"/>
      <c r="R104" s="10"/>
      <c r="S104" s="10"/>
      <c r="T104" s="10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18">
        <f t="shared" ca="1" si="1"/>
        <v>0</v>
      </c>
      <c r="AK104" s="19" t="str">
        <f t="shared" ca="1" si="2"/>
        <v>CR</v>
      </c>
      <c r="AL104" s="18" t="s">
        <v>70</v>
      </c>
      <c r="AM104" s="21">
        <v>4</v>
      </c>
      <c r="AN104" s="21">
        <v>2</v>
      </c>
    </row>
    <row r="105" spans="1:40" ht="12" customHeight="1">
      <c r="A105" s="45">
        <v>75</v>
      </c>
      <c r="B105" s="37">
        <f t="shared" ca="1" si="11"/>
        <v>34.5</v>
      </c>
      <c r="C105" s="46" t="str">
        <f t="shared" ca="1" si="12"/>
        <v>Humana</v>
      </c>
      <c r="D105" s="45">
        <f t="shared" ca="1" si="13"/>
        <v>38</v>
      </c>
      <c r="E105" s="52">
        <f t="shared" ca="1" si="18"/>
        <v>16.918918918918934</v>
      </c>
      <c r="F105" s="48">
        <f t="shared" ca="1" si="14"/>
        <v>1327.918918918919</v>
      </c>
      <c r="G105" s="49">
        <f t="shared" ca="1" si="15"/>
        <v>-20</v>
      </c>
      <c r="H105" s="50">
        <f t="shared" ca="1" si="16"/>
        <v>1291</v>
      </c>
      <c r="I105" s="51">
        <v>75</v>
      </c>
      <c r="J105" s="10"/>
      <c r="K105" s="14"/>
      <c r="L105" s="10"/>
      <c r="M105" s="10"/>
      <c r="N105" s="10"/>
      <c r="O105" s="10"/>
      <c r="P105" s="10"/>
      <c r="Q105" s="10"/>
      <c r="R105" s="10"/>
      <c r="S105" s="10"/>
      <c r="T105" s="10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18">
        <f t="shared" ca="1" si="1"/>
        <v>0</v>
      </c>
      <c r="AK105" s="19" t="str">
        <f t="shared" ca="1" si="2"/>
        <v>CR</v>
      </c>
      <c r="AL105" s="18" t="s">
        <v>70</v>
      </c>
      <c r="AM105" s="21">
        <v>5</v>
      </c>
      <c r="AN105" s="21">
        <v>3</v>
      </c>
    </row>
    <row r="106" spans="1:40" ht="12" customHeight="1">
      <c r="A106" s="45">
        <v>76</v>
      </c>
      <c r="B106" s="37">
        <f t="shared" ca="1" si="11"/>
        <v>34</v>
      </c>
      <c r="C106" s="46" t="str">
        <f t="shared" ca="1" si="12"/>
        <v>CD</v>
      </c>
      <c r="D106" s="45">
        <f t="shared" ca="1" si="13"/>
        <v>38</v>
      </c>
      <c r="E106" s="52">
        <f t="shared" ca="1" si="18"/>
        <v>20</v>
      </c>
      <c r="F106" s="48">
        <f t="shared" ca="1" si="14"/>
        <v>1312</v>
      </c>
      <c r="G106" s="49">
        <f t="shared" ca="1" si="15"/>
        <v>-16.000000000000085</v>
      </c>
      <c r="H106" s="50">
        <f t="shared" ca="1" si="16"/>
        <v>1276</v>
      </c>
      <c r="I106" s="51">
        <v>76</v>
      </c>
      <c r="J106" s="10"/>
      <c r="K106" s="14"/>
      <c r="L106" s="10"/>
      <c r="M106" s="10"/>
      <c r="N106" s="10"/>
      <c r="O106" s="10"/>
      <c r="P106" s="10"/>
      <c r="Q106" s="10"/>
      <c r="R106" s="10"/>
      <c r="S106" s="10"/>
      <c r="T106" s="10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18">
        <f t="shared" ca="1" si="1"/>
        <v>0</v>
      </c>
      <c r="AK106" s="19" t="str">
        <f t="shared" ca="1" si="2"/>
        <v>CR</v>
      </c>
      <c r="AL106" s="18" t="s">
        <v>70</v>
      </c>
      <c r="AM106" s="21">
        <v>6</v>
      </c>
      <c r="AN106" s="21">
        <v>4</v>
      </c>
    </row>
    <row r="107" spans="1:40" ht="12" customHeight="1">
      <c r="A107" s="45">
        <v>77</v>
      </c>
      <c r="B107" s="37">
        <f t="shared" ca="1" si="11"/>
        <v>33.615384615384613</v>
      </c>
      <c r="C107" s="46" t="str">
        <f t="shared" ca="1" si="12"/>
        <v>Humana</v>
      </c>
      <c r="D107" s="45">
        <f t="shared" ca="1" si="13"/>
        <v>39</v>
      </c>
      <c r="E107" s="52">
        <f t="shared" ca="1" si="18"/>
        <v>16.000000000000085</v>
      </c>
      <c r="F107" s="48">
        <f t="shared" ca="1" si="14"/>
        <v>1327</v>
      </c>
      <c r="G107" s="49">
        <f t="shared" ca="1" si="15"/>
        <v>-19.999999999999794</v>
      </c>
      <c r="H107" s="50">
        <f t="shared" ca="1" si="16"/>
        <v>1291.0000000000002</v>
      </c>
      <c r="I107" s="51">
        <v>77</v>
      </c>
      <c r="J107" s="10"/>
      <c r="K107" s="14"/>
      <c r="L107" s="10"/>
      <c r="M107" s="10"/>
      <c r="N107" s="10"/>
      <c r="O107" s="10"/>
      <c r="P107" s="10"/>
      <c r="Q107" s="10"/>
      <c r="R107" s="10"/>
      <c r="S107" s="10"/>
      <c r="T107" s="10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18">
        <f t="shared" ca="1" si="1"/>
        <v>0</v>
      </c>
      <c r="AK107" s="19" t="str">
        <f t="shared" ca="1" si="2"/>
        <v>CR</v>
      </c>
      <c r="AL107" s="18" t="s">
        <v>70</v>
      </c>
      <c r="AM107" s="21">
        <v>7</v>
      </c>
      <c r="AN107" s="21">
        <v>5</v>
      </c>
    </row>
    <row r="108" spans="1:40" ht="12" customHeight="1">
      <c r="A108" s="45">
        <v>78</v>
      </c>
      <c r="B108" s="37">
        <f t="shared" ca="1" si="11"/>
        <v>33.128205128205131</v>
      </c>
      <c r="C108" s="46" t="str">
        <f t="shared" ca="1" si="12"/>
        <v>CD</v>
      </c>
      <c r="D108" s="45">
        <f t="shared" ca="1" si="13"/>
        <v>39</v>
      </c>
      <c r="E108" s="52">
        <f t="shared" ca="1" si="18"/>
        <v>19.999999999999794</v>
      </c>
      <c r="F108" s="48">
        <f t="shared" ca="1" si="14"/>
        <v>1311.9999999999998</v>
      </c>
      <c r="G108" s="49">
        <f t="shared" ca="1" si="15"/>
        <v>-15.128205128205309</v>
      </c>
      <c r="H108" s="50">
        <f t="shared" ca="1" si="16"/>
        <v>1276.8717948717947</v>
      </c>
      <c r="I108" s="51">
        <v>78</v>
      </c>
      <c r="J108" s="10"/>
      <c r="K108" s="14"/>
      <c r="L108" s="10"/>
      <c r="M108" s="10"/>
      <c r="N108" s="10"/>
      <c r="O108" s="10"/>
      <c r="P108" s="10"/>
      <c r="Q108" s="10"/>
      <c r="R108" s="10"/>
      <c r="S108" s="10"/>
      <c r="T108" s="10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18">
        <f t="shared" ca="1" si="1"/>
        <v>0</v>
      </c>
      <c r="AK108" s="19" t="str">
        <f t="shared" ca="1" si="2"/>
        <v>CR</v>
      </c>
      <c r="AL108" s="18" t="s">
        <v>70</v>
      </c>
      <c r="AM108" s="21">
        <v>8</v>
      </c>
      <c r="AN108" s="21">
        <v>6</v>
      </c>
    </row>
    <row r="109" spans="1:40" ht="12" customHeight="1">
      <c r="A109" s="45">
        <v>79</v>
      </c>
      <c r="B109" s="37">
        <f t="shared" ca="1" si="11"/>
        <v>32.774999999999999</v>
      </c>
      <c r="C109" s="46" t="str">
        <f t="shared" ca="1" si="12"/>
        <v>Humana</v>
      </c>
      <c r="D109" s="45">
        <f t="shared" ca="1" si="13"/>
        <v>40</v>
      </c>
      <c r="E109" s="52">
        <f t="shared" ca="1" si="18"/>
        <v>15.128205128205309</v>
      </c>
      <c r="F109" s="48">
        <f t="shared" ca="1" si="14"/>
        <v>1326.1282051282053</v>
      </c>
      <c r="G109" s="49">
        <f t="shared" ca="1" si="15"/>
        <v>-20.000000000000057</v>
      </c>
      <c r="H109" s="50">
        <f t="shared" ca="1" si="16"/>
        <v>1291</v>
      </c>
      <c r="I109" s="51">
        <v>79</v>
      </c>
      <c r="J109" s="10"/>
      <c r="K109" s="14"/>
      <c r="L109" s="10"/>
      <c r="M109" s="10"/>
      <c r="N109" s="10"/>
      <c r="O109" s="10"/>
      <c r="P109" s="10"/>
      <c r="Q109" s="10"/>
      <c r="R109" s="10"/>
      <c r="S109" s="10"/>
      <c r="T109" s="10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18">
        <f t="shared" ca="1" si="1"/>
        <v>0</v>
      </c>
      <c r="AK109" s="19" t="str">
        <f t="shared" ca="1" si="2"/>
        <v>CR</v>
      </c>
      <c r="AL109" s="18" t="s">
        <v>70</v>
      </c>
      <c r="AM109" s="21">
        <v>9</v>
      </c>
      <c r="AN109" s="21">
        <v>7</v>
      </c>
    </row>
    <row r="110" spans="1:40" ht="12" customHeight="1">
      <c r="A110" s="45">
        <v>80</v>
      </c>
      <c r="B110" s="37">
        <f t="shared" ca="1" si="11"/>
        <v>32.299999999999997</v>
      </c>
      <c r="C110" s="46" t="str">
        <f t="shared" ca="1" si="12"/>
        <v>CD</v>
      </c>
      <c r="D110" s="45">
        <f t="shared" ca="1" si="13"/>
        <v>40</v>
      </c>
      <c r="E110" s="52">
        <f t="shared" ca="1" si="18"/>
        <v>20.000000000000057</v>
      </c>
      <c r="F110" s="48">
        <f t="shared" ca="1" si="14"/>
        <v>1312</v>
      </c>
      <c r="G110" s="49">
        <f t="shared" ca="1" si="15"/>
        <v>-14.299999999999848</v>
      </c>
      <c r="H110" s="50">
        <f t="shared" ca="1" si="16"/>
        <v>1277.7</v>
      </c>
      <c r="I110" s="51">
        <v>80</v>
      </c>
      <c r="J110" s="10"/>
      <c r="K110" s="14"/>
      <c r="L110" s="10"/>
      <c r="M110" s="10"/>
      <c r="N110" s="10"/>
      <c r="O110" s="10"/>
      <c r="P110" s="10"/>
      <c r="Q110" s="10"/>
      <c r="R110" s="10"/>
      <c r="S110" s="10"/>
      <c r="T110" s="10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18">
        <f t="shared" ca="1" si="1"/>
        <v>0</v>
      </c>
      <c r="AK110" s="19" t="str">
        <f t="shared" ca="1" si="2"/>
        <v>CR</v>
      </c>
      <c r="AL110" s="18" t="s">
        <v>70</v>
      </c>
      <c r="AM110" s="21">
        <v>10</v>
      </c>
      <c r="AN110" s="21">
        <v>8</v>
      </c>
    </row>
    <row r="111" spans="1:40" ht="12" customHeight="1">
      <c r="A111" s="45">
        <v>81</v>
      </c>
      <c r="B111" s="37">
        <f t="shared" ca="1" si="11"/>
        <v>31.975609756097562</v>
      </c>
      <c r="C111" s="46" t="str">
        <f t="shared" ca="1" si="12"/>
        <v>Humana</v>
      </c>
      <c r="D111" s="45">
        <f t="shared" ca="1" si="13"/>
        <v>41</v>
      </c>
      <c r="E111" s="52">
        <f t="shared" ca="1" si="18"/>
        <v>14.299999999999848</v>
      </c>
      <c r="F111" s="48">
        <f t="shared" ca="1" si="14"/>
        <v>1325.3</v>
      </c>
      <c r="G111" s="49">
        <f t="shared" ca="1" si="15"/>
        <v>-20.000000000000053</v>
      </c>
      <c r="H111" s="50">
        <f t="shared" ca="1" si="16"/>
        <v>1291</v>
      </c>
      <c r="I111" s="51">
        <v>81</v>
      </c>
      <c r="J111" s="10"/>
      <c r="K111" s="14"/>
      <c r="L111" s="10"/>
      <c r="M111" s="10"/>
      <c r="N111" s="10"/>
      <c r="O111" s="10"/>
      <c r="P111" s="10"/>
      <c r="Q111" s="10"/>
      <c r="R111" s="10"/>
      <c r="S111" s="10"/>
      <c r="T111" s="10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18">
        <f t="shared" ca="1" si="1"/>
        <v>0</v>
      </c>
      <c r="AK111" s="19" t="str">
        <f t="shared" ca="1" si="2"/>
        <v>CR</v>
      </c>
      <c r="AL111" s="18" t="s">
        <v>70</v>
      </c>
      <c r="AM111" s="21">
        <v>11</v>
      </c>
      <c r="AN111" s="21">
        <v>9</v>
      </c>
    </row>
    <row r="112" spans="1:40" ht="12" customHeight="1">
      <c r="A112" s="45">
        <v>82</v>
      </c>
      <c r="B112" s="37">
        <f t="shared" ca="1" si="11"/>
        <v>31.512195121951219</v>
      </c>
      <c r="C112" s="46" t="str">
        <f t="shared" ca="1" si="12"/>
        <v>CD</v>
      </c>
      <c r="D112" s="45">
        <f t="shared" ca="1" si="13"/>
        <v>41</v>
      </c>
      <c r="E112" s="52">
        <f t="shared" ca="1" si="18"/>
        <v>20.000000000000053</v>
      </c>
      <c r="F112" s="48">
        <f t="shared" ca="1" si="14"/>
        <v>1312</v>
      </c>
      <c r="G112" s="49">
        <f t="shared" ca="1" si="15"/>
        <v>-13.512195121951159</v>
      </c>
      <c r="H112" s="50">
        <f t="shared" ca="1" si="16"/>
        <v>1278.4878048780488</v>
      </c>
      <c r="I112" s="51">
        <v>82</v>
      </c>
      <c r="J112" s="10"/>
      <c r="K112" s="14"/>
      <c r="L112" s="10"/>
      <c r="M112" s="10"/>
      <c r="N112" s="10"/>
      <c r="O112" s="10"/>
      <c r="P112" s="10"/>
      <c r="Q112" s="10"/>
      <c r="R112" s="10"/>
      <c r="S112" s="10"/>
      <c r="T112" s="10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18">
        <f t="shared" ca="1" si="1"/>
        <v>0</v>
      </c>
      <c r="AK112" s="19" t="str">
        <f t="shared" ca="1" si="2"/>
        <v>CR</v>
      </c>
      <c r="AL112" s="18" t="s">
        <v>70</v>
      </c>
      <c r="AM112" s="21">
        <v>12</v>
      </c>
      <c r="AN112" s="21">
        <v>10</v>
      </c>
    </row>
    <row r="113" spans="1:40" ht="12" customHeight="1">
      <c r="A113" s="45">
        <v>83</v>
      </c>
      <c r="B113" s="37">
        <f t="shared" ca="1" si="11"/>
        <v>31.214285714285715</v>
      </c>
      <c r="C113" s="46" t="str">
        <f t="shared" ca="1" si="12"/>
        <v>Humana</v>
      </c>
      <c r="D113" s="45">
        <f t="shared" ca="1" si="13"/>
        <v>42</v>
      </c>
      <c r="E113" s="52">
        <f t="shared" ca="1" si="18"/>
        <v>13.512195121951159</v>
      </c>
      <c r="F113" s="48">
        <f t="shared" ca="1" si="14"/>
        <v>1324.5121951219512</v>
      </c>
      <c r="G113" s="49">
        <f t="shared" ca="1" si="15"/>
        <v>-20.000000000000007</v>
      </c>
      <c r="H113" s="50">
        <f t="shared" ca="1" si="16"/>
        <v>1291</v>
      </c>
      <c r="I113" s="51">
        <v>83</v>
      </c>
      <c r="J113" s="10"/>
      <c r="K113" s="14"/>
      <c r="L113" s="10"/>
      <c r="M113" s="10"/>
      <c r="N113" s="10"/>
      <c r="O113" s="10"/>
      <c r="P113" s="10"/>
      <c r="Q113" s="10"/>
      <c r="R113" s="10"/>
      <c r="S113" s="10"/>
      <c r="T113" s="10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18">
        <f t="shared" ca="1" si="1"/>
        <v>0</v>
      </c>
      <c r="AK113" s="19" t="str">
        <f t="shared" ca="1" si="2"/>
        <v>CR</v>
      </c>
      <c r="AL113" s="18" t="s">
        <v>70</v>
      </c>
      <c r="AM113" s="21">
        <v>13</v>
      </c>
      <c r="AN113" s="21">
        <v>11</v>
      </c>
    </row>
    <row r="114" spans="1:40" ht="12" customHeight="1">
      <c r="A114" s="45">
        <v>84</v>
      </c>
      <c r="B114" s="37">
        <f t="shared" ca="1" si="11"/>
        <v>30.761904761904763</v>
      </c>
      <c r="C114" s="46" t="str">
        <f t="shared" ca="1" si="12"/>
        <v>CD</v>
      </c>
      <c r="D114" s="45">
        <f t="shared" ca="1" si="13"/>
        <v>42</v>
      </c>
      <c r="E114" s="52">
        <f t="shared" ca="1" si="18"/>
        <v>20.000000000000007</v>
      </c>
      <c r="F114" s="48">
        <f t="shared" ca="1" si="14"/>
        <v>1312</v>
      </c>
      <c r="G114" s="49">
        <f t="shared" ca="1" si="15"/>
        <v>-12.761904761904837</v>
      </c>
      <c r="H114" s="50">
        <f t="shared" ca="1" si="16"/>
        <v>1279.2380952380952</v>
      </c>
      <c r="I114" s="51">
        <v>84</v>
      </c>
      <c r="J114" s="10"/>
      <c r="K114" s="14"/>
      <c r="L114" s="10"/>
      <c r="M114" s="10"/>
      <c r="N114" s="10"/>
      <c r="O114" s="10"/>
      <c r="P114" s="10"/>
      <c r="Q114" s="10"/>
      <c r="R114" s="10"/>
      <c r="S114" s="10"/>
      <c r="T114" s="10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18">
        <f t="shared" ca="1" si="1"/>
        <v>0</v>
      </c>
      <c r="AK114" s="19" t="str">
        <f t="shared" ca="1" si="2"/>
        <v>CR</v>
      </c>
      <c r="AL114" s="18" t="s">
        <v>70</v>
      </c>
      <c r="AM114" s="21">
        <v>14</v>
      </c>
      <c r="AN114" s="21">
        <v>12</v>
      </c>
    </row>
    <row r="115" spans="1:40" ht="12" customHeight="1">
      <c r="A115" s="45">
        <v>85</v>
      </c>
      <c r="B115" s="37">
        <f t="shared" ca="1" si="11"/>
        <v>30.488372093023255</v>
      </c>
      <c r="C115" s="46" t="str">
        <f t="shared" ca="1" si="12"/>
        <v>Humana</v>
      </c>
      <c r="D115" s="45">
        <f t="shared" ca="1" si="13"/>
        <v>43</v>
      </c>
      <c r="E115" s="52">
        <f t="shared" ca="1" si="18"/>
        <v>12.761904761904837</v>
      </c>
      <c r="F115" s="48">
        <f t="shared" ca="1" si="14"/>
        <v>1323.7619047619048</v>
      </c>
      <c r="G115" s="49">
        <f t="shared" ca="1" si="15"/>
        <v>-19.999999999999957</v>
      </c>
      <c r="H115" s="50">
        <f t="shared" ca="1" si="16"/>
        <v>1291</v>
      </c>
      <c r="I115" s="51">
        <v>85</v>
      </c>
      <c r="J115" s="10"/>
      <c r="K115" s="14"/>
      <c r="L115" s="10"/>
      <c r="M115" s="10"/>
      <c r="N115" s="10"/>
      <c r="O115" s="10"/>
      <c r="P115" s="10"/>
      <c r="Q115" s="10"/>
      <c r="R115" s="10"/>
      <c r="S115" s="10"/>
      <c r="T115" s="10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18">
        <f t="shared" ca="1" si="1"/>
        <v>0</v>
      </c>
      <c r="AK115" s="19" t="str">
        <f t="shared" ca="1" si="2"/>
        <v>CR</v>
      </c>
      <c r="AL115" s="18" t="s">
        <v>70</v>
      </c>
      <c r="AM115" s="21">
        <v>15</v>
      </c>
      <c r="AN115" s="21">
        <v>13</v>
      </c>
    </row>
    <row r="116" spans="1:40" ht="12" customHeight="1">
      <c r="A116" s="45">
        <v>86</v>
      </c>
      <c r="B116" s="37">
        <f t="shared" ca="1" si="11"/>
        <v>30.046511627906977</v>
      </c>
      <c r="C116" s="46" t="str">
        <f t="shared" ca="1" si="12"/>
        <v>CD</v>
      </c>
      <c r="D116" s="45">
        <f t="shared" ca="1" si="13"/>
        <v>43</v>
      </c>
      <c r="E116" s="52">
        <f t="shared" ca="1" si="18"/>
        <v>19.999999999999957</v>
      </c>
      <c r="F116" s="48">
        <f t="shared" ca="1" si="14"/>
        <v>1312</v>
      </c>
      <c r="G116" s="49">
        <f t="shared" ca="1" si="15"/>
        <v>-12.046511627906924</v>
      </c>
      <c r="H116" s="50">
        <f t="shared" ca="1" si="16"/>
        <v>1279.953488372093</v>
      </c>
      <c r="I116" s="51">
        <v>86</v>
      </c>
      <c r="J116" s="10"/>
      <c r="K116" s="14"/>
      <c r="L116" s="10"/>
      <c r="M116" s="10"/>
      <c r="N116" s="10"/>
      <c r="O116" s="10"/>
      <c r="P116" s="10"/>
      <c r="Q116" s="10"/>
      <c r="R116" s="10"/>
      <c r="S116" s="10"/>
      <c r="T116" s="10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18">
        <f t="shared" ca="1" si="1"/>
        <v>0</v>
      </c>
      <c r="AK116" s="19" t="str">
        <f t="shared" ca="1" si="2"/>
        <v>CR</v>
      </c>
      <c r="AL116" s="18" t="s">
        <v>70</v>
      </c>
      <c r="AM116" s="21">
        <v>16</v>
      </c>
      <c r="AN116" s="21">
        <v>14</v>
      </c>
    </row>
    <row r="117" spans="1:40" ht="12" customHeight="1">
      <c r="A117" s="45">
        <v>87</v>
      </c>
      <c r="B117" s="37">
        <f t="shared" ca="1" si="11"/>
        <v>29.795454545454547</v>
      </c>
      <c r="C117" s="46" t="str">
        <f t="shared" ca="1" si="12"/>
        <v>Humana</v>
      </c>
      <c r="D117" s="45">
        <f t="shared" ca="1" si="13"/>
        <v>44</v>
      </c>
      <c r="E117" s="52">
        <f t="shared" ca="1" si="18"/>
        <v>12.046511627906924</v>
      </c>
      <c r="F117" s="48">
        <f t="shared" ca="1" si="14"/>
        <v>1323.046511627907</v>
      </c>
      <c r="G117" s="49">
        <f t="shared" ca="1" si="15"/>
        <v>-20.000000000000071</v>
      </c>
      <c r="H117" s="50">
        <f t="shared" ca="1" si="16"/>
        <v>1291</v>
      </c>
      <c r="I117" s="51">
        <v>87</v>
      </c>
      <c r="J117" s="10"/>
      <c r="K117" s="14"/>
      <c r="L117" s="10"/>
      <c r="M117" s="10"/>
      <c r="N117" s="10"/>
      <c r="O117" s="10"/>
      <c r="P117" s="10"/>
      <c r="Q117" s="10"/>
      <c r="R117" s="10"/>
      <c r="S117" s="10"/>
      <c r="T117" s="10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18">
        <f t="shared" ca="1" si="1"/>
        <v>0</v>
      </c>
      <c r="AK117" s="19" t="str">
        <f t="shared" ca="1" si="2"/>
        <v>CR</v>
      </c>
      <c r="AL117" s="18" t="s">
        <v>70</v>
      </c>
      <c r="AM117" s="21">
        <v>17</v>
      </c>
      <c r="AN117" s="21">
        <v>15</v>
      </c>
    </row>
    <row r="118" spans="1:40" ht="12" customHeight="1">
      <c r="A118" s="45">
        <v>88</v>
      </c>
      <c r="B118" s="37">
        <f t="shared" ca="1" si="11"/>
        <v>29.363636363636363</v>
      </c>
      <c r="C118" s="46" t="str">
        <f t="shared" ca="1" si="12"/>
        <v>CD</v>
      </c>
      <c r="D118" s="45">
        <f t="shared" ca="1" si="13"/>
        <v>44</v>
      </c>
      <c r="E118" s="52">
        <f t="shared" ca="1" si="18"/>
        <v>20.000000000000071</v>
      </c>
      <c r="F118" s="48">
        <f t="shared" ca="1" si="14"/>
        <v>1312</v>
      </c>
      <c r="G118" s="49">
        <f t="shared" ca="1" si="15"/>
        <v>-11.36363636363637</v>
      </c>
      <c r="H118" s="50">
        <f t="shared" ca="1" si="16"/>
        <v>1280.6363636363637</v>
      </c>
      <c r="I118" s="51">
        <v>88</v>
      </c>
      <c r="J118" s="10"/>
      <c r="K118" s="14"/>
      <c r="L118" s="10"/>
      <c r="M118" s="10"/>
      <c r="N118" s="10"/>
      <c r="O118" s="10"/>
      <c r="P118" s="10"/>
      <c r="Q118" s="10"/>
      <c r="R118" s="10"/>
      <c r="S118" s="10"/>
      <c r="T118" s="10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18">
        <f t="shared" ca="1" si="1"/>
        <v>0</v>
      </c>
      <c r="AK118" s="19" t="str">
        <f t="shared" ca="1" si="2"/>
        <v>CR</v>
      </c>
      <c r="AL118" s="18" t="s">
        <v>70</v>
      </c>
      <c r="AM118" s="21">
        <v>18</v>
      </c>
      <c r="AN118" s="21">
        <v>16</v>
      </c>
    </row>
    <row r="119" spans="1:40" ht="12" customHeight="1">
      <c r="A119" s="45">
        <v>89</v>
      </c>
      <c r="B119" s="37">
        <f t="shared" ca="1" si="11"/>
        <v>29.133333333333333</v>
      </c>
      <c r="C119" s="46" t="str">
        <f t="shared" ca="1" si="12"/>
        <v>Humana</v>
      </c>
      <c r="D119" s="45">
        <f t="shared" ca="1" si="13"/>
        <v>45</v>
      </c>
      <c r="E119" s="52">
        <f t="shared" ca="1" si="18"/>
        <v>11.36363636363637</v>
      </c>
      <c r="F119" s="48">
        <f t="shared" ca="1" si="14"/>
        <v>1322.3636363636363</v>
      </c>
      <c r="G119" s="49">
        <f t="shared" ca="1" si="15"/>
        <v>-19.999999999999932</v>
      </c>
      <c r="H119" s="50">
        <f t="shared" ca="1" si="16"/>
        <v>1291</v>
      </c>
      <c r="I119" s="51">
        <v>89</v>
      </c>
      <c r="J119" s="10"/>
      <c r="K119" s="14"/>
      <c r="L119" s="10"/>
      <c r="M119" s="10"/>
      <c r="N119" s="10"/>
      <c r="O119" s="10"/>
      <c r="P119" s="10"/>
      <c r="Q119" s="10"/>
      <c r="R119" s="10"/>
      <c r="S119" s="10"/>
      <c r="T119" s="10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18">
        <f t="shared" ca="1" si="1"/>
        <v>0</v>
      </c>
      <c r="AK119" s="19" t="str">
        <f t="shared" ca="1" si="2"/>
        <v>CR</v>
      </c>
      <c r="AL119" s="18" t="s">
        <v>70</v>
      </c>
      <c r="AM119" s="21">
        <v>19</v>
      </c>
      <c r="AN119" s="21">
        <v>17</v>
      </c>
    </row>
    <row r="120" spans="1:40" ht="12" customHeight="1">
      <c r="A120" s="45">
        <v>90</v>
      </c>
      <c r="B120" s="37">
        <f t="shared" ca="1" si="11"/>
        <v>28.711111111111112</v>
      </c>
      <c r="C120" s="46" t="str">
        <f t="shared" ca="1" si="12"/>
        <v>CD</v>
      </c>
      <c r="D120" s="45">
        <f t="shared" ca="1" si="13"/>
        <v>45</v>
      </c>
      <c r="E120" s="52">
        <f t="shared" ca="1" si="18"/>
        <v>19.999999999999932</v>
      </c>
      <c r="F120" s="48">
        <f t="shared" ca="1" si="14"/>
        <v>1312</v>
      </c>
      <c r="G120" s="49">
        <f t="shared" ca="1" si="15"/>
        <v>-10.711111111111158</v>
      </c>
      <c r="H120" s="50">
        <f t="shared" ca="1" si="16"/>
        <v>1281.2888888888888</v>
      </c>
      <c r="I120" s="51">
        <v>90</v>
      </c>
      <c r="J120" s="10"/>
      <c r="K120" s="14"/>
      <c r="L120" s="10"/>
      <c r="M120" s="10"/>
      <c r="N120" s="10"/>
      <c r="O120" s="10"/>
      <c r="P120" s="10"/>
      <c r="Q120" s="10"/>
      <c r="R120" s="10"/>
      <c r="S120" s="10"/>
      <c r="T120" s="10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18">
        <f t="shared" ca="1" si="1"/>
        <v>0</v>
      </c>
      <c r="AK120" s="19" t="str">
        <f t="shared" ca="1" si="2"/>
        <v>CR</v>
      </c>
      <c r="AL120" s="18" t="s">
        <v>70</v>
      </c>
      <c r="AM120" s="21">
        <v>20</v>
      </c>
      <c r="AN120" s="21">
        <v>18</v>
      </c>
    </row>
    <row r="121" spans="1:40" ht="12" customHeight="1">
      <c r="A121" s="45">
        <v>91</v>
      </c>
      <c r="B121" s="37">
        <f t="shared" ca="1" si="11"/>
        <v>28.5</v>
      </c>
      <c r="C121" s="46" t="str">
        <f t="shared" ca="1" si="12"/>
        <v>Humana</v>
      </c>
      <c r="D121" s="45">
        <f t="shared" ca="1" si="13"/>
        <v>46</v>
      </c>
      <c r="E121" s="52">
        <f t="shared" ca="1" si="18"/>
        <v>10.711111111111158</v>
      </c>
      <c r="F121" s="48">
        <f t="shared" ca="1" si="14"/>
        <v>1321.7111111111112</v>
      </c>
      <c r="G121" s="49">
        <f t="shared" ca="1" si="15"/>
        <v>-20.000000000000064</v>
      </c>
      <c r="H121" s="50">
        <f t="shared" ca="1" si="16"/>
        <v>1291</v>
      </c>
      <c r="I121" s="51">
        <v>91</v>
      </c>
      <c r="J121" s="10"/>
      <c r="K121" s="14"/>
      <c r="L121" s="10"/>
      <c r="M121" s="10"/>
      <c r="N121" s="10"/>
      <c r="O121" s="10"/>
      <c r="P121" s="10"/>
      <c r="Q121" s="10"/>
      <c r="R121" s="10"/>
      <c r="S121" s="10"/>
      <c r="T121" s="10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18">
        <f t="shared" ca="1" si="1"/>
        <v>0</v>
      </c>
      <c r="AK121" s="19" t="str">
        <f t="shared" ca="1" si="2"/>
        <v>CR</v>
      </c>
      <c r="AL121" s="18" t="s">
        <v>70</v>
      </c>
      <c r="AM121" s="21">
        <v>21</v>
      </c>
      <c r="AN121" s="21">
        <v>19</v>
      </c>
    </row>
    <row r="122" spans="1:40" ht="12" customHeight="1">
      <c r="A122" s="45">
        <v>92</v>
      </c>
      <c r="B122" s="37">
        <f t="shared" ca="1" si="11"/>
        <v>28.086956521739129</v>
      </c>
      <c r="C122" s="46" t="str">
        <f t="shared" ca="1" si="12"/>
        <v>CD</v>
      </c>
      <c r="D122" s="45">
        <f t="shared" ca="1" si="13"/>
        <v>46</v>
      </c>
      <c r="E122" s="52">
        <f t="shared" ca="1" si="18"/>
        <v>20.000000000000064</v>
      </c>
      <c r="F122" s="48">
        <f t="shared" ca="1" si="14"/>
        <v>1312</v>
      </c>
      <c r="G122" s="49">
        <f t="shared" ca="1" si="15"/>
        <v>-10.086956521738994</v>
      </c>
      <c r="H122" s="50">
        <f t="shared" ca="1" si="16"/>
        <v>1281.913043478261</v>
      </c>
      <c r="I122" s="51">
        <v>92</v>
      </c>
      <c r="J122" s="10"/>
      <c r="K122" s="14"/>
      <c r="L122" s="10"/>
      <c r="M122" s="10"/>
      <c r="N122" s="10"/>
      <c r="O122" s="10"/>
      <c r="P122" s="10"/>
      <c r="Q122" s="10"/>
      <c r="R122" s="10"/>
      <c r="S122" s="10"/>
      <c r="T122" s="10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18">
        <f t="shared" ca="1" si="1"/>
        <v>0</v>
      </c>
      <c r="AK122" s="19" t="str">
        <f t="shared" ca="1" si="2"/>
        <v>CR</v>
      </c>
      <c r="AL122" s="18" t="s">
        <v>70</v>
      </c>
      <c r="AM122" s="21">
        <v>22</v>
      </c>
      <c r="AN122" s="21">
        <v>20</v>
      </c>
    </row>
    <row r="123" spans="1:40" ht="12" customHeight="1">
      <c r="A123" s="45">
        <v>93</v>
      </c>
      <c r="B123" s="37">
        <f t="shared" ca="1" si="11"/>
        <v>27.893617021276597</v>
      </c>
      <c r="C123" s="46" t="str">
        <f t="shared" ca="1" si="12"/>
        <v>Humana</v>
      </c>
      <c r="D123" s="45">
        <f t="shared" ca="1" si="13"/>
        <v>47</v>
      </c>
      <c r="E123" s="52">
        <f t="shared" ca="1" si="18"/>
        <v>10.086956521738994</v>
      </c>
      <c r="F123" s="48">
        <f t="shared" ca="1" si="14"/>
        <v>1321.086956521739</v>
      </c>
      <c r="G123" s="49">
        <f t="shared" ca="1" si="15"/>
        <v>-20.000000000000064</v>
      </c>
      <c r="H123" s="50">
        <f t="shared" ca="1" si="16"/>
        <v>1291</v>
      </c>
      <c r="I123" s="51">
        <v>93</v>
      </c>
      <c r="J123" s="10"/>
      <c r="K123" s="14"/>
      <c r="L123" s="10"/>
      <c r="M123" s="10"/>
      <c r="N123" s="10"/>
      <c r="O123" s="10"/>
      <c r="P123" s="10"/>
      <c r="Q123" s="10"/>
      <c r="R123" s="10"/>
      <c r="S123" s="10"/>
      <c r="T123" s="10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18">
        <f t="shared" ca="1" si="1"/>
        <v>0</v>
      </c>
      <c r="AK123" s="19" t="str">
        <f t="shared" ca="1" si="2"/>
        <v>CR</v>
      </c>
      <c r="AL123" s="18" t="s">
        <v>70</v>
      </c>
      <c r="AM123" s="21">
        <v>23</v>
      </c>
      <c r="AN123" s="21">
        <v>21</v>
      </c>
    </row>
    <row r="124" spans="1:40" ht="12" customHeight="1">
      <c r="A124" s="45">
        <v>94</v>
      </c>
      <c r="B124" s="37">
        <f t="shared" ca="1" si="11"/>
        <v>27.48936170212766</v>
      </c>
      <c r="C124" s="46" t="str">
        <f t="shared" ca="1" si="12"/>
        <v>CD</v>
      </c>
      <c r="D124" s="45">
        <f t="shared" ca="1" si="13"/>
        <v>47</v>
      </c>
      <c r="E124" s="52">
        <f t="shared" ca="1" si="18"/>
        <v>20.000000000000064</v>
      </c>
      <c r="F124" s="48">
        <f t="shared" ca="1" si="14"/>
        <v>1312</v>
      </c>
      <c r="G124" s="49">
        <f t="shared" ca="1" si="15"/>
        <v>-9.4893617021276668</v>
      </c>
      <c r="H124" s="50">
        <f t="shared" ca="1" si="16"/>
        <v>1282.5106382978724</v>
      </c>
      <c r="I124" s="51">
        <v>94</v>
      </c>
      <c r="J124" s="10"/>
      <c r="K124" s="14"/>
      <c r="L124" s="10"/>
      <c r="M124" s="10"/>
      <c r="N124" s="10"/>
      <c r="O124" s="10"/>
      <c r="P124" s="10"/>
      <c r="Q124" s="10"/>
      <c r="R124" s="10"/>
      <c r="S124" s="10"/>
      <c r="T124" s="10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18">
        <f t="shared" ca="1" si="1"/>
        <v>0</v>
      </c>
      <c r="AK124" s="19" t="str">
        <f t="shared" ca="1" si="2"/>
        <v>CR</v>
      </c>
      <c r="AL124" s="18" t="s">
        <v>70</v>
      </c>
      <c r="AM124" s="21">
        <v>24</v>
      </c>
      <c r="AN124" s="21">
        <v>22</v>
      </c>
    </row>
    <row r="125" spans="1:40" ht="12" customHeight="1">
      <c r="A125" s="45">
        <v>95</v>
      </c>
      <c r="B125" s="37">
        <f t="shared" ca="1" si="11"/>
        <v>27.3125</v>
      </c>
      <c r="C125" s="46" t="str">
        <f t="shared" ca="1" si="12"/>
        <v>Humana</v>
      </c>
      <c r="D125" s="45">
        <f t="shared" ca="1" si="13"/>
        <v>48</v>
      </c>
      <c r="E125" s="52">
        <f t="shared" ca="1" si="18"/>
        <v>9.4893617021276668</v>
      </c>
      <c r="F125" s="48">
        <f t="shared" ca="1" si="14"/>
        <v>1320.4893617021276</v>
      </c>
      <c r="G125" s="49">
        <f t="shared" ca="1" si="15"/>
        <v>-19.999999999999943</v>
      </c>
      <c r="H125" s="50">
        <f t="shared" ca="1" si="16"/>
        <v>1291</v>
      </c>
      <c r="I125" s="51">
        <v>95</v>
      </c>
      <c r="J125" s="10"/>
      <c r="K125" s="14"/>
      <c r="L125" s="10"/>
      <c r="M125" s="10"/>
      <c r="N125" s="10"/>
      <c r="O125" s="10"/>
      <c r="P125" s="10"/>
      <c r="Q125" s="10"/>
      <c r="R125" s="10"/>
      <c r="S125" s="10"/>
      <c r="T125" s="10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18">
        <f t="shared" ca="1" si="1"/>
        <v>0</v>
      </c>
      <c r="AK125" s="19" t="str">
        <f t="shared" ca="1" si="2"/>
        <v>CR</v>
      </c>
      <c r="AL125" s="18" t="s">
        <v>70</v>
      </c>
      <c r="AM125" s="21">
        <v>25</v>
      </c>
      <c r="AN125" s="21">
        <v>23</v>
      </c>
    </row>
    <row r="126" spans="1:40" ht="12" customHeight="1">
      <c r="A126" s="45">
        <v>96</v>
      </c>
      <c r="B126" s="37">
        <f t="shared" ca="1" si="11"/>
        <v>26.916666666666668</v>
      </c>
      <c r="C126" s="46" t="str">
        <f t="shared" ca="1" si="12"/>
        <v>CD</v>
      </c>
      <c r="D126" s="45">
        <f t="shared" ca="1" si="13"/>
        <v>48</v>
      </c>
      <c r="E126" s="52">
        <f t="shared" ca="1" si="18"/>
        <v>19.999999999999943</v>
      </c>
      <c r="F126" s="48">
        <f t="shared" ca="1" si="14"/>
        <v>1312</v>
      </c>
      <c r="G126" s="49">
        <f t="shared" ca="1" si="15"/>
        <v>-8.9166666666667815</v>
      </c>
      <c r="H126" s="50">
        <f t="shared" ca="1" si="16"/>
        <v>1283.0833333333333</v>
      </c>
      <c r="I126" s="51">
        <v>96</v>
      </c>
      <c r="J126" s="10"/>
      <c r="K126" s="14"/>
      <c r="L126" s="10"/>
      <c r="M126" s="10"/>
      <c r="N126" s="10"/>
      <c r="O126" s="10"/>
      <c r="P126" s="10"/>
      <c r="Q126" s="10"/>
      <c r="R126" s="10"/>
      <c r="S126" s="10"/>
      <c r="T126" s="10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18">
        <f t="shared" ca="1" si="1"/>
        <v>0</v>
      </c>
      <c r="AK126" s="19" t="str">
        <f t="shared" ca="1" si="2"/>
        <v>CR</v>
      </c>
      <c r="AL126" s="18" t="s">
        <v>70</v>
      </c>
      <c r="AM126" s="21">
        <v>26</v>
      </c>
      <c r="AN126" s="21">
        <v>24</v>
      </c>
    </row>
    <row r="127" spans="1:40" ht="12" customHeight="1">
      <c r="A127" s="45">
        <v>97</v>
      </c>
      <c r="B127" s="37">
        <f t="shared" ca="1" si="11"/>
        <v>26.755102040816325</v>
      </c>
      <c r="C127" s="46" t="str">
        <f t="shared" ca="1" si="12"/>
        <v>Humana</v>
      </c>
      <c r="D127" s="45">
        <f t="shared" ca="1" si="13"/>
        <v>49</v>
      </c>
      <c r="E127" s="52">
        <f t="shared" ca="1" si="18"/>
        <v>8.9166666666667815</v>
      </c>
      <c r="F127" s="48">
        <f t="shared" ca="1" si="14"/>
        <v>1319.9166666666667</v>
      </c>
      <c r="G127" s="49">
        <f t="shared" ca="1" si="15"/>
        <v>-19.999999999999858</v>
      </c>
      <c r="H127" s="50">
        <f t="shared" ca="1" si="16"/>
        <v>1291.0000000000002</v>
      </c>
      <c r="I127" s="51">
        <v>97</v>
      </c>
      <c r="J127" s="10"/>
      <c r="K127" s="14"/>
      <c r="L127" s="10"/>
      <c r="M127" s="10"/>
      <c r="N127" s="10"/>
      <c r="O127" s="10"/>
      <c r="P127" s="10"/>
      <c r="Q127" s="10"/>
      <c r="R127" s="10"/>
      <c r="S127" s="10"/>
      <c r="T127" s="10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18">
        <f t="shared" ca="1" si="1"/>
        <v>0</v>
      </c>
      <c r="AK127" s="19" t="str">
        <f t="shared" ca="1" si="2"/>
        <v>CR</v>
      </c>
      <c r="AL127" s="18" t="s">
        <v>70</v>
      </c>
      <c r="AM127" s="21">
        <v>27</v>
      </c>
      <c r="AN127" s="21">
        <v>25</v>
      </c>
    </row>
    <row r="128" spans="1:40" ht="12" customHeight="1">
      <c r="A128" s="45">
        <v>98</v>
      </c>
      <c r="B128" s="37">
        <f t="shared" ca="1" si="11"/>
        <v>26.367346938775512</v>
      </c>
      <c r="C128" s="46" t="str">
        <f t="shared" ca="1" si="12"/>
        <v>CD</v>
      </c>
      <c r="D128" s="45">
        <f t="shared" ca="1" si="13"/>
        <v>49</v>
      </c>
      <c r="E128" s="52">
        <f t="shared" ca="1" si="18"/>
        <v>19.999999999999858</v>
      </c>
      <c r="F128" s="48">
        <f t="shared" ca="1" si="14"/>
        <v>1311.9999999999998</v>
      </c>
      <c r="G128" s="49">
        <f t="shared" ca="1" si="15"/>
        <v>-8.3673469387756541</v>
      </c>
      <c r="H128" s="50">
        <f t="shared" ca="1" si="16"/>
        <v>1283.6326530612243</v>
      </c>
      <c r="I128" s="51">
        <v>98</v>
      </c>
      <c r="J128" s="10"/>
      <c r="K128" s="14"/>
      <c r="L128" s="10"/>
      <c r="M128" s="10"/>
      <c r="N128" s="10"/>
      <c r="O128" s="10"/>
      <c r="P128" s="10"/>
      <c r="Q128" s="10"/>
      <c r="R128" s="10"/>
      <c r="S128" s="10"/>
      <c r="T128" s="10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18">
        <f t="shared" ca="1" si="1"/>
        <v>0</v>
      </c>
      <c r="AK128" s="19" t="str">
        <f t="shared" ca="1" si="2"/>
        <v>CR</v>
      </c>
      <c r="AL128" s="18" t="s">
        <v>70</v>
      </c>
      <c r="AM128" s="21">
        <v>28</v>
      </c>
      <c r="AN128" s="21">
        <v>26</v>
      </c>
    </row>
    <row r="129" spans="1:40" ht="12" customHeight="1">
      <c r="A129" s="45">
        <v>99</v>
      </c>
      <c r="B129" s="37">
        <f t="shared" ca="1" si="11"/>
        <v>26.22</v>
      </c>
      <c r="C129" s="46" t="str">
        <f t="shared" ca="1" si="12"/>
        <v>Humana</v>
      </c>
      <c r="D129" s="45">
        <f t="shared" ca="1" si="13"/>
        <v>50</v>
      </c>
      <c r="E129" s="52">
        <f t="shared" ca="1" si="18"/>
        <v>8.3673469387756541</v>
      </c>
      <c r="F129" s="48">
        <f t="shared" ca="1" si="14"/>
        <v>1319.3673469387757</v>
      </c>
      <c r="G129" s="49">
        <f t="shared" ca="1" si="15"/>
        <v>-19.99999999999995</v>
      </c>
      <c r="H129" s="50">
        <f t="shared" ca="1" si="16"/>
        <v>1291</v>
      </c>
      <c r="I129" s="51">
        <v>99</v>
      </c>
      <c r="J129" s="10"/>
      <c r="K129" s="14"/>
      <c r="L129" s="10"/>
      <c r="M129" s="10"/>
      <c r="N129" s="10"/>
      <c r="O129" s="10"/>
      <c r="P129" s="10"/>
      <c r="Q129" s="10"/>
      <c r="R129" s="10"/>
      <c r="S129" s="10"/>
      <c r="T129" s="10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18">
        <f t="shared" ca="1" si="1"/>
        <v>0</v>
      </c>
      <c r="AK129" s="19" t="str">
        <f t="shared" ca="1" si="2"/>
        <v>CR</v>
      </c>
      <c r="AL129" s="18" t="s">
        <v>70</v>
      </c>
      <c r="AM129" s="21">
        <v>29</v>
      </c>
      <c r="AN129" s="21">
        <v>27</v>
      </c>
    </row>
    <row r="130" spans="1:40" ht="12" customHeight="1">
      <c r="A130" s="45">
        <v>100</v>
      </c>
      <c r="B130" s="37">
        <f t="shared" ca="1" si="11"/>
        <v>25.84</v>
      </c>
      <c r="C130" s="46" t="str">
        <f t="shared" ca="1" si="12"/>
        <v>CD</v>
      </c>
      <c r="D130" s="45">
        <f t="shared" ca="1" si="13"/>
        <v>50</v>
      </c>
      <c r="E130" s="52">
        <f t="shared" ca="1" si="18"/>
        <v>19.99999999999995</v>
      </c>
      <c r="F130" s="48">
        <f t="shared" ca="1" si="14"/>
        <v>1312</v>
      </c>
      <c r="G130" s="49">
        <f t="shared" ca="1" si="15"/>
        <v>-26.84</v>
      </c>
      <c r="H130" s="50">
        <f t="shared" ca="1" si="16"/>
        <v>1265.1600000000001</v>
      </c>
      <c r="I130" s="51">
        <v>100</v>
      </c>
      <c r="J130" s="10"/>
      <c r="K130" s="14"/>
      <c r="L130" s="10"/>
      <c r="M130" s="10"/>
      <c r="N130" s="10"/>
      <c r="O130" s="10"/>
      <c r="P130" s="10"/>
      <c r="Q130" s="10"/>
      <c r="R130" s="10"/>
      <c r="S130" s="10"/>
      <c r="T130" s="10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18">
        <f t="shared" ca="1" si="1"/>
        <v>0</v>
      </c>
      <c r="AK130" s="19" t="str">
        <f t="shared" ca="1" si="2"/>
        <v>CR</v>
      </c>
      <c r="AL130" s="18" t="s">
        <v>70</v>
      </c>
      <c r="AM130" s="21">
        <v>30</v>
      </c>
      <c r="AN130" s="21">
        <v>28</v>
      </c>
    </row>
    <row r="131" spans="1:40" ht="12" customHeight="1">
      <c r="A131" s="45">
        <v>101</v>
      </c>
      <c r="B131" s="37">
        <f t="shared" ca="1" si="11"/>
        <v>0</v>
      </c>
      <c r="C131" s="46" t="str">
        <f t="shared" ca="1" si="12"/>
        <v>CR</v>
      </c>
      <c r="D131" s="45">
        <f t="shared" ca="1" si="13"/>
        <v>1</v>
      </c>
      <c r="E131" s="52">
        <f t="shared" ca="1" si="18"/>
        <v>26.84</v>
      </c>
      <c r="F131" s="48">
        <f t="shared" ca="1" si="14"/>
        <v>1114.8399999999999</v>
      </c>
      <c r="G131" s="49">
        <f t="shared" ca="1" si="15"/>
        <v>-1</v>
      </c>
      <c r="H131" s="50">
        <f t="shared" ca="1" si="16"/>
        <v>1087</v>
      </c>
      <c r="I131" s="51">
        <v>101</v>
      </c>
      <c r="J131" s="10"/>
      <c r="K131" s="14"/>
      <c r="L131" s="10"/>
      <c r="M131" s="10"/>
      <c r="N131" s="10"/>
      <c r="O131" s="10"/>
      <c r="P131" s="10"/>
      <c r="Q131" s="10"/>
      <c r="R131" s="10"/>
      <c r="S131" s="10"/>
      <c r="T131" s="10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18">
        <f t="shared" ca="1" si="1"/>
        <v>0</v>
      </c>
      <c r="AK131" s="19" t="str">
        <f t="shared" ca="1" si="2"/>
        <v>CR</v>
      </c>
      <c r="AL131" s="18" t="s">
        <v>70</v>
      </c>
      <c r="AM131" s="21">
        <v>31</v>
      </c>
      <c r="AN131" s="21">
        <v>29</v>
      </c>
    </row>
    <row r="132" spans="1:40" ht="12" customHeight="1">
      <c r="A132" s="45">
        <v>102</v>
      </c>
      <c r="B132" s="37">
        <f t="shared" ca="1" si="11"/>
        <v>0</v>
      </c>
      <c r="C132" s="46" t="str">
        <f t="shared" ca="1" si="12"/>
        <v>CR</v>
      </c>
      <c r="D132" s="45">
        <f t="shared" ca="1" si="13"/>
        <v>1</v>
      </c>
      <c r="E132" s="52">
        <f t="shared" ca="1" si="18"/>
        <v>1</v>
      </c>
      <c r="F132" s="48">
        <f t="shared" ca="1" si="14"/>
        <v>1089</v>
      </c>
      <c r="G132" s="49">
        <f t="shared" ca="1" si="15"/>
        <v>-1</v>
      </c>
      <c r="H132" s="50">
        <f t="shared" ca="1" si="16"/>
        <v>1087</v>
      </c>
      <c r="I132" s="51">
        <v>102</v>
      </c>
      <c r="J132" s="10"/>
      <c r="K132" s="14"/>
      <c r="L132" s="10"/>
      <c r="M132" s="10"/>
      <c r="N132" s="10"/>
      <c r="O132" s="10"/>
      <c r="P132" s="10"/>
      <c r="Q132" s="10"/>
      <c r="R132" s="10"/>
      <c r="S132" s="10"/>
      <c r="T132" s="10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18">
        <f t="shared" ca="1" si="1"/>
        <v>0</v>
      </c>
      <c r="AK132" s="19" t="str">
        <f t="shared" ca="1" si="2"/>
        <v>CR</v>
      </c>
      <c r="AL132" s="18" t="s">
        <v>70</v>
      </c>
      <c r="AM132" s="21">
        <v>32</v>
      </c>
      <c r="AN132" s="21">
        <v>30</v>
      </c>
    </row>
    <row r="133" spans="1:40" ht="12" customHeight="1">
      <c r="A133" s="45">
        <v>103</v>
      </c>
      <c r="B133" s="37">
        <f t="shared" ca="1" si="11"/>
        <v>0</v>
      </c>
      <c r="C133" s="46" t="str">
        <f t="shared" ca="1" si="12"/>
        <v>CR</v>
      </c>
      <c r="D133" s="45">
        <f t="shared" ca="1" si="13"/>
        <v>1</v>
      </c>
      <c r="E133" s="52">
        <f t="shared" ca="1" si="18"/>
        <v>1</v>
      </c>
      <c r="F133" s="48">
        <f t="shared" ca="1" si="14"/>
        <v>1089</v>
      </c>
      <c r="G133" s="49">
        <f t="shared" ca="1" si="15"/>
        <v>-1</v>
      </c>
      <c r="H133" s="50">
        <f t="shared" ca="1" si="16"/>
        <v>1087</v>
      </c>
      <c r="I133" s="51">
        <v>103</v>
      </c>
      <c r="J133" s="10"/>
      <c r="K133" s="14"/>
      <c r="L133" s="10"/>
      <c r="M133" s="10"/>
      <c r="N133" s="10"/>
      <c r="O133" s="10"/>
      <c r="P133" s="10"/>
      <c r="Q133" s="10"/>
      <c r="R133" s="10"/>
      <c r="S133" s="10"/>
      <c r="T133" s="10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18">
        <f t="shared" ca="1" si="1"/>
        <v>0</v>
      </c>
      <c r="AK133" s="19" t="str">
        <f t="shared" ca="1" si="2"/>
        <v>CR</v>
      </c>
      <c r="AL133" s="18" t="s">
        <v>70</v>
      </c>
      <c r="AM133" s="21">
        <v>33</v>
      </c>
      <c r="AN133" s="21">
        <v>31</v>
      </c>
    </row>
    <row r="134" spans="1:40" ht="12" customHeight="1">
      <c r="A134" s="45">
        <v>104</v>
      </c>
      <c r="B134" s="37">
        <f t="shared" ca="1" si="11"/>
        <v>0</v>
      </c>
      <c r="C134" s="46" t="str">
        <f t="shared" ca="1" si="12"/>
        <v>CR</v>
      </c>
      <c r="D134" s="45">
        <f t="shared" ca="1" si="13"/>
        <v>1</v>
      </c>
      <c r="E134" s="52">
        <f t="shared" ca="1" si="18"/>
        <v>1</v>
      </c>
      <c r="F134" s="48">
        <f t="shared" ca="1" si="14"/>
        <v>1089</v>
      </c>
      <c r="G134" s="49">
        <f t="shared" ca="1" si="15"/>
        <v>-1</v>
      </c>
      <c r="H134" s="50">
        <f t="shared" ca="1" si="16"/>
        <v>1087</v>
      </c>
      <c r="I134" s="51">
        <v>104</v>
      </c>
      <c r="J134" s="10"/>
      <c r="K134" s="14"/>
      <c r="L134" s="10"/>
      <c r="M134" s="10"/>
      <c r="N134" s="10"/>
      <c r="O134" s="10"/>
      <c r="P134" s="10"/>
      <c r="Q134" s="10"/>
      <c r="R134" s="10"/>
      <c r="S134" s="10"/>
      <c r="T134" s="10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18">
        <f t="shared" ca="1" si="1"/>
        <v>0</v>
      </c>
      <c r="AK134" s="19" t="str">
        <f t="shared" ca="1" si="2"/>
        <v>CR</v>
      </c>
      <c r="AL134" s="18" t="s">
        <v>70</v>
      </c>
      <c r="AM134" s="21">
        <v>34</v>
      </c>
      <c r="AN134" s="21">
        <v>32</v>
      </c>
    </row>
    <row r="135" spans="1:40" ht="12" customHeight="1">
      <c r="A135" s="45">
        <v>105</v>
      </c>
      <c r="B135" s="37">
        <f t="shared" ca="1" si="11"/>
        <v>0</v>
      </c>
      <c r="C135" s="46" t="str">
        <f t="shared" ca="1" si="12"/>
        <v>CR</v>
      </c>
      <c r="D135" s="45">
        <f t="shared" ca="1" si="13"/>
        <v>1</v>
      </c>
      <c r="E135" s="52">
        <f t="shared" ca="1" si="18"/>
        <v>1</v>
      </c>
      <c r="F135" s="48">
        <f t="shared" ca="1" si="14"/>
        <v>1089</v>
      </c>
      <c r="G135" s="49">
        <f t="shared" ca="1" si="15"/>
        <v>-1</v>
      </c>
      <c r="H135" s="50">
        <f t="shared" ca="1" si="16"/>
        <v>1087</v>
      </c>
      <c r="I135" s="51">
        <v>105</v>
      </c>
      <c r="J135" s="10"/>
      <c r="K135" s="14"/>
      <c r="L135" s="10"/>
      <c r="M135" s="10"/>
      <c r="N135" s="10"/>
      <c r="O135" s="10"/>
      <c r="P135" s="10"/>
      <c r="Q135" s="10"/>
      <c r="R135" s="10"/>
      <c r="S135" s="10"/>
      <c r="T135" s="10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18">
        <f t="shared" ca="1" si="1"/>
        <v>0</v>
      </c>
      <c r="AK135" s="19" t="str">
        <f t="shared" ca="1" si="2"/>
        <v>CR</v>
      </c>
      <c r="AL135" s="18" t="s">
        <v>70</v>
      </c>
      <c r="AM135" s="21">
        <v>35</v>
      </c>
      <c r="AN135" s="21">
        <v>33</v>
      </c>
    </row>
    <row r="136" spans="1:40" ht="12" customHeight="1">
      <c r="A136" s="45">
        <v>106</v>
      </c>
      <c r="B136" s="37">
        <f t="shared" ca="1" si="11"/>
        <v>0</v>
      </c>
      <c r="C136" s="46" t="str">
        <f t="shared" ca="1" si="12"/>
        <v>CR</v>
      </c>
      <c r="D136" s="45">
        <f t="shared" ca="1" si="13"/>
        <v>1</v>
      </c>
      <c r="E136" s="52">
        <f t="shared" ca="1" si="18"/>
        <v>1</v>
      </c>
      <c r="F136" s="48">
        <f t="shared" ca="1" si="14"/>
        <v>1089</v>
      </c>
      <c r="G136" s="49">
        <f t="shared" ca="1" si="15"/>
        <v>-1</v>
      </c>
      <c r="H136" s="50">
        <f t="shared" ca="1" si="16"/>
        <v>1087</v>
      </c>
      <c r="I136" s="51">
        <v>106</v>
      </c>
      <c r="J136" s="10"/>
      <c r="K136" s="14"/>
      <c r="L136" s="10"/>
      <c r="M136" s="10"/>
      <c r="N136" s="10"/>
      <c r="O136" s="10"/>
      <c r="P136" s="10"/>
      <c r="Q136" s="10"/>
      <c r="R136" s="10"/>
      <c r="S136" s="10"/>
      <c r="T136" s="10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18">
        <f t="shared" ca="1" si="1"/>
        <v>0</v>
      </c>
      <c r="AK136" s="19" t="str">
        <f t="shared" ca="1" si="2"/>
        <v>CR</v>
      </c>
      <c r="AL136" s="18" t="s">
        <v>70</v>
      </c>
      <c r="AM136" s="21">
        <v>36</v>
      </c>
      <c r="AN136" s="21">
        <v>34</v>
      </c>
    </row>
    <row r="137" spans="1:40" ht="12" customHeight="1">
      <c r="A137" s="45">
        <v>107</v>
      </c>
      <c r="B137" s="37">
        <f t="shared" ca="1" si="11"/>
        <v>0</v>
      </c>
      <c r="C137" s="46" t="str">
        <f t="shared" ca="1" si="12"/>
        <v>CR</v>
      </c>
      <c r="D137" s="45">
        <f t="shared" ca="1" si="13"/>
        <v>1</v>
      </c>
      <c r="E137" s="52">
        <f t="shared" ca="1" si="18"/>
        <v>1</v>
      </c>
      <c r="F137" s="48">
        <f t="shared" ca="1" si="14"/>
        <v>1089</v>
      </c>
      <c r="G137" s="49">
        <f t="shared" ca="1" si="15"/>
        <v>-1</v>
      </c>
      <c r="H137" s="50">
        <f t="shared" ca="1" si="16"/>
        <v>1087</v>
      </c>
      <c r="I137" s="51">
        <v>107</v>
      </c>
      <c r="J137" s="10"/>
      <c r="K137" s="14"/>
      <c r="L137" s="10"/>
      <c r="M137" s="10"/>
      <c r="N137" s="10"/>
      <c r="O137" s="10"/>
      <c r="P137" s="10"/>
      <c r="Q137" s="10"/>
      <c r="R137" s="10"/>
      <c r="S137" s="10"/>
      <c r="T137" s="10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18">
        <f t="shared" ca="1" si="1"/>
        <v>0</v>
      </c>
      <c r="AK137" s="19" t="str">
        <f t="shared" ca="1" si="2"/>
        <v>CR</v>
      </c>
      <c r="AL137" s="18" t="s">
        <v>70</v>
      </c>
      <c r="AM137" s="21">
        <v>37</v>
      </c>
      <c r="AN137" s="21">
        <v>35</v>
      </c>
    </row>
    <row r="138" spans="1:40" ht="12" customHeight="1">
      <c r="A138" s="45">
        <v>108</v>
      </c>
      <c r="B138" s="37">
        <f t="shared" ca="1" si="11"/>
        <v>0</v>
      </c>
      <c r="C138" s="46" t="str">
        <f t="shared" ca="1" si="12"/>
        <v>CR</v>
      </c>
      <c r="D138" s="45">
        <f t="shared" ca="1" si="13"/>
        <v>1</v>
      </c>
      <c r="E138" s="52">
        <f t="shared" ca="1" si="18"/>
        <v>1</v>
      </c>
      <c r="F138" s="48">
        <f t="shared" ca="1" si="14"/>
        <v>1089</v>
      </c>
      <c r="G138" s="49">
        <f t="shared" ca="1" si="15"/>
        <v>-1</v>
      </c>
      <c r="H138" s="50">
        <f t="shared" ca="1" si="16"/>
        <v>1087</v>
      </c>
      <c r="I138" s="51">
        <v>108</v>
      </c>
      <c r="J138" s="10"/>
      <c r="K138" s="14"/>
      <c r="L138" s="10"/>
      <c r="M138" s="10"/>
      <c r="N138" s="10"/>
      <c r="O138" s="10"/>
      <c r="P138" s="10"/>
      <c r="Q138" s="10"/>
      <c r="R138" s="10"/>
      <c r="S138" s="10"/>
      <c r="T138" s="10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18">
        <f t="shared" ca="1" si="1"/>
        <v>0</v>
      </c>
      <c r="AK138" s="19" t="str">
        <f t="shared" ca="1" si="2"/>
        <v>CR</v>
      </c>
      <c r="AL138" s="18" t="s">
        <v>70</v>
      </c>
      <c r="AM138" s="21">
        <v>38</v>
      </c>
      <c r="AN138" s="21">
        <v>36</v>
      </c>
    </row>
    <row r="139" spans="1:40" ht="12" customHeight="1">
      <c r="A139" s="45">
        <v>109</v>
      </c>
      <c r="B139" s="37">
        <f t="shared" ca="1" si="11"/>
        <v>0</v>
      </c>
      <c r="C139" s="46" t="str">
        <f t="shared" ca="1" si="12"/>
        <v>CR</v>
      </c>
      <c r="D139" s="45">
        <f t="shared" ca="1" si="13"/>
        <v>1</v>
      </c>
      <c r="E139" s="52">
        <f t="shared" ca="1" si="18"/>
        <v>1</v>
      </c>
      <c r="F139" s="48">
        <f t="shared" ca="1" si="14"/>
        <v>1089</v>
      </c>
      <c r="G139" s="49">
        <f t="shared" ca="1" si="15"/>
        <v>-1</v>
      </c>
      <c r="H139" s="50">
        <f t="shared" ca="1" si="16"/>
        <v>1087</v>
      </c>
      <c r="I139" s="51">
        <v>109</v>
      </c>
      <c r="J139" s="10"/>
      <c r="K139" s="14"/>
      <c r="L139" s="10"/>
      <c r="M139" s="10"/>
      <c r="N139" s="10"/>
      <c r="O139" s="10"/>
      <c r="P139" s="10"/>
      <c r="Q139" s="10"/>
      <c r="R139" s="10"/>
      <c r="S139" s="10"/>
      <c r="T139" s="10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18">
        <f t="shared" ca="1" si="1"/>
        <v>0</v>
      </c>
      <c r="AK139" s="19" t="str">
        <f t="shared" ca="1" si="2"/>
        <v>CR</v>
      </c>
      <c r="AL139" s="18" t="s">
        <v>70</v>
      </c>
      <c r="AM139" s="21">
        <v>39</v>
      </c>
      <c r="AN139" s="21">
        <v>37</v>
      </c>
    </row>
    <row r="140" spans="1:40" ht="12" customHeight="1">
      <c r="A140" s="45">
        <v>110</v>
      </c>
      <c r="B140" s="37">
        <f t="shared" ca="1" si="11"/>
        <v>0</v>
      </c>
      <c r="C140" s="46" t="str">
        <f t="shared" ca="1" si="12"/>
        <v>CR</v>
      </c>
      <c r="D140" s="45">
        <f t="shared" ca="1" si="13"/>
        <v>1</v>
      </c>
      <c r="E140" s="52">
        <f t="shared" ca="1" si="18"/>
        <v>1</v>
      </c>
      <c r="F140" s="48">
        <f t="shared" ca="1" si="14"/>
        <v>1089</v>
      </c>
      <c r="G140" s="49"/>
      <c r="H140" s="50"/>
      <c r="I140" s="51">
        <v>110</v>
      </c>
      <c r="J140" s="10"/>
      <c r="K140" s="14"/>
      <c r="L140" s="10"/>
      <c r="M140" s="10"/>
      <c r="N140" s="10"/>
      <c r="O140" s="10"/>
      <c r="P140" s="10"/>
      <c r="Q140" s="10"/>
      <c r="R140" s="10"/>
      <c r="S140" s="10"/>
      <c r="T140" s="10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18">
        <f t="shared" ca="1" si="1"/>
        <v>0</v>
      </c>
      <c r="AK140" s="19" t="str">
        <f t="shared" ca="1" si="2"/>
        <v>CR</v>
      </c>
      <c r="AL140" s="18" t="s">
        <v>70</v>
      </c>
      <c r="AM140" s="21">
        <v>40</v>
      </c>
      <c r="AN140" s="21">
        <v>38</v>
      </c>
    </row>
    <row r="141" spans="1:40" ht="12" customHeight="1">
      <c r="J141" s="10"/>
      <c r="K141" s="14"/>
      <c r="L141" s="10"/>
      <c r="M141" s="10"/>
      <c r="N141" s="10"/>
      <c r="O141" s="10"/>
      <c r="P141" s="10"/>
      <c r="Q141" s="10"/>
      <c r="R141" s="10"/>
      <c r="S141" s="10"/>
      <c r="T141" s="10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18">
        <f t="shared" ca="1" si="1"/>
        <v>0</v>
      </c>
      <c r="AK141" s="19" t="str">
        <f t="shared" ca="1" si="2"/>
        <v>CR</v>
      </c>
      <c r="AL141" s="18" t="s">
        <v>70</v>
      </c>
      <c r="AM141" s="21">
        <v>41</v>
      </c>
      <c r="AN141" s="21">
        <v>39</v>
      </c>
    </row>
    <row r="142" spans="1:40" ht="12" hidden="1" customHeight="1">
      <c r="A142" s="43"/>
      <c r="B142" s="10"/>
      <c r="C142" s="10"/>
      <c r="D142" s="10"/>
      <c r="E142" s="10"/>
      <c r="F142" s="10"/>
      <c r="G142" s="10"/>
      <c r="H142" s="10"/>
      <c r="I142" s="10"/>
      <c r="J142" s="10"/>
      <c r="K142" s="14"/>
      <c r="L142" s="10"/>
      <c r="M142" s="10"/>
      <c r="N142" s="10"/>
      <c r="O142" s="10"/>
      <c r="P142" s="10"/>
      <c r="Q142" s="10"/>
      <c r="R142" s="10"/>
      <c r="S142" s="10"/>
      <c r="T142" s="10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18">
        <f t="shared" ca="1" si="1"/>
        <v>0</v>
      </c>
      <c r="AK142" s="19" t="str">
        <f t="shared" ca="1" si="2"/>
        <v>CR</v>
      </c>
      <c r="AL142" s="18" t="s">
        <v>70</v>
      </c>
      <c r="AM142" s="21">
        <v>42</v>
      </c>
      <c r="AN142" s="21">
        <v>40</v>
      </c>
    </row>
    <row r="143" spans="1:40" ht="12" hidden="1" customHeight="1">
      <c r="A143" s="43"/>
      <c r="B143" s="10"/>
      <c r="C143" s="10"/>
      <c r="D143" s="10"/>
      <c r="E143" s="10"/>
      <c r="F143" s="10"/>
      <c r="G143" s="10"/>
      <c r="H143" s="10"/>
      <c r="I143" s="10"/>
      <c r="J143" s="10"/>
      <c r="K143" s="14"/>
      <c r="L143" s="10"/>
      <c r="M143" s="10"/>
      <c r="N143" s="10"/>
      <c r="O143" s="10"/>
      <c r="P143" s="10"/>
      <c r="Q143" s="10"/>
      <c r="R143" s="10"/>
      <c r="S143" s="10"/>
      <c r="T143" s="10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18">
        <f t="shared" ca="1" si="1"/>
        <v>0</v>
      </c>
      <c r="AK143" s="19" t="str">
        <f t="shared" ca="1" si="2"/>
        <v>CR</v>
      </c>
      <c r="AL143" s="18" t="s">
        <v>70</v>
      </c>
      <c r="AM143" s="21">
        <v>43</v>
      </c>
      <c r="AN143" s="21">
        <v>41</v>
      </c>
    </row>
    <row r="144" spans="1:40" ht="12" hidden="1" customHeight="1">
      <c r="A144" s="43"/>
      <c r="B144" s="10"/>
      <c r="C144" s="10"/>
      <c r="D144" s="10"/>
      <c r="E144" s="10"/>
      <c r="F144" s="10"/>
      <c r="G144" s="10"/>
      <c r="H144" s="10"/>
      <c r="I144" s="10"/>
      <c r="J144" s="10"/>
      <c r="K144" s="14"/>
      <c r="L144" s="10"/>
      <c r="M144" s="10"/>
      <c r="N144" s="10"/>
      <c r="O144" s="10"/>
      <c r="P144" s="10"/>
      <c r="Q144" s="10"/>
      <c r="R144" s="10"/>
      <c r="S144" s="10"/>
      <c r="T144" s="10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18">
        <f t="shared" ca="1" si="1"/>
        <v>0</v>
      </c>
      <c r="AK144" s="19" t="str">
        <f t="shared" ca="1" si="2"/>
        <v>CR</v>
      </c>
      <c r="AL144" s="18" t="s">
        <v>70</v>
      </c>
      <c r="AM144" s="21">
        <v>44</v>
      </c>
      <c r="AN144" s="21">
        <v>42</v>
      </c>
    </row>
    <row r="145" spans="1:40" ht="12" hidden="1" customHeight="1">
      <c r="A145" s="43"/>
      <c r="B145" s="10"/>
      <c r="C145" s="10"/>
      <c r="D145" s="10"/>
      <c r="E145" s="10"/>
      <c r="F145" s="10"/>
      <c r="G145" s="10"/>
      <c r="H145" s="10"/>
      <c r="I145" s="10"/>
      <c r="J145" s="10"/>
      <c r="K145" s="14"/>
      <c r="L145" s="10"/>
      <c r="M145" s="10"/>
      <c r="N145" s="10"/>
      <c r="O145" s="10"/>
      <c r="P145" s="10"/>
      <c r="Q145" s="10"/>
      <c r="R145" s="10"/>
      <c r="S145" s="10"/>
      <c r="T145" s="10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18">
        <f t="shared" ca="1" si="1"/>
        <v>0</v>
      </c>
      <c r="AK145" s="19" t="str">
        <f t="shared" ca="1" si="2"/>
        <v>CR</v>
      </c>
      <c r="AL145" s="18" t="s">
        <v>70</v>
      </c>
      <c r="AM145" s="21">
        <v>45</v>
      </c>
      <c r="AN145" s="21">
        <v>43</v>
      </c>
    </row>
    <row r="146" spans="1:40" ht="12" hidden="1" customHeight="1">
      <c r="A146" s="43"/>
      <c r="B146" s="10"/>
      <c r="C146" s="10"/>
      <c r="D146" s="10"/>
      <c r="E146" s="10"/>
      <c r="F146" s="10"/>
      <c r="G146" s="10"/>
      <c r="H146" s="10"/>
      <c r="I146" s="10"/>
      <c r="J146" s="10"/>
      <c r="K146" s="14"/>
      <c r="L146" s="10"/>
      <c r="M146" s="10"/>
      <c r="N146" s="10"/>
      <c r="O146" s="10"/>
      <c r="P146" s="10"/>
      <c r="Q146" s="10"/>
      <c r="R146" s="10"/>
      <c r="S146" s="10"/>
      <c r="T146" s="10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18">
        <f t="shared" ca="1" si="1"/>
        <v>0</v>
      </c>
      <c r="AK146" s="19" t="str">
        <f t="shared" ca="1" si="2"/>
        <v>CR</v>
      </c>
      <c r="AL146" s="18" t="s">
        <v>70</v>
      </c>
      <c r="AM146" s="21">
        <v>46</v>
      </c>
      <c r="AN146" s="21">
        <v>44</v>
      </c>
    </row>
    <row r="147" spans="1:40" ht="12" hidden="1" customHeight="1">
      <c r="A147" s="43"/>
      <c r="B147" s="10"/>
      <c r="C147" s="10"/>
      <c r="D147" s="10"/>
      <c r="E147" s="10"/>
      <c r="F147" s="10"/>
      <c r="G147" s="10"/>
      <c r="H147" s="10"/>
      <c r="I147" s="10"/>
      <c r="J147" s="10"/>
      <c r="K147" s="14"/>
      <c r="L147" s="10"/>
      <c r="M147" s="10"/>
      <c r="N147" s="10"/>
      <c r="O147" s="10"/>
      <c r="P147" s="10"/>
      <c r="Q147" s="10"/>
      <c r="R147" s="10"/>
      <c r="S147" s="10"/>
      <c r="T147" s="10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18">
        <f t="shared" ca="1" si="1"/>
        <v>0</v>
      </c>
      <c r="AK147" s="19" t="str">
        <f t="shared" ca="1" si="2"/>
        <v>CR</v>
      </c>
      <c r="AL147" s="18" t="s">
        <v>70</v>
      </c>
      <c r="AM147" s="21">
        <v>47</v>
      </c>
      <c r="AN147" s="21">
        <v>45</v>
      </c>
    </row>
    <row r="148" spans="1:40" ht="12" hidden="1" customHeight="1">
      <c r="A148" s="43"/>
      <c r="B148" s="10"/>
      <c r="C148" s="10"/>
      <c r="D148" s="10"/>
      <c r="E148" s="10"/>
      <c r="F148" s="10"/>
      <c r="G148" s="10"/>
      <c r="H148" s="10"/>
      <c r="I148" s="10"/>
      <c r="J148" s="10"/>
      <c r="K148" s="14"/>
      <c r="L148" s="10"/>
      <c r="M148" s="10"/>
      <c r="N148" s="10"/>
      <c r="O148" s="10"/>
      <c r="P148" s="10"/>
      <c r="Q148" s="10"/>
      <c r="R148" s="10"/>
      <c r="S148" s="10"/>
      <c r="T148" s="10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18">
        <f t="shared" ca="1" si="1"/>
        <v>0</v>
      </c>
      <c r="AK148" s="19" t="str">
        <f t="shared" ca="1" si="2"/>
        <v>CR</v>
      </c>
      <c r="AL148" s="18" t="s">
        <v>70</v>
      </c>
      <c r="AM148" s="21">
        <v>48</v>
      </c>
      <c r="AN148" s="21">
        <v>46</v>
      </c>
    </row>
    <row r="149" spans="1:40" ht="12" hidden="1" customHeight="1">
      <c r="A149" s="43"/>
      <c r="B149" s="10"/>
      <c r="C149" s="10"/>
      <c r="D149" s="10"/>
      <c r="E149" s="10"/>
      <c r="F149" s="10"/>
      <c r="G149" s="10"/>
      <c r="H149" s="10"/>
      <c r="I149" s="10"/>
      <c r="J149" s="10"/>
      <c r="K149" s="14"/>
      <c r="L149" s="10"/>
      <c r="M149" s="10"/>
      <c r="N149" s="10"/>
      <c r="O149" s="10"/>
      <c r="P149" s="10"/>
      <c r="Q149" s="10"/>
      <c r="R149" s="10"/>
      <c r="S149" s="10"/>
      <c r="T149" s="10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18">
        <f t="shared" ca="1" si="1"/>
        <v>0</v>
      </c>
      <c r="AK149" s="19" t="str">
        <f t="shared" ca="1" si="2"/>
        <v>CR</v>
      </c>
      <c r="AL149" s="18" t="s">
        <v>70</v>
      </c>
      <c r="AM149" s="21">
        <v>49</v>
      </c>
      <c r="AN149" s="21">
        <v>47</v>
      </c>
    </row>
    <row r="150" spans="1:40" ht="12" hidden="1" customHeight="1">
      <c r="A150" s="43"/>
      <c r="B150" s="10"/>
      <c r="C150" s="10"/>
      <c r="D150" s="10"/>
      <c r="E150" s="10"/>
      <c r="F150" s="10"/>
      <c r="G150" s="10"/>
      <c r="H150" s="10"/>
      <c r="I150" s="10"/>
      <c r="J150" s="10"/>
      <c r="K150" s="14"/>
      <c r="L150" s="10"/>
      <c r="M150" s="10"/>
      <c r="N150" s="10"/>
      <c r="O150" s="10"/>
      <c r="P150" s="10"/>
      <c r="Q150" s="10"/>
      <c r="R150" s="10"/>
      <c r="S150" s="10"/>
      <c r="T150" s="10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18">
        <f t="shared" ca="1" si="1"/>
        <v>0</v>
      </c>
      <c r="AK150" s="19" t="str">
        <f t="shared" ca="1" si="2"/>
        <v>CR</v>
      </c>
      <c r="AL150" s="18" t="s">
        <v>70</v>
      </c>
      <c r="AM150" s="21">
        <v>50</v>
      </c>
      <c r="AN150" s="21">
        <v>48</v>
      </c>
    </row>
    <row r="151" spans="1:40" ht="12" hidden="1" customHeight="1">
      <c r="A151" s="43"/>
      <c r="B151" s="10"/>
      <c r="C151" s="10"/>
      <c r="D151" s="10"/>
      <c r="E151" s="10"/>
      <c r="F151" s="10"/>
      <c r="G151" s="10"/>
      <c r="H151" s="10"/>
      <c r="I151" s="10"/>
      <c r="J151" s="10"/>
      <c r="K151" s="14"/>
      <c r="L151" s="10"/>
      <c r="M151" s="10"/>
      <c r="N151" s="10"/>
      <c r="O151" s="10"/>
      <c r="P151" s="10"/>
      <c r="Q151" s="10"/>
      <c r="R151" s="10"/>
      <c r="S151" s="10"/>
      <c r="T151" s="10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18">
        <f t="shared" ca="1" si="1"/>
        <v>0</v>
      </c>
      <c r="AK151" s="19" t="str">
        <f t="shared" ca="1" si="2"/>
        <v>CR</v>
      </c>
      <c r="AL151" s="18" t="s">
        <v>70</v>
      </c>
      <c r="AM151" s="21">
        <v>51</v>
      </c>
      <c r="AN151" s="21">
        <v>49</v>
      </c>
    </row>
    <row r="152" spans="1:40" ht="12" hidden="1" customHeight="1">
      <c r="A152" s="43"/>
      <c r="B152" s="10"/>
      <c r="C152" s="10"/>
      <c r="D152" s="10"/>
      <c r="E152" s="10"/>
      <c r="F152" s="10"/>
      <c r="G152" s="10"/>
      <c r="H152" s="10"/>
      <c r="I152" s="10"/>
      <c r="J152" s="10"/>
      <c r="K152" s="14"/>
      <c r="L152" s="10"/>
      <c r="M152" s="10"/>
      <c r="N152" s="10"/>
      <c r="O152" s="10"/>
      <c r="P152" s="10"/>
      <c r="Q152" s="10"/>
      <c r="R152" s="10"/>
      <c r="S152" s="10"/>
      <c r="T152" s="10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18">
        <f t="shared" ca="1" si="1"/>
        <v>0</v>
      </c>
      <c r="AK152" s="19" t="str">
        <f t="shared" ca="1" si="2"/>
        <v>CR</v>
      </c>
      <c r="AL152" s="18" t="s">
        <v>70</v>
      </c>
      <c r="AM152" s="21">
        <v>52</v>
      </c>
      <c r="AN152" s="21">
        <v>50</v>
      </c>
    </row>
    <row r="153" spans="1:40" ht="12" hidden="1" customHeight="1">
      <c r="A153" s="43"/>
      <c r="B153" s="10"/>
      <c r="C153" s="10"/>
      <c r="D153" s="10"/>
      <c r="E153" s="10"/>
      <c r="F153" s="10"/>
      <c r="G153" s="10"/>
      <c r="H153" s="10"/>
      <c r="I153" s="10"/>
      <c r="J153" s="10"/>
      <c r="K153" s="14"/>
      <c r="L153" s="10"/>
      <c r="M153" s="10"/>
      <c r="N153" s="10"/>
      <c r="O153" s="10"/>
      <c r="P153" s="10"/>
      <c r="Q153" s="10"/>
      <c r="R153" s="10"/>
      <c r="S153" s="10"/>
      <c r="T153" s="10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18">
        <f t="shared" ca="1" si="1"/>
        <v>0</v>
      </c>
      <c r="AK153" s="19" t="str">
        <f t="shared" ca="1" si="2"/>
        <v>U</v>
      </c>
      <c r="AL153" s="21" t="s">
        <v>71</v>
      </c>
      <c r="AM153" s="21">
        <v>3</v>
      </c>
      <c r="AN153" s="21">
        <v>1</v>
      </c>
    </row>
    <row r="154" spans="1:40" ht="12" hidden="1" customHeight="1">
      <c r="A154" s="43"/>
      <c r="B154" s="10"/>
      <c r="C154" s="10"/>
      <c r="D154" s="10"/>
      <c r="E154" s="10"/>
      <c r="F154" s="10"/>
      <c r="G154" s="10"/>
      <c r="H154" s="10"/>
      <c r="I154" s="10"/>
      <c r="J154" s="10"/>
      <c r="K154" s="14"/>
      <c r="L154" s="10"/>
      <c r="M154" s="10"/>
      <c r="N154" s="10"/>
      <c r="O154" s="10"/>
      <c r="P154" s="10"/>
      <c r="Q154" s="10"/>
      <c r="R154" s="10"/>
      <c r="S154" s="10"/>
      <c r="T154" s="10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18">
        <f t="shared" ca="1" si="1"/>
        <v>0</v>
      </c>
      <c r="AK154" s="19" t="str">
        <f t="shared" ca="1" si="2"/>
        <v>U</v>
      </c>
      <c r="AL154" s="21" t="s">
        <v>71</v>
      </c>
      <c r="AM154" s="21">
        <v>4</v>
      </c>
      <c r="AN154" s="21">
        <v>2</v>
      </c>
    </row>
    <row r="155" spans="1:40" ht="12" hidden="1" customHeight="1">
      <c r="A155" s="43"/>
      <c r="B155" s="10"/>
      <c r="C155" s="10"/>
      <c r="D155" s="10"/>
      <c r="E155" s="10"/>
      <c r="F155" s="10"/>
      <c r="G155" s="10"/>
      <c r="H155" s="10"/>
      <c r="I155" s="10"/>
      <c r="J155" s="10"/>
      <c r="K155" s="14"/>
      <c r="L155" s="10"/>
      <c r="M155" s="10"/>
      <c r="N155" s="10"/>
      <c r="O155" s="10"/>
      <c r="P155" s="10"/>
      <c r="Q155" s="10"/>
      <c r="R155" s="10"/>
      <c r="S155" s="10"/>
      <c r="T155" s="10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18">
        <f t="shared" ca="1" si="1"/>
        <v>0</v>
      </c>
      <c r="AK155" s="19" t="str">
        <f t="shared" ca="1" si="2"/>
        <v>U</v>
      </c>
      <c r="AL155" s="21" t="s">
        <v>71</v>
      </c>
      <c r="AM155" s="21">
        <v>5</v>
      </c>
      <c r="AN155" s="21">
        <v>3</v>
      </c>
    </row>
    <row r="156" spans="1:40" ht="12" hidden="1" customHeight="1">
      <c r="A156" s="43"/>
      <c r="B156" s="10"/>
      <c r="C156" s="10"/>
      <c r="D156" s="10"/>
      <c r="E156" s="10"/>
      <c r="F156" s="10"/>
      <c r="G156" s="10"/>
      <c r="H156" s="10"/>
      <c r="I156" s="10"/>
      <c r="J156" s="10"/>
      <c r="K156" s="14"/>
      <c r="L156" s="10"/>
      <c r="M156" s="10"/>
      <c r="N156" s="10"/>
      <c r="O156" s="10"/>
      <c r="P156" s="10"/>
      <c r="Q156" s="10"/>
      <c r="R156" s="10"/>
      <c r="S156" s="10"/>
      <c r="T156" s="10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18">
        <f t="shared" ca="1" si="1"/>
        <v>0</v>
      </c>
      <c r="AK156" s="19" t="str">
        <f t="shared" ca="1" si="2"/>
        <v>U</v>
      </c>
      <c r="AL156" s="21" t="s">
        <v>71</v>
      </c>
      <c r="AM156" s="21">
        <v>6</v>
      </c>
      <c r="AN156" s="21">
        <v>4</v>
      </c>
    </row>
    <row r="157" spans="1:40" ht="12" hidden="1" customHeight="1">
      <c r="A157" s="43"/>
      <c r="B157" s="10"/>
      <c r="C157" s="10"/>
      <c r="D157" s="10"/>
      <c r="E157" s="10"/>
      <c r="F157" s="10"/>
      <c r="G157" s="10"/>
      <c r="H157" s="10"/>
      <c r="I157" s="10"/>
      <c r="J157" s="10"/>
      <c r="K157" s="14"/>
      <c r="L157" s="10"/>
      <c r="M157" s="10"/>
      <c r="N157" s="10"/>
      <c r="O157" s="10"/>
      <c r="P157" s="10"/>
      <c r="Q157" s="10"/>
      <c r="R157" s="10"/>
      <c r="S157" s="10"/>
      <c r="T157" s="10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18">
        <f t="shared" ca="1" si="1"/>
        <v>0</v>
      </c>
      <c r="AK157" s="19" t="str">
        <f t="shared" ca="1" si="2"/>
        <v>U</v>
      </c>
      <c r="AL157" s="21" t="s">
        <v>71</v>
      </c>
      <c r="AM157" s="21">
        <v>7</v>
      </c>
      <c r="AN157" s="21">
        <v>5</v>
      </c>
    </row>
    <row r="158" spans="1:40" ht="12" hidden="1" customHeight="1">
      <c r="A158" s="43"/>
      <c r="B158" s="10"/>
      <c r="C158" s="10"/>
      <c r="D158" s="10"/>
      <c r="E158" s="10"/>
      <c r="F158" s="10"/>
      <c r="G158" s="10"/>
      <c r="H158" s="10"/>
      <c r="I158" s="10"/>
      <c r="J158" s="10"/>
      <c r="K158" s="14"/>
      <c r="L158" s="10"/>
      <c r="M158" s="10"/>
      <c r="N158" s="10"/>
      <c r="O158" s="10"/>
      <c r="P158" s="10"/>
      <c r="Q158" s="10"/>
      <c r="R158" s="10"/>
      <c r="S158" s="10"/>
      <c r="T158" s="10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18">
        <f t="shared" ca="1" si="1"/>
        <v>0</v>
      </c>
      <c r="AK158" s="19" t="str">
        <f t="shared" ca="1" si="2"/>
        <v>U</v>
      </c>
      <c r="AL158" s="21" t="s">
        <v>71</v>
      </c>
      <c r="AM158" s="21">
        <v>8</v>
      </c>
      <c r="AN158" s="21">
        <v>6</v>
      </c>
    </row>
    <row r="159" spans="1:40" ht="12" hidden="1" customHeight="1">
      <c r="A159" s="43"/>
      <c r="B159" s="10"/>
      <c r="C159" s="10"/>
      <c r="D159" s="10"/>
      <c r="E159" s="10"/>
      <c r="F159" s="10"/>
      <c r="G159" s="10"/>
      <c r="H159" s="10"/>
      <c r="I159" s="10"/>
      <c r="J159" s="10"/>
      <c r="K159" s="14"/>
      <c r="L159" s="10"/>
      <c r="M159" s="10"/>
      <c r="N159" s="10"/>
      <c r="O159" s="10"/>
      <c r="P159" s="10"/>
      <c r="Q159" s="10"/>
      <c r="R159" s="10"/>
      <c r="S159" s="10"/>
      <c r="T159" s="10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18">
        <f t="shared" ca="1" si="1"/>
        <v>0</v>
      </c>
      <c r="AK159" s="19" t="str">
        <f t="shared" ca="1" si="2"/>
        <v>U</v>
      </c>
      <c r="AL159" s="21" t="s">
        <v>71</v>
      </c>
      <c r="AM159" s="21">
        <v>9</v>
      </c>
      <c r="AN159" s="21">
        <v>7</v>
      </c>
    </row>
    <row r="160" spans="1:40" ht="12" hidden="1" customHeight="1">
      <c r="A160" s="43"/>
      <c r="B160" s="10"/>
      <c r="C160" s="10"/>
      <c r="D160" s="10"/>
      <c r="E160" s="10"/>
      <c r="F160" s="10"/>
      <c r="G160" s="10"/>
      <c r="H160" s="10"/>
      <c r="I160" s="10"/>
      <c r="J160" s="10"/>
      <c r="K160" s="14"/>
      <c r="L160" s="10"/>
      <c r="M160" s="10"/>
      <c r="N160" s="10"/>
      <c r="O160" s="10"/>
      <c r="P160" s="10"/>
      <c r="Q160" s="10"/>
      <c r="R160" s="10"/>
      <c r="S160" s="10"/>
      <c r="T160" s="10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18">
        <f t="shared" ca="1" si="1"/>
        <v>0</v>
      </c>
      <c r="AK160" s="19" t="str">
        <f t="shared" ca="1" si="2"/>
        <v>U</v>
      </c>
      <c r="AL160" s="21" t="s">
        <v>71</v>
      </c>
      <c r="AM160" s="21">
        <v>10</v>
      </c>
      <c r="AN160" s="21">
        <v>8</v>
      </c>
    </row>
    <row r="161" spans="1:40" ht="12" hidden="1" customHeight="1">
      <c r="A161" s="43"/>
      <c r="B161" s="10"/>
      <c r="C161" s="10"/>
      <c r="D161" s="10"/>
      <c r="E161" s="10"/>
      <c r="F161" s="10"/>
      <c r="G161" s="10"/>
      <c r="H161" s="10"/>
      <c r="I161" s="10"/>
      <c r="J161" s="10"/>
      <c r="K161" s="14"/>
      <c r="L161" s="10"/>
      <c r="M161" s="10"/>
      <c r="N161" s="10"/>
      <c r="O161" s="10"/>
      <c r="P161" s="10"/>
      <c r="Q161" s="10"/>
      <c r="R161" s="10"/>
      <c r="S161" s="10"/>
      <c r="T161" s="10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18">
        <f t="shared" ca="1" si="1"/>
        <v>0</v>
      </c>
      <c r="AK161" s="19" t="str">
        <f t="shared" ca="1" si="2"/>
        <v>U</v>
      </c>
      <c r="AL161" s="21" t="s">
        <v>71</v>
      </c>
      <c r="AM161" s="21">
        <v>11</v>
      </c>
      <c r="AN161" s="21">
        <v>9</v>
      </c>
    </row>
    <row r="162" spans="1:40" ht="12" hidden="1" customHeight="1">
      <c r="A162" s="43"/>
      <c r="B162" s="10"/>
      <c r="C162" s="10"/>
      <c r="D162" s="10"/>
      <c r="E162" s="10"/>
      <c r="F162" s="10"/>
      <c r="G162" s="10"/>
      <c r="H162" s="10"/>
      <c r="I162" s="10"/>
      <c r="J162" s="10"/>
      <c r="K162" s="14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18">
        <f t="shared" ca="1" si="1"/>
        <v>0</v>
      </c>
      <c r="AK162" s="19" t="str">
        <f t="shared" ca="1" si="2"/>
        <v>U</v>
      </c>
      <c r="AL162" s="21" t="s">
        <v>71</v>
      </c>
      <c r="AM162" s="21">
        <v>12</v>
      </c>
      <c r="AN162" s="21">
        <v>10</v>
      </c>
    </row>
    <row r="163" spans="1:40" ht="12" hidden="1" customHeight="1">
      <c r="A163" s="43"/>
      <c r="B163" s="10"/>
      <c r="C163" s="10"/>
      <c r="D163" s="10"/>
      <c r="E163" s="10"/>
      <c r="F163" s="10"/>
      <c r="G163" s="10"/>
      <c r="H163" s="10"/>
      <c r="I163" s="10"/>
      <c r="J163" s="10"/>
      <c r="K163" s="14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18">
        <f t="shared" ca="1" si="1"/>
        <v>0</v>
      </c>
      <c r="AK163" s="19" t="str">
        <f t="shared" ca="1" si="2"/>
        <v>U</v>
      </c>
      <c r="AL163" s="21" t="s">
        <v>71</v>
      </c>
      <c r="AM163" s="21">
        <v>13</v>
      </c>
      <c r="AN163" s="21">
        <v>11</v>
      </c>
    </row>
    <row r="164" spans="1:40" ht="12" hidden="1" customHeight="1">
      <c r="A164" s="43"/>
      <c r="B164" s="10"/>
      <c r="C164" s="10"/>
      <c r="D164" s="10"/>
      <c r="E164" s="10"/>
      <c r="F164" s="10"/>
      <c r="G164" s="10"/>
      <c r="H164" s="10"/>
      <c r="I164" s="10"/>
      <c r="J164" s="10"/>
      <c r="K164" s="14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18">
        <f t="shared" ca="1" si="1"/>
        <v>0</v>
      </c>
      <c r="AK164" s="19" t="str">
        <f t="shared" ca="1" si="2"/>
        <v>U</v>
      </c>
      <c r="AL164" s="21" t="s">
        <v>71</v>
      </c>
      <c r="AM164" s="21">
        <v>14</v>
      </c>
      <c r="AN164" s="21">
        <v>12</v>
      </c>
    </row>
    <row r="165" spans="1:40" ht="12" hidden="1" customHeight="1">
      <c r="A165" s="43"/>
      <c r="B165" s="10"/>
      <c r="C165" s="10"/>
      <c r="D165" s="10"/>
      <c r="E165" s="10"/>
      <c r="F165" s="10"/>
      <c r="G165" s="10"/>
      <c r="H165" s="10"/>
      <c r="I165" s="10"/>
      <c r="J165" s="10"/>
      <c r="K165" s="14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18">
        <f t="shared" ca="1" si="1"/>
        <v>0</v>
      </c>
      <c r="AK165" s="19" t="str">
        <f t="shared" ca="1" si="2"/>
        <v>U</v>
      </c>
      <c r="AL165" s="21" t="s">
        <v>71</v>
      </c>
      <c r="AM165" s="21">
        <v>15</v>
      </c>
      <c r="AN165" s="21">
        <v>13</v>
      </c>
    </row>
    <row r="166" spans="1:40" ht="12" hidden="1" customHeight="1">
      <c r="A166" s="43"/>
      <c r="B166" s="10"/>
      <c r="C166" s="10"/>
      <c r="D166" s="10"/>
      <c r="E166" s="10"/>
      <c r="F166" s="10"/>
      <c r="G166" s="10"/>
      <c r="H166" s="10"/>
      <c r="I166" s="10"/>
      <c r="J166" s="10"/>
      <c r="K166" s="14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18">
        <f t="shared" ca="1" si="1"/>
        <v>0</v>
      </c>
      <c r="AK166" s="19" t="str">
        <f t="shared" ca="1" si="2"/>
        <v>U</v>
      </c>
      <c r="AL166" s="21" t="s">
        <v>71</v>
      </c>
      <c r="AM166" s="21">
        <v>16</v>
      </c>
      <c r="AN166" s="21">
        <v>14</v>
      </c>
    </row>
    <row r="167" spans="1:40" ht="12" hidden="1" customHeight="1">
      <c r="A167" s="43"/>
      <c r="B167" s="10"/>
      <c r="C167" s="10"/>
      <c r="D167" s="10"/>
      <c r="E167" s="10"/>
      <c r="F167" s="10"/>
      <c r="G167" s="10"/>
      <c r="H167" s="10"/>
      <c r="I167" s="10"/>
      <c r="J167" s="10"/>
      <c r="K167" s="14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18">
        <f t="shared" ca="1" si="1"/>
        <v>0</v>
      </c>
      <c r="AK167" s="19" t="str">
        <f t="shared" ca="1" si="2"/>
        <v>U</v>
      </c>
      <c r="AL167" s="21" t="s">
        <v>71</v>
      </c>
      <c r="AM167" s="21">
        <v>17</v>
      </c>
      <c r="AN167" s="21">
        <v>15</v>
      </c>
    </row>
    <row r="168" spans="1:40" ht="12" hidden="1" customHeight="1">
      <c r="A168" s="43"/>
      <c r="B168" s="10"/>
      <c r="C168" s="10"/>
      <c r="D168" s="10"/>
      <c r="E168" s="10"/>
      <c r="F168" s="10"/>
      <c r="G168" s="10"/>
      <c r="H168" s="10"/>
      <c r="I168" s="10"/>
      <c r="J168" s="10"/>
      <c r="K168" s="14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18">
        <f t="shared" ca="1" si="1"/>
        <v>0</v>
      </c>
      <c r="AK168" s="19" t="str">
        <f t="shared" ca="1" si="2"/>
        <v>U</v>
      </c>
      <c r="AL168" s="21" t="s">
        <v>71</v>
      </c>
      <c r="AM168" s="21">
        <v>18</v>
      </c>
      <c r="AN168" s="21">
        <v>16</v>
      </c>
    </row>
    <row r="169" spans="1:40" ht="12" hidden="1" customHeight="1">
      <c r="A169" s="43"/>
      <c r="B169" s="10"/>
      <c r="C169" s="10"/>
      <c r="D169" s="10"/>
      <c r="E169" s="10"/>
      <c r="F169" s="10"/>
      <c r="G169" s="10"/>
      <c r="H169" s="10"/>
      <c r="I169" s="10"/>
      <c r="J169" s="10"/>
      <c r="K169" s="14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18">
        <f t="shared" ca="1" si="1"/>
        <v>0</v>
      </c>
      <c r="AK169" s="19" t="str">
        <f t="shared" ca="1" si="2"/>
        <v>U</v>
      </c>
      <c r="AL169" s="21" t="s">
        <v>71</v>
      </c>
      <c r="AM169" s="21">
        <v>19</v>
      </c>
      <c r="AN169" s="21">
        <v>17</v>
      </c>
    </row>
    <row r="170" spans="1:40" ht="12" hidden="1" customHeight="1">
      <c r="A170" s="43"/>
      <c r="B170" s="10"/>
      <c r="C170" s="10"/>
      <c r="D170" s="10"/>
      <c r="E170" s="10"/>
      <c r="F170" s="10"/>
      <c r="G170" s="10"/>
      <c r="H170" s="10"/>
      <c r="I170" s="10"/>
      <c r="J170" s="10"/>
      <c r="K170" s="14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18">
        <f t="shared" ca="1" si="1"/>
        <v>0</v>
      </c>
      <c r="AK170" s="19" t="str">
        <f t="shared" ca="1" si="2"/>
        <v>U</v>
      </c>
      <c r="AL170" s="21" t="s">
        <v>71</v>
      </c>
      <c r="AM170" s="21">
        <v>20</v>
      </c>
      <c r="AN170" s="21">
        <v>18</v>
      </c>
    </row>
    <row r="171" spans="1:40" ht="12" hidden="1" customHeight="1">
      <c r="A171" s="43"/>
      <c r="B171" s="10"/>
      <c r="C171" s="10"/>
      <c r="D171" s="10"/>
      <c r="E171" s="10"/>
      <c r="F171" s="10"/>
      <c r="G171" s="10"/>
      <c r="H171" s="10"/>
      <c r="I171" s="10"/>
      <c r="J171" s="10"/>
      <c r="K171" s="14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18">
        <f t="shared" ca="1" si="1"/>
        <v>0</v>
      </c>
      <c r="AK171" s="19" t="str">
        <f t="shared" ca="1" si="2"/>
        <v>U</v>
      </c>
      <c r="AL171" s="21" t="s">
        <v>71</v>
      </c>
      <c r="AM171" s="21">
        <v>21</v>
      </c>
      <c r="AN171" s="21">
        <v>19</v>
      </c>
    </row>
    <row r="172" spans="1:40" ht="12" hidden="1" customHeight="1">
      <c r="A172" s="43"/>
      <c r="B172" s="10"/>
      <c r="C172" s="10"/>
      <c r="D172" s="10"/>
      <c r="E172" s="10"/>
      <c r="F172" s="10"/>
      <c r="G172" s="10"/>
      <c r="H172" s="10"/>
      <c r="I172" s="10"/>
      <c r="J172" s="10"/>
      <c r="K172" s="14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18">
        <f t="shared" ca="1" si="1"/>
        <v>0</v>
      </c>
      <c r="AK172" s="19" t="str">
        <f t="shared" ca="1" si="2"/>
        <v>U</v>
      </c>
      <c r="AL172" s="21" t="s">
        <v>71</v>
      </c>
      <c r="AM172" s="21">
        <v>22</v>
      </c>
      <c r="AN172" s="21">
        <v>20</v>
      </c>
    </row>
    <row r="173" spans="1:40" ht="12" hidden="1" customHeight="1">
      <c r="A173" s="43"/>
      <c r="B173" s="10"/>
      <c r="C173" s="10"/>
      <c r="D173" s="10"/>
      <c r="E173" s="10"/>
      <c r="F173" s="10"/>
      <c r="G173" s="10"/>
      <c r="H173" s="10"/>
      <c r="I173" s="10"/>
      <c r="J173" s="10"/>
      <c r="K173" s="14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18">
        <f t="shared" ca="1" si="1"/>
        <v>0</v>
      </c>
      <c r="AK173" s="19" t="str">
        <f t="shared" ca="1" si="2"/>
        <v>U</v>
      </c>
      <c r="AL173" s="21" t="s">
        <v>71</v>
      </c>
      <c r="AM173" s="21">
        <v>23</v>
      </c>
      <c r="AN173" s="21">
        <v>21</v>
      </c>
    </row>
    <row r="174" spans="1:40" ht="12" hidden="1" customHeight="1">
      <c r="A174" s="43"/>
      <c r="B174" s="10"/>
      <c r="C174" s="10"/>
      <c r="D174" s="10"/>
      <c r="E174" s="10"/>
      <c r="F174" s="10"/>
      <c r="G174" s="10"/>
      <c r="H174" s="10"/>
      <c r="I174" s="10"/>
      <c r="J174" s="10"/>
      <c r="K174" s="14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18">
        <f t="shared" ca="1" si="1"/>
        <v>0</v>
      </c>
      <c r="AK174" s="19" t="str">
        <f t="shared" ca="1" si="2"/>
        <v>U</v>
      </c>
      <c r="AL174" s="21" t="s">
        <v>71</v>
      </c>
      <c r="AM174" s="21">
        <v>24</v>
      </c>
      <c r="AN174" s="21">
        <v>22</v>
      </c>
    </row>
    <row r="175" spans="1:40" ht="12" hidden="1" customHeight="1">
      <c r="A175" s="43"/>
      <c r="B175" s="10"/>
      <c r="C175" s="10"/>
      <c r="D175" s="10"/>
      <c r="E175" s="10"/>
      <c r="F175" s="10"/>
      <c r="G175" s="10"/>
      <c r="H175" s="10"/>
      <c r="I175" s="10"/>
      <c r="J175" s="10"/>
      <c r="K175" s="14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18">
        <f t="shared" ca="1" si="1"/>
        <v>0</v>
      </c>
      <c r="AK175" s="19" t="str">
        <f t="shared" ca="1" si="2"/>
        <v>U</v>
      </c>
      <c r="AL175" s="21" t="s">
        <v>71</v>
      </c>
      <c r="AM175" s="21">
        <v>25</v>
      </c>
      <c r="AN175" s="21">
        <v>23</v>
      </c>
    </row>
    <row r="176" spans="1:40" ht="12" hidden="1" customHeight="1">
      <c r="A176" s="43"/>
      <c r="B176" s="10"/>
      <c r="C176" s="10"/>
      <c r="D176" s="10"/>
      <c r="E176" s="10"/>
      <c r="F176" s="10"/>
      <c r="G176" s="10"/>
      <c r="H176" s="10"/>
      <c r="I176" s="10"/>
      <c r="J176" s="10"/>
      <c r="K176" s="14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18">
        <f t="shared" ca="1" si="1"/>
        <v>0</v>
      </c>
      <c r="AK176" s="19" t="str">
        <f t="shared" ca="1" si="2"/>
        <v>U</v>
      </c>
      <c r="AL176" s="21" t="s">
        <v>71</v>
      </c>
      <c r="AM176" s="21">
        <v>26</v>
      </c>
      <c r="AN176" s="21">
        <v>24</v>
      </c>
    </row>
    <row r="177" spans="1:40" ht="12" hidden="1" customHeight="1">
      <c r="A177" s="43"/>
      <c r="B177" s="10"/>
      <c r="C177" s="10"/>
      <c r="D177" s="10"/>
      <c r="E177" s="10"/>
      <c r="F177" s="10"/>
      <c r="G177" s="10"/>
      <c r="H177" s="10"/>
      <c r="I177" s="10"/>
      <c r="J177" s="10"/>
      <c r="K177" s="14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18">
        <f t="shared" ca="1" si="1"/>
        <v>0</v>
      </c>
      <c r="AK177" s="19" t="str">
        <f t="shared" ca="1" si="2"/>
        <v>U</v>
      </c>
      <c r="AL177" s="21" t="s">
        <v>71</v>
      </c>
      <c r="AM177" s="21">
        <v>27</v>
      </c>
      <c r="AN177" s="21">
        <v>25</v>
      </c>
    </row>
    <row r="178" spans="1:40" ht="12" hidden="1" customHeight="1">
      <c r="A178" s="43"/>
      <c r="B178" s="10"/>
      <c r="C178" s="10"/>
      <c r="D178" s="10"/>
      <c r="E178" s="10"/>
      <c r="F178" s="10"/>
      <c r="G178" s="10"/>
      <c r="H178" s="10"/>
      <c r="I178" s="10"/>
      <c r="J178" s="10"/>
      <c r="K178" s="14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18">
        <f t="shared" ca="1" si="1"/>
        <v>0</v>
      </c>
      <c r="AK178" s="19" t="str">
        <f t="shared" ca="1" si="2"/>
        <v>U</v>
      </c>
      <c r="AL178" s="21" t="s">
        <v>71</v>
      </c>
      <c r="AM178" s="21">
        <v>28</v>
      </c>
      <c r="AN178" s="21">
        <v>26</v>
      </c>
    </row>
    <row r="179" spans="1:40" ht="12" hidden="1" customHeight="1">
      <c r="A179" s="43"/>
      <c r="B179" s="10"/>
      <c r="C179" s="10"/>
      <c r="D179" s="10"/>
      <c r="E179" s="10"/>
      <c r="F179" s="10"/>
      <c r="G179" s="10"/>
      <c r="H179" s="10"/>
      <c r="I179" s="10"/>
      <c r="J179" s="10"/>
      <c r="K179" s="14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18">
        <f t="shared" ca="1" si="1"/>
        <v>0</v>
      </c>
      <c r="AK179" s="19" t="str">
        <f t="shared" ca="1" si="2"/>
        <v>U</v>
      </c>
      <c r="AL179" s="21" t="s">
        <v>71</v>
      </c>
      <c r="AM179" s="21">
        <v>29</v>
      </c>
      <c r="AN179" s="21">
        <v>27</v>
      </c>
    </row>
    <row r="180" spans="1:40" ht="12" hidden="1" customHeight="1">
      <c r="A180" s="43"/>
      <c r="B180" s="10"/>
      <c r="C180" s="10"/>
      <c r="D180" s="10"/>
      <c r="E180" s="10"/>
      <c r="F180" s="10"/>
      <c r="G180" s="10"/>
      <c r="H180" s="10"/>
      <c r="I180" s="10"/>
      <c r="J180" s="10"/>
      <c r="K180" s="14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18">
        <f t="shared" ca="1" si="1"/>
        <v>0</v>
      </c>
      <c r="AK180" s="19" t="str">
        <f t="shared" ca="1" si="2"/>
        <v>U</v>
      </c>
      <c r="AL180" s="21" t="s">
        <v>71</v>
      </c>
      <c r="AM180" s="21">
        <v>30</v>
      </c>
      <c r="AN180" s="21">
        <v>28</v>
      </c>
    </row>
    <row r="181" spans="1:40" ht="12" hidden="1" customHeight="1">
      <c r="A181" s="43"/>
      <c r="B181" s="10"/>
      <c r="C181" s="10"/>
      <c r="D181" s="10"/>
      <c r="E181" s="10"/>
      <c r="F181" s="10"/>
      <c r="G181" s="10"/>
      <c r="H181" s="10"/>
      <c r="I181" s="10"/>
      <c r="J181" s="10"/>
      <c r="K181" s="14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18">
        <f t="shared" ca="1" si="1"/>
        <v>0</v>
      </c>
      <c r="AK181" s="19" t="str">
        <f t="shared" ca="1" si="2"/>
        <v>U</v>
      </c>
      <c r="AL181" s="21" t="s">
        <v>71</v>
      </c>
      <c r="AM181" s="21">
        <v>31</v>
      </c>
      <c r="AN181" s="21">
        <v>29</v>
      </c>
    </row>
    <row r="182" spans="1:40" ht="12" hidden="1" customHeight="1">
      <c r="A182" s="43"/>
      <c r="B182" s="10"/>
      <c r="C182" s="10"/>
      <c r="D182" s="10"/>
      <c r="E182" s="10"/>
      <c r="F182" s="10"/>
      <c r="G182" s="10"/>
      <c r="H182" s="10"/>
      <c r="I182" s="10"/>
      <c r="J182" s="10"/>
      <c r="K182" s="14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18">
        <f t="shared" ca="1" si="1"/>
        <v>0</v>
      </c>
      <c r="AK182" s="19" t="str">
        <f t="shared" ca="1" si="2"/>
        <v>U</v>
      </c>
      <c r="AL182" s="21" t="s">
        <v>71</v>
      </c>
      <c r="AM182" s="21">
        <v>32</v>
      </c>
      <c r="AN182" s="21">
        <v>30</v>
      </c>
    </row>
    <row r="183" spans="1:40" ht="12" hidden="1" customHeight="1">
      <c r="A183" s="43"/>
      <c r="B183" s="10"/>
      <c r="C183" s="10"/>
      <c r="D183" s="10"/>
      <c r="E183" s="10"/>
      <c r="F183" s="10"/>
      <c r="G183" s="10"/>
      <c r="H183" s="10"/>
      <c r="I183" s="10"/>
      <c r="J183" s="10"/>
      <c r="K183" s="14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18">
        <f t="shared" ca="1" si="1"/>
        <v>0</v>
      </c>
      <c r="AK183" s="19" t="str">
        <f t="shared" ca="1" si="2"/>
        <v>U</v>
      </c>
      <c r="AL183" s="21" t="s">
        <v>71</v>
      </c>
      <c r="AM183" s="21">
        <v>33</v>
      </c>
      <c r="AN183" s="21">
        <v>31</v>
      </c>
    </row>
    <row r="184" spans="1:40" ht="12" hidden="1" customHeight="1">
      <c r="A184" s="43"/>
      <c r="B184" s="10"/>
      <c r="C184" s="10"/>
      <c r="D184" s="10"/>
      <c r="E184" s="10"/>
      <c r="F184" s="10"/>
      <c r="G184" s="10"/>
      <c r="H184" s="10"/>
      <c r="I184" s="10"/>
      <c r="J184" s="10"/>
      <c r="K184" s="14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18">
        <f t="shared" ca="1" si="1"/>
        <v>0</v>
      </c>
      <c r="AK184" s="19" t="str">
        <f t="shared" ca="1" si="2"/>
        <v>U</v>
      </c>
      <c r="AL184" s="21" t="s">
        <v>71</v>
      </c>
      <c r="AM184" s="21">
        <v>34</v>
      </c>
      <c r="AN184" s="21">
        <v>32</v>
      </c>
    </row>
    <row r="185" spans="1:40" ht="12" hidden="1" customHeight="1">
      <c r="A185" s="43"/>
      <c r="B185" s="10"/>
      <c r="C185" s="10"/>
      <c r="D185" s="10"/>
      <c r="E185" s="10"/>
      <c r="F185" s="10"/>
      <c r="G185" s="10"/>
      <c r="H185" s="10"/>
      <c r="I185" s="10"/>
      <c r="J185" s="10"/>
      <c r="K185" s="14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18">
        <f t="shared" ca="1" si="1"/>
        <v>0</v>
      </c>
      <c r="AK185" s="19" t="str">
        <f t="shared" ca="1" si="2"/>
        <v>U</v>
      </c>
      <c r="AL185" s="21" t="s">
        <v>71</v>
      </c>
      <c r="AM185" s="21">
        <v>35</v>
      </c>
      <c r="AN185" s="21">
        <v>33</v>
      </c>
    </row>
    <row r="186" spans="1:40" ht="12" hidden="1" customHeight="1">
      <c r="A186" s="43"/>
      <c r="B186" s="10"/>
      <c r="C186" s="10"/>
      <c r="D186" s="10"/>
      <c r="E186" s="10"/>
      <c r="F186" s="10"/>
      <c r="G186" s="10"/>
      <c r="H186" s="10"/>
      <c r="I186" s="10"/>
      <c r="J186" s="10"/>
      <c r="K186" s="14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18">
        <f t="shared" ca="1" si="1"/>
        <v>0</v>
      </c>
      <c r="AK186" s="19" t="str">
        <f t="shared" ca="1" si="2"/>
        <v>U</v>
      </c>
      <c r="AL186" s="21" t="s">
        <v>71</v>
      </c>
      <c r="AM186" s="21">
        <v>36</v>
      </c>
      <c r="AN186" s="21">
        <v>34</v>
      </c>
    </row>
    <row r="187" spans="1:40" ht="12" hidden="1" customHeight="1">
      <c r="A187" s="43"/>
      <c r="B187" s="10"/>
      <c r="C187" s="10"/>
      <c r="D187" s="10"/>
      <c r="E187" s="10"/>
      <c r="F187" s="10"/>
      <c r="G187" s="10"/>
      <c r="H187" s="10"/>
      <c r="I187" s="10"/>
      <c r="J187" s="10"/>
      <c r="K187" s="14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18">
        <f t="shared" ca="1" si="1"/>
        <v>0</v>
      </c>
      <c r="AK187" s="19" t="str">
        <f t="shared" ca="1" si="2"/>
        <v>U</v>
      </c>
      <c r="AL187" s="21" t="s">
        <v>71</v>
      </c>
      <c r="AM187" s="21">
        <v>37</v>
      </c>
      <c r="AN187" s="21">
        <v>35</v>
      </c>
    </row>
    <row r="188" spans="1:40" ht="12" hidden="1" customHeight="1">
      <c r="A188" s="43"/>
      <c r="B188" s="10"/>
      <c r="C188" s="10"/>
      <c r="D188" s="10"/>
      <c r="E188" s="10"/>
      <c r="F188" s="10"/>
      <c r="G188" s="10"/>
      <c r="H188" s="10"/>
      <c r="I188" s="10"/>
      <c r="J188" s="10"/>
      <c r="K188" s="14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18">
        <f t="shared" ca="1" si="1"/>
        <v>0</v>
      </c>
      <c r="AK188" s="19" t="str">
        <f t="shared" ca="1" si="2"/>
        <v>U</v>
      </c>
      <c r="AL188" s="21" t="s">
        <v>71</v>
      </c>
      <c r="AM188" s="21">
        <v>38</v>
      </c>
      <c r="AN188" s="21">
        <v>36</v>
      </c>
    </row>
    <row r="189" spans="1:40" ht="12" hidden="1" customHeight="1">
      <c r="A189" s="43"/>
      <c r="B189" s="10"/>
      <c r="C189" s="10"/>
      <c r="D189" s="10"/>
      <c r="E189" s="10"/>
      <c r="F189" s="10"/>
      <c r="G189" s="10"/>
      <c r="H189" s="10"/>
      <c r="I189" s="10"/>
      <c r="J189" s="10"/>
      <c r="K189" s="14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18">
        <f t="shared" ca="1" si="1"/>
        <v>0</v>
      </c>
      <c r="AK189" s="19" t="str">
        <f t="shared" ca="1" si="2"/>
        <v>U</v>
      </c>
      <c r="AL189" s="21" t="s">
        <v>71</v>
      </c>
      <c r="AM189" s="21">
        <v>39</v>
      </c>
      <c r="AN189" s="21">
        <v>37</v>
      </c>
    </row>
    <row r="190" spans="1:40" ht="12" hidden="1" customHeight="1">
      <c r="A190" s="43"/>
      <c r="B190" s="10"/>
      <c r="C190" s="10"/>
      <c r="D190" s="10"/>
      <c r="E190" s="10"/>
      <c r="F190" s="10"/>
      <c r="G190" s="10"/>
      <c r="H190" s="10"/>
      <c r="I190" s="10"/>
      <c r="J190" s="10"/>
      <c r="K190" s="14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18">
        <f t="shared" ca="1" si="1"/>
        <v>0</v>
      </c>
      <c r="AK190" s="19" t="str">
        <f t="shared" ca="1" si="2"/>
        <v>U</v>
      </c>
      <c r="AL190" s="21" t="s">
        <v>71</v>
      </c>
      <c r="AM190" s="21">
        <v>40</v>
      </c>
      <c r="AN190" s="21">
        <v>38</v>
      </c>
    </row>
    <row r="191" spans="1:40" ht="12" hidden="1" customHeight="1">
      <c r="A191" s="43"/>
      <c r="B191" s="10"/>
      <c r="C191" s="10"/>
      <c r="D191" s="10"/>
      <c r="E191" s="10"/>
      <c r="F191" s="10"/>
      <c r="G191" s="10"/>
      <c r="H191" s="10"/>
      <c r="I191" s="10"/>
      <c r="J191" s="10"/>
      <c r="K191" s="14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18">
        <f t="shared" ca="1" si="1"/>
        <v>0</v>
      </c>
      <c r="AK191" s="19" t="str">
        <f t="shared" ca="1" si="2"/>
        <v>U</v>
      </c>
      <c r="AL191" s="21" t="s">
        <v>71</v>
      </c>
      <c r="AM191" s="21">
        <v>41</v>
      </c>
      <c r="AN191" s="21">
        <v>39</v>
      </c>
    </row>
    <row r="192" spans="1:40" ht="12" hidden="1" customHeight="1">
      <c r="A192" s="43"/>
      <c r="B192" s="10"/>
      <c r="C192" s="10"/>
      <c r="D192" s="10"/>
      <c r="E192" s="10"/>
      <c r="F192" s="10"/>
      <c r="G192" s="10"/>
      <c r="H192" s="10"/>
      <c r="I192" s="10"/>
      <c r="J192" s="10"/>
      <c r="K192" s="14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18">
        <f t="shared" ca="1" si="1"/>
        <v>0</v>
      </c>
      <c r="AK192" s="19" t="str">
        <f t="shared" ca="1" si="2"/>
        <v>U</v>
      </c>
      <c r="AL192" s="21" t="s">
        <v>71</v>
      </c>
      <c r="AM192" s="21">
        <v>42</v>
      </c>
      <c r="AN192" s="21">
        <v>40</v>
      </c>
    </row>
    <row r="193" spans="1:40" ht="12" hidden="1" customHeight="1">
      <c r="A193" s="43"/>
      <c r="B193" s="10"/>
      <c r="C193" s="10"/>
      <c r="D193" s="10"/>
      <c r="E193" s="10"/>
      <c r="F193" s="10"/>
      <c r="G193" s="10"/>
      <c r="H193" s="10"/>
      <c r="I193" s="10"/>
      <c r="J193" s="10"/>
      <c r="K193" s="14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18">
        <f t="shared" ca="1" si="1"/>
        <v>0</v>
      </c>
      <c r="AK193" s="19" t="str">
        <f t="shared" ca="1" si="2"/>
        <v>U</v>
      </c>
      <c r="AL193" s="21" t="s">
        <v>71</v>
      </c>
      <c r="AM193" s="21">
        <v>43</v>
      </c>
      <c r="AN193" s="21">
        <v>41</v>
      </c>
    </row>
    <row r="194" spans="1:40" ht="12" hidden="1" customHeight="1">
      <c r="A194" s="43"/>
      <c r="B194" s="10"/>
      <c r="C194" s="10"/>
      <c r="D194" s="10"/>
      <c r="E194" s="10"/>
      <c r="F194" s="10"/>
      <c r="G194" s="10"/>
      <c r="H194" s="10"/>
      <c r="I194" s="10"/>
      <c r="J194" s="10"/>
      <c r="K194" s="14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18">
        <f t="shared" ca="1" si="1"/>
        <v>0</v>
      </c>
      <c r="AK194" s="19" t="str">
        <f t="shared" ca="1" si="2"/>
        <v>U</v>
      </c>
      <c r="AL194" s="21" t="s">
        <v>71</v>
      </c>
      <c r="AM194" s="21">
        <v>44</v>
      </c>
      <c r="AN194" s="21">
        <v>42</v>
      </c>
    </row>
    <row r="195" spans="1:40" ht="12" hidden="1" customHeight="1">
      <c r="A195" s="43"/>
      <c r="B195" s="10"/>
      <c r="C195" s="10"/>
      <c r="D195" s="10"/>
      <c r="E195" s="10"/>
      <c r="F195" s="10"/>
      <c r="G195" s="10"/>
      <c r="H195" s="10"/>
      <c r="I195" s="10"/>
      <c r="J195" s="10"/>
      <c r="K195" s="14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18">
        <f t="shared" ca="1" si="1"/>
        <v>0</v>
      </c>
      <c r="AK195" s="19" t="str">
        <f t="shared" ca="1" si="2"/>
        <v>U</v>
      </c>
      <c r="AL195" s="21" t="s">
        <v>71</v>
      </c>
      <c r="AM195" s="21">
        <v>45</v>
      </c>
      <c r="AN195" s="21">
        <v>43</v>
      </c>
    </row>
    <row r="196" spans="1:40" ht="12" hidden="1" customHeight="1">
      <c r="A196" s="43"/>
      <c r="B196" s="10"/>
      <c r="C196" s="10"/>
      <c r="D196" s="10"/>
      <c r="E196" s="10"/>
      <c r="F196" s="10"/>
      <c r="G196" s="10"/>
      <c r="H196" s="10"/>
      <c r="I196" s="10"/>
      <c r="J196" s="10"/>
      <c r="K196" s="14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18">
        <f t="shared" ca="1" si="1"/>
        <v>0</v>
      </c>
      <c r="AK196" s="19" t="str">
        <f t="shared" ca="1" si="2"/>
        <v>U</v>
      </c>
      <c r="AL196" s="21" t="s">
        <v>71</v>
      </c>
      <c r="AM196" s="21">
        <v>46</v>
      </c>
      <c r="AN196" s="21">
        <v>44</v>
      </c>
    </row>
    <row r="197" spans="1:40" ht="12" hidden="1" customHeight="1">
      <c r="A197" s="43"/>
      <c r="B197" s="10"/>
      <c r="C197" s="10"/>
      <c r="D197" s="10"/>
      <c r="E197" s="10"/>
      <c r="F197" s="10"/>
      <c r="G197" s="10"/>
      <c r="H197" s="10"/>
      <c r="I197" s="10"/>
      <c r="J197" s="10"/>
      <c r="K197" s="14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18">
        <f t="shared" ca="1" si="1"/>
        <v>0</v>
      </c>
      <c r="AK197" s="19" t="str">
        <f t="shared" ca="1" si="2"/>
        <v>U</v>
      </c>
      <c r="AL197" s="21" t="s">
        <v>71</v>
      </c>
      <c r="AM197" s="21">
        <v>47</v>
      </c>
      <c r="AN197" s="21">
        <v>45</v>
      </c>
    </row>
    <row r="198" spans="1:40" ht="12" hidden="1" customHeight="1">
      <c r="A198" s="43"/>
      <c r="B198" s="10"/>
      <c r="C198" s="10"/>
      <c r="D198" s="10"/>
      <c r="E198" s="10"/>
      <c r="F198" s="10"/>
      <c r="G198" s="10"/>
      <c r="H198" s="10"/>
      <c r="I198" s="10"/>
      <c r="J198" s="10"/>
      <c r="K198" s="14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18">
        <f t="shared" ca="1" si="1"/>
        <v>0</v>
      </c>
      <c r="AK198" s="19" t="str">
        <f t="shared" ca="1" si="2"/>
        <v>U</v>
      </c>
      <c r="AL198" s="21" t="s">
        <v>71</v>
      </c>
      <c r="AM198" s="21">
        <v>48</v>
      </c>
      <c r="AN198" s="21">
        <v>46</v>
      </c>
    </row>
    <row r="199" spans="1:40" ht="12" hidden="1" customHeight="1">
      <c r="A199" s="43"/>
      <c r="B199" s="10"/>
      <c r="C199" s="10"/>
      <c r="D199" s="10"/>
      <c r="E199" s="10"/>
      <c r="F199" s="10"/>
      <c r="G199" s="10"/>
      <c r="H199" s="10"/>
      <c r="I199" s="10"/>
      <c r="J199" s="10"/>
      <c r="K199" s="14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18">
        <f t="shared" ca="1" si="1"/>
        <v>0</v>
      </c>
      <c r="AK199" s="19" t="str">
        <f t="shared" ca="1" si="2"/>
        <v>U</v>
      </c>
      <c r="AL199" s="21" t="s">
        <v>71</v>
      </c>
      <c r="AM199" s="21">
        <v>49</v>
      </c>
      <c r="AN199" s="21">
        <v>47</v>
      </c>
    </row>
    <row r="200" spans="1:40" ht="12" hidden="1" customHeight="1">
      <c r="A200" s="43"/>
      <c r="B200" s="10"/>
      <c r="C200" s="10"/>
      <c r="D200" s="10"/>
      <c r="E200" s="10"/>
      <c r="F200" s="10"/>
      <c r="G200" s="10"/>
      <c r="H200" s="10"/>
      <c r="I200" s="10"/>
      <c r="J200" s="10"/>
      <c r="K200" s="14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18">
        <f t="shared" ca="1" si="1"/>
        <v>0</v>
      </c>
      <c r="AK200" s="19" t="str">
        <f t="shared" ca="1" si="2"/>
        <v>U</v>
      </c>
      <c r="AL200" s="21" t="s">
        <v>71</v>
      </c>
      <c r="AM200" s="21">
        <v>50</v>
      </c>
      <c r="AN200" s="21">
        <v>48</v>
      </c>
    </row>
    <row r="201" spans="1:40" ht="12" hidden="1" customHeight="1">
      <c r="A201" s="43"/>
      <c r="B201" s="10"/>
      <c r="C201" s="10"/>
      <c r="D201" s="10"/>
      <c r="E201" s="10"/>
      <c r="F201" s="10"/>
      <c r="G201" s="10"/>
      <c r="H201" s="10"/>
      <c r="I201" s="10"/>
      <c r="J201" s="10"/>
      <c r="K201" s="14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18">
        <f t="shared" ca="1" si="1"/>
        <v>0</v>
      </c>
      <c r="AK201" s="19" t="str">
        <f t="shared" ca="1" si="2"/>
        <v>U</v>
      </c>
      <c r="AL201" s="21" t="s">
        <v>71</v>
      </c>
      <c r="AM201" s="21">
        <v>51</v>
      </c>
      <c r="AN201" s="21">
        <v>49</v>
      </c>
    </row>
    <row r="202" spans="1:40" ht="12" hidden="1" customHeight="1">
      <c r="A202" s="43"/>
      <c r="B202" s="10"/>
      <c r="C202" s="10"/>
      <c r="D202" s="10"/>
      <c r="E202" s="10"/>
      <c r="F202" s="10"/>
      <c r="G202" s="10"/>
      <c r="H202" s="10"/>
      <c r="I202" s="10"/>
      <c r="J202" s="10"/>
      <c r="K202" s="14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18">
        <f t="shared" ca="1" si="1"/>
        <v>0</v>
      </c>
      <c r="AK202" s="19" t="str">
        <f t="shared" ca="1" si="2"/>
        <v>U</v>
      </c>
      <c r="AL202" s="21" t="s">
        <v>71</v>
      </c>
      <c r="AM202" s="21">
        <v>52</v>
      </c>
      <c r="AN202" s="21">
        <v>50</v>
      </c>
    </row>
    <row r="203" spans="1:40" ht="12" hidden="1" customHeight="1">
      <c r="A203" s="43"/>
      <c r="B203" s="10"/>
      <c r="C203" s="10"/>
      <c r="D203" s="10"/>
      <c r="E203" s="10"/>
      <c r="F203" s="10"/>
      <c r="G203" s="10"/>
      <c r="H203" s="10"/>
      <c r="I203" s="10"/>
      <c r="J203" s="10"/>
      <c r="K203" s="14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18">
        <f t="shared" ca="1" si="1"/>
        <v>0</v>
      </c>
      <c r="AK203" s="19" t="str">
        <f t="shared" ca="1" si="2"/>
        <v>Liberal</v>
      </c>
      <c r="AL203" s="21" t="s">
        <v>72</v>
      </c>
      <c r="AM203" s="21">
        <v>3</v>
      </c>
      <c r="AN203" s="21">
        <v>1</v>
      </c>
    </row>
    <row r="204" spans="1:40" ht="12" hidden="1" customHeight="1">
      <c r="A204" s="43"/>
      <c r="B204" s="10"/>
      <c r="C204" s="10"/>
      <c r="D204" s="10"/>
      <c r="E204" s="10"/>
      <c r="F204" s="10"/>
      <c r="G204" s="10"/>
      <c r="H204" s="10"/>
      <c r="I204" s="10"/>
      <c r="J204" s="10"/>
      <c r="K204" s="14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18">
        <f t="shared" ca="1" si="1"/>
        <v>0</v>
      </c>
      <c r="AK204" s="19" t="str">
        <f t="shared" ca="1" si="2"/>
        <v>Liberal</v>
      </c>
      <c r="AL204" s="21" t="s">
        <v>72</v>
      </c>
      <c r="AM204" s="21">
        <v>4</v>
      </c>
      <c r="AN204" s="21">
        <v>2</v>
      </c>
    </row>
    <row r="205" spans="1:40" ht="12" hidden="1" customHeight="1">
      <c r="A205" s="43"/>
      <c r="B205" s="10"/>
      <c r="C205" s="10"/>
      <c r="D205" s="10"/>
      <c r="E205" s="10"/>
      <c r="F205" s="10"/>
      <c r="G205" s="10"/>
      <c r="H205" s="10"/>
      <c r="I205" s="10"/>
      <c r="J205" s="10"/>
      <c r="K205" s="14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18">
        <f t="shared" ca="1" si="1"/>
        <v>0</v>
      </c>
      <c r="AK205" s="19" t="str">
        <f t="shared" ca="1" si="2"/>
        <v>Liberal</v>
      </c>
      <c r="AL205" s="21" t="s">
        <v>72</v>
      </c>
      <c r="AM205" s="21">
        <v>5</v>
      </c>
      <c r="AN205" s="21">
        <v>3</v>
      </c>
    </row>
    <row r="206" spans="1:40" ht="12" hidden="1" customHeight="1">
      <c r="A206" s="43"/>
      <c r="B206" s="10"/>
      <c r="C206" s="10"/>
      <c r="D206" s="10"/>
      <c r="E206" s="10"/>
      <c r="F206" s="10"/>
      <c r="G206" s="10"/>
      <c r="H206" s="10"/>
      <c r="I206" s="10"/>
      <c r="J206" s="10"/>
      <c r="K206" s="14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18">
        <f t="shared" ca="1" si="1"/>
        <v>0</v>
      </c>
      <c r="AK206" s="19" t="str">
        <f t="shared" ca="1" si="2"/>
        <v>Liberal</v>
      </c>
      <c r="AL206" s="21" t="s">
        <v>72</v>
      </c>
      <c r="AM206" s="21">
        <v>6</v>
      </c>
      <c r="AN206" s="21">
        <v>4</v>
      </c>
    </row>
    <row r="207" spans="1:40" ht="12" hidden="1" customHeight="1">
      <c r="A207" s="43"/>
      <c r="B207" s="10"/>
      <c r="C207" s="10"/>
      <c r="D207" s="10"/>
      <c r="E207" s="10"/>
      <c r="F207" s="10"/>
      <c r="G207" s="10"/>
      <c r="H207" s="10"/>
      <c r="I207" s="10"/>
      <c r="J207" s="10"/>
      <c r="K207" s="14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18">
        <f t="shared" ca="1" si="1"/>
        <v>0</v>
      </c>
      <c r="AK207" s="19" t="str">
        <f t="shared" ca="1" si="2"/>
        <v>Liberal</v>
      </c>
      <c r="AL207" s="21" t="s">
        <v>72</v>
      </c>
      <c r="AM207" s="21">
        <v>7</v>
      </c>
      <c r="AN207" s="21">
        <v>5</v>
      </c>
    </row>
    <row r="208" spans="1:40" ht="12" hidden="1" customHeight="1">
      <c r="A208" s="43"/>
      <c r="B208" s="10"/>
      <c r="C208" s="10"/>
      <c r="D208" s="10"/>
      <c r="E208" s="10"/>
      <c r="F208" s="10"/>
      <c r="G208" s="10"/>
      <c r="H208" s="10"/>
      <c r="I208" s="10"/>
      <c r="J208" s="10"/>
      <c r="K208" s="14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18">
        <f t="shared" ca="1" si="1"/>
        <v>0</v>
      </c>
      <c r="AK208" s="19" t="str">
        <f t="shared" ca="1" si="2"/>
        <v>Liberal</v>
      </c>
      <c r="AL208" s="21" t="s">
        <v>72</v>
      </c>
      <c r="AM208" s="21">
        <v>8</v>
      </c>
      <c r="AN208" s="21">
        <v>6</v>
      </c>
    </row>
    <row r="209" spans="1:40" ht="12" hidden="1" customHeight="1">
      <c r="A209" s="43"/>
      <c r="B209" s="10"/>
      <c r="C209" s="10"/>
      <c r="D209" s="10"/>
      <c r="E209" s="10"/>
      <c r="F209" s="10"/>
      <c r="G209" s="10"/>
      <c r="H209" s="10"/>
      <c r="I209" s="10"/>
      <c r="J209" s="10"/>
      <c r="K209" s="14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18">
        <f t="shared" ca="1" si="1"/>
        <v>0</v>
      </c>
      <c r="AK209" s="19" t="str">
        <f t="shared" ca="1" si="2"/>
        <v>Liberal</v>
      </c>
      <c r="AL209" s="21" t="s">
        <v>72</v>
      </c>
      <c r="AM209" s="21">
        <v>9</v>
      </c>
      <c r="AN209" s="21">
        <v>7</v>
      </c>
    </row>
    <row r="210" spans="1:40" ht="12" hidden="1" customHeight="1">
      <c r="A210" s="43"/>
      <c r="B210" s="10"/>
      <c r="C210" s="10"/>
      <c r="D210" s="10"/>
      <c r="E210" s="10"/>
      <c r="F210" s="10"/>
      <c r="G210" s="10"/>
      <c r="H210" s="10"/>
      <c r="I210" s="10"/>
      <c r="J210" s="10"/>
      <c r="K210" s="14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18">
        <f t="shared" ca="1" si="1"/>
        <v>0</v>
      </c>
      <c r="AK210" s="19" t="str">
        <f t="shared" ca="1" si="2"/>
        <v>Liberal</v>
      </c>
      <c r="AL210" s="21" t="s">
        <v>72</v>
      </c>
      <c r="AM210" s="21">
        <v>10</v>
      </c>
      <c r="AN210" s="21">
        <v>8</v>
      </c>
    </row>
    <row r="211" spans="1:40" ht="12" hidden="1" customHeight="1">
      <c r="A211" s="43"/>
      <c r="B211" s="10"/>
      <c r="C211" s="10"/>
      <c r="D211" s="10"/>
      <c r="E211" s="10"/>
      <c r="F211" s="10"/>
      <c r="G211" s="10"/>
      <c r="H211" s="10"/>
      <c r="I211" s="10"/>
      <c r="J211" s="10"/>
      <c r="K211" s="14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18">
        <f t="shared" ca="1" si="1"/>
        <v>0</v>
      </c>
      <c r="AK211" s="19" t="str">
        <f t="shared" ca="1" si="2"/>
        <v>Liberal</v>
      </c>
      <c r="AL211" s="21" t="s">
        <v>72</v>
      </c>
      <c r="AM211" s="21">
        <v>11</v>
      </c>
      <c r="AN211" s="21">
        <v>9</v>
      </c>
    </row>
    <row r="212" spans="1:40" ht="12" hidden="1" customHeight="1">
      <c r="A212" s="43"/>
      <c r="B212" s="10"/>
      <c r="C212" s="10"/>
      <c r="D212" s="10"/>
      <c r="E212" s="10"/>
      <c r="F212" s="10"/>
      <c r="G212" s="10"/>
      <c r="H212" s="10"/>
      <c r="I212" s="10"/>
      <c r="J212" s="10"/>
      <c r="K212" s="14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18">
        <f t="shared" ca="1" si="1"/>
        <v>0</v>
      </c>
      <c r="AK212" s="19" t="str">
        <f t="shared" ca="1" si="2"/>
        <v>Liberal</v>
      </c>
      <c r="AL212" s="21" t="s">
        <v>72</v>
      </c>
      <c r="AM212" s="21">
        <v>12</v>
      </c>
      <c r="AN212" s="21">
        <v>10</v>
      </c>
    </row>
    <row r="213" spans="1:40" ht="12" hidden="1" customHeight="1">
      <c r="A213" s="43"/>
      <c r="B213" s="10"/>
      <c r="C213" s="10"/>
      <c r="D213" s="10"/>
      <c r="E213" s="10"/>
      <c r="F213" s="10"/>
      <c r="G213" s="10"/>
      <c r="H213" s="10"/>
      <c r="I213" s="10"/>
      <c r="J213" s="10"/>
      <c r="K213" s="14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18">
        <f t="shared" ca="1" si="1"/>
        <v>0</v>
      </c>
      <c r="AK213" s="19" t="str">
        <f t="shared" ca="1" si="2"/>
        <v>Liberal</v>
      </c>
      <c r="AL213" s="21" t="s">
        <v>72</v>
      </c>
      <c r="AM213" s="21">
        <v>13</v>
      </c>
      <c r="AN213" s="21">
        <v>11</v>
      </c>
    </row>
    <row r="214" spans="1:40" ht="12" hidden="1" customHeight="1">
      <c r="A214" s="43"/>
      <c r="B214" s="10"/>
      <c r="C214" s="10"/>
      <c r="D214" s="10"/>
      <c r="E214" s="10"/>
      <c r="F214" s="10"/>
      <c r="G214" s="10"/>
      <c r="H214" s="10"/>
      <c r="I214" s="10"/>
      <c r="J214" s="10"/>
      <c r="K214" s="14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18">
        <f t="shared" ca="1" si="1"/>
        <v>0</v>
      </c>
      <c r="AK214" s="19" t="str">
        <f t="shared" ca="1" si="2"/>
        <v>Liberal</v>
      </c>
      <c r="AL214" s="21" t="s">
        <v>72</v>
      </c>
      <c r="AM214" s="21">
        <v>14</v>
      </c>
      <c r="AN214" s="21">
        <v>12</v>
      </c>
    </row>
    <row r="215" spans="1:40" ht="12" hidden="1" customHeight="1">
      <c r="A215" s="43"/>
      <c r="B215" s="10"/>
      <c r="C215" s="10"/>
      <c r="D215" s="10"/>
      <c r="E215" s="10"/>
      <c r="F215" s="10"/>
      <c r="G215" s="10"/>
      <c r="H215" s="10"/>
      <c r="I215" s="10"/>
      <c r="J215" s="10"/>
      <c r="K215" s="14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18">
        <f t="shared" ca="1" si="1"/>
        <v>0</v>
      </c>
      <c r="AK215" s="19" t="str">
        <f t="shared" ca="1" si="2"/>
        <v>Liberal</v>
      </c>
      <c r="AL215" s="21" t="s">
        <v>72</v>
      </c>
      <c r="AM215" s="21">
        <v>15</v>
      </c>
      <c r="AN215" s="21">
        <v>13</v>
      </c>
    </row>
    <row r="216" spans="1:40" ht="12" hidden="1" customHeight="1">
      <c r="A216" s="43"/>
      <c r="B216" s="10"/>
      <c r="C216" s="10"/>
      <c r="D216" s="10"/>
      <c r="E216" s="10"/>
      <c r="F216" s="10"/>
      <c r="G216" s="10"/>
      <c r="H216" s="10"/>
      <c r="I216" s="10"/>
      <c r="J216" s="10"/>
      <c r="K216" s="14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18">
        <f t="shared" ca="1" si="1"/>
        <v>0</v>
      </c>
      <c r="AK216" s="19" t="str">
        <f t="shared" ca="1" si="2"/>
        <v>Liberal</v>
      </c>
      <c r="AL216" s="21" t="s">
        <v>72</v>
      </c>
      <c r="AM216" s="21">
        <v>16</v>
      </c>
      <c r="AN216" s="21">
        <v>14</v>
      </c>
    </row>
    <row r="217" spans="1:40" ht="12" hidden="1" customHeight="1">
      <c r="A217" s="43"/>
      <c r="B217" s="10"/>
      <c r="C217" s="10"/>
      <c r="D217" s="10"/>
      <c r="E217" s="10"/>
      <c r="F217" s="10"/>
      <c r="G217" s="10"/>
      <c r="H217" s="10"/>
      <c r="I217" s="10"/>
      <c r="J217" s="10"/>
      <c r="K217" s="14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18">
        <f t="shared" ca="1" si="1"/>
        <v>0</v>
      </c>
      <c r="AK217" s="19" t="str">
        <f t="shared" ca="1" si="2"/>
        <v>Liberal</v>
      </c>
      <c r="AL217" s="21" t="s">
        <v>72</v>
      </c>
      <c r="AM217" s="21">
        <v>17</v>
      </c>
      <c r="AN217" s="21">
        <v>15</v>
      </c>
    </row>
    <row r="218" spans="1:40" ht="12" hidden="1" customHeight="1">
      <c r="A218" s="43"/>
      <c r="B218" s="10"/>
      <c r="C218" s="10"/>
      <c r="D218" s="10"/>
      <c r="E218" s="10"/>
      <c r="F218" s="10"/>
      <c r="G218" s="10"/>
      <c r="H218" s="10"/>
      <c r="I218" s="10"/>
      <c r="J218" s="10"/>
      <c r="K218" s="14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18">
        <f t="shared" ca="1" si="1"/>
        <v>0</v>
      </c>
      <c r="AK218" s="19" t="str">
        <f t="shared" ca="1" si="2"/>
        <v>Liberal</v>
      </c>
      <c r="AL218" s="21" t="s">
        <v>72</v>
      </c>
      <c r="AM218" s="21">
        <v>18</v>
      </c>
      <c r="AN218" s="21">
        <v>16</v>
      </c>
    </row>
    <row r="219" spans="1:40" ht="12" hidden="1" customHeight="1">
      <c r="A219" s="43"/>
      <c r="B219" s="10"/>
      <c r="C219" s="10"/>
      <c r="D219" s="10"/>
      <c r="E219" s="10"/>
      <c r="F219" s="10"/>
      <c r="G219" s="10"/>
      <c r="H219" s="10"/>
      <c r="I219" s="10"/>
      <c r="J219" s="10"/>
      <c r="K219" s="14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18">
        <f t="shared" ca="1" si="1"/>
        <v>0</v>
      </c>
      <c r="AK219" s="19" t="str">
        <f t="shared" ca="1" si="2"/>
        <v>Liberal</v>
      </c>
      <c r="AL219" s="21" t="s">
        <v>72</v>
      </c>
      <c r="AM219" s="21">
        <v>19</v>
      </c>
      <c r="AN219" s="21">
        <v>17</v>
      </c>
    </row>
    <row r="220" spans="1:40" ht="12" hidden="1" customHeight="1">
      <c r="A220" s="43"/>
      <c r="B220" s="10"/>
      <c r="C220" s="10"/>
      <c r="D220" s="10"/>
      <c r="E220" s="10"/>
      <c r="F220" s="10"/>
      <c r="G220" s="10"/>
      <c r="H220" s="10"/>
      <c r="I220" s="10"/>
      <c r="J220" s="10"/>
      <c r="K220" s="14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18">
        <f t="shared" ca="1" si="1"/>
        <v>0</v>
      </c>
      <c r="AK220" s="19" t="str">
        <f t="shared" ca="1" si="2"/>
        <v>Liberal</v>
      </c>
      <c r="AL220" s="21" t="s">
        <v>72</v>
      </c>
      <c r="AM220" s="21">
        <v>20</v>
      </c>
      <c r="AN220" s="21">
        <v>18</v>
      </c>
    </row>
    <row r="221" spans="1:40" ht="12" hidden="1" customHeight="1">
      <c r="A221" s="43"/>
      <c r="B221" s="10"/>
      <c r="C221" s="10"/>
      <c r="D221" s="10"/>
      <c r="E221" s="10"/>
      <c r="F221" s="10"/>
      <c r="G221" s="10"/>
      <c r="H221" s="10"/>
      <c r="I221" s="10"/>
      <c r="J221" s="10"/>
      <c r="K221" s="14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18">
        <f t="shared" ca="1" si="1"/>
        <v>0</v>
      </c>
      <c r="AK221" s="19" t="str">
        <f t="shared" ca="1" si="2"/>
        <v>Liberal</v>
      </c>
      <c r="AL221" s="21" t="s">
        <v>72</v>
      </c>
      <c r="AM221" s="21">
        <v>21</v>
      </c>
      <c r="AN221" s="21">
        <v>19</v>
      </c>
    </row>
    <row r="222" spans="1:40" ht="12" hidden="1" customHeight="1">
      <c r="A222" s="43"/>
      <c r="B222" s="10"/>
      <c r="C222" s="10"/>
      <c r="D222" s="10"/>
      <c r="E222" s="10"/>
      <c r="F222" s="10"/>
      <c r="G222" s="10"/>
      <c r="H222" s="10"/>
      <c r="I222" s="10"/>
      <c r="J222" s="10"/>
      <c r="K222" s="14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18">
        <f t="shared" ca="1" si="1"/>
        <v>0</v>
      </c>
      <c r="AK222" s="19" t="str">
        <f t="shared" ca="1" si="2"/>
        <v>Liberal</v>
      </c>
      <c r="AL222" s="21" t="s">
        <v>72</v>
      </c>
      <c r="AM222" s="21">
        <v>22</v>
      </c>
      <c r="AN222" s="21">
        <v>20</v>
      </c>
    </row>
    <row r="223" spans="1:40" ht="12" hidden="1" customHeight="1">
      <c r="A223" s="43"/>
      <c r="B223" s="10"/>
      <c r="C223" s="10"/>
      <c r="D223" s="10"/>
      <c r="E223" s="10"/>
      <c r="F223" s="10"/>
      <c r="G223" s="10"/>
      <c r="H223" s="10"/>
      <c r="I223" s="10"/>
      <c r="J223" s="10"/>
      <c r="K223" s="14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18">
        <f t="shared" ca="1" si="1"/>
        <v>0</v>
      </c>
      <c r="AK223" s="19" t="str">
        <f t="shared" ca="1" si="2"/>
        <v>Liberal</v>
      </c>
      <c r="AL223" s="21" t="s">
        <v>72</v>
      </c>
      <c r="AM223" s="21">
        <v>23</v>
      </c>
      <c r="AN223" s="21">
        <v>21</v>
      </c>
    </row>
    <row r="224" spans="1:40" ht="12" hidden="1" customHeight="1">
      <c r="A224" s="43"/>
      <c r="B224" s="10"/>
      <c r="C224" s="10"/>
      <c r="D224" s="10"/>
      <c r="E224" s="10"/>
      <c r="F224" s="10"/>
      <c r="G224" s="10"/>
      <c r="H224" s="10"/>
      <c r="I224" s="10"/>
      <c r="J224" s="10"/>
      <c r="K224" s="14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18">
        <f t="shared" ca="1" si="1"/>
        <v>0</v>
      </c>
      <c r="AK224" s="19" t="str">
        <f t="shared" ca="1" si="2"/>
        <v>Liberal</v>
      </c>
      <c r="AL224" s="21" t="s">
        <v>72</v>
      </c>
      <c r="AM224" s="21">
        <v>24</v>
      </c>
      <c r="AN224" s="21">
        <v>22</v>
      </c>
    </row>
    <row r="225" spans="1:40" ht="12" hidden="1" customHeight="1">
      <c r="A225" s="43"/>
      <c r="B225" s="10"/>
      <c r="C225" s="10"/>
      <c r="D225" s="10"/>
      <c r="E225" s="10"/>
      <c r="F225" s="10"/>
      <c r="G225" s="10"/>
      <c r="H225" s="10"/>
      <c r="I225" s="10"/>
      <c r="J225" s="10"/>
      <c r="K225" s="14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18">
        <f t="shared" ca="1" si="1"/>
        <v>0</v>
      </c>
      <c r="AK225" s="19" t="str">
        <f t="shared" ca="1" si="2"/>
        <v>Liberal</v>
      </c>
      <c r="AL225" s="21" t="s">
        <v>72</v>
      </c>
      <c r="AM225" s="21">
        <v>25</v>
      </c>
      <c r="AN225" s="21">
        <v>23</v>
      </c>
    </row>
    <row r="226" spans="1:40" ht="12" hidden="1" customHeight="1">
      <c r="A226" s="43"/>
      <c r="B226" s="10"/>
      <c r="C226" s="10"/>
      <c r="D226" s="10"/>
      <c r="E226" s="10"/>
      <c r="F226" s="10"/>
      <c r="G226" s="10"/>
      <c r="H226" s="10"/>
      <c r="I226" s="10"/>
      <c r="J226" s="10"/>
      <c r="K226" s="14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18">
        <f t="shared" ca="1" si="1"/>
        <v>0</v>
      </c>
      <c r="AK226" s="19" t="str">
        <f t="shared" ca="1" si="2"/>
        <v>Liberal</v>
      </c>
      <c r="AL226" s="21" t="s">
        <v>72</v>
      </c>
      <c r="AM226" s="21">
        <v>26</v>
      </c>
      <c r="AN226" s="21">
        <v>24</v>
      </c>
    </row>
    <row r="227" spans="1:40" ht="12" hidden="1" customHeight="1">
      <c r="A227" s="43"/>
      <c r="B227" s="10"/>
      <c r="C227" s="10"/>
      <c r="D227" s="10"/>
      <c r="E227" s="10"/>
      <c r="F227" s="10"/>
      <c r="G227" s="10"/>
      <c r="H227" s="10"/>
      <c r="I227" s="10"/>
      <c r="J227" s="10"/>
      <c r="K227" s="14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18">
        <f t="shared" ca="1" si="1"/>
        <v>0</v>
      </c>
      <c r="AK227" s="19" t="str">
        <f t="shared" ca="1" si="2"/>
        <v>Liberal</v>
      </c>
      <c r="AL227" s="21" t="s">
        <v>72</v>
      </c>
      <c r="AM227" s="21">
        <v>27</v>
      </c>
      <c r="AN227" s="21">
        <v>25</v>
      </c>
    </row>
    <row r="228" spans="1:40" ht="12" hidden="1" customHeight="1">
      <c r="A228" s="43"/>
      <c r="B228" s="10"/>
      <c r="C228" s="10"/>
      <c r="D228" s="10"/>
      <c r="E228" s="10"/>
      <c r="F228" s="10"/>
      <c r="G228" s="10"/>
      <c r="H228" s="10"/>
      <c r="I228" s="10"/>
      <c r="J228" s="10"/>
      <c r="K228" s="14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18">
        <f t="shared" ca="1" si="1"/>
        <v>0</v>
      </c>
      <c r="AK228" s="19" t="str">
        <f t="shared" ca="1" si="2"/>
        <v>Liberal</v>
      </c>
      <c r="AL228" s="21" t="s">
        <v>72</v>
      </c>
      <c r="AM228" s="21">
        <v>28</v>
      </c>
      <c r="AN228" s="21">
        <v>26</v>
      </c>
    </row>
    <row r="229" spans="1:40" ht="12" hidden="1" customHeight="1">
      <c r="A229" s="43"/>
      <c r="B229" s="10"/>
      <c r="C229" s="10"/>
      <c r="D229" s="10"/>
      <c r="E229" s="10"/>
      <c r="F229" s="10"/>
      <c r="G229" s="10"/>
      <c r="H229" s="10"/>
      <c r="I229" s="10"/>
      <c r="J229" s="10"/>
      <c r="K229" s="14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18">
        <f t="shared" ca="1" si="1"/>
        <v>0</v>
      </c>
      <c r="AK229" s="19" t="str">
        <f t="shared" ca="1" si="2"/>
        <v>Liberal</v>
      </c>
      <c r="AL229" s="21" t="s">
        <v>72</v>
      </c>
      <c r="AM229" s="21">
        <v>29</v>
      </c>
      <c r="AN229" s="21">
        <v>27</v>
      </c>
    </row>
    <row r="230" spans="1:40" ht="12" hidden="1" customHeight="1">
      <c r="A230" s="43"/>
      <c r="B230" s="10"/>
      <c r="C230" s="10"/>
      <c r="D230" s="10"/>
      <c r="E230" s="10"/>
      <c r="F230" s="10"/>
      <c r="G230" s="10"/>
      <c r="H230" s="10"/>
      <c r="I230" s="10"/>
      <c r="J230" s="10"/>
      <c r="K230" s="14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18">
        <f t="shared" ca="1" si="1"/>
        <v>0</v>
      </c>
      <c r="AK230" s="19" t="str">
        <f t="shared" ca="1" si="2"/>
        <v>Liberal</v>
      </c>
      <c r="AL230" s="21" t="s">
        <v>72</v>
      </c>
      <c r="AM230" s="21">
        <v>30</v>
      </c>
      <c r="AN230" s="21">
        <v>28</v>
      </c>
    </row>
    <row r="231" spans="1:40" ht="12" hidden="1" customHeight="1">
      <c r="A231" s="43"/>
      <c r="B231" s="10"/>
      <c r="C231" s="10"/>
      <c r="D231" s="10"/>
      <c r="E231" s="10"/>
      <c r="F231" s="10"/>
      <c r="G231" s="10"/>
      <c r="H231" s="10"/>
      <c r="I231" s="10"/>
      <c r="J231" s="10"/>
      <c r="K231" s="14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18">
        <f t="shared" ca="1" si="1"/>
        <v>0</v>
      </c>
      <c r="AK231" s="19" t="str">
        <f t="shared" ca="1" si="2"/>
        <v>Liberal</v>
      </c>
      <c r="AL231" s="21" t="s">
        <v>72</v>
      </c>
      <c r="AM231" s="21">
        <v>31</v>
      </c>
      <c r="AN231" s="21">
        <v>29</v>
      </c>
    </row>
    <row r="232" spans="1:40" ht="12" hidden="1" customHeight="1">
      <c r="A232" s="43"/>
      <c r="B232" s="10"/>
      <c r="C232" s="10"/>
      <c r="D232" s="10"/>
      <c r="E232" s="10"/>
      <c r="F232" s="10"/>
      <c r="G232" s="10"/>
      <c r="H232" s="10"/>
      <c r="I232" s="10"/>
      <c r="J232" s="10"/>
      <c r="K232" s="14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18">
        <f t="shared" ca="1" si="1"/>
        <v>0</v>
      </c>
      <c r="AK232" s="19" t="str">
        <f t="shared" ca="1" si="2"/>
        <v>Liberal</v>
      </c>
      <c r="AL232" s="21" t="s">
        <v>72</v>
      </c>
      <c r="AM232" s="21">
        <v>32</v>
      </c>
      <c r="AN232" s="21">
        <v>30</v>
      </c>
    </row>
    <row r="233" spans="1:40" ht="12" hidden="1" customHeight="1">
      <c r="A233" s="43"/>
      <c r="B233" s="10"/>
      <c r="C233" s="10"/>
      <c r="D233" s="10"/>
      <c r="E233" s="10"/>
      <c r="F233" s="10"/>
      <c r="G233" s="10"/>
      <c r="H233" s="10"/>
      <c r="I233" s="10"/>
      <c r="J233" s="10"/>
      <c r="K233" s="14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18">
        <f t="shared" ca="1" si="1"/>
        <v>0</v>
      </c>
      <c r="AK233" s="19" t="str">
        <f t="shared" ca="1" si="2"/>
        <v>Liberal</v>
      </c>
      <c r="AL233" s="21" t="s">
        <v>72</v>
      </c>
      <c r="AM233" s="21">
        <v>33</v>
      </c>
      <c r="AN233" s="21">
        <v>31</v>
      </c>
    </row>
    <row r="234" spans="1:40" ht="12" hidden="1" customHeight="1">
      <c r="A234" s="43"/>
      <c r="B234" s="10"/>
      <c r="C234" s="10"/>
      <c r="D234" s="10"/>
      <c r="E234" s="10"/>
      <c r="F234" s="10"/>
      <c r="G234" s="10"/>
      <c r="H234" s="10"/>
      <c r="I234" s="10"/>
      <c r="J234" s="10"/>
      <c r="K234" s="14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18">
        <f t="shared" ca="1" si="1"/>
        <v>0</v>
      </c>
      <c r="AK234" s="19" t="str">
        <f t="shared" ca="1" si="2"/>
        <v>Liberal</v>
      </c>
      <c r="AL234" s="21" t="s">
        <v>72</v>
      </c>
      <c r="AM234" s="21">
        <v>34</v>
      </c>
      <c r="AN234" s="21">
        <v>32</v>
      </c>
    </row>
    <row r="235" spans="1:40" ht="12" hidden="1" customHeight="1">
      <c r="A235" s="43"/>
      <c r="B235" s="10"/>
      <c r="C235" s="10"/>
      <c r="D235" s="10"/>
      <c r="E235" s="10"/>
      <c r="F235" s="10"/>
      <c r="G235" s="10"/>
      <c r="H235" s="10"/>
      <c r="I235" s="10"/>
      <c r="J235" s="10"/>
      <c r="K235" s="14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18">
        <f t="shared" ca="1" si="1"/>
        <v>0</v>
      </c>
      <c r="AK235" s="19" t="str">
        <f t="shared" ca="1" si="2"/>
        <v>Liberal</v>
      </c>
      <c r="AL235" s="21" t="s">
        <v>72</v>
      </c>
      <c r="AM235" s="21">
        <v>35</v>
      </c>
      <c r="AN235" s="21">
        <v>33</v>
      </c>
    </row>
    <row r="236" spans="1:40" ht="12" hidden="1" customHeight="1">
      <c r="A236" s="43"/>
      <c r="B236" s="10"/>
      <c r="C236" s="10"/>
      <c r="D236" s="10"/>
      <c r="E236" s="10"/>
      <c r="F236" s="10"/>
      <c r="G236" s="10"/>
      <c r="H236" s="10"/>
      <c r="I236" s="10"/>
      <c r="J236" s="10"/>
      <c r="K236" s="14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18">
        <f t="shared" ca="1" si="1"/>
        <v>0</v>
      </c>
      <c r="AK236" s="19" t="str">
        <f t="shared" ca="1" si="2"/>
        <v>Liberal</v>
      </c>
      <c r="AL236" s="21" t="s">
        <v>72</v>
      </c>
      <c r="AM236" s="21">
        <v>36</v>
      </c>
      <c r="AN236" s="21">
        <v>34</v>
      </c>
    </row>
    <row r="237" spans="1:40" ht="12" hidden="1" customHeight="1">
      <c r="A237" s="43"/>
      <c r="B237" s="10"/>
      <c r="C237" s="10"/>
      <c r="D237" s="10"/>
      <c r="E237" s="10"/>
      <c r="F237" s="10"/>
      <c r="G237" s="10"/>
      <c r="H237" s="10"/>
      <c r="I237" s="10"/>
      <c r="J237" s="10"/>
      <c r="K237" s="14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18">
        <f t="shared" ca="1" si="1"/>
        <v>0</v>
      </c>
      <c r="AK237" s="19" t="str">
        <f t="shared" ca="1" si="2"/>
        <v>Liberal</v>
      </c>
      <c r="AL237" s="21" t="s">
        <v>72</v>
      </c>
      <c r="AM237" s="21">
        <v>37</v>
      </c>
      <c r="AN237" s="21">
        <v>35</v>
      </c>
    </row>
    <row r="238" spans="1:40" ht="12" hidden="1" customHeight="1">
      <c r="A238" s="43"/>
      <c r="B238" s="10"/>
      <c r="C238" s="10"/>
      <c r="D238" s="10"/>
      <c r="E238" s="10"/>
      <c r="F238" s="10"/>
      <c r="G238" s="10"/>
      <c r="H238" s="10"/>
      <c r="I238" s="10"/>
      <c r="J238" s="10"/>
      <c r="K238" s="14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18">
        <f t="shared" ca="1" si="1"/>
        <v>0</v>
      </c>
      <c r="AK238" s="19" t="str">
        <f t="shared" ca="1" si="2"/>
        <v>Liberal</v>
      </c>
      <c r="AL238" s="21" t="s">
        <v>72</v>
      </c>
      <c r="AM238" s="21">
        <v>38</v>
      </c>
      <c r="AN238" s="21">
        <v>36</v>
      </c>
    </row>
    <row r="239" spans="1:40" ht="12" hidden="1" customHeight="1">
      <c r="A239" s="43"/>
      <c r="B239" s="10"/>
      <c r="C239" s="10"/>
      <c r="D239" s="10"/>
      <c r="E239" s="10"/>
      <c r="F239" s="10"/>
      <c r="G239" s="10"/>
      <c r="H239" s="10"/>
      <c r="I239" s="10"/>
      <c r="J239" s="10"/>
      <c r="K239" s="14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18">
        <f t="shared" ca="1" si="1"/>
        <v>0</v>
      </c>
      <c r="AK239" s="19" t="str">
        <f t="shared" ca="1" si="2"/>
        <v>Liberal</v>
      </c>
      <c r="AL239" s="21" t="s">
        <v>72</v>
      </c>
      <c r="AM239" s="21">
        <v>39</v>
      </c>
      <c r="AN239" s="21">
        <v>37</v>
      </c>
    </row>
    <row r="240" spans="1:40" ht="12" hidden="1" customHeight="1">
      <c r="A240" s="43"/>
      <c r="B240" s="10"/>
      <c r="C240" s="10"/>
      <c r="D240" s="10"/>
      <c r="E240" s="10"/>
      <c r="F240" s="10"/>
      <c r="G240" s="10"/>
      <c r="H240" s="10"/>
      <c r="I240" s="10"/>
      <c r="J240" s="10"/>
      <c r="K240" s="14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18">
        <f t="shared" ca="1" si="1"/>
        <v>0</v>
      </c>
      <c r="AK240" s="19" t="str">
        <f t="shared" ca="1" si="2"/>
        <v>Liberal</v>
      </c>
      <c r="AL240" s="21" t="s">
        <v>72</v>
      </c>
      <c r="AM240" s="21">
        <v>40</v>
      </c>
      <c r="AN240" s="21">
        <v>38</v>
      </c>
    </row>
    <row r="241" spans="1:40" ht="12" hidden="1" customHeight="1">
      <c r="A241" s="43"/>
      <c r="B241" s="10"/>
      <c r="C241" s="10"/>
      <c r="D241" s="10"/>
      <c r="E241" s="10"/>
      <c r="F241" s="10"/>
      <c r="G241" s="10"/>
      <c r="H241" s="10"/>
      <c r="I241" s="10"/>
      <c r="J241" s="10"/>
      <c r="K241" s="14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18">
        <f t="shared" ca="1" si="1"/>
        <v>0</v>
      </c>
      <c r="AK241" s="19" t="str">
        <f t="shared" ca="1" si="2"/>
        <v>Liberal</v>
      </c>
      <c r="AL241" s="21" t="s">
        <v>72</v>
      </c>
      <c r="AM241" s="21">
        <v>41</v>
      </c>
      <c r="AN241" s="21">
        <v>39</v>
      </c>
    </row>
    <row r="242" spans="1:40" ht="12" hidden="1" customHeight="1">
      <c r="A242" s="43"/>
      <c r="B242" s="10"/>
      <c r="C242" s="10"/>
      <c r="D242" s="10"/>
      <c r="E242" s="10"/>
      <c r="F242" s="10"/>
      <c r="G242" s="10"/>
      <c r="H242" s="10"/>
      <c r="I242" s="10"/>
      <c r="J242" s="10"/>
      <c r="K242" s="14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18">
        <f t="shared" ca="1" si="1"/>
        <v>0</v>
      </c>
      <c r="AK242" s="19" t="str">
        <f t="shared" ca="1" si="2"/>
        <v>Liberal</v>
      </c>
      <c r="AL242" s="21" t="s">
        <v>72</v>
      </c>
      <c r="AM242" s="21">
        <v>42</v>
      </c>
      <c r="AN242" s="21">
        <v>40</v>
      </c>
    </row>
    <row r="243" spans="1:40" ht="12" hidden="1" customHeight="1">
      <c r="A243" s="43"/>
      <c r="B243" s="10"/>
      <c r="C243" s="10"/>
      <c r="D243" s="10"/>
      <c r="E243" s="10"/>
      <c r="F243" s="10"/>
      <c r="G243" s="10"/>
      <c r="H243" s="10"/>
      <c r="I243" s="10"/>
      <c r="J243" s="10"/>
      <c r="K243" s="14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18">
        <f t="shared" ca="1" si="1"/>
        <v>0</v>
      </c>
      <c r="AK243" s="19" t="str">
        <f t="shared" ca="1" si="2"/>
        <v>Liberal</v>
      </c>
      <c r="AL243" s="21" t="s">
        <v>72</v>
      </c>
      <c r="AM243" s="21">
        <v>43</v>
      </c>
      <c r="AN243" s="21">
        <v>41</v>
      </c>
    </row>
    <row r="244" spans="1:40" ht="12" hidden="1" customHeight="1">
      <c r="A244" s="43"/>
      <c r="B244" s="10"/>
      <c r="C244" s="10"/>
      <c r="D244" s="10"/>
      <c r="E244" s="10"/>
      <c r="F244" s="10"/>
      <c r="G244" s="10"/>
      <c r="H244" s="10"/>
      <c r="I244" s="10"/>
      <c r="J244" s="10"/>
      <c r="K244" s="14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18">
        <f t="shared" ca="1" si="1"/>
        <v>0</v>
      </c>
      <c r="AK244" s="19" t="str">
        <f t="shared" ca="1" si="2"/>
        <v>Liberal</v>
      </c>
      <c r="AL244" s="21" t="s">
        <v>72</v>
      </c>
      <c r="AM244" s="21">
        <v>44</v>
      </c>
      <c r="AN244" s="21">
        <v>42</v>
      </c>
    </row>
    <row r="245" spans="1:40" ht="12" hidden="1" customHeight="1">
      <c r="A245" s="43"/>
      <c r="B245" s="10"/>
      <c r="C245" s="10"/>
      <c r="D245" s="10"/>
      <c r="E245" s="10"/>
      <c r="F245" s="10"/>
      <c r="G245" s="10"/>
      <c r="H245" s="10"/>
      <c r="I245" s="10"/>
      <c r="J245" s="10"/>
      <c r="K245" s="14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18">
        <f t="shared" ca="1" si="1"/>
        <v>0</v>
      </c>
      <c r="AK245" s="19" t="str">
        <f t="shared" ca="1" si="2"/>
        <v>Liberal</v>
      </c>
      <c r="AL245" s="21" t="s">
        <v>72</v>
      </c>
      <c r="AM245" s="21">
        <v>45</v>
      </c>
      <c r="AN245" s="21">
        <v>43</v>
      </c>
    </row>
    <row r="246" spans="1:40" ht="12" hidden="1" customHeight="1">
      <c r="A246" s="43"/>
      <c r="B246" s="10"/>
      <c r="C246" s="10"/>
      <c r="D246" s="10"/>
      <c r="E246" s="10"/>
      <c r="F246" s="10"/>
      <c r="G246" s="10"/>
      <c r="H246" s="10"/>
      <c r="I246" s="10"/>
      <c r="J246" s="10"/>
      <c r="K246" s="14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18">
        <f t="shared" ca="1" si="1"/>
        <v>0</v>
      </c>
      <c r="AK246" s="19" t="str">
        <f t="shared" ca="1" si="2"/>
        <v>Liberal</v>
      </c>
      <c r="AL246" s="21" t="s">
        <v>72</v>
      </c>
      <c r="AM246" s="21">
        <v>46</v>
      </c>
      <c r="AN246" s="21">
        <v>44</v>
      </c>
    </row>
    <row r="247" spans="1:40" ht="12" hidden="1" customHeight="1">
      <c r="A247" s="43"/>
      <c r="B247" s="10"/>
      <c r="C247" s="10"/>
      <c r="D247" s="10"/>
      <c r="E247" s="10"/>
      <c r="F247" s="10"/>
      <c r="G247" s="10"/>
      <c r="H247" s="10"/>
      <c r="I247" s="10"/>
      <c r="J247" s="10"/>
      <c r="K247" s="14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18">
        <f t="shared" ca="1" si="1"/>
        <v>0</v>
      </c>
      <c r="AK247" s="19" t="str">
        <f t="shared" ca="1" si="2"/>
        <v>Liberal</v>
      </c>
      <c r="AL247" s="21" t="s">
        <v>72</v>
      </c>
      <c r="AM247" s="21">
        <v>47</v>
      </c>
      <c r="AN247" s="21">
        <v>45</v>
      </c>
    </row>
    <row r="248" spans="1:40" ht="12" hidden="1" customHeight="1">
      <c r="A248" s="43"/>
      <c r="B248" s="10"/>
      <c r="C248" s="10"/>
      <c r="D248" s="10"/>
      <c r="E248" s="10"/>
      <c r="F248" s="10"/>
      <c r="G248" s="10"/>
      <c r="H248" s="10"/>
      <c r="I248" s="10"/>
      <c r="J248" s="10"/>
      <c r="K248" s="14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18">
        <f t="shared" ca="1" si="1"/>
        <v>0</v>
      </c>
      <c r="AK248" s="19" t="str">
        <f t="shared" ca="1" si="2"/>
        <v>Liberal</v>
      </c>
      <c r="AL248" s="21" t="s">
        <v>72</v>
      </c>
      <c r="AM248" s="21">
        <v>48</v>
      </c>
      <c r="AN248" s="21">
        <v>46</v>
      </c>
    </row>
    <row r="249" spans="1:40" ht="12" hidden="1" customHeight="1">
      <c r="A249" s="43"/>
      <c r="B249" s="10"/>
      <c r="C249" s="10"/>
      <c r="D249" s="10"/>
      <c r="E249" s="10"/>
      <c r="F249" s="10"/>
      <c r="G249" s="10"/>
      <c r="H249" s="10"/>
      <c r="I249" s="10"/>
      <c r="J249" s="10"/>
      <c r="K249" s="14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18">
        <f t="shared" ca="1" si="1"/>
        <v>0</v>
      </c>
      <c r="AK249" s="19" t="str">
        <f t="shared" ca="1" si="2"/>
        <v>Liberal</v>
      </c>
      <c r="AL249" s="21" t="s">
        <v>72</v>
      </c>
      <c r="AM249" s="21">
        <v>49</v>
      </c>
      <c r="AN249" s="21">
        <v>47</v>
      </c>
    </row>
    <row r="250" spans="1:40" ht="12" hidden="1" customHeight="1">
      <c r="A250" s="43"/>
      <c r="B250" s="10"/>
      <c r="C250" s="10"/>
      <c r="D250" s="10"/>
      <c r="E250" s="10"/>
      <c r="F250" s="10"/>
      <c r="G250" s="10"/>
      <c r="H250" s="10"/>
      <c r="I250" s="10"/>
      <c r="J250" s="10"/>
      <c r="K250" s="14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18">
        <f t="shared" ca="1" si="1"/>
        <v>0</v>
      </c>
      <c r="AK250" s="19" t="str">
        <f t="shared" ca="1" si="2"/>
        <v>Liberal</v>
      </c>
      <c r="AL250" s="21" t="s">
        <v>72</v>
      </c>
      <c r="AM250" s="21">
        <v>50</v>
      </c>
      <c r="AN250" s="21">
        <v>48</v>
      </c>
    </row>
    <row r="251" spans="1:40" ht="12" hidden="1" customHeight="1">
      <c r="A251" s="43"/>
      <c r="B251" s="10"/>
      <c r="C251" s="10"/>
      <c r="D251" s="10"/>
      <c r="E251" s="10"/>
      <c r="F251" s="10"/>
      <c r="G251" s="10"/>
      <c r="H251" s="10"/>
      <c r="I251" s="10"/>
      <c r="J251" s="10"/>
      <c r="K251" s="14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18">
        <f t="shared" ca="1" si="1"/>
        <v>0</v>
      </c>
      <c r="AK251" s="19" t="str">
        <f t="shared" ca="1" si="2"/>
        <v>Liberal</v>
      </c>
      <c r="AL251" s="21" t="s">
        <v>72</v>
      </c>
      <c r="AM251" s="21">
        <v>51</v>
      </c>
      <c r="AN251" s="21">
        <v>49</v>
      </c>
    </row>
    <row r="252" spans="1:40" ht="12" hidden="1" customHeight="1">
      <c r="A252" s="43"/>
      <c r="B252" s="10"/>
      <c r="C252" s="10"/>
      <c r="D252" s="10"/>
      <c r="E252" s="10"/>
      <c r="F252" s="10"/>
      <c r="G252" s="10"/>
      <c r="H252" s="10"/>
      <c r="I252" s="10"/>
      <c r="J252" s="10"/>
      <c r="K252" s="14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18">
        <f t="shared" ca="1" si="1"/>
        <v>0</v>
      </c>
      <c r="AK252" s="19" t="str">
        <f t="shared" ca="1" si="2"/>
        <v>Liberal</v>
      </c>
      <c r="AL252" s="21" t="s">
        <v>72</v>
      </c>
      <c r="AM252" s="21">
        <v>52</v>
      </c>
      <c r="AN252" s="21">
        <v>50</v>
      </c>
    </row>
    <row r="253" spans="1:40" ht="12" hidden="1" customHeight="1">
      <c r="A253" s="43"/>
      <c r="B253" s="10"/>
      <c r="C253" s="10"/>
      <c r="D253" s="10"/>
      <c r="E253" s="10"/>
      <c r="F253" s="10"/>
      <c r="G253" s="10"/>
      <c r="H253" s="10"/>
      <c r="I253" s="10"/>
      <c r="J253" s="10"/>
      <c r="K253" s="14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18">
        <f t="shared" ca="1" si="1"/>
        <v>0</v>
      </c>
      <c r="AK253" s="19" t="str">
        <f t="shared" ca="1" si="2"/>
        <v>MIRA</v>
      </c>
      <c r="AL253" s="21" t="s">
        <v>73</v>
      </c>
      <c r="AM253" s="21">
        <v>3</v>
      </c>
      <c r="AN253" s="21">
        <v>1</v>
      </c>
    </row>
    <row r="254" spans="1:40" ht="12" hidden="1" customHeight="1">
      <c r="A254" s="43"/>
      <c r="B254" s="10"/>
      <c r="C254" s="10"/>
      <c r="D254" s="10"/>
      <c r="E254" s="10"/>
      <c r="F254" s="10"/>
      <c r="G254" s="10"/>
      <c r="H254" s="10"/>
      <c r="I254" s="10"/>
      <c r="J254" s="10"/>
      <c r="K254" s="14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18">
        <f t="shared" ca="1" si="1"/>
        <v>0</v>
      </c>
      <c r="AK254" s="19" t="str">
        <f t="shared" ca="1" si="2"/>
        <v>MIRA</v>
      </c>
      <c r="AL254" s="21" t="s">
        <v>73</v>
      </c>
      <c r="AM254" s="21">
        <v>4</v>
      </c>
      <c r="AN254" s="21">
        <v>2</v>
      </c>
    </row>
    <row r="255" spans="1:40" ht="12" hidden="1" customHeight="1">
      <c r="A255" s="43"/>
      <c r="B255" s="10"/>
      <c r="C255" s="10"/>
      <c r="D255" s="10"/>
      <c r="E255" s="10"/>
      <c r="F255" s="10"/>
      <c r="G255" s="10"/>
      <c r="H255" s="10"/>
      <c r="I255" s="10"/>
      <c r="J255" s="10"/>
      <c r="K255" s="14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18">
        <f t="shared" ca="1" si="1"/>
        <v>0</v>
      </c>
      <c r="AK255" s="19" t="str">
        <f t="shared" ca="1" si="2"/>
        <v>MIRA</v>
      </c>
      <c r="AL255" s="21" t="s">
        <v>73</v>
      </c>
      <c r="AM255" s="21">
        <v>5</v>
      </c>
      <c r="AN255" s="21">
        <v>3</v>
      </c>
    </row>
    <row r="256" spans="1:40" ht="12" hidden="1" customHeight="1">
      <c r="A256" s="43"/>
      <c r="B256" s="10"/>
      <c r="C256" s="10"/>
      <c r="D256" s="10"/>
      <c r="E256" s="10"/>
      <c r="F256" s="10"/>
      <c r="G256" s="10"/>
      <c r="H256" s="10"/>
      <c r="I256" s="10"/>
      <c r="J256" s="10"/>
      <c r="K256" s="14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18">
        <f t="shared" ca="1" si="1"/>
        <v>0</v>
      </c>
      <c r="AK256" s="19" t="str">
        <f t="shared" ca="1" si="2"/>
        <v>MIRA</v>
      </c>
      <c r="AL256" s="21" t="s">
        <v>73</v>
      </c>
      <c r="AM256" s="21">
        <v>6</v>
      </c>
      <c r="AN256" s="21">
        <v>4</v>
      </c>
    </row>
    <row r="257" spans="1:40" ht="12" hidden="1" customHeight="1">
      <c r="A257" s="43"/>
      <c r="B257" s="10"/>
      <c r="C257" s="10"/>
      <c r="D257" s="10"/>
      <c r="E257" s="10"/>
      <c r="F257" s="10"/>
      <c r="G257" s="10"/>
      <c r="H257" s="10"/>
      <c r="I257" s="10"/>
      <c r="J257" s="10"/>
      <c r="K257" s="14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18">
        <f t="shared" ca="1" si="1"/>
        <v>0</v>
      </c>
      <c r="AK257" s="19" t="str">
        <f t="shared" ca="1" si="2"/>
        <v>MIRA</v>
      </c>
      <c r="AL257" s="21" t="s">
        <v>73</v>
      </c>
      <c r="AM257" s="21">
        <v>7</v>
      </c>
      <c r="AN257" s="21">
        <v>5</v>
      </c>
    </row>
    <row r="258" spans="1:40" ht="12" hidden="1" customHeight="1">
      <c r="A258" s="43"/>
      <c r="B258" s="10"/>
      <c r="C258" s="10"/>
      <c r="D258" s="10"/>
      <c r="E258" s="10"/>
      <c r="F258" s="10"/>
      <c r="G258" s="10"/>
      <c r="H258" s="10"/>
      <c r="I258" s="10"/>
      <c r="J258" s="10"/>
      <c r="K258" s="14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18">
        <f t="shared" ref="AJ258:AJ1257" ca="1" si="21">INDIRECT(AL258&amp;AM258,TRUE)</f>
        <v>0</v>
      </c>
      <c r="AK258" s="19" t="str">
        <f t="shared" ref="AK258:AK1257" ca="1" si="22">INDIRECT(AL258&amp;1,TRUE)</f>
        <v>MIRA</v>
      </c>
      <c r="AL258" s="21" t="s">
        <v>73</v>
      </c>
      <c r="AM258" s="21">
        <v>8</v>
      </c>
      <c r="AN258" s="21">
        <v>6</v>
      </c>
    </row>
    <row r="259" spans="1:40" ht="12" hidden="1" customHeight="1">
      <c r="A259" s="43"/>
      <c r="B259" s="10"/>
      <c r="C259" s="10"/>
      <c r="D259" s="10"/>
      <c r="E259" s="10"/>
      <c r="F259" s="10"/>
      <c r="G259" s="10"/>
      <c r="H259" s="10"/>
      <c r="I259" s="10"/>
      <c r="J259" s="10"/>
      <c r="K259" s="14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18">
        <f t="shared" ca="1" si="21"/>
        <v>0</v>
      </c>
      <c r="AK259" s="19" t="str">
        <f t="shared" ca="1" si="22"/>
        <v>MIRA</v>
      </c>
      <c r="AL259" s="21" t="s">
        <v>73</v>
      </c>
      <c r="AM259" s="21">
        <v>9</v>
      </c>
      <c r="AN259" s="21">
        <v>7</v>
      </c>
    </row>
    <row r="260" spans="1:40" ht="12" hidden="1" customHeight="1">
      <c r="A260" s="43"/>
      <c r="B260" s="10"/>
      <c r="C260" s="10"/>
      <c r="D260" s="10"/>
      <c r="E260" s="10"/>
      <c r="F260" s="10"/>
      <c r="G260" s="10"/>
      <c r="H260" s="10"/>
      <c r="I260" s="10"/>
      <c r="J260" s="10"/>
      <c r="K260" s="14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18">
        <f t="shared" ca="1" si="21"/>
        <v>0</v>
      </c>
      <c r="AK260" s="19" t="str">
        <f t="shared" ca="1" si="22"/>
        <v>MIRA</v>
      </c>
      <c r="AL260" s="21" t="s">
        <v>73</v>
      </c>
      <c r="AM260" s="21">
        <v>10</v>
      </c>
      <c r="AN260" s="21">
        <v>8</v>
      </c>
    </row>
    <row r="261" spans="1:40" ht="12" hidden="1" customHeight="1">
      <c r="A261" s="43"/>
      <c r="B261" s="10"/>
      <c r="C261" s="10"/>
      <c r="D261" s="10"/>
      <c r="E261" s="10"/>
      <c r="F261" s="10"/>
      <c r="G261" s="10"/>
      <c r="H261" s="10"/>
      <c r="I261" s="10"/>
      <c r="J261" s="10"/>
      <c r="K261" s="14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18">
        <f t="shared" ca="1" si="21"/>
        <v>0</v>
      </c>
      <c r="AK261" s="19" t="str">
        <f t="shared" ca="1" si="22"/>
        <v>MIRA</v>
      </c>
      <c r="AL261" s="21" t="s">
        <v>73</v>
      </c>
      <c r="AM261" s="21">
        <v>11</v>
      </c>
      <c r="AN261" s="21">
        <v>9</v>
      </c>
    </row>
    <row r="262" spans="1:40" ht="12" hidden="1" customHeight="1">
      <c r="A262" s="43"/>
      <c r="B262" s="10"/>
      <c r="C262" s="10"/>
      <c r="D262" s="10"/>
      <c r="E262" s="10"/>
      <c r="F262" s="10"/>
      <c r="G262" s="10"/>
      <c r="H262" s="10"/>
      <c r="I262" s="10"/>
      <c r="J262" s="10"/>
      <c r="K262" s="14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18">
        <f t="shared" ca="1" si="21"/>
        <v>0</v>
      </c>
      <c r="AK262" s="19" t="str">
        <f t="shared" ca="1" si="22"/>
        <v>MIRA</v>
      </c>
      <c r="AL262" s="21" t="s">
        <v>73</v>
      </c>
      <c r="AM262" s="21">
        <v>12</v>
      </c>
      <c r="AN262" s="21">
        <v>10</v>
      </c>
    </row>
    <row r="263" spans="1:40" ht="12" hidden="1" customHeight="1">
      <c r="A263" s="43"/>
      <c r="B263" s="10"/>
      <c r="C263" s="10"/>
      <c r="D263" s="10"/>
      <c r="E263" s="10"/>
      <c r="F263" s="10"/>
      <c r="G263" s="10"/>
      <c r="H263" s="10"/>
      <c r="I263" s="10"/>
      <c r="J263" s="10"/>
      <c r="K263" s="14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18">
        <f t="shared" ca="1" si="21"/>
        <v>0</v>
      </c>
      <c r="AK263" s="19" t="str">
        <f t="shared" ca="1" si="22"/>
        <v>MIRA</v>
      </c>
      <c r="AL263" s="21" t="s">
        <v>73</v>
      </c>
      <c r="AM263" s="21">
        <v>13</v>
      </c>
      <c r="AN263" s="21">
        <v>11</v>
      </c>
    </row>
    <row r="264" spans="1:40" ht="12" hidden="1" customHeight="1">
      <c r="A264" s="43"/>
      <c r="B264" s="10"/>
      <c r="C264" s="10"/>
      <c r="D264" s="10"/>
      <c r="E264" s="10"/>
      <c r="F264" s="10"/>
      <c r="G264" s="10"/>
      <c r="H264" s="10"/>
      <c r="I264" s="10"/>
      <c r="J264" s="10"/>
      <c r="K264" s="14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18">
        <f t="shared" ca="1" si="21"/>
        <v>0</v>
      </c>
      <c r="AK264" s="19" t="str">
        <f t="shared" ca="1" si="22"/>
        <v>MIRA</v>
      </c>
      <c r="AL264" s="21" t="s">
        <v>73</v>
      </c>
      <c r="AM264" s="21">
        <v>14</v>
      </c>
      <c r="AN264" s="21">
        <v>12</v>
      </c>
    </row>
    <row r="265" spans="1:40" ht="12" hidden="1" customHeight="1">
      <c r="A265" s="43"/>
      <c r="B265" s="10"/>
      <c r="C265" s="10"/>
      <c r="D265" s="10"/>
      <c r="E265" s="10"/>
      <c r="F265" s="10"/>
      <c r="G265" s="10"/>
      <c r="H265" s="10"/>
      <c r="I265" s="10"/>
      <c r="J265" s="10"/>
      <c r="K265" s="14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18">
        <f t="shared" ca="1" si="21"/>
        <v>0</v>
      </c>
      <c r="AK265" s="19" t="str">
        <f t="shared" ca="1" si="22"/>
        <v>MIRA</v>
      </c>
      <c r="AL265" s="21" t="s">
        <v>73</v>
      </c>
      <c r="AM265" s="21">
        <v>15</v>
      </c>
      <c r="AN265" s="21">
        <v>13</v>
      </c>
    </row>
    <row r="266" spans="1:40" ht="12" hidden="1" customHeight="1">
      <c r="A266" s="43"/>
      <c r="B266" s="10"/>
      <c r="C266" s="10"/>
      <c r="D266" s="10"/>
      <c r="E266" s="10"/>
      <c r="F266" s="10"/>
      <c r="G266" s="10"/>
      <c r="H266" s="10"/>
      <c r="I266" s="10"/>
      <c r="J266" s="10"/>
      <c r="K266" s="14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18">
        <f t="shared" ca="1" si="21"/>
        <v>0</v>
      </c>
      <c r="AK266" s="19" t="str">
        <f t="shared" ca="1" si="22"/>
        <v>MIRA</v>
      </c>
      <c r="AL266" s="21" t="s">
        <v>73</v>
      </c>
      <c r="AM266" s="21">
        <v>16</v>
      </c>
      <c r="AN266" s="21">
        <v>14</v>
      </c>
    </row>
    <row r="267" spans="1:40" ht="12" hidden="1" customHeight="1">
      <c r="A267" s="43"/>
      <c r="B267" s="10"/>
      <c r="C267" s="10"/>
      <c r="D267" s="10"/>
      <c r="E267" s="10"/>
      <c r="F267" s="10"/>
      <c r="G267" s="10"/>
      <c r="H267" s="10"/>
      <c r="I267" s="10"/>
      <c r="J267" s="10"/>
      <c r="K267" s="14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18">
        <f t="shared" ca="1" si="21"/>
        <v>0</v>
      </c>
      <c r="AK267" s="19" t="str">
        <f t="shared" ca="1" si="22"/>
        <v>MIRA</v>
      </c>
      <c r="AL267" s="21" t="s">
        <v>73</v>
      </c>
      <c r="AM267" s="21">
        <v>17</v>
      </c>
      <c r="AN267" s="21">
        <v>15</v>
      </c>
    </row>
    <row r="268" spans="1:40" ht="12" hidden="1" customHeight="1">
      <c r="A268" s="43"/>
      <c r="B268" s="10"/>
      <c r="C268" s="10"/>
      <c r="D268" s="10"/>
      <c r="E268" s="10"/>
      <c r="F268" s="10"/>
      <c r="G268" s="10"/>
      <c r="H268" s="10"/>
      <c r="I268" s="10"/>
      <c r="J268" s="10"/>
      <c r="K268" s="14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18">
        <f t="shared" ca="1" si="21"/>
        <v>0</v>
      </c>
      <c r="AK268" s="19" t="str">
        <f t="shared" ca="1" si="22"/>
        <v>MIRA</v>
      </c>
      <c r="AL268" s="21" t="s">
        <v>73</v>
      </c>
      <c r="AM268" s="21">
        <v>18</v>
      </c>
      <c r="AN268" s="21">
        <v>16</v>
      </c>
    </row>
    <row r="269" spans="1:40" ht="12" hidden="1" customHeight="1">
      <c r="A269" s="43"/>
      <c r="B269" s="10"/>
      <c r="C269" s="10"/>
      <c r="D269" s="10"/>
      <c r="E269" s="10"/>
      <c r="F269" s="10"/>
      <c r="G269" s="10"/>
      <c r="H269" s="10"/>
      <c r="I269" s="10"/>
      <c r="J269" s="10"/>
      <c r="K269" s="14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18">
        <f t="shared" ca="1" si="21"/>
        <v>0</v>
      </c>
      <c r="AK269" s="19" t="str">
        <f t="shared" ca="1" si="22"/>
        <v>MIRA</v>
      </c>
      <c r="AL269" s="21" t="s">
        <v>73</v>
      </c>
      <c r="AM269" s="21">
        <v>19</v>
      </c>
      <c r="AN269" s="21">
        <v>17</v>
      </c>
    </row>
    <row r="270" spans="1:40" ht="12" hidden="1" customHeight="1">
      <c r="A270" s="43"/>
      <c r="B270" s="10"/>
      <c r="C270" s="10"/>
      <c r="D270" s="10"/>
      <c r="E270" s="10"/>
      <c r="F270" s="10"/>
      <c r="G270" s="10"/>
      <c r="H270" s="10"/>
      <c r="I270" s="10"/>
      <c r="J270" s="10"/>
      <c r="K270" s="14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18">
        <f t="shared" ca="1" si="21"/>
        <v>0</v>
      </c>
      <c r="AK270" s="19" t="str">
        <f t="shared" ca="1" si="22"/>
        <v>MIRA</v>
      </c>
      <c r="AL270" s="21" t="s">
        <v>73</v>
      </c>
      <c r="AM270" s="21">
        <v>20</v>
      </c>
      <c r="AN270" s="21">
        <v>18</v>
      </c>
    </row>
    <row r="271" spans="1:40" ht="12" hidden="1" customHeight="1">
      <c r="A271" s="43"/>
      <c r="B271" s="10"/>
      <c r="C271" s="10"/>
      <c r="D271" s="10"/>
      <c r="E271" s="10"/>
      <c r="F271" s="10"/>
      <c r="G271" s="10"/>
      <c r="H271" s="10"/>
      <c r="I271" s="10"/>
      <c r="J271" s="10"/>
      <c r="K271" s="14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18">
        <f t="shared" ca="1" si="21"/>
        <v>0</v>
      </c>
      <c r="AK271" s="19" t="str">
        <f t="shared" ca="1" si="22"/>
        <v>MIRA</v>
      </c>
      <c r="AL271" s="21" t="s">
        <v>73</v>
      </c>
      <c r="AM271" s="21">
        <v>21</v>
      </c>
      <c r="AN271" s="21">
        <v>19</v>
      </c>
    </row>
    <row r="272" spans="1:40" ht="12" hidden="1" customHeight="1">
      <c r="A272" s="43"/>
      <c r="B272" s="10"/>
      <c r="C272" s="10"/>
      <c r="D272" s="10"/>
      <c r="E272" s="10"/>
      <c r="F272" s="10"/>
      <c r="G272" s="10"/>
      <c r="H272" s="10"/>
      <c r="I272" s="10"/>
      <c r="J272" s="10"/>
      <c r="K272" s="14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18">
        <f t="shared" ca="1" si="21"/>
        <v>0</v>
      </c>
      <c r="AK272" s="19" t="str">
        <f t="shared" ca="1" si="22"/>
        <v>MIRA</v>
      </c>
      <c r="AL272" s="21" t="s">
        <v>73</v>
      </c>
      <c r="AM272" s="21">
        <v>22</v>
      </c>
      <c r="AN272" s="21">
        <v>20</v>
      </c>
    </row>
    <row r="273" spans="1:40" ht="12" hidden="1" customHeight="1">
      <c r="A273" s="43"/>
      <c r="B273" s="10"/>
      <c r="C273" s="10"/>
      <c r="D273" s="10"/>
      <c r="E273" s="10"/>
      <c r="F273" s="10"/>
      <c r="G273" s="10"/>
      <c r="H273" s="10"/>
      <c r="I273" s="10"/>
      <c r="J273" s="10"/>
      <c r="K273" s="14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18">
        <f t="shared" ca="1" si="21"/>
        <v>0</v>
      </c>
      <c r="AK273" s="19" t="str">
        <f t="shared" ca="1" si="22"/>
        <v>MIRA</v>
      </c>
      <c r="AL273" s="21" t="s">
        <v>73</v>
      </c>
      <c r="AM273" s="21">
        <v>23</v>
      </c>
      <c r="AN273" s="21">
        <v>21</v>
      </c>
    </row>
    <row r="274" spans="1:40" ht="12" hidden="1" customHeight="1">
      <c r="A274" s="43"/>
      <c r="B274" s="10"/>
      <c r="C274" s="10"/>
      <c r="D274" s="10"/>
      <c r="E274" s="10"/>
      <c r="F274" s="10"/>
      <c r="G274" s="10"/>
      <c r="H274" s="10"/>
      <c r="I274" s="10"/>
      <c r="J274" s="10"/>
      <c r="K274" s="14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18">
        <f t="shared" ca="1" si="21"/>
        <v>0</v>
      </c>
      <c r="AK274" s="19" t="str">
        <f t="shared" ca="1" si="22"/>
        <v>MIRA</v>
      </c>
      <c r="AL274" s="21" t="s">
        <v>73</v>
      </c>
      <c r="AM274" s="21">
        <v>24</v>
      </c>
      <c r="AN274" s="21">
        <v>22</v>
      </c>
    </row>
    <row r="275" spans="1:40" ht="12" hidden="1" customHeight="1">
      <c r="A275" s="43"/>
      <c r="B275" s="10"/>
      <c r="C275" s="10"/>
      <c r="D275" s="10"/>
      <c r="E275" s="10"/>
      <c r="F275" s="10"/>
      <c r="G275" s="10"/>
      <c r="H275" s="10"/>
      <c r="I275" s="10"/>
      <c r="J275" s="10"/>
      <c r="K275" s="14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18">
        <f t="shared" ca="1" si="21"/>
        <v>0</v>
      </c>
      <c r="AK275" s="19" t="str">
        <f t="shared" ca="1" si="22"/>
        <v>MIRA</v>
      </c>
      <c r="AL275" s="21" t="s">
        <v>73</v>
      </c>
      <c r="AM275" s="21">
        <v>25</v>
      </c>
      <c r="AN275" s="21">
        <v>23</v>
      </c>
    </row>
    <row r="276" spans="1:40" ht="12" hidden="1" customHeight="1">
      <c r="A276" s="43"/>
      <c r="B276" s="10"/>
      <c r="C276" s="10"/>
      <c r="D276" s="10"/>
      <c r="E276" s="10"/>
      <c r="F276" s="10"/>
      <c r="G276" s="10"/>
      <c r="H276" s="10"/>
      <c r="I276" s="10"/>
      <c r="J276" s="10"/>
      <c r="K276" s="14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18">
        <f t="shared" ca="1" si="21"/>
        <v>0</v>
      </c>
      <c r="AK276" s="19" t="str">
        <f t="shared" ca="1" si="22"/>
        <v>MIRA</v>
      </c>
      <c r="AL276" s="21" t="s">
        <v>73</v>
      </c>
      <c r="AM276" s="21">
        <v>26</v>
      </c>
      <c r="AN276" s="21">
        <v>24</v>
      </c>
    </row>
    <row r="277" spans="1:40" ht="12" hidden="1" customHeight="1">
      <c r="A277" s="43"/>
      <c r="B277" s="10"/>
      <c r="C277" s="10"/>
      <c r="D277" s="10"/>
      <c r="E277" s="10"/>
      <c r="F277" s="10"/>
      <c r="G277" s="10"/>
      <c r="H277" s="10"/>
      <c r="I277" s="10"/>
      <c r="J277" s="10"/>
      <c r="K277" s="14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18">
        <f t="shared" ca="1" si="21"/>
        <v>0</v>
      </c>
      <c r="AK277" s="19" t="str">
        <f t="shared" ca="1" si="22"/>
        <v>MIRA</v>
      </c>
      <c r="AL277" s="21" t="s">
        <v>73</v>
      </c>
      <c r="AM277" s="21">
        <v>27</v>
      </c>
      <c r="AN277" s="21">
        <v>25</v>
      </c>
    </row>
    <row r="278" spans="1:40" ht="12" hidden="1" customHeight="1">
      <c r="A278" s="43"/>
      <c r="B278" s="10"/>
      <c r="C278" s="10"/>
      <c r="D278" s="10"/>
      <c r="E278" s="10"/>
      <c r="F278" s="10"/>
      <c r="G278" s="10"/>
      <c r="H278" s="10"/>
      <c r="I278" s="10"/>
      <c r="J278" s="10"/>
      <c r="K278" s="14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18">
        <f t="shared" ca="1" si="21"/>
        <v>0</v>
      </c>
      <c r="AK278" s="19" t="str">
        <f t="shared" ca="1" si="22"/>
        <v>MIRA</v>
      </c>
      <c r="AL278" s="21" t="s">
        <v>73</v>
      </c>
      <c r="AM278" s="21">
        <v>28</v>
      </c>
      <c r="AN278" s="21">
        <v>26</v>
      </c>
    </row>
    <row r="279" spans="1:40" ht="12" hidden="1" customHeight="1">
      <c r="A279" s="43"/>
      <c r="B279" s="10"/>
      <c r="C279" s="10"/>
      <c r="D279" s="10"/>
      <c r="E279" s="10"/>
      <c r="F279" s="10"/>
      <c r="G279" s="10"/>
      <c r="H279" s="10"/>
      <c r="I279" s="10"/>
      <c r="J279" s="10"/>
      <c r="K279" s="14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18">
        <f t="shared" ca="1" si="21"/>
        <v>0</v>
      </c>
      <c r="AK279" s="19" t="str">
        <f t="shared" ca="1" si="22"/>
        <v>MIRA</v>
      </c>
      <c r="AL279" s="21" t="s">
        <v>73</v>
      </c>
      <c r="AM279" s="21">
        <v>29</v>
      </c>
      <c r="AN279" s="21">
        <v>27</v>
      </c>
    </row>
    <row r="280" spans="1:40" ht="12" hidden="1" customHeight="1">
      <c r="A280" s="43"/>
      <c r="B280" s="10"/>
      <c r="C280" s="10"/>
      <c r="D280" s="10"/>
      <c r="E280" s="10"/>
      <c r="F280" s="10"/>
      <c r="G280" s="10"/>
      <c r="H280" s="10"/>
      <c r="I280" s="10"/>
      <c r="J280" s="10"/>
      <c r="K280" s="14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18">
        <f t="shared" ca="1" si="21"/>
        <v>0</v>
      </c>
      <c r="AK280" s="19" t="str">
        <f t="shared" ca="1" si="22"/>
        <v>MIRA</v>
      </c>
      <c r="AL280" s="21" t="s">
        <v>73</v>
      </c>
      <c r="AM280" s="21">
        <v>30</v>
      </c>
      <c r="AN280" s="21">
        <v>28</v>
      </c>
    </row>
    <row r="281" spans="1:40" ht="12" hidden="1" customHeight="1">
      <c r="A281" s="43"/>
      <c r="B281" s="10"/>
      <c r="C281" s="10"/>
      <c r="D281" s="10"/>
      <c r="E281" s="10"/>
      <c r="F281" s="10"/>
      <c r="G281" s="10"/>
      <c r="H281" s="10"/>
      <c r="I281" s="10"/>
      <c r="J281" s="10"/>
      <c r="K281" s="14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18">
        <f t="shared" ca="1" si="21"/>
        <v>0</v>
      </c>
      <c r="AK281" s="19" t="str">
        <f t="shared" ca="1" si="22"/>
        <v>MIRA</v>
      </c>
      <c r="AL281" s="21" t="s">
        <v>73</v>
      </c>
      <c r="AM281" s="21">
        <v>31</v>
      </c>
      <c r="AN281" s="21">
        <v>29</v>
      </c>
    </row>
    <row r="282" spans="1:40" ht="12" hidden="1" customHeight="1">
      <c r="A282" s="43"/>
      <c r="B282" s="10"/>
      <c r="C282" s="10"/>
      <c r="D282" s="10"/>
      <c r="E282" s="10"/>
      <c r="F282" s="10"/>
      <c r="G282" s="10"/>
      <c r="H282" s="10"/>
      <c r="I282" s="10"/>
      <c r="J282" s="10"/>
      <c r="K282" s="14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18">
        <f t="shared" ca="1" si="21"/>
        <v>0</v>
      </c>
      <c r="AK282" s="19" t="str">
        <f t="shared" ca="1" si="22"/>
        <v>MIRA</v>
      </c>
      <c r="AL282" s="21" t="s">
        <v>73</v>
      </c>
      <c r="AM282" s="21">
        <v>32</v>
      </c>
      <c r="AN282" s="21">
        <v>30</v>
      </c>
    </row>
    <row r="283" spans="1:40" ht="12" hidden="1" customHeight="1">
      <c r="A283" s="43"/>
      <c r="B283" s="10"/>
      <c r="C283" s="10"/>
      <c r="D283" s="10"/>
      <c r="E283" s="10"/>
      <c r="F283" s="10"/>
      <c r="G283" s="10"/>
      <c r="H283" s="10"/>
      <c r="I283" s="10"/>
      <c r="J283" s="10"/>
      <c r="K283" s="14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18">
        <f t="shared" ca="1" si="21"/>
        <v>0</v>
      </c>
      <c r="AK283" s="19" t="str">
        <f t="shared" ca="1" si="22"/>
        <v>MIRA</v>
      </c>
      <c r="AL283" s="21" t="s">
        <v>73</v>
      </c>
      <c r="AM283" s="21">
        <v>33</v>
      </c>
      <c r="AN283" s="21">
        <v>31</v>
      </c>
    </row>
    <row r="284" spans="1:40" ht="12" hidden="1" customHeight="1">
      <c r="A284" s="43"/>
      <c r="B284" s="10"/>
      <c r="C284" s="10"/>
      <c r="D284" s="10"/>
      <c r="E284" s="10"/>
      <c r="F284" s="10"/>
      <c r="G284" s="10"/>
      <c r="H284" s="10"/>
      <c r="I284" s="10"/>
      <c r="J284" s="10"/>
      <c r="K284" s="14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18">
        <f t="shared" ca="1" si="21"/>
        <v>0</v>
      </c>
      <c r="AK284" s="19" t="str">
        <f t="shared" ca="1" si="22"/>
        <v>MIRA</v>
      </c>
      <c r="AL284" s="21" t="s">
        <v>73</v>
      </c>
      <c r="AM284" s="21">
        <v>34</v>
      </c>
      <c r="AN284" s="21">
        <v>32</v>
      </c>
    </row>
    <row r="285" spans="1:40" ht="12" hidden="1" customHeight="1">
      <c r="A285" s="43"/>
      <c r="B285" s="10"/>
      <c r="C285" s="10"/>
      <c r="D285" s="10"/>
      <c r="E285" s="10"/>
      <c r="F285" s="10"/>
      <c r="G285" s="10"/>
      <c r="H285" s="10"/>
      <c r="I285" s="10"/>
      <c r="J285" s="10"/>
      <c r="K285" s="14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18">
        <f t="shared" ca="1" si="21"/>
        <v>0</v>
      </c>
      <c r="AK285" s="19" t="str">
        <f t="shared" ca="1" si="22"/>
        <v>MIRA</v>
      </c>
      <c r="AL285" s="21" t="s">
        <v>73</v>
      </c>
      <c r="AM285" s="21">
        <v>35</v>
      </c>
      <c r="AN285" s="21">
        <v>33</v>
      </c>
    </row>
    <row r="286" spans="1:40" ht="12" hidden="1" customHeight="1">
      <c r="A286" s="43"/>
      <c r="B286" s="10"/>
      <c r="C286" s="10"/>
      <c r="D286" s="10"/>
      <c r="E286" s="10"/>
      <c r="F286" s="10"/>
      <c r="G286" s="10"/>
      <c r="H286" s="10"/>
      <c r="I286" s="10"/>
      <c r="J286" s="10"/>
      <c r="K286" s="14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18">
        <f t="shared" ca="1" si="21"/>
        <v>0</v>
      </c>
      <c r="AK286" s="19" t="str">
        <f t="shared" ca="1" si="22"/>
        <v>MIRA</v>
      </c>
      <c r="AL286" s="21" t="s">
        <v>73</v>
      </c>
      <c r="AM286" s="21">
        <v>36</v>
      </c>
      <c r="AN286" s="21">
        <v>34</v>
      </c>
    </row>
    <row r="287" spans="1:40" ht="12" hidden="1" customHeight="1">
      <c r="A287" s="43"/>
      <c r="B287" s="10"/>
      <c r="C287" s="10"/>
      <c r="D287" s="10"/>
      <c r="E287" s="10"/>
      <c r="F287" s="10"/>
      <c r="G287" s="10"/>
      <c r="H287" s="10"/>
      <c r="I287" s="10"/>
      <c r="J287" s="10"/>
      <c r="K287" s="14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18">
        <f t="shared" ca="1" si="21"/>
        <v>0</v>
      </c>
      <c r="AK287" s="19" t="str">
        <f t="shared" ca="1" si="22"/>
        <v>MIRA</v>
      </c>
      <c r="AL287" s="21" t="s">
        <v>73</v>
      </c>
      <c r="AM287" s="21">
        <v>37</v>
      </c>
      <c r="AN287" s="21">
        <v>35</v>
      </c>
    </row>
    <row r="288" spans="1:40" ht="12" hidden="1" customHeight="1">
      <c r="A288" s="43"/>
      <c r="B288" s="10"/>
      <c r="C288" s="10"/>
      <c r="D288" s="10"/>
      <c r="E288" s="10"/>
      <c r="F288" s="10"/>
      <c r="G288" s="10"/>
      <c r="H288" s="10"/>
      <c r="I288" s="10"/>
      <c r="J288" s="10"/>
      <c r="K288" s="14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18">
        <f t="shared" ca="1" si="21"/>
        <v>0</v>
      </c>
      <c r="AK288" s="19" t="str">
        <f t="shared" ca="1" si="22"/>
        <v>MIRA</v>
      </c>
      <c r="AL288" s="21" t="s">
        <v>73</v>
      </c>
      <c r="AM288" s="21">
        <v>38</v>
      </c>
      <c r="AN288" s="21">
        <v>36</v>
      </c>
    </row>
    <row r="289" spans="1:40" ht="12" hidden="1" customHeight="1">
      <c r="A289" s="43"/>
      <c r="B289" s="10"/>
      <c r="C289" s="10"/>
      <c r="D289" s="10"/>
      <c r="E289" s="10"/>
      <c r="F289" s="10"/>
      <c r="G289" s="10"/>
      <c r="H289" s="10"/>
      <c r="I289" s="10"/>
      <c r="J289" s="10"/>
      <c r="K289" s="14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18">
        <f t="shared" ca="1" si="21"/>
        <v>0</v>
      </c>
      <c r="AK289" s="19" t="str">
        <f t="shared" ca="1" si="22"/>
        <v>MIRA</v>
      </c>
      <c r="AL289" s="21" t="s">
        <v>73</v>
      </c>
      <c r="AM289" s="21">
        <v>39</v>
      </c>
      <c r="AN289" s="21">
        <v>37</v>
      </c>
    </row>
    <row r="290" spans="1:40" ht="12" hidden="1" customHeight="1">
      <c r="A290" s="43"/>
      <c r="B290" s="10"/>
      <c r="C290" s="10"/>
      <c r="D290" s="10"/>
      <c r="E290" s="10"/>
      <c r="F290" s="10"/>
      <c r="G290" s="10"/>
      <c r="H290" s="10"/>
      <c r="I290" s="10"/>
      <c r="J290" s="10"/>
      <c r="K290" s="14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18">
        <f t="shared" ca="1" si="21"/>
        <v>0</v>
      </c>
      <c r="AK290" s="19" t="str">
        <f t="shared" ca="1" si="22"/>
        <v>MIRA</v>
      </c>
      <c r="AL290" s="21" t="s">
        <v>73</v>
      </c>
      <c r="AM290" s="21">
        <v>40</v>
      </c>
      <c r="AN290" s="21">
        <v>38</v>
      </c>
    </row>
    <row r="291" spans="1:40" ht="12" hidden="1" customHeight="1">
      <c r="A291" s="43"/>
      <c r="B291" s="10"/>
      <c r="C291" s="10"/>
      <c r="D291" s="10"/>
      <c r="E291" s="10"/>
      <c r="F291" s="10"/>
      <c r="G291" s="10"/>
      <c r="H291" s="10"/>
      <c r="I291" s="10"/>
      <c r="J291" s="10"/>
      <c r="K291" s="14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18">
        <f t="shared" ca="1" si="21"/>
        <v>0</v>
      </c>
      <c r="AK291" s="19" t="str">
        <f t="shared" ca="1" si="22"/>
        <v>MIRA</v>
      </c>
      <c r="AL291" s="21" t="s">
        <v>73</v>
      </c>
      <c r="AM291" s="21">
        <v>41</v>
      </c>
      <c r="AN291" s="21">
        <v>39</v>
      </c>
    </row>
    <row r="292" spans="1:40" ht="12" hidden="1" customHeight="1">
      <c r="A292" s="43"/>
      <c r="B292" s="10"/>
      <c r="C292" s="10"/>
      <c r="D292" s="10"/>
      <c r="E292" s="10"/>
      <c r="F292" s="10"/>
      <c r="G292" s="10"/>
      <c r="H292" s="10"/>
      <c r="I292" s="10"/>
      <c r="J292" s="10"/>
      <c r="K292" s="14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18">
        <f t="shared" ca="1" si="21"/>
        <v>0</v>
      </c>
      <c r="AK292" s="19" t="str">
        <f t="shared" ca="1" si="22"/>
        <v>MIRA</v>
      </c>
      <c r="AL292" s="21" t="s">
        <v>73</v>
      </c>
      <c r="AM292" s="21">
        <v>42</v>
      </c>
      <c r="AN292" s="21">
        <v>40</v>
      </c>
    </row>
    <row r="293" spans="1:40" ht="12" hidden="1" customHeight="1">
      <c r="A293" s="43"/>
      <c r="B293" s="10"/>
      <c r="C293" s="10"/>
      <c r="D293" s="10"/>
      <c r="E293" s="10"/>
      <c r="F293" s="10"/>
      <c r="G293" s="10"/>
      <c r="H293" s="10"/>
      <c r="I293" s="10"/>
      <c r="J293" s="10"/>
      <c r="K293" s="14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18">
        <f t="shared" ca="1" si="21"/>
        <v>0</v>
      </c>
      <c r="AK293" s="19" t="str">
        <f t="shared" ca="1" si="22"/>
        <v>MIRA</v>
      </c>
      <c r="AL293" s="21" t="s">
        <v>73</v>
      </c>
      <c r="AM293" s="21">
        <v>43</v>
      </c>
      <c r="AN293" s="21">
        <v>41</v>
      </c>
    </row>
    <row r="294" spans="1:40" ht="12" hidden="1" customHeight="1">
      <c r="A294" s="43"/>
      <c r="B294" s="10"/>
      <c r="C294" s="10"/>
      <c r="D294" s="10"/>
      <c r="E294" s="10"/>
      <c r="F294" s="10"/>
      <c r="G294" s="10"/>
      <c r="H294" s="10"/>
      <c r="I294" s="10"/>
      <c r="J294" s="10"/>
      <c r="K294" s="14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18">
        <f t="shared" ca="1" si="21"/>
        <v>0</v>
      </c>
      <c r="AK294" s="19" t="str">
        <f t="shared" ca="1" si="22"/>
        <v>MIRA</v>
      </c>
      <c r="AL294" s="21" t="s">
        <v>73</v>
      </c>
      <c r="AM294" s="21">
        <v>44</v>
      </c>
      <c r="AN294" s="21">
        <v>42</v>
      </c>
    </row>
    <row r="295" spans="1:40" ht="12" hidden="1" customHeight="1">
      <c r="A295" s="43"/>
      <c r="B295" s="10"/>
      <c r="C295" s="10"/>
      <c r="D295" s="10"/>
      <c r="E295" s="10"/>
      <c r="F295" s="10"/>
      <c r="G295" s="10"/>
      <c r="H295" s="10"/>
      <c r="I295" s="10"/>
      <c r="J295" s="10"/>
      <c r="K295" s="14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18">
        <f t="shared" ca="1" si="21"/>
        <v>0</v>
      </c>
      <c r="AK295" s="19" t="str">
        <f t="shared" ca="1" si="22"/>
        <v>MIRA</v>
      </c>
      <c r="AL295" s="21" t="s">
        <v>73</v>
      </c>
      <c r="AM295" s="21">
        <v>45</v>
      </c>
      <c r="AN295" s="21">
        <v>43</v>
      </c>
    </row>
    <row r="296" spans="1:40" ht="12" hidden="1" customHeight="1">
      <c r="A296" s="43"/>
      <c r="B296" s="10"/>
      <c r="C296" s="10"/>
      <c r="D296" s="10"/>
      <c r="E296" s="10"/>
      <c r="F296" s="10"/>
      <c r="G296" s="10"/>
      <c r="H296" s="10"/>
      <c r="I296" s="10"/>
      <c r="J296" s="10"/>
      <c r="K296" s="14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18">
        <f t="shared" ca="1" si="21"/>
        <v>0</v>
      </c>
      <c r="AK296" s="19" t="str">
        <f t="shared" ca="1" si="22"/>
        <v>MIRA</v>
      </c>
      <c r="AL296" s="21" t="s">
        <v>73</v>
      </c>
      <c r="AM296" s="21">
        <v>46</v>
      </c>
      <c r="AN296" s="21">
        <v>44</v>
      </c>
    </row>
    <row r="297" spans="1:40" ht="12" hidden="1" customHeight="1">
      <c r="A297" s="43"/>
      <c r="B297" s="10"/>
      <c r="C297" s="10"/>
      <c r="D297" s="10"/>
      <c r="E297" s="10"/>
      <c r="F297" s="10"/>
      <c r="G297" s="10"/>
      <c r="H297" s="10"/>
      <c r="I297" s="10"/>
      <c r="J297" s="10"/>
      <c r="K297" s="14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18">
        <f t="shared" ca="1" si="21"/>
        <v>0</v>
      </c>
      <c r="AK297" s="19" t="str">
        <f t="shared" ca="1" si="22"/>
        <v>MIRA</v>
      </c>
      <c r="AL297" s="21" t="s">
        <v>73</v>
      </c>
      <c r="AM297" s="21">
        <v>47</v>
      </c>
      <c r="AN297" s="21">
        <v>45</v>
      </c>
    </row>
    <row r="298" spans="1:40" ht="12" hidden="1" customHeight="1">
      <c r="A298" s="43"/>
      <c r="B298" s="10"/>
      <c r="C298" s="10"/>
      <c r="D298" s="10"/>
      <c r="E298" s="10"/>
      <c r="F298" s="10"/>
      <c r="G298" s="10"/>
      <c r="H298" s="10"/>
      <c r="I298" s="10"/>
      <c r="J298" s="10"/>
      <c r="K298" s="14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18">
        <f t="shared" ca="1" si="21"/>
        <v>0</v>
      </c>
      <c r="AK298" s="19" t="str">
        <f t="shared" ca="1" si="22"/>
        <v>MIRA</v>
      </c>
      <c r="AL298" s="21" t="s">
        <v>73</v>
      </c>
      <c r="AM298" s="21">
        <v>48</v>
      </c>
      <c r="AN298" s="21">
        <v>46</v>
      </c>
    </row>
    <row r="299" spans="1:40" ht="12" hidden="1" customHeight="1">
      <c r="A299" s="43"/>
      <c r="B299" s="10"/>
      <c r="C299" s="10"/>
      <c r="D299" s="10"/>
      <c r="E299" s="10"/>
      <c r="F299" s="10"/>
      <c r="G299" s="10"/>
      <c r="H299" s="10"/>
      <c r="I299" s="10"/>
      <c r="J299" s="10"/>
      <c r="K299" s="14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18">
        <f t="shared" ca="1" si="21"/>
        <v>0</v>
      </c>
      <c r="AK299" s="19" t="str">
        <f t="shared" ca="1" si="22"/>
        <v>MIRA</v>
      </c>
      <c r="AL299" s="21" t="s">
        <v>73</v>
      </c>
      <c r="AM299" s="21">
        <v>49</v>
      </c>
      <c r="AN299" s="21">
        <v>47</v>
      </c>
    </row>
    <row r="300" spans="1:40" ht="12" hidden="1" customHeight="1">
      <c r="A300" s="43"/>
      <c r="B300" s="10"/>
      <c r="C300" s="10"/>
      <c r="D300" s="10"/>
      <c r="E300" s="10"/>
      <c r="F300" s="10"/>
      <c r="G300" s="10"/>
      <c r="H300" s="10"/>
      <c r="I300" s="10"/>
      <c r="J300" s="10"/>
      <c r="K300" s="14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18">
        <f t="shared" ca="1" si="21"/>
        <v>0</v>
      </c>
      <c r="AK300" s="19" t="str">
        <f t="shared" ca="1" si="22"/>
        <v>MIRA</v>
      </c>
      <c r="AL300" s="21" t="s">
        <v>73</v>
      </c>
      <c r="AM300" s="21">
        <v>50</v>
      </c>
      <c r="AN300" s="21">
        <v>48</v>
      </c>
    </row>
    <row r="301" spans="1:40" ht="12" hidden="1" customHeight="1">
      <c r="A301" s="43"/>
      <c r="B301" s="10"/>
      <c r="C301" s="10"/>
      <c r="D301" s="10"/>
      <c r="E301" s="10"/>
      <c r="F301" s="10"/>
      <c r="G301" s="10"/>
      <c r="H301" s="10"/>
      <c r="I301" s="10"/>
      <c r="J301" s="10"/>
      <c r="K301" s="14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18">
        <f t="shared" ca="1" si="21"/>
        <v>0</v>
      </c>
      <c r="AK301" s="19" t="str">
        <f t="shared" ca="1" si="22"/>
        <v>MIRA</v>
      </c>
      <c r="AL301" s="21" t="s">
        <v>73</v>
      </c>
      <c r="AM301" s="21">
        <v>51</v>
      </c>
      <c r="AN301" s="21">
        <v>49</v>
      </c>
    </row>
    <row r="302" spans="1:40" ht="12" hidden="1" customHeight="1">
      <c r="A302" s="43"/>
      <c r="B302" s="10"/>
      <c r="C302" s="10"/>
      <c r="D302" s="10"/>
      <c r="E302" s="10"/>
      <c r="F302" s="10"/>
      <c r="G302" s="10"/>
      <c r="H302" s="10"/>
      <c r="I302" s="10"/>
      <c r="J302" s="10"/>
      <c r="K302" s="14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18">
        <f t="shared" ca="1" si="21"/>
        <v>0</v>
      </c>
      <c r="AK302" s="19" t="str">
        <f t="shared" ca="1" si="22"/>
        <v>MIRA</v>
      </c>
      <c r="AL302" s="21" t="s">
        <v>73</v>
      </c>
      <c r="AM302" s="21">
        <v>52</v>
      </c>
      <c r="AN302" s="21">
        <v>50</v>
      </c>
    </row>
    <row r="303" spans="1:40" ht="12" hidden="1" customHeight="1">
      <c r="A303" s="43"/>
      <c r="B303" s="10"/>
      <c r="C303" s="10"/>
      <c r="D303" s="10"/>
      <c r="E303" s="10"/>
      <c r="F303" s="10"/>
      <c r="G303" s="10"/>
      <c r="H303" s="10"/>
      <c r="I303" s="10"/>
      <c r="J303" s="10"/>
      <c r="K303" s="14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18">
        <f t="shared" ca="1" si="21"/>
        <v>0</v>
      </c>
      <c r="AK303" s="19" t="str">
        <f t="shared" ca="1" si="22"/>
        <v>Verde</v>
      </c>
      <c r="AL303" s="21" t="s">
        <v>74</v>
      </c>
      <c r="AM303" s="21">
        <v>3</v>
      </c>
      <c r="AN303" s="21">
        <v>1</v>
      </c>
    </row>
    <row r="304" spans="1:40" ht="12" hidden="1" customHeight="1">
      <c r="A304" s="43"/>
      <c r="B304" s="10"/>
      <c r="C304" s="10"/>
      <c r="D304" s="10"/>
      <c r="E304" s="10"/>
      <c r="F304" s="10"/>
      <c r="G304" s="10"/>
      <c r="H304" s="10"/>
      <c r="I304" s="10"/>
      <c r="J304" s="10"/>
      <c r="K304" s="14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18">
        <f t="shared" ca="1" si="21"/>
        <v>0</v>
      </c>
      <c r="AK304" s="19" t="str">
        <f t="shared" ca="1" si="22"/>
        <v>Verde</v>
      </c>
      <c r="AL304" s="21" t="s">
        <v>74</v>
      </c>
      <c r="AM304" s="21">
        <v>4</v>
      </c>
      <c r="AN304" s="21">
        <v>2</v>
      </c>
    </row>
    <row r="305" spans="1:40" ht="12" hidden="1" customHeight="1">
      <c r="A305" s="43"/>
      <c r="B305" s="10"/>
      <c r="C305" s="10"/>
      <c r="D305" s="10"/>
      <c r="E305" s="10"/>
      <c r="F305" s="10"/>
      <c r="G305" s="10"/>
      <c r="H305" s="10"/>
      <c r="I305" s="10"/>
      <c r="J305" s="10"/>
      <c r="K305" s="14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18">
        <f t="shared" ca="1" si="21"/>
        <v>0</v>
      </c>
      <c r="AK305" s="19" t="str">
        <f t="shared" ca="1" si="22"/>
        <v>Verde</v>
      </c>
      <c r="AL305" s="21" t="s">
        <v>74</v>
      </c>
      <c r="AM305" s="21">
        <v>5</v>
      </c>
      <c r="AN305" s="21">
        <v>3</v>
      </c>
    </row>
    <row r="306" spans="1:40" ht="12" hidden="1" customHeight="1">
      <c r="A306" s="43"/>
      <c r="B306" s="10"/>
      <c r="C306" s="10"/>
      <c r="D306" s="10"/>
      <c r="E306" s="10"/>
      <c r="F306" s="10"/>
      <c r="G306" s="10"/>
      <c r="H306" s="10"/>
      <c r="I306" s="10"/>
      <c r="J306" s="10"/>
      <c r="K306" s="14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18">
        <f t="shared" ca="1" si="21"/>
        <v>0</v>
      </c>
      <c r="AK306" s="19" t="str">
        <f t="shared" ca="1" si="22"/>
        <v>Verde</v>
      </c>
      <c r="AL306" s="21" t="s">
        <v>74</v>
      </c>
      <c r="AM306" s="21">
        <v>6</v>
      </c>
      <c r="AN306" s="21">
        <v>4</v>
      </c>
    </row>
    <row r="307" spans="1:40" ht="12" hidden="1" customHeight="1">
      <c r="A307" s="43"/>
      <c r="B307" s="10"/>
      <c r="C307" s="10"/>
      <c r="D307" s="10"/>
      <c r="E307" s="10"/>
      <c r="F307" s="10"/>
      <c r="G307" s="10"/>
      <c r="H307" s="10"/>
      <c r="I307" s="10"/>
      <c r="J307" s="10"/>
      <c r="K307" s="14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18">
        <f t="shared" ca="1" si="21"/>
        <v>0</v>
      </c>
      <c r="AK307" s="19" t="str">
        <f t="shared" ca="1" si="22"/>
        <v>Verde</v>
      </c>
      <c r="AL307" s="21" t="s">
        <v>74</v>
      </c>
      <c r="AM307" s="21">
        <v>7</v>
      </c>
      <c r="AN307" s="21">
        <v>5</v>
      </c>
    </row>
    <row r="308" spans="1:40" ht="12" hidden="1" customHeight="1">
      <c r="A308" s="43"/>
      <c r="B308" s="10"/>
      <c r="C308" s="10"/>
      <c r="D308" s="10"/>
      <c r="E308" s="10"/>
      <c r="F308" s="10"/>
      <c r="G308" s="10"/>
      <c r="H308" s="10"/>
      <c r="I308" s="10"/>
      <c r="J308" s="10"/>
      <c r="K308" s="14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18">
        <f t="shared" ca="1" si="21"/>
        <v>0</v>
      </c>
      <c r="AK308" s="19" t="str">
        <f t="shared" ca="1" si="22"/>
        <v>Verde</v>
      </c>
      <c r="AL308" s="21" t="s">
        <v>74</v>
      </c>
      <c r="AM308" s="21">
        <v>8</v>
      </c>
      <c r="AN308" s="21">
        <v>6</v>
      </c>
    </row>
    <row r="309" spans="1:40" ht="12" hidden="1" customHeight="1">
      <c r="A309" s="43"/>
      <c r="B309" s="10"/>
      <c r="C309" s="10"/>
      <c r="D309" s="10"/>
      <c r="E309" s="10"/>
      <c r="F309" s="10"/>
      <c r="G309" s="10"/>
      <c r="H309" s="10"/>
      <c r="I309" s="10"/>
      <c r="J309" s="10"/>
      <c r="K309" s="14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18">
        <f t="shared" ca="1" si="21"/>
        <v>0</v>
      </c>
      <c r="AK309" s="19" t="str">
        <f t="shared" ca="1" si="22"/>
        <v>Verde</v>
      </c>
      <c r="AL309" s="21" t="s">
        <v>74</v>
      </c>
      <c r="AM309" s="21">
        <v>9</v>
      </c>
      <c r="AN309" s="21">
        <v>7</v>
      </c>
    </row>
    <row r="310" spans="1:40" ht="12" hidden="1" customHeight="1">
      <c r="A310" s="43"/>
      <c r="B310" s="10"/>
      <c r="C310" s="10"/>
      <c r="D310" s="10"/>
      <c r="E310" s="10"/>
      <c r="F310" s="10"/>
      <c r="G310" s="10"/>
      <c r="H310" s="10"/>
      <c r="I310" s="10"/>
      <c r="J310" s="10"/>
      <c r="K310" s="14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18">
        <f t="shared" ca="1" si="21"/>
        <v>0</v>
      </c>
      <c r="AK310" s="19" t="str">
        <f t="shared" ca="1" si="22"/>
        <v>Verde</v>
      </c>
      <c r="AL310" s="21" t="s">
        <v>74</v>
      </c>
      <c r="AM310" s="21">
        <v>10</v>
      </c>
      <c r="AN310" s="21">
        <v>8</v>
      </c>
    </row>
    <row r="311" spans="1:40" ht="12" hidden="1" customHeight="1">
      <c r="A311" s="43"/>
      <c r="B311" s="10"/>
      <c r="C311" s="10"/>
      <c r="D311" s="10"/>
      <c r="E311" s="10"/>
      <c r="F311" s="10"/>
      <c r="G311" s="10"/>
      <c r="H311" s="10"/>
      <c r="I311" s="10"/>
      <c r="J311" s="10"/>
      <c r="K311" s="14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18">
        <f t="shared" ca="1" si="21"/>
        <v>0</v>
      </c>
      <c r="AK311" s="19" t="str">
        <f t="shared" ca="1" si="22"/>
        <v>Verde</v>
      </c>
      <c r="AL311" s="21" t="s">
        <v>74</v>
      </c>
      <c r="AM311" s="21">
        <v>11</v>
      </c>
      <c r="AN311" s="21">
        <v>9</v>
      </c>
    </row>
    <row r="312" spans="1:40" ht="12" hidden="1" customHeight="1">
      <c r="A312" s="43"/>
      <c r="B312" s="10"/>
      <c r="C312" s="10"/>
      <c r="D312" s="10"/>
      <c r="E312" s="10"/>
      <c r="F312" s="10"/>
      <c r="G312" s="10"/>
      <c r="H312" s="10"/>
      <c r="I312" s="10"/>
      <c r="J312" s="10"/>
      <c r="K312" s="14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18">
        <f t="shared" ca="1" si="21"/>
        <v>0</v>
      </c>
      <c r="AK312" s="19" t="str">
        <f t="shared" ca="1" si="22"/>
        <v>Verde</v>
      </c>
      <c r="AL312" s="21" t="s">
        <v>74</v>
      </c>
      <c r="AM312" s="21">
        <v>12</v>
      </c>
      <c r="AN312" s="21">
        <v>10</v>
      </c>
    </row>
    <row r="313" spans="1:40" ht="12" hidden="1" customHeight="1">
      <c r="A313" s="43"/>
      <c r="B313" s="10"/>
      <c r="C313" s="10"/>
      <c r="D313" s="10"/>
      <c r="E313" s="10"/>
      <c r="F313" s="10"/>
      <c r="G313" s="10"/>
      <c r="H313" s="10"/>
      <c r="I313" s="10"/>
      <c r="J313" s="10"/>
      <c r="K313" s="14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18">
        <f t="shared" ca="1" si="21"/>
        <v>0</v>
      </c>
      <c r="AK313" s="19" t="str">
        <f t="shared" ca="1" si="22"/>
        <v>Verde</v>
      </c>
      <c r="AL313" s="21" t="s">
        <v>74</v>
      </c>
      <c r="AM313" s="21">
        <v>13</v>
      </c>
      <c r="AN313" s="21">
        <v>11</v>
      </c>
    </row>
    <row r="314" spans="1:40" ht="12" hidden="1" customHeight="1">
      <c r="A314" s="43"/>
      <c r="B314" s="10"/>
      <c r="C314" s="10"/>
      <c r="D314" s="10"/>
      <c r="E314" s="10"/>
      <c r="F314" s="10"/>
      <c r="G314" s="10"/>
      <c r="H314" s="10"/>
      <c r="I314" s="10"/>
      <c r="J314" s="10"/>
      <c r="K314" s="14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18">
        <f t="shared" ca="1" si="21"/>
        <v>0</v>
      </c>
      <c r="AK314" s="19" t="str">
        <f t="shared" ca="1" si="22"/>
        <v>Verde</v>
      </c>
      <c r="AL314" s="21" t="s">
        <v>74</v>
      </c>
      <c r="AM314" s="21">
        <v>14</v>
      </c>
      <c r="AN314" s="21">
        <v>12</v>
      </c>
    </row>
    <row r="315" spans="1:40" ht="12" hidden="1" customHeight="1">
      <c r="A315" s="43"/>
      <c r="B315" s="10"/>
      <c r="C315" s="10"/>
      <c r="D315" s="10"/>
      <c r="E315" s="10"/>
      <c r="F315" s="10"/>
      <c r="G315" s="10"/>
      <c r="H315" s="10"/>
      <c r="I315" s="10"/>
      <c r="J315" s="10"/>
      <c r="K315" s="14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18">
        <f t="shared" ca="1" si="21"/>
        <v>0</v>
      </c>
      <c r="AK315" s="19" t="str">
        <f t="shared" ca="1" si="22"/>
        <v>Verde</v>
      </c>
      <c r="AL315" s="21" t="s">
        <v>74</v>
      </c>
      <c r="AM315" s="21">
        <v>15</v>
      </c>
      <c r="AN315" s="21">
        <v>13</v>
      </c>
    </row>
    <row r="316" spans="1:40" ht="12" hidden="1" customHeight="1">
      <c r="A316" s="43"/>
      <c r="B316" s="10"/>
      <c r="C316" s="10"/>
      <c r="D316" s="10"/>
      <c r="E316" s="10"/>
      <c r="F316" s="10"/>
      <c r="G316" s="10"/>
      <c r="H316" s="10"/>
      <c r="I316" s="10"/>
      <c r="J316" s="10"/>
      <c r="K316" s="14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18">
        <f t="shared" ca="1" si="21"/>
        <v>0</v>
      </c>
      <c r="AK316" s="19" t="str">
        <f t="shared" ca="1" si="22"/>
        <v>Verde</v>
      </c>
      <c r="AL316" s="21" t="s">
        <v>74</v>
      </c>
      <c r="AM316" s="21">
        <v>16</v>
      </c>
      <c r="AN316" s="21">
        <v>14</v>
      </c>
    </row>
    <row r="317" spans="1:40" ht="12" hidden="1" customHeight="1">
      <c r="A317" s="43"/>
      <c r="B317" s="10"/>
      <c r="C317" s="10"/>
      <c r="D317" s="10"/>
      <c r="E317" s="10"/>
      <c r="F317" s="10"/>
      <c r="G317" s="10"/>
      <c r="H317" s="10"/>
      <c r="I317" s="10"/>
      <c r="J317" s="10"/>
      <c r="K317" s="14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18">
        <f t="shared" ca="1" si="21"/>
        <v>0</v>
      </c>
      <c r="AK317" s="19" t="str">
        <f t="shared" ca="1" si="22"/>
        <v>Verde</v>
      </c>
      <c r="AL317" s="21" t="s">
        <v>74</v>
      </c>
      <c r="AM317" s="21">
        <v>17</v>
      </c>
      <c r="AN317" s="21">
        <v>15</v>
      </c>
    </row>
    <row r="318" spans="1:40" ht="12" hidden="1" customHeight="1">
      <c r="A318" s="43"/>
      <c r="B318" s="10"/>
      <c r="C318" s="10"/>
      <c r="D318" s="10"/>
      <c r="E318" s="10"/>
      <c r="F318" s="10"/>
      <c r="G318" s="10"/>
      <c r="H318" s="10"/>
      <c r="I318" s="10"/>
      <c r="J318" s="10"/>
      <c r="K318" s="14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18">
        <f t="shared" ca="1" si="21"/>
        <v>0</v>
      </c>
      <c r="AK318" s="19" t="str">
        <f t="shared" ca="1" si="22"/>
        <v>Verde</v>
      </c>
      <c r="AL318" s="21" t="s">
        <v>74</v>
      </c>
      <c r="AM318" s="21">
        <v>18</v>
      </c>
      <c r="AN318" s="21">
        <v>16</v>
      </c>
    </row>
    <row r="319" spans="1:40" ht="12" hidden="1" customHeight="1">
      <c r="A319" s="43"/>
      <c r="B319" s="10"/>
      <c r="C319" s="10"/>
      <c r="D319" s="10"/>
      <c r="E319" s="10"/>
      <c r="F319" s="10"/>
      <c r="G319" s="10"/>
      <c r="H319" s="10"/>
      <c r="I319" s="10"/>
      <c r="J319" s="10"/>
      <c r="K319" s="14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18">
        <f t="shared" ca="1" si="21"/>
        <v>0</v>
      </c>
      <c r="AK319" s="19" t="str">
        <f t="shared" ca="1" si="22"/>
        <v>Verde</v>
      </c>
      <c r="AL319" s="21" t="s">
        <v>74</v>
      </c>
      <c r="AM319" s="21">
        <v>19</v>
      </c>
      <c r="AN319" s="21">
        <v>17</v>
      </c>
    </row>
    <row r="320" spans="1:40" ht="12" hidden="1" customHeight="1">
      <c r="A320" s="43"/>
      <c r="B320" s="10"/>
      <c r="C320" s="10"/>
      <c r="D320" s="10"/>
      <c r="E320" s="10"/>
      <c r="F320" s="10"/>
      <c r="G320" s="10"/>
      <c r="H320" s="10"/>
      <c r="I320" s="10"/>
      <c r="J320" s="10"/>
      <c r="K320" s="14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18">
        <f t="shared" ca="1" si="21"/>
        <v>0</v>
      </c>
      <c r="AK320" s="19" t="str">
        <f t="shared" ca="1" si="22"/>
        <v>Verde</v>
      </c>
      <c r="AL320" s="21" t="s">
        <v>74</v>
      </c>
      <c r="AM320" s="21">
        <v>20</v>
      </c>
      <c r="AN320" s="21">
        <v>18</v>
      </c>
    </row>
    <row r="321" spans="1:40" ht="12" hidden="1" customHeight="1">
      <c r="A321" s="43"/>
      <c r="B321" s="10"/>
      <c r="C321" s="10"/>
      <c r="D321" s="10"/>
      <c r="E321" s="10"/>
      <c r="F321" s="10"/>
      <c r="G321" s="10"/>
      <c r="H321" s="10"/>
      <c r="I321" s="10"/>
      <c r="J321" s="10"/>
      <c r="K321" s="14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18">
        <f t="shared" ca="1" si="21"/>
        <v>0</v>
      </c>
      <c r="AK321" s="19" t="str">
        <f t="shared" ca="1" si="22"/>
        <v>Verde</v>
      </c>
      <c r="AL321" s="21" t="s">
        <v>74</v>
      </c>
      <c r="AM321" s="21">
        <v>21</v>
      </c>
      <c r="AN321" s="21">
        <v>19</v>
      </c>
    </row>
    <row r="322" spans="1:40" ht="12" hidden="1" customHeight="1">
      <c r="A322" s="43"/>
      <c r="B322" s="10"/>
      <c r="C322" s="10"/>
      <c r="D322" s="10"/>
      <c r="E322" s="10"/>
      <c r="F322" s="10"/>
      <c r="G322" s="10"/>
      <c r="H322" s="10"/>
      <c r="I322" s="10"/>
      <c r="J322" s="10"/>
      <c r="K322" s="14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18">
        <f t="shared" ca="1" si="21"/>
        <v>0</v>
      </c>
      <c r="AK322" s="19" t="str">
        <f t="shared" ca="1" si="22"/>
        <v>Verde</v>
      </c>
      <c r="AL322" s="21" t="s">
        <v>74</v>
      </c>
      <c r="AM322" s="21">
        <v>22</v>
      </c>
      <c r="AN322" s="21">
        <v>20</v>
      </c>
    </row>
    <row r="323" spans="1:40" ht="12" hidden="1" customHeight="1">
      <c r="A323" s="43"/>
      <c r="B323" s="10"/>
      <c r="C323" s="10"/>
      <c r="D323" s="10"/>
      <c r="E323" s="10"/>
      <c r="F323" s="10"/>
      <c r="G323" s="10"/>
      <c r="H323" s="10"/>
      <c r="I323" s="10"/>
      <c r="J323" s="10"/>
      <c r="K323" s="14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18">
        <f t="shared" ca="1" si="21"/>
        <v>0</v>
      </c>
      <c r="AK323" s="19" t="str">
        <f t="shared" ca="1" si="22"/>
        <v>Verde</v>
      </c>
      <c r="AL323" s="21" t="s">
        <v>74</v>
      </c>
      <c r="AM323" s="21">
        <v>23</v>
      </c>
      <c r="AN323" s="21">
        <v>21</v>
      </c>
    </row>
    <row r="324" spans="1:40" ht="12" hidden="1" customHeight="1">
      <c r="A324" s="43"/>
      <c r="B324" s="10"/>
      <c r="C324" s="10"/>
      <c r="D324" s="10"/>
      <c r="E324" s="10"/>
      <c r="F324" s="10"/>
      <c r="G324" s="10"/>
      <c r="H324" s="10"/>
      <c r="I324" s="10"/>
      <c r="J324" s="10"/>
      <c r="K324" s="14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18">
        <f t="shared" ca="1" si="21"/>
        <v>0</v>
      </c>
      <c r="AK324" s="19" t="str">
        <f t="shared" ca="1" si="22"/>
        <v>Verde</v>
      </c>
      <c r="AL324" s="21" t="s">
        <v>74</v>
      </c>
      <c r="AM324" s="21">
        <v>24</v>
      </c>
      <c r="AN324" s="21">
        <v>22</v>
      </c>
    </row>
    <row r="325" spans="1:40" ht="12" hidden="1" customHeight="1">
      <c r="A325" s="43"/>
      <c r="B325" s="10"/>
      <c r="C325" s="10"/>
      <c r="D325" s="10"/>
      <c r="E325" s="10"/>
      <c r="F325" s="10"/>
      <c r="G325" s="10"/>
      <c r="H325" s="10"/>
      <c r="I325" s="10"/>
      <c r="J325" s="10"/>
      <c r="K325" s="14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18">
        <f t="shared" ca="1" si="21"/>
        <v>0</v>
      </c>
      <c r="AK325" s="19" t="str">
        <f t="shared" ca="1" si="22"/>
        <v>Verde</v>
      </c>
      <c r="AL325" s="21" t="s">
        <v>74</v>
      </c>
      <c r="AM325" s="21">
        <v>25</v>
      </c>
      <c r="AN325" s="21">
        <v>23</v>
      </c>
    </row>
    <row r="326" spans="1:40" ht="12" hidden="1" customHeight="1">
      <c r="A326" s="43"/>
      <c r="B326" s="10"/>
      <c r="C326" s="10"/>
      <c r="D326" s="10"/>
      <c r="E326" s="10"/>
      <c r="F326" s="10"/>
      <c r="G326" s="10"/>
      <c r="H326" s="10"/>
      <c r="I326" s="10"/>
      <c r="J326" s="10"/>
      <c r="K326" s="14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18">
        <f t="shared" ca="1" si="21"/>
        <v>0</v>
      </c>
      <c r="AK326" s="19" t="str">
        <f t="shared" ca="1" si="22"/>
        <v>Verde</v>
      </c>
      <c r="AL326" s="21" t="s">
        <v>74</v>
      </c>
      <c r="AM326" s="21">
        <v>26</v>
      </c>
      <c r="AN326" s="21">
        <v>24</v>
      </c>
    </row>
    <row r="327" spans="1:40" ht="12" hidden="1" customHeight="1">
      <c r="A327" s="43"/>
      <c r="B327" s="10"/>
      <c r="C327" s="10"/>
      <c r="D327" s="10"/>
      <c r="E327" s="10"/>
      <c r="F327" s="10"/>
      <c r="G327" s="10"/>
      <c r="H327" s="10"/>
      <c r="I327" s="10"/>
      <c r="J327" s="10"/>
      <c r="K327" s="14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18">
        <f t="shared" ca="1" si="21"/>
        <v>0</v>
      </c>
      <c r="AK327" s="19" t="str">
        <f t="shared" ca="1" si="22"/>
        <v>Verde</v>
      </c>
      <c r="AL327" s="21" t="s">
        <v>74</v>
      </c>
      <c r="AM327" s="21">
        <v>27</v>
      </c>
      <c r="AN327" s="21">
        <v>25</v>
      </c>
    </row>
    <row r="328" spans="1:40" ht="12" hidden="1" customHeight="1">
      <c r="A328" s="43"/>
      <c r="B328" s="10"/>
      <c r="C328" s="10"/>
      <c r="D328" s="10"/>
      <c r="E328" s="10"/>
      <c r="F328" s="10"/>
      <c r="G328" s="10"/>
      <c r="H328" s="10"/>
      <c r="I328" s="10"/>
      <c r="J328" s="10"/>
      <c r="K328" s="14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18">
        <f t="shared" ca="1" si="21"/>
        <v>0</v>
      </c>
      <c r="AK328" s="19" t="str">
        <f t="shared" ca="1" si="22"/>
        <v>Verde</v>
      </c>
      <c r="AL328" s="21" t="s">
        <v>74</v>
      </c>
      <c r="AM328" s="21">
        <v>28</v>
      </c>
      <c r="AN328" s="21">
        <v>26</v>
      </c>
    </row>
    <row r="329" spans="1:40" ht="12" hidden="1" customHeight="1">
      <c r="A329" s="43"/>
      <c r="B329" s="10"/>
      <c r="C329" s="10"/>
      <c r="D329" s="10"/>
      <c r="E329" s="10"/>
      <c r="F329" s="10"/>
      <c r="G329" s="10"/>
      <c r="H329" s="10"/>
      <c r="I329" s="10"/>
      <c r="J329" s="10"/>
      <c r="K329" s="14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18">
        <f t="shared" ca="1" si="21"/>
        <v>0</v>
      </c>
      <c r="AK329" s="19" t="str">
        <f t="shared" ca="1" si="22"/>
        <v>Verde</v>
      </c>
      <c r="AL329" s="21" t="s">
        <v>74</v>
      </c>
      <c r="AM329" s="21">
        <v>29</v>
      </c>
      <c r="AN329" s="21">
        <v>27</v>
      </c>
    </row>
    <row r="330" spans="1:40" ht="12" hidden="1" customHeight="1">
      <c r="A330" s="43"/>
      <c r="B330" s="10"/>
      <c r="C330" s="10"/>
      <c r="D330" s="10"/>
      <c r="E330" s="10"/>
      <c r="F330" s="10"/>
      <c r="G330" s="10"/>
      <c r="H330" s="10"/>
      <c r="I330" s="10"/>
      <c r="J330" s="10"/>
      <c r="K330" s="14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18">
        <f t="shared" ca="1" si="21"/>
        <v>0</v>
      </c>
      <c r="AK330" s="19" t="str">
        <f t="shared" ca="1" si="22"/>
        <v>Verde</v>
      </c>
      <c r="AL330" s="21" t="s">
        <v>74</v>
      </c>
      <c r="AM330" s="21">
        <v>30</v>
      </c>
      <c r="AN330" s="21">
        <v>28</v>
      </c>
    </row>
    <row r="331" spans="1:40" ht="12" hidden="1" customHeight="1">
      <c r="A331" s="43"/>
      <c r="B331" s="10"/>
      <c r="C331" s="10"/>
      <c r="D331" s="10"/>
      <c r="E331" s="10"/>
      <c r="F331" s="10"/>
      <c r="G331" s="10"/>
      <c r="H331" s="10"/>
      <c r="I331" s="10"/>
      <c r="J331" s="10"/>
      <c r="K331" s="14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18">
        <f t="shared" ca="1" si="21"/>
        <v>0</v>
      </c>
      <c r="AK331" s="19" t="str">
        <f t="shared" ca="1" si="22"/>
        <v>Verde</v>
      </c>
      <c r="AL331" s="21" t="s">
        <v>74</v>
      </c>
      <c r="AM331" s="21">
        <v>31</v>
      </c>
      <c r="AN331" s="21">
        <v>29</v>
      </c>
    </row>
    <row r="332" spans="1:40" ht="12" hidden="1" customHeight="1">
      <c r="A332" s="43"/>
      <c r="B332" s="10"/>
      <c r="C332" s="10"/>
      <c r="D332" s="10"/>
      <c r="E332" s="10"/>
      <c r="F332" s="10"/>
      <c r="G332" s="10"/>
      <c r="H332" s="10"/>
      <c r="I332" s="10"/>
      <c r="J332" s="10"/>
      <c r="K332" s="14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18">
        <f t="shared" ca="1" si="21"/>
        <v>0</v>
      </c>
      <c r="AK332" s="19" t="str">
        <f t="shared" ca="1" si="22"/>
        <v>Verde</v>
      </c>
      <c r="AL332" s="21" t="s">
        <v>74</v>
      </c>
      <c r="AM332" s="21">
        <v>32</v>
      </c>
      <c r="AN332" s="21">
        <v>30</v>
      </c>
    </row>
    <row r="333" spans="1:40" ht="12" hidden="1" customHeight="1">
      <c r="A333" s="43"/>
      <c r="B333" s="10"/>
      <c r="C333" s="10"/>
      <c r="D333" s="10"/>
      <c r="E333" s="10"/>
      <c r="F333" s="10"/>
      <c r="G333" s="10"/>
      <c r="H333" s="10"/>
      <c r="I333" s="10"/>
      <c r="J333" s="10"/>
      <c r="K333" s="14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18">
        <f t="shared" ca="1" si="21"/>
        <v>0</v>
      </c>
      <c r="AK333" s="19" t="str">
        <f t="shared" ca="1" si="22"/>
        <v>Verde</v>
      </c>
      <c r="AL333" s="21" t="s">
        <v>74</v>
      </c>
      <c r="AM333" s="21">
        <v>33</v>
      </c>
      <c r="AN333" s="21">
        <v>31</v>
      </c>
    </row>
    <row r="334" spans="1:40" ht="12" hidden="1" customHeight="1">
      <c r="A334" s="43"/>
      <c r="B334" s="10"/>
      <c r="C334" s="10"/>
      <c r="D334" s="10"/>
      <c r="E334" s="10"/>
      <c r="F334" s="10"/>
      <c r="G334" s="10"/>
      <c r="H334" s="10"/>
      <c r="I334" s="10"/>
      <c r="J334" s="10"/>
      <c r="K334" s="14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18">
        <f t="shared" ca="1" si="21"/>
        <v>0</v>
      </c>
      <c r="AK334" s="19" t="str">
        <f t="shared" ca="1" si="22"/>
        <v>Verde</v>
      </c>
      <c r="AL334" s="21" t="s">
        <v>74</v>
      </c>
      <c r="AM334" s="21">
        <v>34</v>
      </c>
      <c r="AN334" s="21">
        <v>32</v>
      </c>
    </row>
    <row r="335" spans="1:40" ht="12" hidden="1" customHeight="1">
      <c r="A335" s="43"/>
      <c r="B335" s="10"/>
      <c r="C335" s="10"/>
      <c r="D335" s="10"/>
      <c r="E335" s="10"/>
      <c r="F335" s="10"/>
      <c r="G335" s="10"/>
      <c r="H335" s="10"/>
      <c r="I335" s="10"/>
      <c r="J335" s="10"/>
      <c r="K335" s="14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18">
        <f t="shared" ca="1" si="21"/>
        <v>0</v>
      </c>
      <c r="AK335" s="19" t="str">
        <f t="shared" ca="1" si="22"/>
        <v>Verde</v>
      </c>
      <c r="AL335" s="21" t="s">
        <v>74</v>
      </c>
      <c r="AM335" s="21">
        <v>35</v>
      </c>
      <c r="AN335" s="21">
        <v>33</v>
      </c>
    </row>
    <row r="336" spans="1:40" ht="12" hidden="1" customHeight="1">
      <c r="A336" s="43"/>
      <c r="B336" s="10"/>
      <c r="C336" s="10"/>
      <c r="D336" s="10"/>
      <c r="E336" s="10"/>
      <c r="F336" s="10"/>
      <c r="G336" s="10"/>
      <c r="H336" s="10"/>
      <c r="I336" s="10"/>
      <c r="J336" s="10"/>
      <c r="K336" s="14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18">
        <f t="shared" ca="1" si="21"/>
        <v>0</v>
      </c>
      <c r="AK336" s="19" t="str">
        <f t="shared" ca="1" si="22"/>
        <v>Verde</v>
      </c>
      <c r="AL336" s="21" t="s">
        <v>74</v>
      </c>
      <c r="AM336" s="21">
        <v>36</v>
      </c>
      <c r="AN336" s="21">
        <v>34</v>
      </c>
    </row>
    <row r="337" spans="1:40" ht="12" hidden="1" customHeight="1">
      <c r="A337" s="43"/>
      <c r="B337" s="10"/>
      <c r="C337" s="10"/>
      <c r="D337" s="10"/>
      <c r="E337" s="10"/>
      <c r="F337" s="10"/>
      <c r="G337" s="10"/>
      <c r="H337" s="10"/>
      <c r="I337" s="10"/>
      <c r="J337" s="10"/>
      <c r="K337" s="14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18">
        <f t="shared" ca="1" si="21"/>
        <v>0</v>
      </c>
      <c r="AK337" s="19" t="str">
        <f t="shared" ca="1" si="22"/>
        <v>Verde</v>
      </c>
      <c r="AL337" s="21" t="s">
        <v>74</v>
      </c>
      <c r="AM337" s="21">
        <v>37</v>
      </c>
      <c r="AN337" s="21">
        <v>35</v>
      </c>
    </row>
    <row r="338" spans="1:40" ht="12" hidden="1" customHeight="1">
      <c r="A338" s="43"/>
      <c r="B338" s="10"/>
      <c r="C338" s="10"/>
      <c r="D338" s="10"/>
      <c r="E338" s="10"/>
      <c r="F338" s="10"/>
      <c r="G338" s="10"/>
      <c r="H338" s="10"/>
      <c r="I338" s="10"/>
      <c r="J338" s="10"/>
      <c r="K338" s="14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18">
        <f t="shared" ca="1" si="21"/>
        <v>0</v>
      </c>
      <c r="AK338" s="19" t="str">
        <f t="shared" ca="1" si="22"/>
        <v>Verde</v>
      </c>
      <c r="AL338" s="21" t="s">
        <v>74</v>
      </c>
      <c r="AM338" s="21">
        <v>38</v>
      </c>
      <c r="AN338" s="21">
        <v>36</v>
      </c>
    </row>
    <row r="339" spans="1:40" ht="12" hidden="1" customHeight="1">
      <c r="A339" s="43"/>
      <c r="B339" s="10"/>
      <c r="C339" s="10"/>
      <c r="D339" s="10"/>
      <c r="E339" s="10"/>
      <c r="F339" s="10"/>
      <c r="G339" s="10"/>
      <c r="H339" s="10"/>
      <c r="I339" s="10"/>
      <c r="J339" s="10"/>
      <c r="K339" s="14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18">
        <f t="shared" ca="1" si="21"/>
        <v>0</v>
      </c>
      <c r="AK339" s="19" t="str">
        <f t="shared" ca="1" si="22"/>
        <v>Verde</v>
      </c>
      <c r="AL339" s="21" t="s">
        <v>74</v>
      </c>
      <c r="AM339" s="21">
        <v>39</v>
      </c>
      <c r="AN339" s="21">
        <v>37</v>
      </c>
    </row>
    <row r="340" spans="1:40" ht="12" hidden="1" customHeight="1">
      <c r="A340" s="43"/>
      <c r="B340" s="10"/>
      <c r="C340" s="10"/>
      <c r="D340" s="10"/>
      <c r="E340" s="10"/>
      <c r="F340" s="10"/>
      <c r="G340" s="10"/>
      <c r="H340" s="10"/>
      <c r="I340" s="10"/>
      <c r="J340" s="10"/>
      <c r="K340" s="14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18">
        <f t="shared" ca="1" si="21"/>
        <v>0</v>
      </c>
      <c r="AK340" s="19" t="str">
        <f t="shared" ca="1" si="22"/>
        <v>Verde</v>
      </c>
      <c r="AL340" s="21" t="s">
        <v>74</v>
      </c>
      <c r="AM340" s="21">
        <v>40</v>
      </c>
      <c r="AN340" s="21">
        <v>38</v>
      </c>
    </row>
    <row r="341" spans="1:40" ht="12" hidden="1" customHeight="1">
      <c r="A341" s="43"/>
      <c r="B341" s="10"/>
      <c r="C341" s="10"/>
      <c r="D341" s="10"/>
      <c r="E341" s="10"/>
      <c r="F341" s="10"/>
      <c r="G341" s="10"/>
      <c r="H341" s="10"/>
      <c r="I341" s="10"/>
      <c r="J341" s="10"/>
      <c r="K341" s="14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18">
        <f t="shared" ca="1" si="21"/>
        <v>0</v>
      </c>
      <c r="AK341" s="19" t="str">
        <f t="shared" ca="1" si="22"/>
        <v>Verde</v>
      </c>
      <c r="AL341" s="21" t="s">
        <v>74</v>
      </c>
      <c r="AM341" s="21">
        <v>41</v>
      </c>
      <c r="AN341" s="21">
        <v>39</v>
      </c>
    </row>
    <row r="342" spans="1:40" ht="12" hidden="1" customHeight="1">
      <c r="A342" s="43"/>
      <c r="B342" s="10"/>
      <c r="C342" s="10"/>
      <c r="D342" s="10"/>
      <c r="E342" s="10"/>
      <c r="F342" s="10"/>
      <c r="G342" s="10"/>
      <c r="H342" s="10"/>
      <c r="I342" s="10"/>
      <c r="J342" s="10"/>
      <c r="K342" s="14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18">
        <f t="shared" ca="1" si="21"/>
        <v>0</v>
      </c>
      <c r="AK342" s="19" t="str">
        <f t="shared" ca="1" si="22"/>
        <v>Verde</v>
      </c>
      <c r="AL342" s="21" t="s">
        <v>74</v>
      </c>
      <c r="AM342" s="21">
        <v>42</v>
      </c>
      <c r="AN342" s="21">
        <v>40</v>
      </c>
    </row>
    <row r="343" spans="1:40" ht="12" hidden="1" customHeight="1">
      <c r="A343" s="43"/>
      <c r="B343" s="10"/>
      <c r="C343" s="10"/>
      <c r="D343" s="10"/>
      <c r="E343" s="10"/>
      <c r="F343" s="10"/>
      <c r="G343" s="10"/>
      <c r="H343" s="10"/>
      <c r="I343" s="10"/>
      <c r="J343" s="10"/>
      <c r="K343" s="14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18">
        <f t="shared" ca="1" si="21"/>
        <v>0</v>
      </c>
      <c r="AK343" s="19" t="str">
        <f t="shared" ca="1" si="22"/>
        <v>Verde</v>
      </c>
      <c r="AL343" s="21" t="s">
        <v>74</v>
      </c>
      <c r="AM343" s="21">
        <v>43</v>
      </c>
      <c r="AN343" s="21">
        <v>41</v>
      </c>
    </row>
    <row r="344" spans="1:40" ht="12" hidden="1" customHeight="1">
      <c r="A344" s="43"/>
      <c r="B344" s="10"/>
      <c r="C344" s="10"/>
      <c r="D344" s="10"/>
      <c r="E344" s="10"/>
      <c r="F344" s="10"/>
      <c r="G344" s="10"/>
      <c r="H344" s="10"/>
      <c r="I344" s="10"/>
      <c r="J344" s="10"/>
      <c r="K344" s="14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18">
        <f t="shared" ca="1" si="21"/>
        <v>0</v>
      </c>
      <c r="AK344" s="19" t="str">
        <f t="shared" ca="1" si="22"/>
        <v>Verde</v>
      </c>
      <c r="AL344" s="21" t="s">
        <v>74</v>
      </c>
      <c r="AM344" s="21">
        <v>44</v>
      </c>
      <c r="AN344" s="21">
        <v>42</v>
      </c>
    </row>
    <row r="345" spans="1:40" ht="12" hidden="1" customHeight="1">
      <c r="A345" s="43"/>
      <c r="B345" s="10"/>
      <c r="C345" s="10"/>
      <c r="D345" s="10"/>
      <c r="E345" s="10"/>
      <c r="F345" s="10"/>
      <c r="G345" s="10"/>
      <c r="H345" s="10"/>
      <c r="I345" s="10"/>
      <c r="J345" s="10"/>
      <c r="K345" s="14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18">
        <f t="shared" ca="1" si="21"/>
        <v>0</v>
      </c>
      <c r="AK345" s="19" t="str">
        <f t="shared" ca="1" si="22"/>
        <v>Verde</v>
      </c>
      <c r="AL345" s="21" t="s">
        <v>74</v>
      </c>
      <c r="AM345" s="21">
        <v>45</v>
      </c>
      <c r="AN345" s="21">
        <v>43</v>
      </c>
    </row>
    <row r="346" spans="1:40" ht="12" hidden="1" customHeight="1">
      <c r="A346" s="43"/>
      <c r="B346" s="10"/>
      <c r="C346" s="10"/>
      <c r="D346" s="10"/>
      <c r="E346" s="10"/>
      <c r="F346" s="10"/>
      <c r="G346" s="10"/>
      <c r="H346" s="10"/>
      <c r="I346" s="10"/>
      <c r="J346" s="10"/>
      <c r="K346" s="14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18">
        <f t="shared" ca="1" si="21"/>
        <v>0</v>
      </c>
      <c r="AK346" s="19" t="str">
        <f t="shared" ca="1" si="22"/>
        <v>Verde</v>
      </c>
      <c r="AL346" s="21" t="s">
        <v>74</v>
      </c>
      <c r="AM346" s="21">
        <v>46</v>
      </c>
      <c r="AN346" s="21">
        <v>44</v>
      </c>
    </row>
    <row r="347" spans="1:40" ht="12" hidden="1" customHeight="1">
      <c r="A347" s="43"/>
      <c r="B347" s="10"/>
      <c r="C347" s="10"/>
      <c r="D347" s="10"/>
      <c r="E347" s="10"/>
      <c r="F347" s="10"/>
      <c r="G347" s="10"/>
      <c r="H347" s="10"/>
      <c r="I347" s="10"/>
      <c r="J347" s="10"/>
      <c r="K347" s="14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18">
        <f t="shared" ca="1" si="21"/>
        <v>0</v>
      </c>
      <c r="AK347" s="19" t="str">
        <f t="shared" ca="1" si="22"/>
        <v>Verde</v>
      </c>
      <c r="AL347" s="21" t="s">
        <v>74</v>
      </c>
      <c r="AM347" s="21">
        <v>47</v>
      </c>
      <c r="AN347" s="21">
        <v>45</v>
      </c>
    </row>
    <row r="348" spans="1:40" ht="12" hidden="1" customHeight="1">
      <c r="A348" s="43"/>
      <c r="B348" s="10"/>
      <c r="C348" s="10"/>
      <c r="D348" s="10"/>
      <c r="E348" s="10"/>
      <c r="F348" s="10"/>
      <c r="G348" s="10"/>
      <c r="H348" s="10"/>
      <c r="I348" s="10"/>
      <c r="J348" s="10"/>
      <c r="K348" s="14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18">
        <f t="shared" ca="1" si="21"/>
        <v>0</v>
      </c>
      <c r="AK348" s="19" t="str">
        <f t="shared" ca="1" si="22"/>
        <v>Verde</v>
      </c>
      <c r="AL348" s="21" t="s">
        <v>74</v>
      </c>
      <c r="AM348" s="21">
        <v>48</v>
      </c>
      <c r="AN348" s="21">
        <v>46</v>
      </c>
    </row>
    <row r="349" spans="1:40" ht="12" hidden="1" customHeight="1">
      <c r="A349" s="43"/>
      <c r="B349" s="10"/>
      <c r="C349" s="10"/>
      <c r="D349" s="10"/>
      <c r="E349" s="10"/>
      <c r="F349" s="10"/>
      <c r="G349" s="10"/>
      <c r="H349" s="10"/>
      <c r="I349" s="10"/>
      <c r="J349" s="10"/>
      <c r="K349" s="14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18">
        <f t="shared" ca="1" si="21"/>
        <v>0</v>
      </c>
      <c r="AK349" s="19" t="str">
        <f t="shared" ca="1" si="22"/>
        <v>Verde</v>
      </c>
      <c r="AL349" s="21" t="s">
        <v>74</v>
      </c>
      <c r="AM349" s="21">
        <v>49</v>
      </c>
      <c r="AN349" s="21">
        <v>47</v>
      </c>
    </row>
    <row r="350" spans="1:40" ht="12" hidden="1" customHeight="1">
      <c r="A350" s="43"/>
      <c r="B350" s="10"/>
      <c r="C350" s="10"/>
      <c r="D350" s="10"/>
      <c r="E350" s="10"/>
      <c r="F350" s="10"/>
      <c r="G350" s="10"/>
      <c r="H350" s="10"/>
      <c r="I350" s="10"/>
      <c r="J350" s="10"/>
      <c r="K350" s="14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18">
        <f t="shared" ca="1" si="21"/>
        <v>0</v>
      </c>
      <c r="AK350" s="19" t="str">
        <f t="shared" ca="1" si="22"/>
        <v>Verde</v>
      </c>
      <c r="AL350" s="21" t="s">
        <v>74</v>
      </c>
      <c r="AM350" s="21">
        <v>50</v>
      </c>
      <c r="AN350" s="21">
        <v>48</v>
      </c>
    </row>
    <row r="351" spans="1:40" ht="12" hidden="1" customHeight="1">
      <c r="A351" s="43"/>
      <c r="B351" s="10"/>
      <c r="C351" s="10"/>
      <c r="D351" s="10"/>
      <c r="E351" s="10"/>
      <c r="F351" s="10"/>
      <c r="G351" s="10"/>
      <c r="H351" s="10"/>
      <c r="I351" s="10"/>
      <c r="J351" s="10"/>
      <c r="K351" s="14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18">
        <f t="shared" ca="1" si="21"/>
        <v>0</v>
      </c>
      <c r="AK351" s="19" t="str">
        <f t="shared" ca="1" si="22"/>
        <v>Verde</v>
      </c>
      <c r="AL351" s="21" t="s">
        <v>74</v>
      </c>
      <c r="AM351" s="21">
        <v>51</v>
      </c>
      <c r="AN351" s="21">
        <v>49</v>
      </c>
    </row>
    <row r="352" spans="1:40" ht="12" hidden="1" customHeight="1">
      <c r="A352" s="43"/>
      <c r="B352" s="10"/>
      <c r="C352" s="10"/>
      <c r="D352" s="10"/>
      <c r="E352" s="10"/>
      <c r="F352" s="10"/>
      <c r="G352" s="10"/>
      <c r="H352" s="10"/>
      <c r="I352" s="10"/>
      <c r="J352" s="10"/>
      <c r="K352" s="14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18">
        <f t="shared" ca="1" si="21"/>
        <v>0</v>
      </c>
      <c r="AK352" s="19" t="str">
        <f t="shared" ca="1" si="22"/>
        <v>Verde</v>
      </c>
      <c r="AL352" s="21" t="s">
        <v>74</v>
      </c>
      <c r="AM352" s="21">
        <v>52</v>
      </c>
      <c r="AN352" s="21">
        <v>50</v>
      </c>
    </row>
    <row r="353" spans="1:40" ht="12" hidden="1" customHeight="1">
      <c r="A353" s="43"/>
      <c r="B353" s="10"/>
      <c r="C353" s="10"/>
      <c r="D353" s="10"/>
      <c r="E353" s="10"/>
      <c r="F353" s="10"/>
      <c r="G353" s="10"/>
      <c r="H353" s="10"/>
      <c r="I353" s="10"/>
      <c r="J353" s="10"/>
      <c r="K353" s="14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18">
        <f t="shared" ca="1" si="21"/>
        <v>0</v>
      </c>
      <c r="AK353" s="19" t="str">
        <f t="shared" ca="1" si="22"/>
        <v>Justa</v>
      </c>
      <c r="AL353" s="21" t="s">
        <v>75</v>
      </c>
      <c r="AM353" s="21">
        <v>3</v>
      </c>
      <c r="AN353" s="21">
        <v>1</v>
      </c>
    </row>
    <row r="354" spans="1:40" ht="12" hidden="1" customHeight="1">
      <c r="A354" s="43"/>
      <c r="B354" s="10"/>
      <c r="C354" s="10"/>
      <c r="D354" s="10"/>
      <c r="E354" s="10"/>
      <c r="F354" s="10"/>
      <c r="G354" s="10"/>
      <c r="H354" s="10"/>
      <c r="I354" s="10"/>
      <c r="J354" s="10"/>
      <c r="K354" s="14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18">
        <f t="shared" ca="1" si="21"/>
        <v>0</v>
      </c>
      <c r="AK354" s="19" t="str">
        <f t="shared" ca="1" si="22"/>
        <v>Justa</v>
      </c>
      <c r="AL354" s="21" t="s">
        <v>75</v>
      </c>
      <c r="AM354" s="21">
        <v>4</v>
      </c>
      <c r="AN354" s="21">
        <v>2</v>
      </c>
    </row>
    <row r="355" spans="1:40" ht="12" hidden="1" customHeight="1">
      <c r="A355" s="43"/>
      <c r="B355" s="10"/>
      <c r="C355" s="10"/>
      <c r="D355" s="10"/>
      <c r="E355" s="10"/>
      <c r="F355" s="10"/>
      <c r="G355" s="10"/>
      <c r="H355" s="10"/>
      <c r="I355" s="10"/>
      <c r="J355" s="10"/>
      <c r="K355" s="14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18">
        <f t="shared" ca="1" si="21"/>
        <v>0</v>
      </c>
      <c r="AK355" s="19" t="str">
        <f t="shared" ca="1" si="22"/>
        <v>Justa</v>
      </c>
      <c r="AL355" s="21" t="s">
        <v>75</v>
      </c>
      <c r="AM355" s="21">
        <v>5</v>
      </c>
      <c r="AN355" s="21">
        <v>3</v>
      </c>
    </row>
    <row r="356" spans="1:40" ht="12" hidden="1" customHeight="1">
      <c r="A356" s="43"/>
      <c r="B356" s="10"/>
      <c r="C356" s="10"/>
      <c r="D356" s="10"/>
      <c r="E356" s="10"/>
      <c r="F356" s="10"/>
      <c r="G356" s="10"/>
      <c r="H356" s="10"/>
      <c r="I356" s="10"/>
      <c r="J356" s="10"/>
      <c r="K356" s="14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18">
        <f t="shared" ca="1" si="21"/>
        <v>0</v>
      </c>
      <c r="AK356" s="19" t="str">
        <f t="shared" ca="1" si="22"/>
        <v>Justa</v>
      </c>
      <c r="AL356" s="21" t="s">
        <v>75</v>
      </c>
      <c r="AM356" s="21">
        <v>6</v>
      </c>
      <c r="AN356" s="21">
        <v>4</v>
      </c>
    </row>
    <row r="357" spans="1:40" ht="12" hidden="1" customHeight="1">
      <c r="A357" s="43"/>
      <c r="B357" s="10"/>
      <c r="C357" s="10"/>
      <c r="D357" s="10"/>
      <c r="E357" s="10"/>
      <c r="F357" s="10"/>
      <c r="G357" s="10"/>
      <c r="H357" s="10"/>
      <c r="I357" s="10"/>
      <c r="J357" s="10"/>
      <c r="K357" s="14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18">
        <f t="shared" ca="1" si="21"/>
        <v>0</v>
      </c>
      <c r="AK357" s="19" t="str">
        <f t="shared" ca="1" si="22"/>
        <v>Justa</v>
      </c>
      <c r="AL357" s="21" t="s">
        <v>75</v>
      </c>
      <c r="AM357" s="21">
        <v>7</v>
      </c>
      <c r="AN357" s="21">
        <v>5</v>
      </c>
    </row>
    <row r="358" spans="1:40" ht="12" hidden="1" customHeight="1">
      <c r="A358" s="43"/>
      <c r="B358" s="10"/>
      <c r="C358" s="10"/>
      <c r="D358" s="10"/>
      <c r="E358" s="10"/>
      <c r="F358" s="10"/>
      <c r="G358" s="10"/>
      <c r="H358" s="10"/>
      <c r="I358" s="10"/>
      <c r="J358" s="10"/>
      <c r="K358" s="14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18">
        <f t="shared" ca="1" si="21"/>
        <v>0</v>
      </c>
      <c r="AK358" s="19" t="str">
        <f t="shared" ca="1" si="22"/>
        <v>Justa</v>
      </c>
      <c r="AL358" s="21" t="s">
        <v>75</v>
      </c>
      <c r="AM358" s="21">
        <v>8</v>
      </c>
      <c r="AN358" s="21">
        <v>6</v>
      </c>
    </row>
    <row r="359" spans="1:40" ht="12" hidden="1" customHeight="1">
      <c r="A359" s="43"/>
      <c r="B359" s="10"/>
      <c r="C359" s="10"/>
      <c r="D359" s="10"/>
      <c r="E359" s="10"/>
      <c r="F359" s="10"/>
      <c r="G359" s="10"/>
      <c r="H359" s="10"/>
      <c r="I359" s="10"/>
      <c r="J359" s="10"/>
      <c r="K359" s="14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18">
        <f t="shared" ca="1" si="21"/>
        <v>0</v>
      </c>
      <c r="AK359" s="19" t="str">
        <f t="shared" ca="1" si="22"/>
        <v>Justa</v>
      </c>
      <c r="AL359" s="21" t="s">
        <v>75</v>
      </c>
      <c r="AM359" s="21">
        <v>9</v>
      </c>
      <c r="AN359" s="21">
        <v>7</v>
      </c>
    </row>
    <row r="360" spans="1:40" ht="12" hidden="1" customHeight="1">
      <c r="A360" s="43"/>
      <c r="B360" s="10"/>
      <c r="C360" s="10"/>
      <c r="D360" s="10"/>
      <c r="E360" s="10"/>
      <c r="F360" s="10"/>
      <c r="G360" s="10"/>
      <c r="H360" s="10"/>
      <c r="I360" s="10"/>
      <c r="J360" s="10"/>
      <c r="K360" s="14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18">
        <f t="shared" ca="1" si="21"/>
        <v>0</v>
      </c>
      <c r="AK360" s="19" t="str">
        <f t="shared" ca="1" si="22"/>
        <v>Justa</v>
      </c>
      <c r="AL360" s="21" t="s">
        <v>75</v>
      </c>
      <c r="AM360" s="21">
        <v>10</v>
      </c>
      <c r="AN360" s="21">
        <v>8</v>
      </c>
    </row>
    <row r="361" spans="1:40" ht="12" hidden="1" customHeight="1">
      <c r="A361" s="43"/>
      <c r="B361" s="10"/>
      <c r="C361" s="10"/>
      <c r="D361" s="10"/>
      <c r="E361" s="10"/>
      <c r="F361" s="10"/>
      <c r="G361" s="10"/>
      <c r="H361" s="10"/>
      <c r="I361" s="10"/>
      <c r="J361" s="10"/>
      <c r="K361" s="14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18">
        <f t="shared" ca="1" si="21"/>
        <v>0</v>
      </c>
      <c r="AK361" s="19" t="str">
        <f t="shared" ca="1" si="22"/>
        <v>Justa</v>
      </c>
      <c r="AL361" s="21" t="s">
        <v>75</v>
      </c>
      <c r="AM361" s="21">
        <v>11</v>
      </c>
      <c r="AN361" s="21">
        <v>9</v>
      </c>
    </row>
    <row r="362" spans="1:40" ht="12" hidden="1" customHeight="1">
      <c r="A362" s="43"/>
      <c r="B362" s="10"/>
      <c r="C362" s="10"/>
      <c r="D362" s="10"/>
      <c r="E362" s="10"/>
      <c r="F362" s="10"/>
      <c r="G362" s="10"/>
      <c r="H362" s="10"/>
      <c r="I362" s="10"/>
      <c r="J362" s="10"/>
      <c r="K362" s="14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18">
        <f t="shared" ca="1" si="21"/>
        <v>0</v>
      </c>
      <c r="AK362" s="19" t="str">
        <f t="shared" ca="1" si="22"/>
        <v>Justa</v>
      </c>
      <c r="AL362" s="21" t="s">
        <v>75</v>
      </c>
      <c r="AM362" s="21">
        <v>12</v>
      </c>
      <c r="AN362" s="21">
        <v>10</v>
      </c>
    </row>
    <row r="363" spans="1:40" ht="12" hidden="1" customHeight="1">
      <c r="A363" s="43"/>
      <c r="B363" s="10"/>
      <c r="C363" s="10"/>
      <c r="D363" s="10"/>
      <c r="E363" s="10"/>
      <c r="F363" s="10"/>
      <c r="G363" s="10"/>
      <c r="H363" s="10"/>
      <c r="I363" s="10"/>
      <c r="J363" s="10"/>
      <c r="K363" s="14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18">
        <f t="shared" ca="1" si="21"/>
        <v>0</v>
      </c>
      <c r="AK363" s="19" t="str">
        <f t="shared" ca="1" si="22"/>
        <v>Justa</v>
      </c>
      <c r="AL363" s="21" t="s">
        <v>75</v>
      </c>
      <c r="AM363" s="21">
        <v>13</v>
      </c>
      <c r="AN363" s="21">
        <v>11</v>
      </c>
    </row>
    <row r="364" spans="1:40" ht="12" hidden="1" customHeight="1">
      <c r="A364" s="43"/>
      <c r="B364" s="10"/>
      <c r="C364" s="10"/>
      <c r="D364" s="10"/>
      <c r="E364" s="10"/>
      <c r="F364" s="10"/>
      <c r="G364" s="10"/>
      <c r="H364" s="10"/>
      <c r="I364" s="10"/>
      <c r="J364" s="10"/>
      <c r="K364" s="14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18">
        <f t="shared" ca="1" si="21"/>
        <v>0</v>
      </c>
      <c r="AK364" s="19" t="str">
        <f t="shared" ca="1" si="22"/>
        <v>Justa</v>
      </c>
      <c r="AL364" s="21" t="s">
        <v>75</v>
      </c>
      <c r="AM364" s="21">
        <v>14</v>
      </c>
      <c r="AN364" s="21">
        <v>12</v>
      </c>
    </row>
    <row r="365" spans="1:40" ht="12" hidden="1" customHeight="1">
      <c r="A365" s="43"/>
      <c r="B365" s="10"/>
      <c r="C365" s="10"/>
      <c r="D365" s="10"/>
      <c r="E365" s="10"/>
      <c r="F365" s="10"/>
      <c r="G365" s="10"/>
      <c r="H365" s="10"/>
      <c r="I365" s="10"/>
      <c r="J365" s="10"/>
      <c r="K365" s="14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18">
        <f t="shared" ca="1" si="21"/>
        <v>0</v>
      </c>
      <c r="AK365" s="19" t="str">
        <f t="shared" ca="1" si="22"/>
        <v>Justa</v>
      </c>
      <c r="AL365" s="21" t="s">
        <v>75</v>
      </c>
      <c r="AM365" s="21">
        <v>15</v>
      </c>
      <c r="AN365" s="21">
        <v>13</v>
      </c>
    </row>
    <row r="366" spans="1:40" ht="12" hidden="1" customHeight="1">
      <c r="A366" s="43"/>
      <c r="B366" s="10"/>
      <c r="C366" s="10"/>
      <c r="D366" s="10"/>
      <c r="E366" s="10"/>
      <c r="F366" s="10"/>
      <c r="G366" s="10"/>
      <c r="H366" s="10"/>
      <c r="I366" s="10"/>
      <c r="J366" s="10"/>
      <c r="K366" s="14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18">
        <f t="shared" ca="1" si="21"/>
        <v>0</v>
      </c>
      <c r="AK366" s="19" t="str">
        <f t="shared" ca="1" si="22"/>
        <v>Justa</v>
      </c>
      <c r="AL366" s="21" t="s">
        <v>75</v>
      </c>
      <c r="AM366" s="21">
        <v>16</v>
      </c>
      <c r="AN366" s="21">
        <v>14</v>
      </c>
    </row>
    <row r="367" spans="1:40" ht="12" hidden="1" customHeight="1">
      <c r="A367" s="43"/>
      <c r="B367" s="10"/>
      <c r="C367" s="10"/>
      <c r="D367" s="10"/>
      <c r="E367" s="10"/>
      <c r="F367" s="10"/>
      <c r="G367" s="10"/>
      <c r="H367" s="10"/>
      <c r="I367" s="10"/>
      <c r="J367" s="10"/>
      <c r="K367" s="14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18">
        <f t="shared" ca="1" si="21"/>
        <v>0</v>
      </c>
      <c r="AK367" s="19" t="str">
        <f t="shared" ca="1" si="22"/>
        <v>Justa</v>
      </c>
      <c r="AL367" s="21" t="s">
        <v>75</v>
      </c>
      <c r="AM367" s="21">
        <v>17</v>
      </c>
      <c r="AN367" s="21">
        <v>15</v>
      </c>
    </row>
    <row r="368" spans="1:40" ht="12" hidden="1" customHeight="1">
      <c r="A368" s="43"/>
      <c r="B368" s="10"/>
      <c r="C368" s="10"/>
      <c r="D368" s="10"/>
      <c r="E368" s="10"/>
      <c r="F368" s="10"/>
      <c r="G368" s="10"/>
      <c r="H368" s="10"/>
      <c r="I368" s="10"/>
      <c r="J368" s="10"/>
      <c r="K368" s="14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18">
        <f t="shared" ca="1" si="21"/>
        <v>0</v>
      </c>
      <c r="AK368" s="19" t="str">
        <f t="shared" ca="1" si="22"/>
        <v>Justa</v>
      </c>
      <c r="AL368" s="21" t="s">
        <v>75</v>
      </c>
      <c r="AM368" s="21">
        <v>18</v>
      </c>
      <c r="AN368" s="21">
        <v>16</v>
      </c>
    </row>
    <row r="369" spans="1:40" ht="12" hidden="1" customHeight="1">
      <c r="A369" s="43"/>
      <c r="B369" s="10"/>
      <c r="C369" s="10"/>
      <c r="D369" s="10"/>
      <c r="E369" s="10"/>
      <c r="F369" s="10"/>
      <c r="G369" s="10"/>
      <c r="H369" s="10"/>
      <c r="I369" s="10"/>
      <c r="J369" s="10"/>
      <c r="K369" s="14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18">
        <f t="shared" ca="1" si="21"/>
        <v>0</v>
      </c>
      <c r="AK369" s="19" t="str">
        <f t="shared" ca="1" si="22"/>
        <v>Justa</v>
      </c>
      <c r="AL369" s="21" t="s">
        <v>75</v>
      </c>
      <c r="AM369" s="21">
        <v>19</v>
      </c>
      <c r="AN369" s="21">
        <v>17</v>
      </c>
    </row>
    <row r="370" spans="1:40" ht="12" hidden="1" customHeight="1">
      <c r="A370" s="43"/>
      <c r="B370" s="10"/>
      <c r="C370" s="10"/>
      <c r="D370" s="10"/>
      <c r="E370" s="10"/>
      <c r="F370" s="10"/>
      <c r="G370" s="10"/>
      <c r="H370" s="10"/>
      <c r="I370" s="10"/>
      <c r="J370" s="10"/>
      <c r="K370" s="14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18">
        <f t="shared" ca="1" si="21"/>
        <v>0</v>
      </c>
      <c r="AK370" s="19" t="str">
        <f t="shared" ca="1" si="22"/>
        <v>Justa</v>
      </c>
      <c r="AL370" s="21" t="s">
        <v>75</v>
      </c>
      <c r="AM370" s="21">
        <v>20</v>
      </c>
      <c r="AN370" s="21">
        <v>18</v>
      </c>
    </row>
    <row r="371" spans="1:40" ht="12" hidden="1" customHeight="1">
      <c r="A371" s="43"/>
      <c r="B371" s="10"/>
      <c r="C371" s="10"/>
      <c r="D371" s="10"/>
      <c r="E371" s="10"/>
      <c r="F371" s="10"/>
      <c r="G371" s="10"/>
      <c r="H371" s="10"/>
      <c r="I371" s="10"/>
      <c r="J371" s="10"/>
      <c r="K371" s="14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18">
        <f t="shared" ca="1" si="21"/>
        <v>0</v>
      </c>
      <c r="AK371" s="19" t="str">
        <f t="shared" ca="1" si="22"/>
        <v>Justa</v>
      </c>
      <c r="AL371" s="21" t="s">
        <v>75</v>
      </c>
      <c r="AM371" s="21">
        <v>21</v>
      </c>
      <c r="AN371" s="21">
        <v>19</v>
      </c>
    </row>
    <row r="372" spans="1:40" ht="12" hidden="1" customHeight="1">
      <c r="A372" s="43"/>
      <c r="B372" s="10"/>
      <c r="C372" s="10"/>
      <c r="D372" s="10"/>
      <c r="E372" s="10"/>
      <c r="F372" s="10"/>
      <c r="G372" s="10"/>
      <c r="H372" s="10"/>
      <c r="I372" s="10"/>
      <c r="J372" s="10"/>
      <c r="K372" s="14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18">
        <f t="shared" ca="1" si="21"/>
        <v>0</v>
      </c>
      <c r="AK372" s="19" t="str">
        <f t="shared" ca="1" si="22"/>
        <v>Justa</v>
      </c>
      <c r="AL372" s="21" t="s">
        <v>75</v>
      </c>
      <c r="AM372" s="21">
        <v>22</v>
      </c>
      <c r="AN372" s="21">
        <v>20</v>
      </c>
    </row>
    <row r="373" spans="1:40" ht="12" hidden="1" customHeight="1">
      <c r="A373" s="43"/>
      <c r="B373" s="10"/>
      <c r="C373" s="10"/>
      <c r="D373" s="10"/>
      <c r="E373" s="10"/>
      <c r="F373" s="10"/>
      <c r="G373" s="10"/>
      <c r="H373" s="10"/>
      <c r="I373" s="10"/>
      <c r="J373" s="10"/>
      <c r="K373" s="14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18">
        <f t="shared" ca="1" si="21"/>
        <v>0</v>
      </c>
      <c r="AK373" s="19" t="str">
        <f t="shared" ca="1" si="22"/>
        <v>Justa</v>
      </c>
      <c r="AL373" s="21" t="s">
        <v>75</v>
      </c>
      <c r="AM373" s="21">
        <v>23</v>
      </c>
      <c r="AN373" s="21">
        <v>21</v>
      </c>
    </row>
    <row r="374" spans="1:40" ht="12" hidden="1" customHeight="1">
      <c r="A374" s="43"/>
      <c r="B374" s="10"/>
      <c r="C374" s="10"/>
      <c r="D374" s="10"/>
      <c r="E374" s="10"/>
      <c r="F374" s="10"/>
      <c r="G374" s="10"/>
      <c r="H374" s="10"/>
      <c r="I374" s="10"/>
      <c r="J374" s="10"/>
      <c r="K374" s="14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18">
        <f t="shared" ca="1" si="21"/>
        <v>0</v>
      </c>
      <c r="AK374" s="19" t="str">
        <f t="shared" ca="1" si="22"/>
        <v>Justa</v>
      </c>
      <c r="AL374" s="21" t="s">
        <v>75</v>
      </c>
      <c r="AM374" s="21">
        <v>24</v>
      </c>
      <c r="AN374" s="21">
        <v>22</v>
      </c>
    </row>
    <row r="375" spans="1:40" ht="12" hidden="1" customHeight="1">
      <c r="A375" s="43"/>
      <c r="B375" s="10"/>
      <c r="C375" s="10"/>
      <c r="D375" s="10"/>
      <c r="E375" s="10"/>
      <c r="F375" s="10"/>
      <c r="G375" s="10"/>
      <c r="H375" s="10"/>
      <c r="I375" s="10"/>
      <c r="J375" s="10"/>
      <c r="K375" s="14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18">
        <f t="shared" ca="1" si="21"/>
        <v>0</v>
      </c>
      <c r="AK375" s="19" t="str">
        <f t="shared" ca="1" si="22"/>
        <v>Justa</v>
      </c>
      <c r="AL375" s="21" t="s">
        <v>75</v>
      </c>
      <c r="AM375" s="21">
        <v>25</v>
      </c>
      <c r="AN375" s="21">
        <v>23</v>
      </c>
    </row>
    <row r="376" spans="1:40" ht="12" hidden="1" customHeight="1">
      <c r="A376" s="43"/>
      <c r="B376" s="10"/>
      <c r="C376" s="10"/>
      <c r="D376" s="10"/>
      <c r="E376" s="10"/>
      <c r="F376" s="10"/>
      <c r="G376" s="10"/>
      <c r="H376" s="10"/>
      <c r="I376" s="10"/>
      <c r="J376" s="10"/>
      <c r="K376" s="14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18">
        <f t="shared" ca="1" si="21"/>
        <v>0</v>
      </c>
      <c r="AK376" s="19" t="str">
        <f t="shared" ca="1" si="22"/>
        <v>Justa</v>
      </c>
      <c r="AL376" s="21" t="s">
        <v>75</v>
      </c>
      <c r="AM376" s="21">
        <v>26</v>
      </c>
      <c r="AN376" s="21">
        <v>24</v>
      </c>
    </row>
    <row r="377" spans="1:40" ht="12" hidden="1" customHeight="1">
      <c r="A377" s="43"/>
      <c r="B377" s="10"/>
      <c r="C377" s="10"/>
      <c r="D377" s="10"/>
      <c r="E377" s="10"/>
      <c r="F377" s="10"/>
      <c r="G377" s="10"/>
      <c r="H377" s="10"/>
      <c r="I377" s="10"/>
      <c r="J377" s="10"/>
      <c r="K377" s="14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18">
        <f t="shared" ca="1" si="21"/>
        <v>0</v>
      </c>
      <c r="AK377" s="19" t="str">
        <f t="shared" ca="1" si="22"/>
        <v>Justa</v>
      </c>
      <c r="AL377" s="21" t="s">
        <v>75</v>
      </c>
      <c r="AM377" s="21">
        <v>27</v>
      </c>
      <c r="AN377" s="21">
        <v>25</v>
      </c>
    </row>
    <row r="378" spans="1:40" ht="12" hidden="1" customHeight="1">
      <c r="A378" s="43"/>
      <c r="B378" s="10"/>
      <c r="C378" s="10"/>
      <c r="D378" s="10"/>
      <c r="E378" s="10"/>
      <c r="F378" s="10"/>
      <c r="G378" s="10"/>
      <c r="H378" s="10"/>
      <c r="I378" s="10"/>
      <c r="J378" s="10"/>
      <c r="K378" s="14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18">
        <f t="shared" ca="1" si="21"/>
        <v>0</v>
      </c>
      <c r="AK378" s="19" t="str">
        <f t="shared" ca="1" si="22"/>
        <v>Justa</v>
      </c>
      <c r="AL378" s="21" t="s">
        <v>75</v>
      </c>
      <c r="AM378" s="21">
        <v>28</v>
      </c>
      <c r="AN378" s="21">
        <v>26</v>
      </c>
    </row>
    <row r="379" spans="1:40" ht="12" hidden="1" customHeight="1">
      <c r="A379" s="43"/>
      <c r="B379" s="10"/>
      <c r="C379" s="10"/>
      <c r="D379" s="10"/>
      <c r="E379" s="10"/>
      <c r="F379" s="10"/>
      <c r="G379" s="10"/>
      <c r="H379" s="10"/>
      <c r="I379" s="10"/>
      <c r="J379" s="10"/>
      <c r="K379" s="14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18">
        <f t="shared" ca="1" si="21"/>
        <v>0</v>
      </c>
      <c r="AK379" s="19" t="str">
        <f t="shared" ca="1" si="22"/>
        <v>Justa</v>
      </c>
      <c r="AL379" s="21" t="s">
        <v>75</v>
      </c>
      <c r="AM379" s="21">
        <v>29</v>
      </c>
      <c r="AN379" s="21">
        <v>27</v>
      </c>
    </row>
    <row r="380" spans="1:40" ht="12" hidden="1" customHeight="1">
      <c r="A380" s="43"/>
      <c r="B380" s="10"/>
      <c r="C380" s="10"/>
      <c r="D380" s="10"/>
      <c r="E380" s="10"/>
      <c r="F380" s="10"/>
      <c r="G380" s="10"/>
      <c r="H380" s="10"/>
      <c r="I380" s="10"/>
      <c r="J380" s="10"/>
      <c r="K380" s="14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18">
        <f t="shared" ca="1" si="21"/>
        <v>0</v>
      </c>
      <c r="AK380" s="19" t="str">
        <f t="shared" ca="1" si="22"/>
        <v>Justa</v>
      </c>
      <c r="AL380" s="21" t="s">
        <v>75</v>
      </c>
      <c r="AM380" s="21">
        <v>30</v>
      </c>
      <c r="AN380" s="21">
        <v>28</v>
      </c>
    </row>
    <row r="381" spans="1:40" ht="12" hidden="1" customHeight="1">
      <c r="A381" s="43"/>
      <c r="B381" s="10"/>
      <c r="C381" s="10"/>
      <c r="D381" s="10"/>
      <c r="E381" s="10"/>
      <c r="F381" s="10"/>
      <c r="G381" s="10"/>
      <c r="H381" s="10"/>
      <c r="I381" s="10"/>
      <c r="J381" s="10"/>
      <c r="K381" s="14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18">
        <f t="shared" ca="1" si="21"/>
        <v>0</v>
      </c>
      <c r="AK381" s="19" t="str">
        <f t="shared" ca="1" si="22"/>
        <v>Justa</v>
      </c>
      <c r="AL381" s="21" t="s">
        <v>75</v>
      </c>
      <c r="AM381" s="21">
        <v>31</v>
      </c>
      <c r="AN381" s="21">
        <v>29</v>
      </c>
    </row>
    <row r="382" spans="1:40" ht="12" hidden="1" customHeight="1">
      <c r="A382" s="43"/>
      <c r="B382" s="10"/>
      <c r="C382" s="10"/>
      <c r="D382" s="10"/>
      <c r="E382" s="10"/>
      <c r="F382" s="10"/>
      <c r="G382" s="10"/>
      <c r="H382" s="10"/>
      <c r="I382" s="10"/>
      <c r="J382" s="10"/>
      <c r="K382" s="14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18">
        <f t="shared" ca="1" si="21"/>
        <v>0</v>
      </c>
      <c r="AK382" s="19" t="str">
        <f t="shared" ca="1" si="22"/>
        <v>Justa</v>
      </c>
      <c r="AL382" s="21" t="s">
        <v>75</v>
      </c>
      <c r="AM382" s="21">
        <v>32</v>
      </c>
      <c r="AN382" s="21">
        <v>30</v>
      </c>
    </row>
    <row r="383" spans="1:40" ht="12" hidden="1" customHeight="1">
      <c r="A383" s="43"/>
      <c r="B383" s="10"/>
      <c r="C383" s="10"/>
      <c r="D383" s="10"/>
      <c r="E383" s="10"/>
      <c r="F383" s="10"/>
      <c r="G383" s="10"/>
      <c r="H383" s="10"/>
      <c r="I383" s="10"/>
      <c r="J383" s="10"/>
      <c r="K383" s="14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18">
        <f t="shared" ca="1" si="21"/>
        <v>0</v>
      </c>
      <c r="AK383" s="19" t="str">
        <f t="shared" ca="1" si="22"/>
        <v>Justa</v>
      </c>
      <c r="AL383" s="21" t="s">
        <v>75</v>
      </c>
      <c r="AM383" s="21">
        <v>33</v>
      </c>
      <c r="AN383" s="21">
        <v>31</v>
      </c>
    </row>
    <row r="384" spans="1:40" ht="12" hidden="1" customHeight="1">
      <c r="A384" s="43"/>
      <c r="B384" s="10"/>
      <c r="C384" s="10"/>
      <c r="D384" s="10"/>
      <c r="E384" s="10"/>
      <c r="F384" s="10"/>
      <c r="G384" s="10"/>
      <c r="H384" s="10"/>
      <c r="I384" s="10"/>
      <c r="J384" s="10"/>
      <c r="K384" s="14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18">
        <f t="shared" ca="1" si="21"/>
        <v>0</v>
      </c>
      <c r="AK384" s="19" t="str">
        <f t="shared" ca="1" si="22"/>
        <v>Justa</v>
      </c>
      <c r="AL384" s="21" t="s">
        <v>75</v>
      </c>
      <c r="AM384" s="21">
        <v>34</v>
      </c>
      <c r="AN384" s="21">
        <v>32</v>
      </c>
    </row>
    <row r="385" spans="1:40" ht="12" hidden="1" customHeight="1">
      <c r="A385" s="43"/>
      <c r="B385" s="10"/>
      <c r="C385" s="10"/>
      <c r="D385" s="10"/>
      <c r="E385" s="10"/>
      <c r="F385" s="10"/>
      <c r="G385" s="10"/>
      <c r="H385" s="10"/>
      <c r="I385" s="10"/>
      <c r="J385" s="10"/>
      <c r="K385" s="14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18">
        <f t="shared" ca="1" si="21"/>
        <v>0</v>
      </c>
      <c r="AK385" s="19" t="str">
        <f t="shared" ca="1" si="22"/>
        <v>Justa</v>
      </c>
      <c r="AL385" s="21" t="s">
        <v>75</v>
      </c>
      <c r="AM385" s="21">
        <v>35</v>
      </c>
      <c r="AN385" s="21">
        <v>33</v>
      </c>
    </row>
    <row r="386" spans="1:40" ht="12" hidden="1" customHeight="1">
      <c r="A386" s="43"/>
      <c r="B386" s="10"/>
      <c r="C386" s="10"/>
      <c r="D386" s="10"/>
      <c r="E386" s="10"/>
      <c r="F386" s="10"/>
      <c r="G386" s="10"/>
      <c r="H386" s="10"/>
      <c r="I386" s="10"/>
      <c r="J386" s="10"/>
      <c r="K386" s="14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18">
        <f t="shared" ca="1" si="21"/>
        <v>0</v>
      </c>
      <c r="AK386" s="19" t="str">
        <f t="shared" ca="1" si="22"/>
        <v>Justa</v>
      </c>
      <c r="AL386" s="21" t="s">
        <v>75</v>
      </c>
      <c r="AM386" s="21">
        <v>36</v>
      </c>
      <c r="AN386" s="21">
        <v>34</v>
      </c>
    </row>
    <row r="387" spans="1:40" ht="12" hidden="1" customHeight="1">
      <c r="A387" s="43"/>
      <c r="B387" s="10"/>
      <c r="C387" s="10"/>
      <c r="D387" s="10"/>
      <c r="E387" s="10"/>
      <c r="F387" s="10"/>
      <c r="G387" s="10"/>
      <c r="H387" s="10"/>
      <c r="I387" s="10"/>
      <c r="J387" s="10"/>
      <c r="K387" s="14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18">
        <f t="shared" ca="1" si="21"/>
        <v>0</v>
      </c>
      <c r="AK387" s="19" t="str">
        <f t="shared" ca="1" si="22"/>
        <v>Justa</v>
      </c>
      <c r="AL387" s="21" t="s">
        <v>75</v>
      </c>
      <c r="AM387" s="21">
        <v>37</v>
      </c>
      <c r="AN387" s="21">
        <v>35</v>
      </c>
    </row>
    <row r="388" spans="1:40" ht="12" hidden="1" customHeight="1">
      <c r="A388" s="43"/>
      <c r="B388" s="10"/>
      <c r="C388" s="10"/>
      <c r="D388" s="10"/>
      <c r="E388" s="10"/>
      <c r="F388" s="10"/>
      <c r="G388" s="10"/>
      <c r="H388" s="10"/>
      <c r="I388" s="10"/>
      <c r="J388" s="10"/>
      <c r="K388" s="14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18">
        <f t="shared" ca="1" si="21"/>
        <v>0</v>
      </c>
      <c r="AK388" s="19" t="str">
        <f t="shared" ca="1" si="22"/>
        <v>Justa</v>
      </c>
      <c r="AL388" s="21" t="s">
        <v>75</v>
      </c>
      <c r="AM388" s="21">
        <v>38</v>
      </c>
      <c r="AN388" s="21">
        <v>36</v>
      </c>
    </row>
    <row r="389" spans="1:40" ht="12" hidden="1" customHeight="1">
      <c r="A389" s="43"/>
      <c r="B389" s="10"/>
      <c r="C389" s="10"/>
      <c r="D389" s="10"/>
      <c r="E389" s="10"/>
      <c r="F389" s="10"/>
      <c r="G389" s="10"/>
      <c r="H389" s="10"/>
      <c r="I389" s="10"/>
      <c r="J389" s="10"/>
      <c r="K389" s="14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18">
        <f t="shared" ca="1" si="21"/>
        <v>0</v>
      </c>
      <c r="AK389" s="19" t="str">
        <f t="shared" ca="1" si="22"/>
        <v>Justa</v>
      </c>
      <c r="AL389" s="21" t="s">
        <v>75</v>
      </c>
      <c r="AM389" s="21">
        <v>39</v>
      </c>
      <c r="AN389" s="21">
        <v>37</v>
      </c>
    </row>
    <row r="390" spans="1:40" ht="12" hidden="1" customHeight="1">
      <c r="A390" s="43"/>
      <c r="B390" s="10"/>
      <c r="C390" s="10"/>
      <c r="D390" s="10"/>
      <c r="E390" s="10"/>
      <c r="F390" s="10"/>
      <c r="G390" s="10"/>
      <c r="H390" s="10"/>
      <c r="I390" s="10"/>
      <c r="J390" s="10"/>
      <c r="K390" s="14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18">
        <f t="shared" ca="1" si="21"/>
        <v>0</v>
      </c>
      <c r="AK390" s="19" t="str">
        <f t="shared" ca="1" si="22"/>
        <v>Justa</v>
      </c>
      <c r="AL390" s="21" t="s">
        <v>75</v>
      </c>
      <c r="AM390" s="21">
        <v>40</v>
      </c>
      <c r="AN390" s="21">
        <v>38</v>
      </c>
    </row>
    <row r="391" spans="1:40" ht="12" hidden="1" customHeight="1">
      <c r="A391" s="43"/>
      <c r="B391" s="10"/>
      <c r="C391" s="10"/>
      <c r="D391" s="10"/>
      <c r="E391" s="10"/>
      <c r="F391" s="10"/>
      <c r="G391" s="10"/>
      <c r="H391" s="10"/>
      <c r="I391" s="10"/>
      <c r="J391" s="10"/>
      <c r="K391" s="14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18">
        <f t="shared" ca="1" si="21"/>
        <v>0</v>
      </c>
      <c r="AK391" s="19" t="str">
        <f t="shared" ca="1" si="22"/>
        <v>Justa</v>
      </c>
      <c r="AL391" s="21" t="s">
        <v>75</v>
      </c>
      <c r="AM391" s="21">
        <v>41</v>
      </c>
      <c r="AN391" s="21">
        <v>39</v>
      </c>
    </row>
    <row r="392" spans="1:40" ht="12" hidden="1" customHeight="1">
      <c r="A392" s="43"/>
      <c r="B392" s="10"/>
      <c r="C392" s="10"/>
      <c r="D392" s="10"/>
      <c r="E392" s="10"/>
      <c r="F392" s="10"/>
      <c r="G392" s="10"/>
      <c r="H392" s="10"/>
      <c r="I392" s="10"/>
      <c r="J392" s="10"/>
      <c r="K392" s="14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18">
        <f t="shared" ca="1" si="21"/>
        <v>0</v>
      </c>
      <c r="AK392" s="19" t="str">
        <f t="shared" ca="1" si="22"/>
        <v>Justa</v>
      </c>
      <c r="AL392" s="21" t="s">
        <v>75</v>
      </c>
      <c r="AM392" s="21">
        <v>42</v>
      </c>
      <c r="AN392" s="21">
        <v>40</v>
      </c>
    </row>
    <row r="393" spans="1:40" ht="12" hidden="1" customHeight="1">
      <c r="A393" s="43"/>
      <c r="B393" s="10"/>
      <c r="C393" s="10"/>
      <c r="D393" s="10"/>
      <c r="E393" s="10"/>
      <c r="F393" s="10"/>
      <c r="G393" s="10"/>
      <c r="H393" s="10"/>
      <c r="I393" s="10"/>
      <c r="J393" s="10"/>
      <c r="K393" s="14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18">
        <f t="shared" ca="1" si="21"/>
        <v>0</v>
      </c>
      <c r="AK393" s="19" t="str">
        <f t="shared" ca="1" si="22"/>
        <v>Justa</v>
      </c>
      <c r="AL393" s="21" t="s">
        <v>75</v>
      </c>
      <c r="AM393" s="21">
        <v>43</v>
      </c>
      <c r="AN393" s="21">
        <v>41</v>
      </c>
    </row>
    <row r="394" spans="1:40" ht="12" hidden="1" customHeight="1">
      <c r="A394" s="43"/>
      <c r="B394" s="10"/>
      <c r="C394" s="10"/>
      <c r="D394" s="10"/>
      <c r="E394" s="10"/>
      <c r="F394" s="10"/>
      <c r="G394" s="10"/>
      <c r="H394" s="10"/>
      <c r="I394" s="10"/>
      <c r="J394" s="10"/>
      <c r="K394" s="14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18">
        <f t="shared" ca="1" si="21"/>
        <v>0</v>
      </c>
      <c r="AK394" s="19" t="str">
        <f t="shared" ca="1" si="22"/>
        <v>Justa</v>
      </c>
      <c r="AL394" s="21" t="s">
        <v>75</v>
      </c>
      <c r="AM394" s="21">
        <v>44</v>
      </c>
      <c r="AN394" s="21">
        <v>42</v>
      </c>
    </row>
    <row r="395" spans="1:40" ht="12" hidden="1" customHeight="1">
      <c r="A395" s="43"/>
      <c r="B395" s="10"/>
      <c r="C395" s="10"/>
      <c r="D395" s="10"/>
      <c r="E395" s="10"/>
      <c r="F395" s="10"/>
      <c r="G395" s="10"/>
      <c r="H395" s="10"/>
      <c r="I395" s="10"/>
      <c r="J395" s="10"/>
      <c r="K395" s="14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18">
        <f t="shared" ca="1" si="21"/>
        <v>0</v>
      </c>
      <c r="AK395" s="19" t="str">
        <f t="shared" ca="1" si="22"/>
        <v>Justa</v>
      </c>
      <c r="AL395" s="21" t="s">
        <v>75</v>
      </c>
      <c r="AM395" s="21">
        <v>45</v>
      </c>
      <c r="AN395" s="21">
        <v>43</v>
      </c>
    </row>
    <row r="396" spans="1:40" ht="12" hidden="1" customHeight="1">
      <c r="A396" s="43"/>
      <c r="B396" s="10"/>
      <c r="C396" s="10"/>
      <c r="D396" s="10"/>
      <c r="E396" s="10"/>
      <c r="F396" s="10"/>
      <c r="G396" s="10"/>
      <c r="H396" s="10"/>
      <c r="I396" s="10"/>
      <c r="J396" s="10"/>
      <c r="K396" s="14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18">
        <f t="shared" ca="1" si="21"/>
        <v>0</v>
      </c>
      <c r="AK396" s="19" t="str">
        <f t="shared" ca="1" si="22"/>
        <v>Justa</v>
      </c>
      <c r="AL396" s="21" t="s">
        <v>75</v>
      </c>
      <c r="AM396" s="21">
        <v>46</v>
      </c>
      <c r="AN396" s="21">
        <v>44</v>
      </c>
    </row>
    <row r="397" spans="1:40" ht="12" hidden="1" customHeight="1">
      <c r="A397" s="43"/>
      <c r="B397" s="10"/>
      <c r="C397" s="10"/>
      <c r="D397" s="10"/>
      <c r="E397" s="10"/>
      <c r="F397" s="10"/>
      <c r="G397" s="10"/>
      <c r="H397" s="10"/>
      <c r="I397" s="10"/>
      <c r="J397" s="10"/>
      <c r="K397" s="14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18">
        <f t="shared" ca="1" si="21"/>
        <v>0</v>
      </c>
      <c r="AK397" s="19" t="str">
        <f t="shared" ca="1" si="22"/>
        <v>Justa</v>
      </c>
      <c r="AL397" s="21" t="s">
        <v>75</v>
      </c>
      <c r="AM397" s="21">
        <v>47</v>
      </c>
      <c r="AN397" s="21">
        <v>45</v>
      </c>
    </row>
    <row r="398" spans="1:40" ht="12" hidden="1" customHeight="1">
      <c r="A398" s="43"/>
      <c r="B398" s="10"/>
      <c r="C398" s="10"/>
      <c r="D398" s="10"/>
      <c r="E398" s="10"/>
      <c r="F398" s="10"/>
      <c r="G398" s="10"/>
      <c r="H398" s="10"/>
      <c r="I398" s="10"/>
      <c r="J398" s="10"/>
      <c r="K398" s="14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18">
        <f t="shared" ca="1" si="21"/>
        <v>0</v>
      </c>
      <c r="AK398" s="19" t="str">
        <f t="shared" ca="1" si="22"/>
        <v>Justa</v>
      </c>
      <c r="AL398" s="21" t="s">
        <v>75</v>
      </c>
      <c r="AM398" s="21">
        <v>48</v>
      </c>
      <c r="AN398" s="21">
        <v>46</v>
      </c>
    </row>
    <row r="399" spans="1:40" ht="12" hidden="1" customHeight="1">
      <c r="A399" s="43"/>
      <c r="B399" s="10"/>
      <c r="C399" s="10"/>
      <c r="D399" s="10"/>
      <c r="E399" s="10"/>
      <c r="F399" s="10"/>
      <c r="G399" s="10"/>
      <c r="H399" s="10"/>
      <c r="I399" s="10"/>
      <c r="J399" s="10"/>
      <c r="K399" s="14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18">
        <f t="shared" ca="1" si="21"/>
        <v>0</v>
      </c>
      <c r="AK399" s="19" t="str">
        <f t="shared" ca="1" si="22"/>
        <v>Justa</v>
      </c>
      <c r="AL399" s="21" t="s">
        <v>75</v>
      </c>
      <c r="AM399" s="21">
        <v>49</v>
      </c>
      <c r="AN399" s="21">
        <v>47</v>
      </c>
    </row>
    <row r="400" spans="1:40" ht="12" hidden="1" customHeight="1">
      <c r="A400" s="43"/>
      <c r="B400" s="10"/>
      <c r="C400" s="10"/>
      <c r="D400" s="10"/>
      <c r="E400" s="10"/>
      <c r="F400" s="10"/>
      <c r="G400" s="10"/>
      <c r="H400" s="10"/>
      <c r="I400" s="10"/>
      <c r="J400" s="10"/>
      <c r="K400" s="14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18">
        <f t="shared" ca="1" si="21"/>
        <v>0</v>
      </c>
      <c r="AK400" s="19" t="str">
        <f t="shared" ca="1" si="22"/>
        <v>Justa</v>
      </c>
      <c r="AL400" s="21" t="s">
        <v>75</v>
      </c>
      <c r="AM400" s="21">
        <v>50</v>
      </c>
      <c r="AN400" s="21">
        <v>48</v>
      </c>
    </row>
    <row r="401" spans="1:40" ht="12" hidden="1" customHeight="1">
      <c r="A401" s="43"/>
      <c r="B401" s="10"/>
      <c r="C401" s="10"/>
      <c r="D401" s="10"/>
      <c r="E401" s="10"/>
      <c r="F401" s="10"/>
      <c r="G401" s="10"/>
      <c r="H401" s="10"/>
      <c r="I401" s="10"/>
      <c r="J401" s="10"/>
      <c r="K401" s="14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18">
        <f t="shared" ca="1" si="21"/>
        <v>0</v>
      </c>
      <c r="AK401" s="19" t="str">
        <f t="shared" ca="1" si="22"/>
        <v>Justa</v>
      </c>
      <c r="AL401" s="21" t="s">
        <v>75</v>
      </c>
      <c r="AM401" s="21">
        <v>51</v>
      </c>
      <c r="AN401" s="21">
        <v>49</v>
      </c>
    </row>
    <row r="402" spans="1:40" ht="12" hidden="1" customHeight="1">
      <c r="A402" s="43"/>
      <c r="B402" s="10"/>
      <c r="C402" s="10"/>
      <c r="D402" s="10"/>
      <c r="E402" s="10"/>
      <c r="F402" s="10"/>
      <c r="G402" s="10"/>
      <c r="H402" s="10"/>
      <c r="I402" s="10"/>
      <c r="J402" s="10"/>
      <c r="K402" s="14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18">
        <f t="shared" ca="1" si="21"/>
        <v>0</v>
      </c>
      <c r="AK402" s="19" t="str">
        <f t="shared" ca="1" si="22"/>
        <v>Justa</v>
      </c>
      <c r="AL402" s="21" t="s">
        <v>75</v>
      </c>
      <c r="AM402" s="21">
        <v>52</v>
      </c>
      <c r="AN402" s="21">
        <v>50</v>
      </c>
    </row>
    <row r="403" spans="1:40" ht="12" hidden="1" customHeight="1">
      <c r="A403" s="43"/>
      <c r="B403" s="10"/>
      <c r="C403" s="10"/>
      <c r="D403" s="10"/>
      <c r="E403" s="10"/>
      <c r="F403" s="10"/>
      <c r="G403" s="10"/>
      <c r="H403" s="10"/>
      <c r="I403" s="10"/>
      <c r="J403" s="10"/>
      <c r="K403" s="14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18">
        <f t="shared" ca="1" si="21"/>
        <v>0</v>
      </c>
      <c r="AK403" s="19" t="str">
        <f t="shared" ca="1" si="22"/>
        <v>Polo</v>
      </c>
      <c r="AL403" s="21" t="s">
        <v>76</v>
      </c>
      <c r="AM403" s="21">
        <v>3</v>
      </c>
      <c r="AN403" s="21">
        <v>1</v>
      </c>
    </row>
    <row r="404" spans="1:40" ht="12" hidden="1" customHeight="1">
      <c r="A404" s="43"/>
      <c r="B404" s="10"/>
      <c r="C404" s="10"/>
      <c r="D404" s="10"/>
      <c r="E404" s="10"/>
      <c r="F404" s="10"/>
      <c r="G404" s="10"/>
      <c r="H404" s="10"/>
      <c r="I404" s="10"/>
      <c r="J404" s="10"/>
      <c r="K404" s="14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18">
        <f t="shared" ca="1" si="21"/>
        <v>0</v>
      </c>
      <c r="AK404" s="19" t="str">
        <f t="shared" ca="1" si="22"/>
        <v>Polo</v>
      </c>
      <c r="AL404" s="21" t="s">
        <v>76</v>
      </c>
      <c r="AM404" s="21">
        <v>4</v>
      </c>
      <c r="AN404" s="21">
        <v>2</v>
      </c>
    </row>
    <row r="405" spans="1:40" ht="12" hidden="1" customHeight="1">
      <c r="A405" s="43"/>
      <c r="B405" s="10"/>
      <c r="C405" s="10"/>
      <c r="D405" s="10"/>
      <c r="E405" s="10"/>
      <c r="F405" s="10"/>
      <c r="G405" s="10"/>
      <c r="H405" s="10"/>
      <c r="I405" s="10"/>
      <c r="J405" s="10"/>
      <c r="K405" s="14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18">
        <f t="shared" ca="1" si="21"/>
        <v>0</v>
      </c>
      <c r="AK405" s="19" t="str">
        <f t="shared" ca="1" si="22"/>
        <v>Polo</v>
      </c>
      <c r="AL405" s="21" t="s">
        <v>76</v>
      </c>
      <c r="AM405" s="21">
        <v>5</v>
      </c>
      <c r="AN405" s="21">
        <v>3</v>
      </c>
    </row>
    <row r="406" spans="1:40" ht="12" hidden="1" customHeight="1">
      <c r="A406" s="43"/>
      <c r="B406" s="10"/>
      <c r="C406" s="10"/>
      <c r="D406" s="10"/>
      <c r="E406" s="10"/>
      <c r="F406" s="10"/>
      <c r="G406" s="10"/>
      <c r="H406" s="10"/>
      <c r="I406" s="10"/>
      <c r="J406" s="10"/>
      <c r="K406" s="14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18">
        <f t="shared" ca="1" si="21"/>
        <v>0</v>
      </c>
      <c r="AK406" s="19" t="str">
        <f t="shared" ca="1" si="22"/>
        <v>Polo</v>
      </c>
      <c r="AL406" s="21" t="s">
        <v>76</v>
      </c>
      <c r="AM406" s="21">
        <v>6</v>
      </c>
      <c r="AN406" s="21">
        <v>4</v>
      </c>
    </row>
    <row r="407" spans="1:40" ht="12" hidden="1" customHeight="1">
      <c r="A407" s="43"/>
      <c r="B407" s="10"/>
      <c r="C407" s="10"/>
      <c r="D407" s="10"/>
      <c r="E407" s="10"/>
      <c r="F407" s="10"/>
      <c r="G407" s="10"/>
      <c r="H407" s="10"/>
      <c r="I407" s="10"/>
      <c r="J407" s="10"/>
      <c r="K407" s="14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18">
        <f t="shared" ca="1" si="21"/>
        <v>0</v>
      </c>
      <c r="AK407" s="19" t="str">
        <f t="shared" ca="1" si="22"/>
        <v>Polo</v>
      </c>
      <c r="AL407" s="21" t="s">
        <v>76</v>
      </c>
      <c r="AM407" s="21">
        <v>7</v>
      </c>
      <c r="AN407" s="21">
        <v>5</v>
      </c>
    </row>
    <row r="408" spans="1:40" ht="12" hidden="1" customHeight="1">
      <c r="A408" s="43"/>
      <c r="B408" s="10"/>
      <c r="C408" s="10"/>
      <c r="D408" s="10"/>
      <c r="E408" s="10"/>
      <c r="F408" s="10"/>
      <c r="G408" s="10"/>
      <c r="H408" s="10"/>
      <c r="I408" s="10"/>
      <c r="J408" s="10"/>
      <c r="K408" s="14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18">
        <f t="shared" ca="1" si="21"/>
        <v>0</v>
      </c>
      <c r="AK408" s="19" t="str">
        <f t="shared" ca="1" si="22"/>
        <v>Polo</v>
      </c>
      <c r="AL408" s="21" t="s">
        <v>76</v>
      </c>
      <c r="AM408" s="21">
        <v>8</v>
      </c>
      <c r="AN408" s="21">
        <v>6</v>
      </c>
    </row>
    <row r="409" spans="1:40" ht="12" hidden="1" customHeight="1">
      <c r="A409" s="43"/>
      <c r="B409" s="10"/>
      <c r="C409" s="10"/>
      <c r="D409" s="10"/>
      <c r="E409" s="10"/>
      <c r="F409" s="10"/>
      <c r="G409" s="10"/>
      <c r="H409" s="10"/>
      <c r="I409" s="10"/>
      <c r="J409" s="10"/>
      <c r="K409" s="14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18">
        <f t="shared" ca="1" si="21"/>
        <v>0</v>
      </c>
      <c r="AK409" s="19" t="str">
        <f t="shared" ca="1" si="22"/>
        <v>Polo</v>
      </c>
      <c r="AL409" s="21" t="s">
        <v>76</v>
      </c>
      <c r="AM409" s="21">
        <v>9</v>
      </c>
      <c r="AN409" s="21">
        <v>7</v>
      </c>
    </row>
    <row r="410" spans="1:40" ht="12" hidden="1" customHeight="1">
      <c r="A410" s="43"/>
      <c r="B410" s="10"/>
      <c r="C410" s="10"/>
      <c r="D410" s="10"/>
      <c r="E410" s="10"/>
      <c r="F410" s="10"/>
      <c r="G410" s="10"/>
      <c r="H410" s="10"/>
      <c r="I410" s="10"/>
      <c r="J410" s="10"/>
      <c r="K410" s="14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18">
        <f t="shared" ca="1" si="21"/>
        <v>0</v>
      </c>
      <c r="AK410" s="19" t="str">
        <f t="shared" ca="1" si="22"/>
        <v>Polo</v>
      </c>
      <c r="AL410" s="21" t="s">
        <v>76</v>
      </c>
      <c r="AM410" s="21">
        <v>10</v>
      </c>
      <c r="AN410" s="21">
        <v>8</v>
      </c>
    </row>
    <row r="411" spans="1:40" ht="12" hidden="1" customHeight="1">
      <c r="A411" s="43"/>
      <c r="B411" s="10"/>
      <c r="C411" s="10"/>
      <c r="D411" s="10"/>
      <c r="E411" s="10"/>
      <c r="F411" s="10"/>
      <c r="G411" s="10"/>
      <c r="H411" s="10"/>
      <c r="I411" s="10"/>
      <c r="J411" s="10"/>
      <c r="K411" s="14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18">
        <f t="shared" ca="1" si="21"/>
        <v>0</v>
      </c>
      <c r="AK411" s="19" t="str">
        <f t="shared" ca="1" si="22"/>
        <v>Polo</v>
      </c>
      <c r="AL411" s="21" t="s">
        <v>76</v>
      </c>
      <c r="AM411" s="21">
        <v>11</v>
      </c>
      <c r="AN411" s="21">
        <v>9</v>
      </c>
    </row>
    <row r="412" spans="1:40" ht="12" hidden="1" customHeight="1">
      <c r="A412" s="43"/>
      <c r="B412" s="10"/>
      <c r="C412" s="10"/>
      <c r="D412" s="10"/>
      <c r="E412" s="10"/>
      <c r="F412" s="10"/>
      <c r="G412" s="10"/>
      <c r="H412" s="10"/>
      <c r="I412" s="10"/>
      <c r="J412" s="10"/>
      <c r="K412" s="14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18">
        <f t="shared" ca="1" si="21"/>
        <v>0</v>
      </c>
      <c r="AK412" s="19" t="str">
        <f t="shared" ca="1" si="22"/>
        <v>Polo</v>
      </c>
      <c r="AL412" s="21" t="s">
        <v>76</v>
      </c>
      <c r="AM412" s="21">
        <v>12</v>
      </c>
      <c r="AN412" s="21">
        <v>10</v>
      </c>
    </row>
    <row r="413" spans="1:40" ht="12" hidden="1" customHeight="1">
      <c r="A413" s="43"/>
      <c r="B413" s="10"/>
      <c r="C413" s="10"/>
      <c r="D413" s="10"/>
      <c r="E413" s="10"/>
      <c r="F413" s="10"/>
      <c r="G413" s="10"/>
      <c r="H413" s="10"/>
      <c r="I413" s="10"/>
      <c r="J413" s="10"/>
      <c r="K413" s="14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18">
        <f t="shared" ca="1" si="21"/>
        <v>0</v>
      </c>
      <c r="AK413" s="19" t="str">
        <f t="shared" ca="1" si="22"/>
        <v>Polo</v>
      </c>
      <c r="AL413" s="21" t="s">
        <v>76</v>
      </c>
      <c r="AM413" s="21">
        <v>13</v>
      </c>
      <c r="AN413" s="21">
        <v>11</v>
      </c>
    </row>
    <row r="414" spans="1:40" ht="12" hidden="1" customHeight="1">
      <c r="A414" s="43"/>
      <c r="B414" s="10"/>
      <c r="C414" s="10"/>
      <c r="D414" s="10"/>
      <c r="E414" s="10"/>
      <c r="F414" s="10"/>
      <c r="G414" s="10"/>
      <c r="H414" s="10"/>
      <c r="I414" s="10"/>
      <c r="J414" s="10"/>
      <c r="K414" s="14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18">
        <f t="shared" ca="1" si="21"/>
        <v>0</v>
      </c>
      <c r="AK414" s="19" t="str">
        <f t="shared" ca="1" si="22"/>
        <v>Polo</v>
      </c>
      <c r="AL414" s="21" t="s">
        <v>76</v>
      </c>
      <c r="AM414" s="21">
        <v>14</v>
      </c>
      <c r="AN414" s="21">
        <v>12</v>
      </c>
    </row>
    <row r="415" spans="1:40" ht="12" hidden="1" customHeight="1">
      <c r="A415" s="43"/>
      <c r="B415" s="10"/>
      <c r="C415" s="10"/>
      <c r="D415" s="10"/>
      <c r="E415" s="10"/>
      <c r="F415" s="10"/>
      <c r="G415" s="10"/>
      <c r="H415" s="10"/>
      <c r="I415" s="10"/>
      <c r="J415" s="10"/>
      <c r="K415" s="14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18">
        <f t="shared" ca="1" si="21"/>
        <v>0</v>
      </c>
      <c r="AK415" s="19" t="str">
        <f t="shared" ca="1" si="22"/>
        <v>Polo</v>
      </c>
      <c r="AL415" s="21" t="s">
        <v>76</v>
      </c>
      <c r="AM415" s="21">
        <v>15</v>
      </c>
      <c r="AN415" s="21">
        <v>13</v>
      </c>
    </row>
    <row r="416" spans="1:40" ht="12" hidden="1" customHeight="1">
      <c r="A416" s="43"/>
      <c r="B416" s="10"/>
      <c r="C416" s="10"/>
      <c r="D416" s="10"/>
      <c r="E416" s="10"/>
      <c r="F416" s="10"/>
      <c r="G416" s="10"/>
      <c r="H416" s="10"/>
      <c r="I416" s="10"/>
      <c r="J416" s="10"/>
      <c r="K416" s="14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18">
        <f t="shared" ca="1" si="21"/>
        <v>0</v>
      </c>
      <c r="AK416" s="19" t="str">
        <f t="shared" ca="1" si="22"/>
        <v>Polo</v>
      </c>
      <c r="AL416" s="21" t="s">
        <v>76</v>
      </c>
      <c r="AM416" s="21">
        <v>16</v>
      </c>
      <c r="AN416" s="21">
        <v>14</v>
      </c>
    </row>
    <row r="417" spans="1:40" ht="12" hidden="1" customHeight="1">
      <c r="A417" s="43"/>
      <c r="B417" s="10"/>
      <c r="C417" s="10"/>
      <c r="D417" s="10"/>
      <c r="E417" s="10"/>
      <c r="F417" s="10"/>
      <c r="G417" s="10"/>
      <c r="H417" s="10"/>
      <c r="I417" s="10"/>
      <c r="J417" s="10"/>
      <c r="K417" s="14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18">
        <f t="shared" ca="1" si="21"/>
        <v>0</v>
      </c>
      <c r="AK417" s="19" t="str">
        <f t="shared" ca="1" si="22"/>
        <v>Polo</v>
      </c>
      <c r="AL417" s="21" t="s">
        <v>76</v>
      </c>
      <c r="AM417" s="21">
        <v>17</v>
      </c>
      <c r="AN417" s="21">
        <v>15</v>
      </c>
    </row>
    <row r="418" spans="1:40" ht="12" hidden="1" customHeight="1">
      <c r="A418" s="43"/>
      <c r="B418" s="10"/>
      <c r="C418" s="10"/>
      <c r="D418" s="10"/>
      <c r="E418" s="10"/>
      <c r="F418" s="10"/>
      <c r="G418" s="10"/>
      <c r="H418" s="10"/>
      <c r="I418" s="10"/>
      <c r="J418" s="10"/>
      <c r="K418" s="14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18">
        <f t="shared" ca="1" si="21"/>
        <v>0</v>
      </c>
      <c r="AK418" s="19" t="str">
        <f t="shared" ca="1" si="22"/>
        <v>Polo</v>
      </c>
      <c r="AL418" s="21" t="s">
        <v>76</v>
      </c>
      <c r="AM418" s="21">
        <v>18</v>
      </c>
      <c r="AN418" s="21">
        <v>16</v>
      </c>
    </row>
    <row r="419" spans="1:40" ht="12" hidden="1" customHeight="1">
      <c r="A419" s="43"/>
      <c r="B419" s="10"/>
      <c r="C419" s="10"/>
      <c r="D419" s="10"/>
      <c r="E419" s="10"/>
      <c r="F419" s="10"/>
      <c r="G419" s="10"/>
      <c r="H419" s="10"/>
      <c r="I419" s="10"/>
      <c r="J419" s="10"/>
      <c r="K419" s="14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18">
        <f t="shared" ca="1" si="21"/>
        <v>0</v>
      </c>
      <c r="AK419" s="19" t="str">
        <f t="shared" ca="1" si="22"/>
        <v>Polo</v>
      </c>
      <c r="AL419" s="21" t="s">
        <v>76</v>
      </c>
      <c r="AM419" s="21">
        <v>19</v>
      </c>
      <c r="AN419" s="21">
        <v>17</v>
      </c>
    </row>
    <row r="420" spans="1:40" ht="12" hidden="1" customHeight="1">
      <c r="A420" s="43"/>
      <c r="B420" s="10"/>
      <c r="C420" s="10"/>
      <c r="D420" s="10"/>
      <c r="E420" s="10"/>
      <c r="F420" s="10"/>
      <c r="G420" s="10"/>
      <c r="H420" s="10"/>
      <c r="I420" s="10"/>
      <c r="J420" s="10"/>
      <c r="K420" s="14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18">
        <f t="shared" ca="1" si="21"/>
        <v>0</v>
      </c>
      <c r="AK420" s="19" t="str">
        <f t="shared" ca="1" si="22"/>
        <v>Polo</v>
      </c>
      <c r="AL420" s="21" t="s">
        <v>76</v>
      </c>
      <c r="AM420" s="21">
        <v>20</v>
      </c>
      <c r="AN420" s="21">
        <v>18</v>
      </c>
    </row>
    <row r="421" spans="1:40" ht="12" hidden="1" customHeight="1">
      <c r="A421" s="43"/>
      <c r="B421" s="10"/>
      <c r="C421" s="10"/>
      <c r="D421" s="10"/>
      <c r="E421" s="10"/>
      <c r="F421" s="10"/>
      <c r="G421" s="10"/>
      <c r="H421" s="10"/>
      <c r="I421" s="10"/>
      <c r="J421" s="10"/>
      <c r="K421" s="14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18">
        <f t="shared" ca="1" si="21"/>
        <v>0</v>
      </c>
      <c r="AK421" s="19" t="str">
        <f t="shared" ca="1" si="22"/>
        <v>Polo</v>
      </c>
      <c r="AL421" s="21" t="s">
        <v>76</v>
      </c>
      <c r="AM421" s="21">
        <v>21</v>
      </c>
      <c r="AN421" s="21">
        <v>19</v>
      </c>
    </row>
    <row r="422" spans="1:40" ht="12" hidden="1" customHeight="1">
      <c r="A422" s="43"/>
      <c r="B422" s="10"/>
      <c r="C422" s="10"/>
      <c r="D422" s="10"/>
      <c r="E422" s="10"/>
      <c r="F422" s="10"/>
      <c r="G422" s="10"/>
      <c r="H422" s="10"/>
      <c r="I422" s="10"/>
      <c r="J422" s="10"/>
      <c r="K422" s="14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18">
        <f t="shared" ca="1" si="21"/>
        <v>0</v>
      </c>
      <c r="AK422" s="19" t="str">
        <f t="shared" ca="1" si="22"/>
        <v>Polo</v>
      </c>
      <c r="AL422" s="21" t="s">
        <v>76</v>
      </c>
      <c r="AM422" s="21">
        <v>22</v>
      </c>
      <c r="AN422" s="21">
        <v>20</v>
      </c>
    </row>
    <row r="423" spans="1:40" ht="12" hidden="1" customHeight="1">
      <c r="A423" s="43"/>
      <c r="B423" s="10"/>
      <c r="C423" s="10"/>
      <c r="D423" s="10"/>
      <c r="E423" s="10"/>
      <c r="F423" s="10"/>
      <c r="G423" s="10"/>
      <c r="H423" s="10"/>
      <c r="I423" s="10"/>
      <c r="J423" s="10"/>
      <c r="K423" s="14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18">
        <f t="shared" ca="1" si="21"/>
        <v>0</v>
      </c>
      <c r="AK423" s="19" t="str">
        <f t="shared" ca="1" si="22"/>
        <v>Polo</v>
      </c>
      <c r="AL423" s="21" t="s">
        <v>76</v>
      </c>
      <c r="AM423" s="21">
        <v>23</v>
      </c>
      <c r="AN423" s="21">
        <v>21</v>
      </c>
    </row>
    <row r="424" spans="1:40" ht="12" hidden="1" customHeight="1">
      <c r="A424" s="43"/>
      <c r="B424" s="10"/>
      <c r="C424" s="10"/>
      <c r="D424" s="10"/>
      <c r="E424" s="10"/>
      <c r="F424" s="10"/>
      <c r="G424" s="10"/>
      <c r="H424" s="10"/>
      <c r="I424" s="10"/>
      <c r="J424" s="10"/>
      <c r="K424" s="14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18">
        <f t="shared" ca="1" si="21"/>
        <v>0</v>
      </c>
      <c r="AK424" s="19" t="str">
        <f t="shared" ca="1" si="22"/>
        <v>Polo</v>
      </c>
      <c r="AL424" s="21" t="s">
        <v>76</v>
      </c>
      <c r="AM424" s="21">
        <v>24</v>
      </c>
      <c r="AN424" s="21">
        <v>22</v>
      </c>
    </row>
    <row r="425" spans="1:40" ht="12" hidden="1" customHeight="1">
      <c r="A425" s="43"/>
      <c r="B425" s="10"/>
      <c r="C425" s="10"/>
      <c r="D425" s="10"/>
      <c r="E425" s="10"/>
      <c r="F425" s="10"/>
      <c r="G425" s="10"/>
      <c r="H425" s="10"/>
      <c r="I425" s="10"/>
      <c r="J425" s="10"/>
      <c r="K425" s="14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18">
        <f t="shared" ca="1" si="21"/>
        <v>0</v>
      </c>
      <c r="AK425" s="19" t="str">
        <f t="shared" ca="1" si="22"/>
        <v>Polo</v>
      </c>
      <c r="AL425" s="21" t="s">
        <v>76</v>
      </c>
      <c r="AM425" s="21">
        <v>25</v>
      </c>
      <c r="AN425" s="21">
        <v>23</v>
      </c>
    </row>
    <row r="426" spans="1:40" ht="12" hidden="1" customHeight="1">
      <c r="A426" s="43"/>
      <c r="B426" s="10"/>
      <c r="C426" s="10"/>
      <c r="D426" s="10"/>
      <c r="E426" s="10"/>
      <c r="F426" s="10"/>
      <c r="G426" s="10"/>
      <c r="H426" s="10"/>
      <c r="I426" s="10"/>
      <c r="J426" s="10"/>
      <c r="K426" s="14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18">
        <f t="shared" ca="1" si="21"/>
        <v>0</v>
      </c>
      <c r="AK426" s="19" t="str">
        <f t="shared" ca="1" si="22"/>
        <v>Polo</v>
      </c>
      <c r="AL426" s="21" t="s">
        <v>76</v>
      </c>
      <c r="AM426" s="21">
        <v>26</v>
      </c>
      <c r="AN426" s="21">
        <v>24</v>
      </c>
    </row>
    <row r="427" spans="1:40" ht="12" hidden="1" customHeight="1">
      <c r="A427" s="43"/>
      <c r="B427" s="10"/>
      <c r="C427" s="10"/>
      <c r="D427" s="10"/>
      <c r="E427" s="10"/>
      <c r="F427" s="10"/>
      <c r="G427" s="10"/>
      <c r="H427" s="10"/>
      <c r="I427" s="10"/>
      <c r="J427" s="10"/>
      <c r="K427" s="14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18">
        <f t="shared" ca="1" si="21"/>
        <v>0</v>
      </c>
      <c r="AK427" s="19" t="str">
        <f t="shared" ca="1" si="22"/>
        <v>Polo</v>
      </c>
      <c r="AL427" s="21" t="s">
        <v>76</v>
      </c>
      <c r="AM427" s="21">
        <v>27</v>
      </c>
      <c r="AN427" s="21">
        <v>25</v>
      </c>
    </row>
    <row r="428" spans="1:40" ht="12" hidden="1" customHeight="1">
      <c r="A428" s="43"/>
      <c r="B428" s="10"/>
      <c r="C428" s="10"/>
      <c r="D428" s="10"/>
      <c r="E428" s="10"/>
      <c r="F428" s="10"/>
      <c r="G428" s="10"/>
      <c r="H428" s="10"/>
      <c r="I428" s="10"/>
      <c r="J428" s="10"/>
      <c r="K428" s="14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18">
        <f t="shared" ca="1" si="21"/>
        <v>0</v>
      </c>
      <c r="AK428" s="19" t="str">
        <f t="shared" ca="1" si="22"/>
        <v>Polo</v>
      </c>
      <c r="AL428" s="21" t="s">
        <v>76</v>
      </c>
      <c r="AM428" s="21">
        <v>28</v>
      </c>
      <c r="AN428" s="21">
        <v>26</v>
      </c>
    </row>
    <row r="429" spans="1:40" ht="12" hidden="1" customHeight="1">
      <c r="A429" s="43"/>
      <c r="B429" s="10"/>
      <c r="C429" s="10"/>
      <c r="D429" s="10"/>
      <c r="E429" s="10"/>
      <c r="F429" s="10"/>
      <c r="G429" s="10"/>
      <c r="H429" s="10"/>
      <c r="I429" s="10"/>
      <c r="J429" s="10"/>
      <c r="K429" s="14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18">
        <f t="shared" ca="1" si="21"/>
        <v>0</v>
      </c>
      <c r="AK429" s="19" t="str">
        <f t="shared" ca="1" si="22"/>
        <v>Polo</v>
      </c>
      <c r="AL429" s="21" t="s">
        <v>76</v>
      </c>
      <c r="AM429" s="21">
        <v>29</v>
      </c>
      <c r="AN429" s="21">
        <v>27</v>
      </c>
    </row>
    <row r="430" spans="1:40" ht="12" hidden="1" customHeight="1">
      <c r="A430" s="43"/>
      <c r="B430" s="10"/>
      <c r="C430" s="10"/>
      <c r="D430" s="10"/>
      <c r="E430" s="10"/>
      <c r="F430" s="10"/>
      <c r="G430" s="10"/>
      <c r="H430" s="10"/>
      <c r="I430" s="10"/>
      <c r="J430" s="10"/>
      <c r="K430" s="14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18">
        <f t="shared" ca="1" si="21"/>
        <v>0</v>
      </c>
      <c r="AK430" s="19" t="str">
        <f t="shared" ca="1" si="22"/>
        <v>Polo</v>
      </c>
      <c r="AL430" s="21" t="s">
        <v>76</v>
      </c>
      <c r="AM430" s="21">
        <v>30</v>
      </c>
      <c r="AN430" s="21">
        <v>28</v>
      </c>
    </row>
    <row r="431" spans="1:40" ht="12" hidden="1" customHeight="1">
      <c r="A431" s="43"/>
      <c r="B431" s="10"/>
      <c r="C431" s="10"/>
      <c r="D431" s="10"/>
      <c r="E431" s="10"/>
      <c r="F431" s="10"/>
      <c r="G431" s="10"/>
      <c r="H431" s="10"/>
      <c r="I431" s="10"/>
      <c r="J431" s="10"/>
      <c r="K431" s="14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18">
        <f t="shared" ca="1" si="21"/>
        <v>0</v>
      </c>
      <c r="AK431" s="19" t="str">
        <f t="shared" ca="1" si="22"/>
        <v>Polo</v>
      </c>
      <c r="AL431" s="21" t="s">
        <v>76</v>
      </c>
      <c r="AM431" s="21">
        <v>31</v>
      </c>
      <c r="AN431" s="21">
        <v>29</v>
      </c>
    </row>
    <row r="432" spans="1:40" ht="12" hidden="1" customHeight="1">
      <c r="A432" s="43"/>
      <c r="B432" s="10"/>
      <c r="C432" s="10"/>
      <c r="D432" s="10"/>
      <c r="E432" s="10"/>
      <c r="F432" s="10"/>
      <c r="G432" s="10"/>
      <c r="H432" s="10"/>
      <c r="I432" s="10"/>
      <c r="J432" s="10"/>
      <c r="K432" s="14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18">
        <f t="shared" ca="1" si="21"/>
        <v>0</v>
      </c>
      <c r="AK432" s="19" t="str">
        <f t="shared" ca="1" si="22"/>
        <v>Polo</v>
      </c>
      <c r="AL432" s="21" t="s">
        <v>76</v>
      </c>
      <c r="AM432" s="21">
        <v>32</v>
      </c>
      <c r="AN432" s="21">
        <v>30</v>
      </c>
    </row>
    <row r="433" spans="1:40" ht="12" hidden="1" customHeight="1">
      <c r="A433" s="43"/>
      <c r="B433" s="10"/>
      <c r="C433" s="10"/>
      <c r="D433" s="10"/>
      <c r="E433" s="10"/>
      <c r="F433" s="10"/>
      <c r="G433" s="10"/>
      <c r="H433" s="10"/>
      <c r="I433" s="10"/>
      <c r="J433" s="10"/>
      <c r="K433" s="14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18">
        <f t="shared" ca="1" si="21"/>
        <v>0</v>
      </c>
      <c r="AK433" s="19" t="str">
        <f t="shared" ca="1" si="22"/>
        <v>Polo</v>
      </c>
      <c r="AL433" s="21" t="s">
        <v>76</v>
      </c>
      <c r="AM433" s="21">
        <v>33</v>
      </c>
      <c r="AN433" s="21">
        <v>31</v>
      </c>
    </row>
    <row r="434" spans="1:40" ht="12" hidden="1" customHeight="1">
      <c r="A434" s="43"/>
      <c r="B434" s="10"/>
      <c r="C434" s="10"/>
      <c r="D434" s="10"/>
      <c r="E434" s="10"/>
      <c r="F434" s="10"/>
      <c r="G434" s="10"/>
      <c r="H434" s="10"/>
      <c r="I434" s="10"/>
      <c r="J434" s="10"/>
      <c r="K434" s="14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18">
        <f t="shared" ca="1" si="21"/>
        <v>0</v>
      </c>
      <c r="AK434" s="19" t="str">
        <f t="shared" ca="1" si="22"/>
        <v>Polo</v>
      </c>
      <c r="AL434" s="21" t="s">
        <v>76</v>
      </c>
      <c r="AM434" s="21">
        <v>34</v>
      </c>
      <c r="AN434" s="21">
        <v>32</v>
      </c>
    </row>
    <row r="435" spans="1:40" ht="12" hidden="1" customHeight="1">
      <c r="A435" s="43"/>
      <c r="B435" s="10"/>
      <c r="C435" s="10"/>
      <c r="D435" s="10"/>
      <c r="E435" s="10"/>
      <c r="F435" s="10"/>
      <c r="G435" s="10"/>
      <c r="H435" s="10"/>
      <c r="I435" s="10"/>
      <c r="J435" s="10"/>
      <c r="K435" s="14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18">
        <f t="shared" ca="1" si="21"/>
        <v>0</v>
      </c>
      <c r="AK435" s="19" t="str">
        <f t="shared" ca="1" si="22"/>
        <v>Polo</v>
      </c>
      <c r="AL435" s="21" t="s">
        <v>76</v>
      </c>
      <c r="AM435" s="21">
        <v>35</v>
      </c>
      <c r="AN435" s="21">
        <v>33</v>
      </c>
    </row>
    <row r="436" spans="1:40" ht="12" hidden="1" customHeight="1">
      <c r="A436" s="43"/>
      <c r="B436" s="10"/>
      <c r="C436" s="10"/>
      <c r="D436" s="10"/>
      <c r="E436" s="10"/>
      <c r="F436" s="10"/>
      <c r="G436" s="10"/>
      <c r="H436" s="10"/>
      <c r="I436" s="10"/>
      <c r="J436" s="10"/>
      <c r="K436" s="14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18">
        <f t="shared" ca="1" si="21"/>
        <v>0</v>
      </c>
      <c r="AK436" s="19" t="str">
        <f t="shared" ca="1" si="22"/>
        <v>Polo</v>
      </c>
      <c r="AL436" s="21" t="s">
        <v>76</v>
      </c>
      <c r="AM436" s="21">
        <v>36</v>
      </c>
      <c r="AN436" s="21">
        <v>34</v>
      </c>
    </row>
    <row r="437" spans="1:40" ht="12" hidden="1" customHeight="1">
      <c r="A437" s="43"/>
      <c r="B437" s="10"/>
      <c r="C437" s="10"/>
      <c r="D437" s="10"/>
      <c r="E437" s="10"/>
      <c r="F437" s="10"/>
      <c r="G437" s="10"/>
      <c r="H437" s="10"/>
      <c r="I437" s="10"/>
      <c r="J437" s="10"/>
      <c r="K437" s="14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18">
        <f t="shared" ca="1" si="21"/>
        <v>0</v>
      </c>
      <c r="AK437" s="19" t="str">
        <f t="shared" ca="1" si="22"/>
        <v>Polo</v>
      </c>
      <c r="AL437" s="21" t="s">
        <v>76</v>
      </c>
      <c r="AM437" s="21">
        <v>37</v>
      </c>
      <c r="AN437" s="21">
        <v>35</v>
      </c>
    </row>
    <row r="438" spans="1:40" ht="12" hidden="1" customHeight="1">
      <c r="A438" s="43"/>
      <c r="B438" s="10"/>
      <c r="C438" s="10"/>
      <c r="D438" s="10"/>
      <c r="E438" s="10"/>
      <c r="F438" s="10"/>
      <c r="G438" s="10"/>
      <c r="H438" s="10"/>
      <c r="I438" s="10"/>
      <c r="J438" s="10"/>
      <c r="K438" s="14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18">
        <f t="shared" ca="1" si="21"/>
        <v>0</v>
      </c>
      <c r="AK438" s="19" t="str">
        <f t="shared" ca="1" si="22"/>
        <v>Polo</v>
      </c>
      <c r="AL438" s="21" t="s">
        <v>76</v>
      </c>
      <c r="AM438" s="21">
        <v>38</v>
      </c>
      <c r="AN438" s="21">
        <v>36</v>
      </c>
    </row>
    <row r="439" spans="1:40" ht="12" hidden="1" customHeight="1">
      <c r="A439" s="43"/>
      <c r="B439" s="10"/>
      <c r="C439" s="10"/>
      <c r="D439" s="10"/>
      <c r="E439" s="10"/>
      <c r="F439" s="10"/>
      <c r="G439" s="10"/>
      <c r="H439" s="10"/>
      <c r="I439" s="10"/>
      <c r="J439" s="10"/>
      <c r="K439" s="14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18">
        <f t="shared" ca="1" si="21"/>
        <v>0</v>
      </c>
      <c r="AK439" s="19" t="str">
        <f t="shared" ca="1" si="22"/>
        <v>Polo</v>
      </c>
      <c r="AL439" s="21" t="s">
        <v>76</v>
      </c>
      <c r="AM439" s="21">
        <v>39</v>
      </c>
      <c r="AN439" s="21">
        <v>37</v>
      </c>
    </row>
    <row r="440" spans="1:40" ht="12" hidden="1" customHeight="1">
      <c r="A440" s="43"/>
      <c r="B440" s="10"/>
      <c r="C440" s="10"/>
      <c r="D440" s="10"/>
      <c r="E440" s="10"/>
      <c r="F440" s="10"/>
      <c r="G440" s="10"/>
      <c r="H440" s="10"/>
      <c r="I440" s="10"/>
      <c r="J440" s="10"/>
      <c r="K440" s="14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18">
        <f t="shared" ca="1" si="21"/>
        <v>0</v>
      </c>
      <c r="AK440" s="19" t="str">
        <f t="shared" ca="1" si="22"/>
        <v>Polo</v>
      </c>
      <c r="AL440" s="21" t="s">
        <v>76</v>
      </c>
      <c r="AM440" s="21">
        <v>40</v>
      </c>
      <c r="AN440" s="21">
        <v>38</v>
      </c>
    </row>
    <row r="441" spans="1:40" ht="12" hidden="1" customHeight="1">
      <c r="A441" s="43"/>
      <c r="B441" s="10"/>
      <c r="C441" s="10"/>
      <c r="D441" s="10"/>
      <c r="E441" s="10"/>
      <c r="F441" s="10"/>
      <c r="G441" s="10"/>
      <c r="H441" s="10"/>
      <c r="I441" s="10"/>
      <c r="J441" s="10"/>
      <c r="K441" s="14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18">
        <f t="shared" ca="1" si="21"/>
        <v>0</v>
      </c>
      <c r="AK441" s="19" t="str">
        <f t="shared" ca="1" si="22"/>
        <v>Polo</v>
      </c>
      <c r="AL441" s="21" t="s">
        <v>76</v>
      </c>
      <c r="AM441" s="21">
        <v>41</v>
      </c>
      <c r="AN441" s="21">
        <v>39</v>
      </c>
    </row>
    <row r="442" spans="1:40" ht="12" hidden="1" customHeight="1">
      <c r="A442" s="43"/>
      <c r="B442" s="10"/>
      <c r="C442" s="10"/>
      <c r="D442" s="10"/>
      <c r="E442" s="10"/>
      <c r="F442" s="10"/>
      <c r="G442" s="10"/>
      <c r="H442" s="10"/>
      <c r="I442" s="10"/>
      <c r="J442" s="10"/>
      <c r="K442" s="14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18">
        <f t="shared" ca="1" si="21"/>
        <v>0</v>
      </c>
      <c r="AK442" s="19" t="str">
        <f t="shared" ca="1" si="22"/>
        <v>Polo</v>
      </c>
      <c r="AL442" s="21" t="s">
        <v>76</v>
      </c>
      <c r="AM442" s="21">
        <v>42</v>
      </c>
      <c r="AN442" s="21">
        <v>40</v>
      </c>
    </row>
    <row r="443" spans="1:40" ht="12" hidden="1" customHeight="1">
      <c r="A443" s="43"/>
      <c r="B443" s="10"/>
      <c r="C443" s="10"/>
      <c r="D443" s="10"/>
      <c r="E443" s="10"/>
      <c r="F443" s="10"/>
      <c r="G443" s="10"/>
      <c r="H443" s="10"/>
      <c r="I443" s="10"/>
      <c r="J443" s="10"/>
      <c r="K443" s="14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18">
        <f t="shared" ca="1" si="21"/>
        <v>0</v>
      </c>
      <c r="AK443" s="19" t="str">
        <f t="shared" ca="1" si="22"/>
        <v>Polo</v>
      </c>
      <c r="AL443" s="21" t="s">
        <v>76</v>
      </c>
      <c r="AM443" s="21">
        <v>43</v>
      </c>
      <c r="AN443" s="21">
        <v>41</v>
      </c>
    </row>
    <row r="444" spans="1:40" ht="12" hidden="1" customHeight="1">
      <c r="A444" s="43"/>
      <c r="B444" s="10"/>
      <c r="C444" s="10"/>
      <c r="D444" s="10"/>
      <c r="E444" s="10"/>
      <c r="F444" s="10"/>
      <c r="G444" s="10"/>
      <c r="H444" s="10"/>
      <c r="I444" s="10"/>
      <c r="J444" s="10"/>
      <c r="K444" s="14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18">
        <f t="shared" ca="1" si="21"/>
        <v>0</v>
      </c>
      <c r="AK444" s="19" t="str">
        <f t="shared" ca="1" si="22"/>
        <v>Polo</v>
      </c>
      <c r="AL444" s="21" t="s">
        <v>76</v>
      </c>
      <c r="AM444" s="21">
        <v>44</v>
      </c>
      <c r="AN444" s="21">
        <v>42</v>
      </c>
    </row>
    <row r="445" spans="1:40" ht="12" hidden="1" customHeight="1">
      <c r="A445" s="43"/>
      <c r="B445" s="10"/>
      <c r="C445" s="10"/>
      <c r="D445" s="10"/>
      <c r="E445" s="10"/>
      <c r="F445" s="10"/>
      <c r="G445" s="10"/>
      <c r="H445" s="10"/>
      <c r="I445" s="10"/>
      <c r="J445" s="10"/>
      <c r="K445" s="14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18">
        <f t="shared" ca="1" si="21"/>
        <v>0</v>
      </c>
      <c r="AK445" s="19" t="str">
        <f t="shared" ca="1" si="22"/>
        <v>Polo</v>
      </c>
      <c r="AL445" s="21" t="s">
        <v>76</v>
      </c>
      <c r="AM445" s="21">
        <v>45</v>
      </c>
      <c r="AN445" s="21">
        <v>43</v>
      </c>
    </row>
    <row r="446" spans="1:40" ht="12" hidden="1" customHeight="1">
      <c r="A446" s="43"/>
      <c r="B446" s="10"/>
      <c r="C446" s="10"/>
      <c r="D446" s="10"/>
      <c r="E446" s="10"/>
      <c r="F446" s="10"/>
      <c r="G446" s="10"/>
      <c r="H446" s="10"/>
      <c r="I446" s="10"/>
      <c r="J446" s="10"/>
      <c r="K446" s="14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18">
        <f t="shared" ca="1" si="21"/>
        <v>0</v>
      </c>
      <c r="AK446" s="19" t="str">
        <f t="shared" ca="1" si="22"/>
        <v>Polo</v>
      </c>
      <c r="AL446" s="21" t="s">
        <v>76</v>
      </c>
      <c r="AM446" s="21">
        <v>46</v>
      </c>
      <c r="AN446" s="21">
        <v>44</v>
      </c>
    </row>
    <row r="447" spans="1:40" ht="12" hidden="1" customHeight="1">
      <c r="A447" s="43"/>
      <c r="B447" s="10"/>
      <c r="C447" s="10"/>
      <c r="D447" s="10"/>
      <c r="E447" s="10"/>
      <c r="F447" s="10"/>
      <c r="G447" s="10"/>
      <c r="H447" s="10"/>
      <c r="I447" s="10"/>
      <c r="J447" s="10"/>
      <c r="K447" s="14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18">
        <f t="shared" ca="1" si="21"/>
        <v>0</v>
      </c>
      <c r="AK447" s="19" t="str">
        <f t="shared" ca="1" si="22"/>
        <v>Polo</v>
      </c>
      <c r="AL447" s="21" t="s">
        <v>76</v>
      </c>
      <c r="AM447" s="21">
        <v>47</v>
      </c>
      <c r="AN447" s="21">
        <v>45</v>
      </c>
    </row>
    <row r="448" spans="1:40" ht="12" hidden="1" customHeight="1">
      <c r="A448" s="43"/>
      <c r="B448" s="10"/>
      <c r="C448" s="10"/>
      <c r="D448" s="10"/>
      <c r="E448" s="10"/>
      <c r="F448" s="10"/>
      <c r="G448" s="10"/>
      <c r="H448" s="10"/>
      <c r="I448" s="10"/>
      <c r="J448" s="10"/>
      <c r="K448" s="14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18">
        <f t="shared" ca="1" si="21"/>
        <v>0</v>
      </c>
      <c r="AK448" s="19" t="str">
        <f t="shared" ca="1" si="22"/>
        <v>Polo</v>
      </c>
      <c r="AL448" s="21" t="s">
        <v>76</v>
      </c>
      <c r="AM448" s="21">
        <v>48</v>
      </c>
      <c r="AN448" s="21">
        <v>46</v>
      </c>
    </row>
    <row r="449" spans="1:40" ht="12" hidden="1" customHeight="1">
      <c r="A449" s="43"/>
      <c r="B449" s="10"/>
      <c r="C449" s="10"/>
      <c r="D449" s="10"/>
      <c r="E449" s="10"/>
      <c r="F449" s="10"/>
      <c r="G449" s="10"/>
      <c r="H449" s="10"/>
      <c r="I449" s="10"/>
      <c r="J449" s="10"/>
      <c r="K449" s="14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18">
        <f t="shared" ca="1" si="21"/>
        <v>0</v>
      </c>
      <c r="AK449" s="19" t="str">
        <f t="shared" ca="1" si="22"/>
        <v>Polo</v>
      </c>
      <c r="AL449" s="21" t="s">
        <v>76</v>
      </c>
      <c r="AM449" s="21">
        <v>49</v>
      </c>
      <c r="AN449" s="21">
        <v>47</v>
      </c>
    </row>
    <row r="450" spans="1:40" ht="12" hidden="1" customHeight="1">
      <c r="A450" s="43"/>
      <c r="B450" s="10"/>
      <c r="C450" s="10"/>
      <c r="D450" s="10"/>
      <c r="E450" s="10"/>
      <c r="F450" s="10"/>
      <c r="G450" s="10"/>
      <c r="H450" s="10"/>
      <c r="I450" s="10"/>
      <c r="J450" s="10"/>
      <c r="K450" s="14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18">
        <f t="shared" ca="1" si="21"/>
        <v>0</v>
      </c>
      <c r="AK450" s="19" t="str">
        <f t="shared" ca="1" si="22"/>
        <v>Polo</v>
      </c>
      <c r="AL450" s="21" t="s">
        <v>76</v>
      </c>
      <c r="AM450" s="21">
        <v>50</v>
      </c>
      <c r="AN450" s="21">
        <v>48</v>
      </c>
    </row>
    <row r="451" spans="1:40" ht="12" hidden="1" customHeight="1">
      <c r="A451" s="43"/>
      <c r="B451" s="10"/>
      <c r="C451" s="10"/>
      <c r="D451" s="10"/>
      <c r="E451" s="10"/>
      <c r="F451" s="10"/>
      <c r="G451" s="10"/>
      <c r="H451" s="10"/>
      <c r="I451" s="10"/>
      <c r="J451" s="10"/>
      <c r="K451" s="14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18">
        <f t="shared" ca="1" si="21"/>
        <v>0</v>
      </c>
      <c r="AK451" s="19" t="str">
        <f t="shared" ca="1" si="22"/>
        <v>Polo</v>
      </c>
      <c r="AL451" s="21" t="s">
        <v>76</v>
      </c>
      <c r="AM451" s="21">
        <v>51</v>
      </c>
      <c r="AN451" s="21">
        <v>49</v>
      </c>
    </row>
    <row r="452" spans="1:40" ht="12" hidden="1" customHeight="1">
      <c r="A452" s="43"/>
      <c r="B452" s="10"/>
      <c r="C452" s="10"/>
      <c r="D452" s="10"/>
      <c r="E452" s="10"/>
      <c r="F452" s="10"/>
      <c r="G452" s="10"/>
      <c r="H452" s="10"/>
      <c r="I452" s="10"/>
      <c r="J452" s="10"/>
      <c r="K452" s="14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18">
        <f t="shared" ca="1" si="21"/>
        <v>0</v>
      </c>
      <c r="AK452" s="19" t="str">
        <f t="shared" ca="1" si="22"/>
        <v>Polo</v>
      </c>
      <c r="AL452" s="21" t="s">
        <v>76</v>
      </c>
      <c r="AM452" s="21">
        <v>52</v>
      </c>
      <c r="AN452" s="21">
        <v>50</v>
      </c>
    </row>
    <row r="453" spans="1:40" ht="12" hidden="1" customHeight="1">
      <c r="A453" s="43"/>
      <c r="B453" s="10"/>
      <c r="C453" s="10"/>
      <c r="D453" s="10"/>
      <c r="E453" s="10"/>
      <c r="F453" s="10"/>
      <c r="G453" s="10"/>
      <c r="H453" s="10"/>
      <c r="I453" s="10"/>
      <c r="J453" s="10"/>
      <c r="K453" s="14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18">
        <f t="shared" ca="1" si="21"/>
        <v>0</v>
      </c>
      <c r="AK453" s="19" t="str">
        <f t="shared" ca="1" si="22"/>
        <v>ADA</v>
      </c>
      <c r="AL453" s="21" t="s">
        <v>77</v>
      </c>
      <c r="AM453" s="21">
        <v>3</v>
      </c>
      <c r="AN453" s="21">
        <v>1</v>
      </c>
    </row>
    <row r="454" spans="1:40" ht="12" hidden="1" customHeight="1">
      <c r="A454" s="43"/>
      <c r="B454" s="10"/>
      <c r="C454" s="10"/>
      <c r="D454" s="10"/>
      <c r="E454" s="10"/>
      <c r="F454" s="10"/>
      <c r="G454" s="10"/>
      <c r="H454" s="10"/>
      <c r="I454" s="10"/>
      <c r="J454" s="10"/>
      <c r="K454" s="14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18">
        <f t="shared" ca="1" si="21"/>
        <v>0</v>
      </c>
      <c r="AK454" s="19" t="str">
        <f t="shared" ca="1" si="22"/>
        <v>ADA</v>
      </c>
      <c r="AL454" s="21" t="s">
        <v>77</v>
      </c>
      <c r="AM454" s="21">
        <v>4</v>
      </c>
      <c r="AN454" s="21">
        <v>2</v>
      </c>
    </row>
    <row r="455" spans="1:40" ht="12" hidden="1" customHeight="1">
      <c r="A455" s="43"/>
      <c r="B455" s="10"/>
      <c r="C455" s="10"/>
      <c r="D455" s="10"/>
      <c r="E455" s="10"/>
      <c r="F455" s="10"/>
      <c r="G455" s="10"/>
      <c r="H455" s="10"/>
      <c r="I455" s="10"/>
      <c r="J455" s="10"/>
      <c r="K455" s="14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18">
        <f t="shared" ca="1" si="21"/>
        <v>0</v>
      </c>
      <c r="AK455" s="19" t="str">
        <f t="shared" ca="1" si="22"/>
        <v>ADA</v>
      </c>
      <c r="AL455" s="21" t="s">
        <v>77</v>
      </c>
      <c r="AM455" s="21">
        <v>5</v>
      </c>
      <c r="AN455" s="21">
        <v>3</v>
      </c>
    </row>
    <row r="456" spans="1:40" ht="12" hidden="1" customHeight="1">
      <c r="A456" s="43"/>
      <c r="B456" s="10"/>
      <c r="C456" s="10"/>
      <c r="D456" s="10"/>
      <c r="E456" s="10"/>
      <c r="F456" s="10"/>
      <c r="G456" s="10"/>
      <c r="H456" s="10"/>
      <c r="I456" s="10"/>
      <c r="J456" s="10"/>
      <c r="K456" s="14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18">
        <f t="shared" ca="1" si="21"/>
        <v>0</v>
      </c>
      <c r="AK456" s="19" t="str">
        <f t="shared" ca="1" si="22"/>
        <v>ADA</v>
      </c>
      <c r="AL456" s="21" t="s">
        <v>77</v>
      </c>
      <c r="AM456" s="21">
        <v>6</v>
      </c>
      <c r="AN456" s="21">
        <v>4</v>
      </c>
    </row>
    <row r="457" spans="1:40" ht="12" hidden="1" customHeight="1">
      <c r="A457" s="43"/>
      <c r="B457" s="10"/>
      <c r="C457" s="10"/>
      <c r="D457" s="10"/>
      <c r="E457" s="10"/>
      <c r="F457" s="10"/>
      <c r="G457" s="10"/>
      <c r="H457" s="10"/>
      <c r="I457" s="10"/>
      <c r="J457" s="10"/>
      <c r="K457" s="14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18">
        <f t="shared" ca="1" si="21"/>
        <v>0</v>
      </c>
      <c r="AK457" s="19" t="str">
        <f t="shared" ca="1" si="22"/>
        <v>ADA</v>
      </c>
      <c r="AL457" s="21" t="s">
        <v>77</v>
      </c>
      <c r="AM457" s="21">
        <v>7</v>
      </c>
      <c r="AN457" s="21">
        <v>5</v>
      </c>
    </row>
    <row r="458" spans="1:40" ht="12" hidden="1" customHeight="1">
      <c r="A458" s="43"/>
      <c r="B458" s="10"/>
      <c r="C458" s="10"/>
      <c r="D458" s="10"/>
      <c r="E458" s="10"/>
      <c r="F458" s="10"/>
      <c r="G458" s="10"/>
      <c r="H458" s="10"/>
      <c r="I458" s="10"/>
      <c r="J458" s="10"/>
      <c r="K458" s="14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18">
        <f t="shared" ca="1" si="21"/>
        <v>0</v>
      </c>
      <c r="AK458" s="19" t="str">
        <f t="shared" ca="1" si="22"/>
        <v>ADA</v>
      </c>
      <c r="AL458" s="21" t="s">
        <v>77</v>
      </c>
      <c r="AM458" s="21">
        <v>8</v>
      </c>
      <c r="AN458" s="21">
        <v>6</v>
      </c>
    </row>
    <row r="459" spans="1:40" ht="12" hidden="1" customHeight="1">
      <c r="A459" s="43"/>
      <c r="B459" s="10"/>
      <c r="C459" s="10"/>
      <c r="D459" s="10"/>
      <c r="E459" s="10"/>
      <c r="F459" s="10"/>
      <c r="G459" s="10"/>
      <c r="H459" s="10"/>
      <c r="I459" s="10"/>
      <c r="J459" s="10"/>
      <c r="K459" s="14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18">
        <f t="shared" ca="1" si="21"/>
        <v>0</v>
      </c>
      <c r="AK459" s="19" t="str">
        <f t="shared" ca="1" si="22"/>
        <v>ADA</v>
      </c>
      <c r="AL459" s="21" t="s">
        <v>77</v>
      </c>
      <c r="AM459" s="21">
        <v>9</v>
      </c>
      <c r="AN459" s="21">
        <v>7</v>
      </c>
    </row>
    <row r="460" spans="1:40" ht="12" hidden="1" customHeight="1">
      <c r="A460" s="43"/>
      <c r="B460" s="10"/>
      <c r="C460" s="10"/>
      <c r="D460" s="10"/>
      <c r="E460" s="10"/>
      <c r="F460" s="10"/>
      <c r="G460" s="10"/>
      <c r="H460" s="10"/>
      <c r="I460" s="10"/>
      <c r="J460" s="10"/>
      <c r="K460" s="14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18">
        <f t="shared" ca="1" si="21"/>
        <v>0</v>
      </c>
      <c r="AK460" s="19" t="str">
        <f t="shared" ca="1" si="22"/>
        <v>ADA</v>
      </c>
      <c r="AL460" s="21" t="s">
        <v>77</v>
      </c>
      <c r="AM460" s="21">
        <v>10</v>
      </c>
      <c r="AN460" s="21">
        <v>8</v>
      </c>
    </row>
    <row r="461" spans="1:40" ht="12" hidden="1" customHeight="1">
      <c r="A461" s="43"/>
      <c r="B461" s="10"/>
      <c r="C461" s="10"/>
      <c r="D461" s="10"/>
      <c r="E461" s="10"/>
      <c r="F461" s="10"/>
      <c r="G461" s="10"/>
      <c r="H461" s="10"/>
      <c r="I461" s="10"/>
      <c r="J461" s="10"/>
      <c r="K461" s="14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18">
        <f t="shared" ca="1" si="21"/>
        <v>0</v>
      </c>
      <c r="AK461" s="19" t="str">
        <f t="shared" ca="1" si="22"/>
        <v>ADA</v>
      </c>
      <c r="AL461" s="21" t="s">
        <v>77</v>
      </c>
      <c r="AM461" s="21">
        <v>11</v>
      </c>
      <c r="AN461" s="21">
        <v>9</v>
      </c>
    </row>
    <row r="462" spans="1:40" ht="12" hidden="1" customHeight="1">
      <c r="A462" s="43"/>
      <c r="B462" s="10"/>
      <c r="C462" s="10"/>
      <c r="D462" s="10"/>
      <c r="E462" s="10"/>
      <c r="F462" s="10"/>
      <c r="G462" s="10"/>
      <c r="H462" s="10"/>
      <c r="I462" s="10"/>
      <c r="J462" s="10"/>
      <c r="K462" s="14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18">
        <f t="shared" ca="1" si="21"/>
        <v>0</v>
      </c>
      <c r="AK462" s="19" t="str">
        <f t="shared" ca="1" si="22"/>
        <v>ADA</v>
      </c>
      <c r="AL462" s="21" t="s">
        <v>77</v>
      </c>
      <c r="AM462" s="21">
        <v>12</v>
      </c>
      <c r="AN462" s="21">
        <v>10</v>
      </c>
    </row>
    <row r="463" spans="1:40" ht="12" hidden="1" customHeight="1">
      <c r="A463" s="43"/>
      <c r="B463" s="10"/>
      <c r="C463" s="10"/>
      <c r="D463" s="10"/>
      <c r="E463" s="10"/>
      <c r="F463" s="10"/>
      <c r="G463" s="10"/>
      <c r="H463" s="10"/>
      <c r="I463" s="10"/>
      <c r="J463" s="10"/>
      <c r="K463" s="14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18">
        <f t="shared" ca="1" si="21"/>
        <v>0</v>
      </c>
      <c r="AK463" s="19" t="str">
        <f t="shared" ca="1" si="22"/>
        <v>ADA</v>
      </c>
      <c r="AL463" s="21" t="s">
        <v>77</v>
      </c>
      <c r="AM463" s="21">
        <v>13</v>
      </c>
      <c r="AN463" s="21">
        <v>11</v>
      </c>
    </row>
    <row r="464" spans="1:40" ht="12" hidden="1" customHeight="1">
      <c r="A464" s="43"/>
      <c r="B464" s="10"/>
      <c r="C464" s="10"/>
      <c r="D464" s="10"/>
      <c r="E464" s="10"/>
      <c r="F464" s="10"/>
      <c r="G464" s="10"/>
      <c r="H464" s="10"/>
      <c r="I464" s="10"/>
      <c r="J464" s="10"/>
      <c r="K464" s="14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18">
        <f t="shared" ca="1" si="21"/>
        <v>0</v>
      </c>
      <c r="AK464" s="19" t="str">
        <f t="shared" ca="1" si="22"/>
        <v>ADA</v>
      </c>
      <c r="AL464" s="21" t="s">
        <v>77</v>
      </c>
      <c r="AM464" s="21">
        <v>14</v>
      </c>
      <c r="AN464" s="21">
        <v>12</v>
      </c>
    </row>
    <row r="465" spans="1:40" ht="12" hidden="1" customHeight="1">
      <c r="A465" s="43"/>
      <c r="B465" s="10"/>
      <c r="C465" s="10"/>
      <c r="D465" s="10"/>
      <c r="E465" s="10"/>
      <c r="F465" s="10"/>
      <c r="G465" s="10"/>
      <c r="H465" s="10"/>
      <c r="I465" s="10"/>
      <c r="J465" s="10"/>
      <c r="K465" s="14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18">
        <f t="shared" ca="1" si="21"/>
        <v>0</v>
      </c>
      <c r="AK465" s="19" t="str">
        <f t="shared" ca="1" si="22"/>
        <v>ADA</v>
      </c>
      <c r="AL465" s="21" t="s">
        <v>77</v>
      </c>
      <c r="AM465" s="21">
        <v>15</v>
      </c>
      <c r="AN465" s="21">
        <v>13</v>
      </c>
    </row>
    <row r="466" spans="1:40" ht="12" hidden="1" customHeight="1">
      <c r="A466" s="43"/>
      <c r="B466" s="10"/>
      <c r="C466" s="10"/>
      <c r="D466" s="10"/>
      <c r="E466" s="10"/>
      <c r="F466" s="10"/>
      <c r="G466" s="10"/>
      <c r="H466" s="10"/>
      <c r="I466" s="10"/>
      <c r="J466" s="10"/>
      <c r="K466" s="14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18">
        <f t="shared" ca="1" si="21"/>
        <v>0</v>
      </c>
      <c r="AK466" s="19" t="str">
        <f t="shared" ca="1" si="22"/>
        <v>ADA</v>
      </c>
      <c r="AL466" s="21" t="s">
        <v>77</v>
      </c>
      <c r="AM466" s="21">
        <v>16</v>
      </c>
      <c r="AN466" s="21">
        <v>14</v>
      </c>
    </row>
    <row r="467" spans="1:40" ht="12" hidden="1" customHeight="1">
      <c r="A467" s="43"/>
      <c r="B467" s="10"/>
      <c r="C467" s="10"/>
      <c r="D467" s="10"/>
      <c r="E467" s="10"/>
      <c r="F467" s="10"/>
      <c r="G467" s="10"/>
      <c r="H467" s="10"/>
      <c r="I467" s="10"/>
      <c r="J467" s="10"/>
      <c r="K467" s="14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18">
        <f t="shared" ca="1" si="21"/>
        <v>0</v>
      </c>
      <c r="AK467" s="19" t="str">
        <f t="shared" ca="1" si="22"/>
        <v>ADA</v>
      </c>
      <c r="AL467" s="21" t="s">
        <v>77</v>
      </c>
      <c r="AM467" s="21">
        <v>17</v>
      </c>
      <c r="AN467" s="21">
        <v>15</v>
      </c>
    </row>
    <row r="468" spans="1:40" ht="12" hidden="1" customHeight="1">
      <c r="A468" s="43"/>
      <c r="B468" s="10"/>
      <c r="C468" s="10"/>
      <c r="D468" s="10"/>
      <c r="E468" s="10"/>
      <c r="F468" s="10"/>
      <c r="G468" s="10"/>
      <c r="H468" s="10"/>
      <c r="I468" s="10"/>
      <c r="J468" s="10"/>
      <c r="K468" s="14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18">
        <f t="shared" ca="1" si="21"/>
        <v>0</v>
      </c>
      <c r="AK468" s="19" t="str">
        <f t="shared" ca="1" si="22"/>
        <v>ADA</v>
      </c>
      <c r="AL468" s="21" t="s">
        <v>77</v>
      </c>
      <c r="AM468" s="21">
        <v>18</v>
      </c>
      <c r="AN468" s="21">
        <v>16</v>
      </c>
    </row>
    <row r="469" spans="1:40" ht="12" hidden="1" customHeight="1">
      <c r="A469" s="43"/>
      <c r="B469" s="10"/>
      <c r="C469" s="10"/>
      <c r="D469" s="10"/>
      <c r="E469" s="10"/>
      <c r="F469" s="10"/>
      <c r="G469" s="10"/>
      <c r="H469" s="10"/>
      <c r="I469" s="10"/>
      <c r="J469" s="10"/>
      <c r="K469" s="14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18">
        <f t="shared" ca="1" si="21"/>
        <v>0</v>
      </c>
      <c r="AK469" s="19" t="str">
        <f t="shared" ca="1" si="22"/>
        <v>ADA</v>
      </c>
      <c r="AL469" s="21" t="s">
        <v>77</v>
      </c>
      <c r="AM469" s="21">
        <v>19</v>
      </c>
      <c r="AN469" s="21">
        <v>17</v>
      </c>
    </row>
    <row r="470" spans="1:40" ht="12" hidden="1" customHeight="1">
      <c r="A470" s="43"/>
      <c r="B470" s="10"/>
      <c r="C470" s="10"/>
      <c r="D470" s="10"/>
      <c r="E470" s="10"/>
      <c r="F470" s="10"/>
      <c r="G470" s="10"/>
      <c r="H470" s="10"/>
      <c r="I470" s="10"/>
      <c r="J470" s="10"/>
      <c r="K470" s="14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18">
        <f t="shared" ca="1" si="21"/>
        <v>0</v>
      </c>
      <c r="AK470" s="19" t="str">
        <f t="shared" ca="1" si="22"/>
        <v>ADA</v>
      </c>
      <c r="AL470" s="21" t="s">
        <v>77</v>
      </c>
      <c r="AM470" s="21">
        <v>20</v>
      </c>
      <c r="AN470" s="21">
        <v>18</v>
      </c>
    </row>
    <row r="471" spans="1:40" ht="12" hidden="1" customHeight="1">
      <c r="A471" s="43"/>
      <c r="B471" s="10"/>
      <c r="C471" s="10"/>
      <c r="D471" s="10"/>
      <c r="E471" s="10"/>
      <c r="F471" s="10"/>
      <c r="G471" s="10"/>
      <c r="H471" s="10"/>
      <c r="I471" s="10"/>
      <c r="J471" s="10"/>
      <c r="K471" s="14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18">
        <f t="shared" ca="1" si="21"/>
        <v>0</v>
      </c>
      <c r="AK471" s="19" t="str">
        <f t="shared" ca="1" si="22"/>
        <v>ADA</v>
      </c>
      <c r="AL471" s="21" t="s">
        <v>77</v>
      </c>
      <c r="AM471" s="21">
        <v>21</v>
      </c>
      <c r="AN471" s="21">
        <v>19</v>
      </c>
    </row>
    <row r="472" spans="1:40" ht="12" hidden="1" customHeight="1">
      <c r="A472" s="43"/>
      <c r="B472" s="10"/>
      <c r="C472" s="10"/>
      <c r="D472" s="10"/>
      <c r="E472" s="10"/>
      <c r="F472" s="10"/>
      <c r="G472" s="10"/>
      <c r="H472" s="10"/>
      <c r="I472" s="10"/>
      <c r="J472" s="10"/>
      <c r="K472" s="14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18">
        <f t="shared" ca="1" si="21"/>
        <v>0</v>
      </c>
      <c r="AK472" s="19" t="str">
        <f t="shared" ca="1" si="22"/>
        <v>ADA</v>
      </c>
      <c r="AL472" s="21" t="s">
        <v>77</v>
      </c>
      <c r="AM472" s="21">
        <v>22</v>
      </c>
      <c r="AN472" s="21">
        <v>20</v>
      </c>
    </row>
    <row r="473" spans="1:40" ht="12" hidden="1" customHeight="1">
      <c r="A473" s="43"/>
      <c r="B473" s="10"/>
      <c r="C473" s="10"/>
      <c r="D473" s="10"/>
      <c r="E473" s="10"/>
      <c r="F473" s="10"/>
      <c r="G473" s="10"/>
      <c r="H473" s="10"/>
      <c r="I473" s="10"/>
      <c r="J473" s="10"/>
      <c r="K473" s="14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18">
        <f t="shared" ca="1" si="21"/>
        <v>0</v>
      </c>
      <c r="AK473" s="19" t="str">
        <f t="shared" ca="1" si="22"/>
        <v>ADA</v>
      </c>
      <c r="AL473" s="21" t="s">
        <v>77</v>
      </c>
      <c r="AM473" s="21">
        <v>23</v>
      </c>
      <c r="AN473" s="21">
        <v>21</v>
      </c>
    </row>
    <row r="474" spans="1:40" ht="12" hidden="1" customHeight="1">
      <c r="A474" s="43"/>
      <c r="B474" s="10"/>
      <c r="C474" s="10"/>
      <c r="D474" s="10"/>
      <c r="E474" s="10"/>
      <c r="F474" s="10"/>
      <c r="G474" s="10"/>
      <c r="H474" s="10"/>
      <c r="I474" s="10"/>
      <c r="J474" s="10"/>
      <c r="K474" s="14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18">
        <f t="shared" ca="1" si="21"/>
        <v>0</v>
      </c>
      <c r="AK474" s="19" t="str">
        <f t="shared" ca="1" si="22"/>
        <v>ADA</v>
      </c>
      <c r="AL474" s="21" t="s">
        <v>77</v>
      </c>
      <c r="AM474" s="21">
        <v>24</v>
      </c>
      <c r="AN474" s="21">
        <v>22</v>
      </c>
    </row>
    <row r="475" spans="1:40" ht="12" hidden="1" customHeight="1">
      <c r="A475" s="43"/>
      <c r="B475" s="10"/>
      <c r="C475" s="10"/>
      <c r="D475" s="10"/>
      <c r="E475" s="10"/>
      <c r="F475" s="10"/>
      <c r="G475" s="10"/>
      <c r="H475" s="10"/>
      <c r="I475" s="10"/>
      <c r="J475" s="10"/>
      <c r="K475" s="14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18">
        <f t="shared" ca="1" si="21"/>
        <v>0</v>
      </c>
      <c r="AK475" s="19" t="str">
        <f t="shared" ca="1" si="22"/>
        <v>ADA</v>
      </c>
      <c r="AL475" s="21" t="s">
        <v>77</v>
      </c>
      <c r="AM475" s="21">
        <v>25</v>
      </c>
      <c r="AN475" s="21">
        <v>23</v>
      </c>
    </row>
    <row r="476" spans="1:40" ht="12" hidden="1" customHeight="1">
      <c r="A476" s="43"/>
      <c r="B476" s="10"/>
      <c r="C476" s="10"/>
      <c r="D476" s="10"/>
      <c r="E476" s="10"/>
      <c r="F476" s="10"/>
      <c r="G476" s="10"/>
      <c r="H476" s="10"/>
      <c r="I476" s="10"/>
      <c r="J476" s="10"/>
      <c r="K476" s="14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18">
        <f t="shared" ca="1" si="21"/>
        <v>0</v>
      </c>
      <c r="AK476" s="19" t="str">
        <f t="shared" ca="1" si="22"/>
        <v>ADA</v>
      </c>
      <c r="AL476" s="21" t="s">
        <v>77</v>
      </c>
      <c r="AM476" s="21">
        <v>26</v>
      </c>
      <c r="AN476" s="21">
        <v>24</v>
      </c>
    </row>
    <row r="477" spans="1:40" ht="12" hidden="1" customHeight="1">
      <c r="A477" s="43"/>
      <c r="B477" s="10"/>
      <c r="C477" s="10"/>
      <c r="D477" s="10"/>
      <c r="E477" s="10"/>
      <c r="F477" s="10"/>
      <c r="G477" s="10"/>
      <c r="H477" s="10"/>
      <c r="I477" s="10"/>
      <c r="J477" s="10"/>
      <c r="K477" s="14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18">
        <f t="shared" ca="1" si="21"/>
        <v>0</v>
      </c>
      <c r="AK477" s="19" t="str">
        <f t="shared" ca="1" si="22"/>
        <v>ADA</v>
      </c>
      <c r="AL477" s="21" t="s">
        <v>77</v>
      </c>
      <c r="AM477" s="21">
        <v>27</v>
      </c>
      <c r="AN477" s="21">
        <v>25</v>
      </c>
    </row>
    <row r="478" spans="1:40" ht="12" hidden="1" customHeight="1">
      <c r="A478" s="43"/>
      <c r="B478" s="10"/>
      <c r="C478" s="10"/>
      <c r="D478" s="10"/>
      <c r="E478" s="10"/>
      <c r="F478" s="10"/>
      <c r="G478" s="10"/>
      <c r="H478" s="10"/>
      <c r="I478" s="10"/>
      <c r="J478" s="10"/>
      <c r="K478" s="14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18">
        <f t="shared" ca="1" si="21"/>
        <v>0</v>
      </c>
      <c r="AK478" s="19" t="str">
        <f t="shared" ca="1" si="22"/>
        <v>ADA</v>
      </c>
      <c r="AL478" s="21" t="s">
        <v>77</v>
      </c>
      <c r="AM478" s="21">
        <v>28</v>
      </c>
      <c r="AN478" s="21">
        <v>26</v>
      </c>
    </row>
    <row r="479" spans="1:40" ht="12" hidden="1" customHeight="1">
      <c r="A479" s="43"/>
      <c r="B479" s="10"/>
      <c r="C479" s="10"/>
      <c r="D479" s="10"/>
      <c r="E479" s="10"/>
      <c r="F479" s="10"/>
      <c r="G479" s="10"/>
      <c r="H479" s="10"/>
      <c r="I479" s="10"/>
      <c r="J479" s="10"/>
      <c r="K479" s="14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18">
        <f t="shared" ca="1" si="21"/>
        <v>0</v>
      </c>
      <c r="AK479" s="19" t="str">
        <f t="shared" ca="1" si="22"/>
        <v>ADA</v>
      </c>
      <c r="AL479" s="21" t="s">
        <v>77</v>
      </c>
      <c r="AM479" s="21">
        <v>29</v>
      </c>
      <c r="AN479" s="21">
        <v>27</v>
      </c>
    </row>
    <row r="480" spans="1:40" ht="12" hidden="1" customHeight="1">
      <c r="A480" s="43"/>
      <c r="B480" s="10"/>
      <c r="C480" s="10"/>
      <c r="D480" s="10"/>
      <c r="E480" s="10"/>
      <c r="F480" s="10"/>
      <c r="G480" s="10"/>
      <c r="H480" s="10"/>
      <c r="I480" s="10"/>
      <c r="J480" s="10"/>
      <c r="K480" s="14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18">
        <f t="shared" ca="1" si="21"/>
        <v>0</v>
      </c>
      <c r="AK480" s="19" t="str">
        <f t="shared" ca="1" si="22"/>
        <v>ADA</v>
      </c>
      <c r="AL480" s="21" t="s">
        <v>77</v>
      </c>
      <c r="AM480" s="21">
        <v>30</v>
      </c>
      <c r="AN480" s="21">
        <v>28</v>
      </c>
    </row>
    <row r="481" spans="1:40" ht="12" hidden="1" customHeight="1">
      <c r="A481" s="43"/>
      <c r="B481" s="10"/>
      <c r="C481" s="10"/>
      <c r="D481" s="10"/>
      <c r="E481" s="10"/>
      <c r="F481" s="10"/>
      <c r="G481" s="10"/>
      <c r="H481" s="10"/>
      <c r="I481" s="10"/>
      <c r="J481" s="10"/>
      <c r="K481" s="14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18">
        <f t="shared" ca="1" si="21"/>
        <v>0</v>
      </c>
      <c r="AK481" s="19" t="str">
        <f t="shared" ca="1" si="22"/>
        <v>ADA</v>
      </c>
      <c r="AL481" s="21" t="s">
        <v>77</v>
      </c>
      <c r="AM481" s="21">
        <v>31</v>
      </c>
      <c r="AN481" s="21">
        <v>29</v>
      </c>
    </row>
    <row r="482" spans="1:40" ht="12" hidden="1" customHeight="1">
      <c r="A482" s="43"/>
      <c r="B482" s="10"/>
      <c r="C482" s="10"/>
      <c r="D482" s="10"/>
      <c r="E482" s="10"/>
      <c r="F482" s="10"/>
      <c r="G482" s="10"/>
      <c r="H482" s="10"/>
      <c r="I482" s="10"/>
      <c r="J482" s="10"/>
      <c r="K482" s="14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18">
        <f t="shared" ca="1" si="21"/>
        <v>0</v>
      </c>
      <c r="AK482" s="19" t="str">
        <f t="shared" ca="1" si="22"/>
        <v>ADA</v>
      </c>
      <c r="AL482" s="21" t="s">
        <v>77</v>
      </c>
      <c r="AM482" s="21">
        <v>32</v>
      </c>
      <c r="AN482" s="21">
        <v>30</v>
      </c>
    </row>
    <row r="483" spans="1:40" ht="12" hidden="1" customHeight="1">
      <c r="A483" s="43"/>
      <c r="B483" s="10"/>
      <c r="C483" s="10"/>
      <c r="D483" s="10"/>
      <c r="E483" s="10"/>
      <c r="F483" s="10"/>
      <c r="G483" s="10"/>
      <c r="H483" s="10"/>
      <c r="I483" s="10"/>
      <c r="J483" s="10"/>
      <c r="K483" s="14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18">
        <f t="shared" ca="1" si="21"/>
        <v>0</v>
      </c>
      <c r="AK483" s="19" t="str">
        <f t="shared" ca="1" si="22"/>
        <v>ADA</v>
      </c>
      <c r="AL483" s="21" t="s">
        <v>77</v>
      </c>
      <c r="AM483" s="21">
        <v>33</v>
      </c>
      <c r="AN483" s="21">
        <v>31</v>
      </c>
    </row>
    <row r="484" spans="1:40" ht="12" hidden="1" customHeight="1">
      <c r="A484" s="43"/>
      <c r="B484" s="10"/>
      <c r="C484" s="10"/>
      <c r="D484" s="10"/>
      <c r="E484" s="10"/>
      <c r="F484" s="10"/>
      <c r="G484" s="10"/>
      <c r="H484" s="10"/>
      <c r="I484" s="10"/>
      <c r="J484" s="10"/>
      <c r="K484" s="14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18">
        <f t="shared" ca="1" si="21"/>
        <v>0</v>
      </c>
      <c r="AK484" s="19" t="str">
        <f t="shared" ca="1" si="22"/>
        <v>ADA</v>
      </c>
      <c r="AL484" s="21" t="s">
        <v>77</v>
      </c>
      <c r="AM484" s="21">
        <v>34</v>
      </c>
      <c r="AN484" s="21">
        <v>32</v>
      </c>
    </row>
    <row r="485" spans="1:40" ht="12" hidden="1" customHeight="1">
      <c r="A485" s="43"/>
      <c r="B485" s="10"/>
      <c r="C485" s="10"/>
      <c r="D485" s="10"/>
      <c r="E485" s="10"/>
      <c r="F485" s="10"/>
      <c r="G485" s="10"/>
      <c r="H485" s="10"/>
      <c r="I485" s="10"/>
      <c r="J485" s="10"/>
      <c r="K485" s="14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18">
        <f t="shared" ca="1" si="21"/>
        <v>0</v>
      </c>
      <c r="AK485" s="19" t="str">
        <f t="shared" ca="1" si="22"/>
        <v>ADA</v>
      </c>
      <c r="AL485" s="21" t="s">
        <v>77</v>
      </c>
      <c r="AM485" s="21">
        <v>35</v>
      </c>
      <c r="AN485" s="21">
        <v>33</v>
      </c>
    </row>
    <row r="486" spans="1:40" ht="12" hidden="1" customHeight="1">
      <c r="A486" s="43"/>
      <c r="B486" s="10"/>
      <c r="C486" s="10"/>
      <c r="D486" s="10"/>
      <c r="E486" s="10"/>
      <c r="F486" s="10"/>
      <c r="G486" s="10"/>
      <c r="H486" s="10"/>
      <c r="I486" s="10"/>
      <c r="J486" s="10"/>
      <c r="K486" s="14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18">
        <f t="shared" ca="1" si="21"/>
        <v>0</v>
      </c>
      <c r="AK486" s="19" t="str">
        <f t="shared" ca="1" si="22"/>
        <v>ADA</v>
      </c>
      <c r="AL486" s="21" t="s">
        <v>77</v>
      </c>
      <c r="AM486" s="21">
        <v>36</v>
      </c>
      <c r="AN486" s="21">
        <v>34</v>
      </c>
    </row>
    <row r="487" spans="1:40" ht="12" hidden="1" customHeight="1">
      <c r="A487" s="43"/>
      <c r="B487" s="10"/>
      <c r="C487" s="10"/>
      <c r="D487" s="10"/>
      <c r="E487" s="10"/>
      <c r="F487" s="10"/>
      <c r="G487" s="10"/>
      <c r="H487" s="10"/>
      <c r="I487" s="10"/>
      <c r="J487" s="10"/>
      <c r="K487" s="14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18">
        <f t="shared" ca="1" si="21"/>
        <v>0</v>
      </c>
      <c r="AK487" s="19" t="str">
        <f t="shared" ca="1" si="22"/>
        <v>ADA</v>
      </c>
      <c r="AL487" s="21" t="s">
        <v>77</v>
      </c>
      <c r="AM487" s="21">
        <v>37</v>
      </c>
      <c r="AN487" s="21">
        <v>35</v>
      </c>
    </row>
    <row r="488" spans="1:40" ht="12" hidden="1" customHeight="1">
      <c r="A488" s="43"/>
      <c r="B488" s="10"/>
      <c r="C488" s="10"/>
      <c r="D488" s="10"/>
      <c r="E488" s="10"/>
      <c r="F488" s="10"/>
      <c r="G488" s="10"/>
      <c r="H488" s="10"/>
      <c r="I488" s="10"/>
      <c r="J488" s="10"/>
      <c r="K488" s="14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18">
        <f t="shared" ca="1" si="21"/>
        <v>0</v>
      </c>
      <c r="AK488" s="19" t="str">
        <f t="shared" ca="1" si="22"/>
        <v>ADA</v>
      </c>
      <c r="AL488" s="21" t="s">
        <v>77</v>
      </c>
      <c r="AM488" s="21">
        <v>38</v>
      </c>
      <c r="AN488" s="21">
        <v>36</v>
      </c>
    </row>
    <row r="489" spans="1:40" ht="12" hidden="1" customHeight="1">
      <c r="A489" s="43"/>
      <c r="B489" s="10"/>
      <c r="C489" s="10"/>
      <c r="D489" s="10"/>
      <c r="E489" s="10"/>
      <c r="F489" s="10"/>
      <c r="G489" s="10"/>
      <c r="H489" s="10"/>
      <c r="I489" s="10"/>
      <c r="J489" s="10"/>
      <c r="K489" s="14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18">
        <f t="shared" ca="1" si="21"/>
        <v>0</v>
      </c>
      <c r="AK489" s="19" t="str">
        <f t="shared" ca="1" si="22"/>
        <v>ADA</v>
      </c>
      <c r="AL489" s="21" t="s">
        <v>77</v>
      </c>
      <c r="AM489" s="21">
        <v>39</v>
      </c>
      <c r="AN489" s="21">
        <v>37</v>
      </c>
    </row>
    <row r="490" spans="1:40" ht="12" hidden="1" customHeight="1">
      <c r="A490" s="43"/>
      <c r="B490" s="10"/>
      <c r="C490" s="10"/>
      <c r="D490" s="10"/>
      <c r="E490" s="10"/>
      <c r="F490" s="10"/>
      <c r="G490" s="10"/>
      <c r="H490" s="10"/>
      <c r="I490" s="10"/>
      <c r="J490" s="10"/>
      <c r="K490" s="14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18">
        <f t="shared" ca="1" si="21"/>
        <v>0</v>
      </c>
      <c r="AK490" s="19" t="str">
        <f t="shared" ca="1" si="22"/>
        <v>ADA</v>
      </c>
      <c r="AL490" s="21" t="s">
        <v>77</v>
      </c>
      <c r="AM490" s="21">
        <v>40</v>
      </c>
      <c r="AN490" s="21">
        <v>38</v>
      </c>
    </row>
    <row r="491" spans="1:40" ht="12" hidden="1" customHeight="1">
      <c r="A491" s="43"/>
      <c r="B491" s="10"/>
      <c r="C491" s="10"/>
      <c r="D491" s="10"/>
      <c r="E491" s="10"/>
      <c r="F491" s="10"/>
      <c r="G491" s="10"/>
      <c r="H491" s="10"/>
      <c r="I491" s="10"/>
      <c r="J491" s="10"/>
      <c r="K491" s="14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18">
        <f t="shared" ca="1" si="21"/>
        <v>0</v>
      </c>
      <c r="AK491" s="19" t="str">
        <f t="shared" ca="1" si="22"/>
        <v>ADA</v>
      </c>
      <c r="AL491" s="21" t="s">
        <v>77</v>
      </c>
      <c r="AM491" s="21">
        <v>41</v>
      </c>
      <c r="AN491" s="21">
        <v>39</v>
      </c>
    </row>
    <row r="492" spans="1:40" ht="12" hidden="1" customHeight="1">
      <c r="A492" s="43"/>
      <c r="B492" s="10"/>
      <c r="C492" s="10"/>
      <c r="D492" s="10"/>
      <c r="E492" s="10"/>
      <c r="F492" s="10"/>
      <c r="G492" s="10"/>
      <c r="H492" s="10"/>
      <c r="I492" s="10"/>
      <c r="J492" s="10"/>
      <c r="K492" s="14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18">
        <f t="shared" ca="1" si="21"/>
        <v>0</v>
      </c>
      <c r="AK492" s="19" t="str">
        <f t="shared" ca="1" si="22"/>
        <v>ADA</v>
      </c>
      <c r="AL492" s="21" t="s">
        <v>77</v>
      </c>
      <c r="AM492" s="21">
        <v>42</v>
      </c>
      <c r="AN492" s="21">
        <v>40</v>
      </c>
    </row>
    <row r="493" spans="1:40" ht="12" hidden="1" customHeight="1">
      <c r="A493" s="43"/>
      <c r="B493" s="10"/>
      <c r="C493" s="10"/>
      <c r="D493" s="10"/>
      <c r="E493" s="10"/>
      <c r="F493" s="10"/>
      <c r="G493" s="10"/>
      <c r="H493" s="10"/>
      <c r="I493" s="10"/>
      <c r="J493" s="10"/>
      <c r="K493" s="14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18">
        <f t="shared" ca="1" si="21"/>
        <v>0</v>
      </c>
      <c r="AK493" s="19" t="str">
        <f t="shared" ca="1" si="22"/>
        <v>ADA</v>
      </c>
      <c r="AL493" s="21" t="s">
        <v>77</v>
      </c>
      <c r="AM493" s="21">
        <v>43</v>
      </c>
      <c r="AN493" s="21">
        <v>41</v>
      </c>
    </row>
    <row r="494" spans="1:40" ht="12" hidden="1" customHeight="1">
      <c r="A494" s="43"/>
      <c r="B494" s="10"/>
      <c r="C494" s="10"/>
      <c r="D494" s="10"/>
      <c r="E494" s="10"/>
      <c r="F494" s="10"/>
      <c r="G494" s="10"/>
      <c r="H494" s="10"/>
      <c r="I494" s="10"/>
      <c r="J494" s="10"/>
      <c r="K494" s="14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18">
        <f t="shared" ca="1" si="21"/>
        <v>0</v>
      </c>
      <c r="AK494" s="19" t="str">
        <f t="shared" ca="1" si="22"/>
        <v>ADA</v>
      </c>
      <c r="AL494" s="21" t="s">
        <v>77</v>
      </c>
      <c r="AM494" s="21">
        <v>44</v>
      </c>
      <c r="AN494" s="21">
        <v>42</v>
      </c>
    </row>
    <row r="495" spans="1:40" ht="12" hidden="1" customHeight="1">
      <c r="A495" s="43"/>
      <c r="B495" s="10"/>
      <c r="C495" s="10"/>
      <c r="D495" s="10"/>
      <c r="E495" s="10"/>
      <c r="F495" s="10"/>
      <c r="G495" s="10"/>
      <c r="H495" s="10"/>
      <c r="I495" s="10"/>
      <c r="J495" s="10"/>
      <c r="K495" s="14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18">
        <f t="shared" ca="1" si="21"/>
        <v>0</v>
      </c>
      <c r="AK495" s="19" t="str">
        <f t="shared" ca="1" si="22"/>
        <v>ADA</v>
      </c>
      <c r="AL495" s="21" t="s">
        <v>77</v>
      </c>
      <c r="AM495" s="21">
        <v>45</v>
      </c>
      <c r="AN495" s="21">
        <v>43</v>
      </c>
    </row>
    <row r="496" spans="1:40" ht="12" hidden="1" customHeight="1">
      <c r="A496" s="43"/>
      <c r="B496" s="10"/>
      <c r="C496" s="10"/>
      <c r="D496" s="10"/>
      <c r="E496" s="10"/>
      <c r="F496" s="10"/>
      <c r="G496" s="10"/>
      <c r="H496" s="10"/>
      <c r="I496" s="10"/>
      <c r="J496" s="10"/>
      <c r="K496" s="14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18">
        <f t="shared" ca="1" si="21"/>
        <v>0</v>
      </c>
      <c r="AK496" s="19" t="str">
        <f t="shared" ca="1" si="22"/>
        <v>ADA</v>
      </c>
      <c r="AL496" s="21" t="s">
        <v>77</v>
      </c>
      <c r="AM496" s="21">
        <v>46</v>
      </c>
      <c r="AN496" s="21">
        <v>44</v>
      </c>
    </row>
    <row r="497" spans="1:40" ht="12" hidden="1" customHeight="1">
      <c r="A497" s="43"/>
      <c r="B497" s="10"/>
      <c r="C497" s="10"/>
      <c r="D497" s="10"/>
      <c r="E497" s="10"/>
      <c r="F497" s="10"/>
      <c r="G497" s="10"/>
      <c r="H497" s="10"/>
      <c r="I497" s="10"/>
      <c r="J497" s="10"/>
      <c r="K497" s="14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18">
        <f t="shared" ca="1" si="21"/>
        <v>0</v>
      </c>
      <c r="AK497" s="19" t="str">
        <f t="shared" ca="1" si="22"/>
        <v>ADA</v>
      </c>
      <c r="AL497" s="21" t="s">
        <v>77</v>
      </c>
      <c r="AM497" s="21">
        <v>47</v>
      </c>
      <c r="AN497" s="21">
        <v>45</v>
      </c>
    </row>
    <row r="498" spans="1:40" ht="12" hidden="1" customHeight="1">
      <c r="A498" s="43"/>
      <c r="B498" s="10"/>
      <c r="C498" s="10"/>
      <c r="D498" s="10"/>
      <c r="E498" s="10"/>
      <c r="F498" s="10"/>
      <c r="G498" s="10"/>
      <c r="H498" s="10"/>
      <c r="I498" s="10"/>
      <c r="J498" s="10"/>
      <c r="K498" s="14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18">
        <f t="shared" ca="1" si="21"/>
        <v>0</v>
      </c>
      <c r="AK498" s="19" t="str">
        <f t="shared" ca="1" si="22"/>
        <v>ADA</v>
      </c>
      <c r="AL498" s="21" t="s">
        <v>77</v>
      </c>
      <c r="AM498" s="21">
        <v>48</v>
      </c>
      <c r="AN498" s="21">
        <v>46</v>
      </c>
    </row>
    <row r="499" spans="1:40" ht="12" hidden="1" customHeight="1">
      <c r="A499" s="43"/>
      <c r="B499" s="10"/>
      <c r="C499" s="10"/>
      <c r="D499" s="10"/>
      <c r="E499" s="10"/>
      <c r="F499" s="10"/>
      <c r="G499" s="10"/>
      <c r="H499" s="10"/>
      <c r="I499" s="10"/>
      <c r="J499" s="10"/>
      <c r="K499" s="14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18">
        <f t="shared" ca="1" si="21"/>
        <v>0</v>
      </c>
      <c r="AK499" s="19" t="str">
        <f t="shared" ca="1" si="22"/>
        <v>ADA</v>
      </c>
      <c r="AL499" s="21" t="s">
        <v>77</v>
      </c>
      <c r="AM499" s="21">
        <v>49</v>
      </c>
      <c r="AN499" s="21">
        <v>47</v>
      </c>
    </row>
    <row r="500" spans="1:40" ht="12" hidden="1" customHeight="1">
      <c r="A500" s="43"/>
      <c r="B500" s="10"/>
      <c r="C500" s="10"/>
      <c r="D500" s="10"/>
      <c r="E500" s="10"/>
      <c r="F500" s="10"/>
      <c r="G500" s="10"/>
      <c r="H500" s="10"/>
      <c r="I500" s="10"/>
      <c r="J500" s="10"/>
      <c r="K500" s="14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18">
        <f t="shared" ca="1" si="21"/>
        <v>0</v>
      </c>
      <c r="AK500" s="19" t="str">
        <f t="shared" ca="1" si="22"/>
        <v>ADA</v>
      </c>
      <c r="AL500" s="21" t="s">
        <v>77</v>
      </c>
      <c r="AM500" s="21">
        <v>50</v>
      </c>
      <c r="AN500" s="21">
        <v>48</v>
      </c>
    </row>
    <row r="501" spans="1:40" ht="12" hidden="1" customHeight="1">
      <c r="A501" s="43"/>
      <c r="B501" s="10"/>
      <c r="C501" s="10"/>
      <c r="D501" s="10"/>
      <c r="E501" s="10"/>
      <c r="F501" s="10"/>
      <c r="G501" s="10"/>
      <c r="H501" s="10"/>
      <c r="I501" s="10"/>
      <c r="J501" s="10"/>
      <c r="K501" s="14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18">
        <f t="shared" ca="1" si="21"/>
        <v>0</v>
      </c>
      <c r="AK501" s="19" t="str">
        <f t="shared" ca="1" si="22"/>
        <v>ADA</v>
      </c>
      <c r="AL501" s="21" t="s">
        <v>77</v>
      </c>
      <c r="AM501" s="21">
        <v>51</v>
      </c>
      <c r="AN501" s="21">
        <v>49</v>
      </c>
    </row>
    <row r="502" spans="1:40" ht="12" hidden="1" customHeight="1">
      <c r="A502" s="43"/>
      <c r="B502" s="10"/>
      <c r="C502" s="10"/>
      <c r="D502" s="10"/>
      <c r="E502" s="10"/>
      <c r="F502" s="10"/>
      <c r="G502" s="10"/>
      <c r="H502" s="10"/>
      <c r="I502" s="10"/>
      <c r="J502" s="10"/>
      <c r="K502" s="14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18">
        <f t="shared" ca="1" si="21"/>
        <v>0</v>
      </c>
      <c r="AK502" s="19" t="str">
        <f t="shared" ca="1" si="22"/>
        <v>ADA</v>
      </c>
      <c r="AL502" s="21" t="s">
        <v>77</v>
      </c>
      <c r="AM502" s="21">
        <v>52</v>
      </c>
      <c r="AN502" s="21">
        <v>50</v>
      </c>
    </row>
    <row r="503" spans="1:40" ht="12" hidden="1" customHeight="1">
      <c r="A503" s="43"/>
      <c r="B503" s="10"/>
      <c r="C503" s="10"/>
      <c r="D503" s="10"/>
      <c r="E503" s="10"/>
      <c r="F503" s="10"/>
      <c r="G503" s="10"/>
      <c r="H503" s="10"/>
      <c r="I503" s="10"/>
      <c r="J503" s="10"/>
      <c r="K503" s="14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18">
        <f t="shared" ca="1" si="21"/>
        <v>0</v>
      </c>
      <c r="AK503" s="19" t="str">
        <f t="shared" ca="1" si="22"/>
        <v>Renaciente</v>
      </c>
      <c r="AL503" s="21" t="s">
        <v>78</v>
      </c>
      <c r="AM503" s="21">
        <v>3</v>
      </c>
      <c r="AN503" s="21">
        <v>1</v>
      </c>
    </row>
    <row r="504" spans="1:40" ht="12" hidden="1" customHeight="1">
      <c r="A504" s="43"/>
      <c r="B504" s="10"/>
      <c r="C504" s="10"/>
      <c r="D504" s="10"/>
      <c r="E504" s="10"/>
      <c r="F504" s="10"/>
      <c r="G504" s="10"/>
      <c r="H504" s="10"/>
      <c r="I504" s="10"/>
      <c r="J504" s="10"/>
      <c r="K504" s="14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18">
        <f t="shared" ca="1" si="21"/>
        <v>0</v>
      </c>
      <c r="AK504" s="19" t="str">
        <f t="shared" ca="1" si="22"/>
        <v>Renaciente</v>
      </c>
      <c r="AL504" s="21" t="s">
        <v>78</v>
      </c>
      <c r="AM504" s="21">
        <v>4</v>
      </c>
      <c r="AN504" s="21">
        <v>2</v>
      </c>
    </row>
    <row r="505" spans="1:40" ht="12" hidden="1" customHeight="1">
      <c r="A505" s="43"/>
      <c r="B505" s="10"/>
      <c r="C505" s="10"/>
      <c r="D505" s="10"/>
      <c r="E505" s="10"/>
      <c r="F505" s="10"/>
      <c r="G505" s="10"/>
      <c r="H505" s="10"/>
      <c r="I505" s="10"/>
      <c r="J505" s="10"/>
      <c r="K505" s="14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18">
        <f t="shared" ca="1" si="21"/>
        <v>0</v>
      </c>
      <c r="AK505" s="19" t="str">
        <f t="shared" ca="1" si="22"/>
        <v>Renaciente</v>
      </c>
      <c r="AL505" s="21" t="s">
        <v>78</v>
      </c>
      <c r="AM505" s="21">
        <v>5</v>
      </c>
      <c r="AN505" s="21">
        <v>3</v>
      </c>
    </row>
    <row r="506" spans="1:40" ht="12" hidden="1" customHeight="1">
      <c r="A506" s="43"/>
      <c r="B506" s="10"/>
      <c r="C506" s="10"/>
      <c r="D506" s="10"/>
      <c r="E506" s="10"/>
      <c r="F506" s="10"/>
      <c r="G506" s="10"/>
      <c r="H506" s="10"/>
      <c r="I506" s="10"/>
      <c r="J506" s="10"/>
      <c r="K506" s="14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18">
        <f t="shared" ca="1" si="21"/>
        <v>0</v>
      </c>
      <c r="AK506" s="19" t="str">
        <f t="shared" ca="1" si="22"/>
        <v>Renaciente</v>
      </c>
      <c r="AL506" s="21" t="s">
        <v>78</v>
      </c>
      <c r="AM506" s="21">
        <v>6</v>
      </c>
      <c r="AN506" s="21">
        <v>4</v>
      </c>
    </row>
    <row r="507" spans="1:40" ht="12" hidden="1" customHeight="1">
      <c r="A507" s="43"/>
      <c r="B507" s="10"/>
      <c r="C507" s="10"/>
      <c r="D507" s="10"/>
      <c r="E507" s="10"/>
      <c r="F507" s="10"/>
      <c r="G507" s="10"/>
      <c r="H507" s="10"/>
      <c r="I507" s="10"/>
      <c r="J507" s="10"/>
      <c r="K507" s="14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18">
        <f t="shared" ca="1" si="21"/>
        <v>0</v>
      </c>
      <c r="AK507" s="19" t="str">
        <f t="shared" ca="1" si="22"/>
        <v>Renaciente</v>
      </c>
      <c r="AL507" s="21" t="s">
        <v>78</v>
      </c>
      <c r="AM507" s="21">
        <v>7</v>
      </c>
      <c r="AN507" s="21">
        <v>5</v>
      </c>
    </row>
    <row r="508" spans="1:40" ht="12" hidden="1" customHeight="1">
      <c r="A508" s="43"/>
      <c r="B508" s="10"/>
      <c r="C508" s="10"/>
      <c r="D508" s="10"/>
      <c r="E508" s="10"/>
      <c r="F508" s="10"/>
      <c r="G508" s="10"/>
      <c r="H508" s="10"/>
      <c r="I508" s="10"/>
      <c r="J508" s="10"/>
      <c r="K508" s="14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18">
        <f t="shared" ca="1" si="21"/>
        <v>0</v>
      </c>
      <c r="AK508" s="19" t="str">
        <f t="shared" ca="1" si="22"/>
        <v>Renaciente</v>
      </c>
      <c r="AL508" s="21" t="s">
        <v>78</v>
      </c>
      <c r="AM508" s="21">
        <v>8</v>
      </c>
      <c r="AN508" s="21">
        <v>6</v>
      </c>
    </row>
    <row r="509" spans="1:40" ht="12" hidden="1" customHeight="1">
      <c r="A509" s="43"/>
      <c r="B509" s="10"/>
      <c r="C509" s="10"/>
      <c r="D509" s="10"/>
      <c r="E509" s="10"/>
      <c r="F509" s="10"/>
      <c r="G509" s="10"/>
      <c r="H509" s="10"/>
      <c r="I509" s="10"/>
      <c r="J509" s="10"/>
      <c r="K509" s="14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18">
        <f t="shared" ca="1" si="21"/>
        <v>0</v>
      </c>
      <c r="AK509" s="19" t="str">
        <f t="shared" ca="1" si="22"/>
        <v>Renaciente</v>
      </c>
      <c r="AL509" s="21" t="s">
        <v>78</v>
      </c>
      <c r="AM509" s="21">
        <v>9</v>
      </c>
      <c r="AN509" s="21">
        <v>7</v>
      </c>
    </row>
    <row r="510" spans="1:40" ht="12" hidden="1" customHeight="1">
      <c r="A510" s="43"/>
      <c r="B510" s="10"/>
      <c r="C510" s="10"/>
      <c r="D510" s="10"/>
      <c r="E510" s="10"/>
      <c r="F510" s="10"/>
      <c r="G510" s="10"/>
      <c r="H510" s="10"/>
      <c r="I510" s="10"/>
      <c r="J510" s="10"/>
      <c r="K510" s="14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18">
        <f t="shared" ca="1" si="21"/>
        <v>0</v>
      </c>
      <c r="AK510" s="19" t="str">
        <f t="shared" ca="1" si="22"/>
        <v>Renaciente</v>
      </c>
      <c r="AL510" s="21" t="s">
        <v>78</v>
      </c>
      <c r="AM510" s="21">
        <v>10</v>
      </c>
      <c r="AN510" s="21">
        <v>8</v>
      </c>
    </row>
    <row r="511" spans="1:40" ht="12" hidden="1" customHeight="1">
      <c r="A511" s="43"/>
      <c r="B511" s="10"/>
      <c r="C511" s="10"/>
      <c r="D511" s="10"/>
      <c r="E511" s="10"/>
      <c r="F511" s="10"/>
      <c r="G511" s="10"/>
      <c r="H511" s="10"/>
      <c r="I511" s="10"/>
      <c r="J511" s="10"/>
      <c r="K511" s="14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18">
        <f t="shared" ca="1" si="21"/>
        <v>0</v>
      </c>
      <c r="AK511" s="19" t="str">
        <f t="shared" ca="1" si="22"/>
        <v>Renaciente</v>
      </c>
      <c r="AL511" s="21" t="s">
        <v>78</v>
      </c>
      <c r="AM511" s="21">
        <v>11</v>
      </c>
      <c r="AN511" s="21">
        <v>9</v>
      </c>
    </row>
    <row r="512" spans="1:40" ht="12" hidden="1" customHeight="1">
      <c r="A512" s="43"/>
      <c r="B512" s="10"/>
      <c r="C512" s="10"/>
      <c r="D512" s="10"/>
      <c r="E512" s="10"/>
      <c r="F512" s="10"/>
      <c r="G512" s="10"/>
      <c r="H512" s="10"/>
      <c r="I512" s="10"/>
      <c r="J512" s="10"/>
      <c r="K512" s="14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18">
        <f t="shared" ca="1" si="21"/>
        <v>0</v>
      </c>
      <c r="AK512" s="19" t="str">
        <f t="shared" ca="1" si="22"/>
        <v>Renaciente</v>
      </c>
      <c r="AL512" s="21" t="s">
        <v>78</v>
      </c>
      <c r="AM512" s="21">
        <v>12</v>
      </c>
      <c r="AN512" s="21">
        <v>10</v>
      </c>
    </row>
    <row r="513" spans="1:40" ht="12" hidden="1" customHeight="1">
      <c r="A513" s="43"/>
      <c r="B513" s="10"/>
      <c r="C513" s="10"/>
      <c r="D513" s="10"/>
      <c r="E513" s="10"/>
      <c r="F513" s="10"/>
      <c r="G513" s="10"/>
      <c r="H513" s="10"/>
      <c r="I513" s="10"/>
      <c r="J513" s="10"/>
      <c r="K513" s="14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18">
        <f t="shared" ref="AJ513:AJ1512" ca="1" si="23">INDIRECT(AL513&amp;AM513,TRUE)</f>
        <v>0</v>
      </c>
      <c r="AK513" s="19" t="str">
        <f t="shared" ref="AK513:AK1512" ca="1" si="24">INDIRECT(AL513&amp;1,TRUE)</f>
        <v>Renaciente</v>
      </c>
      <c r="AL513" s="21" t="s">
        <v>78</v>
      </c>
      <c r="AM513" s="21">
        <v>13</v>
      </c>
      <c r="AN513" s="21">
        <v>11</v>
      </c>
    </row>
    <row r="514" spans="1:40" ht="12" hidden="1" customHeight="1">
      <c r="A514" s="43"/>
      <c r="B514" s="10"/>
      <c r="C514" s="10"/>
      <c r="D514" s="10"/>
      <c r="E514" s="10"/>
      <c r="F514" s="10"/>
      <c r="G514" s="10"/>
      <c r="H514" s="10"/>
      <c r="I514" s="10"/>
      <c r="J514" s="10"/>
      <c r="K514" s="14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18">
        <f t="shared" ca="1" si="23"/>
        <v>0</v>
      </c>
      <c r="AK514" s="19" t="str">
        <f t="shared" ca="1" si="24"/>
        <v>Renaciente</v>
      </c>
      <c r="AL514" s="21" t="s">
        <v>78</v>
      </c>
      <c r="AM514" s="21">
        <v>14</v>
      </c>
      <c r="AN514" s="21">
        <v>12</v>
      </c>
    </row>
    <row r="515" spans="1:40" ht="12" hidden="1" customHeight="1">
      <c r="A515" s="43"/>
      <c r="B515" s="10"/>
      <c r="C515" s="10"/>
      <c r="D515" s="10"/>
      <c r="E515" s="10"/>
      <c r="F515" s="10"/>
      <c r="G515" s="10"/>
      <c r="H515" s="10"/>
      <c r="I515" s="10"/>
      <c r="J515" s="10"/>
      <c r="K515" s="14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18">
        <f t="shared" ca="1" si="23"/>
        <v>0</v>
      </c>
      <c r="AK515" s="19" t="str">
        <f t="shared" ca="1" si="24"/>
        <v>Renaciente</v>
      </c>
      <c r="AL515" s="21" t="s">
        <v>78</v>
      </c>
      <c r="AM515" s="21">
        <v>15</v>
      </c>
      <c r="AN515" s="21">
        <v>13</v>
      </c>
    </row>
    <row r="516" spans="1:40" ht="12" hidden="1" customHeight="1">
      <c r="A516" s="43"/>
      <c r="B516" s="10"/>
      <c r="C516" s="10"/>
      <c r="D516" s="10"/>
      <c r="E516" s="10"/>
      <c r="F516" s="10"/>
      <c r="G516" s="10"/>
      <c r="H516" s="10"/>
      <c r="I516" s="10"/>
      <c r="J516" s="10"/>
      <c r="K516" s="14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18">
        <f t="shared" ca="1" si="23"/>
        <v>0</v>
      </c>
      <c r="AK516" s="19" t="str">
        <f t="shared" ca="1" si="24"/>
        <v>Renaciente</v>
      </c>
      <c r="AL516" s="21" t="s">
        <v>78</v>
      </c>
      <c r="AM516" s="21">
        <v>16</v>
      </c>
      <c r="AN516" s="21">
        <v>14</v>
      </c>
    </row>
    <row r="517" spans="1:40" ht="12" hidden="1" customHeight="1">
      <c r="A517" s="43"/>
      <c r="B517" s="10"/>
      <c r="C517" s="10"/>
      <c r="D517" s="10"/>
      <c r="E517" s="10"/>
      <c r="F517" s="10"/>
      <c r="G517" s="10"/>
      <c r="H517" s="10"/>
      <c r="I517" s="10"/>
      <c r="J517" s="10"/>
      <c r="K517" s="14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18">
        <f t="shared" ca="1" si="23"/>
        <v>0</v>
      </c>
      <c r="AK517" s="19" t="str">
        <f t="shared" ca="1" si="24"/>
        <v>Renaciente</v>
      </c>
      <c r="AL517" s="21" t="s">
        <v>78</v>
      </c>
      <c r="AM517" s="21">
        <v>17</v>
      </c>
      <c r="AN517" s="21">
        <v>15</v>
      </c>
    </row>
    <row r="518" spans="1:40" ht="12" hidden="1" customHeight="1">
      <c r="A518" s="43"/>
      <c r="B518" s="10"/>
      <c r="C518" s="10"/>
      <c r="D518" s="10"/>
      <c r="E518" s="10"/>
      <c r="F518" s="10"/>
      <c r="G518" s="10"/>
      <c r="H518" s="10"/>
      <c r="I518" s="10"/>
      <c r="J518" s="10"/>
      <c r="K518" s="14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18">
        <f t="shared" ca="1" si="23"/>
        <v>0</v>
      </c>
      <c r="AK518" s="19" t="str">
        <f t="shared" ca="1" si="24"/>
        <v>Renaciente</v>
      </c>
      <c r="AL518" s="21" t="s">
        <v>78</v>
      </c>
      <c r="AM518" s="21">
        <v>18</v>
      </c>
      <c r="AN518" s="21">
        <v>16</v>
      </c>
    </row>
    <row r="519" spans="1:40" ht="12" hidden="1" customHeight="1">
      <c r="A519" s="43"/>
      <c r="B519" s="10"/>
      <c r="C519" s="10"/>
      <c r="D519" s="10"/>
      <c r="E519" s="10"/>
      <c r="F519" s="10"/>
      <c r="G519" s="10"/>
      <c r="H519" s="10"/>
      <c r="I519" s="10"/>
      <c r="J519" s="10"/>
      <c r="K519" s="14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18">
        <f t="shared" ca="1" si="23"/>
        <v>0</v>
      </c>
      <c r="AK519" s="19" t="str">
        <f t="shared" ca="1" si="24"/>
        <v>Renaciente</v>
      </c>
      <c r="AL519" s="21" t="s">
        <v>78</v>
      </c>
      <c r="AM519" s="21">
        <v>19</v>
      </c>
      <c r="AN519" s="21">
        <v>17</v>
      </c>
    </row>
    <row r="520" spans="1:40" ht="12" hidden="1" customHeight="1">
      <c r="A520" s="43"/>
      <c r="B520" s="10"/>
      <c r="C520" s="10"/>
      <c r="D520" s="10"/>
      <c r="E520" s="10"/>
      <c r="F520" s="10"/>
      <c r="G520" s="10"/>
      <c r="H520" s="10"/>
      <c r="I520" s="10"/>
      <c r="J520" s="10"/>
      <c r="K520" s="14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18">
        <f t="shared" ca="1" si="23"/>
        <v>0</v>
      </c>
      <c r="AK520" s="19" t="str">
        <f t="shared" ca="1" si="24"/>
        <v>Renaciente</v>
      </c>
      <c r="AL520" s="21" t="s">
        <v>78</v>
      </c>
      <c r="AM520" s="21">
        <v>20</v>
      </c>
      <c r="AN520" s="21">
        <v>18</v>
      </c>
    </row>
    <row r="521" spans="1:40" ht="12" hidden="1" customHeight="1">
      <c r="A521" s="43"/>
      <c r="B521" s="10"/>
      <c r="C521" s="10"/>
      <c r="D521" s="10"/>
      <c r="E521" s="10"/>
      <c r="F521" s="10"/>
      <c r="G521" s="10"/>
      <c r="H521" s="10"/>
      <c r="I521" s="10"/>
      <c r="J521" s="10"/>
      <c r="K521" s="14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18">
        <f t="shared" ca="1" si="23"/>
        <v>0</v>
      </c>
      <c r="AK521" s="19" t="str">
        <f t="shared" ca="1" si="24"/>
        <v>Renaciente</v>
      </c>
      <c r="AL521" s="21" t="s">
        <v>78</v>
      </c>
      <c r="AM521" s="21">
        <v>21</v>
      </c>
      <c r="AN521" s="21">
        <v>19</v>
      </c>
    </row>
    <row r="522" spans="1:40" ht="12" hidden="1" customHeight="1">
      <c r="A522" s="43"/>
      <c r="B522" s="10"/>
      <c r="C522" s="10"/>
      <c r="D522" s="10"/>
      <c r="E522" s="10"/>
      <c r="F522" s="10"/>
      <c r="G522" s="10"/>
      <c r="H522" s="10"/>
      <c r="I522" s="10"/>
      <c r="J522" s="10"/>
      <c r="K522" s="14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18">
        <f t="shared" ca="1" si="23"/>
        <v>0</v>
      </c>
      <c r="AK522" s="19" t="str">
        <f t="shared" ca="1" si="24"/>
        <v>Renaciente</v>
      </c>
      <c r="AL522" s="21" t="s">
        <v>78</v>
      </c>
      <c r="AM522" s="21">
        <v>22</v>
      </c>
      <c r="AN522" s="21">
        <v>20</v>
      </c>
    </row>
    <row r="523" spans="1:40" ht="12" hidden="1" customHeight="1">
      <c r="A523" s="43"/>
      <c r="B523" s="10"/>
      <c r="C523" s="10"/>
      <c r="D523" s="10"/>
      <c r="E523" s="10"/>
      <c r="F523" s="10"/>
      <c r="G523" s="10"/>
      <c r="H523" s="10"/>
      <c r="I523" s="10"/>
      <c r="J523" s="10"/>
      <c r="K523" s="14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18">
        <f t="shared" ca="1" si="23"/>
        <v>0</v>
      </c>
      <c r="AK523" s="19" t="str">
        <f t="shared" ca="1" si="24"/>
        <v>Renaciente</v>
      </c>
      <c r="AL523" s="21" t="s">
        <v>78</v>
      </c>
      <c r="AM523" s="21">
        <v>23</v>
      </c>
      <c r="AN523" s="21">
        <v>21</v>
      </c>
    </row>
    <row r="524" spans="1:40" ht="12" hidden="1" customHeight="1">
      <c r="A524" s="43"/>
      <c r="B524" s="10"/>
      <c r="C524" s="10"/>
      <c r="D524" s="10"/>
      <c r="E524" s="10"/>
      <c r="F524" s="10"/>
      <c r="G524" s="10"/>
      <c r="H524" s="10"/>
      <c r="I524" s="10"/>
      <c r="J524" s="10"/>
      <c r="K524" s="14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18">
        <f t="shared" ca="1" si="23"/>
        <v>0</v>
      </c>
      <c r="AK524" s="19" t="str">
        <f t="shared" ca="1" si="24"/>
        <v>Renaciente</v>
      </c>
      <c r="AL524" s="21" t="s">
        <v>78</v>
      </c>
      <c r="AM524" s="21">
        <v>24</v>
      </c>
      <c r="AN524" s="21">
        <v>22</v>
      </c>
    </row>
    <row r="525" spans="1:40" ht="12" hidden="1" customHeight="1">
      <c r="A525" s="43"/>
      <c r="B525" s="10"/>
      <c r="C525" s="10"/>
      <c r="D525" s="10"/>
      <c r="E525" s="10"/>
      <c r="F525" s="10"/>
      <c r="G525" s="10"/>
      <c r="H525" s="10"/>
      <c r="I525" s="10"/>
      <c r="J525" s="10"/>
      <c r="K525" s="14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18">
        <f t="shared" ca="1" si="23"/>
        <v>0</v>
      </c>
      <c r="AK525" s="19" t="str">
        <f t="shared" ca="1" si="24"/>
        <v>Renaciente</v>
      </c>
      <c r="AL525" s="21" t="s">
        <v>78</v>
      </c>
      <c r="AM525" s="21">
        <v>25</v>
      </c>
      <c r="AN525" s="21">
        <v>23</v>
      </c>
    </row>
    <row r="526" spans="1:40" ht="12" hidden="1" customHeight="1">
      <c r="A526" s="43"/>
      <c r="B526" s="10"/>
      <c r="C526" s="10"/>
      <c r="D526" s="10"/>
      <c r="E526" s="10"/>
      <c r="F526" s="10"/>
      <c r="G526" s="10"/>
      <c r="H526" s="10"/>
      <c r="I526" s="10"/>
      <c r="J526" s="10"/>
      <c r="K526" s="14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18">
        <f t="shared" ca="1" si="23"/>
        <v>0</v>
      </c>
      <c r="AK526" s="19" t="str">
        <f t="shared" ca="1" si="24"/>
        <v>Renaciente</v>
      </c>
      <c r="AL526" s="21" t="s">
        <v>78</v>
      </c>
      <c r="AM526" s="21">
        <v>26</v>
      </c>
      <c r="AN526" s="21">
        <v>24</v>
      </c>
    </row>
    <row r="527" spans="1:40" ht="12" hidden="1" customHeight="1">
      <c r="A527" s="43"/>
      <c r="B527" s="10"/>
      <c r="C527" s="10"/>
      <c r="D527" s="10"/>
      <c r="E527" s="10"/>
      <c r="F527" s="10"/>
      <c r="G527" s="10"/>
      <c r="H527" s="10"/>
      <c r="I527" s="10"/>
      <c r="J527" s="10"/>
      <c r="K527" s="14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18">
        <f t="shared" ca="1" si="23"/>
        <v>0</v>
      </c>
      <c r="AK527" s="19" t="str">
        <f t="shared" ca="1" si="24"/>
        <v>Renaciente</v>
      </c>
      <c r="AL527" s="21" t="s">
        <v>78</v>
      </c>
      <c r="AM527" s="21">
        <v>27</v>
      </c>
      <c r="AN527" s="21">
        <v>25</v>
      </c>
    </row>
    <row r="528" spans="1:40" ht="12" hidden="1" customHeight="1">
      <c r="A528" s="43"/>
      <c r="B528" s="10"/>
      <c r="C528" s="10"/>
      <c r="D528" s="10"/>
      <c r="E528" s="10"/>
      <c r="F528" s="10"/>
      <c r="G528" s="10"/>
      <c r="H528" s="10"/>
      <c r="I528" s="10"/>
      <c r="J528" s="10"/>
      <c r="K528" s="14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18">
        <f t="shared" ca="1" si="23"/>
        <v>0</v>
      </c>
      <c r="AK528" s="19" t="str">
        <f t="shared" ca="1" si="24"/>
        <v>Renaciente</v>
      </c>
      <c r="AL528" s="21" t="s">
        <v>78</v>
      </c>
      <c r="AM528" s="21">
        <v>28</v>
      </c>
      <c r="AN528" s="21">
        <v>26</v>
      </c>
    </row>
    <row r="529" spans="1:40" ht="12" hidden="1" customHeight="1">
      <c r="A529" s="43"/>
      <c r="B529" s="10"/>
      <c r="C529" s="10"/>
      <c r="D529" s="10"/>
      <c r="E529" s="10"/>
      <c r="F529" s="10"/>
      <c r="G529" s="10"/>
      <c r="H529" s="10"/>
      <c r="I529" s="10"/>
      <c r="J529" s="10"/>
      <c r="K529" s="14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18">
        <f t="shared" ca="1" si="23"/>
        <v>0</v>
      </c>
      <c r="AK529" s="19" t="str">
        <f t="shared" ca="1" si="24"/>
        <v>Renaciente</v>
      </c>
      <c r="AL529" s="21" t="s">
        <v>78</v>
      </c>
      <c r="AM529" s="21">
        <v>29</v>
      </c>
      <c r="AN529" s="21">
        <v>27</v>
      </c>
    </row>
    <row r="530" spans="1:40" ht="12" hidden="1" customHeight="1">
      <c r="A530" s="43"/>
      <c r="B530" s="10"/>
      <c r="C530" s="10"/>
      <c r="D530" s="10"/>
      <c r="E530" s="10"/>
      <c r="F530" s="10"/>
      <c r="G530" s="10"/>
      <c r="H530" s="10"/>
      <c r="I530" s="10"/>
      <c r="J530" s="10"/>
      <c r="K530" s="14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18">
        <f t="shared" ca="1" si="23"/>
        <v>0</v>
      </c>
      <c r="AK530" s="19" t="str">
        <f t="shared" ca="1" si="24"/>
        <v>Renaciente</v>
      </c>
      <c r="AL530" s="21" t="s">
        <v>78</v>
      </c>
      <c r="AM530" s="21">
        <v>30</v>
      </c>
      <c r="AN530" s="21">
        <v>28</v>
      </c>
    </row>
    <row r="531" spans="1:40" ht="12" hidden="1" customHeight="1">
      <c r="A531" s="43"/>
      <c r="B531" s="10"/>
      <c r="C531" s="10"/>
      <c r="D531" s="10"/>
      <c r="E531" s="10"/>
      <c r="F531" s="10"/>
      <c r="G531" s="10"/>
      <c r="H531" s="10"/>
      <c r="I531" s="10"/>
      <c r="J531" s="10"/>
      <c r="K531" s="14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18">
        <f t="shared" ca="1" si="23"/>
        <v>0</v>
      </c>
      <c r="AK531" s="19" t="str">
        <f t="shared" ca="1" si="24"/>
        <v>Renaciente</v>
      </c>
      <c r="AL531" s="21" t="s">
        <v>78</v>
      </c>
      <c r="AM531" s="21">
        <v>31</v>
      </c>
      <c r="AN531" s="21">
        <v>29</v>
      </c>
    </row>
    <row r="532" spans="1:40" ht="12" hidden="1" customHeight="1">
      <c r="A532" s="43"/>
      <c r="B532" s="10"/>
      <c r="C532" s="10"/>
      <c r="D532" s="10"/>
      <c r="E532" s="10"/>
      <c r="F532" s="10"/>
      <c r="G532" s="10"/>
      <c r="H532" s="10"/>
      <c r="I532" s="10"/>
      <c r="J532" s="10"/>
      <c r="K532" s="14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18">
        <f t="shared" ca="1" si="23"/>
        <v>0</v>
      </c>
      <c r="AK532" s="19" t="str">
        <f t="shared" ca="1" si="24"/>
        <v>Renaciente</v>
      </c>
      <c r="AL532" s="21" t="s">
        <v>78</v>
      </c>
      <c r="AM532" s="21">
        <v>32</v>
      </c>
      <c r="AN532" s="21">
        <v>30</v>
      </c>
    </row>
    <row r="533" spans="1:40" ht="12" hidden="1" customHeight="1">
      <c r="A533" s="43"/>
      <c r="B533" s="10"/>
      <c r="C533" s="10"/>
      <c r="D533" s="10"/>
      <c r="E533" s="10"/>
      <c r="F533" s="10"/>
      <c r="G533" s="10"/>
      <c r="H533" s="10"/>
      <c r="I533" s="10"/>
      <c r="J533" s="10"/>
      <c r="K533" s="14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18">
        <f t="shared" ca="1" si="23"/>
        <v>0</v>
      </c>
      <c r="AK533" s="19" t="str">
        <f t="shared" ca="1" si="24"/>
        <v>Renaciente</v>
      </c>
      <c r="AL533" s="21" t="s">
        <v>78</v>
      </c>
      <c r="AM533" s="21">
        <v>33</v>
      </c>
      <c r="AN533" s="21">
        <v>31</v>
      </c>
    </row>
    <row r="534" spans="1:40" ht="12" hidden="1" customHeight="1">
      <c r="A534" s="43"/>
      <c r="B534" s="10"/>
      <c r="C534" s="10"/>
      <c r="D534" s="10"/>
      <c r="E534" s="10"/>
      <c r="F534" s="10"/>
      <c r="G534" s="10"/>
      <c r="H534" s="10"/>
      <c r="I534" s="10"/>
      <c r="J534" s="10"/>
      <c r="K534" s="14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18">
        <f t="shared" ca="1" si="23"/>
        <v>0</v>
      </c>
      <c r="AK534" s="19" t="str">
        <f t="shared" ca="1" si="24"/>
        <v>Renaciente</v>
      </c>
      <c r="AL534" s="21" t="s">
        <v>78</v>
      </c>
      <c r="AM534" s="21">
        <v>34</v>
      </c>
      <c r="AN534" s="21">
        <v>32</v>
      </c>
    </row>
    <row r="535" spans="1:40" ht="12" hidden="1" customHeight="1">
      <c r="A535" s="43"/>
      <c r="B535" s="10"/>
      <c r="C535" s="10"/>
      <c r="D535" s="10"/>
      <c r="E535" s="10"/>
      <c r="F535" s="10"/>
      <c r="G535" s="10"/>
      <c r="H535" s="10"/>
      <c r="I535" s="10"/>
      <c r="J535" s="10"/>
      <c r="K535" s="14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18">
        <f t="shared" ca="1" si="23"/>
        <v>0</v>
      </c>
      <c r="AK535" s="19" t="str">
        <f t="shared" ca="1" si="24"/>
        <v>Renaciente</v>
      </c>
      <c r="AL535" s="21" t="s">
        <v>78</v>
      </c>
      <c r="AM535" s="21">
        <v>35</v>
      </c>
      <c r="AN535" s="21">
        <v>33</v>
      </c>
    </row>
    <row r="536" spans="1:40" ht="12" hidden="1" customHeight="1">
      <c r="A536" s="43"/>
      <c r="B536" s="10"/>
      <c r="C536" s="10"/>
      <c r="D536" s="10"/>
      <c r="E536" s="10"/>
      <c r="F536" s="10"/>
      <c r="G536" s="10"/>
      <c r="H536" s="10"/>
      <c r="I536" s="10"/>
      <c r="J536" s="10"/>
      <c r="K536" s="14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18">
        <f t="shared" ca="1" si="23"/>
        <v>0</v>
      </c>
      <c r="AK536" s="19" t="str">
        <f t="shared" ca="1" si="24"/>
        <v>Renaciente</v>
      </c>
      <c r="AL536" s="21" t="s">
        <v>78</v>
      </c>
      <c r="AM536" s="21">
        <v>36</v>
      </c>
      <c r="AN536" s="21">
        <v>34</v>
      </c>
    </row>
    <row r="537" spans="1:40" ht="12" hidden="1" customHeight="1">
      <c r="A537" s="43"/>
      <c r="B537" s="10"/>
      <c r="C537" s="10"/>
      <c r="D537" s="10"/>
      <c r="E537" s="10"/>
      <c r="F537" s="10"/>
      <c r="G537" s="10"/>
      <c r="H537" s="10"/>
      <c r="I537" s="10"/>
      <c r="J537" s="10"/>
      <c r="K537" s="14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18">
        <f t="shared" ca="1" si="23"/>
        <v>0</v>
      </c>
      <c r="AK537" s="19" t="str">
        <f t="shared" ca="1" si="24"/>
        <v>Renaciente</v>
      </c>
      <c r="AL537" s="21" t="s">
        <v>78</v>
      </c>
      <c r="AM537" s="21">
        <v>37</v>
      </c>
      <c r="AN537" s="21">
        <v>35</v>
      </c>
    </row>
    <row r="538" spans="1:40" ht="12" hidden="1" customHeight="1">
      <c r="A538" s="43"/>
      <c r="B538" s="10"/>
      <c r="C538" s="10"/>
      <c r="D538" s="10"/>
      <c r="E538" s="10"/>
      <c r="F538" s="10"/>
      <c r="G538" s="10"/>
      <c r="H538" s="10"/>
      <c r="I538" s="10"/>
      <c r="J538" s="10"/>
      <c r="K538" s="14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18">
        <f t="shared" ca="1" si="23"/>
        <v>0</v>
      </c>
      <c r="AK538" s="19" t="str">
        <f t="shared" ca="1" si="24"/>
        <v>Renaciente</v>
      </c>
      <c r="AL538" s="21" t="s">
        <v>78</v>
      </c>
      <c r="AM538" s="21">
        <v>38</v>
      </c>
      <c r="AN538" s="21">
        <v>36</v>
      </c>
    </row>
    <row r="539" spans="1:40" ht="12" hidden="1" customHeight="1">
      <c r="A539" s="43"/>
      <c r="B539" s="10"/>
      <c r="C539" s="10"/>
      <c r="D539" s="10"/>
      <c r="E539" s="10"/>
      <c r="F539" s="10"/>
      <c r="G539" s="10"/>
      <c r="H539" s="10"/>
      <c r="I539" s="10"/>
      <c r="J539" s="10"/>
      <c r="K539" s="14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18">
        <f t="shared" ca="1" si="23"/>
        <v>0</v>
      </c>
      <c r="AK539" s="19" t="str">
        <f t="shared" ca="1" si="24"/>
        <v>Renaciente</v>
      </c>
      <c r="AL539" s="21" t="s">
        <v>78</v>
      </c>
      <c r="AM539" s="21">
        <v>39</v>
      </c>
      <c r="AN539" s="21">
        <v>37</v>
      </c>
    </row>
    <row r="540" spans="1:40" ht="12" hidden="1" customHeight="1">
      <c r="A540" s="43"/>
      <c r="B540" s="10"/>
      <c r="C540" s="10"/>
      <c r="D540" s="10"/>
      <c r="E540" s="10"/>
      <c r="F540" s="10"/>
      <c r="G540" s="10"/>
      <c r="H540" s="10"/>
      <c r="I540" s="10"/>
      <c r="J540" s="10"/>
      <c r="K540" s="14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18">
        <f t="shared" ca="1" si="23"/>
        <v>0</v>
      </c>
      <c r="AK540" s="19" t="str">
        <f t="shared" ca="1" si="24"/>
        <v>Renaciente</v>
      </c>
      <c r="AL540" s="21" t="s">
        <v>78</v>
      </c>
      <c r="AM540" s="21">
        <v>40</v>
      </c>
      <c r="AN540" s="21">
        <v>38</v>
      </c>
    </row>
    <row r="541" spans="1:40" ht="12" hidden="1" customHeight="1">
      <c r="A541" s="43"/>
      <c r="B541" s="10"/>
      <c r="C541" s="10"/>
      <c r="D541" s="10"/>
      <c r="E541" s="10"/>
      <c r="F541" s="10"/>
      <c r="G541" s="10"/>
      <c r="H541" s="10"/>
      <c r="I541" s="10"/>
      <c r="J541" s="10"/>
      <c r="K541" s="14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18">
        <f t="shared" ca="1" si="23"/>
        <v>0</v>
      </c>
      <c r="AK541" s="19" t="str">
        <f t="shared" ca="1" si="24"/>
        <v>Renaciente</v>
      </c>
      <c r="AL541" s="21" t="s">
        <v>78</v>
      </c>
      <c r="AM541" s="21">
        <v>41</v>
      </c>
      <c r="AN541" s="21">
        <v>39</v>
      </c>
    </row>
    <row r="542" spans="1:40" ht="12" hidden="1" customHeight="1">
      <c r="A542" s="43"/>
      <c r="B542" s="10"/>
      <c r="C542" s="10"/>
      <c r="D542" s="10"/>
      <c r="E542" s="10"/>
      <c r="F542" s="10"/>
      <c r="G542" s="10"/>
      <c r="H542" s="10"/>
      <c r="I542" s="10"/>
      <c r="J542" s="10"/>
      <c r="K542" s="14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18">
        <f t="shared" ca="1" si="23"/>
        <v>0</v>
      </c>
      <c r="AK542" s="19" t="str">
        <f t="shared" ca="1" si="24"/>
        <v>Renaciente</v>
      </c>
      <c r="AL542" s="21" t="s">
        <v>78</v>
      </c>
      <c r="AM542" s="21">
        <v>42</v>
      </c>
      <c r="AN542" s="21">
        <v>40</v>
      </c>
    </row>
    <row r="543" spans="1:40" ht="12" hidden="1" customHeight="1">
      <c r="A543" s="43"/>
      <c r="B543" s="10"/>
      <c r="C543" s="10"/>
      <c r="D543" s="10"/>
      <c r="E543" s="10"/>
      <c r="F543" s="10"/>
      <c r="G543" s="10"/>
      <c r="H543" s="10"/>
      <c r="I543" s="10"/>
      <c r="J543" s="10"/>
      <c r="K543" s="14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18">
        <f t="shared" ca="1" si="23"/>
        <v>0</v>
      </c>
      <c r="AK543" s="19" t="str">
        <f t="shared" ca="1" si="24"/>
        <v>Renaciente</v>
      </c>
      <c r="AL543" s="21" t="s">
        <v>78</v>
      </c>
      <c r="AM543" s="21">
        <v>43</v>
      </c>
      <c r="AN543" s="21">
        <v>41</v>
      </c>
    </row>
    <row r="544" spans="1:40" ht="12" hidden="1" customHeight="1">
      <c r="A544" s="43"/>
      <c r="B544" s="10"/>
      <c r="C544" s="10"/>
      <c r="D544" s="10"/>
      <c r="E544" s="10"/>
      <c r="F544" s="10"/>
      <c r="G544" s="10"/>
      <c r="H544" s="10"/>
      <c r="I544" s="10"/>
      <c r="J544" s="10"/>
      <c r="K544" s="14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18">
        <f t="shared" ca="1" si="23"/>
        <v>0</v>
      </c>
      <c r="AK544" s="19" t="str">
        <f t="shared" ca="1" si="24"/>
        <v>Renaciente</v>
      </c>
      <c r="AL544" s="21" t="s">
        <v>78</v>
      </c>
      <c r="AM544" s="21">
        <v>44</v>
      </c>
      <c r="AN544" s="21">
        <v>42</v>
      </c>
    </row>
    <row r="545" spans="1:40" ht="12" hidden="1" customHeight="1">
      <c r="A545" s="43"/>
      <c r="B545" s="10"/>
      <c r="C545" s="10"/>
      <c r="D545" s="10"/>
      <c r="E545" s="10"/>
      <c r="F545" s="10"/>
      <c r="G545" s="10"/>
      <c r="H545" s="10"/>
      <c r="I545" s="10"/>
      <c r="J545" s="10"/>
      <c r="K545" s="14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18">
        <f t="shared" ca="1" si="23"/>
        <v>0</v>
      </c>
      <c r="AK545" s="19" t="str">
        <f t="shared" ca="1" si="24"/>
        <v>Renaciente</v>
      </c>
      <c r="AL545" s="21" t="s">
        <v>78</v>
      </c>
      <c r="AM545" s="21">
        <v>45</v>
      </c>
      <c r="AN545" s="21">
        <v>43</v>
      </c>
    </row>
    <row r="546" spans="1:40" ht="12" hidden="1" customHeight="1">
      <c r="A546" s="43"/>
      <c r="B546" s="10"/>
      <c r="C546" s="10"/>
      <c r="D546" s="10"/>
      <c r="E546" s="10"/>
      <c r="F546" s="10"/>
      <c r="G546" s="10"/>
      <c r="H546" s="10"/>
      <c r="I546" s="10"/>
      <c r="J546" s="10"/>
      <c r="K546" s="14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18">
        <f t="shared" ca="1" si="23"/>
        <v>0</v>
      </c>
      <c r="AK546" s="19" t="str">
        <f t="shared" ca="1" si="24"/>
        <v>Renaciente</v>
      </c>
      <c r="AL546" s="21" t="s">
        <v>78</v>
      </c>
      <c r="AM546" s="21">
        <v>46</v>
      </c>
      <c r="AN546" s="21">
        <v>44</v>
      </c>
    </row>
    <row r="547" spans="1:40" ht="12" hidden="1" customHeight="1">
      <c r="A547" s="43"/>
      <c r="B547" s="10"/>
      <c r="C547" s="10"/>
      <c r="D547" s="10"/>
      <c r="E547" s="10"/>
      <c r="F547" s="10"/>
      <c r="G547" s="10"/>
      <c r="H547" s="10"/>
      <c r="I547" s="10"/>
      <c r="J547" s="10"/>
      <c r="K547" s="14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18">
        <f t="shared" ca="1" si="23"/>
        <v>0</v>
      </c>
      <c r="AK547" s="19" t="str">
        <f t="shared" ca="1" si="24"/>
        <v>Renaciente</v>
      </c>
      <c r="AL547" s="21" t="s">
        <v>78</v>
      </c>
      <c r="AM547" s="21">
        <v>47</v>
      </c>
      <c r="AN547" s="21">
        <v>45</v>
      </c>
    </row>
    <row r="548" spans="1:40" ht="12" hidden="1" customHeight="1">
      <c r="A548" s="43"/>
      <c r="B548" s="10"/>
      <c r="C548" s="10"/>
      <c r="D548" s="10"/>
      <c r="E548" s="10"/>
      <c r="F548" s="10"/>
      <c r="G548" s="10"/>
      <c r="H548" s="10"/>
      <c r="I548" s="10"/>
      <c r="J548" s="10"/>
      <c r="K548" s="14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18">
        <f t="shared" ca="1" si="23"/>
        <v>0</v>
      </c>
      <c r="AK548" s="19" t="str">
        <f t="shared" ca="1" si="24"/>
        <v>Renaciente</v>
      </c>
      <c r="AL548" s="21" t="s">
        <v>78</v>
      </c>
      <c r="AM548" s="21">
        <v>48</v>
      </c>
      <c r="AN548" s="21">
        <v>46</v>
      </c>
    </row>
    <row r="549" spans="1:40" ht="12" hidden="1" customHeight="1">
      <c r="A549" s="43"/>
      <c r="B549" s="10"/>
      <c r="C549" s="10"/>
      <c r="D549" s="10"/>
      <c r="E549" s="10"/>
      <c r="F549" s="10"/>
      <c r="G549" s="10"/>
      <c r="H549" s="10"/>
      <c r="I549" s="10"/>
      <c r="J549" s="10"/>
      <c r="K549" s="14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18">
        <f t="shared" ca="1" si="23"/>
        <v>0</v>
      </c>
      <c r="AK549" s="19" t="str">
        <f t="shared" ca="1" si="24"/>
        <v>Renaciente</v>
      </c>
      <c r="AL549" s="21" t="s">
        <v>78</v>
      </c>
      <c r="AM549" s="21">
        <v>49</v>
      </c>
      <c r="AN549" s="21">
        <v>47</v>
      </c>
    </row>
    <row r="550" spans="1:40" ht="12" hidden="1" customHeight="1">
      <c r="A550" s="43"/>
      <c r="B550" s="10"/>
      <c r="C550" s="10"/>
      <c r="D550" s="10"/>
      <c r="E550" s="10"/>
      <c r="F550" s="10"/>
      <c r="G550" s="10"/>
      <c r="H550" s="10"/>
      <c r="I550" s="10"/>
      <c r="J550" s="10"/>
      <c r="K550" s="14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18">
        <f t="shared" ca="1" si="23"/>
        <v>0</v>
      </c>
      <c r="AK550" s="19" t="str">
        <f t="shared" ca="1" si="24"/>
        <v>Renaciente</v>
      </c>
      <c r="AL550" s="21" t="s">
        <v>78</v>
      </c>
      <c r="AM550" s="21">
        <v>50</v>
      </c>
      <c r="AN550" s="21">
        <v>48</v>
      </c>
    </row>
    <row r="551" spans="1:40" ht="12" hidden="1" customHeight="1">
      <c r="A551" s="43"/>
      <c r="B551" s="10"/>
      <c r="C551" s="10"/>
      <c r="D551" s="10"/>
      <c r="E551" s="10"/>
      <c r="F551" s="10"/>
      <c r="G551" s="10"/>
      <c r="H551" s="10"/>
      <c r="I551" s="10"/>
      <c r="J551" s="10"/>
      <c r="K551" s="14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18">
        <f t="shared" ca="1" si="23"/>
        <v>0</v>
      </c>
      <c r="AK551" s="19" t="str">
        <f t="shared" ca="1" si="24"/>
        <v>Renaciente</v>
      </c>
      <c r="AL551" s="21" t="s">
        <v>78</v>
      </c>
      <c r="AM551" s="21">
        <v>51</v>
      </c>
      <c r="AN551" s="21">
        <v>49</v>
      </c>
    </row>
    <row r="552" spans="1:40" ht="12" hidden="1" customHeight="1">
      <c r="A552" s="43"/>
      <c r="B552" s="10"/>
      <c r="C552" s="10"/>
      <c r="D552" s="10"/>
      <c r="E552" s="10"/>
      <c r="F552" s="10"/>
      <c r="G552" s="10"/>
      <c r="H552" s="10"/>
      <c r="I552" s="10"/>
      <c r="J552" s="10"/>
      <c r="K552" s="14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18">
        <f t="shared" ca="1" si="23"/>
        <v>0</v>
      </c>
      <c r="AK552" s="19" t="str">
        <f t="shared" ca="1" si="24"/>
        <v>Renaciente</v>
      </c>
      <c r="AL552" s="21" t="s">
        <v>78</v>
      </c>
      <c r="AM552" s="21">
        <v>52</v>
      </c>
      <c r="AN552" s="21">
        <v>50</v>
      </c>
    </row>
    <row r="553" spans="1:40" ht="12" hidden="1" customHeight="1">
      <c r="A553" s="43"/>
      <c r="B553" s="10"/>
      <c r="C553" s="10"/>
      <c r="D553" s="10"/>
      <c r="E553" s="10"/>
      <c r="F553" s="10"/>
      <c r="G553" s="10"/>
      <c r="H553" s="10"/>
      <c r="I553" s="10"/>
      <c r="J553" s="10"/>
      <c r="K553" s="14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18">
        <f t="shared" ca="1" si="23"/>
        <v>0</v>
      </c>
      <c r="AK553" s="19">
        <f t="shared" ca="1" si="24"/>
        <v>0</v>
      </c>
      <c r="AL553" s="21" t="s">
        <v>79</v>
      </c>
      <c r="AM553" s="21">
        <v>3</v>
      </c>
      <c r="AN553" s="21">
        <v>1</v>
      </c>
    </row>
    <row r="554" spans="1:40" ht="12" hidden="1" customHeight="1">
      <c r="A554" s="43"/>
      <c r="B554" s="10"/>
      <c r="C554" s="10"/>
      <c r="D554" s="10"/>
      <c r="E554" s="10"/>
      <c r="F554" s="10"/>
      <c r="G554" s="10"/>
      <c r="H554" s="10"/>
      <c r="I554" s="10"/>
      <c r="J554" s="10"/>
      <c r="K554" s="14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18">
        <f t="shared" ca="1" si="23"/>
        <v>0</v>
      </c>
      <c r="AK554" s="19">
        <f t="shared" ca="1" si="24"/>
        <v>0</v>
      </c>
      <c r="AL554" s="21" t="s">
        <v>79</v>
      </c>
      <c r="AM554" s="21">
        <v>4</v>
      </c>
      <c r="AN554" s="21">
        <v>2</v>
      </c>
    </row>
    <row r="555" spans="1:40" ht="12" hidden="1" customHeight="1">
      <c r="A555" s="43"/>
      <c r="B555" s="10"/>
      <c r="C555" s="10"/>
      <c r="D555" s="10"/>
      <c r="E555" s="10"/>
      <c r="F555" s="10"/>
      <c r="G555" s="10"/>
      <c r="H555" s="10"/>
      <c r="I555" s="10"/>
      <c r="J555" s="10"/>
      <c r="K555" s="14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18">
        <f t="shared" ca="1" si="23"/>
        <v>0</v>
      </c>
      <c r="AK555" s="19">
        <f t="shared" ca="1" si="24"/>
        <v>0</v>
      </c>
      <c r="AL555" s="21" t="s">
        <v>79</v>
      </c>
      <c r="AM555" s="21">
        <v>5</v>
      </c>
      <c r="AN555" s="21">
        <v>3</v>
      </c>
    </row>
    <row r="556" spans="1:40" ht="12" hidden="1" customHeight="1">
      <c r="A556" s="43"/>
      <c r="B556" s="10"/>
      <c r="C556" s="10"/>
      <c r="D556" s="10"/>
      <c r="E556" s="10"/>
      <c r="F556" s="10"/>
      <c r="G556" s="10"/>
      <c r="H556" s="10"/>
      <c r="I556" s="10"/>
      <c r="J556" s="10"/>
      <c r="K556" s="14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18">
        <f t="shared" ca="1" si="23"/>
        <v>0</v>
      </c>
      <c r="AK556" s="19">
        <f t="shared" ca="1" si="24"/>
        <v>0</v>
      </c>
      <c r="AL556" s="21" t="s">
        <v>79</v>
      </c>
      <c r="AM556" s="21">
        <v>6</v>
      </c>
      <c r="AN556" s="21">
        <v>4</v>
      </c>
    </row>
    <row r="557" spans="1:40" ht="12" hidden="1" customHeight="1">
      <c r="A557" s="43"/>
      <c r="B557" s="10"/>
      <c r="C557" s="10"/>
      <c r="D557" s="10"/>
      <c r="E557" s="10"/>
      <c r="F557" s="10"/>
      <c r="G557" s="10"/>
      <c r="H557" s="10"/>
      <c r="I557" s="10"/>
      <c r="J557" s="10"/>
      <c r="K557" s="14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18">
        <f t="shared" ca="1" si="23"/>
        <v>0</v>
      </c>
      <c r="AK557" s="19">
        <f t="shared" ca="1" si="24"/>
        <v>0</v>
      </c>
      <c r="AL557" s="21" t="s">
        <v>79</v>
      </c>
      <c r="AM557" s="21">
        <v>7</v>
      </c>
      <c r="AN557" s="21">
        <v>5</v>
      </c>
    </row>
    <row r="558" spans="1:40" ht="12" hidden="1" customHeight="1">
      <c r="A558" s="43"/>
      <c r="B558" s="10"/>
      <c r="C558" s="10"/>
      <c r="D558" s="10"/>
      <c r="E558" s="10"/>
      <c r="F558" s="10"/>
      <c r="G558" s="10"/>
      <c r="H558" s="10"/>
      <c r="I558" s="10"/>
      <c r="J558" s="10"/>
      <c r="K558" s="14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18">
        <f t="shared" ca="1" si="23"/>
        <v>0</v>
      </c>
      <c r="AK558" s="19">
        <f t="shared" ca="1" si="24"/>
        <v>0</v>
      </c>
      <c r="AL558" s="21" t="s">
        <v>79</v>
      </c>
      <c r="AM558" s="21">
        <v>8</v>
      </c>
      <c r="AN558" s="21">
        <v>6</v>
      </c>
    </row>
    <row r="559" spans="1:40" ht="12" hidden="1" customHeight="1">
      <c r="A559" s="43"/>
      <c r="B559" s="10"/>
      <c r="C559" s="10"/>
      <c r="D559" s="10"/>
      <c r="E559" s="10"/>
      <c r="F559" s="10"/>
      <c r="G559" s="10"/>
      <c r="H559" s="10"/>
      <c r="I559" s="10"/>
      <c r="J559" s="10"/>
      <c r="K559" s="14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18">
        <f t="shared" ca="1" si="23"/>
        <v>0</v>
      </c>
      <c r="AK559" s="19">
        <f t="shared" ca="1" si="24"/>
        <v>0</v>
      </c>
      <c r="AL559" s="21" t="s">
        <v>79</v>
      </c>
      <c r="AM559" s="21">
        <v>9</v>
      </c>
      <c r="AN559" s="21">
        <v>7</v>
      </c>
    </row>
    <row r="560" spans="1:40" ht="12" hidden="1" customHeight="1">
      <c r="A560" s="43"/>
      <c r="B560" s="10"/>
      <c r="C560" s="10"/>
      <c r="D560" s="10"/>
      <c r="E560" s="10"/>
      <c r="F560" s="10"/>
      <c r="G560" s="10"/>
      <c r="H560" s="10"/>
      <c r="I560" s="10"/>
      <c r="J560" s="10"/>
      <c r="K560" s="14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18">
        <f t="shared" ca="1" si="23"/>
        <v>0</v>
      </c>
      <c r="AK560" s="19">
        <f t="shared" ca="1" si="24"/>
        <v>0</v>
      </c>
      <c r="AL560" s="21" t="s">
        <v>79</v>
      </c>
      <c r="AM560" s="21">
        <v>10</v>
      </c>
      <c r="AN560" s="21">
        <v>8</v>
      </c>
    </row>
    <row r="561" spans="1:40" ht="12" hidden="1" customHeight="1">
      <c r="A561" s="43"/>
      <c r="B561" s="10"/>
      <c r="C561" s="10"/>
      <c r="D561" s="10"/>
      <c r="E561" s="10"/>
      <c r="F561" s="10"/>
      <c r="G561" s="10"/>
      <c r="H561" s="10"/>
      <c r="I561" s="10"/>
      <c r="J561" s="10"/>
      <c r="K561" s="14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18">
        <f t="shared" ca="1" si="23"/>
        <v>0</v>
      </c>
      <c r="AK561" s="19">
        <f t="shared" ca="1" si="24"/>
        <v>0</v>
      </c>
      <c r="AL561" s="21" t="s">
        <v>79</v>
      </c>
      <c r="AM561" s="21">
        <v>11</v>
      </c>
      <c r="AN561" s="21">
        <v>9</v>
      </c>
    </row>
    <row r="562" spans="1:40" ht="12" hidden="1" customHeight="1">
      <c r="A562" s="43"/>
      <c r="B562" s="10"/>
      <c r="C562" s="10"/>
      <c r="D562" s="10"/>
      <c r="E562" s="10"/>
      <c r="F562" s="10"/>
      <c r="G562" s="10"/>
      <c r="H562" s="10"/>
      <c r="I562" s="10"/>
      <c r="J562" s="10"/>
      <c r="K562" s="14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18">
        <f t="shared" ca="1" si="23"/>
        <v>0</v>
      </c>
      <c r="AK562" s="19">
        <f t="shared" ca="1" si="24"/>
        <v>0</v>
      </c>
      <c r="AL562" s="21" t="s">
        <v>79</v>
      </c>
      <c r="AM562" s="21">
        <v>12</v>
      </c>
      <c r="AN562" s="21">
        <v>10</v>
      </c>
    </row>
    <row r="563" spans="1:40" ht="12" hidden="1" customHeight="1">
      <c r="A563" s="43"/>
      <c r="B563" s="10"/>
      <c r="C563" s="10"/>
      <c r="D563" s="10"/>
      <c r="E563" s="10"/>
      <c r="F563" s="10"/>
      <c r="G563" s="10"/>
      <c r="H563" s="10"/>
      <c r="I563" s="10"/>
      <c r="J563" s="10"/>
      <c r="K563" s="14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18">
        <f t="shared" ca="1" si="23"/>
        <v>0</v>
      </c>
      <c r="AK563" s="19">
        <f t="shared" ca="1" si="24"/>
        <v>0</v>
      </c>
      <c r="AL563" s="21" t="s">
        <v>79</v>
      </c>
      <c r="AM563" s="21">
        <v>13</v>
      </c>
      <c r="AN563" s="21">
        <v>11</v>
      </c>
    </row>
    <row r="564" spans="1:40" ht="12" hidden="1" customHeight="1">
      <c r="A564" s="43"/>
      <c r="B564" s="10"/>
      <c r="C564" s="10"/>
      <c r="D564" s="10"/>
      <c r="E564" s="10"/>
      <c r="F564" s="10"/>
      <c r="G564" s="10"/>
      <c r="H564" s="10"/>
      <c r="I564" s="10"/>
      <c r="J564" s="10"/>
      <c r="K564" s="14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18">
        <f t="shared" ca="1" si="23"/>
        <v>0</v>
      </c>
      <c r="AK564" s="19">
        <f t="shared" ca="1" si="24"/>
        <v>0</v>
      </c>
      <c r="AL564" s="21" t="s">
        <v>79</v>
      </c>
      <c r="AM564" s="21">
        <v>14</v>
      </c>
      <c r="AN564" s="21">
        <v>12</v>
      </c>
    </row>
    <row r="565" spans="1:40" ht="12" hidden="1" customHeight="1">
      <c r="A565" s="43"/>
      <c r="B565" s="10"/>
      <c r="C565" s="10"/>
      <c r="D565" s="10"/>
      <c r="E565" s="10"/>
      <c r="F565" s="10"/>
      <c r="G565" s="10"/>
      <c r="H565" s="10"/>
      <c r="I565" s="10"/>
      <c r="J565" s="10"/>
      <c r="K565" s="14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18">
        <f t="shared" ca="1" si="23"/>
        <v>0</v>
      </c>
      <c r="AK565" s="19">
        <f t="shared" ca="1" si="24"/>
        <v>0</v>
      </c>
      <c r="AL565" s="21" t="s">
        <v>79</v>
      </c>
      <c r="AM565" s="21">
        <v>15</v>
      </c>
      <c r="AN565" s="21">
        <v>13</v>
      </c>
    </row>
    <row r="566" spans="1:40" ht="12" hidden="1" customHeight="1">
      <c r="A566" s="43"/>
      <c r="B566" s="10"/>
      <c r="C566" s="10"/>
      <c r="D566" s="10"/>
      <c r="E566" s="10"/>
      <c r="F566" s="10"/>
      <c r="G566" s="10"/>
      <c r="H566" s="10"/>
      <c r="I566" s="10"/>
      <c r="J566" s="10"/>
      <c r="K566" s="14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18">
        <f t="shared" ca="1" si="23"/>
        <v>0</v>
      </c>
      <c r="AK566" s="19">
        <f t="shared" ca="1" si="24"/>
        <v>0</v>
      </c>
      <c r="AL566" s="21" t="s">
        <v>79</v>
      </c>
      <c r="AM566" s="21">
        <v>16</v>
      </c>
      <c r="AN566" s="21">
        <v>14</v>
      </c>
    </row>
    <row r="567" spans="1:40" ht="12" hidden="1" customHeight="1">
      <c r="A567" s="43"/>
      <c r="B567" s="10"/>
      <c r="C567" s="10"/>
      <c r="D567" s="10"/>
      <c r="E567" s="10"/>
      <c r="F567" s="10"/>
      <c r="G567" s="10"/>
      <c r="H567" s="10"/>
      <c r="I567" s="10"/>
      <c r="J567" s="10"/>
      <c r="K567" s="14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18">
        <f t="shared" ca="1" si="23"/>
        <v>0</v>
      </c>
      <c r="AK567" s="19">
        <f t="shared" ca="1" si="24"/>
        <v>0</v>
      </c>
      <c r="AL567" s="21" t="s">
        <v>79</v>
      </c>
      <c r="AM567" s="21">
        <v>17</v>
      </c>
      <c r="AN567" s="21">
        <v>15</v>
      </c>
    </row>
    <row r="568" spans="1:40" ht="12" hidden="1" customHeight="1">
      <c r="A568" s="43"/>
      <c r="B568" s="10"/>
      <c r="C568" s="10"/>
      <c r="D568" s="10"/>
      <c r="E568" s="10"/>
      <c r="F568" s="10"/>
      <c r="G568" s="10"/>
      <c r="H568" s="10"/>
      <c r="I568" s="10"/>
      <c r="J568" s="10"/>
      <c r="K568" s="14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18">
        <f t="shared" ca="1" si="23"/>
        <v>0</v>
      </c>
      <c r="AK568" s="19">
        <f t="shared" ca="1" si="24"/>
        <v>0</v>
      </c>
      <c r="AL568" s="21" t="s">
        <v>79</v>
      </c>
      <c r="AM568" s="21">
        <v>18</v>
      </c>
      <c r="AN568" s="21">
        <v>16</v>
      </c>
    </row>
    <row r="569" spans="1:40" ht="12" hidden="1" customHeight="1">
      <c r="A569" s="43"/>
      <c r="B569" s="10"/>
      <c r="C569" s="10"/>
      <c r="D569" s="10"/>
      <c r="E569" s="10"/>
      <c r="F569" s="10"/>
      <c r="G569" s="10"/>
      <c r="H569" s="10"/>
      <c r="I569" s="10"/>
      <c r="J569" s="10"/>
      <c r="K569" s="14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18">
        <f t="shared" ca="1" si="23"/>
        <v>0</v>
      </c>
      <c r="AK569" s="19">
        <f t="shared" ca="1" si="24"/>
        <v>0</v>
      </c>
      <c r="AL569" s="21" t="s">
        <v>79</v>
      </c>
      <c r="AM569" s="21">
        <v>19</v>
      </c>
      <c r="AN569" s="21">
        <v>17</v>
      </c>
    </row>
    <row r="570" spans="1:40" ht="12" hidden="1" customHeight="1">
      <c r="A570" s="43"/>
      <c r="B570" s="10"/>
      <c r="C570" s="10"/>
      <c r="D570" s="10"/>
      <c r="E570" s="10"/>
      <c r="F570" s="10"/>
      <c r="G570" s="10"/>
      <c r="H570" s="10"/>
      <c r="I570" s="10"/>
      <c r="J570" s="10"/>
      <c r="K570" s="14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18">
        <f t="shared" ca="1" si="23"/>
        <v>0</v>
      </c>
      <c r="AK570" s="19">
        <f t="shared" ca="1" si="24"/>
        <v>0</v>
      </c>
      <c r="AL570" s="21" t="s">
        <v>79</v>
      </c>
      <c r="AM570" s="21">
        <v>20</v>
      </c>
      <c r="AN570" s="21">
        <v>18</v>
      </c>
    </row>
    <row r="571" spans="1:40" ht="12" hidden="1" customHeight="1">
      <c r="A571" s="43"/>
      <c r="B571" s="10"/>
      <c r="C571" s="10"/>
      <c r="D571" s="10"/>
      <c r="E571" s="10"/>
      <c r="F571" s="10"/>
      <c r="G571" s="10"/>
      <c r="H571" s="10"/>
      <c r="I571" s="10"/>
      <c r="J571" s="10"/>
      <c r="K571" s="14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18">
        <f t="shared" ca="1" si="23"/>
        <v>0</v>
      </c>
      <c r="AK571" s="19">
        <f t="shared" ca="1" si="24"/>
        <v>0</v>
      </c>
      <c r="AL571" s="21" t="s">
        <v>79</v>
      </c>
      <c r="AM571" s="21">
        <v>21</v>
      </c>
      <c r="AN571" s="21">
        <v>19</v>
      </c>
    </row>
    <row r="572" spans="1:40" ht="12" hidden="1" customHeight="1">
      <c r="A572" s="43"/>
      <c r="B572" s="10"/>
      <c r="C572" s="10"/>
      <c r="D572" s="10"/>
      <c r="E572" s="10"/>
      <c r="F572" s="10"/>
      <c r="G572" s="10"/>
      <c r="H572" s="10"/>
      <c r="I572" s="10"/>
      <c r="J572" s="10"/>
      <c r="K572" s="14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18">
        <f t="shared" ca="1" si="23"/>
        <v>0</v>
      </c>
      <c r="AK572" s="19">
        <f t="shared" ca="1" si="24"/>
        <v>0</v>
      </c>
      <c r="AL572" s="21" t="s">
        <v>79</v>
      </c>
      <c r="AM572" s="21">
        <v>22</v>
      </c>
      <c r="AN572" s="21">
        <v>20</v>
      </c>
    </row>
    <row r="573" spans="1:40" ht="12" hidden="1" customHeight="1">
      <c r="A573" s="43"/>
      <c r="B573" s="10"/>
      <c r="C573" s="10"/>
      <c r="D573" s="10"/>
      <c r="E573" s="10"/>
      <c r="F573" s="10"/>
      <c r="G573" s="10"/>
      <c r="H573" s="10"/>
      <c r="I573" s="10"/>
      <c r="J573" s="10"/>
      <c r="K573" s="14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18">
        <f t="shared" ca="1" si="23"/>
        <v>0</v>
      </c>
      <c r="AK573" s="19">
        <f t="shared" ca="1" si="24"/>
        <v>0</v>
      </c>
      <c r="AL573" s="21" t="s">
        <v>79</v>
      </c>
      <c r="AM573" s="21">
        <v>23</v>
      </c>
      <c r="AN573" s="21">
        <v>21</v>
      </c>
    </row>
    <row r="574" spans="1:40" ht="12" hidden="1" customHeight="1">
      <c r="A574" s="43"/>
      <c r="B574" s="10"/>
      <c r="C574" s="10"/>
      <c r="D574" s="10"/>
      <c r="E574" s="10"/>
      <c r="F574" s="10"/>
      <c r="G574" s="10"/>
      <c r="H574" s="10"/>
      <c r="I574" s="10"/>
      <c r="J574" s="10"/>
      <c r="K574" s="14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18">
        <f t="shared" ca="1" si="23"/>
        <v>0</v>
      </c>
      <c r="AK574" s="19">
        <f t="shared" ca="1" si="24"/>
        <v>0</v>
      </c>
      <c r="AL574" s="21" t="s">
        <v>79</v>
      </c>
      <c r="AM574" s="21">
        <v>24</v>
      </c>
      <c r="AN574" s="21">
        <v>22</v>
      </c>
    </row>
    <row r="575" spans="1:40" ht="12" hidden="1" customHeight="1">
      <c r="A575" s="43"/>
      <c r="B575" s="10"/>
      <c r="C575" s="10"/>
      <c r="D575" s="10"/>
      <c r="E575" s="10"/>
      <c r="F575" s="10"/>
      <c r="G575" s="10"/>
      <c r="H575" s="10"/>
      <c r="I575" s="10"/>
      <c r="J575" s="10"/>
      <c r="K575" s="14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18">
        <f t="shared" ca="1" si="23"/>
        <v>0</v>
      </c>
      <c r="AK575" s="19">
        <f t="shared" ca="1" si="24"/>
        <v>0</v>
      </c>
      <c r="AL575" s="21" t="s">
        <v>79</v>
      </c>
      <c r="AM575" s="21">
        <v>25</v>
      </c>
      <c r="AN575" s="21">
        <v>23</v>
      </c>
    </row>
    <row r="576" spans="1:40" ht="12" hidden="1" customHeight="1">
      <c r="A576" s="43"/>
      <c r="B576" s="10"/>
      <c r="C576" s="10"/>
      <c r="D576" s="10"/>
      <c r="E576" s="10"/>
      <c r="F576" s="10"/>
      <c r="G576" s="10"/>
      <c r="H576" s="10"/>
      <c r="I576" s="10"/>
      <c r="J576" s="10"/>
      <c r="K576" s="14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18">
        <f t="shared" ca="1" si="23"/>
        <v>0</v>
      </c>
      <c r="AK576" s="19">
        <f t="shared" ca="1" si="24"/>
        <v>0</v>
      </c>
      <c r="AL576" s="21" t="s">
        <v>79</v>
      </c>
      <c r="AM576" s="21">
        <v>26</v>
      </c>
      <c r="AN576" s="21">
        <v>24</v>
      </c>
    </row>
    <row r="577" spans="1:40" ht="12" hidden="1" customHeight="1">
      <c r="A577" s="43"/>
      <c r="B577" s="10"/>
      <c r="C577" s="10"/>
      <c r="D577" s="10"/>
      <c r="E577" s="10"/>
      <c r="F577" s="10"/>
      <c r="G577" s="10"/>
      <c r="H577" s="10"/>
      <c r="I577" s="10"/>
      <c r="J577" s="10"/>
      <c r="K577" s="14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18">
        <f t="shared" ca="1" si="23"/>
        <v>0</v>
      </c>
      <c r="AK577" s="19">
        <f t="shared" ca="1" si="24"/>
        <v>0</v>
      </c>
      <c r="AL577" s="21" t="s">
        <v>79</v>
      </c>
      <c r="AM577" s="21">
        <v>27</v>
      </c>
      <c r="AN577" s="21">
        <v>25</v>
      </c>
    </row>
    <row r="578" spans="1:40" ht="12" hidden="1" customHeight="1">
      <c r="A578" s="43"/>
      <c r="B578" s="10"/>
      <c r="C578" s="10"/>
      <c r="D578" s="10"/>
      <c r="E578" s="10"/>
      <c r="F578" s="10"/>
      <c r="G578" s="10"/>
      <c r="H578" s="10"/>
      <c r="I578" s="10"/>
      <c r="J578" s="10"/>
      <c r="K578" s="14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18">
        <f t="shared" ca="1" si="23"/>
        <v>0</v>
      </c>
      <c r="AK578" s="19">
        <f t="shared" ca="1" si="24"/>
        <v>0</v>
      </c>
      <c r="AL578" s="21" t="s">
        <v>79</v>
      </c>
      <c r="AM578" s="21">
        <v>28</v>
      </c>
      <c r="AN578" s="21">
        <v>26</v>
      </c>
    </row>
    <row r="579" spans="1:40" ht="12" hidden="1" customHeight="1">
      <c r="A579" s="43"/>
      <c r="B579" s="10"/>
      <c r="C579" s="10"/>
      <c r="D579" s="10"/>
      <c r="E579" s="10"/>
      <c r="F579" s="10"/>
      <c r="G579" s="10"/>
      <c r="H579" s="10"/>
      <c r="I579" s="10"/>
      <c r="J579" s="10"/>
      <c r="K579" s="14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18">
        <f t="shared" ca="1" si="23"/>
        <v>0</v>
      </c>
      <c r="AK579" s="19">
        <f t="shared" ca="1" si="24"/>
        <v>0</v>
      </c>
      <c r="AL579" s="21" t="s">
        <v>79</v>
      </c>
      <c r="AM579" s="21">
        <v>29</v>
      </c>
      <c r="AN579" s="21">
        <v>27</v>
      </c>
    </row>
    <row r="580" spans="1:40" ht="12" hidden="1" customHeight="1">
      <c r="A580" s="43"/>
      <c r="B580" s="10"/>
      <c r="C580" s="10"/>
      <c r="D580" s="10"/>
      <c r="E580" s="10"/>
      <c r="F580" s="10"/>
      <c r="G580" s="10"/>
      <c r="H580" s="10"/>
      <c r="I580" s="10"/>
      <c r="J580" s="10"/>
      <c r="K580" s="14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18">
        <f t="shared" ca="1" si="23"/>
        <v>0</v>
      </c>
      <c r="AK580" s="19">
        <f t="shared" ca="1" si="24"/>
        <v>0</v>
      </c>
      <c r="AL580" s="21" t="s">
        <v>79</v>
      </c>
      <c r="AM580" s="21">
        <v>30</v>
      </c>
      <c r="AN580" s="21">
        <v>28</v>
      </c>
    </row>
    <row r="581" spans="1:40" ht="12" hidden="1" customHeight="1">
      <c r="A581" s="43"/>
      <c r="B581" s="10"/>
      <c r="C581" s="10"/>
      <c r="D581" s="10"/>
      <c r="E581" s="10"/>
      <c r="F581" s="10"/>
      <c r="G581" s="10"/>
      <c r="H581" s="10"/>
      <c r="I581" s="10"/>
      <c r="J581" s="10"/>
      <c r="K581" s="14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18">
        <f t="shared" ca="1" si="23"/>
        <v>0</v>
      </c>
      <c r="AK581" s="19">
        <f t="shared" ca="1" si="24"/>
        <v>0</v>
      </c>
      <c r="AL581" s="21" t="s">
        <v>79</v>
      </c>
      <c r="AM581" s="21">
        <v>31</v>
      </c>
      <c r="AN581" s="21">
        <v>29</v>
      </c>
    </row>
    <row r="582" spans="1:40" ht="12" hidden="1" customHeight="1">
      <c r="A582" s="43"/>
      <c r="B582" s="10"/>
      <c r="C582" s="10"/>
      <c r="D582" s="10"/>
      <c r="E582" s="10"/>
      <c r="F582" s="10"/>
      <c r="G582" s="10"/>
      <c r="H582" s="10"/>
      <c r="I582" s="10"/>
      <c r="J582" s="10"/>
      <c r="K582" s="14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18">
        <f t="shared" ca="1" si="23"/>
        <v>0</v>
      </c>
      <c r="AK582" s="19">
        <f t="shared" ca="1" si="24"/>
        <v>0</v>
      </c>
      <c r="AL582" s="21" t="s">
        <v>79</v>
      </c>
      <c r="AM582" s="21">
        <v>32</v>
      </c>
      <c r="AN582" s="21">
        <v>30</v>
      </c>
    </row>
    <row r="583" spans="1:40" ht="12" hidden="1" customHeight="1">
      <c r="A583" s="43"/>
      <c r="B583" s="10"/>
      <c r="C583" s="10"/>
      <c r="D583" s="10"/>
      <c r="E583" s="10"/>
      <c r="F583" s="10"/>
      <c r="G583" s="10"/>
      <c r="H583" s="10"/>
      <c r="I583" s="10"/>
      <c r="J583" s="10"/>
      <c r="K583" s="14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18">
        <f t="shared" ca="1" si="23"/>
        <v>0</v>
      </c>
      <c r="AK583" s="19">
        <f t="shared" ca="1" si="24"/>
        <v>0</v>
      </c>
      <c r="AL583" s="21" t="s">
        <v>79</v>
      </c>
      <c r="AM583" s="21">
        <v>33</v>
      </c>
      <c r="AN583" s="21">
        <v>31</v>
      </c>
    </row>
    <row r="584" spans="1:40" ht="12" hidden="1" customHeight="1">
      <c r="A584" s="43"/>
      <c r="B584" s="10"/>
      <c r="C584" s="10"/>
      <c r="D584" s="10"/>
      <c r="E584" s="10"/>
      <c r="F584" s="10"/>
      <c r="G584" s="10"/>
      <c r="H584" s="10"/>
      <c r="I584" s="10"/>
      <c r="J584" s="10"/>
      <c r="K584" s="14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18">
        <f t="shared" ca="1" si="23"/>
        <v>0</v>
      </c>
      <c r="AK584" s="19">
        <f t="shared" ca="1" si="24"/>
        <v>0</v>
      </c>
      <c r="AL584" s="21" t="s">
        <v>79</v>
      </c>
      <c r="AM584" s="21">
        <v>34</v>
      </c>
      <c r="AN584" s="21">
        <v>32</v>
      </c>
    </row>
    <row r="585" spans="1:40" ht="12" hidden="1" customHeight="1">
      <c r="A585" s="43"/>
      <c r="B585" s="10"/>
      <c r="C585" s="10"/>
      <c r="D585" s="10"/>
      <c r="E585" s="10"/>
      <c r="F585" s="10"/>
      <c r="G585" s="10"/>
      <c r="H585" s="10"/>
      <c r="I585" s="10"/>
      <c r="J585" s="10"/>
      <c r="K585" s="14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18">
        <f t="shared" ca="1" si="23"/>
        <v>0</v>
      </c>
      <c r="AK585" s="19">
        <f t="shared" ca="1" si="24"/>
        <v>0</v>
      </c>
      <c r="AL585" s="21" t="s">
        <v>79</v>
      </c>
      <c r="AM585" s="21">
        <v>35</v>
      </c>
      <c r="AN585" s="21">
        <v>33</v>
      </c>
    </row>
    <row r="586" spans="1:40" ht="12" hidden="1" customHeight="1">
      <c r="A586" s="43"/>
      <c r="B586" s="10"/>
      <c r="C586" s="10"/>
      <c r="D586" s="10"/>
      <c r="E586" s="10"/>
      <c r="F586" s="10"/>
      <c r="G586" s="10"/>
      <c r="H586" s="10"/>
      <c r="I586" s="10"/>
      <c r="J586" s="10"/>
      <c r="K586" s="14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18">
        <f t="shared" ca="1" si="23"/>
        <v>0</v>
      </c>
      <c r="AK586" s="19">
        <f t="shared" ca="1" si="24"/>
        <v>0</v>
      </c>
      <c r="AL586" s="21" t="s">
        <v>79</v>
      </c>
      <c r="AM586" s="21">
        <v>36</v>
      </c>
      <c r="AN586" s="21">
        <v>34</v>
      </c>
    </row>
    <row r="587" spans="1:40" ht="12" hidden="1" customHeight="1">
      <c r="A587" s="43"/>
      <c r="B587" s="10"/>
      <c r="C587" s="10"/>
      <c r="D587" s="10"/>
      <c r="E587" s="10"/>
      <c r="F587" s="10"/>
      <c r="G587" s="10"/>
      <c r="H587" s="10"/>
      <c r="I587" s="10"/>
      <c r="J587" s="10"/>
      <c r="K587" s="14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18">
        <f t="shared" ca="1" si="23"/>
        <v>0</v>
      </c>
      <c r="AK587" s="19">
        <f t="shared" ca="1" si="24"/>
        <v>0</v>
      </c>
      <c r="AL587" s="21" t="s">
        <v>79</v>
      </c>
      <c r="AM587" s="21">
        <v>37</v>
      </c>
      <c r="AN587" s="21">
        <v>35</v>
      </c>
    </row>
    <row r="588" spans="1:40" ht="12" hidden="1" customHeight="1">
      <c r="A588" s="43"/>
      <c r="B588" s="10"/>
      <c r="C588" s="10"/>
      <c r="D588" s="10"/>
      <c r="E588" s="10"/>
      <c r="F588" s="10"/>
      <c r="G588" s="10"/>
      <c r="H588" s="10"/>
      <c r="I588" s="10"/>
      <c r="J588" s="10"/>
      <c r="K588" s="14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18">
        <f t="shared" ca="1" si="23"/>
        <v>0</v>
      </c>
      <c r="AK588" s="19">
        <f t="shared" ca="1" si="24"/>
        <v>0</v>
      </c>
      <c r="AL588" s="21" t="s">
        <v>79</v>
      </c>
      <c r="AM588" s="21">
        <v>38</v>
      </c>
      <c r="AN588" s="21">
        <v>36</v>
      </c>
    </row>
    <row r="589" spans="1:40" ht="12" hidden="1" customHeight="1">
      <c r="A589" s="43"/>
      <c r="B589" s="10"/>
      <c r="C589" s="10"/>
      <c r="D589" s="10"/>
      <c r="E589" s="10"/>
      <c r="F589" s="10"/>
      <c r="G589" s="10"/>
      <c r="H589" s="10"/>
      <c r="I589" s="10"/>
      <c r="J589" s="10"/>
      <c r="K589" s="14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18">
        <f t="shared" ca="1" si="23"/>
        <v>0</v>
      </c>
      <c r="AK589" s="19">
        <f t="shared" ca="1" si="24"/>
        <v>0</v>
      </c>
      <c r="AL589" s="21" t="s">
        <v>79</v>
      </c>
      <c r="AM589" s="21">
        <v>39</v>
      </c>
      <c r="AN589" s="21">
        <v>37</v>
      </c>
    </row>
    <row r="590" spans="1:40" ht="12" hidden="1" customHeight="1">
      <c r="A590" s="43"/>
      <c r="B590" s="10"/>
      <c r="C590" s="10"/>
      <c r="D590" s="10"/>
      <c r="E590" s="10"/>
      <c r="F590" s="10"/>
      <c r="G590" s="10"/>
      <c r="H590" s="10"/>
      <c r="I590" s="10"/>
      <c r="J590" s="10"/>
      <c r="K590" s="14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18">
        <f t="shared" ca="1" si="23"/>
        <v>0</v>
      </c>
      <c r="AK590" s="19">
        <f t="shared" ca="1" si="24"/>
        <v>0</v>
      </c>
      <c r="AL590" s="21" t="s">
        <v>79</v>
      </c>
      <c r="AM590" s="21">
        <v>40</v>
      </c>
      <c r="AN590" s="21">
        <v>38</v>
      </c>
    </row>
    <row r="591" spans="1:40" ht="12" hidden="1" customHeight="1">
      <c r="A591" s="43"/>
      <c r="B591" s="10"/>
      <c r="C591" s="10"/>
      <c r="D591" s="10"/>
      <c r="E591" s="10"/>
      <c r="F591" s="10"/>
      <c r="G591" s="10"/>
      <c r="H591" s="10"/>
      <c r="I591" s="10"/>
      <c r="J591" s="10"/>
      <c r="K591" s="14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18">
        <f t="shared" ca="1" si="23"/>
        <v>0</v>
      </c>
      <c r="AK591" s="19">
        <f t="shared" ca="1" si="24"/>
        <v>0</v>
      </c>
      <c r="AL591" s="21" t="s">
        <v>79</v>
      </c>
      <c r="AM591" s="21">
        <v>41</v>
      </c>
      <c r="AN591" s="21">
        <v>39</v>
      </c>
    </row>
    <row r="592" spans="1:40" ht="12" hidden="1" customHeight="1">
      <c r="A592" s="43"/>
      <c r="B592" s="10"/>
      <c r="C592" s="10"/>
      <c r="D592" s="10"/>
      <c r="E592" s="10"/>
      <c r="F592" s="10"/>
      <c r="G592" s="10"/>
      <c r="H592" s="10"/>
      <c r="I592" s="10"/>
      <c r="J592" s="10"/>
      <c r="K592" s="14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18">
        <f t="shared" ca="1" si="23"/>
        <v>0</v>
      </c>
      <c r="AK592" s="19">
        <f t="shared" ca="1" si="24"/>
        <v>0</v>
      </c>
      <c r="AL592" s="21" t="s">
        <v>79</v>
      </c>
      <c r="AM592" s="21">
        <v>42</v>
      </c>
      <c r="AN592" s="21">
        <v>40</v>
      </c>
    </row>
    <row r="593" spans="1:40" ht="12" hidden="1" customHeight="1">
      <c r="A593" s="43"/>
      <c r="B593" s="10"/>
      <c r="C593" s="10"/>
      <c r="D593" s="10"/>
      <c r="E593" s="10"/>
      <c r="F593" s="10"/>
      <c r="G593" s="10"/>
      <c r="H593" s="10"/>
      <c r="I593" s="10"/>
      <c r="J593" s="10"/>
      <c r="K593" s="14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18">
        <f t="shared" ca="1" si="23"/>
        <v>0</v>
      </c>
      <c r="AK593" s="19">
        <f t="shared" ca="1" si="24"/>
        <v>0</v>
      </c>
      <c r="AL593" s="21" t="s">
        <v>79</v>
      </c>
      <c r="AM593" s="21">
        <v>43</v>
      </c>
      <c r="AN593" s="21">
        <v>41</v>
      </c>
    </row>
    <row r="594" spans="1:40" ht="12" hidden="1" customHeight="1">
      <c r="A594" s="43"/>
      <c r="B594" s="10"/>
      <c r="C594" s="10"/>
      <c r="D594" s="10"/>
      <c r="E594" s="10"/>
      <c r="F594" s="10"/>
      <c r="G594" s="10"/>
      <c r="H594" s="10"/>
      <c r="I594" s="10"/>
      <c r="J594" s="10"/>
      <c r="K594" s="14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18">
        <f t="shared" ca="1" si="23"/>
        <v>0</v>
      </c>
      <c r="AK594" s="19">
        <f t="shared" ca="1" si="24"/>
        <v>0</v>
      </c>
      <c r="AL594" s="21" t="s">
        <v>79</v>
      </c>
      <c r="AM594" s="21">
        <v>44</v>
      </c>
      <c r="AN594" s="21">
        <v>42</v>
      </c>
    </row>
    <row r="595" spans="1:40" ht="12" hidden="1" customHeight="1">
      <c r="A595" s="43"/>
      <c r="B595" s="10"/>
      <c r="C595" s="10"/>
      <c r="D595" s="10"/>
      <c r="E595" s="10"/>
      <c r="F595" s="10"/>
      <c r="G595" s="10"/>
      <c r="H595" s="10"/>
      <c r="I595" s="10"/>
      <c r="J595" s="10"/>
      <c r="K595" s="14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18">
        <f t="shared" ca="1" si="23"/>
        <v>0</v>
      </c>
      <c r="AK595" s="19">
        <f t="shared" ca="1" si="24"/>
        <v>0</v>
      </c>
      <c r="AL595" s="21" t="s">
        <v>79</v>
      </c>
      <c r="AM595" s="21">
        <v>45</v>
      </c>
      <c r="AN595" s="21">
        <v>43</v>
      </c>
    </row>
    <row r="596" spans="1:40" ht="12" hidden="1" customHeight="1">
      <c r="A596" s="43"/>
      <c r="B596" s="10"/>
      <c r="C596" s="10"/>
      <c r="D596" s="10"/>
      <c r="E596" s="10"/>
      <c r="F596" s="10"/>
      <c r="G596" s="10"/>
      <c r="H596" s="10"/>
      <c r="I596" s="10"/>
      <c r="J596" s="10"/>
      <c r="K596" s="14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18">
        <f t="shared" ca="1" si="23"/>
        <v>0</v>
      </c>
      <c r="AK596" s="19">
        <f t="shared" ca="1" si="24"/>
        <v>0</v>
      </c>
      <c r="AL596" s="21" t="s">
        <v>79</v>
      </c>
      <c r="AM596" s="21">
        <v>46</v>
      </c>
      <c r="AN596" s="21">
        <v>44</v>
      </c>
    </row>
    <row r="597" spans="1:40" ht="12" hidden="1" customHeight="1">
      <c r="A597" s="43"/>
      <c r="B597" s="10"/>
      <c r="C597" s="10"/>
      <c r="D597" s="10"/>
      <c r="E597" s="10"/>
      <c r="F597" s="10"/>
      <c r="G597" s="10"/>
      <c r="H597" s="10"/>
      <c r="I597" s="10"/>
      <c r="J597" s="10"/>
      <c r="K597" s="14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18">
        <f t="shared" ca="1" si="23"/>
        <v>0</v>
      </c>
      <c r="AK597" s="19">
        <f t="shared" ca="1" si="24"/>
        <v>0</v>
      </c>
      <c r="AL597" s="21" t="s">
        <v>79</v>
      </c>
      <c r="AM597" s="21">
        <v>47</v>
      </c>
      <c r="AN597" s="21">
        <v>45</v>
      </c>
    </row>
    <row r="598" spans="1:40" ht="12" hidden="1" customHeight="1">
      <c r="A598" s="43"/>
      <c r="B598" s="10"/>
      <c r="C598" s="10"/>
      <c r="D598" s="10"/>
      <c r="E598" s="10"/>
      <c r="F598" s="10"/>
      <c r="G598" s="10"/>
      <c r="H598" s="10"/>
      <c r="I598" s="10"/>
      <c r="J598" s="10"/>
      <c r="K598" s="14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18">
        <f t="shared" ca="1" si="23"/>
        <v>0</v>
      </c>
      <c r="AK598" s="19">
        <f t="shared" ca="1" si="24"/>
        <v>0</v>
      </c>
      <c r="AL598" s="21" t="s">
        <v>79</v>
      </c>
      <c r="AM598" s="21">
        <v>48</v>
      </c>
      <c r="AN598" s="21">
        <v>46</v>
      </c>
    </row>
    <row r="599" spans="1:40" ht="12" hidden="1" customHeight="1">
      <c r="A599" s="43"/>
      <c r="B599" s="10"/>
      <c r="C599" s="10"/>
      <c r="D599" s="10"/>
      <c r="E599" s="10"/>
      <c r="F599" s="10"/>
      <c r="G599" s="10"/>
      <c r="H599" s="10"/>
      <c r="I599" s="10"/>
      <c r="J599" s="10"/>
      <c r="K599" s="14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18">
        <f t="shared" ca="1" si="23"/>
        <v>0</v>
      </c>
      <c r="AK599" s="19">
        <f t="shared" ca="1" si="24"/>
        <v>0</v>
      </c>
      <c r="AL599" s="21" t="s">
        <v>79</v>
      </c>
      <c r="AM599" s="21">
        <v>49</v>
      </c>
      <c r="AN599" s="21">
        <v>47</v>
      </c>
    </row>
    <row r="600" spans="1:40" ht="12" hidden="1" customHeight="1">
      <c r="A600" s="43"/>
      <c r="B600" s="10"/>
      <c r="C600" s="10"/>
      <c r="D600" s="10"/>
      <c r="E600" s="10"/>
      <c r="F600" s="10"/>
      <c r="G600" s="10"/>
      <c r="H600" s="10"/>
      <c r="I600" s="10"/>
      <c r="J600" s="10"/>
      <c r="K600" s="14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18">
        <f t="shared" ca="1" si="23"/>
        <v>0</v>
      </c>
      <c r="AK600" s="19">
        <f t="shared" ca="1" si="24"/>
        <v>0</v>
      </c>
      <c r="AL600" s="21" t="s">
        <v>79</v>
      </c>
      <c r="AM600" s="21">
        <v>50</v>
      </c>
      <c r="AN600" s="21">
        <v>48</v>
      </c>
    </row>
    <row r="601" spans="1:40" ht="12" hidden="1" customHeight="1">
      <c r="A601" s="43"/>
      <c r="B601" s="10"/>
      <c r="C601" s="10"/>
      <c r="D601" s="10"/>
      <c r="E601" s="10"/>
      <c r="F601" s="10"/>
      <c r="G601" s="10"/>
      <c r="H601" s="10"/>
      <c r="I601" s="10"/>
      <c r="J601" s="10"/>
      <c r="K601" s="14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18">
        <f t="shared" ca="1" si="23"/>
        <v>0</v>
      </c>
      <c r="AK601" s="19">
        <f t="shared" ca="1" si="24"/>
        <v>0</v>
      </c>
      <c r="AL601" s="21" t="s">
        <v>79</v>
      </c>
      <c r="AM601" s="21">
        <v>51</v>
      </c>
      <c r="AN601" s="21">
        <v>49</v>
      </c>
    </row>
    <row r="602" spans="1:40" ht="12" hidden="1" customHeight="1">
      <c r="A602" s="43"/>
      <c r="B602" s="10"/>
      <c r="C602" s="10"/>
      <c r="D602" s="10"/>
      <c r="E602" s="10"/>
      <c r="F602" s="10"/>
      <c r="G602" s="10"/>
      <c r="H602" s="10"/>
      <c r="I602" s="10"/>
      <c r="J602" s="10"/>
      <c r="K602" s="14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18">
        <f t="shared" ca="1" si="23"/>
        <v>0</v>
      </c>
      <c r="AK602" s="19">
        <f t="shared" ca="1" si="24"/>
        <v>0</v>
      </c>
      <c r="AL602" s="21" t="s">
        <v>79</v>
      </c>
      <c r="AM602" s="21">
        <v>52</v>
      </c>
      <c r="AN602" s="21">
        <v>50</v>
      </c>
    </row>
    <row r="603" spans="1:40" ht="12" hidden="1" customHeight="1">
      <c r="A603" s="43"/>
      <c r="B603" s="10"/>
      <c r="C603" s="10"/>
      <c r="D603" s="10"/>
      <c r="E603" s="10"/>
      <c r="F603" s="10"/>
      <c r="G603" s="10"/>
      <c r="H603" s="10"/>
      <c r="I603" s="10"/>
      <c r="J603" s="10"/>
      <c r="K603" s="14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18">
        <f t="shared" ca="1" si="23"/>
        <v>0</v>
      </c>
      <c r="AK603" s="19">
        <f t="shared" ca="1" si="24"/>
        <v>0</v>
      </c>
      <c r="AL603" s="21" t="s">
        <v>80</v>
      </c>
      <c r="AM603" s="21">
        <v>3</v>
      </c>
      <c r="AN603" s="21">
        <v>1</v>
      </c>
    </row>
    <row r="604" spans="1:40" ht="12" hidden="1" customHeight="1">
      <c r="A604" s="43"/>
      <c r="B604" s="10"/>
      <c r="C604" s="10"/>
      <c r="D604" s="10"/>
      <c r="E604" s="10"/>
      <c r="F604" s="10"/>
      <c r="G604" s="10"/>
      <c r="H604" s="10"/>
      <c r="I604" s="10"/>
      <c r="J604" s="10"/>
      <c r="K604" s="14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18">
        <f t="shared" ca="1" si="23"/>
        <v>0</v>
      </c>
      <c r="AK604" s="19">
        <f t="shared" ca="1" si="24"/>
        <v>0</v>
      </c>
      <c r="AL604" s="21" t="s">
        <v>80</v>
      </c>
      <c r="AM604" s="21">
        <v>4</v>
      </c>
      <c r="AN604" s="21">
        <v>2</v>
      </c>
    </row>
    <row r="605" spans="1:40" ht="12" hidden="1" customHeight="1">
      <c r="A605" s="43"/>
      <c r="B605" s="10"/>
      <c r="C605" s="10"/>
      <c r="D605" s="10"/>
      <c r="E605" s="10"/>
      <c r="F605" s="10"/>
      <c r="G605" s="10"/>
      <c r="H605" s="10"/>
      <c r="I605" s="10"/>
      <c r="J605" s="10"/>
      <c r="K605" s="14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18">
        <f t="shared" ca="1" si="23"/>
        <v>0</v>
      </c>
      <c r="AK605" s="19">
        <f t="shared" ca="1" si="24"/>
        <v>0</v>
      </c>
      <c r="AL605" s="21" t="s">
        <v>80</v>
      </c>
      <c r="AM605" s="21">
        <v>5</v>
      </c>
      <c r="AN605" s="21">
        <v>3</v>
      </c>
    </row>
    <row r="606" spans="1:40" ht="12" hidden="1" customHeight="1">
      <c r="A606" s="43"/>
      <c r="B606" s="10"/>
      <c r="C606" s="10"/>
      <c r="D606" s="10"/>
      <c r="E606" s="10"/>
      <c r="F606" s="10"/>
      <c r="G606" s="10"/>
      <c r="H606" s="10"/>
      <c r="I606" s="10"/>
      <c r="J606" s="10"/>
      <c r="K606" s="14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18">
        <f t="shared" ca="1" si="23"/>
        <v>0</v>
      </c>
      <c r="AK606" s="19">
        <f t="shared" ca="1" si="24"/>
        <v>0</v>
      </c>
      <c r="AL606" s="21" t="s">
        <v>80</v>
      </c>
      <c r="AM606" s="21">
        <v>6</v>
      </c>
      <c r="AN606" s="21">
        <v>4</v>
      </c>
    </row>
    <row r="607" spans="1:40" ht="12" hidden="1" customHeight="1">
      <c r="A607" s="43"/>
      <c r="B607" s="10"/>
      <c r="C607" s="10"/>
      <c r="D607" s="10"/>
      <c r="E607" s="10"/>
      <c r="F607" s="10"/>
      <c r="G607" s="10"/>
      <c r="H607" s="10"/>
      <c r="I607" s="10"/>
      <c r="J607" s="10"/>
      <c r="K607" s="14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18">
        <f t="shared" ca="1" si="23"/>
        <v>0</v>
      </c>
      <c r="AK607" s="19">
        <f t="shared" ca="1" si="24"/>
        <v>0</v>
      </c>
      <c r="AL607" s="21" t="s">
        <v>80</v>
      </c>
      <c r="AM607" s="21">
        <v>7</v>
      </c>
      <c r="AN607" s="21">
        <v>5</v>
      </c>
    </row>
    <row r="608" spans="1:40" ht="12" hidden="1" customHeight="1">
      <c r="A608" s="43"/>
      <c r="B608" s="10"/>
      <c r="C608" s="10"/>
      <c r="D608" s="10"/>
      <c r="E608" s="10"/>
      <c r="F608" s="10"/>
      <c r="G608" s="10"/>
      <c r="H608" s="10"/>
      <c r="I608" s="10"/>
      <c r="J608" s="10"/>
      <c r="K608" s="14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18">
        <f t="shared" ca="1" si="23"/>
        <v>0</v>
      </c>
      <c r="AK608" s="19">
        <f t="shared" ca="1" si="24"/>
        <v>0</v>
      </c>
      <c r="AL608" s="21" t="s">
        <v>80</v>
      </c>
      <c r="AM608" s="21">
        <v>8</v>
      </c>
      <c r="AN608" s="21">
        <v>6</v>
      </c>
    </row>
    <row r="609" spans="1:40" ht="12" hidden="1" customHeight="1">
      <c r="A609" s="43"/>
      <c r="B609" s="10"/>
      <c r="C609" s="10"/>
      <c r="D609" s="10"/>
      <c r="E609" s="10"/>
      <c r="F609" s="10"/>
      <c r="G609" s="10"/>
      <c r="H609" s="10"/>
      <c r="I609" s="10"/>
      <c r="J609" s="10"/>
      <c r="K609" s="14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18">
        <f t="shared" ca="1" si="23"/>
        <v>0</v>
      </c>
      <c r="AK609" s="19">
        <f t="shared" ca="1" si="24"/>
        <v>0</v>
      </c>
      <c r="AL609" s="21" t="s">
        <v>80</v>
      </c>
      <c r="AM609" s="21">
        <v>9</v>
      </c>
      <c r="AN609" s="21">
        <v>7</v>
      </c>
    </row>
    <row r="610" spans="1:40" ht="12" hidden="1" customHeight="1">
      <c r="A610" s="43"/>
      <c r="B610" s="10"/>
      <c r="C610" s="10"/>
      <c r="D610" s="10"/>
      <c r="E610" s="10"/>
      <c r="F610" s="10"/>
      <c r="G610" s="10"/>
      <c r="H610" s="10"/>
      <c r="I610" s="10"/>
      <c r="J610" s="10"/>
      <c r="K610" s="14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18">
        <f t="shared" ca="1" si="23"/>
        <v>0</v>
      </c>
      <c r="AK610" s="19">
        <f t="shared" ca="1" si="24"/>
        <v>0</v>
      </c>
      <c r="AL610" s="21" t="s">
        <v>80</v>
      </c>
      <c r="AM610" s="21">
        <v>10</v>
      </c>
      <c r="AN610" s="21">
        <v>8</v>
      </c>
    </row>
    <row r="611" spans="1:40" ht="12" hidden="1" customHeight="1">
      <c r="A611" s="43"/>
      <c r="B611" s="10"/>
      <c r="C611" s="10"/>
      <c r="D611" s="10"/>
      <c r="E611" s="10"/>
      <c r="F611" s="10"/>
      <c r="G611" s="10"/>
      <c r="H611" s="10"/>
      <c r="I611" s="10"/>
      <c r="J611" s="10"/>
      <c r="K611" s="14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18">
        <f t="shared" ca="1" si="23"/>
        <v>0</v>
      </c>
      <c r="AK611" s="19">
        <f t="shared" ca="1" si="24"/>
        <v>0</v>
      </c>
      <c r="AL611" s="21" t="s">
        <v>80</v>
      </c>
      <c r="AM611" s="21">
        <v>11</v>
      </c>
      <c r="AN611" s="21">
        <v>9</v>
      </c>
    </row>
    <row r="612" spans="1:40" ht="12" hidden="1" customHeight="1">
      <c r="A612" s="43"/>
      <c r="B612" s="10"/>
      <c r="C612" s="10"/>
      <c r="D612" s="10"/>
      <c r="E612" s="10"/>
      <c r="F612" s="10"/>
      <c r="G612" s="10"/>
      <c r="H612" s="10"/>
      <c r="I612" s="10"/>
      <c r="J612" s="10"/>
      <c r="K612" s="14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18">
        <f t="shared" ca="1" si="23"/>
        <v>0</v>
      </c>
      <c r="AK612" s="19">
        <f t="shared" ca="1" si="24"/>
        <v>0</v>
      </c>
      <c r="AL612" s="21" t="s">
        <v>80</v>
      </c>
      <c r="AM612" s="21">
        <v>12</v>
      </c>
      <c r="AN612" s="21">
        <v>10</v>
      </c>
    </row>
    <row r="613" spans="1:40" ht="12" hidden="1" customHeight="1">
      <c r="A613" s="43"/>
      <c r="B613" s="10"/>
      <c r="C613" s="10"/>
      <c r="D613" s="10"/>
      <c r="E613" s="10"/>
      <c r="F613" s="10"/>
      <c r="G613" s="10"/>
      <c r="H613" s="10"/>
      <c r="I613" s="10"/>
      <c r="J613" s="10"/>
      <c r="K613" s="14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18">
        <f t="shared" ca="1" si="23"/>
        <v>0</v>
      </c>
      <c r="AK613" s="19">
        <f t="shared" ca="1" si="24"/>
        <v>0</v>
      </c>
      <c r="AL613" s="21" t="s">
        <v>80</v>
      </c>
      <c r="AM613" s="21">
        <v>13</v>
      </c>
      <c r="AN613" s="21">
        <v>11</v>
      </c>
    </row>
    <row r="614" spans="1:40" ht="12" hidden="1" customHeight="1">
      <c r="A614" s="43"/>
      <c r="B614" s="10"/>
      <c r="C614" s="10"/>
      <c r="D614" s="10"/>
      <c r="E614" s="10"/>
      <c r="F614" s="10"/>
      <c r="G614" s="10"/>
      <c r="H614" s="10"/>
      <c r="I614" s="10"/>
      <c r="J614" s="10"/>
      <c r="K614" s="14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18">
        <f t="shared" ca="1" si="23"/>
        <v>0</v>
      </c>
      <c r="AK614" s="19">
        <f t="shared" ca="1" si="24"/>
        <v>0</v>
      </c>
      <c r="AL614" s="21" t="s">
        <v>80</v>
      </c>
      <c r="AM614" s="21">
        <v>14</v>
      </c>
      <c r="AN614" s="21">
        <v>12</v>
      </c>
    </row>
    <row r="615" spans="1:40" ht="12" hidden="1" customHeight="1">
      <c r="A615" s="43"/>
      <c r="B615" s="10"/>
      <c r="C615" s="10"/>
      <c r="D615" s="10"/>
      <c r="E615" s="10"/>
      <c r="F615" s="10"/>
      <c r="G615" s="10"/>
      <c r="H615" s="10"/>
      <c r="I615" s="10"/>
      <c r="J615" s="10"/>
      <c r="K615" s="14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18">
        <f t="shared" ca="1" si="23"/>
        <v>0</v>
      </c>
      <c r="AK615" s="19">
        <f t="shared" ca="1" si="24"/>
        <v>0</v>
      </c>
      <c r="AL615" s="21" t="s">
        <v>80</v>
      </c>
      <c r="AM615" s="21">
        <v>15</v>
      </c>
      <c r="AN615" s="21">
        <v>13</v>
      </c>
    </row>
    <row r="616" spans="1:40" ht="12" hidden="1" customHeight="1">
      <c r="A616" s="43"/>
      <c r="B616" s="10"/>
      <c r="C616" s="10"/>
      <c r="D616" s="10"/>
      <c r="E616" s="10"/>
      <c r="F616" s="10"/>
      <c r="G616" s="10"/>
      <c r="H616" s="10"/>
      <c r="I616" s="10"/>
      <c r="J616" s="10"/>
      <c r="K616" s="14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18">
        <f t="shared" ca="1" si="23"/>
        <v>0</v>
      </c>
      <c r="AK616" s="19">
        <f t="shared" ca="1" si="24"/>
        <v>0</v>
      </c>
      <c r="AL616" s="21" t="s">
        <v>80</v>
      </c>
      <c r="AM616" s="21">
        <v>16</v>
      </c>
      <c r="AN616" s="21">
        <v>14</v>
      </c>
    </row>
    <row r="617" spans="1:40" ht="12" hidden="1" customHeight="1">
      <c r="A617" s="43"/>
      <c r="B617" s="10"/>
      <c r="C617" s="10"/>
      <c r="D617" s="10"/>
      <c r="E617" s="10"/>
      <c r="F617" s="10"/>
      <c r="G617" s="10"/>
      <c r="H617" s="10"/>
      <c r="I617" s="10"/>
      <c r="J617" s="10"/>
      <c r="K617" s="14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18">
        <f t="shared" ca="1" si="23"/>
        <v>0</v>
      </c>
      <c r="AK617" s="19">
        <f t="shared" ca="1" si="24"/>
        <v>0</v>
      </c>
      <c r="AL617" s="21" t="s">
        <v>80</v>
      </c>
      <c r="AM617" s="21">
        <v>17</v>
      </c>
      <c r="AN617" s="21">
        <v>15</v>
      </c>
    </row>
    <row r="618" spans="1:40" ht="12" hidden="1" customHeight="1">
      <c r="A618" s="43"/>
      <c r="B618" s="10"/>
      <c r="C618" s="10"/>
      <c r="D618" s="10"/>
      <c r="E618" s="10"/>
      <c r="F618" s="10"/>
      <c r="G618" s="10"/>
      <c r="H618" s="10"/>
      <c r="I618" s="10"/>
      <c r="J618" s="10"/>
      <c r="K618" s="14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18">
        <f t="shared" ca="1" si="23"/>
        <v>0</v>
      </c>
      <c r="AK618" s="19">
        <f t="shared" ca="1" si="24"/>
        <v>0</v>
      </c>
      <c r="AL618" s="21" t="s">
        <v>80</v>
      </c>
      <c r="AM618" s="21">
        <v>18</v>
      </c>
      <c r="AN618" s="21">
        <v>16</v>
      </c>
    </row>
    <row r="619" spans="1:40" ht="12" hidden="1" customHeight="1">
      <c r="A619" s="43"/>
      <c r="B619" s="10"/>
      <c r="C619" s="10"/>
      <c r="D619" s="10"/>
      <c r="E619" s="10"/>
      <c r="F619" s="10"/>
      <c r="G619" s="10"/>
      <c r="H619" s="10"/>
      <c r="I619" s="10"/>
      <c r="J619" s="10"/>
      <c r="K619" s="14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18">
        <f t="shared" ca="1" si="23"/>
        <v>0</v>
      </c>
      <c r="AK619" s="19">
        <f t="shared" ca="1" si="24"/>
        <v>0</v>
      </c>
      <c r="AL619" s="21" t="s">
        <v>80</v>
      </c>
      <c r="AM619" s="21">
        <v>19</v>
      </c>
      <c r="AN619" s="21">
        <v>17</v>
      </c>
    </row>
    <row r="620" spans="1:40" ht="12" hidden="1" customHeight="1">
      <c r="A620" s="43"/>
      <c r="B620" s="10"/>
      <c r="C620" s="10"/>
      <c r="D620" s="10"/>
      <c r="E620" s="10"/>
      <c r="F620" s="10"/>
      <c r="G620" s="10"/>
      <c r="H620" s="10"/>
      <c r="I620" s="10"/>
      <c r="J620" s="10"/>
      <c r="K620" s="14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18">
        <f t="shared" ca="1" si="23"/>
        <v>0</v>
      </c>
      <c r="AK620" s="19">
        <f t="shared" ca="1" si="24"/>
        <v>0</v>
      </c>
      <c r="AL620" s="21" t="s">
        <v>80</v>
      </c>
      <c r="AM620" s="21">
        <v>20</v>
      </c>
      <c r="AN620" s="21">
        <v>18</v>
      </c>
    </row>
    <row r="621" spans="1:40" ht="12" hidden="1" customHeight="1">
      <c r="A621" s="43"/>
      <c r="B621" s="10"/>
      <c r="C621" s="10"/>
      <c r="D621" s="10"/>
      <c r="E621" s="10"/>
      <c r="F621" s="10"/>
      <c r="G621" s="10"/>
      <c r="H621" s="10"/>
      <c r="I621" s="10"/>
      <c r="J621" s="10"/>
      <c r="K621" s="14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18">
        <f t="shared" ca="1" si="23"/>
        <v>0</v>
      </c>
      <c r="AK621" s="19">
        <f t="shared" ca="1" si="24"/>
        <v>0</v>
      </c>
      <c r="AL621" s="21" t="s">
        <v>80</v>
      </c>
      <c r="AM621" s="21">
        <v>21</v>
      </c>
      <c r="AN621" s="21">
        <v>19</v>
      </c>
    </row>
    <row r="622" spans="1:40" ht="12" hidden="1" customHeight="1">
      <c r="A622" s="43"/>
      <c r="B622" s="10"/>
      <c r="C622" s="10"/>
      <c r="D622" s="10"/>
      <c r="E622" s="10"/>
      <c r="F622" s="10"/>
      <c r="G622" s="10"/>
      <c r="H622" s="10"/>
      <c r="I622" s="10"/>
      <c r="J622" s="10"/>
      <c r="K622" s="14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18">
        <f t="shared" ca="1" si="23"/>
        <v>0</v>
      </c>
      <c r="AK622" s="19">
        <f t="shared" ca="1" si="24"/>
        <v>0</v>
      </c>
      <c r="AL622" s="21" t="s">
        <v>80</v>
      </c>
      <c r="AM622" s="21">
        <v>22</v>
      </c>
      <c r="AN622" s="21">
        <v>20</v>
      </c>
    </row>
    <row r="623" spans="1:40" ht="12" hidden="1" customHeight="1">
      <c r="A623" s="43"/>
      <c r="B623" s="10"/>
      <c r="C623" s="10"/>
      <c r="D623" s="10"/>
      <c r="E623" s="10"/>
      <c r="F623" s="10"/>
      <c r="G623" s="10"/>
      <c r="H623" s="10"/>
      <c r="I623" s="10"/>
      <c r="J623" s="10"/>
      <c r="K623" s="14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18">
        <f t="shared" ca="1" si="23"/>
        <v>0</v>
      </c>
      <c r="AK623" s="19">
        <f t="shared" ca="1" si="24"/>
        <v>0</v>
      </c>
      <c r="AL623" s="21" t="s">
        <v>80</v>
      </c>
      <c r="AM623" s="21">
        <v>23</v>
      </c>
      <c r="AN623" s="21">
        <v>21</v>
      </c>
    </row>
    <row r="624" spans="1:40" ht="12" hidden="1" customHeight="1">
      <c r="A624" s="43"/>
      <c r="B624" s="10"/>
      <c r="C624" s="10"/>
      <c r="D624" s="10"/>
      <c r="E624" s="10"/>
      <c r="F624" s="10"/>
      <c r="G624" s="10"/>
      <c r="H624" s="10"/>
      <c r="I624" s="10"/>
      <c r="J624" s="10"/>
      <c r="K624" s="14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18">
        <f t="shared" ca="1" si="23"/>
        <v>0</v>
      </c>
      <c r="AK624" s="19">
        <f t="shared" ca="1" si="24"/>
        <v>0</v>
      </c>
      <c r="AL624" s="21" t="s">
        <v>80</v>
      </c>
      <c r="AM624" s="21">
        <v>24</v>
      </c>
      <c r="AN624" s="21">
        <v>22</v>
      </c>
    </row>
    <row r="625" spans="1:40" ht="12" hidden="1" customHeight="1">
      <c r="A625" s="43"/>
      <c r="B625" s="10"/>
      <c r="C625" s="10"/>
      <c r="D625" s="10"/>
      <c r="E625" s="10"/>
      <c r="F625" s="10"/>
      <c r="G625" s="10"/>
      <c r="H625" s="10"/>
      <c r="I625" s="10"/>
      <c r="J625" s="10"/>
      <c r="K625" s="14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18">
        <f t="shared" ca="1" si="23"/>
        <v>0</v>
      </c>
      <c r="AK625" s="19">
        <f t="shared" ca="1" si="24"/>
        <v>0</v>
      </c>
      <c r="AL625" s="21" t="s">
        <v>80</v>
      </c>
      <c r="AM625" s="21">
        <v>25</v>
      </c>
      <c r="AN625" s="21">
        <v>23</v>
      </c>
    </row>
    <row r="626" spans="1:40" ht="12" hidden="1" customHeight="1">
      <c r="A626" s="43"/>
      <c r="B626" s="10"/>
      <c r="C626" s="10"/>
      <c r="D626" s="10"/>
      <c r="E626" s="10"/>
      <c r="F626" s="10"/>
      <c r="G626" s="10"/>
      <c r="H626" s="10"/>
      <c r="I626" s="10"/>
      <c r="J626" s="10"/>
      <c r="K626" s="14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18">
        <f t="shared" ca="1" si="23"/>
        <v>0</v>
      </c>
      <c r="AK626" s="19">
        <f t="shared" ca="1" si="24"/>
        <v>0</v>
      </c>
      <c r="AL626" s="21" t="s">
        <v>80</v>
      </c>
      <c r="AM626" s="21">
        <v>26</v>
      </c>
      <c r="AN626" s="21">
        <v>24</v>
      </c>
    </row>
    <row r="627" spans="1:40" ht="12" hidden="1" customHeight="1">
      <c r="A627" s="43"/>
      <c r="B627" s="10"/>
      <c r="C627" s="10"/>
      <c r="D627" s="10"/>
      <c r="E627" s="10"/>
      <c r="F627" s="10"/>
      <c r="G627" s="10"/>
      <c r="H627" s="10"/>
      <c r="I627" s="10"/>
      <c r="J627" s="10"/>
      <c r="K627" s="14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18">
        <f t="shared" ca="1" si="23"/>
        <v>0</v>
      </c>
      <c r="AK627" s="19">
        <f t="shared" ca="1" si="24"/>
        <v>0</v>
      </c>
      <c r="AL627" s="21" t="s">
        <v>80</v>
      </c>
      <c r="AM627" s="21">
        <v>27</v>
      </c>
      <c r="AN627" s="21">
        <v>25</v>
      </c>
    </row>
    <row r="628" spans="1:40" ht="12" hidden="1" customHeight="1">
      <c r="A628" s="43"/>
      <c r="B628" s="10"/>
      <c r="C628" s="10"/>
      <c r="D628" s="10"/>
      <c r="E628" s="10"/>
      <c r="F628" s="10"/>
      <c r="G628" s="10"/>
      <c r="H628" s="10"/>
      <c r="I628" s="10"/>
      <c r="J628" s="10"/>
      <c r="K628" s="14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18">
        <f t="shared" ca="1" si="23"/>
        <v>0</v>
      </c>
      <c r="AK628" s="19">
        <f t="shared" ca="1" si="24"/>
        <v>0</v>
      </c>
      <c r="AL628" s="21" t="s">
        <v>80</v>
      </c>
      <c r="AM628" s="21">
        <v>28</v>
      </c>
      <c r="AN628" s="21">
        <v>26</v>
      </c>
    </row>
    <row r="629" spans="1:40" ht="12" hidden="1" customHeight="1">
      <c r="A629" s="43"/>
      <c r="B629" s="10"/>
      <c r="C629" s="10"/>
      <c r="D629" s="10"/>
      <c r="E629" s="10"/>
      <c r="F629" s="10"/>
      <c r="G629" s="10"/>
      <c r="H629" s="10"/>
      <c r="I629" s="10"/>
      <c r="J629" s="10"/>
      <c r="K629" s="14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18">
        <f t="shared" ca="1" si="23"/>
        <v>0</v>
      </c>
      <c r="AK629" s="19">
        <f t="shared" ca="1" si="24"/>
        <v>0</v>
      </c>
      <c r="AL629" s="21" t="s">
        <v>80</v>
      </c>
      <c r="AM629" s="21">
        <v>29</v>
      </c>
      <c r="AN629" s="21">
        <v>27</v>
      </c>
    </row>
    <row r="630" spans="1:40" ht="12" hidden="1" customHeight="1">
      <c r="A630" s="43"/>
      <c r="B630" s="10"/>
      <c r="C630" s="10"/>
      <c r="D630" s="10"/>
      <c r="E630" s="10"/>
      <c r="F630" s="10"/>
      <c r="G630" s="10"/>
      <c r="H630" s="10"/>
      <c r="I630" s="10"/>
      <c r="J630" s="10"/>
      <c r="K630" s="14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18">
        <f t="shared" ca="1" si="23"/>
        <v>0</v>
      </c>
      <c r="AK630" s="19">
        <f t="shared" ca="1" si="24"/>
        <v>0</v>
      </c>
      <c r="AL630" s="21" t="s">
        <v>80</v>
      </c>
      <c r="AM630" s="21">
        <v>30</v>
      </c>
      <c r="AN630" s="21">
        <v>28</v>
      </c>
    </row>
    <row r="631" spans="1:40" ht="12" hidden="1" customHeight="1">
      <c r="A631" s="43"/>
      <c r="B631" s="10"/>
      <c r="C631" s="10"/>
      <c r="D631" s="10"/>
      <c r="E631" s="10"/>
      <c r="F631" s="10"/>
      <c r="G631" s="10"/>
      <c r="H631" s="10"/>
      <c r="I631" s="10"/>
      <c r="J631" s="10"/>
      <c r="K631" s="14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18">
        <f t="shared" ca="1" si="23"/>
        <v>0</v>
      </c>
      <c r="AK631" s="19">
        <f t="shared" ca="1" si="24"/>
        <v>0</v>
      </c>
      <c r="AL631" s="21" t="s">
        <v>80</v>
      </c>
      <c r="AM631" s="21">
        <v>31</v>
      </c>
      <c r="AN631" s="21">
        <v>29</v>
      </c>
    </row>
    <row r="632" spans="1:40" ht="12" hidden="1" customHeight="1">
      <c r="A632" s="43"/>
      <c r="B632" s="10"/>
      <c r="C632" s="10"/>
      <c r="D632" s="10"/>
      <c r="E632" s="10"/>
      <c r="F632" s="10"/>
      <c r="G632" s="10"/>
      <c r="H632" s="10"/>
      <c r="I632" s="10"/>
      <c r="J632" s="10"/>
      <c r="K632" s="14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18">
        <f t="shared" ca="1" si="23"/>
        <v>0</v>
      </c>
      <c r="AK632" s="19">
        <f t="shared" ca="1" si="24"/>
        <v>0</v>
      </c>
      <c r="AL632" s="21" t="s">
        <v>80</v>
      </c>
      <c r="AM632" s="21">
        <v>32</v>
      </c>
      <c r="AN632" s="21">
        <v>30</v>
      </c>
    </row>
    <row r="633" spans="1:40" ht="12" hidden="1" customHeight="1">
      <c r="A633" s="43"/>
      <c r="B633" s="10"/>
      <c r="C633" s="10"/>
      <c r="D633" s="10"/>
      <c r="E633" s="10"/>
      <c r="F633" s="10"/>
      <c r="G633" s="10"/>
      <c r="H633" s="10"/>
      <c r="I633" s="10"/>
      <c r="J633" s="10"/>
      <c r="K633" s="14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18">
        <f t="shared" ca="1" si="23"/>
        <v>0</v>
      </c>
      <c r="AK633" s="19">
        <f t="shared" ca="1" si="24"/>
        <v>0</v>
      </c>
      <c r="AL633" s="21" t="s">
        <v>80</v>
      </c>
      <c r="AM633" s="21">
        <v>33</v>
      </c>
      <c r="AN633" s="21">
        <v>31</v>
      </c>
    </row>
    <row r="634" spans="1:40" ht="12" hidden="1" customHeight="1">
      <c r="A634" s="43"/>
      <c r="B634" s="10"/>
      <c r="C634" s="10"/>
      <c r="D634" s="10"/>
      <c r="E634" s="10"/>
      <c r="F634" s="10"/>
      <c r="G634" s="10"/>
      <c r="H634" s="10"/>
      <c r="I634" s="10"/>
      <c r="J634" s="10"/>
      <c r="K634" s="14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18">
        <f t="shared" ca="1" si="23"/>
        <v>0</v>
      </c>
      <c r="AK634" s="19">
        <f t="shared" ca="1" si="24"/>
        <v>0</v>
      </c>
      <c r="AL634" s="21" t="s">
        <v>80</v>
      </c>
      <c r="AM634" s="21">
        <v>34</v>
      </c>
      <c r="AN634" s="21">
        <v>32</v>
      </c>
    </row>
    <row r="635" spans="1:40" ht="12" hidden="1" customHeight="1">
      <c r="A635" s="43"/>
      <c r="B635" s="10"/>
      <c r="C635" s="10"/>
      <c r="D635" s="10"/>
      <c r="E635" s="10"/>
      <c r="F635" s="10"/>
      <c r="G635" s="10"/>
      <c r="H635" s="10"/>
      <c r="I635" s="10"/>
      <c r="J635" s="10"/>
      <c r="K635" s="14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18">
        <f t="shared" ca="1" si="23"/>
        <v>0</v>
      </c>
      <c r="AK635" s="19">
        <f t="shared" ca="1" si="24"/>
        <v>0</v>
      </c>
      <c r="AL635" s="21" t="s">
        <v>80</v>
      </c>
      <c r="AM635" s="21">
        <v>35</v>
      </c>
      <c r="AN635" s="21">
        <v>33</v>
      </c>
    </row>
    <row r="636" spans="1:40" ht="12" hidden="1" customHeight="1">
      <c r="A636" s="43"/>
      <c r="B636" s="10"/>
      <c r="C636" s="10"/>
      <c r="D636" s="10"/>
      <c r="E636" s="10"/>
      <c r="F636" s="10"/>
      <c r="G636" s="10"/>
      <c r="H636" s="10"/>
      <c r="I636" s="10"/>
      <c r="J636" s="10"/>
      <c r="K636" s="14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18">
        <f t="shared" ca="1" si="23"/>
        <v>0</v>
      </c>
      <c r="AK636" s="19">
        <f t="shared" ca="1" si="24"/>
        <v>0</v>
      </c>
      <c r="AL636" s="21" t="s">
        <v>80</v>
      </c>
      <c r="AM636" s="21">
        <v>36</v>
      </c>
      <c r="AN636" s="21">
        <v>34</v>
      </c>
    </row>
    <row r="637" spans="1:40" ht="12" hidden="1" customHeight="1">
      <c r="A637" s="43"/>
      <c r="B637" s="10"/>
      <c r="C637" s="10"/>
      <c r="D637" s="10"/>
      <c r="E637" s="10"/>
      <c r="F637" s="10"/>
      <c r="G637" s="10"/>
      <c r="H637" s="10"/>
      <c r="I637" s="10"/>
      <c r="J637" s="10"/>
      <c r="K637" s="14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18">
        <f t="shared" ca="1" si="23"/>
        <v>0</v>
      </c>
      <c r="AK637" s="19">
        <f t="shared" ca="1" si="24"/>
        <v>0</v>
      </c>
      <c r="AL637" s="21" t="s">
        <v>80</v>
      </c>
      <c r="AM637" s="21">
        <v>37</v>
      </c>
      <c r="AN637" s="21">
        <v>35</v>
      </c>
    </row>
    <row r="638" spans="1:40" ht="12" hidden="1" customHeight="1">
      <c r="A638" s="43"/>
      <c r="B638" s="10"/>
      <c r="C638" s="10"/>
      <c r="D638" s="10"/>
      <c r="E638" s="10"/>
      <c r="F638" s="10"/>
      <c r="G638" s="10"/>
      <c r="H638" s="10"/>
      <c r="I638" s="10"/>
      <c r="J638" s="10"/>
      <c r="K638" s="14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18">
        <f t="shared" ca="1" si="23"/>
        <v>0</v>
      </c>
      <c r="AK638" s="19">
        <f t="shared" ca="1" si="24"/>
        <v>0</v>
      </c>
      <c r="AL638" s="21" t="s">
        <v>80</v>
      </c>
      <c r="AM638" s="21">
        <v>38</v>
      </c>
      <c r="AN638" s="21">
        <v>36</v>
      </c>
    </row>
    <row r="639" spans="1:40" ht="12" hidden="1" customHeight="1">
      <c r="A639" s="43"/>
      <c r="B639" s="10"/>
      <c r="C639" s="10"/>
      <c r="D639" s="10"/>
      <c r="E639" s="10"/>
      <c r="F639" s="10"/>
      <c r="G639" s="10"/>
      <c r="H639" s="10"/>
      <c r="I639" s="10"/>
      <c r="J639" s="10"/>
      <c r="K639" s="14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18">
        <f t="shared" ca="1" si="23"/>
        <v>0</v>
      </c>
      <c r="AK639" s="19">
        <f t="shared" ca="1" si="24"/>
        <v>0</v>
      </c>
      <c r="AL639" s="21" t="s">
        <v>80</v>
      </c>
      <c r="AM639" s="21">
        <v>39</v>
      </c>
      <c r="AN639" s="21">
        <v>37</v>
      </c>
    </row>
    <row r="640" spans="1:40" ht="12" hidden="1" customHeight="1">
      <c r="A640" s="43"/>
      <c r="B640" s="10"/>
      <c r="C640" s="10"/>
      <c r="D640" s="10"/>
      <c r="E640" s="10"/>
      <c r="F640" s="10"/>
      <c r="G640" s="10"/>
      <c r="H640" s="10"/>
      <c r="I640" s="10"/>
      <c r="J640" s="10"/>
      <c r="K640" s="14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18">
        <f t="shared" ca="1" si="23"/>
        <v>0</v>
      </c>
      <c r="AK640" s="19">
        <f t="shared" ca="1" si="24"/>
        <v>0</v>
      </c>
      <c r="AL640" s="21" t="s">
        <v>80</v>
      </c>
      <c r="AM640" s="21">
        <v>40</v>
      </c>
      <c r="AN640" s="21">
        <v>38</v>
      </c>
    </row>
    <row r="641" spans="1:40" ht="12" hidden="1" customHeight="1">
      <c r="A641" s="43"/>
      <c r="B641" s="10"/>
      <c r="C641" s="10"/>
      <c r="D641" s="10"/>
      <c r="E641" s="10"/>
      <c r="F641" s="10"/>
      <c r="G641" s="10"/>
      <c r="H641" s="10"/>
      <c r="I641" s="10"/>
      <c r="J641" s="10"/>
      <c r="K641" s="14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18">
        <f t="shared" ca="1" si="23"/>
        <v>0</v>
      </c>
      <c r="AK641" s="19">
        <f t="shared" ca="1" si="24"/>
        <v>0</v>
      </c>
      <c r="AL641" s="21" t="s">
        <v>80</v>
      </c>
      <c r="AM641" s="21">
        <v>41</v>
      </c>
      <c r="AN641" s="21">
        <v>39</v>
      </c>
    </row>
    <row r="642" spans="1:40" ht="12" hidden="1" customHeight="1">
      <c r="A642" s="43"/>
      <c r="B642" s="10"/>
      <c r="C642" s="10"/>
      <c r="D642" s="10"/>
      <c r="E642" s="10"/>
      <c r="F642" s="10"/>
      <c r="G642" s="10"/>
      <c r="H642" s="10"/>
      <c r="I642" s="10"/>
      <c r="J642" s="10"/>
      <c r="K642" s="14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18">
        <f t="shared" ca="1" si="23"/>
        <v>0</v>
      </c>
      <c r="AK642" s="19">
        <f t="shared" ca="1" si="24"/>
        <v>0</v>
      </c>
      <c r="AL642" s="21" t="s">
        <v>80</v>
      </c>
      <c r="AM642" s="21">
        <v>42</v>
      </c>
      <c r="AN642" s="21">
        <v>40</v>
      </c>
    </row>
    <row r="643" spans="1:40" ht="12" hidden="1" customHeight="1">
      <c r="A643" s="43"/>
      <c r="B643" s="10"/>
      <c r="C643" s="10"/>
      <c r="D643" s="10"/>
      <c r="E643" s="10"/>
      <c r="F643" s="10"/>
      <c r="G643" s="10"/>
      <c r="H643" s="10"/>
      <c r="I643" s="10"/>
      <c r="J643" s="10"/>
      <c r="K643" s="14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18">
        <f t="shared" ca="1" si="23"/>
        <v>0</v>
      </c>
      <c r="AK643" s="19">
        <f t="shared" ca="1" si="24"/>
        <v>0</v>
      </c>
      <c r="AL643" s="21" t="s">
        <v>80</v>
      </c>
      <c r="AM643" s="21">
        <v>43</v>
      </c>
      <c r="AN643" s="21">
        <v>41</v>
      </c>
    </row>
    <row r="644" spans="1:40" ht="12" hidden="1" customHeight="1">
      <c r="A644" s="43"/>
      <c r="B644" s="10"/>
      <c r="C644" s="10"/>
      <c r="D644" s="10"/>
      <c r="E644" s="10"/>
      <c r="F644" s="10"/>
      <c r="G644" s="10"/>
      <c r="H644" s="10"/>
      <c r="I644" s="10"/>
      <c r="J644" s="10"/>
      <c r="K644" s="14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18">
        <f t="shared" ca="1" si="23"/>
        <v>0</v>
      </c>
      <c r="AK644" s="19">
        <f t="shared" ca="1" si="24"/>
        <v>0</v>
      </c>
      <c r="AL644" s="21" t="s">
        <v>80</v>
      </c>
      <c r="AM644" s="21">
        <v>44</v>
      </c>
      <c r="AN644" s="21">
        <v>42</v>
      </c>
    </row>
    <row r="645" spans="1:40" ht="12" hidden="1" customHeight="1">
      <c r="A645" s="43"/>
      <c r="B645" s="10"/>
      <c r="C645" s="10"/>
      <c r="D645" s="10"/>
      <c r="E645" s="10"/>
      <c r="F645" s="10"/>
      <c r="G645" s="10"/>
      <c r="H645" s="10"/>
      <c r="I645" s="10"/>
      <c r="J645" s="10"/>
      <c r="K645" s="14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18">
        <f t="shared" ca="1" si="23"/>
        <v>0</v>
      </c>
      <c r="AK645" s="19">
        <f t="shared" ca="1" si="24"/>
        <v>0</v>
      </c>
      <c r="AL645" s="21" t="s">
        <v>80</v>
      </c>
      <c r="AM645" s="21">
        <v>45</v>
      </c>
      <c r="AN645" s="21">
        <v>43</v>
      </c>
    </row>
    <row r="646" spans="1:40" ht="12" hidden="1" customHeight="1">
      <c r="A646" s="43"/>
      <c r="B646" s="10"/>
      <c r="C646" s="10"/>
      <c r="D646" s="10"/>
      <c r="E646" s="10"/>
      <c r="F646" s="10"/>
      <c r="G646" s="10"/>
      <c r="H646" s="10"/>
      <c r="I646" s="10"/>
      <c r="J646" s="10"/>
      <c r="K646" s="14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18">
        <f t="shared" ca="1" si="23"/>
        <v>0</v>
      </c>
      <c r="AK646" s="19">
        <f t="shared" ca="1" si="24"/>
        <v>0</v>
      </c>
      <c r="AL646" s="21" t="s">
        <v>80</v>
      </c>
      <c r="AM646" s="21">
        <v>46</v>
      </c>
      <c r="AN646" s="21">
        <v>44</v>
      </c>
    </row>
    <row r="647" spans="1:40" ht="12" hidden="1" customHeight="1">
      <c r="A647" s="43"/>
      <c r="B647" s="10"/>
      <c r="C647" s="10"/>
      <c r="D647" s="10"/>
      <c r="E647" s="10"/>
      <c r="F647" s="10"/>
      <c r="G647" s="10"/>
      <c r="H647" s="10"/>
      <c r="I647" s="10"/>
      <c r="J647" s="10"/>
      <c r="K647" s="14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18">
        <f t="shared" ca="1" si="23"/>
        <v>0</v>
      </c>
      <c r="AK647" s="19">
        <f t="shared" ca="1" si="24"/>
        <v>0</v>
      </c>
      <c r="AL647" s="21" t="s">
        <v>80</v>
      </c>
      <c r="AM647" s="21">
        <v>47</v>
      </c>
      <c r="AN647" s="21">
        <v>45</v>
      </c>
    </row>
    <row r="648" spans="1:40" ht="12" hidden="1" customHeight="1">
      <c r="A648" s="43"/>
      <c r="B648" s="10"/>
      <c r="C648" s="10"/>
      <c r="D648" s="10"/>
      <c r="E648" s="10"/>
      <c r="F648" s="10"/>
      <c r="G648" s="10"/>
      <c r="H648" s="10"/>
      <c r="I648" s="10"/>
      <c r="J648" s="10"/>
      <c r="K648" s="14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18">
        <f t="shared" ca="1" si="23"/>
        <v>0</v>
      </c>
      <c r="AK648" s="19">
        <f t="shared" ca="1" si="24"/>
        <v>0</v>
      </c>
      <c r="AL648" s="21" t="s">
        <v>80</v>
      </c>
      <c r="AM648" s="21">
        <v>48</v>
      </c>
      <c r="AN648" s="21">
        <v>46</v>
      </c>
    </row>
    <row r="649" spans="1:40" ht="12" hidden="1" customHeight="1">
      <c r="A649" s="43"/>
      <c r="B649" s="10"/>
      <c r="C649" s="10"/>
      <c r="D649" s="10"/>
      <c r="E649" s="10"/>
      <c r="F649" s="10"/>
      <c r="G649" s="10"/>
      <c r="H649" s="10"/>
      <c r="I649" s="10"/>
      <c r="J649" s="10"/>
      <c r="K649" s="14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18">
        <f t="shared" ca="1" si="23"/>
        <v>0</v>
      </c>
      <c r="AK649" s="19">
        <f t="shared" ca="1" si="24"/>
        <v>0</v>
      </c>
      <c r="AL649" s="21" t="s">
        <v>80</v>
      </c>
      <c r="AM649" s="21">
        <v>49</v>
      </c>
      <c r="AN649" s="21">
        <v>47</v>
      </c>
    </row>
    <row r="650" spans="1:40" ht="12" hidden="1" customHeight="1">
      <c r="A650" s="43"/>
      <c r="B650" s="10"/>
      <c r="C650" s="10"/>
      <c r="D650" s="10"/>
      <c r="E650" s="10"/>
      <c r="F650" s="10"/>
      <c r="G650" s="10"/>
      <c r="H650" s="10"/>
      <c r="I650" s="10"/>
      <c r="J650" s="10"/>
      <c r="K650" s="14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18">
        <f t="shared" ca="1" si="23"/>
        <v>0</v>
      </c>
      <c r="AK650" s="19">
        <f t="shared" ca="1" si="24"/>
        <v>0</v>
      </c>
      <c r="AL650" s="21" t="s">
        <v>80</v>
      </c>
      <c r="AM650" s="21">
        <v>50</v>
      </c>
      <c r="AN650" s="21">
        <v>48</v>
      </c>
    </row>
    <row r="651" spans="1:40" ht="12" hidden="1" customHeight="1">
      <c r="A651" s="43"/>
      <c r="B651" s="10"/>
      <c r="C651" s="10"/>
      <c r="D651" s="10"/>
      <c r="E651" s="10"/>
      <c r="F651" s="10"/>
      <c r="G651" s="10"/>
      <c r="H651" s="10"/>
      <c r="I651" s="10"/>
      <c r="J651" s="10"/>
      <c r="K651" s="14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18">
        <f t="shared" ca="1" si="23"/>
        <v>0</v>
      </c>
      <c r="AK651" s="19">
        <f t="shared" ca="1" si="24"/>
        <v>0</v>
      </c>
      <c r="AL651" s="21" t="s">
        <v>80</v>
      </c>
      <c r="AM651" s="21">
        <v>51</v>
      </c>
      <c r="AN651" s="21">
        <v>49</v>
      </c>
    </row>
    <row r="652" spans="1:40" ht="12" hidden="1" customHeight="1">
      <c r="A652" s="43"/>
      <c r="B652" s="10"/>
      <c r="C652" s="10"/>
      <c r="D652" s="10"/>
      <c r="E652" s="10"/>
      <c r="F652" s="10"/>
      <c r="G652" s="10"/>
      <c r="H652" s="10"/>
      <c r="I652" s="10"/>
      <c r="J652" s="10"/>
      <c r="K652" s="14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18">
        <f t="shared" ca="1" si="23"/>
        <v>0</v>
      </c>
      <c r="AK652" s="19">
        <f t="shared" ca="1" si="24"/>
        <v>0</v>
      </c>
      <c r="AL652" s="21" t="s">
        <v>80</v>
      </c>
      <c r="AM652" s="21">
        <v>52</v>
      </c>
      <c r="AN652" s="21">
        <v>50</v>
      </c>
    </row>
    <row r="653" spans="1:40" ht="12" hidden="1" customHeight="1">
      <c r="A653" s="43"/>
      <c r="B653" s="10"/>
      <c r="C653" s="10"/>
      <c r="D653" s="10"/>
      <c r="E653" s="10"/>
      <c r="F653" s="10"/>
      <c r="G653" s="10"/>
      <c r="H653" s="10"/>
      <c r="I653" s="10"/>
      <c r="J653" s="10"/>
      <c r="K653" s="14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18">
        <f t="shared" ca="1" si="23"/>
        <v>0</v>
      </c>
      <c r="AK653" s="19">
        <f t="shared" ca="1" si="24"/>
        <v>0</v>
      </c>
      <c r="AL653" s="21" t="s">
        <v>81</v>
      </c>
      <c r="AM653" s="21">
        <v>3</v>
      </c>
      <c r="AN653" s="21">
        <v>1</v>
      </c>
    </row>
    <row r="654" spans="1:40" ht="12" hidden="1" customHeight="1">
      <c r="A654" s="43"/>
      <c r="B654" s="10"/>
      <c r="C654" s="10"/>
      <c r="D654" s="10"/>
      <c r="E654" s="10"/>
      <c r="F654" s="10"/>
      <c r="G654" s="10"/>
      <c r="H654" s="10"/>
      <c r="I654" s="10"/>
      <c r="J654" s="10"/>
      <c r="K654" s="14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18">
        <f t="shared" ca="1" si="23"/>
        <v>0</v>
      </c>
      <c r="AK654" s="19">
        <f t="shared" ca="1" si="24"/>
        <v>0</v>
      </c>
      <c r="AL654" s="21" t="s">
        <v>81</v>
      </c>
      <c r="AM654" s="21">
        <v>4</v>
      </c>
      <c r="AN654" s="21">
        <v>2</v>
      </c>
    </row>
    <row r="655" spans="1:40" ht="12" hidden="1" customHeight="1">
      <c r="A655" s="43"/>
      <c r="B655" s="10"/>
      <c r="C655" s="10"/>
      <c r="D655" s="10"/>
      <c r="E655" s="10"/>
      <c r="F655" s="10"/>
      <c r="G655" s="10"/>
      <c r="H655" s="10"/>
      <c r="I655" s="10"/>
      <c r="J655" s="10"/>
      <c r="K655" s="14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18">
        <f t="shared" ca="1" si="23"/>
        <v>0</v>
      </c>
      <c r="AK655" s="19">
        <f t="shared" ca="1" si="24"/>
        <v>0</v>
      </c>
      <c r="AL655" s="21" t="s">
        <v>81</v>
      </c>
      <c r="AM655" s="21">
        <v>5</v>
      </c>
      <c r="AN655" s="21">
        <v>3</v>
      </c>
    </row>
    <row r="656" spans="1:40" ht="12" hidden="1" customHeight="1">
      <c r="A656" s="43"/>
      <c r="B656" s="10"/>
      <c r="C656" s="10"/>
      <c r="D656" s="10"/>
      <c r="E656" s="10"/>
      <c r="F656" s="10"/>
      <c r="G656" s="10"/>
      <c r="H656" s="10"/>
      <c r="I656" s="10"/>
      <c r="J656" s="10"/>
      <c r="K656" s="14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18">
        <f t="shared" ca="1" si="23"/>
        <v>0</v>
      </c>
      <c r="AK656" s="19">
        <f t="shared" ca="1" si="24"/>
        <v>0</v>
      </c>
      <c r="AL656" s="21" t="s">
        <v>81</v>
      </c>
      <c r="AM656" s="21">
        <v>6</v>
      </c>
      <c r="AN656" s="21">
        <v>4</v>
      </c>
    </row>
    <row r="657" spans="1:40" ht="12" hidden="1" customHeight="1">
      <c r="A657" s="43"/>
      <c r="B657" s="10"/>
      <c r="C657" s="10"/>
      <c r="D657" s="10"/>
      <c r="E657" s="10"/>
      <c r="F657" s="10"/>
      <c r="G657" s="10"/>
      <c r="H657" s="10"/>
      <c r="I657" s="10"/>
      <c r="J657" s="10"/>
      <c r="K657" s="14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18">
        <f t="shared" ca="1" si="23"/>
        <v>0</v>
      </c>
      <c r="AK657" s="19">
        <f t="shared" ca="1" si="24"/>
        <v>0</v>
      </c>
      <c r="AL657" s="21" t="s">
        <v>81</v>
      </c>
      <c r="AM657" s="21">
        <v>7</v>
      </c>
      <c r="AN657" s="21">
        <v>5</v>
      </c>
    </row>
    <row r="658" spans="1:40" ht="12" hidden="1" customHeight="1">
      <c r="A658" s="43"/>
      <c r="B658" s="10"/>
      <c r="C658" s="10"/>
      <c r="D658" s="10"/>
      <c r="E658" s="10"/>
      <c r="F658" s="10"/>
      <c r="G658" s="10"/>
      <c r="H658" s="10"/>
      <c r="I658" s="10"/>
      <c r="J658" s="10"/>
      <c r="K658" s="14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18">
        <f t="shared" ca="1" si="23"/>
        <v>0</v>
      </c>
      <c r="AK658" s="19">
        <f t="shared" ca="1" si="24"/>
        <v>0</v>
      </c>
      <c r="AL658" s="21" t="s">
        <v>81</v>
      </c>
      <c r="AM658" s="21">
        <v>8</v>
      </c>
      <c r="AN658" s="21">
        <v>6</v>
      </c>
    </row>
    <row r="659" spans="1:40" ht="12" hidden="1" customHeight="1">
      <c r="A659" s="43"/>
      <c r="B659" s="10"/>
      <c r="C659" s="10"/>
      <c r="D659" s="10"/>
      <c r="E659" s="10"/>
      <c r="F659" s="10"/>
      <c r="G659" s="10"/>
      <c r="H659" s="10"/>
      <c r="I659" s="10"/>
      <c r="J659" s="10"/>
      <c r="K659" s="14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18">
        <f t="shared" ca="1" si="23"/>
        <v>0</v>
      </c>
      <c r="AK659" s="19">
        <f t="shared" ca="1" si="24"/>
        <v>0</v>
      </c>
      <c r="AL659" s="21" t="s">
        <v>81</v>
      </c>
      <c r="AM659" s="21">
        <v>9</v>
      </c>
      <c r="AN659" s="21">
        <v>7</v>
      </c>
    </row>
    <row r="660" spans="1:40" ht="12" hidden="1" customHeight="1">
      <c r="A660" s="43"/>
      <c r="B660" s="10"/>
      <c r="C660" s="10"/>
      <c r="D660" s="10"/>
      <c r="E660" s="10"/>
      <c r="F660" s="10"/>
      <c r="G660" s="10"/>
      <c r="H660" s="10"/>
      <c r="I660" s="10"/>
      <c r="J660" s="10"/>
      <c r="K660" s="14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18">
        <f t="shared" ca="1" si="23"/>
        <v>0</v>
      </c>
      <c r="AK660" s="19">
        <f t="shared" ca="1" si="24"/>
        <v>0</v>
      </c>
      <c r="AL660" s="21" t="s">
        <v>81</v>
      </c>
      <c r="AM660" s="21">
        <v>10</v>
      </c>
      <c r="AN660" s="21">
        <v>8</v>
      </c>
    </row>
    <row r="661" spans="1:40" ht="12" hidden="1" customHeight="1">
      <c r="A661" s="43"/>
      <c r="B661" s="10"/>
      <c r="C661" s="10"/>
      <c r="D661" s="10"/>
      <c r="E661" s="10"/>
      <c r="F661" s="10"/>
      <c r="G661" s="10"/>
      <c r="H661" s="10"/>
      <c r="I661" s="10"/>
      <c r="J661" s="10"/>
      <c r="K661" s="14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18">
        <f t="shared" ca="1" si="23"/>
        <v>0</v>
      </c>
      <c r="AK661" s="19">
        <f t="shared" ca="1" si="24"/>
        <v>0</v>
      </c>
      <c r="AL661" s="21" t="s">
        <v>81</v>
      </c>
      <c r="AM661" s="21">
        <v>11</v>
      </c>
      <c r="AN661" s="21">
        <v>9</v>
      </c>
    </row>
    <row r="662" spans="1:40" ht="12" hidden="1" customHeight="1">
      <c r="A662" s="43"/>
      <c r="B662" s="10"/>
      <c r="C662" s="10"/>
      <c r="D662" s="10"/>
      <c r="E662" s="10"/>
      <c r="F662" s="10"/>
      <c r="G662" s="10"/>
      <c r="H662" s="10"/>
      <c r="I662" s="10"/>
      <c r="J662" s="10"/>
      <c r="K662" s="14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18">
        <f t="shared" ca="1" si="23"/>
        <v>0</v>
      </c>
      <c r="AK662" s="19">
        <f t="shared" ca="1" si="24"/>
        <v>0</v>
      </c>
      <c r="AL662" s="21" t="s">
        <v>81</v>
      </c>
      <c r="AM662" s="21">
        <v>12</v>
      </c>
      <c r="AN662" s="21">
        <v>10</v>
      </c>
    </row>
    <row r="663" spans="1:40" ht="12" hidden="1" customHeight="1">
      <c r="A663" s="43"/>
      <c r="B663" s="10"/>
      <c r="C663" s="10"/>
      <c r="D663" s="10"/>
      <c r="E663" s="10"/>
      <c r="F663" s="10"/>
      <c r="G663" s="10"/>
      <c r="H663" s="10"/>
      <c r="I663" s="10"/>
      <c r="J663" s="10"/>
      <c r="K663" s="14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18">
        <f t="shared" ca="1" si="23"/>
        <v>0</v>
      </c>
      <c r="AK663" s="19">
        <f t="shared" ca="1" si="24"/>
        <v>0</v>
      </c>
      <c r="AL663" s="21" t="s">
        <v>81</v>
      </c>
      <c r="AM663" s="21">
        <v>13</v>
      </c>
      <c r="AN663" s="21">
        <v>11</v>
      </c>
    </row>
    <row r="664" spans="1:40" ht="12" hidden="1" customHeight="1">
      <c r="A664" s="43"/>
      <c r="B664" s="10"/>
      <c r="C664" s="10"/>
      <c r="D664" s="10"/>
      <c r="E664" s="10"/>
      <c r="F664" s="10"/>
      <c r="G664" s="10"/>
      <c r="H664" s="10"/>
      <c r="I664" s="10"/>
      <c r="J664" s="10"/>
      <c r="K664" s="14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18">
        <f t="shared" ca="1" si="23"/>
        <v>0</v>
      </c>
      <c r="AK664" s="19">
        <f t="shared" ca="1" si="24"/>
        <v>0</v>
      </c>
      <c r="AL664" s="21" t="s">
        <v>81</v>
      </c>
      <c r="AM664" s="21">
        <v>14</v>
      </c>
      <c r="AN664" s="21">
        <v>12</v>
      </c>
    </row>
    <row r="665" spans="1:40" ht="12" hidden="1" customHeight="1">
      <c r="A665" s="43"/>
      <c r="B665" s="10"/>
      <c r="C665" s="10"/>
      <c r="D665" s="10"/>
      <c r="E665" s="10"/>
      <c r="F665" s="10"/>
      <c r="G665" s="10"/>
      <c r="H665" s="10"/>
      <c r="I665" s="10"/>
      <c r="J665" s="10"/>
      <c r="K665" s="14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18">
        <f t="shared" ca="1" si="23"/>
        <v>0</v>
      </c>
      <c r="AK665" s="19">
        <f t="shared" ca="1" si="24"/>
        <v>0</v>
      </c>
      <c r="AL665" s="21" t="s">
        <v>81</v>
      </c>
      <c r="AM665" s="21">
        <v>15</v>
      </c>
      <c r="AN665" s="21">
        <v>13</v>
      </c>
    </row>
    <row r="666" spans="1:40" ht="12" hidden="1" customHeight="1">
      <c r="A666" s="43"/>
      <c r="B666" s="10"/>
      <c r="C666" s="10"/>
      <c r="D666" s="10"/>
      <c r="E666" s="10"/>
      <c r="F666" s="10"/>
      <c r="G666" s="10"/>
      <c r="H666" s="10"/>
      <c r="I666" s="10"/>
      <c r="J666" s="10"/>
      <c r="K666" s="14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18">
        <f t="shared" ca="1" si="23"/>
        <v>0</v>
      </c>
      <c r="AK666" s="19">
        <f t="shared" ca="1" si="24"/>
        <v>0</v>
      </c>
      <c r="AL666" s="21" t="s">
        <v>81</v>
      </c>
      <c r="AM666" s="21">
        <v>16</v>
      </c>
      <c r="AN666" s="21">
        <v>14</v>
      </c>
    </row>
    <row r="667" spans="1:40" ht="12" hidden="1" customHeight="1">
      <c r="A667" s="43"/>
      <c r="B667" s="10"/>
      <c r="C667" s="10"/>
      <c r="D667" s="10"/>
      <c r="E667" s="10"/>
      <c r="F667" s="10"/>
      <c r="G667" s="10"/>
      <c r="H667" s="10"/>
      <c r="I667" s="10"/>
      <c r="J667" s="10"/>
      <c r="K667" s="14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18">
        <f t="shared" ca="1" si="23"/>
        <v>0</v>
      </c>
      <c r="AK667" s="19">
        <f t="shared" ca="1" si="24"/>
        <v>0</v>
      </c>
      <c r="AL667" s="21" t="s">
        <v>81</v>
      </c>
      <c r="AM667" s="21">
        <v>17</v>
      </c>
      <c r="AN667" s="21">
        <v>15</v>
      </c>
    </row>
    <row r="668" spans="1:40" ht="12" hidden="1" customHeight="1">
      <c r="A668" s="43"/>
      <c r="B668" s="10"/>
      <c r="C668" s="10"/>
      <c r="D668" s="10"/>
      <c r="E668" s="10"/>
      <c r="F668" s="10"/>
      <c r="G668" s="10"/>
      <c r="H668" s="10"/>
      <c r="I668" s="10"/>
      <c r="J668" s="10"/>
      <c r="K668" s="14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18">
        <f t="shared" ca="1" si="23"/>
        <v>0</v>
      </c>
      <c r="AK668" s="19">
        <f t="shared" ca="1" si="24"/>
        <v>0</v>
      </c>
      <c r="AL668" s="21" t="s">
        <v>81</v>
      </c>
      <c r="AM668" s="21">
        <v>18</v>
      </c>
      <c r="AN668" s="21">
        <v>16</v>
      </c>
    </row>
    <row r="669" spans="1:40" ht="12" hidden="1" customHeight="1">
      <c r="A669" s="43"/>
      <c r="B669" s="10"/>
      <c r="C669" s="10"/>
      <c r="D669" s="10"/>
      <c r="E669" s="10"/>
      <c r="F669" s="10"/>
      <c r="G669" s="10"/>
      <c r="H669" s="10"/>
      <c r="I669" s="10"/>
      <c r="J669" s="10"/>
      <c r="K669" s="14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18">
        <f t="shared" ca="1" si="23"/>
        <v>0</v>
      </c>
      <c r="AK669" s="19">
        <f t="shared" ca="1" si="24"/>
        <v>0</v>
      </c>
      <c r="AL669" s="21" t="s">
        <v>81</v>
      </c>
      <c r="AM669" s="21">
        <v>19</v>
      </c>
      <c r="AN669" s="21">
        <v>17</v>
      </c>
    </row>
    <row r="670" spans="1:40" ht="12" hidden="1" customHeight="1">
      <c r="A670" s="43"/>
      <c r="B670" s="10"/>
      <c r="C670" s="10"/>
      <c r="D670" s="10"/>
      <c r="E670" s="10"/>
      <c r="F670" s="10"/>
      <c r="G670" s="10"/>
      <c r="H670" s="10"/>
      <c r="I670" s="10"/>
      <c r="J670" s="10"/>
      <c r="K670" s="14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18">
        <f t="shared" ca="1" si="23"/>
        <v>0</v>
      </c>
      <c r="AK670" s="19">
        <f t="shared" ca="1" si="24"/>
        <v>0</v>
      </c>
      <c r="AL670" s="21" t="s">
        <v>81</v>
      </c>
      <c r="AM670" s="21">
        <v>20</v>
      </c>
      <c r="AN670" s="21">
        <v>18</v>
      </c>
    </row>
    <row r="671" spans="1:40" ht="12" hidden="1" customHeight="1">
      <c r="A671" s="43"/>
      <c r="B671" s="10"/>
      <c r="C671" s="10"/>
      <c r="D671" s="10"/>
      <c r="E671" s="10"/>
      <c r="F671" s="10"/>
      <c r="G671" s="10"/>
      <c r="H671" s="10"/>
      <c r="I671" s="10"/>
      <c r="J671" s="10"/>
      <c r="K671" s="14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18">
        <f t="shared" ca="1" si="23"/>
        <v>0</v>
      </c>
      <c r="AK671" s="19">
        <f t="shared" ca="1" si="24"/>
        <v>0</v>
      </c>
      <c r="AL671" s="21" t="s">
        <v>81</v>
      </c>
      <c r="AM671" s="21">
        <v>21</v>
      </c>
      <c r="AN671" s="21">
        <v>19</v>
      </c>
    </row>
    <row r="672" spans="1:40" ht="12" hidden="1" customHeight="1">
      <c r="A672" s="43"/>
      <c r="B672" s="10"/>
      <c r="C672" s="10"/>
      <c r="D672" s="10"/>
      <c r="E672" s="10"/>
      <c r="F672" s="10"/>
      <c r="G672" s="10"/>
      <c r="H672" s="10"/>
      <c r="I672" s="10"/>
      <c r="J672" s="10"/>
      <c r="K672" s="14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18">
        <f t="shared" ca="1" si="23"/>
        <v>0</v>
      </c>
      <c r="AK672" s="19">
        <f t="shared" ca="1" si="24"/>
        <v>0</v>
      </c>
      <c r="AL672" s="21" t="s">
        <v>81</v>
      </c>
      <c r="AM672" s="21">
        <v>22</v>
      </c>
      <c r="AN672" s="21">
        <v>20</v>
      </c>
    </row>
    <row r="673" spans="1:40" ht="12" hidden="1" customHeight="1">
      <c r="A673" s="43"/>
      <c r="B673" s="10"/>
      <c r="C673" s="10"/>
      <c r="D673" s="10"/>
      <c r="E673" s="10"/>
      <c r="F673" s="10"/>
      <c r="G673" s="10"/>
      <c r="H673" s="10"/>
      <c r="I673" s="10"/>
      <c r="J673" s="10"/>
      <c r="K673" s="14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18">
        <f t="shared" ca="1" si="23"/>
        <v>0</v>
      </c>
      <c r="AK673" s="19">
        <f t="shared" ca="1" si="24"/>
        <v>0</v>
      </c>
      <c r="AL673" s="21" t="s">
        <v>81</v>
      </c>
      <c r="AM673" s="21">
        <v>23</v>
      </c>
      <c r="AN673" s="21">
        <v>21</v>
      </c>
    </row>
    <row r="674" spans="1:40" ht="12" hidden="1" customHeight="1">
      <c r="A674" s="43"/>
      <c r="B674" s="10"/>
      <c r="C674" s="10"/>
      <c r="D674" s="10"/>
      <c r="E674" s="10"/>
      <c r="F674" s="10"/>
      <c r="G674" s="10"/>
      <c r="H674" s="10"/>
      <c r="I674" s="10"/>
      <c r="J674" s="10"/>
      <c r="K674" s="14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18">
        <f t="shared" ca="1" si="23"/>
        <v>0</v>
      </c>
      <c r="AK674" s="19">
        <f t="shared" ca="1" si="24"/>
        <v>0</v>
      </c>
      <c r="AL674" s="21" t="s">
        <v>81</v>
      </c>
      <c r="AM674" s="21">
        <v>24</v>
      </c>
      <c r="AN674" s="21">
        <v>22</v>
      </c>
    </row>
    <row r="675" spans="1:40" ht="12" hidden="1" customHeight="1">
      <c r="A675" s="43"/>
      <c r="B675" s="10"/>
      <c r="C675" s="10"/>
      <c r="D675" s="10"/>
      <c r="E675" s="10"/>
      <c r="F675" s="10"/>
      <c r="G675" s="10"/>
      <c r="H675" s="10"/>
      <c r="I675" s="10"/>
      <c r="J675" s="10"/>
      <c r="K675" s="14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18">
        <f t="shared" ca="1" si="23"/>
        <v>0</v>
      </c>
      <c r="AK675" s="19">
        <f t="shared" ca="1" si="24"/>
        <v>0</v>
      </c>
      <c r="AL675" s="21" t="s">
        <v>81</v>
      </c>
      <c r="AM675" s="21">
        <v>25</v>
      </c>
      <c r="AN675" s="21">
        <v>23</v>
      </c>
    </row>
    <row r="676" spans="1:40" ht="12" hidden="1" customHeight="1">
      <c r="A676" s="43"/>
      <c r="B676" s="10"/>
      <c r="C676" s="10"/>
      <c r="D676" s="10"/>
      <c r="E676" s="10"/>
      <c r="F676" s="10"/>
      <c r="G676" s="10"/>
      <c r="H676" s="10"/>
      <c r="I676" s="10"/>
      <c r="J676" s="10"/>
      <c r="K676" s="14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18">
        <f t="shared" ca="1" si="23"/>
        <v>0</v>
      </c>
      <c r="AK676" s="19">
        <f t="shared" ca="1" si="24"/>
        <v>0</v>
      </c>
      <c r="AL676" s="21" t="s">
        <v>81</v>
      </c>
      <c r="AM676" s="21">
        <v>26</v>
      </c>
      <c r="AN676" s="21">
        <v>24</v>
      </c>
    </row>
    <row r="677" spans="1:40" ht="12" hidden="1" customHeight="1">
      <c r="A677" s="43"/>
      <c r="B677" s="10"/>
      <c r="C677" s="10"/>
      <c r="D677" s="10"/>
      <c r="E677" s="10"/>
      <c r="F677" s="10"/>
      <c r="G677" s="10"/>
      <c r="H677" s="10"/>
      <c r="I677" s="10"/>
      <c r="J677" s="10"/>
      <c r="K677" s="14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18">
        <f t="shared" ca="1" si="23"/>
        <v>0</v>
      </c>
      <c r="AK677" s="19">
        <f t="shared" ca="1" si="24"/>
        <v>0</v>
      </c>
      <c r="AL677" s="21" t="s">
        <v>81</v>
      </c>
      <c r="AM677" s="21">
        <v>27</v>
      </c>
      <c r="AN677" s="21">
        <v>25</v>
      </c>
    </row>
    <row r="678" spans="1:40" ht="12" hidden="1" customHeight="1">
      <c r="A678" s="43"/>
      <c r="B678" s="10"/>
      <c r="C678" s="10"/>
      <c r="D678" s="10"/>
      <c r="E678" s="10"/>
      <c r="F678" s="10"/>
      <c r="G678" s="10"/>
      <c r="H678" s="10"/>
      <c r="I678" s="10"/>
      <c r="J678" s="10"/>
      <c r="K678" s="14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18">
        <f t="shared" ca="1" si="23"/>
        <v>0</v>
      </c>
      <c r="AK678" s="19">
        <f t="shared" ca="1" si="24"/>
        <v>0</v>
      </c>
      <c r="AL678" s="21" t="s">
        <v>81</v>
      </c>
      <c r="AM678" s="21">
        <v>28</v>
      </c>
      <c r="AN678" s="21">
        <v>26</v>
      </c>
    </row>
    <row r="679" spans="1:40" ht="12" hidden="1" customHeight="1">
      <c r="A679" s="43"/>
      <c r="B679" s="10"/>
      <c r="C679" s="10"/>
      <c r="D679" s="10"/>
      <c r="E679" s="10"/>
      <c r="F679" s="10"/>
      <c r="G679" s="10"/>
      <c r="H679" s="10"/>
      <c r="I679" s="10"/>
      <c r="J679" s="10"/>
      <c r="K679" s="14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18">
        <f t="shared" ca="1" si="23"/>
        <v>0</v>
      </c>
      <c r="AK679" s="19">
        <f t="shared" ca="1" si="24"/>
        <v>0</v>
      </c>
      <c r="AL679" s="21" t="s">
        <v>81</v>
      </c>
      <c r="AM679" s="21">
        <v>29</v>
      </c>
      <c r="AN679" s="21">
        <v>27</v>
      </c>
    </row>
    <row r="680" spans="1:40" ht="12" hidden="1" customHeight="1">
      <c r="A680" s="43"/>
      <c r="B680" s="10"/>
      <c r="C680" s="10"/>
      <c r="D680" s="10"/>
      <c r="E680" s="10"/>
      <c r="F680" s="10"/>
      <c r="G680" s="10"/>
      <c r="H680" s="10"/>
      <c r="I680" s="10"/>
      <c r="J680" s="10"/>
      <c r="K680" s="14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18">
        <f t="shared" ca="1" si="23"/>
        <v>0</v>
      </c>
      <c r="AK680" s="19">
        <f t="shared" ca="1" si="24"/>
        <v>0</v>
      </c>
      <c r="AL680" s="21" t="s">
        <v>81</v>
      </c>
      <c r="AM680" s="21">
        <v>30</v>
      </c>
      <c r="AN680" s="21">
        <v>28</v>
      </c>
    </row>
    <row r="681" spans="1:40" ht="12" hidden="1" customHeight="1">
      <c r="A681" s="43"/>
      <c r="B681" s="10"/>
      <c r="C681" s="10"/>
      <c r="D681" s="10"/>
      <c r="E681" s="10"/>
      <c r="F681" s="10"/>
      <c r="G681" s="10"/>
      <c r="H681" s="10"/>
      <c r="I681" s="10"/>
      <c r="J681" s="10"/>
      <c r="K681" s="14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18">
        <f t="shared" ca="1" si="23"/>
        <v>0</v>
      </c>
      <c r="AK681" s="19">
        <f t="shared" ca="1" si="24"/>
        <v>0</v>
      </c>
      <c r="AL681" s="21" t="s">
        <v>81</v>
      </c>
      <c r="AM681" s="21">
        <v>31</v>
      </c>
      <c r="AN681" s="21">
        <v>29</v>
      </c>
    </row>
    <row r="682" spans="1:40" ht="12" hidden="1" customHeight="1">
      <c r="A682" s="43"/>
      <c r="B682" s="10"/>
      <c r="C682" s="10"/>
      <c r="D682" s="10"/>
      <c r="E682" s="10"/>
      <c r="F682" s="10"/>
      <c r="G682" s="10"/>
      <c r="H682" s="10"/>
      <c r="I682" s="10"/>
      <c r="J682" s="10"/>
      <c r="K682" s="14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18">
        <f t="shared" ca="1" si="23"/>
        <v>0</v>
      </c>
      <c r="AK682" s="19">
        <f t="shared" ca="1" si="24"/>
        <v>0</v>
      </c>
      <c r="AL682" s="21" t="s">
        <v>81</v>
      </c>
      <c r="AM682" s="21">
        <v>32</v>
      </c>
      <c r="AN682" s="21">
        <v>30</v>
      </c>
    </row>
    <row r="683" spans="1:40" ht="12" hidden="1" customHeight="1">
      <c r="A683" s="43"/>
      <c r="B683" s="10"/>
      <c r="C683" s="10"/>
      <c r="D683" s="10"/>
      <c r="E683" s="10"/>
      <c r="F683" s="10"/>
      <c r="G683" s="10"/>
      <c r="H683" s="10"/>
      <c r="I683" s="10"/>
      <c r="J683" s="10"/>
      <c r="K683" s="14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18">
        <f t="shared" ca="1" si="23"/>
        <v>0</v>
      </c>
      <c r="AK683" s="19">
        <f t="shared" ca="1" si="24"/>
        <v>0</v>
      </c>
      <c r="AL683" s="21" t="s">
        <v>81</v>
      </c>
      <c r="AM683" s="21">
        <v>33</v>
      </c>
      <c r="AN683" s="21">
        <v>31</v>
      </c>
    </row>
    <row r="684" spans="1:40" ht="12" hidden="1" customHeight="1">
      <c r="A684" s="43"/>
      <c r="B684" s="10"/>
      <c r="C684" s="10"/>
      <c r="D684" s="10"/>
      <c r="E684" s="10"/>
      <c r="F684" s="10"/>
      <c r="G684" s="10"/>
      <c r="H684" s="10"/>
      <c r="I684" s="10"/>
      <c r="J684" s="10"/>
      <c r="K684" s="14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18">
        <f t="shared" ca="1" si="23"/>
        <v>0</v>
      </c>
      <c r="AK684" s="19">
        <f t="shared" ca="1" si="24"/>
        <v>0</v>
      </c>
      <c r="AL684" s="21" t="s">
        <v>81</v>
      </c>
      <c r="AM684" s="21">
        <v>34</v>
      </c>
      <c r="AN684" s="21">
        <v>32</v>
      </c>
    </row>
    <row r="685" spans="1:40" ht="12" hidden="1" customHeight="1">
      <c r="A685" s="43"/>
      <c r="B685" s="10"/>
      <c r="C685" s="10"/>
      <c r="D685" s="10"/>
      <c r="E685" s="10"/>
      <c r="F685" s="10"/>
      <c r="G685" s="10"/>
      <c r="H685" s="10"/>
      <c r="I685" s="10"/>
      <c r="J685" s="10"/>
      <c r="K685" s="14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18">
        <f t="shared" ca="1" si="23"/>
        <v>0</v>
      </c>
      <c r="AK685" s="19">
        <f t="shared" ca="1" si="24"/>
        <v>0</v>
      </c>
      <c r="AL685" s="21" t="s">
        <v>81</v>
      </c>
      <c r="AM685" s="21">
        <v>35</v>
      </c>
      <c r="AN685" s="21">
        <v>33</v>
      </c>
    </row>
    <row r="686" spans="1:40" ht="12" hidden="1" customHeight="1">
      <c r="A686" s="43"/>
      <c r="B686" s="10"/>
      <c r="C686" s="10"/>
      <c r="D686" s="10"/>
      <c r="E686" s="10"/>
      <c r="F686" s="10"/>
      <c r="G686" s="10"/>
      <c r="H686" s="10"/>
      <c r="I686" s="10"/>
      <c r="J686" s="10"/>
      <c r="K686" s="14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18">
        <f t="shared" ca="1" si="23"/>
        <v>0</v>
      </c>
      <c r="AK686" s="19">
        <f t="shared" ca="1" si="24"/>
        <v>0</v>
      </c>
      <c r="AL686" s="21" t="s">
        <v>81</v>
      </c>
      <c r="AM686" s="21">
        <v>36</v>
      </c>
      <c r="AN686" s="21">
        <v>34</v>
      </c>
    </row>
    <row r="687" spans="1:40" ht="12" hidden="1" customHeight="1">
      <c r="A687" s="43"/>
      <c r="B687" s="10"/>
      <c r="C687" s="10"/>
      <c r="D687" s="10"/>
      <c r="E687" s="10"/>
      <c r="F687" s="10"/>
      <c r="G687" s="10"/>
      <c r="H687" s="10"/>
      <c r="I687" s="10"/>
      <c r="J687" s="10"/>
      <c r="K687" s="14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18">
        <f t="shared" ca="1" si="23"/>
        <v>0</v>
      </c>
      <c r="AK687" s="19">
        <f t="shared" ca="1" si="24"/>
        <v>0</v>
      </c>
      <c r="AL687" s="21" t="s">
        <v>81</v>
      </c>
      <c r="AM687" s="21">
        <v>37</v>
      </c>
      <c r="AN687" s="21">
        <v>35</v>
      </c>
    </row>
    <row r="688" spans="1:40" ht="12" hidden="1" customHeight="1">
      <c r="A688" s="43"/>
      <c r="B688" s="10"/>
      <c r="C688" s="10"/>
      <c r="D688" s="10"/>
      <c r="E688" s="10"/>
      <c r="F688" s="10"/>
      <c r="G688" s="10"/>
      <c r="H688" s="10"/>
      <c r="I688" s="10"/>
      <c r="J688" s="10"/>
      <c r="K688" s="14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18">
        <f t="shared" ca="1" si="23"/>
        <v>0</v>
      </c>
      <c r="AK688" s="19">
        <f t="shared" ca="1" si="24"/>
        <v>0</v>
      </c>
      <c r="AL688" s="21" t="s">
        <v>81</v>
      </c>
      <c r="AM688" s="21">
        <v>38</v>
      </c>
      <c r="AN688" s="21">
        <v>36</v>
      </c>
    </row>
    <row r="689" spans="1:40" ht="12" hidden="1" customHeight="1">
      <c r="A689" s="43"/>
      <c r="B689" s="10"/>
      <c r="C689" s="10"/>
      <c r="D689" s="10"/>
      <c r="E689" s="10"/>
      <c r="F689" s="10"/>
      <c r="G689" s="10"/>
      <c r="H689" s="10"/>
      <c r="I689" s="10"/>
      <c r="J689" s="10"/>
      <c r="K689" s="14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18">
        <f t="shared" ca="1" si="23"/>
        <v>0</v>
      </c>
      <c r="AK689" s="19">
        <f t="shared" ca="1" si="24"/>
        <v>0</v>
      </c>
      <c r="AL689" s="21" t="s">
        <v>81</v>
      </c>
      <c r="AM689" s="21">
        <v>39</v>
      </c>
      <c r="AN689" s="21">
        <v>37</v>
      </c>
    </row>
    <row r="690" spans="1:40" ht="12" hidden="1" customHeight="1">
      <c r="A690" s="43"/>
      <c r="B690" s="10"/>
      <c r="C690" s="10"/>
      <c r="D690" s="10"/>
      <c r="E690" s="10"/>
      <c r="F690" s="10"/>
      <c r="G690" s="10"/>
      <c r="H690" s="10"/>
      <c r="I690" s="10"/>
      <c r="J690" s="10"/>
      <c r="K690" s="14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18">
        <f t="shared" ca="1" si="23"/>
        <v>0</v>
      </c>
      <c r="AK690" s="19">
        <f t="shared" ca="1" si="24"/>
        <v>0</v>
      </c>
      <c r="AL690" s="21" t="s">
        <v>81</v>
      </c>
      <c r="AM690" s="21">
        <v>40</v>
      </c>
      <c r="AN690" s="21">
        <v>38</v>
      </c>
    </row>
    <row r="691" spans="1:40" ht="12" hidden="1" customHeight="1">
      <c r="A691" s="43"/>
      <c r="B691" s="10"/>
      <c r="C691" s="10"/>
      <c r="D691" s="10"/>
      <c r="E691" s="10"/>
      <c r="F691" s="10"/>
      <c r="G691" s="10"/>
      <c r="H691" s="10"/>
      <c r="I691" s="10"/>
      <c r="J691" s="10"/>
      <c r="K691" s="14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18">
        <f t="shared" ca="1" si="23"/>
        <v>0</v>
      </c>
      <c r="AK691" s="19">
        <f t="shared" ca="1" si="24"/>
        <v>0</v>
      </c>
      <c r="AL691" s="21" t="s">
        <v>81</v>
      </c>
      <c r="AM691" s="21">
        <v>41</v>
      </c>
      <c r="AN691" s="21">
        <v>39</v>
      </c>
    </row>
    <row r="692" spans="1:40" ht="12" hidden="1" customHeight="1">
      <c r="A692" s="43"/>
      <c r="B692" s="10"/>
      <c r="C692" s="10"/>
      <c r="D692" s="10"/>
      <c r="E692" s="10"/>
      <c r="F692" s="10"/>
      <c r="G692" s="10"/>
      <c r="H692" s="10"/>
      <c r="I692" s="10"/>
      <c r="J692" s="10"/>
      <c r="K692" s="14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18">
        <f t="shared" ca="1" si="23"/>
        <v>0</v>
      </c>
      <c r="AK692" s="19">
        <f t="shared" ca="1" si="24"/>
        <v>0</v>
      </c>
      <c r="AL692" s="21" t="s">
        <v>81</v>
      </c>
      <c r="AM692" s="21">
        <v>42</v>
      </c>
      <c r="AN692" s="21">
        <v>40</v>
      </c>
    </row>
    <row r="693" spans="1:40" ht="12" hidden="1" customHeight="1">
      <c r="A693" s="43"/>
      <c r="B693" s="10"/>
      <c r="C693" s="10"/>
      <c r="D693" s="10"/>
      <c r="E693" s="10"/>
      <c r="F693" s="10"/>
      <c r="G693" s="10"/>
      <c r="H693" s="10"/>
      <c r="I693" s="10"/>
      <c r="J693" s="10"/>
      <c r="K693" s="14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18">
        <f t="shared" ca="1" si="23"/>
        <v>0</v>
      </c>
      <c r="AK693" s="19">
        <f t="shared" ca="1" si="24"/>
        <v>0</v>
      </c>
      <c r="AL693" s="21" t="s">
        <v>81</v>
      </c>
      <c r="AM693" s="21">
        <v>43</v>
      </c>
      <c r="AN693" s="21">
        <v>41</v>
      </c>
    </row>
    <row r="694" spans="1:40" ht="12" hidden="1" customHeight="1">
      <c r="A694" s="43"/>
      <c r="B694" s="10"/>
      <c r="C694" s="10"/>
      <c r="D694" s="10"/>
      <c r="E694" s="10"/>
      <c r="F694" s="10"/>
      <c r="G694" s="10"/>
      <c r="H694" s="10"/>
      <c r="I694" s="10"/>
      <c r="J694" s="10"/>
      <c r="K694" s="14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18">
        <f t="shared" ca="1" si="23"/>
        <v>0</v>
      </c>
      <c r="AK694" s="19">
        <f t="shared" ca="1" si="24"/>
        <v>0</v>
      </c>
      <c r="AL694" s="21" t="s">
        <v>81</v>
      </c>
      <c r="AM694" s="21">
        <v>44</v>
      </c>
      <c r="AN694" s="21">
        <v>42</v>
      </c>
    </row>
    <row r="695" spans="1:40" ht="12" hidden="1" customHeight="1">
      <c r="A695" s="43"/>
      <c r="B695" s="10"/>
      <c r="C695" s="10"/>
      <c r="D695" s="10"/>
      <c r="E695" s="10"/>
      <c r="F695" s="10"/>
      <c r="G695" s="10"/>
      <c r="H695" s="10"/>
      <c r="I695" s="10"/>
      <c r="J695" s="10"/>
      <c r="K695" s="14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18">
        <f t="shared" ca="1" si="23"/>
        <v>0</v>
      </c>
      <c r="AK695" s="19">
        <f t="shared" ca="1" si="24"/>
        <v>0</v>
      </c>
      <c r="AL695" s="21" t="s">
        <v>81</v>
      </c>
      <c r="AM695" s="21">
        <v>45</v>
      </c>
      <c r="AN695" s="21">
        <v>43</v>
      </c>
    </row>
    <row r="696" spans="1:40" ht="12" hidden="1" customHeight="1">
      <c r="A696" s="43"/>
      <c r="B696" s="10"/>
      <c r="C696" s="10"/>
      <c r="D696" s="10"/>
      <c r="E696" s="10"/>
      <c r="F696" s="10"/>
      <c r="G696" s="10"/>
      <c r="H696" s="10"/>
      <c r="I696" s="10"/>
      <c r="J696" s="10"/>
      <c r="K696" s="14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18">
        <f t="shared" ca="1" si="23"/>
        <v>0</v>
      </c>
      <c r="AK696" s="19">
        <f t="shared" ca="1" si="24"/>
        <v>0</v>
      </c>
      <c r="AL696" s="21" t="s">
        <v>81</v>
      </c>
      <c r="AM696" s="21">
        <v>46</v>
      </c>
      <c r="AN696" s="21">
        <v>44</v>
      </c>
    </row>
    <row r="697" spans="1:40" ht="12" hidden="1" customHeight="1">
      <c r="A697" s="43"/>
      <c r="B697" s="10"/>
      <c r="C697" s="10"/>
      <c r="D697" s="10"/>
      <c r="E697" s="10"/>
      <c r="F697" s="10"/>
      <c r="G697" s="10"/>
      <c r="H697" s="10"/>
      <c r="I697" s="10"/>
      <c r="J697" s="10"/>
      <c r="K697" s="14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18">
        <f t="shared" ca="1" si="23"/>
        <v>0</v>
      </c>
      <c r="AK697" s="19">
        <f t="shared" ca="1" si="24"/>
        <v>0</v>
      </c>
      <c r="AL697" s="21" t="s">
        <v>81</v>
      </c>
      <c r="AM697" s="21">
        <v>47</v>
      </c>
      <c r="AN697" s="21">
        <v>45</v>
      </c>
    </row>
    <row r="698" spans="1:40" ht="12" hidden="1" customHeight="1">
      <c r="A698" s="43"/>
      <c r="B698" s="10"/>
      <c r="C698" s="10"/>
      <c r="D698" s="10"/>
      <c r="E698" s="10"/>
      <c r="F698" s="10"/>
      <c r="G698" s="10"/>
      <c r="H698" s="10"/>
      <c r="I698" s="10"/>
      <c r="J698" s="10"/>
      <c r="K698" s="14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18">
        <f t="shared" ca="1" si="23"/>
        <v>0</v>
      </c>
      <c r="AK698" s="19">
        <f t="shared" ca="1" si="24"/>
        <v>0</v>
      </c>
      <c r="AL698" s="21" t="s">
        <v>81</v>
      </c>
      <c r="AM698" s="21">
        <v>48</v>
      </c>
      <c r="AN698" s="21">
        <v>46</v>
      </c>
    </row>
    <row r="699" spans="1:40" ht="12" hidden="1" customHeight="1">
      <c r="A699" s="43"/>
      <c r="B699" s="10"/>
      <c r="C699" s="10"/>
      <c r="D699" s="10"/>
      <c r="E699" s="10"/>
      <c r="F699" s="10"/>
      <c r="G699" s="10"/>
      <c r="H699" s="10"/>
      <c r="I699" s="10"/>
      <c r="J699" s="10"/>
      <c r="K699" s="14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18">
        <f t="shared" ca="1" si="23"/>
        <v>0</v>
      </c>
      <c r="AK699" s="19">
        <f t="shared" ca="1" si="24"/>
        <v>0</v>
      </c>
      <c r="AL699" s="21" t="s">
        <v>81</v>
      </c>
      <c r="AM699" s="21">
        <v>49</v>
      </c>
      <c r="AN699" s="21">
        <v>47</v>
      </c>
    </row>
    <row r="700" spans="1:40" ht="12" hidden="1" customHeight="1">
      <c r="A700" s="43"/>
      <c r="B700" s="10"/>
      <c r="C700" s="10"/>
      <c r="D700" s="10"/>
      <c r="E700" s="10"/>
      <c r="F700" s="10"/>
      <c r="G700" s="10"/>
      <c r="H700" s="10"/>
      <c r="I700" s="10"/>
      <c r="J700" s="10"/>
      <c r="K700" s="14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18">
        <f t="shared" ca="1" si="23"/>
        <v>0</v>
      </c>
      <c r="AK700" s="19">
        <f t="shared" ca="1" si="24"/>
        <v>0</v>
      </c>
      <c r="AL700" s="21" t="s">
        <v>81</v>
      </c>
      <c r="AM700" s="21">
        <v>50</v>
      </c>
      <c r="AN700" s="21">
        <v>48</v>
      </c>
    </row>
    <row r="701" spans="1:40" ht="12" hidden="1" customHeight="1">
      <c r="A701" s="43"/>
      <c r="B701" s="10"/>
      <c r="C701" s="10"/>
      <c r="D701" s="10"/>
      <c r="E701" s="10"/>
      <c r="F701" s="10"/>
      <c r="G701" s="10"/>
      <c r="H701" s="10"/>
      <c r="I701" s="10"/>
      <c r="J701" s="10"/>
      <c r="K701" s="14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18">
        <f t="shared" ca="1" si="23"/>
        <v>0</v>
      </c>
      <c r="AK701" s="19">
        <f t="shared" ca="1" si="24"/>
        <v>0</v>
      </c>
      <c r="AL701" s="21" t="s">
        <v>81</v>
      </c>
      <c r="AM701" s="21">
        <v>51</v>
      </c>
      <c r="AN701" s="21">
        <v>49</v>
      </c>
    </row>
    <row r="702" spans="1:40" ht="12" hidden="1" customHeight="1">
      <c r="A702" s="43"/>
      <c r="B702" s="10"/>
      <c r="C702" s="10"/>
      <c r="D702" s="10"/>
      <c r="E702" s="10"/>
      <c r="F702" s="10"/>
      <c r="G702" s="10"/>
      <c r="H702" s="10"/>
      <c r="I702" s="10"/>
      <c r="J702" s="10"/>
      <c r="K702" s="14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18">
        <f t="shared" ca="1" si="23"/>
        <v>0</v>
      </c>
      <c r="AK702" s="19">
        <f t="shared" ca="1" si="24"/>
        <v>0</v>
      </c>
      <c r="AL702" s="21" t="s">
        <v>81</v>
      </c>
      <c r="AM702" s="21">
        <v>52</v>
      </c>
      <c r="AN702" s="21">
        <v>50</v>
      </c>
    </row>
    <row r="703" spans="1:40" ht="12" hidden="1" customHeight="1">
      <c r="A703" s="43"/>
      <c r="B703" s="10"/>
      <c r="C703" s="10"/>
      <c r="D703" s="10"/>
      <c r="E703" s="10"/>
      <c r="F703" s="10"/>
      <c r="G703" s="10"/>
      <c r="H703" s="10"/>
      <c r="I703" s="10"/>
      <c r="J703" s="10"/>
      <c r="K703" s="14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18">
        <f t="shared" ca="1" si="23"/>
        <v>0</v>
      </c>
      <c r="AK703" s="19">
        <f t="shared" ca="1" si="24"/>
        <v>0</v>
      </c>
      <c r="AL703" s="21" t="s">
        <v>82</v>
      </c>
      <c r="AM703" s="21">
        <v>3</v>
      </c>
      <c r="AN703" s="21">
        <v>1</v>
      </c>
    </row>
    <row r="704" spans="1:40" ht="12" hidden="1" customHeight="1">
      <c r="A704" s="43"/>
      <c r="B704" s="10"/>
      <c r="C704" s="10"/>
      <c r="D704" s="10"/>
      <c r="E704" s="10"/>
      <c r="F704" s="10"/>
      <c r="G704" s="10"/>
      <c r="H704" s="10"/>
      <c r="I704" s="10"/>
      <c r="J704" s="10"/>
      <c r="K704" s="14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18">
        <f t="shared" ca="1" si="23"/>
        <v>0</v>
      </c>
      <c r="AK704" s="19">
        <f t="shared" ca="1" si="24"/>
        <v>0</v>
      </c>
      <c r="AL704" s="21" t="s">
        <v>82</v>
      </c>
      <c r="AM704" s="21">
        <v>4</v>
      </c>
      <c r="AN704" s="21">
        <v>2</v>
      </c>
    </row>
    <row r="705" spans="1:40" ht="12" hidden="1" customHeight="1">
      <c r="A705" s="43"/>
      <c r="B705" s="10"/>
      <c r="C705" s="10"/>
      <c r="D705" s="10"/>
      <c r="E705" s="10"/>
      <c r="F705" s="10"/>
      <c r="G705" s="10"/>
      <c r="H705" s="10"/>
      <c r="I705" s="10"/>
      <c r="J705" s="10"/>
      <c r="K705" s="14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18">
        <f t="shared" ca="1" si="23"/>
        <v>0</v>
      </c>
      <c r="AK705" s="19">
        <f t="shared" ca="1" si="24"/>
        <v>0</v>
      </c>
      <c r="AL705" s="21" t="s">
        <v>82</v>
      </c>
      <c r="AM705" s="21">
        <v>5</v>
      </c>
      <c r="AN705" s="21">
        <v>3</v>
      </c>
    </row>
    <row r="706" spans="1:40" ht="12" hidden="1" customHeight="1">
      <c r="A706" s="43"/>
      <c r="B706" s="10"/>
      <c r="C706" s="10"/>
      <c r="D706" s="10"/>
      <c r="E706" s="10"/>
      <c r="F706" s="10"/>
      <c r="G706" s="10"/>
      <c r="H706" s="10"/>
      <c r="I706" s="10"/>
      <c r="J706" s="10"/>
      <c r="K706" s="14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18">
        <f t="shared" ca="1" si="23"/>
        <v>0</v>
      </c>
      <c r="AK706" s="19">
        <f t="shared" ca="1" si="24"/>
        <v>0</v>
      </c>
      <c r="AL706" s="21" t="s">
        <v>82</v>
      </c>
      <c r="AM706" s="21">
        <v>6</v>
      </c>
      <c r="AN706" s="21">
        <v>4</v>
      </c>
    </row>
    <row r="707" spans="1:40" ht="12" hidden="1" customHeight="1">
      <c r="A707" s="43"/>
      <c r="B707" s="10"/>
      <c r="C707" s="10"/>
      <c r="D707" s="10"/>
      <c r="E707" s="10"/>
      <c r="F707" s="10"/>
      <c r="G707" s="10"/>
      <c r="H707" s="10"/>
      <c r="I707" s="10"/>
      <c r="J707" s="10"/>
      <c r="K707" s="14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18">
        <f t="shared" ca="1" si="23"/>
        <v>0</v>
      </c>
      <c r="AK707" s="19">
        <f t="shared" ca="1" si="24"/>
        <v>0</v>
      </c>
      <c r="AL707" s="21" t="s">
        <v>82</v>
      </c>
      <c r="AM707" s="21">
        <v>7</v>
      </c>
      <c r="AN707" s="21">
        <v>5</v>
      </c>
    </row>
    <row r="708" spans="1:40" ht="12" hidden="1" customHeight="1">
      <c r="A708" s="43"/>
      <c r="B708" s="10"/>
      <c r="C708" s="10"/>
      <c r="D708" s="10"/>
      <c r="E708" s="10"/>
      <c r="F708" s="10"/>
      <c r="G708" s="10"/>
      <c r="H708" s="10"/>
      <c r="I708" s="10"/>
      <c r="J708" s="10"/>
      <c r="K708" s="14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18">
        <f t="shared" ca="1" si="23"/>
        <v>0</v>
      </c>
      <c r="AK708" s="19">
        <f t="shared" ca="1" si="24"/>
        <v>0</v>
      </c>
      <c r="AL708" s="21" t="s">
        <v>82</v>
      </c>
      <c r="AM708" s="21">
        <v>8</v>
      </c>
      <c r="AN708" s="21">
        <v>6</v>
      </c>
    </row>
    <row r="709" spans="1:40" ht="12" hidden="1" customHeight="1">
      <c r="A709" s="43"/>
      <c r="B709" s="10"/>
      <c r="C709" s="10"/>
      <c r="D709" s="10"/>
      <c r="E709" s="10"/>
      <c r="F709" s="10"/>
      <c r="G709" s="10"/>
      <c r="H709" s="10"/>
      <c r="I709" s="10"/>
      <c r="J709" s="10"/>
      <c r="K709" s="14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18">
        <f t="shared" ca="1" si="23"/>
        <v>0</v>
      </c>
      <c r="AK709" s="19">
        <f t="shared" ca="1" si="24"/>
        <v>0</v>
      </c>
      <c r="AL709" s="21" t="s">
        <v>82</v>
      </c>
      <c r="AM709" s="21">
        <v>9</v>
      </c>
      <c r="AN709" s="21">
        <v>7</v>
      </c>
    </row>
    <row r="710" spans="1:40" ht="12" hidden="1" customHeight="1">
      <c r="A710" s="43"/>
      <c r="B710" s="10"/>
      <c r="C710" s="10"/>
      <c r="D710" s="10"/>
      <c r="E710" s="10"/>
      <c r="F710" s="10"/>
      <c r="G710" s="10"/>
      <c r="H710" s="10"/>
      <c r="I710" s="10"/>
      <c r="J710" s="10"/>
      <c r="K710" s="14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18">
        <f t="shared" ca="1" si="23"/>
        <v>0</v>
      </c>
      <c r="AK710" s="19">
        <f t="shared" ca="1" si="24"/>
        <v>0</v>
      </c>
      <c r="AL710" s="21" t="s">
        <v>82</v>
      </c>
      <c r="AM710" s="21">
        <v>10</v>
      </c>
      <c r="AN710" s="21">
        <v>8</v>
      </c>
    </row>
    <row r="711" spans="1:40" ht="12" hidden="1" customHeight="1">
      <c r="A711" s="43"/>
      <c r="B711" s="10"/>
      <c r="C711" s="10"/>
      <c r="D711" s="10"/>
      <c r="E711" s="10"/>
      <c r="F711" s="10"/>
      <c r="G711" s="10"/>
      <c r="H711" s="10"/>
      <c r="I711" s="10"/>
      <c r="J711" s="10"/>
      <c r="K711" s="14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18">
        <f t="shared" ca="1" si="23"/>
        <v>0</v>
      </c>
      <c r="AK711" s="19">
        <f t="shared" ca="1" si="24"/>
        <v>0</v>
      </c>
      <c r="AL711" s="21" t="s">
        <v>82</v>
      </c>
      <c r="AM711" s="21">
        <v>11</v>
      </c>
      <c r="AN711" s="21">
        <v>9</v>
      </c>
    </row>
    <row r="712" spans="1:40" ht="12" hidden="1" customHeight="1">
      <c r="A712" s="43"/>
      <c r="B712" s="10"/>
      <c r="C712" s="10"/>
      <c r="D712" s="10"/>
      <c r="E712" s="10"/>
      <c r="F712" s="10"/>
      <c r="G712" s="10"/>
      <c r="H712" s="10"/>
      <c r="I712" s="10"/>
      <c r="J712" s="10"/>
      <c r="K712" s="14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18">
        <f t="shared" ca="1" si="23"/>
        <v>0</v>
      </c>
      <c r="AK712" s="19">
        <f t="shared" ca="1" si="24"/>
        <v>0</v>
      </c>
      <c r="AL712" s="21" t="s">
        <v>82</v>
      </c>
      <c r="AM712" s="21">
        <v>12</v>
      </c>
      <c r="AN712" s="21">
        <v>10</v>
      </c>
    </row>
    <row r="713" spans="1:40" ht="12" hidden="1" customHeight="1">
      <c r="A713" s="43"/>
      <c r="B713" s="10"/>
      <c r="C713" s="10"/>
      <c r="D713" s="10"/>
      <c r="E713" s="10"/>
      <c r="F713" s="10"/>
      <c r="G713" s="10"/>
      <c r="H713" s="10"/>
      <c r="I713" s="10"/>
      <c r="J713" s="10"/>
      <c r="K713" s="14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18">
        <f t="shared" ca="1" si="23"/>
        <v>0</v>
      </c>
      <c r="AK713" s="19">
        <f t="shared" ca="1" si="24"/>
        <v>0</v>
      </c>
      <c r="AL713" s="21" t="s">
        <v>82</v>
      </c>
      <c r="AM713" s="21">
        <v>13</v>
      </c>
      <c r="AN713" s="21">
        <v>11</v>
      </c>
    </row>
    <row r="714" spans="1:40" ht="12" hidden="1" customHeight="1">
      <c r="A714" s="43"/>
      <c r="B714" s="10"/>
      <c r="C714" s="10"/>
      <c r="D714" s="10"/>
      <c r="E714" s="10"/>
      <c r="F714" s="10"/>
      <c r="G714" s="10"/>
      <c r="H714" s="10"/>
      <c r="I714" s="10"/>
      <c r="J714" s="10"/>
      <c r="K714" s="14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18">
        <f t="shared" ca="1" si="23"/>
        <v>0</v>
      </c>
      <c r="AK714" s="19">
        <f t="shared" ca="1" si="24"/>
        <v>0</v>
      </c>
      <c r="AL714" s="21" t="s">
        <v>82</v>
      </c>
      <c r="AM714" s="21">
        <v>14</v>
      </c>
      <c r="AN714" s="21">
        <v>12</v>
      </c>
    </row>
    <row r="715" spans="1:40" ht="12" hidden="1" customHeight="1">
      <c r="A715" s="43"/>
      <c r="B715" s="10"/>
      <c r="C715" s="10"/>
      <c r="D715" s="10"/>
      <c r="E715" s="10"/>
      <c r="F715" s="10"/>
      <c r="G715" s="10"/>
      <c r="H715" s="10"/>
      <c r="I715" s="10"/>
      <c r="J715" s="10"/>
      <c r="K715" s="14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18">
        <f t="shared" ca="1" si="23"/>
        <v>0</v>
      </c>
      <c r="AK715" s="19">
        <f t="shared" ca="1" si="24"/>
        <v>0</v>
      </c>
      <c r="AL715" s="21" t="s">
        <v>82</v>
      </c>
      <c r="AM715" s="21">
        <v>15</v>
      </c>
      <c r="AN715" s="21">
        <v>13</v>
      </c>
    </row>
    <row r="716" spans="1:40" ht="12" hidden="1" customHeight="1">
      <c r="A716" s="43"/>
      <c r="B716" s="10"/>
      <c r="C716" s="10"/>
      <c r="D716" s="10"/>
      <c r="E716" s="10"/>
      <c r="F716" s="10"/>
      <c r="G716" s="10"/>
      <c r="H716" s="10"/>
      <c r="I716" s="10"/>
      <c r="J716" s="10"/>
      <c r="K716" s="14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18">
        <f t="shared" ca="1" si="23"/>
        <v>0</v>
      </c>
      <c r="AK716" s="19">
        <f t="shared" ca="1" si="24"/>
        <v>0</v>
      </c>
      <c r="AL716" s="21" t="s">
        <v>82</v>
      </c>
      <c r="AM716" s="21">
        <v>16</v>
      </c>
      <c r="AN716" s="21">
        <v>14</v>
      </c>
    </row>
    <row r="717" spans="1:40" ht="12" hidden="1" customHeight="1">
      <c r="A717" s="43"/>
      <c r="B717" s="10"/>
      <c r="C717" s="10"/>
      <c r="D717" s="10"/>
      <c r="E717" s="10"/>
      <c r="F717" s="10"/>
      <c r="G717" s="10"/>
      <c r="H717" s="10"/>
      <c r="I717" s="10"/>
      <c r="J717" s="10"/>
      <c r="K717" s="14"/>
      <c r="L717" s="55"/>
      <c r="M717" s="55"/>
      <c r="N717" s="55"/>
      <c r="O717" s="55"/>
      <c r="P717" s="55"/>
      <c r="Q717" s="55"/>
      <c r="R717" s="55"/>
      <c r="S717" s="55"/>
      <c r="T717" s="55"/>
      <c r="U717" s="55"/>
      <c r="V717" s="55"/>
      <c r="W717" s="55"/>
      <c r="X717" s="55"/>
      <c r="Y717" s="55"/>
      <c r="Z717" s="55"/>
      <c r="AA717" s="55"/>
      <c r="AB717" s="55"/>
      <c r="AC717" s="55"/>
      <c r="AD717" s="55"/>
      <c r="AE717" s="55"/>
      <c r="AF717" s="55"/>
      <c r="AG717" s="55"/>
      <c r="AH717" s="55"/>
      <c r="AI717" s="55"/>
      <c r="AJ717" s="18">
        <f t="shared" ca="1" si="23"/>
        <v>0</v>
      </c>
      <c r="AK717" s="19">
        <f t="shared" ca="1" si="24"/>
        <v>0</v>
      </c>
      <c r="AL717" s="21" t="s">
        <v>82</v>
      </c>
      <c r="AM717" s="21">
        <v>17</v>
      </c>
      <c r="AN717" s="21">
        <v>15</v>
      </c>
    </row>
    <row r="718" spans="1:40" ht="12" hidden="1" customHeight="1">
      <c r="A718" s="43"/>
      <c r="B718" s="10"/>
      <c r="C718" s="10"/>
      <c r="D718" s="10"/>
      <c r="E718" s="10"/>
      <c r="F718" s="10"/>
      <c r="G718" s="10"/>
      <c r="H718" s="10"/>
      <c r="I718" s="10"/>
      <c r="J718" s="10"/>
      <c r="K718" s="14"/>
      <c r="L718" s="55"/>
      <c r="M718" s="55"/>
      <c r="N718" s="55"/>
      <c r="O718" s="55"/>
      <c r="P718" s="55"/>
      <c r="Q718" s="55"/>
      <c r="R718" s="55"/>
      <c r="S718" s="55"/>
      <c r="T718" s="55"/>
      <c r="U718" s="55"/>
      <c r="V718" s="55"/>
      <c r="W718" s="55"/>
      <c r="X718" s="55"/>
      <c r="Y718" s="55"/>
      <c r="Z718" s="55"/>
      <c r="AA718" s="55"/>
      <c r="AB718" s="55"/>
      <c r="AC718" s="55"/>
      <c r="AD718" s="55"/>
      <c r="AE718" s="55"/>
      <c r="AF718" s="55"/>
      <c r="AG718" s="55"/>
      <c r="AH718" s="55"/>
      <c r="AI718" s="55"/>
      <c r="AJ718" s="18">
        <f t="shared" ca="1" si="23"/>
        <v>0</v>
      </c>
      <c r="AK718" s="19">
        <f t="shared" ca="1" si="24"/>
        <v>0</v>
      </c>
      <c r="AL718" s="21" t="s">
        <v>82</v>
      </c>
      <c r="AM718" s="21">
        <v>18</v>
      </c>
      <c r="AN718" s="21">
        <v>16</v>
      </c>
    </row>
    <row r="719" spans="1:40" ht="12" hidden="1" customHeight="1">
      <c r="A719" s="43"/>
      <c r="B719" s="10"/>
      <c r="C719" s="10"/>
      <c r="D719" s="10"/>
      <c r="E719" s="10"/>
      <c r="F719" s="10"/>
      <c r="G719" s="10"/>
      <c r="H719" s="10"/>
      <c r="I719" s="10"/>
      <c r="J719" s="10"/>
      <c r="K719" s="14"/>
      <c r="L719" s="55"/>
      <c r="M719" s="55"/>
      <c r="N719" s="55"/>
      <c r="O719" s="55"/>
      <c r="P719" s="55"/>
      <c r="Q719" s="55"/>
      <c r="R719" s="55"/>
      <c r="S719" s="55"/>
      <c r="T719" s="55"/>
      <c r="U719" s="55"/>
      <c r="V719" s="55"/>
      <c r="W719" s="55"/>
      <c r="X719" s="55"/>
      <c r="Y719" s="55"/>
      <c r="Z719" s="55"/>
      <c r="AA719" s="55"/>
      <c r="AB719" s="55"/>
      <c r="AC719" s="55"/>
      <c r="AD719" s="55"/>
      <c r="AE719" s="55"/>
      <c r="AF719" s="55"/>
      <c r="AG719" s="55"/>
      <c r="AH719" s="55"/>
      <c r="AI719" s="55"/>
      <c r="AJ719" s="18">
        <f t="shared" ca="1" si="23"/>
        <v>0</v>
      </c>
      <c r="AK719" s="19">
        <f t="shared" ca="1" si="24"/>
        <v>0</v>
      </c>
      <c r="AL719" s="21" t="s">
        <v>82</v>
      </c>
      <c r="AM719" s="21">
        <v>19</v>
      </c>
      <c r="AN719" s="21">
        <v>17</v>
      </c>
    </row>
    <row r="720" spans="1:40" ht="12" hidden="1" customHeight="1">
      <c r="A720" s="43"/>
      <c r="B720" s="10"/>
      <c r="C720" s="10"/>
      <c r="D720" s="10"/>
      <c r="E720" s="10"/>
      <c r="F720" s="10"/>
      <c r="G720" s="10"/>
      <c r="H720" s="10"/>
      <c r="I720" s="10"/>
      <c r="J720" s="10"/>
      <c r="K720" s="14"/>
      <c r="L720" s="55"/>
      <c r="M720" s="55"/>
      <c r="N720" s="55"/>
      <c r="O720" s="55"/>
      <c r="P720" s="55"/>
      <c r="Q720" s="55"/>
      <c r="R720" s="55"/>
      <c r="S720" s="55"/>
      <c r="T720" s="55"/>
      <c r="U720" s="55"/>
      <c r="V720" s="55"/>
      <c r="W720" s="55"/>
      <c r="X720" s="55"/>
      <c r="Y720" s="55"/>
      <c r="Z720" s="55"/>
      <c r="AA720" s="55"/>
      <c r="AB720" s="55"/>
      <c r="AC720" s="55"/>
      <c r="AD720" s="55"/>
      <c r="AE720" s="55"/>
      <c r="AF720" s="55"/>
      <c r="AG720" s="55"/>
      <c r="AH720" s="55"/>
      <c r="AI720" s="55"/>
      <c r="AJ720" s="18">
        <f t="shared" ca="1" si="23"/>
        <v>0</v>
      </c>
      <c r="AK720" s="19">
        <f t="shared" ca="1" si="24"/>
        <v>0</v>
      </c>
      <c r="AL720" s="21" t="s">
        <v>82</v>
      </c>
      <c r="AM720" s="21">
        <v>20</v>
      </c>
      <c r="AN720" s="21">
        <v>18</v>
      </c>
    </row>
    <row r="721" spans="1:40" ht="12" hidden="1" customHeight="1">
      <c r="A721" s="43"/>
      <c r="B721" s="10"/>
      <c r="C721" s="10"/>
      <c r="D721" s="10"/>
      <c r="E721" s="10"/>
      <c r="F721" s="10"/>
      <c r="G721" s="10"/>
      <c r="H721" s="10"/>
      <c r="I721" s="10"/>
      <c r="J721" s="10"/>
      <c r="K721" s="14"/>
      <c r="L721" s="55"/>
      <c r="M721" s="55"/>
      <c r="N721" s="55"/>
      <c r="O721" s="55"/>
      <c r="P721" s="55"/>
      <c r="Q721" s="55"/>
      <c r="R721" s="55"/>
      <c r="S721" s="55"/>
      <c r="T721" s="55"/>
      <c r="U721" s="55"/>
      <c r="V721" s="55"/>
      <c r="W721" s="55"/>
      <c r="X721" s="55"/>
      <c r="Y721" s="55"/>
      <c r="Z721" s="55"/>
      <c r="AA721" s="55"/>
      <c r="AB721" s="55"/>
      <c r="AC721" s="55"/>
      <c r="AD721" s="55"/>
      <c r="AE721" s="55"/>
      <c r="AF721" s="55"/>
      <c r="AG721" s="55"/>
      <c r="AH721" s="55"/>
      <c r="AI721" s="55"/>
      <c r="AJ721" s="18">
        <f t="shared" ca="1" si="23"/>
        <v>0</v>
      </c>
      <c r="AK721" s="19">
        <f t="shared" ca="1" si="24"/>
        <v>0</v>
      </c>
      <c r="AL721" s="21" t="s">
        <v>82</v>
      </c>
      <c r="AM721" s="21">
        <v>21</v>
      </c>
      <c r="AN721" s="21">
        <v>19</v>
      </c>
    </row>
    <row r="722" spans="1:40" ht="12" hidden="1" customHeight="1">
      <c r="A722" s="43"/>
      <c r="B722" s="10"/>
      <c r="C722" s="10"/>
      <c r="D722" s="10"/>
      <c r="E722" s="10"/>
      <c r="F722" s="10"/>
      <c r="G722" s="10"/>
      <c r="H722" s="10"/>
      <c r="I722" s="10"/>
      <c r="J722" s="10"/>
      <c r="K722" s="14"/>
      <c r="L722" s="55"/>
      <c r="M722" s="55"/>
      <c r="N722" s="55"/>
      <c r="O722" s="55"/>
      <c r="P722" s="55"/>
      <c r="Q722" s="55"/>
      <c r="R722" s="55"/>
      <c r="S722" s="55"/>
      <c r="T722" s="55"/>
      <c r="U722" s="55"/>
      <c r="V722" s="55"/>
      <c r="W722" s="55"/>
      <c r="X722" s="55"/>
      <c r="Y722" s="55"/>
      <c r="Z722" s="55"/>
      <c r="AA722" s="55"/>
      <c r="AB722" s="55"/>
      <c r="AC722" s="55"/>
      <c r="AD722" s="55"/>
      <c r="AE722" s="55"/>
      <c r="AF722" s="55"/>
      <c r="AG722" s="55"/>
      <c r="AH722" s="55"/>
      <c r="AI722" s="55"/>
      <c r="AJ722" s="18">
        <f t="shared" ca="1" si="23"/>
        <v>0</v>
      </c>
      <c r="AK722" s="19">
        <f t="shared" ca="1" si="24"/>
        <v>0</v>
      </c>
      <c r="AL722" s="21" t="s">
        <v>82</v>
      </c>
      <c r="AM722" s="21">
        <v>22</v>
      </c>
      <c r="AN722" s="21">
        <v>20</v>
      </c>
    </row>
    <row r="723" spans="1:40" ht="12" hidden="1" customHeight="1">
      <c r="A723" s="43"/>
      <c r="B723" s="10"/>
      <c r="C723" s="10"/>
      <c r="D723" s="10"/>
      <c r="E723" s="10"/>
      <c r="F723" s="10"/>
      <c r="G723" s="10"/>
      <c r="H723" s="10"/>
      <c r="I723" s="10"/>
      <c r="J723" s="10"/>
      <c r="K723" s="14"/>
      <c r="L723" s="55"/>
      <c r="M723" s="55"/>
      <c r="N723" s="55"/>
      <c r="O723" s="55"/>
      <c r="P723" s="55"/>
      <c r="Q723" s="55"/>
      <c r="R723" s="55"/>
      <c r="S723" s="55"/>
      <c r="T723" s="55"/>
      <c r="U723" s="55"/>
      <c r="V723" s="55"/>
      <c r="W723" s="55"/>
      <c r="X723" s="55"/>
      <c r="Y723" s="55"/>
      <c r="Z723" s="55"/>
      <c r="AA723" s="55"/>
      <c r="AB723" s="55"/>
      <c r="AC723" s="55"/>
      <c r="AD723" s="55"/>
      <c r="AE723" s="55"/>
      <c r="AF723" s="55"/>
      <c r="AG723" s="55"/>
      <c r="AH723" s="55"/>
      <c r="AI723" s="55"/>
      <c r="AJ723" s="18">
        <f t="shared" ca="1" si="23"/>
        <v>0</v>
      </c>
      <c r="AK723" s="19">
        <f t="shared" ca="1" si="24"/>
        <v>0</v>
      </c>
      <c r="AL723" s="21" t="s">
        <v>82</v>
      </c>
      <c r="AM723" s="21">
        <v>23</v>
      </c>
      <c r="AN723" s="21">
        <v>21</v>
      </c>
    </row>
    <row r="724" spans="1:40" ht="12" hidden="1" customHeight="1">
      <c r="A724" s="43"/>
      <c r="B724" s="10"/>
      <c r="C724" s="10"/>
      <c r="D724" s="10"/>
      <c r="E724" s="10"/>
      <c r="F724" s="10"/>
      <c r="G724" s="10"/>
      <c r="H724" s="10"/>
      <c r="I724" s="10"/>
      <c r="J724" s="10"/>
      <c r="K724" s="14"/>
      <c r="L724" s="55"/>
      <c r="M724" s="55"/>
      <c r="N724" s="55"/>
      <c r="O724" s="55"/>
      <c r="P724" s="55"/>
      <c r="Q724" s="55"/>
      <c r="R724" s="55"/>
      <c r="S724" s="55"/>
      <c r="T724" s="55"/>
      <c r="U724" s="55"/>
      <c r="V724" s="55"/>
      <c r="W724" s="55"/>
      <c r="X724" s="55"/>
      <c r="Y724" s="55"/>
      <c r="Z724" s="55"/>
      <c r="AA724" s="55"/>
      <c r="AB724" s="55"/>
      <c r="AC724" s="55"/>
      <c r="AD724" s="55"/>
      <c r="AE724" s="55"/>
      <c r="AF724" s="55"/>
      <c r="AG724" s="55"/>
      <c r="AH724" s="55"/>
      <c r="AI724" s="55"/>
      <c r="AJ724" s="18">
        <f t="shared" ca="1" si="23"/>
        <v>0</v>
      </c>
      <c r="AK724" s="19">
        <f t="shared" ca="1" si="24"/>
        <v>0</v>
      </c>
      <c r="AL724" s="21" t="s">
        <v>82</v>
      </c>
      <c r="AM724" s="21">
        <v>24</v>
      </c>
      <c r="AN724" s="21">
        <v>22</v>
      </c>
    </row>
    <row r="725" spans="1:40" ht="12" hidden="1" customHeight="1">
      <c r="A725" s="43"/>
      <c r="B725" s="10"/>
      <c r="C725" s="10"/>
      <c r="D725" s="10"/>
      <c r="E725" s="10"/>
      <c r="F725" s="10"/>
      <c r="G725" s="10"/>
      <c r="H725" s="10"/>
      <c r="I725" s="10"/>
      <c r="J725" s="10"/>
      <c r="K725" s="14"/>
      <c r="L725" s="55"/>
      <c r="M725" s="55"/>
      <c r="N725" s="55"/>
      <c r="O725" s="55"/>
      <c r="P725" s="55"/>
      <c r="Q725" s="55"/>
      <c r="R725" s="55"/>
      <c r="S725" s="55"/>
      <c r="T725" s="55"/>
      <c r="U725" s="55"/>
      <c r="V725" s="55"/>
      <c r="W725" s="55"/>
      <c r="X725" s="55"/>
      <c r="Y725" s="55"/>
      <c r="Z725" s="55"/>
      <c r="AA725" s="55"/>
      <c r="AB725" s="55"/>
      <c r="AC725" s="55"/>
      <c r="AD725" s="55"/>
      <c r="AE725" s="55"/>
      <c r="AF725" s="55"/>
      <c r="AG725" s="55"/>
      <c r="AH725" s="55"/>
      <c r="AI725" s="55"/>
      <c r="AJ725" s="18">
        <f t="shared" ca="1" si="23"/>
        <v>0</v>
      </c>
      <c r="AK725" s="19">
        <f t="shared" ca="1" si="24"/>
        <v>0</v>
      </c>
      <c r="AL725" s="21" t="s">
        <v>82</v>
      </c>
      <c r="AM725" s="21">
        <v>25</v>
      </c>
      <c r="AN725" s="21">
        <v>23</v>
      </c>
    </row>
    <row r="726" spans="1:40" ht="12" hidden="1" customHeight="1">
      <c r="A726" s="43"/>
      <c r="B726" s="10"/>
      <c r="C726" s="10"/>
      <c r="D726" s="10"/>
      <c r="E726" s="10"/>
      <c r="F726" s="10"/>
      <c r="G726" s="10"/>
      <c r="H726" s="10"/>
      <c r="I726" s="10"/>
      <c r="J726" s="10"/>
      <c r="K726" s="14"/>
      <c r="L726" s="55"/>
      <c r="M726" s="55"/>
      <c r="N726" s="55"/>
      <c r="O726" s="55"/>
      <c r="P726" s="55"/>
      <c r="Q726" s="55"/>
      <c r="R726" s="55"/>
      <c r="S726" s="55"/>
      <c r="T726" s="55"/>
      <c r="U726" s="55"/>
      <c r="V726" s="55"/>
      <c r="W726" s="55"/>
      <c r="X726" s="55"/>
      <c r="Y726" s="55"/>
      <c r="Z726" s="55"/>
      <c r="AA726" s="55"/>
      <c r="AB726" s="55"/>
      <c r="AC726" s="55"/>
      <c r="AD726" s="55"/>
      <c r="AE726" s="55"/>
      <c r="AF726" s="55"/>
      <c r="AG726" s="55"/>
      <c r="AH726" s="55"/>
      <c r="AI726" s="55"/>
      <c r="AJ726" s="18">
        <f t="shared" ca="1" si="23"/>
        <v>0</v>
      </c>
      <c r="AK726" s="19">
        <f t="shared" ca="1" si="24"/>
        <v>0</v>
      </c>
      <c r="AL726" s="21" t="s">
        <v>82</v>
      </c>
      <c r="AM726" s="21">
        <v>26</v>
      </c>
      <c r="AN726" s="21">
        <v>24</v>
      </c>
    </row>
    <row r="727" spans="1:40" ht="12" hidden="1" customHeight="1">
      <c r="A727" s="43"/>
      <c r="B727" s="10"/>
      <c r="C727" s="10"/>
      <c r="D727" s="10"/>
      <c r="E727" s="10"/>
      <c r="F727" s="10"/>
      <c r="G727" s="10"/>
      <c r="H727" s="10"/>
      <c r="I727" s="10"/>
      <c r="J727" s="10"/>
      <c r="K727" s="14"/>
      <c r="L727" s="55"/>
      <c r="M727" s="55"/>
      <c r="N727" s="55"/>
      <c r="O727" s="55"/>
      <c r="P727" s="55"/>
      <c r="Q727" s="55"/>
      <c r="R727" s="55"/>
      <c r="S727" s="55"/>
      <c r="T727" s="55"/>
      <c r="U727" s="55"/>
      <c r="V727" s="55"/>
      <c r="W727" s="55"/>
      <c r="X727" s="55"/>
      <c r="Y727" s="55"/>
      <c r="Z727" s="55"/>
      <c r="AA727" s="55"/>
      <c r="AB727" s="55"/>
      <c r="AC727" s="55"/>
      <c r="AD727" s="55"/>
      <c r="AE727" s="55"/>
      <c r="AF727" s="55"/>
      <c r="AG727" s="55"/>
      <c r="AH727" s="55"/>
      <c r="AI727" s="55"/>
      <c r="AJ727" s="18">
        <f t="shared" ca="1" si="23"/>
        <v>0</v>
      </c>
      <c r="AK727" s="19">
        <f t="shared" ca="1" si="24"/>
        <v>0</v>
      </c>
      <c r="AL727" s="21" t="s">
        <v>82</v>
      </c>
      <c r="AM727" s="21">
        <v>27</v>
      </c>
      <c r="AN727" s="21">
        <v>25</v>
      </c>
    </row>
    <row r="728" spans="1:40" ht="12" hidden="1" customHeight="1">
      <c r="A728" s="43"/>
      <c r="B728" s="10"/>
      <c r="C728" s="10"/>
      <c r="D728" s="10"/>
      <c r="E728" s="10"/>
      <c r="F728" s="10"/>
      <c r="G728" s="10"/>
      <c r="H728" s="10"/>
      <c r="I728" s="10"/>
      <c r="J728" s="10"/>
      <c r="K728" s="14"/>
      <c r="L728" s="55"/>
      <c r="M728" s="55"/>
      <c r="N728" s="55"/>
      <c r="O728" s="55"/>
      <c r="P728" s="55"/>
      <c r="Q728" s="55"/>
      <c r="R728" s="55"/>
      <c r="S728" s="55"/>
      <c r="T728" s="55"/>
      <c r="U728" s="55"/>
      <c r="V728" s="55"/>
      <c r="W728" s="55"/>
      <c r="X728" s="55"/>
      <c r="Y728" s="55"/>
      <c r="Z728" s="55"/>
      <c r="AA728" s="55"/>
      <c r="AB728" s="55"/>
      <c r="AC728" s="55"/>
      <c r="AD728" s="55"/>
      <c r="AE728" s="55"/>
      <c r="AF728" s="55"/>
      <c r="AG728" s="55"/>
      <c r="AH728" s="55"/>
      <c r="AI728" s="55"/>
      <c r="AJ728" s="18">
        <f t="shared" ca="1" si="23"/>
        <v>0</v>
      </c>
      <c r="AK728" s="19">
        <f t="shared" ca="1" si="24"/>
        <v>0</v>
      </c>
      <c r="AL728" s="21" t="s">
        <v>82</v>
      </c>
      <c r="AM728" s="21">
        <v>28</v>
      </c>
      <c r="AN728" s="21">
        <v>26</v>
      </c>
    </row>
    <row r="729" spans="1:40" ht="12" hidden="1" customHeight="1">
      <c r="A729" s="43"/>
      <c r="B729" s="10"/>
      <c r="C729" s="10"/>
      <c r="D729" s="10"/>
      <c r="E729" s="10"/>
      <c r="F729" s="10"/>
      <c r="G729" s="10"/>
      <c r="H729" s="10"/>
      <c r="I729" s="10"/>
      <c r="J729" s="10"/>
      <c r="K729" s="14"/>
      <c r="L729" s="55"/>
      <c r="M729" s="55"/>
      <c r="N729" s="55"/>
      <c r="O729" s="55"/>
      <c r="P729" s="55"/>
      <c r="Q729" s="55"/>
      <c r="R729" s="55"/>
      <c r="S729" s="55"/>
      <c r="T729" s="55"/>
      <c r="U729" s="55"/>
      <c r="V729" s="55"/>
      <c r="W729" s="55"/>
      <c r="X729" s="55"/>
      <c r="Y729" s="55"/>
      <c r="Z729" s="55"/>
      <c r="AA729" s="55"/>
      <c r="AB729" s="55"/>
      <c r="AC729" s="55"/>
      <c r="AD729" s="55"/>
      <c r="AE729" s="55"/>
      <c r="AF729" s="55"/>
      <c r="AG729" s="55"/>
      <c r="AH729" s="55"/>
      <c r="AI729" s="55"/>
      <c r="AJ729" s="18">
        <f t="shared" ca="1" si="23"/>
        <v>0</v>
      </c>
      <c r="AK729" s="19">
        <f t="shared" ca="1" si="24"/>
        <v>0</v>
      </c>
      <c r="AL729" s="21" t="s">
        <v>82</v>
      </c>
      <c r="AM729" s="21">
        <v>29</v>
      </c>
      <c r="AN729" s="21">
        <v>27</v>
      </c>
    </row>
    <row r="730" spans="1:40" ht="12" hidden="1" customHeight="1">
      <c r="A730" s="43"/>
      <c r="B730" s="10"/>
      <c r="C730" s="10"/>
      <c r="D730" s="10"/>
      <c r="E730" s="10"/>
      <c r="F730" s="10"/>
      <c r="G730" s="10"/>
      <c r="H730" s="10"/>
      <c r="I730" s="10"/>
      <c r="J730" s="10"/>
      <c r="K730" s="14"/>
      <c r="L730" s="55"/>
      <c r="M730" s="55"/>
      <c r="N730" s="55"/>
      <c r="O730" s="55"/>
      <c r="P730" s="55"/>
      <c r="Q730" s="55"/>
      <c r="R730" s="55"/>
      <c r="S730" s="55"/>
      <c r="T730" s="55"/>
      <c r="U730" s="55"/>
      <c r="V730" s="55"/>
      <c r="W730" s="55"/>
      <c r="X730" s="55"/>
      <c r="Y730" s="55"/>
      <c r="Z730" s="55"/>
      <c r="AA730" s="55"/>
      <c r="AB730" s="55"/>
      <c r="AC730" s="55"/>
      <c r="AD730" s="55"/>
      <c r="AE730" s="55"/>
      <c r="AF730" s="55"/>
      <c r="AG730" s="55"/>
      <c r="AH730" s="55"/>
      <c r="AI730" s="55"/>
      <c r="AJ730" s="18">
        <f t="shared" ca="1" si="23"/>
        <v>0</v>
      </c>
      <c r="AK730" s="19">
        <f t="shared" ca="1" si="24"/>
        <v>0</v>
      </c>
      <c r="AL730" s="21" t="s">
        <v>82</v>
      </c>
      <c r="AM730" s="21">
        <v>30</v>
      </c>
      <c r="AN730" s="21">
        <v>28</v>
      </c>
    </row>
    <row r="731" spans="1:40" ht="12" hidden="1" customHeight="1">
      <c r="A731" s="43"/>
      <c r="B731" s="10"/>
      <c r="C731" s="10"/>
      <c r="D731" s="10"/>
      <c r="E731" s="10"/>
      <c r="F731" s="10"/>
      <c r="G731" s="10"/>
      <c r="H731" s="10"/>
      <c r="I731" s="10"/>
      <c r="J731" s="10"/>
      <c r="K731" s="14"/>
      <c r="L731" s="55"/>
      <c r="M731" s="55"/>
      <c r="N731" s="55"/>
      <c r="O731" s="55"/>
      <c r="P731" s="55"/>
      <c r="Q731" s="55"/>
      <c r="R731" s="55"/>
      <c r="S731" s="55"/>
      <c r="T731" s="55"/>
      <c r="U731" s="55"/>
      <c r="V731" s="55"/>
      <c r="W731" s="55"/>
      <c r="X731" s="55"/>
      <c r="Y731" s="55"/>
      <c r="Z731" s="55"/>
      <c r="AA731" s="55"/>
      <c r="AB731" s="55"/>
      <c r="AC731" s="55"/>
      <c r="AD731" s="55"/>
      <c r="AE731" s="55"/>
      <c r="AF731" s="55"/>
      <c r="AG731" s="55"/>
      <c r="AH731" s="55"/>
      <c r="AI731" s="55"/>
      <c r="AJ731" s="18">
        <f t="shared" ca="1" si="23"/>
        <v>0</v>
      </c>
      <c r="AK731" s="19">
        <f t="shared" ca="1" si="24"/>
        <v>0</v>
      </c>
      <c r="AL731" s="21" t="s">
        <v>82</v>
      </c>
      <c r="AM731" s="21">
        <v>31</v>
      </c>
      <c r="AN731" s="21">
        <v>29</v>
      </c>
    </row>
    <row r="732" spans="1:40" ht="12" hidden="1" customHeight="1">
      <c r="A732" s="43"/>
      <c r="B732" s="10"/>
      <c r="C732" s="10"/>
      <c r="D732" s="10"/>
      <c r="E732" s="10"/>
      <c r="F732" s="10"/>
      <c r="G732" s="10"/>
      <c r="H732" s="10"/>
      <c r="I732" s="10"/>
      <c r="J732" s="10"/>
      <c r="K732" s="14"/>
      <c r="L732" s="55"/>
      <c r="M732" s="55"/>
      <c r="N732" s="55"/>
      <c r="O732" s="55"/>
      <c r="P732" s="55"/>
      <c r="Q732" s="55"/>
      <c r="R732" s="55"/>
      <c r="S732" s="55"/>
      <c r="T732" s="55"/>
      <c r="U732" s="55"/>
      <c r="V732" s="55"/>
      <c r="W732" s="55"/>
      <c r="X732" s="55"/>
      <c r="Y732" s="55"/>
      <c r="Z732" s="55"/>
      <c r="AA732" s="55"/>
      <c r="AB732" s="55"/>
      <c r="AC732" s="55"/>
      <c r="AD732" s="55"/>
      <c r="AE732" s="55"/>
      <c r="AF732" s="55"/>
      <c r="AG732" s="55"/>
      <c r="AH732" s="55"/>
      <c r="AI732" s="55"/>
      <c r="AJ732" s="18">
        <f t="shared" ca="1" si="23"/>
        <v>0</v>
      </c>
      <c r="AK732" s="19">
        <f t="shared" ca="1" si="24"/>
        <v>0</v>
      </c>
      <c r="AL732" s="21" t="s">
        <v>82</v>
      </c>
      <c r="AM732" s="21">
        <v>32</v>
      </c>
      <c r="AN732" s="21">
        <v>30</v>
      </c>
    </row>
    <row r="733" spans="1:40" ht="12" hidden="1" customHeight="1">
      <c r="A733" s="43"/>
      <c r="B733" s="10"/>
      <c r="C733" s="10"/>
      <c r="D733" s="10"/>
      <c r="E733" s="10"/>
      <c r="F733" s="10"/>
      <c r="G733" s="10"/>
      <c r="H733" s="10"/>
      <c r="I733" s="10"/>
      <c r="J733" s="10"/>
      <c r="K733" s="14"/>
      <c r="L733" s="55"/>
      <c r="M733" s="55"/>
      <c r="N733" s="55"/>
      <c r="O733" s="55"/>
      <c r="P733" s="55"/>
      <c r="Q733" s="55"/>
      <c r="R733" s="55"/>
      <c r="S733" s="55"/>
      <c r="T733" s="55"/>
      <c r="U733" s="55"/>
      <c r="V733" s="55"/>
      <c r="W733" s="55"/>
      <c r="X733" s="55"/>
      <c r="Y733" s="55"/>
      <c r="Z733" s="55"/>
      <c r="AA733" s="55"/>
      <c r="AB733" s="55"/>
      <c r="AC733" s="55"/>
      <c r="AD733" s="55"/>
      <c r="AE733" s="55"/>
      <c r="AF733" s="55"/>
      <c r="AG733" s="55"/>
      <c r="AH733" s="55"/>
      <c r="AI733" s="55"/>
      <c r="AJ733" s="18">
        <f t="shared" ca="1" si="23"/>
        <v>0</v>
      </c>
      <c r="AK733" s="19">
        <f t="shared" ca="1" si="24"/>
        <v>0</v>
      </c>
      <c r="AL733" s="21" t="s">
        <v>82</v>
      </c>
      <c r="AM733" s="21">
        <v>33</v>
      </c>
      <c r="AN733" s="21">
        <v>31</v>
      </c>
    </row>
    <row r="734" spans="1:40" ht="12" hidden="1" customHeight="1">
      <c r="A734" s="43"/>
      <c r="B734" s="10"/>
      <c r="C734" s="10"/>
      <c r="D734" s="10"/>
      <c r="E734" s="10"/>
      <c r="F734" s="10"/>
      <c r="G734" s="10"/>
      <c r="H734" s="10"/>
      <c r="I734" s="10"/>
      <c r="J734" s="10"/>
      <c r="K734" s="14"/>
      <c r="L734" s="55"/>
      <c r="M734" s="55"/>
      <c r="N734" s="55"/>
      <c r="O734" s="55"/>
      <c r="P734" s="55"/>
      <c r="Q734" s="55"/>
      <c r="R734" s="55"/>
      <c r="S734" s="55"/>
      <c r="T734" s="55"/>
      <c r="U734" s="55"/>
      <c r="V734" s="55"/>
      <c r="W734" s="55"/>
      <c r="X734" s="55"/>
      <c r="Y734" s="55"/>
      <c r="Z734" s="55"/>
      <c r="AA734" s="55"/>
      <c r="AB734" s="55"/>
      <c r="AC734" s="55"/>
      <c r="AD734" s="55"/>
      <c r="AE734" s="55"/>
      <c r="AF734" s="55"/>
      <c r="AG734" s="55"/>
      <c r="AH734" s="55"/>
      <c r="AI734" s="55"/>
      <c r="AJ734" s="18">
        <f t="shared" ca="1" si="23"/>
        <v>0</v>
      </c>
      <c r="AK734" s="19">
        <f t="shared" ca="1" si="24"/>
        <v>0</v>
      </c>
      <c r="AL734" s="21" t="s">
        <v>82</v>
      </c>
      <c r="AM734" s="21">
        <v>34</v>
      </c>
      <c r="AN734" s="21">
        <v>32</v>
      </c>
    </row>
    <row r="735" spans="1:40" ht="12" hidden="1" customHeight="1">
      <c r="A735" s="43"/>
      <c r="B735" s="10"/>
      <c r="C735" s="10"/>
      <c r="D735" s="10"/>
      <c r="E735" s="10"/>
      <c r="F735" s="10"/>
      <c r="G735" s="10"/>
      <c r="H735" s="10"/>
      <c r="I735" s="10"/>
      <c r="J735" s="10"/>
      <c r="K735" s="14"/>
      <c r="L735" s="55"/>
      <c r="M735" s="55"/>
      <c r="N735" s="55"/>
      <c r="O735" s="55"/>
      <c r="P735" s="55"/>
      <c r="Q735" s="55"/>
      <c r="R735" s="55"/>
      <c r="S735" s="55"/>
      <c r="T735" s="55"/>
      <c r="U735" s="55"/>
      <c r="V735" s="55"/>
      <c r="W735" s="55"/>
      <c r="X735" s="55"/>
      <c r="Y735" s="55"/>
      <c r="Z735" s="55"/>
      <c r="AA735" s="55"/>
      <c r="AB735" s="55"/>
      <c r="AC735" s="55"/>
      <c r="AD735" s="55"/>
      <c r="AE735" s="55"/>
      <c r="AF735" s="55"/>
      <c r="AG735" s="55"/>
      <c r="AH735" s="55"/>
      <c r="AI735" s="55"/>
      <c r="AJ735" s="18">
        <f t="shared" ca="1" si="23"/>
        <v>0</v>
      </c>
      <c r="AK735" s="19">
        <f t="shared" ca="1" si="24"/>
        <v>0</v>
      </c>
      <c r="AL735" s="21" t="s">
        <v>82</v>
      </c>
      <c r="AM735" s="21">
        <v>35</v>
      </c>
      <c r="AN735" s="21">
        <v>33</v>
      </c>
    </row>
    <row r="736" spans="1:40" ht="12" hidden="1" customHeight="1">
      <c r="A736" s="43"/>
      <c r="B736" s="10"/>
      <c r="C736" s="10"/>
      <c r="D736" s="10"/>
      <c r="E736" s="10"/>
      <c r="F736" s="10"/>
      <c r="G736" s="10"/>
      <c r="H736" s="10"/>
      <c r="I736" s="10"/>
      <c r="J736" s="10"/>
      <c r="K736" s="14"/>
      <c r="L736" s="55"/>
      <c r="M736" s="55"/>
      <c r="N736" s="55"/>
      <c r="O736" s="55"/>
      <c r="P736" s="55"/>
      <c r="Q736" s="55"/>
      <c r="R736" s="55"/>
      <c r="S736" s="55"/>
      <c r="T736" s="55"/>
      <c r="U736" s="55"/>
      <c r="V736" s="55"/>
      <c r="W736" s="55"/>
      <c r="X736" s="55"/>
      <c r="Y736" s="55"/>
      <c r="Z736" s="55"/>
      <c r="AA736" s="55"/>
      <c r="AB736" s="55"/>
      <c r="AC736" s="55"/>
      <c r="AD736" s="55"/>
      <c r="AE736" s="55"/>
      <c r="AF736" s="55"/>
      <c r="AG736" s="55"/>
      <c r="AH736" s="55"/>
      <c r="AI736" s="55"/>
      <c r="AJ736" s="18">
        <f t="shared" ca="1" si="23"/>
        <v>0</v>
      </c>
      <c r="AK736" s="19">
        <f t="shared" ca="1" si="24"/>
        <v>0</v>
      </c>
      <c r="AL736" s="21" t="s">
        <v>82</v>
      </c>
      <c r="AM736" s="21">
        <v>36</v>
      </c>
      <c r="AN736" s="21">
        <v>34</v>
      </c>
    </row>
    <row r="737" spans="1:40" ht="12" hidden="1" customHeight="1">
      <c r="A737" s="43"/>
      <c r="B737" s="10"/>
      <c r="C737" s="10"/>
      <c r="D737" s="10"/>
      <c r="E737" s="10"/>
      <c r="F737" s="10"/>
      <c r="G737" s="10"/>
      <c r="H737" s="10"/>
      <c r="I737" s="10"/>
      <c r="J737" s="10"/>
      <c r="K737" s="14"/>
      <c r="L737" s="55"/>
      <c r="M737" s="55"/>
      <c r="N737" s="55"/>
      <c r="O737" s="55"/>
      <c r="P737" s="55"/>
      <c r="Q737" s="55"/>
      <c r="R737" s="55"/>
      <c r="S737" s="55"/>
      <c r="T737" s="55"/>
      <c r="U737" s="55"/>
      <c r="V737" s="55"/>
      <c r="W737" s="55"/>
      <c r="X737" s="55"/>
      <c r="Y737" s="55"/>
      <c r="Z737" s="55"/>
      <c r="AA737" s="55"/>
      <c r="AB737" s="55"/>
      <c r="AC737" s="55"/>
      <c r="AD737" s="55"/>
      <c r="AE737" s="55"/>
      <c r="AF737" s="55"/>
      <c r="AG737" s="55"/>
      <c r="AH737" s="55"/>
      <c r="AI737" s="55"/>
      <c r="AJ737" s="18">
        <f t="shared" ca="1" si="23"/>
        <v>0</v>
      </c>
      <c r="AK737" s="19">
        <f t="shared" ca="1" si="24"/>
        <v>0</v>
      </c>
      <c r="AL737" s="21" t="s">
        <v>82</v>
      </c>
      <c r="AM737" s="21">
        <v>37</v>
      </c>
      <c r="AN737" s="21">
        <v>35</v>
      </c>
    </row>
    <row r="738" spans="1:40" ht="12" hidden="1" customHeight="1">
      <c r="A738" s="43"/>
      <c r="B738" s="10"/>
      <c r="C738" s="10"/>
      <c r="D738" s="10"/>
      <c r="E738" s="10"/>
      <c r="F738" s="10"/>
      <c r="G738" s="10"/>
      <c r="H738" s="10"/>
      <c r="I738" s="10"/>
      <c r="J738" s="10"/>
      <c r="K738" s="14"/>
      <c r="L738" s="55"/>
      <c r="M738" s="55"/>
      <c r="N738" s="55"/>
      <c r="O738" s="55"/>
      <c r="P738" s="55"/>
      <c r="Q738" s="55"/>
      <c r="R738" s="55"/>
      <c r="S738" s="55"/>
      <c r="T738" s="55"/>
      <c r="U738" s="55"/>
      <c r="V738" s="55"/>
      <c r="W738" s="55"/>
      <c r="X738" s="55"/>
      <c r="Y738" s="55"/>
      <c r="Z738" s="55"/>
      <c r="AA738" s="55"/>
      <c r="AB738" s="55"/>
      <c r="AC738" s="55"/>
      <c r="AD738" s="55"/>
      <c r="AE738" s="55"/>
      <c r="AF738" s="55"/>
      <c r="AG738" s="55"/>
      <c r="AH738" s="55"/>
      <c r="AI738" s="55"/>
      <c r="AJ738" s="18">
        <f t="shared" ca="1" si="23"/>
        <v>0</v>
      </c>
      <c r="AK738" s="19">
        <f t="shared" ca="1" si="24"/>
        <v>0</v>
      </c>
      <c r="AL738" s="21" t="s">
        <v>82</v>
      </c>
      <c r="AM738" s="21">
        <v>38</v>
      </c>
      <c r="AN738" s="21">
        <v>36</v>
      </c>
    </row>
    <row r="739" spans="1:40" ht="12" hidden="1" customHeight="1">
      <c r="A739" s="43"/>
      <c r="B739" s="10"/>
      <c r="C739" s="10"/>
      <c r="D739" s="10"/>
      <c r="E739" s="10"/>
      <c r="F739" s="10"/>
      <c r="G739" s="10"/>
      <c r="H739" s="10"/>
      <c r="I739" s="10"/>
      <c r="J739" s="10"/>
      <c r="K739" s="14"/>
      <c r="L739" s="55"/>
      <c r="M739" s="55"/>
      <c r="N739" s="55"/>
      <c r="O739" s="55"/>
      <c r="P739" s="55"/>
      <c r="Q739" s="55"/>
      <c r="R739" s="55"/>
      <c r="S739" s="55"/>
      <c r="T739" s="55"/>
      <c r="U739" s="55"/>
      <c r="V739" s="55"/>
      <c r="W739" s="55"/>
      <c r="X739" s="55"/>
      <c r="Y739" s="55"/>
      <c r="Z739" s="55"/>
      <c r="AA739" s="55"/>
      <c r="AB739" s="55"/>
      <c r="AC739" s="55"/>
      <c r="AD739" s="55"/>
      <c r="AE739" s="55"/>
      <c r="AF739" s="55"/>
      <c r="AG739" s="55"/>
      <c r="AH739" s="55"/>
      <c r="AI739" s="55"/>
      <c r="AJ739" s="18">
        <f t="shared" ca="1" si="23"/>
        <v>0</v>
      </c>
      <c r="AK739" s="19">
        <f t="shared" ca="1" si="24"/>
        <v>0</v>
      </c>
      <c r="AL739" s="21" t="s">
        <v>82</v>
      </c>
      <c r="AM739" s="21">
        <v>39</v>
      </c>
      <c r="AN739" s="21">
        <v>37</v>
      </c>
    </row>
    <row r="740" spans="1:40" ht="12" hidden="1" customHeight="1">
      <c r="A740" s="43"/>
      <c r="B740" s="10"/>
      <c r="C740" s="10"/>
      <c r="D740" s="10"/>
      <c r="E740" s="10"/>
      <c r="F740" s="10"/>
      <c r="G740" s="10"/>
      <c r="H740" s="10"/>
      <c r="I740" s="10"/>
      <c r="J740" s="10"/>
      <c r="K740" s="14"/>
      <c r="L740" s="55"/>
      <c r="M740" s="55"/>
      <c r="N740" s="55"/>
      <c r="O740" s="55"/>
      <c r="P740" s="55"/>
      <c r="Q740" s="55"/>
      <c r="R740" s="55"/>
      <c r="S740" s="55"/>
      <c r="T740" s="55"/>
      <c r="U740" s="55"/>
      <c r="V740" s="55"/>
      <c r="W740" s="55"/>
      <c r="X740" s="55"/>
      <c r="Y740" s="55"/>
      <c r="Z740" s="55"/>
      <c r="AA740" s="55"/>
      <c r="AB740" s="55"/>
      <c r="AC740" s="55"/>
      <c r="AD740" s="55"/>
      <c r="AE740" s="55"/>
      <c r="AF740" s="55"/>
      <c r="AG740" s="55"/>
      <c r="AH740" s="55"/>
      <c r="AI740" s="55"/>
      <c r="AJ740" s="18">
        <f t="shared" ca="1" si="23"/>
        <v>0</v>
      </c>
      <c r="AK740" s="19">
        <f t="shared" ca="1" si="24"/>
        <v>0</v>
      </c>
      <c r="AL740" s="21" t="s">
        <v>82</v>
      </c>
      <c r="AM740" s="21">
        <v>40</v>
      </c>
      <c r="AN740" s="21">
        <v>38</v>
      </c>
    </row>
    <row r="741" spans="1:40" ht="12" hidden="1" customHeight="1">
      <c r="A741" s="43"/>
      <c r="B741" s="10"/>
      <c r="C741" s="10"/>
      <c r="D741" s="10"/>
      <c r="E741" s="10"/>
      <c r="F741" s="10"/>
      <c r="G741" s="10"/>
      <c r="H741" s="10"/>
      <c r="I741" s="10"/>
      <c r="J741" s="10"/>
      <c r="K741" s="14"/>
      <c r="L741" s="55"/>
      <c r="M741" s="55"/>
      <c r="N741" s="55"/>
      <c r="O741" s="55"/>
      <c r="P741" s="55"/>
      <c r="Q741" s="55"/>
      <c r="R741" s="55"/>
      <c r="S741" s="55"/>
      <c r="T741" s="55"/>
      <c r="U741" s="55"/>
      <c r="V741" s="55"/>
      <c r="W741" s="55"/>
      <c r="X741" s="55"/>
      <c r="Y741" s="55"/>
      <c r="Z741" s="55"/>
      <c r="AA741" s="55"/>
      <c r="AB741" s="55"/>
      <c r="AC741" s="55"/>
      <c r="AD741" s="55"/>
      <c r="AE741" s="55"/>
      <c r="AF741" s="55"/>
      <c r="AG741" s="55"/>
      <c r="AH741" s="55"/>
      <c r="AI741" s="55"/>
      <c r="AJ741" s="18">
        <f t="shared" ca="1" si="23"/>
        <v>0</v>
      </c>
      <c r="AK741" s="19">
        <f t="shared" ca="1" si="24"/>
        <v>0</v>
      </c>
      <c r="AL741" s="21" t="s">
        <v>82</v>
      </c>
      <c r="AM741" s="21">
        <v>41</v>
      </c>
      <c r="AN741" s="21">
        <v>39</v>
      </c>
    </row>
    <row r="742" spans="1:40" ht="12" hidden="1" customHeight="1">
      <c r="A742" s="43"/>
      <c r="B742" s="10"/>
      <c r="C742" s="10"/>
      <c r="D742" s="10"/>
      <c r="E742" s="10"/>
      <c r="F742" s="10"/>
      <c r="G742" s="10"/>
      <c r="H742" s="10"/>
      <c r="I742" s="10"/>
      <c r="J742" s="10"/>
      <c r="K742" s="14"/>
      <c r="L742" s="55"/>
      <c r="M742" s="55"/>
      <c r="N742" s="55"/>
      <c r="O742" s="55"/>
      <c r="P742" s="55"/>
      <c r="Q742" s="55"/>
      <c r="R742" s="55"/>
      <c r="S742" s="55"/>
      <c r="T742" s="55"/>
      <c r="U742" s="55"/>
      <c r="V742" s="55"/>
      <c r="W742" s="55"/>
      <c r="X742" s="55"/>
      <c r="Y742" s="55"/>
      <c r="Z742" s="55"/>
      <c r="AA742" s="55"/>
      <c r="AB742" s="55"/>
      <c r="AC742" s="55"/>
      <c r="AD742" s="55"/>
      <c r="AE742" s="55"/>
      <c r="AF742" s="55"/>
      <c r="AG742" s="55"/>
      <c r="AH742" s="55"/>
      <c r="AI742" s="55"/>
      <c r="AJ742" s="18">
        <f t="shared" ca="1" si="23"/>
        <v>0</v>
      </c>
      <c r="AK742" s="19">
        <f t="shared" ca="1" si="24"/>
        <v>0</v>
      </c>
      <c r="AL742" s="21" t="s">
        <v>82</v>
      </c>
      <c r="AM742" s="21">
        <v>42</v>
      </c>
      <c r="AN742" s="21">
        <v>40</v>
      </c>
    </row>
    <row r="743" spans="1:40" ht="12" hidden="1" customHeight="1">
      <c r="A743" s="43"/>
      <c r="B743" s="10"/>
      <c r="C743" s="10"/>
      <c r="D743" s="10"/>
      <c r="E743" s="10"/>
      <c r="F743" s="10"/>
      <c r="G743" s="10"/>
      <c r="H743" s="10"/>
      <c r="I743" s="10"/>
      <c r="J743" s="10"/>
      <c r="K743" s="14"/>
      <c r="L743" s="55"/>
      <c r="M743" s="55"/>
      <c r="N743" s="55"/>
      <c r="O743" s="55"/>
      <c r="P743" s="55"/>
      <c r="Q743" s="55"/>
      <c r="R743" s="55"/>
      <c r="S743" s="55"/>
      <c r="T743" s="55"/>
      <c r="U743" s="55"/>
      <c r="V743" s="55"/>
      <c r="W743" s="55"/>
      <c r="X743" s="55"/>
      <c r="Y743" s="55"/>
      <c r="Z743" s="55"/>
      <c r="AA743" s="55"/>
      <c r="AB743" s="55"/>
      <c r="AC743" s="55"/>
      <c r="AD743" s="55"/>
      <c r="AE743" s="55"/>
      <c r="AF743" s="55"/>
      <c r="AG743" s="55"/>
      <c r="AH743" s="55"/>
      <c r="AI743" s="55"/>
      <c r="AJ743" s="18">
        <f t="shared" ca="1" si="23"/>
        <v>0</v>
      </c>
      <c r="AK743" s="19">
        <f t="shared" ca="1" si="24"/>
        <v>0</v>
      </c>
      <c r="AL743" s="21" t="s">
        <v>82</v>
      </c>
      <c r="AM743" s="21">
        <v>43</v>
      </c>
      <c r="AN743" s="21">
        <v>41</v>
      </c>
    </row>
    <row r="744" spans="1:40" ht="12" hidden="1" customHeight="1">
      <c r="A744" s="43"/>
      <c r="B744" s="10"/>
      <c r="C744" s="10"/>
      <c r="D744" s="10"/>
      <c r="E744" s="10"/>
      <c r="F744" s="10"/>
      <c r="G744" s="10"/>
      <c r="H744" s="10"/>
      <c r="I744" s="10"/>
      <c r="J744" s="10"/>
      <c r="K744" s="14"/>
      <c r="L744" s="55"/>
      <c r="M744" s="55"/>
      <c r="N744" s="55"/>
      <c r="O744" s="55"/>
      <c r="P744" s="55"/>
      <c r="Q744" s="55"/>
      <c r="R744" s="55"/>
      <c r="S744" s="55"/>
      <c r="T744" s="55"/>
      <c r="U744" s="55"/>
      <c r="V744" s="55"/>
      <c r="W744" s="55"/>
      <c r="X744" s="55"/>
      <c r="Y744" s="55"/>
      <c r="Z744" s="55"/>
      <c r="AA744" s="55"/>
      <c r="AB744" s="55"/>
      <c r="AC744" s="55"/>
      <c r="AD744" s="55"/>
      <c r="AE744" s="55"/>
      <c r="AF744" s="55"/>
      <c r="AG744" s="55"/>
      <c r="AH744" s="55"/>
      <c r="AI744" s="55"/>
      <c r="AJ744" s="18">
        <f t="shared" ca="1" si="23"/>
        <v>0</v>
      </c>
      <c r="AK744" s="19">
        <f t="shared" ca="1" si="24"/>
        <v>0</v>
      </c>
      <c r="AL744" s="21" t="s">
        <v>82</v>
      </c>
      <c r="AM744" s="21">
        <v>44</v>
      </c>
      <c r="AN744" s="21">
        <v>42</v>
      </c>
    </row>
    <row r="745" spans="1:40" ht="12" hidden="1" customHeight="1">
      <c r="A745" s="43"/>
      <c r="B745" s="10"/>
      <c r="C745" s="10"/>
      <c r="D745" s="10"/>
      <c r="E745" s="10"/>
      <c r="F745" s="10"/>
      <c r="G745" s="10"/>
      <c r="H745" s="10"/>
      <c r="I745" s="10"/>
      <c r="J745" s="10"/>
      <c r="K745" s="14"/>
      <c r="L745" s="55"/>
      <c r="M745" s="55"/>
      <c r="N745" s="55"/>
      <c r="O745" s="55"/>
      <c r="P745" s="55"/>
      <c r="Q745" s="55"/>
      <c r="R745" s="55"/>
      <c r="S745" s="55"/>
      <c r="T745" s="55"/>
      <c r="U745" s="55"/>
      <c r="V745" s="55"/>
      <c r="W745" s="55"/>
      <c r="X745" s="55"/>
      <c r="Y745" s="55"/>
      <c r="Z745" s="55"/>
      <c r="AA745" s="55"/>
      <c r="AB745" s="55"/>
      <c r="AC745" s="55"/>
      <c r="AD745" s="55"/>
      <c r="AE745" s="55"/>
      <c r="AF745" s="55"/>
      <c r="AG745" s="55"/>
      <c r="AH745" s="55"/>
      <c r="AI745" s="55"/>
      <c r="AJ745" s="18">
        <f t="shared" ca="1" si="23"/>
        <v>0</v>
      </c>
      <c r="AK745" s="19">
        <f t="shared" ca="1" si="24"/>
        <v>0</v>
      </c>
      <c r="AL745" s="21" t="s">
        <v>82</v>
      </c>
      <c r="AM745" s="21">
        <v>45</v>
      </c>
      <c r="AN745" s="21">
        <v>43</v>
      </c>
    </row>
    <row r="746" spans="1:40" ht="12" hidden="1" customHeight="1">
      <c r="A746" s="43"/>
      <c r="B746" s="10"/>
      <c r="C746" s="10"/>
      <c r="D746" s="10"/>
      <c r="E746" s="10"/>
      <c r="F746" s="10"/>
      <c r="G746" s="10"/>
      <c r="H746" s="10"/>
      <c r="I746" s="10"/>
      <c r="J746" s="10"/>
      <c r="K746" s="14"/>
      <c r="L746" s="55"/>
      <c r="M746" s="55"/>
      <c r="N746" s="55"/>
      <c r="O746" s="55"/>
      <c r="P746" s="55"/>
      <c r="Q746" s="55"/>
      <c r="R746" s="55"/>
      <c r="S746" s="55"/>
      <c r="T746" s="55"/>
      <c r="U746" s="55"/>
      <c r="V746" s="55"/>
      <c r="W746" s="55"/>
      <c r="X746" s="55"/>
      <c r="Y746" s="55"/>
      <c r="Z746" s="55"/>
      <c r="AA746" s="55"/>
      <c r="AB746" s="55"/>
      <c r="AC746" s="55"/>
      <c r="AD746" s="55"/>
      <c r="AE746" s="55"/>
      <c r="AF746" s="55"/>
      <c r="AG746" s="55"/>
      <c r="AH746" s="55"/>
      <c r="AI746" s="55"/>
      <c r="AJ746" s="18">
        <f t="shared" ca="1" si="23"/>
        <v>0</v>
      </c>
      <c r="AK746" s="19">
        <f t="shared" ca="1" si="24"/>
        <v>0</v>
      </c>
      <c r="AL746" s="21" t="s">
        <v>82</v>
      </c>
      <c r="AM746" s="21">
        <v>46</v>
      </c>
      <c r="AN746" s="21">
        <v>44</v>
      </c>
    </row>
    <row r="747" spans="1:40" ht="12" hidden="1" customHeight="1">
      <c r="A747" s="43"/>
      <c r="B747" s="10"/>
      <c r="C747" s="10"/>
      <c r="D747" s="10"/>
      <c r="E747" s="10"/>
      <c r="F747" s="10"/>
      <c r="G747" s="10"/>
      <c r="H747" s="10"/>
      <c r="I747" s="10"/>
      <c r="J747" s="10"/>
      <c r="K747" s="14"/>
      <c r="L747" s="55"/>
      <c r="M747" s="55"/>
      <c r="N747" s="55"/>
      <c r="O747" s="55"/>
      <c r="P747" s="55"/>
      <c r="Q747" s="55"/>
      <c r="R747" s="55"/>
      <c r="S747" s="55"/>
      <c r="T747" s="55"/>
      <c r="U747" s="55"/>
      <c r="V747" s="55"/>
      <c r="W747" s="55"/>
      <c r="X747" s="55"/>
      <c r="Y747" s="55"/>
      <c r="Z747" s="55"/>
      <c r="AA747" s="55"/>
      <c r="AB747" s="55"/>
      <c r="AC747" s="55"/>
      <c r="AD747" s="55"/>
      <c r="AE747" s="55"/>
      <c r="AF747" s="55"/>
      <c r="AG747" s="55"/>
      <c r="AH747" s="55"/>
      <c r="AI747" s="55"/>
      <c r="AJ747" s="18">
        <f t="shared" ca="1" si="23"/>
        <v>0</v>
      </c>
      <c r="AK747" s="19">
        <f t="shared" ca="1" si="24"/>
        <v>0</v>
      </c>
      <c r="AL747" s="21" t="s">
        <v>82</v>
      </c>
      <c r="AM747" s="21">
        <v>47</v>
      </c>
      <c r="AN747" s="21">
        <v>45</v>
      </c>
    </row>
    <row r="748" spans="1:40" ht="12" hidden="1" customHeight="1">
      <c r="A748" s="43"/>
      <c r="B748" s="10"/>
      <c r="C748" s="10"/>
      <c r="D748" s="10"/>
      <c r="E748" s="10"/>
      <c r="F748" s="10"/>
      <c r="G748" s="10"/>
      <c r="H748" s="10"/>
      <c r="I748" s="10"/>
      <c r="J748" s="10"/>
      <c r="K748" s="14"/>
      <c r="L748" s="55"/>
      <c r="M748" s="55"/>
      <c r="N748" s="55"/>
      <c r="O748" s="55"/>
      <c r="P748" s="55"/>
      <c r="Q748" s="55"/>
      <c r="R748" s="55"/>
      <c r="S748" s="55"/>
      <c r="T748" s="55"/>
      <c r="U748" s="55"/>
      <c r="V748" s="55"/>
      <c r="W748" s="55"/>
      <c r="X748" s="55"/>
      <c r="Y748" s="55"/>
      <c r="Z748" s="55"/>
      <c r="AA748" s="55"/>
      <c r="AB748" s="55"/>
      <c r="AC748" s="55"/>
      <c r="AD748" s="55"/>
      <c r="AE748" s="55"/>
      <c r="AF748" s="55"/>
      <c r="AG748" s="55"/>
      <c r="AH748" s="55"/>
      <c r="AI748" s="55"/>
      <c r="AJ748" s="18">
        <f t="shared" ca="1" si="23"/>
        <v>0</v>
      </c>
      <c r="AK748" s="19">
        <f t="shared" ca="1" si="24"/>
        <v>0</v>
      </c>
      <c r="AL748" s="21" t="s">
        <v>82</v>
      </c>
      <c r="AM748" s="21">
        <v>48</v>
      </c>
      <c r="AN748" s="21">
        <v>46</v>
      </c>
    </row>
    <row r="749" spans="1:40" ht="12" hidden="1" customHeight="1">
      <c r="A749" s="43"/>
      <c r="B749" s="10"/>
      <c r="C749" s="10"/>
      <c r="D749" s="10"/>
      <c r="E749" s="10"/>
      <c r="F749" s="10"/>
      <c r="G749" s="10"/>
      <c r="H749" s="10"/>
      <c r="I749" s="10"/>
      <c r="J749" s="10"/>
      <c r="K749" s="14"/>
      <c r="L749" s="55"/>
      <c r="M749" s="55"/>
      <c r="N749" s="55"/>
      <c r="O749" s="55"/>
      <c r="P749" s="55"/>
      <c r="Q749" s="55"/>
      <c r="R749" s="55"/>
      <c r="S749" s="55"/>
      <c r="T749" s="55"/>
      <c r="U749" s="55"/>
      <c r="V749" s="55"/>
      <c r="W749" s="55"/>
      <c r="X749" s="55"/>
      <c r="Y749" s="55"/>
      <c r="Z749" s="55"/>
      <c r="AA749" s="55"/>
      <c r="AB749" s="55"/>
      <c r="AC749" s="55"/>
      <c r="AD749" s="55"/>
      <c r="AE749" s="55"/>
      <c r="AF749" s="55"/>
      <c r="AG749" s="55"/>
      <c r="AH749" s="55"/>
      <c r="AI749" s="55"/>
      <c r="AJ749" s="18">
        <f t="shared" ca="1" si="23"/>
        <v>0</v>
      </c>
      <c r="AK749" s="19">
        <f t="shared" ca="1" si="24"/>
        <v>0</v>
      </c>
      <c r="AL749" s="21" t="s">
        <v>82</v>
      </c>
      <c r="AM749" s="21">
        <v>49</v>
      </c>
      <c r="AN749" s="21">
        <v>47</v>
      </c>
    </row>
    <row r="750" spans="1:40" ht="12" hidden="1" customHeight="1">
      <c r="A750" s="43"/>
      <c r="B750" s="10"/>
      <c r="C750" s="10"/>
      <c r="D750" s="10"/>
      <c r="E750" s="10"/>
      <c r="F750" s="10"/>
      <c r="G750" s="10"/>
      <c r="H750" s="10"/>
      <c r="I750" s="10"/>
      <c r="J750" s="10"/>
      <c r="K750" s="14"/>
      <c r="L750" s="55"/>
      <c r="M750" s="55"/>
      <c r="N750" s="55"/>
      <c r="O750" s="55"/>
      <c r="P750" s="55"/>
      <c r="Q750" s="55"/>
      <c r="R750" s="55"/>
      <c r="S750" s="55"/>
      <c r="T750" s="55"/>
      <c r="U750" s="55"/>
      <c r="V750" s="55"/>
      <c r="W750" s="55"/>
      <c r="X750" s="55"/>
      <c r="Y750" s="55"/>
      <c r="Z750" s="55"/>
      <c r="AA750" s="55"/>
      <c r="AB750" s="55"/>
      <c r="AC750" s="55"/>
      <c r="AD750" s="55"/>
      <c r="AE750" s="55"/>
      <c r="AF750" s="55"/>
      <c r="AG750" s="55"/>
      <c r="AH750" s="55"/>
      <c r="AI750" s="55"/>
      <c r="AJ750" s="18">
        <f t="shared" ca="1" si="23"/>
        <v>0</v>
      </c>
      <c r="AK750" s="19">
        <f t="shared" ca="1" si="24"/>
        <v>0</v>
      </c>
      <c r="AL750" s="21" t="s">
        <v>82</v>
      </c>
      <c r="AM750" s="21">
        <v>50</v>
      </c>
      <c r="AN750" s="21">
        <v>48</v>
      </c>
    </row>
    <row r="751" spans="1:40" ht="12" hidden="1" customHeight="1">
      <c r="A751" s="43"/>
      <c r="B751" s="10"/>
      <c r="C751" s="10"/>
      <c r="D751" s="10"/>
      <c r="E751" s="10"/>
      <c r="F751" s="10"/>
      <c r="G751" s="10"/>
      <c r="H751" s="10"/>
      <c r="I751" s="10"/>
      <c r="J751" s="10"/>
      <c r="K751" s="14"/>
      <c r="L751" s="55"/>
      <c r="M751" s="55"/>
      <c r="N751" s="55"/>
      <c r="O751" s="55"/>
      <c r="P751" s="55"/>
      <c r="Q751" s="55"/>
      <c r="R751" s="55"/>
      <c r="S751" s="55"/>
      <c r="T751" s="55"/>
      <c r="U751" s="55"/>
      <c r="V751" s="55"/>
      <c r="W751" s="55"/>
      <c r="X751" s="55"/>
      <c r="Y751" s="55"/>
      <c r="Z751" s="55"/>
      <c r="AA751" s="55"/>
      <c r="AB751" s="55"/>
      <c r="AC751" s="55"/>
      <c r="AD751" s="55"/>
      <c r="AE751" s="55"/>
      <c r="AF751" s="55"/>
      <c r="AG751" s="55"/>
      <c r="AH751" s="55"/>
      <c r="AI751" s="55"/>
      <c r="AJ751" s="18">
        <f t="shared" ca="1" si="23"/>
        <v>0</v>
      </c>
      <c r="AK751" s="19">
        <f t="shared" ca="1" si="24"/>
        <v>0</v>
      </c>
      <c r="AL751" s="21" t="s">
        <v>82</v>
      </c>
      <c r="AM751" s="21">
        <v>51</v>
      </c>
      <c r="AN751" s="21">
        <v>49</v>
      </c>
    </row>
    <row r="752" spans="1:40" ht="12" hidden="1" customHeight="1">
      <c r="A752" s="43"/>
      <c r="B752" s="10"/>
      <c r="C752" s="10"/>
      <c r="D752" s="10"/>
      <c r="E752" s="10"/>
      <c r="F752" s="10"/>
      <c r="G752" s="10"/>
      <c r="H752" s="10"/>
      <c r="I752" s="10"/>
      <c r="J752" s="10"/>
      <c r="K752" s="14"/>
      <c r="L752" s="55"/>
      <c r="M752" s="55"/>
      <c r="N752" s="55"/>
      <c r="O752" s="55"/>
      <c r="P752" s="55"/>
      <c r="Q752" s="55"/>
      <c r="R752" s="55"/>
      <c r="S752" s="55"/>
      <c r="T752" s="55"/>
      <c r="U752" s="55"/>
      <c r="V752" s="55"/>
      <c r="W752" s="55"/>
      <c r="X752" s="55"/>
      <c r="Y752" s="55"/>
      <c r="Z752" s="55"/>
      <c r="AA752" s="55"/>
      <c r="AB752" s="55"/>
      <c r="AC752" s="55"/>
      <c r="AD752" s="55"/>
      <c r="AE752" s="55"/>
      <c r="AF752" s="55"/>
      <c r="AG752" s="55"/>
      <c r="AH752" s="55"/>
      <c r="AI752" s="55"/>
      <c r="AJ752" s="18">
        <f t="shared" ca="1" si="23"/>
        <v>0</v>
      </c>
      <c r="AK752" s="19">
        <f t="shared" ca="1" si="24"/>
        <v>0</v>
      </c>
      <c r="AL752" s="21" t="s">
        <v>82</v>
      </c>
      <c r="AM752" s="21">
        <v>52</v>
      </c>
      <c r="AN752" s="21">
        <v>50</v>
      </c>
    </row>
    <row r="753" spans="1:40" ht="12" hidden="1" customHeight="1">
      <c r="A753" s="43"/>
      <c r="B753" s="10"/>
      <c r="C753" s="10"/>
      <c r="D753" s="10"/>
      <c r="E753" s="10"/>
      <c r="F753" s="10"/>
      <c r="G753" s="10"/>
      <c r="H753" s="10"/>
      <c r="I753" s="10"/>
      <c r="J753" s="10"/>
      <c r="K753" s="14"/>
      <c r="L753" s="55"/>
      <c r="M753" s="55"/>
      <c r="N753" s="55"/>
      <c r="O753" s="55"/>
      <c r="P753" s="55"/>
      <c r="Q753" s="55"/>
      <c r="R753" s="55"/>
      <c r="S753" s="55"/>
      <c r="T753" s="55"/>
      <c r="U753" s="55"/>
      <c r="V753" s="55"/>
      <c r="W753" s="55"/>
      <c r="X753" s="55"/>
      <c r="Y753" s="55"/>
      <c r="Z753" s="55"/>
      <c r="AA753" s="55"/>
      <c r="AB753" s="55"/>
      <c r="AC753" s="55"/>
      <c r="AD753" s="55"/>
      <c r="AE753" s="55"/>
      <c r="AF753" s="55"/>
      <c r="AG753" s="55"/>
      <c r="AH753" s="55"/>
      <c r="AI753" s="55"/>
      <c r="AJ753" s="18">
        <f t="shared" ca="1" si="23"/>
        <v>0</v>
      </c>
      <c r="AK753" s="19">
        <f t="shared" ca="1" si="24"/>
        <v>0</v>
      </c>
      <c r="AL753" s="21" t="s">
        <v>83</v>
      </c>
      <c r="AM753" s="21">
        <v>3</v>
      </c>
      <c r="AN753" s="21">
        <v>1</v>
      </c>
    </row>
    <row r="754" spans="1:40" ht="12" hidden="1" customHeight="1">
      <c r="A754" s="43"/>
      <c r="B754" s="10"/>
      <c r="C754" s="10"/>
      <c r="D754" s="10"/>
      <c r="E754" s="10"/>
      <c r="F754" s="10"/>
      <c r="G754" s="10"/>
      <c r="H754" s="10"/>
      <c r="I754" s="10"/>
      <c r="J754" s="10"/>
      <c r="K754" s="14"/>
      <c r="L754" s="55"/>
      <c r="M754" s="55"/>
      <c r="N754" s="55"/>
      <c r="O754" s="55"/>
      <c r="P754" s="55"/>
      <c r="Q754" s="55"/>
      <c r="R754" s="55"/>
      <c r="S754" s="55"/>
      <c r="T754" s="55"/>
      <c r="U754" s="55"/>
      <c r="V754" s="55"/>
      <c r="W754" s="55"/>
      <c r="X754" s="55"/>
      <c r="Y754" s="55"/>
      <c r="Z754" s="55"/>
      <c r="AA754" s="55"/>
      <c r="AB754" s="55"/>
      <c r="AC754" s="55"/>
      <c r="AD754" s="55"/>
      <c r="AE754" s="55"/>
      <c r="AF754" s="55"/>
      <c r="AG754" s="55"/>
      <c r="AH754" s="55"/>
      <c r="AI754" s="55"/>
      <c r="AJ754" s="18">
        <f t="shared" ca="1" si="23"/>
        <v>0</v>
      </c>
      <c r="AK754" s="19">
        <f t="shared" ca="1" si="24"/>
        <v>0</v>
      </c>
      <c r="AL754" s="21" t="s">
        <v>83</v>
      </c>
      <c r="AM754" s="21">
        <v>4</v>
      </c>
      <c r="AN754" s="21">
        <v>2</v>
      </c>
    </row>
    <row r="755" spans="1:40" ht="12" hidden="1" customHeight="1">
      <c r="A755" s="43"/>
      <c r="B755" s="10"/>
      <c r="C755" s="10"/>
      <c r="D755" s="10"/>
      <c r="E755" s="10"/>
      <c r="F755" s="10"/>
      <c r="G755" s="10"/>
      <c r="H755" s="10"/>
      <c r="I755" s="10"/>
      <c r="J755" s="10"/>
      <c r="K755" s="14"/>
      <c r="L755" s="55"/>
      <c r="M755" s="55"/>
      <c r="N755" s="55"/>
      <c r="O755" s="55"/>
      <c r="P755" s="55"/>
      <c r="Q755" s="55"/>
      <c r="R755" s="55"/>
      <c r="S755" s="55"/>
      <c r="T755" s="55"/>
      <c r="U755" s="55"/>
      <c r="V755" s="55"/>
      <c r="W755" s="55"/>
      <c r="X755" s="55"/>
      <c r="Y755" s="55"/>
      <c r="Z755" s="55"/>
      <c r="AA755" s="55"/>
      <c r="AB755" s="55"/>
      <c r="AC755" s="55"/>
      <c r="AD755" s="55"/>
      <c r="AE755" s="55"/>
      <c r="AF755" s="55"/>
      <c r="AG755" s="55"/>
      <c r="AH755" s="55"/>
      <c r="AI755" s="55"/>
      <c r="AJ755" s="18">
        <f t="shared" ca="1" si="23"/>
        <v>0</v>
      </c>
      <c r="AK755" s="19">
        <f t="shared" ca="1" si="24"/>
        <v>0</v>
      </c>
      <c r="AL755" s="21" t="s">
        <v>83</v>
      </c>
      <c r="AM755" s="21">
        <v>5</v>
      </c>
      <c r="AN755" s="21">
        <v>3</v>
      </c>
    </row>
    <row r="756" spans="1:40" ht="12" hidden="1" customHeight="1">
      <c r="A756" s="43"/>
      <c r="B756" s="10"/>
      <c r="C756" s="10"/>
      <c r="D756" s="10"/>
      <c r="E756" s="10"/>
      <c r="F756" s="10"/>
      <c r="G756" s="10"/>
      <c r="H756" s="10"/>
      <c r="I756" s="10"/>
      <c r="J756" s="10"/>
      <c r="K756" s="14"/>
      <c r="L756" s="55"/>
      <c r="M756" s="55"/>
      <c r="N756" s="55"/>
      <c r="O756" s="55"/>
      <c r="P756" s="55"/>
      <c r="Q756" s="55"/>
      <c r="R756" s="55"/>
      <c r="S756" s="55"/>
      <c r="T756" s="55"/>
      <c r="U756" s="55"/>
      <c r="V756" s="55"/>
      <c r="W756" s="55"/>
      <c r="X756" s="55"/>
      <c r="Y756" s="55"/>
      <c r="Z756" s="55"/>
      <c r="AA756" s="55"/>
      <c r="AB756" s="55"/>
      <c r="AC756" s="55"/>
      <c r="AD756" s="55"/>
      <c r="AE756" s="55"/>
      <c r="AF756" s="55"/>
      <c r="AG756" s="55"/>
      <c r="AH756" s="55"/>
      <c r="AI756" s="55"/>
      <c r="AJ756" s="18">
        <f t="shared" ca="1" si="23"/>
        <v>0</v>
      </c>
      <c r="AK756" s="19">
        <f t="shared" ca="1" si="24"/>
        <v>0</v>
      </c>
      <c r="AL756" s="21" t="s">
        <v>83</v>
      </c>
      <c r="AM756" s="21">
        <v>6</v>
      </c>
      <c r="AN756" s="21">
        <v>4</v>
      </c>
    </row>
    <row r="757" spans="1:40" ht="12" hidden="1" customHeight="1">
      <c r="A757" s="43"/>
      <c r="B757" s="10"/>
      <c r="C757" s="10"/>
      <c r="D757" s="10"/>
      <c r="E757" s="10"/>
      <c r="F757" s="10"/>
      <c r="G757" s="10"/>
      <c r="H757" s="10"/>
      <c r="I757" s="10"/>
      <c r="J757" s="10"/>
      <c r="K757" s="14"/>
      <c r="L757" s="55"/>
      <c r="M757" s="55"/>
      <c r="N757" s="55"/>
      <c r="O757" s="55"/>
      <c r="P757" s="55"/>
      <c r="Q757" s="55"/>
      <c r="R757" s="55"/>
      <c r="S757" s="55"/>
      <c r="T757" s="55"/>
      <c r="U757" s="55"/>
      <c r="V757" s="55"/>
      <c r="W757" s="55"/>
      <c r="X757" s="55"/>
      <c r="Y757" s="55"/>
      <c r="Z757" s="55"/>
      <c r="AA757" s="55"/>
      <c r="AB757" s="55"/>
      <c r="AC757" s="55"/>
      <c r="AD757" s="55"/>
      <c r="AE757" s="55"/>
      <c r="AF757" s="55"/>
      <c r="AG757" s="55"/>
      <c r="AH757" s="55"/>
      <c r="AI757" s="55"/>
      <c r="AJ757" s="18">
        <f t="shared" ca="1" si="23"/>
        <v>0</v>
      </c>
      <c r="AK757" s="19">
        <f t="shared" ca="1" si="24"/>
        <v>0</v>
      </c>
      <c r="AL757" s="21" t="s">
        <v>83</v>
      </c>
      <c r="AM757" s="21">
        <v>7</v>
      </c>
      <c r="AN757" s="21">
        <v>5</v>
      </c>
    </row>
    <row r="758" spans="1:40" ht="12" hidden="1" customHeight="1">
      <c r="A758" s="43"/>
      <c r="B758" s="10"/>
      <c r="C758" s="10"/>
      <c r="D758" s="10"/>
      <c r="E758" s="10"/>
      <c r="F758" s="10"/>
      <c r="G758" s="10"/>
      <c r="H758" s="10"/>
      <c r="I758" s="10"/>
      <c r="J758" s="10"/>
      <c r="K758" s="14"/>
      <c r="L758" s="55"/>
      <c r="M758" s="55"/>
      <c r="N758" s="55"/>
      <c r="O758" s="55"/>
      <c r="P758" s="55"/>
      <c r="Q758" s="55"/>
      <c r="R758" s="55"/>
      <c r="S758" s="55"/>
      <c r="T758" s="55"/>
      <c r="U758" s="55"/>
      <c r="V758" s="55"/>
      <c r="W758" s="55"/>
      <c r="X758" s="55"/>
      <c r="Y758" s="55"/>
      <c r="Z758" s="55"/>
      <c r="AA758" s="55"/>
      <c r="AB758" s="55"/>
      <c r="AC758" s="55"/>
      <c r="AD758" s="55"/>
      <c r="AE758" s="55"/>
      <c r="AF758" s="55"/>
      <c r="AG758" s="55"/>
      <c r="AH758" s="55"/>
      <c r="AI758" s="55"/>
      <c r="AJ758" s="18">
        <f t="shared" ca="1" si="23"/>
        <v>0</v>
      </c>
      <c r="AK758" s="19">
        <f t="shared" ca="1" si="24"/>
        <v>0</v>
      </c>
      <c r="AL758" s="21" t="s">
        <v>83</v>
      </c>
      <c r="AM758" s="21">
        <v>8</v>
      </c>
      <c r="AN758" s="21">
        <v>6</v>
      </c>
    </row>
    <row r="759" spans="1:40" ht="12" hidden="1" customHeight="1">
      <c r="A759" s="43"/>
      <c r="B759" s="10"/>
      <c r="C759" s="10"/>
      <c r="D759" s="10"/>
      <c r="E759" s="10"/>
      <c r="F759" s="10"/>
      <c r="G759" s="10"/>
      <c r="H759" s="10"/>
      <c r="I759" s="10"/>
      <c r="J759" s="10"/>
      <c r="K759" s="14"/>
      <c r="L759" s="55"/>
      <c r="M759" s="55"/>
      <c r="N759" s="55"/>
      <c r="O759" s="55"/>
      <c r="P759" s="55"/>
      <c r="Q759" s="55"/>
      <c r="R759" s="55"/>
      <c r="S759" s="55"/>
      <c r="T759" s="55"/>
      <c r="U759" s="55"/>
      <c r="V759" s="55"/>
      <c r="W759" s="55"/>
      <c r="X759" s="55"/>
      <c r="Y759" s="55"/>
      <c r="Z759" s="55"/>
      <c r="AA759" s="55"/>
      <c r="AB759" s="55"/>
      <c r="AC759" s="55"/>
      <c r="AD759" s="55"/>
      <c r="AE759" s="55"/>
      <c r="AF759" s="55"/>
      <c r="AG759" s="55"/>
      <c r="AH759" s="55"/>
      <c r="AI759" s="55"/>
      <c r="AJ759" s="18">
        <f t="shared" ca="1" si="23"/>
        <v>0</v>
      </c>
      <c r="AK759" s="19">
        <f t="shared" ca="1" si="24"/>
        <v>0</v>
      </c>
      <c r="AL759" s="21" t="s">
        <v>83</v>
      </c>
      <c r="AM759" s="21">
        <v>9</v>
      </c>
      <c r="AN759" s="21">
        <v>7</v>
      </c>
    </row>
    <row r="760" spans="1:40" ht="12" hidden="1" customHeight="1">
      <c r="A760" s="43"/>
      <c r="B760" s="10"/>
      <c r="C760" s="10"/>
      <c r="D760" s="10"/>
      <c r="E760" s="10"/>
      <c r="F760" s="10"/>
      <c r="G760" s="10"/>
      <c r="H760" s="10"/>
      <c r="I760" s="10"/>
      <c r="J760" s="10"/>
      <c r="K760" s="14"/>
      <c r="L760" s="55"/>
      <c r="M760" s="55"/>
      <c r="N760" s="55"/>
      <c r="O760" s="55"/>
      <c r="P760" s="55"/>
      <c r="Q760" s="55"/>
      <c r="R760" s="55"/>
      <c r="S760" s="55"/>
      <c r="T760" s="55"/>
      <c r="U760" s="55"/>
      <c r="V760" s="55"/>
      <c r="W760" s="55"/>
      <c r="X760" s="55"/>
      <c r="Y760" s="55"/>
      <c r="Z760" s="55"/>
      <c r="AA760" s="55"/>
      <c r="AB760" s="55"/>
      <c r="AC760" s="55"/>
      <c r="AD760" s="55"/>
      <c r="AE760" s="55"/>
      <c r="AF760" s="55"/>
      <c r="AG760" s="55"/>
      <c r="AH760" s="55"/>
      <c r="AI760" s="55"/>
      <c r="AJ760" s="18">
        <f t="shared" ca="1" si="23"/>
        <v>0</v>
      </c>
      <c r="AK760" s="19">
        <f t="shared" ca="1" si="24"/>
        <v>0</v>
      </c>
      <c r="AL760" s="21" t="s">
        <v>83</v>
      </c>
      <c r="AM760" s="21">
        <v>10</v>
      </c>
      <c r="AN760" s="21">
        <v>8</v>
      </c>
    </row>
    <row r="761" spans="1:40" ht="12" hidden="1" customHeight="1">
      <c r="A761" s="43"/>
      <c r="B761" s="10"/>
      <c r="C761" s="10"/>
      <c r="D761" s="10"/>
      <c r="E761" s="10"/>
      <c r="F761" s="10"/>
      <c r="G761" s="10"/>
      <c r="H761" s="10"/>
      <c r="I761" s="10"/>
      <c r="J761" s="10"/>
      <c r="K761" s="14"/>
      <c r="L761" s="55"/>
      <c r="M761" s="55"/>
      <c r="N761" s="55"/>
      <c r="O761" s="55"/>
      <c r="P761" s="55"/>
      <c r="Q761" s="55"/>
      <c r="R761" s="55"/>
      <c r="S761" s="55"/>
      <c r="T761" s="55"/>
      <c r="U761" s="55"/>
      <c r="V761" s="55"/>
      <c r="W761" s="55"/>
      <c r="X761" s="55"/>
      <c r="Y761" s="55"/>
      <c r="Z761" s="55"/>
      <c r="AA761" s="55"/>
      <c r="AB761" s="55"/>
      <c r="AC761" s="55"/>
      <c r="AD761" s="55"/>
      <c r="AE761" s="55"/>
      <c r="AF761" s="55"/>
      <c r="AG761" s="55"/>
      <c r="AH761" s="55"/>
      <c r="AI761" s="55"/>
      <c r="AJ761" s="18">
        <f t="shared" ca="1" si="23"/>
        <v>0</v>
      </c>
      <c r="AK761" s="19">
        <f t="shared" ca="1" si="24"/>
        <v>0</v>
      </c>
      <c r="AL761" s="21" t="s">
        <v>83</v>
      </c>
      <c r="AM761" s="21">
        <v>11</v>
      </c>
      <c r="AN761" s="21">
        <v>9</v>
      </c>
    </row>
    <row r="762" spans="1:40" ht="12" hidden="1" customHeight="1">
      <c r="A762" s="43"/>
      <c r="B762" s="10"/>
      <c r="C762" s="10"/>
      <c r="D762" s="10"/>
      <c r="E762" s="10"/>
      <c r="F762" s="10"/>
      <c r="G762" s="10"/>
      <c r="H762" s="10"/>
      <c r="I762" s="10"/>
      <c r="J762" s="10"/>
      <c r="K762" s="14"/>
      <c r="L762" s="55"/>
      <c r="M762" s="55"/>
      <c r="N762" s="55"/>
      <c r="O762" s="55"/>
      <c r="P762" s="55"/>
      <c r="Q762" s="55"/>
      <c r="R762" s="55"/>
      <c r="S762" s="55"/>
      <c r="T762" s="55"/>
      <c r="U762" s="55"/>
      <c r="V762" s="55"/>
      <c r="W762" s="55"/>
      <c r="X762" s="55"/>
      <c r="Y762" s="55"/>
      <c r="Z762" s="55"/>
      <c r="AA762" s="55"/>
      <c r="AB762" s="55"/>
      <c r="AC762" s="55"/>
      <c r="AD762" s="55"/>
      <c r="AE762" s="55"/>
      <c r="AF762" s="55"/>
      <c r="AG762" s="55"/>
      <c r="AH762" s="55"/>
      <c r="AI762" s="55"/>
      <c r="AJ762" s="18">
        <f t="shared" ca="1" si="23"/>
        <v>0</v>
      </c>
      <c r="AK762" s="19">
        <f t="shared" ca="1" si="24"/>
        <v>0</v>
      </c>
      <c r="AL762" s="21" t="s">
        <v>83</v>
      </c>
      <c r="AM762" s="21">
        <v>12</v>
      </c>
      <c r="AN762" s="21">
        <v>10</v>
      </c>
    </row>
    <row r="763" spans="1:40" ht="12" hidden="1" customHeight="1">
      <c r="A763" s="43"/>
      <c r="B763" s="10"/>
      <c r="C763" s="10"/>
      <c r="D763" s="10"/>
      <c r="E763" s="10"/>
      <c r="F763" s="10"/>
      <c r="G763" s="10"/>
      <c r="H763" s="10"/>
      <c r="I763" s="10"/>
      <c r="J763" s="10"/>
      <c r="K763" s="14"/>
      <c r="L763" s="55"/>
      <c r="M763" s="55"/>
      <c r="N763" s="55"/>
      <c r="O763" s="55"/>
      <c r="P763" s="55"/>
      <c r="Q763" s="55"/>
      <c r="R763" s="55"/>
      <c r="S763" s="55"/>
      <c r="T763" s="55"/>
      <c r="U763" s="55"/>
      <c r="V763" s="55"/>
      <c r="W763" s="55"/>
      <c r="X763" s="55"/>
      <c r="Y763" s="55"/>
      <c r="Z763" s="55"/>
      <c r="AA763" s="55"/>
      <c r="AB763" s="55"/>
      <c r="AC763" s="55"/>
      <c r="AD763" s="55"/>
      <c r="AE763" s="55"/>
      <c r="AF763" s="55"/>
      <c r="AG763" s="55"/>
      <c r="AH763" s="55"/>
      <c r="AI763" s="55"/>
      <c r="AJ763" s="18">
        <f t="shared" ca="1" si="23"/>
        <v>0</v>
      </c>
      <c r="AK763" s="19">
        <f t="shared" ca="1" si="24"/>
        <v>0</v>
      </c>
      <c r="AL763" s="21" t="s">
        <v>83</v>
      </c>
      <c r="AM763" s="21">
        <v>13</v>
      </c>
      <c r="AN763" s="21">
        <v>11</v>
      </c>
    </row>
    <row r="764" spans="1:40" ht="12" hidden="1" customHeight="1">
      <c r="A764" s="43"/>
      <c r="B764" s="10"/>
      <c r="C764" s="10"/>
      <c r="D764" s="10"/>
      <c r="E764" s="10"/>
      <c r="F764" s="10"/>
      <c r="G764" s="10"/>
      <c r="H764" s="10"/>
      <c r="I764" s="10"/>
      <c r="J764" s="10"/>
      <c r="K764" s="14"/>
      <c r="L764" s="55"/>
      <c r="M764" s="55"/>
      <c r="N764" s="55"/>
      <c r="O764" s="55"/>
      <c r="P764" s="55"/>
      <c r="Q764" s="55"/>
      <c r="R764" s="55"/>
      <c r="S764" s="55"/>
      <c r="T764" s="55"/>
      <c r="U764" s="55"/>
      <c r="V764" s="55"/>
      <c r="W764" s="55"/>
      <c r="X764" s="55"/>
      <c r="Y764" s="55"/>
      <c r="Z764" s="55"/>
      <c r="AA764" s="55"/>
      <c r="AB764" s="55"/>
      <c r="AC764" s="55"/>
      <c r="AD764" s="55"/>
      <c r="AE764" s="55"/>
      <c r="AF764" s="55"/>
      <c r="AG764" s="55"/>
      <c r="AH764" s="55"/>
      <c r="AI764" s="55"/>
      <c r="AJ764" s="18">
        <f t="shared" ca="1" si="23"/>
        <v>0</v>
      </c>
      <c r="AK764" s="19">
        <f t="shared" ca="1" si="24"/>
        <v>0</v>
      </c>
      <c r="AL764" s="21" t="s">
        <v>83</v>
      </c>
      <c r="AM764" s="21">
        <v>14</v>
      </c>
      <c r="AN764" s="21">
        <v>12</v>
      </c>
    </row>
    <row r="765" spans="1:40" ht="12" hidden="1" customHeight="1">
      <c r="A765" s="43"/>
      <c r="B765" s="10"/>
      <c r="C765" s="10"/>
      <c r="D765" s="10"/>
      <c r="E765" s="10"/>
      <c r="F765" s="10"/>
      <c r="G765" s="10"/>
      <c r="H765" s="10"/>
      <c r="I765" s="10"/>
      <c r="J765" s="10"/>
      <c r="K765" s="14"/>
      <c r="L765" s="55"/>
      <c r="M765" s="55"/>
      <c r="N765" s="55"/>
      <c r="O765" s="55"/>
      <c r="P765" s="55"/>
      <c r="Q765" s="55"/>
      <c r="R765" s="55"/>
      <c r="S765" s="55"/>
      <c r="T765" s="55"/>
      <c r="U765" s="55"/>
      <c r="V765" s="55"/>
      <c r="W765" s="55"/>
      <c r="X765" s="55"/>
      <c r="Y765" s="55"/>
      <c r="Z765" s="55"/>
      <c r="AA765" s="55"/>
      <c r="AB765" s="55"/>
      <c r="AC765" s="55"/>
      <c r="AD765" s="55"/>
      <c r="AE765" s="55"/>
      <c r="AF765" s="55"/>
      <c r="AG765" s="55"/>
      <c r="AH765" s="55"/>
      <c r="AI765" s="55"/>
      <c r="AJ765" s="18">
        <f t="shared" ca="1" si="23"/>
        <v>0</v>
      </c>
      <c r="AK765" s="19">
        <f t="shared" ca="1" si="24"/>
        <v>0</v>
      </c>
      <c r="AL765" s="21" t="s">
        <v>83</v>
      </c>
      <c r="AM765" s="21">
        <v>15</v>
      </c>
      <c r="AN765" s="21">
        <v>13</v>
      </c>
    </row>
    <row r="766" spans="1:40" ht="12" hidden="1" customHeight="1">
      <c r="A766" s="43"/>
      <c r="B766" s="10"/>
      <c r="C766" s="10"/>
      <c r="D766" s="10"/>
      <c r="E766" s="10"/>
      <c r="F766" s="10"/>
      <c r="G766" s="10"/>
      <c r="H766" s="10"/>
      <c r="I766" s="10"/>
      <c r="J766" s="10"/>
      <c r="K766" s="14"/>
      <c r="L766" s="55"/>
      <c r="M766" s="55"/>
      <c r="N766" s="55"/>
      <c r="O766" s="55"/>
      <c r="P766" s="55"/>
      <c r="Q766" s="55"/>
      <c r="R766" s="55"/>
      <c r="S766" s="55"/>
      <c r="T766" s="55"/>
      <c r="U766" s="55"/>
      <c r="V766" s="55"/>
      <c r="W766" s="55"/>
      <c r="X766" s="55"/>
      <c r="Y766" s="55"/>
      <c r="Z766" s="55"/>
      <c r="AA766" s="55"/>
      <c r="AB766" s="55"/>
      <c r="AC766" s="55"/>
      <c r="AD766" s="55"/>
      <c r="AE766" s="55"/>
      <c r="AF766" s="55"/>
      <c r="AG766" s="55"/>
      <c r="AH766" s="55"/>
      <c r="AI766" s="55"/>
      <c r="AJ766" s="18">
        <f t="shared" ca="1" si="23"/>
        <v>0</v>
      </c>
      <c r="AK766" s="19">
        <f t="shared" ca="1" si="24"/>
        <v>0</v>
      </c>
      <c r="AL766" s="21" t="s">
        <v>83</v>
      </c>
      <c r="AM766" s="21">
        <v>16</v>
      </c>
      <c r="AN766" s="21">
        <v>14</v>
      </c>
    </row>
    <row r="767" spans="1:40" ht="12" hidden="1" customHeight="1">
      <c r="A767" s="43"/>
      <c r="B767" s="10"/>
      <c r="C767" s="10"/>
      <c r="D767" s="10"/>
      <c r="E767" s="10"/>
      <c r="F767" s="10"/>
      <c r="G767" s="10"/>
      <c r="H767" s="10"/>
      <c r="I767" s="10"/>
      <c r="J767" s="10"/>
      <c r="K767" s="14"/>
      <c r="L767" s="55"/>
      <c r="M767" s="55"/>
      <c r="N767" s="55"/>
      <c r="O767" s="55"/>
      <c r="P767" s="55"/>
      <c r="Q767" s="55"/>
      <c r="R767" s="55"/>
      <c r="S767" s="55"/>
      <c r="T767" s="55"/>
      <c r="U767" s="55"/>
      <c r="V767" s="55"/>
      <c r="W767" s="55"/>
      <c r="X767" s="55"/>
      <c r="Y767" s="55"/>
      <c r="Z767" s="55"/>
      <c r="AA767" s="55"/>
      <c r="AB767" s="55"/>
      <c r="AC767" s="55"/>
      <c r="AD767" s="55"/>
      <c r="AE767" s="55"/>
      <c r="AF767" s="55"/>
      <c r="AG767" s="55"/>
      <c r="AH767" s="55"/>
      <c r="AI767" s="55"/>
      <c r="AJ767" s="18">
        <f t="shared" ca="1" si="23"/>
        <v>0</v>
      </c>
      <c r="AK767" s="19">
        <f t="shared" ca="1" si="24"/>
        <v>0</v>
      </c>
      <c r="AL767" s="21" t="s">
        <v>83</v>
      </c>
      <c r="AM767" s="21">
        <v>17</v>
      </c>
      <c r="AN767" s="21">
        <v>15</v>
      </c>
    </row>
    <row r="768" spans="1:40" ht="12" hidden="1" customHeight="1">
      <c r="A768" s="43"/>
      <c r="B768" s="10"/>
      <c r="C768" s="10"/>
      <c r="D768" s="10"/>
      <c r="E768" s="10"/>
      <c r="F768" s="10"/>
      <c r="G768" s="10"/>
      <c r="H768" s="10"/>
      <c r="I768" s="10"/>
      <c r="J768" s="10"/>
      <c r="K768" s="14"/>
      <c r="L768" s="55"/>
      <c r="M768" s="55"/>
      <c r="N768" s="55"/>
      <c r="O768" s="55"/>
      <c r="P768" s="55"/>
      <c r="Q768" s="55"/>
      <c r="R768" s="55"/>
      <c r="S768" s="55"/>
      <c r="T768" s="55"/>
      <c r="U768" s="55"/>
      <c r="V768" s="55"/>
      <c r="W768" s="55"/>
      <c r="X768" s="55"/>
      <c r="Y768" s="55"/>
      <c r="Z768" s="55"/>
      <c r="AA768" s="55"/>
      <c r="AB768" s="55"/>
      <c r="AC768" s="55"/>
      <c r="AD768" s="55"/>
      <c r="AE768" s="55"/>
      <c r="AF768" s="55"/>
      <c r="AG768" s="55"/>
      <c r="AH768" s="55"/>
      <c r="AI768" s="55"/>
      <c r="AJ768" s="18">
        <f t="shared" ref="AJ768:AJ1767" ca="1" si="25">INDIRECT(AL768&amp;AM768,TRUE)</f>
        <v>0</v>
      </c>
      <c r="AK768" s="19">
        <f t="shared" ref="AK768:AK1767" ca="1" si="26">INDIRECT(AL768&amp;1,TRUE)</f>
        <v>0</v>
      </c>
      <c r="AL768" s="21" t="s">
        <v>83</v>
      </c>
      <c r="AM768" s="21">
        <v>18</v>
      </c>
      <c r="AN768" s="21">
        <v>16</v>
      </c>
    </row>
    <row r="769" spans="1:40" ht="12" hidden="1" customHeight="1">
      <c r="A769" s="43"/>
      <c r="B769" s="10"/>
      <c r="C769" s="10"/>
      <c r="D769" s="10"/>
      <c r="E769" s="10"/>
      <c r="F769" s="10"/>
      <c r="G769" s="10"/>
      <c r="H769" s="10"/>
      <c r="I769" s="10"/>
      <c r="J769" s="10"/>
      <c r="K769" s="14"/>
      <c r="L769" s="55"/>
      <c r="M769" s="55"/>
      <c r="N769" s="55"/>
      <c r="O769" s="55"/>
      <c r="P769" s="55"/>
      <c r="Q769" s="55"/>
      <c r="R769" s="55"/>
      <c r="S769" s="55"/>
      <c r="T769" s="55"/>
      <c r="U769" s="55"/>
      <c r="V769" s="55"/>
      <c r="W769" s="55"/>
      <c r="X769" s="55"/>
      <c r="Y769" s="55"/>
      <c r="Z769" s="55"/>
      <c r="AA769" s="55"/>
      <c r="AB769" s="55"/>
      <c r="AC769" s="55"/>
      <c r="AD769" s="55"/>
      <c r="AE769" s="55"/>
      <c r="AF769" s="55"/>
      <c r="AG769" s="55"/>
      <c r="AH769" s="55"/>
      <c r="AI769" s="55"/>
      <c r="AJ769" s="18">
        <f t="shared" ca="1" si="25"/>
        <v>0</v>
      </c>
      <c r="AK769" s="19">
        <f t="shared" ca="1" si="26"/>
        <v>0</v>
      </c>
      <c r="AL769" s="21" t="s">
        <v>83</v>
      </c>
      <c r="AM769" s="21">
        <v>19</v>
      </c>
      <c r="AN769" s="21">
        <v>17</v>
      </c>
    </row>
    <row r="770" spans="1:40" ht="12" hidden="1" customHeight="1">
      <c r="A770" s="43"/>
      <c r="B770" s="10"/>
      <c r="C770" s="10"/>
      <c r="D770" s="10"/>
      <c r="E770" s="10"/>
      <c r="F770" s="10"/>
      <c r="G770" s="10"/>
      <c r="H770" s="10"/>
      <c r="I770" s="10"/>
      <c r="J770" s="10"/>
      <c r="K770" s="14"/>
      <c r="L770" s="55"/>
      <c r="M770" s="55"/>
      <c r="N770" s="55"/>
      <c r="O770" s="55"/>
      <c r="P770" s="55"/>
      <c r="Q770" s="55"/>
      <c r="R770" s="55"/>
      <c r="S770" s="55"/>
      <c r="T770" s="55"/>
      <c r="U770" s="55"/>
      <c r="V770" s="55"/>
      <c r="W770" s="55"/>
      <c r="X770" s="55"/>
      <c r="Y770" s="55"/>
      <c r="Z770" s="55"/>
      <c r="AA770" s="55"/>
      <c r="AB770" s="55"/>
      <c r="AC770" s="55"/>
      <c r="AD770" s="55"/>
      <c r="AE770" s="55"/>
      <c r="AF770" s="55"/>
      <c r="AG770" s="55"/>
      <c r="AH770" s="55"/>
      <c r="AI770" s="55"/>
      <c r="AJ770" s="18">
        <f t="shared" ca="1" si="25"/>
        <v>0</v>
      </c>
      <c r="AK770" s="19">
        <f t="shared" ca="1" si="26"/>
        <v>0</v>
      </c>
      <c r="AL770" s="21" t="s">
        <v>83</v>
      </c>
      <c r="AM770" s="21">
        <v>20</v>
      </c>
      <c r="AN770" s="21">
        <v>18</v>
      </c>
    </row>
    <row r="771" spans="1:40" ht="12" hidden="1" customHeight="1">
      <c r="A771" s="43"/>
      <c r="B771" s="10"/>
      <c r="C771" s="10"/>
      <c r="D771" s="10"/>
      <c r="E771" s="10"/>
      <c r="F771" s="10"/>
      <c r="G771" s="10"/>
      <c r="H771" s="10"/>
      <c r="I771" s="10"/>
      <c r="J771" s="10"/>
      <c r="K771" s="14"/>
      <c r="L771" s="55"/>
      <c r="M771" s="55"/>
      <c r="N771" s="55"/>
      <c r="O771" s="55"/>
      <c r="P771" s="55"/>
      <c r="Q771" s="55"/>
      <c r="R771" s="55"/>
      <c r="S771" s="55"/>
      <c r="T771" s="55"/>
      <c r="U771" s="55"/>
      <c r="V771" s="55"/>
      <c r="W771" s="55"/>
      <c r="X771" s="55"/>
      <c r="Y771" s="55"/>
      <c r="Z771" s="55"/>
      <c r="AA771" s="55"/>
      <c r="AB771" s="55"/>
      <c r="AC771" s="55"/>
      <c r="AD771" s="55"/>
      <c r="AE771" s="55"/>
      <c r="AF771" s="55"/>
      <c r="AG771" s="55"/>
      <c r="AH771" s="55"/>
      <c r="AI771" s="55"/>
      <c r="AJ771" s="18">
        <f t="shared" ca="1" si="25"/>
        <v>0</v>
      </c>
      <c r="AK771" s="19">
        <f t="shared" ca="1" si="26"/>
        <v>0</v>
      </c>
      <c r="AL771" s="21" t="s">
        <v>83</v>
      </c>
      <c r="AM771" s="21">
        <v>21</v>
      </c>
      <c r="AN771" s="21">
        <v>19</v>
      </c>
    </row>
    <row r="772" spans="1:40" ht="12" hidden="1" customHeight="1">
      <c r="A772" s="43"/>
      <c r="B772" s="10"/>
      <c r="C772" s="10"/>
      <c r="D772" s="10"/>
      <c r="E772" s="10"/>
      <c r="F772" s="10"/>
      <c r="G772" s="10"/>
      <c r="H772" s="10"/>
      <c r="I772" s="10"/>
      <c r="J772" s="10"/>
      <c r="K772" s="14"/>
      <c r="L772" s="55"/>
      <c r="M772" s="55"/>
      <c r="N772" s="55"/>
      <c r="O772" s="55"/>
      <c r="P772" s="55"/>
      <c r="Q772" s="55"/>
      <c r="R772" s="55"/>
      <c r="S772" s="55"/>
      <c r="T772" s="55"/>
      <c r="U772" s="55"/>
      <c r="V772" s="55"/>
      <c r="W772" s="55"/>
      <c r="X772" s="55"/>
      <c r="Y772" s="55"/>
      <c r="Z772" s="55"/>
      <c r="AA772" s="55"/>
      <c r="AB772" s="55"/>
      <c r="AC772" s="55"/>
      <c r="AD772" s="55"/>
      <c r="AE772" s="55"/>
      <c r="AF772" s="55"/>
      <c r="AG772" s="55"/>
      <c r="AH772" s="55"/>
      <c r="AI772" s="55"/>
      <c r="AJ772" s="18">
        <f t="shared" ca="1" si="25"/>
        <v>0</v>
      </c>
      <c r="AK772" s="19">
        <f t="shared" ca="1" si="26"/>
        <v>0</v>
      </c>
      <c r="AL772" s="21" t="s">
        <v>83</v>
      </c>
      <c r="AM772" s="21">
        <v>22</v>
      </c>
      <c r="AN772" s="21">
        <v>20</v>
      </c>
    </row>
    <row r="773" spans="1:40" ht="12" hidden="1" customHeight="1">
      <c r="A773" s="43"/>
      <c r="B773" s="10"/>
      <c r="C773" s="10"/>
      <c r="D773" s="10"/>
      <c r="E773" s="10"/>
      <c r="F773" s="10"/>
      <c r="G773" s="10"/>
      <c r="H773" s="10"/>
      <c r="I773" s="10"/>
      <c r="J773" s="10"/>
      <c r="K773" s="14"/>
      <c r="L773" s="55"/>
      <c r="M773" s="55"/>
      <c r="N773" s="55"/>
      <c r="O773" s="55"/>
      <c r="P773" s="55"/>
      <c r="Q773" s="55"/>
      <c r="R773" s="55"/>
      <c r="S773" s="55"/>
      <c r="T773" s="55"/>
      <c r="U773" s="55"/>
      <c r="V773" s="55"/>
      <c r="W773" s="55"/>
      <c r="X773" s="55"/>
      <c r="Y773" s="55"/>
      <c r="Z773" s="55"/>
      <c r="AA773" s="55"/>
      <c r="AB773" s="55"/>
      <c r="AC773" s="55"/>
      <c r="AD773" s="55"/>
      <c r="AE773" s="55"/>
      <c r="AF773" s="55"/>
      <c r="AG773" s="55"/>
      <c r="AH773" s="55"/>
      <c r="AI773" s="55"/>
      <c r="AJ773" s="18">
        <f t="shared" ca="1" si="25"/>
        <v>0</v>
      </c>
      <c r="AK773" s="19">
        <f t="shared" ca="1" si="26"/>
        <v>0</v>
      </c>
      <c r="AL773" s="21" t="s">
        <v>83</v>
      </c>
      <c r="AM773" s="21">
        <v>23</v>
      </c>
      <c r="AN773" s="21">
        <v>21</v>
      </c>
    </row>
    <row r="774" spans="1:40" ht="12" hidden="1" customHeight="1">
      <c r="A774" s="43"/>
      <c r="B774" s="10"/>
      <c r="C774" s="10"/>
      <c r="D774" s="10"/>
      <c r="E774" s="10"/>
      <c r="F774" s="10"/>
      <c r="G774" s="10"/>
      <c r="H774" s="10"/>
      <c r="I774" s="10"/>
      <c r="J774" s="10"/>
      <c r="K774" s="14"/>
      <c r="L774" s="55"/>
      <c r="M774" s="55"/>
      <c r="N774" s="55"/>
      <c r="O774" s="55"/>
      <c r="P774" s="55"/>
      <c r="Q774" s="55"/>
      <c r="R774" s="55"/>
      <c r="S774" s="55"/>
      <c r="T774" s="55"/>
      <c r="U774" s="55"/>
      <c r="V774" s="55"/>
      <c r="W774" s="55"/>
      <c r="X774" s="55"/>
      <c r="Y774" s="55"/>
      <c r="Z774" s="55"/>
      <c r="AA774" s="55"/>
      <c r="AB774" s="55"/>
      <c r="AC774" s="55"/>
      <c r="AD774" s="55"/>
      <c r="AE774" s="55"/>
      <c r="AF774" s="55"/>
      <c r="AG774" s="55"/>
      <c r="AH774" s="55"/>
      <c r="AI774" s="55"/>
      <c r="AJ774" s="18">
        <f t="shared" ca="1" si="25"/>
        <v>0</v>
      </c>
      <c r="AK774" s="19">
        <f t="shared" ca="1" si="26"/>
        <v>0</v>
      </c>
      <c r="AL774" s="21" t="s">
        <v>83</v>
      </c>
      <c r="AM774" s="21">
        <v>24</v>
      </c>
      <c r="AN774" s="21">
        <v>22</v>
      </c>
    </row>
    <row r="775" spans="1:40" ht="12" hidden="1" customHeight="1">
      <c r="A775" s="43"/>
      <c r="B775" s="10"/>
      <c r="C775" s="10"/>
      <c r="D775" s="10"/>
      <c r="E775" s="10"/>
      <c r="F775" s="10"/>
      <c r="G775" s="10"/>
      <c r="H775" s="10"/>
      <c r="I775" s="10"/>
      <c r="J775" s="10"/>
      <c r="K775" s="14"/>
      <c r="L775" s="55"/>
      <c r="M775" s="55"/>
      <c r="N775" s="55"/>
      <c r="O775" s="55"/>
      <c r="P775" s="55"/>
      <c r="Q775" s="55"/>
      <c r="R775" s="55"/>
      <c r="S775" s="55"/>
      <c r="T775" s="55"/>
      <c r="U775" s="55"/>
      <c r="V775" s="55"/>
      <c r="W775" s="55"/>
      <c r="X775" s="55"/>
      <c r="Y775" s="55"/>
      <c r="Z775" s="55"/>
      <c r="AA775" s="55"/>
      <c r="AB775" s="55"/>
      <c r="AC775" s="55"/>
      <c r="AD775" s="55"/>
      <c r="AE775" s="55"/>
      <c r="AF775" s="55"/>
      <c r="AG775" s="55"/>
      <c r="AH775" s="55"/>
      <c r="AI775" s="55"/>
      <c r="AJ775" s="18">
        <f t="shared" ca="1" si="25"/>
        <v>0</v>
      </c>
      <c r="AK775" s="19">
        <f t="shared" ca="1" si="26"/>
        <v>0</v>
      </c>
      <c r="AL775" s="21" t="s">
        <v>83</v>
      </c>
      <c r="AM775" s="21">
        <v>25</v>
      </c>
      <c r="AN775" s="21">
        <v>23</v>
      </c>
    </row>
    <row r="776" spans="1:40" ht="12" hidden="1" customHeight="1">
      <c r="A776" s="43"/>
      <c r="B776" s="10"/>
      <c r="C776" s="10"/>
      <c r="D776" s="10"/>
      <c r="E776" s="10"/>
      <c r="F776" s="10"/>
      <c r="G776" s="10"/>
      <c r="H776" s="10"/>
      <c r="I776" s="10"/>
      <c r="J776" s="10"/>
      <c r="K776" s="14"/>
      <c r="L776" s="55"/>
      <c r="M776" s="55"/>
      <c r="N776" s="55"/>
      <c r="O776" s="55"/>
      <c r="P776" s="55"/>
      <c r="Q776" s="55"/>
      <c r="R776" s="55"/>
      <c r="S776" s="55"/>
      <c r="T776" s="55"/>
      <c r="U776" s="55"/>
      <c r="V776" s="55"/>
      <c r="W776" s="55"/>
      <c r="X776" s="55"/>
      <c r="Y776" s="55"/>
      <c r="Z776" s="55"/>
      <c r="AA776" s="55"/>
      <c r="AB776" s="55"/>
      <c r="AC776" s="55"/>
      <c r="AD776" s="55"/>
      <c r="AE776" s="55"/>
      <c r="AF776" s="55"/>
      <c r="AG776" s="55"/>
      <c r="AH776" s="55"/>
      <c r="AI776" s="55"/>
      <c r="AJ776" s="18">
        <f t="shared" ca="1" si="25"/>
        <v>0</v>
      </c>
      <c r="AK776" s="19">
        <f t="shared" ca="1" si="26"/>
        <v>0</v>
      </c>
      <c r="AL776" s="21" t="s">
        <v>83</v>
      </c>
      <c r="AM776" s="21">
        <v>26</v>
      </c>
      <c r="AN776" s="21">
        <v>24</v>
      </c>
    </row>
    <row r="777" spans="1:40" ht="12" hidden="1" customHeight="1">
      <c r="A777" s="43"/>
      <c r="B777" s="10"/>
      <c r="C777" s="10"/>
      <c r="D777" s="10"/>
      <c r="E777" s="10"/>
      <c r="F777" s="10"/>
      <c r="G777" s="10"/>
      <c r="H777" s="10"/>
      <c r="I777" s="10"/>
      <c r="J777" s="10"/>
      <c r="K777" s="14"/>
      <c r="L777" s="55"/>
      <c r="M777" s="55"/>
      <c r="N777" s="55"/>
      <c r="O777" s="55"/>
      <c r="P777" s="55"/>
      <c r="Q777" s="55"/>
      <c r="R777" s="55"/>
      <c r="S777" s="55"/>
      <c r="T777" s="55"/>
      <c r="U777" s="55"/>
      <c r="V777" s="55"/>
      <c r="W777" s="55"/>
      <c r="X777" s="55"/>
      <c r="Y777" s="55"/>
      <c r="Z777" s="55"/>
      <c r="AA777" s="55"/>
      <c r="AB777" s="55"/>
      <c r="AC777" s="55"/>
      <c r="AD777" s="55"/>
      <c r="AE777" s="55"/>
      <c r="AF777" s="55"/>
      <c r="AG777" s="55"/>
      <c r="AH777" s="55"/>
      <c r="AI777" s="55"/>
      <c r="AJ777" s="18">
        <f t="shared" ca="1" si="25"/>
        <v>0</v>
      </c>
      <c r="AK777" s="19">
        <f t="shared" ca="1" si="26"/>
        <v>0</v>
      </c>
      <c r="AL777" s="21" t="s">
        <v>83</v>
      </c>
      <c r="AM777" s="21">
        <v>27</v>
      </c>
      <c r="AN777" s="21">
        <v>25</v>
      </c>
    </row>
    <row r="778" spans="1:40" ht="12" hidden="1" customHeight="1">
      <c r="A778" s="43"/>
      <c r="B778" s="10"/>
      <c r="C778" s="10"/>
      <c r="D778" s="10"/>
      <c r="E778" s="10"/>
      <c r="F778" s="10"/>
      <c r="G778" s="10"/>
      <c r="H778" s="10"/>
      <c r="I778" s="10"/>
      <c r="J778" s="10"/>
      <c r="K778" s="14"/>
      <c r="L778" s="55"/>
      <c r="M778" s="55"/>
      <c r="N778" s="55"/>
      <c r="O778" s="55"/>
      <c r="P778" s="55"/>
      <c r="Q778" s="55"/>
      <c r="R778" s="55"/>
      <c r="S778" s="55"/>
      <c r="T778" s="55"/>
      <c r="U778" s="55"/>
      <c r="V778" s="55"/>
      <c r="W778" s="55"/>
      <c r="X778" s="55"/>
      <c r="Y778" s="55"/>
      <c r="Z778" s="55"/>
      <c r="AA778" s="55"/>
      <c r="AB778" s="55"/>
      <c r="AC778" s="55"/>
      <c r="AD778" s="55"/>
      <c r="AE778" s="55"/>
      <c r="AF778" s="55"/>
      <c r="AG778" s="55"/>
      <c r="AH778" s="55"/>
      <c r="AI778" s="55"/>
      <c r="AJ778" s="18">
        <f t="shared" ca="1" si="25"/>
        <v>0</v>
      </c>
      <c r="AK778" s="19">
        <f t="shared" ca="1" si="26"/>
        <v>0</v>
      </c>
      <c r="AL778" s="21" t="s">
        <v>83</v>
      </c>
      <c r="AM778" s="21">
        <v>28</v>
      </c>
      <c r="AN778" s="21">
        <v>26</v>
      </c>
    </row>
    <row r="779" spans="1:40" ht="12" hidden="1" customHeight="1">
      <c r="A779" s="43"/>
      <c r="B779" s="10"/>
      <c r="C779" s="10"/>
      <c r="D779" s="10"/>
      <c r="E779" s="10"/>
      <c r="F779" s="10"/>
      <c r="G779" s="10"/>
      <c r="H779" s="10"/>
      <c r="I779" s="10"/>
      <c r="J779" s="10"/>
      <c r="K779" s="14"/>
      <c r="L779" s="55"/>
      <c r="M779" s="55"/>
      <c r="N779" s="55"/>
      <c r="O779" s="55"/>
      <c r="P779" s="55"/>
      <c r="Q779" s="55"/>
      <c r="R779" s="55"/>
      <c r="S779" s="55"/>
      <c r="T779" s="55"/>
      <c r="U779" s="55"/>
      <c r="V779" s="55"/>
      <c r="W779" s="55"/>
      <c r="X779" s="55"/>
      <c r="Y779" s="55"/>
      <c r="Z779" s="55"/>
      <c r="AA779" s="55"/>
      <c r="AB779" s="55"/>
      <c r="AC779" s="55"/>
      <c r="AD779" s="55"/>
      <c r="AE779" s="55"/>
      <c r="AF779" s="55"/>
      <c r="AG779" s="55"/>
      <c r="AH779" s="55"/>
      <c r="AI779" s="55"/>
      <c r="AJ779" s="18">
        <f t="shared" ca="1" si="25"/>
        <v>0</v>
      </c>
      <c r="AK779" s="19">
        <f t="shared" ca="1" si="26"/>
        <v>0</v>
      </c>
      <c r="AL779" s="21" t="s">
        <v>83</v>
      </c>
      <c r="AM779" s="21">
        <v>29</v>
      </c>
      <c r="AN779" s="21">
        <v>27</v>
      </c>
    </row>
    <row r="780" spans="1:40" ht="12" hidden="1" customHeight="1">
      <c r="A780" s="43"/>
      <c r="B780" s="10"/>
      <c r="C780" s="10"/>
      <c r="D780" s="10"/>
      <c r="E780" s="10"/>
      <c r="F780" s="10"/>
      <c r="G780" s="10"/>
      <c r="H780" s="10"/>
      <c r="I780" s="10"/>
      <c r="J780" s="10"/>
      <c r="K780" s="14"/>
      <c r="L780" s="55"/>
      <c r="M780" s="55"/>
      <c r="N780" s="55"/>
      <c r="O780" s="55"/>
      <c r="P780" s="55"/>
      <c r="Q780" s="55"/>
      <c r="R780" s="55"/>
      <c r="S780" s="55"/>
      <c r="T780" s="55"/>
      <c r="U780" s="55"/>
      <c r="V780" s="55"/>
      <c r="W780" s="55"/>
      <c r="X780" s="55"/>
      <c r="Y780" s="55"/>
      <c r="Z780" s="55"/>
      <c r="AA780" s="55"/>
      <c r="AB780" s="55"/>
      <c r="AC780" s="55"/>
      <c r="AD780" s="55"/>
      <c r="AE780" s="55"/>
      <c r="AF780" s="55"/>
      <c r="AG780" s="55"/>
      <c r="AH780" s="55"/>
      <c r="AI780" s="55"/>
      <c r="AJ780" s="18">
        <f t="shared" ca="1" si="25"/>
        <v>0</v>
      </c>
      <c r="AK780" s="19">
        <f t="shared" ca="1" si="26"/>
        <v>0</v>
      </c>
      <c r="AL780" s="21" t="s">
        <v>83</v>
      </c>
      <c r="AM780" s="21">
        <v>30</v>
      </c>
      <c r="AN780" s="21">
        <v>28</v>
      </c>
    </row>
    <row r="781" spans="1:40" ht="12" hidden="1" customHeight="1">
      <c r="A781" s="43"/>
      <c r="B781" s="10"/>
      <c r="C781" s="10"/>
      <c r="D781" s="10"/>
      <c r="E781" s="10"/>
      <c r="F781" s="10"/>
      <c r="G781" s="10"/>
      <c r="H781" s="10"/>
      <c r="I781" s="10"/>
      <c r="J781" s="10"/>
      <c r="K781" s="14"/>
      <c r="L781" s="55"/>
      <c r="M781" s="55"/>
      <c r="N781" s="55"/>
      <c r="O781" s="55"/>
      <c r="P781" s="55"/>
      <c r="Q781" s="55"/>
      <c r="R781" s="55"/>
      <c r="S781" s="55"/>
      <c r="T781" s="55"/>
      <c r="U781" s="55"/>
      <c r="V781" s="55"/>
      <c r="W781" s="55"/>
      <c r="X781" s="55"/>
      <c r="Y781" s="55"/>
      <c r="Z781" s="55"/>
      <c r="AA781" s="55"/>
      <c r="AB781" s="55"/>
      <c r="AC781" s="55"/>
      <c r="AD781" s="55"/>
      <c r="AE781" s="55"/>
      <c r="AF781" s="55"/>
      <c r="AG781" s="55"/>
      <c r="AH781" s="55"/>
      <c r="AI781" s="55"/>
      <c r="AJ781" s="18">
        <f t="shared" ca="1" si="25"/>
        <v>0</v>
      </c>
      <c r="AK781" s="19">
        <f t="shared" ca="1" si="26"/>
        <v>0</v>
      </c>
      <c r="AL781" s="21" t="s">
        <v>83</v>
      </c>
      <c r="AM781" s="21">
        <v>31</v>
      </c>
      <c r="AN781" s="21">
        <v>29</v>
      </c>
    </row>
    <row r="782" spans="1:40" ht="12" hidden="1" customHeight="1">
      <c r="A782" s="43"/>
      <c r="B782" s="10"/>
      <c r="C782" s="10"/>
      <c r="D782" s="10"/>
      <c r="E782" s="10"/>
      <c r="F782" s="10"/>
      <c r="G782" s="10"/>
      <c r="H782" s="10"/>
      <c r="I782" s="10"/>
      <c r="J782" s="10"/>
      <c r="K782" s="14"/>
      <c r="L782" s="55"/>
      <c r="M782" s="55"/>
      <c r="N782" s="55"/>
      <c r="O782" s="55"/>
      <c r="P782" s="55"/>
      <c r="Q782" s="55"/>
      <c r="R782" s="55"/>
      <c r="S782" s="55"/>
      <c r="T782" s="55"/>
      <c r="U782" s="55"/>
      <c r="V782" s="55"/>
      <c r="W782" s="55"/>
      <c r="X782" s="55"/>
      <c r="Y782" s="55"/>
      <c r="Z782" s="55"/>
      <c r="AA782" s="55"/>
      <c r="AB782" s="55"/>
      <c r="AC782" s="55"/>
      <c r="AD782" s="55"/>
      <c r="AE782" s="55"/>
      <c r="AF782" s="55"/>
      <c r="AG782" s="55"/>
      <c r="AH782" s="55"/>
      <c r="AI782" s="55"/>
      <c r="AJ782" s="18">
        <f t="shared" ca="1" si="25"/>
        <v>0</v>
      </c>
      <c r="AK782" s="19">
        <f t="shared" ca="1" si="26"/>
        <v>0</v>
      </c>
      <c r="AL782" s="21" t="s">
        <v>83</v>
      </c>
      <c r="AM782" s="21">
        <v>32</v>
      </c>
      <c r="AN782" s="21">
        <v>30</v>
      </c>
    </row>
    <row r="783" spans="1:40" ht="12" hidden="1" customHeight="1">
      <c r="A783" s="43"/>
      <c r="B783" s="10"/>
      <c r="C783" s="10"/>
      <c r="D783" s="10"/>
      <c r="E783" s="10"/>
      <c r="F783" s="10"/>
      <c r="G783" s="10"/>
      <c r="H783" s="10"/>
      <c r="I783" s="10"/>
      <c r="J783" s="10"/>
      <c r="K783" s="14"/>
      <c r="L783" s="55"/>
      <c r="M783" s="55"/>
      <c r="N783" s="55"/>
      <c r="O783" s="55"/>
      <c r="P783" s="55"/>
      <c r="Q783" s="55"/>
      <c r="R783" s="55"/>
      <c r="S783" s="55"/>
      <c r="T783" s="55"/>
      <c r="U783" s="55"/>
      <c r="V783" s="55"/>
      <c r="W783" s="55"/>
      <c r="X783" s="55"/>
      <c r="Y783" s="55"/>
      <c r="Z783" s="55"/>
      <c r="AA783" s="55"/>
      <c r="AB783" s="55"/>
      <c r="AC783" s="55"/>
      <c r="AD783" s="55"/>
      <c r="AE783" s="55"/>
      <c r="AF783" s="55"/>
      <c r="AG783" s="55"/>
      <c r="AH783" s="55"/>
      <c r="AI783" s="55"/>
      <c r="AJ783" s="18">
        <f t="shared" ca="1" si="25"/>
        <v>0</v>
      </c>
      <c r="AK783" s="19">
        <f t="shared" ca="1" si="26"/>
        <v>0</v>
      </c>
      <c r="AL783" s="21" t="s">
        <v>83</v>
      </c>
      <c r="AM783" s="21">
        <v>33</v>
      </c>
      <c r="AN783" s="21">
        <v>31</v>
      </c>
    </row>
    <row r="784" spans="1:40" ht="12" hidden="1" customHeight="1">
      <c r="A784" s="43"/>
      <c r="B784" s="10"/>
      <c r="C784" s="10"/>
      <c r="D784" s="10"/>
      <c r="E784" s="10"/>
      <c r="F784" s="10"/>
      <c r="G784" s="10"/>
      <c r="H784" s="10"/>
      <c r="I784" s="10"/>
      <c r="J784" s="10"/>
      <c r="K784" s="14"/>
      <c r="L784" s="55"/>
      <c r="M784" s="55"/>
      <c r="N784" s="55"/>
      <c r="O784" s="55"/>
      <c r="P784" s="55"/>
      <c r="Q784" s="55"/>
      <c r="R784" s="55"/>
      <c r="S784" s="55"/>
      <c r="T784" s="55"/>
      <c r="U784" s="55"/>
      <c r="V784" s="55"/>
      <c r="W784" s="55"/>
      <c r="X784" s="55"/>
      <c r="Y784" s="55"/>
      <c r="Z784" s="55"/>
      <c r="AA784" s="55"/>
      <c r="AB784" s="55"/>
      <c r="AC784" s="55"/>
      <c r="AD784" s="55"/>
      <c r="AE784" s="55"/>
      <c r="AF784" s="55"/>
      <c r="AG784" s="55"/>
      <c r="AH784" s="55"/>
      <c r="AI784" s="55"/>
      <c r="AJ784" s="18">
        <f t="shared" ca="1" si="25"/>
        <v>0</v>
      </c>
      <c r="AK784" s="19">
        <f t="shared" ca="1" si="26"/>
        <v>0</v>
      </c>
      <c r="AL784" s="21" t="s">
        <v>83</v>
      </c>
      <c r="AM784" s="21">
        <v>34</v>
      </c>
      <c r="AN784" s="21">
        <v>32</v>
      </c>
    </row>
    <row r="785" spans="1:40" ht="12" hidden="1" customHeight="1">
      <c r="A785" s="43"/>
      <c r="B785" s="10"/>
      <c r="C785" s="10"/>
      <c r="D785" s="10"/>
      <c r="E785" s="10"/>
      <c r="F785" s="10"/>
      <c r="G785" s="10"/>
      <c r="H785" s="10"/>
      <c r="I785" s="10"/>
      <c r="J785" s="10"/>
      <c r="K785" s="14"/>
      <c r="L785" s="55"/>
      <c r="M785" s="55"/>
      <c r="N785" s="55"/>
      <c r="O785" s="55"/>
      <c r="P785" s="55"/>
      <c r="Q785" s="55"/>
      <c r="R785" s="55"/>
      <c r="S785" s="55"/>
      <c r="T785" s="55"/>
      <c r="U785" s="55"/>
      <c r="V785" s="55"/>
      <c r="W785" s="55"/>
      <c r="X785" s="55"/>
      <c r="Y785" s="55"/>
      <c r="Z785" s="55"/>
      <c r="AA785" s="55"/>
      <c r="AB785" s="55"/>
      <c r="AC785" s="55"/>
      <c r="AD785" s="55"/>
      <c r="AE785" s="55"/>
      <c r="AF785" s="55"/>
      <c r="AG785" s="55"/>
      <c r="AH785" s="55"/>
      <c r="AI785" s="55"/>
      <c r="AJ785" s="18">
        <f t="shared" ca="1" si="25"/>
        <v>0</v>
      </c>
      <c r="AK785" s="19">
        <f t="shared" ca="1" si="26"/>
        <v>0</v>
      </c>
      <c r="AL785" s="21" t="s">
        <v>83</v>
      </c>
      <c r="AM785" s="21">
        <v>35</v>
      </c>
      <c r="AN785" s="21">
        <v>33</v>
      </c>
    </row>
    <row r="786" spans="1:40" ht="12" hidden="1" customHeight="1">
      <c r="A786" s="43"/>
      <c r="B786" s="10"/>
      <c r="C786" s="10"/>
      <c r="D786" s="10"/>
      <c r="E786" s="10"/>
      <c r="F786" s="10"/>
      <c r="G786" s="10"/>
      <c r="H786" s="10"/>
      <c r="I786" s="10"/>
      <c r="J786" s="10"/>
      <c r="K786" s="14"/>
      <c r="L786" s="55"/>
      <c r="M786" s="55"/>
      <c r="N786" s="55"/>
      <c r="O786" s="55"/>
      <c r="P786" s="55"/>
      <c r="Q786" s="55"/>
      <c r="R786" s="55"/>
      <c r="S786" s="55"/>
      <c r="T786" s="55"/>
      <c r="U786" s="55"/>
      <c r="V786" s="55"/>
      <c r="W786" s="55"/>
      <c r="X786" s="55"/>
      <c r="Y786" s="55"/>
      <c r="Z786" s="55"/>
      <c r="AA786" s="55"/>
      <c r="AB786" s="55"/>
      <c r="AC786" s="55"/>
      <c r="AD786" s="55"/>
      <c r="AE786" s="55"/>
      <c r="AF786" s="55"/>
      <c r="AG786" s="55"/>
      <c r="AH786" s="55"/>
      <c r="AI786" s="55"/>
      <c r="AJ786" s="18">
        <f t="shared" ca="1" si="25"/>
        <v>0</v>
      </c>
      <c r="AK786" s="19">
        <f t="shared" ca="1" si="26"/>
        <v>0</v>
      </c>
      <c r="AL786" s="21" t="s">
        <v>83</v>
      </c>
      <c r="AM786" s="21">
        <v>36</v>
      </c>
      <c r="AN786" s="21">
        <v>34</v>
      </c>
    </row>
    <row r="787" spans="1:40" ht="12" hidden="1" customHeight="1">
      <c r="A787" s="43"/>
      <c r="B787" s="10"/>
      <c r="C787" s="10"/>
      <c r="D787" s="10"/>
      <c r="E787" s="10"/>
      <c r="F787" s="10"/>
      <c r="G787" s="10"/>
      <c r="H787" s="10"/>
      <c r="I787" s="10"/>
      <c r="J787" s="10"/>
      <c r="K787" s="14"/>
      <c r="L787" s="55"/>
      <c r="M787" s="55"/>
      <c r="N787" s="55"/>
      <c r="O787" s="55"/>
      <c r="P787" s="55"/>
      <c r="Q787" s="55"/>
      <c r="R787" s="55"/>
      <c r="S787" s="55"/>
      <c r="T787" s="55"/>
      <c r="U787" s="55"/>
      <c r="V787" s="55"/>
      <c r="W787" s="55"/>
      <c r="X787" s="55"/>
      <c r="Y787" s="55"/>
      <c r="Z787" s="55"/>
      <c r="AA787" s="55"/>
      <c r="AB787" s="55"/>
      <c r="AC787" s="55"/>
      <c r="AD787" s="55"/>
      <c r="AE787" s="55"/>
      <c r="AF787" s="55"/>
      <c r="AG787" s="55"/>
      <c r="AH787" s="55"/>
      <c r="AI787" s="55"/>
      <c r="AJ787" s="18">
        <f t="shared" ca="1" si="25"/>
        <v>0</v>
      </c>
      <c r="AK787" s="19">
        <f t="shared" ca="1" si="26"/>
        <v>0</v>
      </c>
      <c r="AL787" s="21" t="s">
        <v>83</v>
      </c>
      <c r="AM787" s="21">
        <v>37</v>
      </c>
      <c r="AN787" s="21">
        <v>35</v>
      </c>
    </row>
    <row r="788" spans="1:40" ht="12" hidden="1" customHeight="1">
      <c r="A788" s="43"/>
      <c r="B788" s="10"/>
      <c r="C788" s="10"/>
      <c r="D788" s="10"/>
      <c r="E788" s="10"/>
      <c r="F788" s="10"/>
      <c r="G788" s="10"/>
      <c r="H788" s="10"/>
      <c r="I788" s="10"/>
      <c r="J788" s="10"/>
      <c r="K788" s="14"/>
      <c r="L788" s="55"/>
      <c r="M788" s="55"/>
      <c r="N788" s="55"/>
      <c r="O788" s="55"/>
      <c r="P788" s="55"/>
      <c r="Q788" s="55"/>
      <c r="R788" s="55"/>
      <c r="S788" s="55"/>
      <c r="T788" s="55"/>
      <c r="U788" s="55"/>
      <c r="V788" s="55"/>
      <c r="W788" s="55"/>
      <c r="X788" s="55"/>
      <c r="Y788" s="55"/>
      <c r="Z788" s="55"/>
      <c r="AA788" s="55"/>
      <c r="AB788" s="55"/>
      <c r="AC788" s="55"/>
      <c r="AD788" s="55"/>
      <c r="AE788" s="55"/>
      <c r="AF788" s="55"/>
      <c r="AG788" s="55"/>
      <c r="AH788" s="55"/>
      <c r="AI788" s="55"/>
      <c r="AJ788" s="18">
        <f t="shared" ca="1" si="25"/>
        <v>0</v>
      </c>
      <c r="AK788" s="19">
        <f t="shared" ca="1" si="26"/>
        <v>0</v>
      </c>
      <c r="AL788" s="21" t="s">
        <v>83</v>
      </c>
      <c r="AM788" s="21">
        <v>38</v>
      </c>
      <c r="AN788" s="21">
        <v>36</v>
      </c>
    </row>
    <row r="789" spans="1:40" ht="12" hidden="1" customHeight="1">
      <c r="A789" s="43"/>
      <c r="B789" s="10"/>
      <c r="C789" s="10"/>
      <c r="D789" s="10"/>
      <c r="E789" s="10"/>
      <c r="F789" s="10"/>
      <c r="G789" s="10"/>
      <c r="H789" s="10"/>
      <c r="I789" s="10"/>
      <c r="J789" s="10"/>
      <c r="K789" s="14"/>
      <c r="L789" s="55"/>
      <c r="M789" s="55"/>
      <c r="N789" s="55"/>
      <c r="O789" s="55"/>
      <c r="P789" s="55"/>
      <c r="Q789" s="55"/>
      <c r="R789" s="55"/>
      <c r="S789" s="55"/>
      <c r="T789" s="55"/>
      <c r="U789" s="55"/>
      <c r="V789" s="55"/>
      <c r="W789" s="55"/>
      <c r="X789" s="55"/>
      <c r="Y789" s="55"/>
      <c r="Z789" s="55"/>
      <c r="AA789" s="55"/>
      <c r="AB789" s="55"/>
      <c r="AC789" s="55"/>
      <c r="AD789" s="55"/>
      <c r="AE789" s="55"/>
      <c r="AF789" s="55"/>
      <c r="AG789" s="55"/>
      <c r="AH789" s="55"/>
      <c r="AI789" s="55"/>
      <c r="AJ789" s="18">
        <f t="shared" ca="1" si="25"/>
        <v>0</v>
      </c>
      <c r="AK789" s="19">
        <f t="shared" ca="1" si="26"/>
        <v>0</v>
      </c>
      <c r="AL789" s="21" t="s">
        <v>83</v>
      </c>
      <c r="AM789" s="21">
        <v>39</v>
      </c>
      <c r="AN789" s="21">
        <v>37</v>
      </c>
    </row>
    <row r="790" spans="1:40" ht="12" hidden="1" customHeight="1">
      <c r="A790" s="43"/>
      <c r="B790" s="10"/>
      <c r="C790" s="10"/>
      <c r="D790" s="10"/>
      <c r="E790" s="10"/>
      <c r="F790" s="10"/>
      <c r="G790" s="10"/>
      <c r="H790" s="10"/>
      <c r="I790" s="10"/>
      <c r="J790" s="10"/>
      <c r="K790" s="14"/>
      <c r="L790" s="55"/>
      <c r="M790" s="55"/>
      <c r="N790" s="55"/>
      <c r="O790" s="55"/>
      <c r="P790" s="55"/>
      <c r="Q790" s="55"/>
      <c r="R790" s="55"/>
      <c r="S790" s="55"/>
      <c r="T790" s="55"/>
      <c r="U790" s="55"/>
      <c r="V790" s="55"/>
      <c r="W790" s="55"/>
      <c r="X790" s="55"/>
      <c r="Y790" s="55"/>
      <c r="Z790" s="55"/>
      <c r="AA790" s="55"/>
      <c r="AB790" s="55"/>
      <c r="AC790" s="55"/>
      <c r="AD790" s="55"/>
      <c r="AE790" s="55"/>
      <c r="AF790" s="55"/>
      <c r="AG790" s="55"/>
      <c r="AH790" s="55"/>
      <c r="AI790" s="55"/>
      <c r="AJ790" s="18">
        <f t="shared" ca="1" si="25"/>
        <v>0</v>
      </c>
      <c r="AK790" s="19">
        <f t="shared" ca="1" si="26"/>
        <v>0</v>
      </c>
      <c r="AL790" s="21" t="s">
        <v>83</v>
      </c>
      <c r="AM790" s="21">
        <v>40</v>
      </c>
      <c r="AN790" s="21">
        <v>38</v>
      </c>
    </row>
    <row r="791" spans="1:40" ht="12" hidden="1" customHeight="1">
      <c r="A791" s="43"/>
      <c r="B791" s="10"/>
      <c r="C791" s="10"/>
      <c r="D791" s="10"/>
      <c r="E791" s="10"/>
      <c r="F791" s="10"/>
      <c r="G791" s="10"/>
      <c r="H791" s="10"/>
      <c r="I791" s="10"/>
      <c r="J791" s="10"/>
      <c r="K791" s="14"/>
      <c r="L791" s="55"/>
      <c r="M791" s="55"/>
      <c r="N791" s="55"/>
      <c r="O791" s="55"/>
      <c r="P791" s="55"/>
      <c r="Q791" s="55"/>
      <c r="R791" s="55"/>
      <c r="S791" s="55"/>
      <c r="T791" s="55"/>
      <c r="U791" s="55"/>
      <c r="V791" s="55"/>
      <c r="W791" s="55"/>
      <c r="X791" s="55"/>
      <c r="Y791" s="55"/>
      <c r="Z791" s="55"/>
      <c r="AA791" s="55"/>
      <c r="AB791" s="55"/>
      <c r="AC791" s="55"/>
      <c r="AD791" s="55"/>
      <c r="AE791" s="55"/>
      <c r="AF791" s="55"/>
      <c r="AG791" s="55"/>
      <c r="AH791" s="55"/>
      <c r="AI791" s="55"/>
      <c r="AJ791" s="18">
        <f t="shared" ca="1" si="25"/>
        <v>0</v>
      </c>
      <c r="AK791" s="19">
        <f t="shared" ca="1" si="26"/>
        <v>0</v>
      </c>
      <c r="AL791" s="21" t="s">
        <v>83</v>
      </c>
      <c r="AM791" s="21">
        <v>41</v>
      </c>
      <c r="AN791" s="21">
        <v>39</v>
      </c>
    </row>
    <row r="792" spans="1:40" ht="12" hidden="1" customHeight="1">
      <c r="A792" s="43"/>
      <c r="B792" s="10"/>
      <c r="C792" s="10"/>
      <c r="D792" s="10"/>
      <c r="E792" s="10"/>
      <c r="F792" s="10"/>
      <c r="G792" s="10"/>
      <c r="H792" s="10"/>
      <c r="I792" s="10"/>
      <c r="J792" s="10"/>
      <c r="K792" s="14"/>
      <c r="L792" s="55"/>
      <c r="M792" s="55"/>
      <c r="N792" s="55"/>
      <c r="O792" s="55"/>
      <c r="P792" s="55"/>
      <c r="Q792" s="55"/>
      <c r="R792" s="55"/>
      <c r="S792" s="55"/>
      <c r="T792" s="55"/>
      <c r="U792" s="55"/>
      <c r="V792" s="55"/>
      <c r="W792" s="55"/>
      <c r="X792" s="55"/>
      <c r="Y792" s="55"/>
      <c r="Z792" s="55"/>
      <c r="AA792" s="55"/>
      <c r="AB792" s="55"/>
      <c r="AC792" s="55"/>
      <c r="AD792" s="55"/>
      <c r="AE792" s="55"/>
      <c r="AF792" s="55"/>
      <c r="AG792" s="55"/>
      <c r="AH792" s="55"/>
      <c r="AI792" s="55"/>
      <c r="AJ792" s="18">
        <f t="shared" ca="1" si="25"/>
        <v>0</v>
      </c>
      <c r="AK792" s="19">
        <f t="shared" ca="1" si="26"/>
        <v>0</v>
      </c>
      <c r="AL792" s="21" t="s">
        <v>83</v>
      </c>
      <c r="AM792" s="21">
        <v>42</v>
      </c>
      <c r="AN792" s="21">
        <v>40</v>
      </c>
    </row>
    <row r="793" spans="1:40" ht="12" hidden="1" customHeight="1">
      <c r="A793" s="43"/>
      <c r="B793" s="10"/>
      <c r="C793" s="10"/>
      <c r="D793" s="10"/>
      <c r="E793" s="10"/>
      <c r="F793" s="10"/>
      <c r="G793" s="10"/>
      <c r="H793" s="10"/>
      <c r="I793" s="10"/>
      <c r="J793" s="10"/>
      <c r="K793" s="14"/>
      <c r="L793" s="55"/>
      <c r="M793" s="55"/>
      <c r="N793" s="55"/>
      <c r="O793" s="55"/>
      <c r="P793" s="55"/>
      <c r="Q793" s="55"/>
      <c r="R793" s="55"/>
      <c r="S793" s="55"/>
      <c r="T793" s="55"/>
      <c r="U793" s="55"/>
      <c r="V793" s="55"/>
      <c r="W793" s="55"/>
      <c r="X793" s="55"/>
      <c r="Y793" s="55"/>
      <c r="Z793" s="55"/>
      <c r="AA793" s="55"/>
      <c r="AB793" s="55"/>
      <c r="AC793" s="55"/>
      <c r="AD793" s="55"/>
      <c r="AE793" s="55"/>
      <c r="AF793" s="55"/>
      <c r="AG793" s="55"/>
      <c r="AH793" s="55"/>
      <c r="AI793" s="55"/>
      <c r="AJ793" s="18">
        <f t="shared" ca="1" si="25"/>
        <v>0</v>
      </c>
      <c r="AK793" s="19">
        <f t="shared" ca="1" si="26"/>
        <v>0</v>
      </c>
      <c r="AL793" s="21" t="s">
        <v>83</v>
      </c>
      <c r="AM793" s="21">
        <v>43</v>
      </c>
      <c r="AN793" s="21">
        <v>41</v>
      </c>
    </row>
    <row r="794" spans="1:40" ht="12" hidden="1" customHeight="1">
      <c r="A794" s="43"/>
      <c r="B794" s="10"/>
      <c r="C794" s="10"/>
      <c r="D794" s="10"/>
      <c r="E794" s="10"/>
      <c r="F794" s="10"/>
      <c r="G794" s="10"/>
      <c r="H794" s="10"/>
      <c r="I794" s="10"/>
      <c r="J794" s="10"/>
      <c r="K794" s="14"/>
      <c r="L794" s="55"/>
      <c r="M794" s="55"/>
      <c r="N794" s="55"/>
      <c r="O794" s="55"/>
      <c r="P794" s="55"/>
      <c r="Q794" s="55"/>
      <c r="R794" s="55"/>
      <c r="S794" s="55"/>
      <c r="T794" s="55"/>
      <c r="U794" s="55"/>
      <c r="V794" s="55"/>
      <c r="W794" s="55"/>
      <c r="X794" s="55"/>
      <c r="Y794" s="55"/>
      <c r="Z794" s="55"/>
      <c r="AA794" s="55"/>
      <c r="AB794" s="55"/>
      <c r="AC794" s="55"/>
      <c r="AD794" s="55"/>
      <c r="AE794" s="55"/>
      <c r="AF794" s="55"/>
      <c r="AG794" s="55"/>
      <c r="AH794" s="55"/>
      <c r="AI794" s="55"/>
      <c r="AJ794" s="18">
        <f t="shared" ca="1" si="25"/>
        <v>0</v>
      </c>
      <c r="AK794" s="19">
        <f t="shared" ca="1" si="26"/>
        <v>0</v>
      </c>
      <c r="AL794" s="21" t="s">
        <v>83</v>
      </c>
      <c r="AM794" s="21">
        <v>44</v>
      </c>
      <c r="AN794" s="21">
        <v>42</v>
      </c>
    </row>
    <row r="795" spans="1:40" ht="12" hidden="1" customHeight="1">
      <c r="A795" s="43"/>
      <c r="B795" s="10"/>
      <c r="C795" s="10"/>
      <c r="D795" s="10"/>
      <c r="E795" s="10"/>
      <c r="F795" s="10"/>
      <c r="G795" s="10"/>
      <c r="H795" s="10"/>
      <c r="I795" s="10"/>
      <c r="J795" s="10"/>
      <c r="K795" s="14"/>
      <c r="L795" s="55"/>
      <c r="M795" s="55"/>
      <c r="N795" s="55"/>
      <c r="O795" s="55"/>
      <c r="P795" s="55"/>
      <c r="Q795" s="55"/>
      <c r="R795" s="55"/>
      <c r="S795" s="55"/>
      <c r="T795" s="55"/>
      <c r="U795" s="55"/>
      <c r="V795" s="55"/>
      <c r="W795" s="55"/>
      <c r="X795" s="55"/>
      <c r="Y795" s="55"/>
      <c r="Z795" s="55"/>
      <c r="AA795" s="55"/>
      <c r="AB795" s="55"/>
      <c r="AC795" s="55"/>
      <c r="AD795" s="55"/>
      <c r="AE795" s="55"/>
      <c r="AF795" s="55"/>
      <c r="AG795" s="55"/>
      <c r="AH795" s="55"/>
      <c r="AI795" s="55"/>
      <c r="AJ795" s="18">
        <f t="shared" ca="1" si="25"/>
        <v>0</v>
      </c>
      <c r="AK795" s="19">
        <f t="shared" ca="1" si="26"/>
        <v>0</v>
      </c>
      <c r="AL795" s="21" t="s">
        <v>83</v>
      </c>
      <c r="AM795" s="21">
        <v>45</v>
      </c>
      <c r="AN795" s="21">
        <v>43</v>
      </c>
    </row>
    <row r="796" spans="1:40" ht="12" hidden="1" customHeight="1">
      <c r="A796" s="43"/>
      <c r="B796" s="10"/>
      <c r="C796" s="10"/>
      <c r="D796" s="10"/>
      <c r="E796" s="10"/>
      <c r="F796" s="10"/>
      <c r="G796" s="10"/>
      <c r="H796" s="10"/>
      <c r="I796" s="10"/>
      <c r="J796" s="10"/>
      <c r="K796" s="14"/>
      <c r="L796" s="55"/>
      <c r="M796" s="55"/>
      <c r="N796" s="55"/>
      <c r="O796" s="55"/>
      <c r="P796" s="55"/>
      <c r="Q796" s="55"/>
      <c r="R796" s="55"/>
      <c r="S796" s="55"/>
      <c r="T796" s="55"/>
      <c r="U796" s="55"/>
      <c r="V796" s="55"/>
      <c r="W796" s="55"/>
      <c r="X796" s="55"/>
      <c r="Y796" s="55"/>
      <c r="Z796" s="55"/>
      <c r="AA796" s="55"/>
      <c r="AB796" s="55"/>
      <c r="AC796" s="55"/>
      <c r="AD796" s="55"/>
      <c r="AE796" s="55"/>
      <c r="AF796" s="55"/>
      <c r="AG796" s="55"/>
      <c r="AH796" s="55"/>
      <c r="AI796" s="55"/>
      <c r="AJ796" s="18">
        <f t="shared" ca="1" si="25"/>
        <v>0</v>
      </c>
      <c r="AK796" s="19">
        <f t="shared" ca="1" si="26"/>
        <v>0</v>
      </c>
      <c r="AL796" s="21" t="s">
        <v>83</v>
      </c>
      <c r="AM796" s="21">
        <v>46</v>
      </c>
      <c r="AN796" s="21">
        <v>44</v>
      </c>
    </row>
    <row r="797" spans="1:40" ht="12" hidden="1" customHeight="1">
      <c r="A797" s="43"/>
      <c r="B797" s="10"/>
      <c r="C797" s="10"/>
      <c r="D797" s="10"/>
      <c r="E797" s="10"/>
      <c r="F797" s="10"/>
      <c r="G797" s="10"/>
      <c r="H797" s="10"/>
      <c r="I797" s="10"/>
      <c r="J797" s="10"/>
      <c r="K797" s="14"/>
      <c r="L797" s="55"/>
      <c r="M797" s="55"/>
      <c r="N797" s="55"/>
      <c r="O797" s="55"/>
      <c r="P797" s="55"/>
      <c r="Q797" s="55"/>
      <c r="R797" s="55"/>
      <c r="S797" s="55"/>
      <c r="T797" s="55"/>
      <c r="U797" s="55"/>
      <c r="V797" s="55"/>
      <c r="W797" s="55"/>
      <c r="X797" s="55"/>
      <c r="Y797" s="55"/>
      <c r="Z797" s="55"/>
      <c r="AA797" s="55"/>
      <c r="AB797" s="55"/>
      <c r="AC797" s="55"/>
      <c r="AD797" s="55"/>
      <c r="AE797" s="55"/>
      <c r="AF797" s="55"/>
      <c r="AG797" s="55"/>
      <c r="AH797" s="55"/>
      <c r="AI797" s="55"/>
      <c r="AJ797" s="18">
        <f t="shared" ca="1" si="25"/>
        <v>0</v>
      </c>
      <c r="AK797" s="19">
        <f t="shared" ca="1" si="26"/>
        <v>0</v>
      </c>
      <c r="AL797" s="21" t="s">
        <v>83</v>
      </c>
      <c r="AM797" s="21">
        <v>47</v>
      </c>
      <c r="AN797" s="21">
        <v>45</v>
      </c>
    </row>
    <row r="798" spans="1:40" ht="12" hidden="1" customHeight="1">
      <c r="A798" s="43"/>
      <c r="B798" s="10"/>
      <c r="C798" s="10"/>
      <c r="D798" s="10"/>
      <c r="E798" s="10"/>
      <c r="F798" s="10"/>
      <c r="G798" s="10"/>
      <c r="H798" s="10"/>
      <c r="I798" s="10"/>
      <c r="J798" s="10"/>
      <c r="K798" s="14"/>
      <c r="L798" s="55"/>
      <c r="M798" s="55"/>
      <c r="N798" s="55"/>
      <c r="O798" s="55"/>
      <c r="P798" s="55"/>
      <c r="Q798" s="55"/>
      <c r="R798" s="55"/>
      <c r="S798" s="55"/>
      <c r="T798" s="55"/>
      <c r="U798" s="55"/>
      <c r="V798" s="55"/>
      <c r="W798" s="55"/>
      <c r="X798" s="55"/>
      <c r="Y798" s="55"/>
      <c r="Z798" s="55"/>
      <c r="AA798" s="55"/>
      <c r="AB798" s="55"/>
      <c r="AC798" s="55"/>
      <c r="AD798" s="55"/>
      <c r="AE798" s="55"/>
      <c r="AF798" s="55"/>
      <c r="AG798" s="55"/>
      <c r="AH798" s="55"/>
      <c r="AI798" s="55"/>
      <c r="AJ798" s="18">
        <f t="shared" ca="1" si="25"/>
        <v>0</v>
      </c>
      <c r="AK798" s="19">
        <f t="shared" ca="1" si="26"/>
        <v>0</v>
      </c>
      <c r="AL798" s="21" t="s">
        <v>83</v>
      </c>
      <c r="AM798" s="21">
        <v>48</v>
      </c>
      <c r="AN798" s="21">
        <v>46</v>
      </c>
    </row>
    <row r="799" spans="1:40" ht="12" hidden="1" customHeight="1">
      <c r="A799" s="43"/>
      <c r="B799" s="10"/>
      <c r="C799" s="10"/>
      <c r="D799" s="10"/>
      <c r="E799" s="10"/>
      <c r="F799" s="10"/>
      <c r="G799" s="10"/>
      <c r="H799" s="10"/>
      <c r="I799" s="10"/>
      <c r="J799" s="10"/>
      <c r="K799" s="14"/>
      <c r="L799" s="55"/>
      <c r="M799" s="55"/>
      <c r="N799" s="55"/>
      <c r="O799" s="55"/>
      <c r="P799" s="55"/>
      <c r="Q799" s="55"/>
      <c r="R799" s="55"/>
      <c r="S799" s="55"/>
      <c r="T799" s="55"/>
      <c r="U799" s="55"/>
      <c r="V799" s="55"/>
      <c r="W799" s="55"/>
      <c r="X799" s="55"/>
      <c r="Y799" s="55"/>
      <c r="Z799" s="55"/>
      <c r="AA799" s="55"/>
      <c r="AB799" s="55"/>
      <c r="AC799" s="55"/>
      <c r="AD799" s="55"/>
      <c r="AE799" s="55"/>
      <c r="AF799" s="55"/>
      <c r="AG799" s="55"/>
      <c r="AH799" s="55"/>
      <c r="AI799" s="55"/>
      <c r="AJ799" s="18">
        <f t="shared" ca="1" si="25"/>
        <v>0</v>
      </c>
      <c r="AK799" s="19">
        <f t="shared" ca="1" si="26"/>
        <v>0</v>
      </c>
      <c r="AL799" s="21" t="s">
        <v>83</v>
      </c>
      <c r="AM799" s="21">
        <v>49</v>
      </c>
      <c r="AN799" s="21">
        <v>47</v>
      </c>
    </row>
    <row r="800" spans="1:40" ht="12" hidden="1" customHeight="1">
      <c r="A800" s="43"/>
      <c r="B800" s="10"/>
      <c r="C800" s="10"/>
      <c r="D800" s="10"/>
      <c r="E800" s="10"/>
      <c r="F800" s="10"/>
      <c r="G800" s="10"/>
      <c r="H800" s="10"/>
      <c r="I800" s="10"/>
      <c r="J800" s="10"/>
      <c r="K800" s="14"/>
      <c r="L800" s="55"/>
      <c r="M800" s="55"/>
      <c r="N800" s="55"/>
      <c r="O800" s="55"/>
      <c r="P800" s="55"/>
      <c r="Q800" s="55"/>
      <c r="R800" s="55"/>
      <c r="S800" s="55"/>
      <c r="T800" s="55"/>
      <c r="U800" s="55"/>
      <c r="V800" s="55"/>
      <c r="W800" s="55"/>
      <c r="X800" s="55"/>
      <c r="Y800" s="55"/>
      <c r="Z800" s="55"/>
      <c r="AA800" s="55"/>
      <c r="AB800" s="55"/>
      <c r="AC800" s="55"/>
      <c r="AD800" s="55"/>
      <c r="AE800" s="55"/>
      <c r="AF800" s="55"/>
      <c r="AG800" s="55"/>
      <c r="AH800" s="55"/>
      <c r="AI800" s="55"/>
      <c r="AJ800" s="18">
        <f t="shared" ca="1" si="25"/>
        <v>0</v>
      </c>
      <c r="AK800" s="19">
        <f t="shared" ca="1" si="26"/>
        <v>0</v>
      </c>
      <c r="AL800" s="21" t="s">
        <v>83</v>
      </c>
      <c r="AM800" s="21">
        <v>50</v>
      </c>
      <c r="AN800" s="21">
        <v>48</v>
      </c>
    </row>
    <row r="801" spans="1:40" ht="12" hidden="1" customHeight="1">
      <c r="A801" s="43"/>
      <c r="B801" s="10"/>
      <c r="C801" s="10"/>
      <c r="D801" s="10"/>
      <c r="E801" s="10"/>
      <c r="F801" s="10"/>
      <c r="G801" s="10"/>
      <c r="H801" s="10"/>
      <c r="I801" s="10"/>
      <c r="J801" s="10"/>
      <c r="K801" s="14"/>
      <c r="L801" s="55"/>
      <c r="M801" s="55"/>
      <c r="N801" s="55"/>
      <c r="O801" s="55"/>
      <c r="P801" s="55"/>
      <c r="Q801" s="55"/>
      <c r="R801" s="55"/>
      <c r="S801" s="55"/>
      <c r="T801" s="55"/>
      <c r="U801" s="55"/>
      <c r="V801" s="55"/>
      <c r="W801" s="55"/>
      <c r="X801" s="55"/>
      <c r="Y801" s="55"/>
      <c r="Z801" s="55"/>
      <c r="AA801" s="55"/>
      <c r="AB801" s="55"/>
      <c r="AC801" s="55"/>
      <c r="AD801" s="55"/>
      <c r="AE801" s="55"/>
      <c r="AF801" s="55"/>
      <c r="AG801" s="55"/>
      <c r="AH801" s="55"/>
      <c r="AI801" s="55"/>
      <c r="AJ801" s="18">
        <f t="shared" ca="1" si="25"/>
        <v>0</v>
      </c>
      <c r="AK801" s="19">
        <f t="shared" ca="1" si="26"/>
        <v>0</v>
      </c>
      <c r="AL801" s="21" t="s">
        <v>83</v>
      </c>
      <c r="AM801" s="21">
        <v>51</v>
      </c>
      <c r="AN801" s="21">
        <v>49</v>
      </c>
    </row>
    <row r="802" spans="1:40" ht="12" hidden="1" customHeight="1">
      <c r="A802" s="43"/>
      <c r="B802" s="10"/>
      <c r="C802" s="10"/>
      <c r="D802" s="10"/>
      <c r="E802" s="10"/>
      <c r="F802" s="10"/>
      <c r="G802" s="10"/>
      <c r="H802" s="10"/>
      <c r="I802" s="10"/>
      <c r="J802" s="10"/>
      <c r="K802" s="14"/>
      <c r="L802" s="55"/>
      <c r="M802" s="55"/>
      <c r="N802" s="55"/>
      <c r="O802" s="55"/>
      <c r="P802" s="55"/>
      <c r="Q802" s="55"/>
      <c r="R802" s="55"/>
      <c r="S802" s="55"/>
      <c r="T802" s="55"/>
      <c r="U802" s="55"/>
      <c r="V802" s="55"/>
      <c r="W802" s="55"/>
      <c r="X802" s="55"/>
      <c r="Y802" s="55"/>
      <c r="Z802" s="55"/>
      <c r="AA802" s="55"/>
      <c r="AB802" s="55"/>
      <c r="AC802" s="55"/>
      <c r="AD802" s="55"/>
      <c r="AE802" s="55"/>
      <c r="AF802" s="55"/>
      <c r="AG802" s="55"/>
      <c r="AH802" s="55"/>
      <c r="AI802" s="55"/>
      <c r="AJ802" s="18">
        <f t="shared" ca="1" si="25"/>
        <v>0</v>
      </c>
      <c r="AK802" s="19">
        <f t="shared" ca="1" si="26"/>
        <v>0</v>
      </c>
      <c r="AL802" s="21" t="s">
        <v>83</v>
      </c>
      <c r="AM802" s="21">
        <v>52</v>
      </c>
      <c r="AN802" s="21">
        <v>50</v>
      </c>
    </row>
    <row r="803" spans="1:40" ht="12" hidden="1" customHeight="1">
      <c r="A803" s="43"/>
      <c r="B803" s="10"/>
      <c r="C803" s="10"/>
      <c r="D803" s="10"/>
      <c r="E803" s="10"/>
      <c r="F803" s="10"/>
      <c r="G803" s="10"/>
      <c r="H803" s="10"/>
      <c r="I803" s="10"/>
      <c r="J803" s="10"/>
      <c r="K803" s="14"/>
      <c r="L803" s="55"/>
      <c r="M803" s="55"/>
      <c r="N803" s="55"/>
      <c r="O803" s="55"/>
      <c r="P803" s="55"/>
      <c r="Q803" s="55"/>
      <c r="R803" s="55"/>
      <c r="S803" s="55"/>
      <c r="T803" s="55"/>
      <c r="U803" s="55"/>
      <c r="V803" s="55"/>
      <c r="W803" s="55"/>
      <c r="X803" s="55"/>
      <c r="Y803" s="55"/>
      <c r="Z803" s="55"/>
      <c r="AA803" s="55"/>
      <c r="AB803" s="55"/>
      <c r="AC803" s="55"/>
      <c r="AD803" s="55"/>
      <c r="AE803" s="55"/>
      <c r="AF803" s="55"/>
      <c r="AG803" s="55"/>
      <c r="AH803" s="55"/>
      <c r="AI803" s="55"/>
      <c r="AJ803" s="18">
        <f t="shared" ca="1" si="25"/>
        <v>0</v>
      </c>
      <c r="AK803" s="19">
        <f t="shared" ca="1" si="26"/>
        <v>0</v>
      </c>
      <c r="AL803" s="21" t="s">
        <v>84</v>
      </c>
      <c r="AM803" s="21">
        <v>3</v>
      </c>
      <c r="AN803" s="21">
        <v>1</v>
      </c>
    </row>
    <row r="804" spans="1:40" ht="12" hidden="1" customHeight="1">
      <c r="A804" s="43"/>
      <c r="B804" s="10"/>
      <c r="C804" s="10"/>
      <c r="D804" s="10"/>
      <c r="E804" s="10"/>
      <c r="F804" s="10"/>
      <c r="G804" s="10"/>
      <c r="H804" s="10"/>
      <c r="I804" s="10"/>
      <c r="J804" s="10"/>
      <c r="K804" s="14"/>
      <c r="L804" s="55"/>
      <c r="M804" s="55"/>
      <c r="N804" s="55"/>
      <c r="O804" s="55"/>
      <c r="P804" s="55"/>
      <c r="Q804" s="55"/>
      <c r="R804" s="55"/>
      <c r="S804" s="55"/>
      <c r="T804" s="55"/>
      <c r="U804" s="55"/>
      <c r="V804" s="55"/>
      <c r="W804" s="55"/>
      <c r="X804" s="55"/>
      <c r="Y804" s="55"/>
      <c r="Z804" s="55"/>
      <c r="AA804" s="55"/>
      <c r="AB804" s="55"/>
      <c r="AC804" s="55"/>
      <c r="AD804" s="55"/>
      <c r="AE804" s="55"/>
      <c r="AF804" s="55"/>
      <c r="AG804" s="55"/>
      <c r="AH804" s="55"/>
      <c r="AI804" s="55"/>
      <c r="AJ804" s="18">
        <f t="shared" ca="1" si="25"/>
        <v>0</v>
      </c>
      <c r="AK804" s="19">
        <f t="shared" ca="1" si="26"/>
        <v>0</v>
      </c>
      <c r="AL804" s="21" t="s">
        <v>84</v>
      </c>
      <c r="AM804" s="21">
        <v>4</v>
      </c>
      <c r="AN804" s="21">
        <v>2</v>
      </c>
    </row>
    <row r="805" spans="1:40" ht="12" hidden="1" customHeight="1">
      <c r="A805" s="43"/>
      <c r="B805" s="10"/>
      <c r="C805" s="10"/>
      <c r="D805" s="10"/>
      <c r="E805" s="10"/>
      <c r="F805" s="10"/>
      <c r="G805" s="10"/>
      <c r="H805" s="10"/>
      <c r="I805" s="10"/>
      <c r="J805" s="10"/>
      <c r="K805" s="14"/>
      <c r="L805" s="55"/>
      <c r="M805" s="55"/>
      <c r="N805" s="55"/>
      <c r="O805" s="55"/>
      <c r="P805" s="55"/>
      <c r="Q805" s="55"/>
      <c r="R805" s="55"/>
      <c r="S805" s="55"/>
      <c r="T805" s="55"/>
      <c r="U805" s="55"/>
      <c r="V805" s="55"/>
      <c r="W805" s="55"/>
      <c r="X805" s="55"/>
      <c r="Y805" s="55"/>
      <c r="Z805" s="55"/>
      <c r="AA805" s="55"/>
      <c r="AB805" s="55"/>
      <c r="AC805" s="55"/>
      <c r="AD805" s="55"/>
      <c r="AE805" s="55"/>
      <c r="AF805" s="55"/>
      <c r="AG805" s="55"/>
      <c r="AH805" s="55"/>
      <c r="AI805" s="55"/>
      <c r="AJ805" s="18">
        <f t="shared" ca="1" si="25"/>
        <v>0</v>
      </c>
      <c r="AK805" s="19">
        <f t="shared" ca="1" si="26"/>
        <v>0</v>
      </c>
      <c r="AL805" s="21" t="s">
        <v>84</v>
      </c>
      <c r="AM805" s="21">
        <v>5</v>
      </c>
      <c r="AN805" s="21">
        <v>3</v>
      </c>
    </row>
    <row r="806" spans="1:40" ht="12" hidden="1" customHeight="1">
      <c r="A806" s="43"/>
      <c r="B806" s="10"/>
      <c r="C806" s="10"/>
      <c r="D806" s="10"/>
      <c r="E806" s="10"/>
      <c r="F806" s="10"/>
      <c r="G806" s="10"/>
      <c r="H806" s="10"/>
      <c r="I806" s="10"/>
      <c r="J806" s="10"/>
      <c r="K806" s="14"/>
      <c r="L806" s="55"/>
      <c r="M806" s="55"/>
      <c r="N806" s="55"/>
      <c r="O806" s="55"/>
      <c r="P806" s="55"/>
      <c r="Q806" s="55"/>
      <c r="R806" s="55"/>
      <c r="S806" s="55"/>
      <c r="T806" s="55"/>
      <c r="U806" s="55"/>
      <c r="V806" s="55"/>
      <c r="W806" s="55"/>
      <c r="X806" s="55"/>
      <c r="Y806" s="55"/>
      <c r="Z806" s="55"/>
      <c r="AA806" s="55"/>
      <c r="AB806" s="55"/>
      <c r="AC806" s="55"/>
      <c r="AD806" s="55"/>
      <c r="AE806" s="55"/>
      <c r="AF806" s="55"/>
      <c r="AG806" s="55"/>
      <c r="AH806" s="55"/>
      <c r="AI806" s="55"/>
      <c r="AJ806" s="18">
        <f t="shared" ca="1" si="25"/>
        <v>0</v>
      </c>
      <c r="AK806" s="19">
        <f t="shared" ca="1" si="26"/>
        <v>0</v>
      </c>
      <c r="AL806" s="21" t="s">
        <v>84</v>
      </c>
      <c r="AM806" s="21">
        <v>6</v>
      </c>
      <c r="AN806" s="21">
        <v>4</v>
      </c>
    </row>
    <row r="807" spans="1:40" ht="12" hidden="1" customHeight="1">
      <c r="A807" s="43"/>
      <c r="B807" s="10"/>
      <c r="C807" s="10"/>
      <c r="D807" s="10"/>
      <c r="E807" s="10"/>
      <c r="F807" s="10"/>
      <c r="G807" s="10"/>
      <c r="H807" s="10"/>
      <c r="I807" s="10"/>
      <c r="J807" s="10"/>
      <c r="K807" s="14"/>
      <c r="L807" s="55"/>
      <c r="M807" s="55"/>
      <c r="N807" s="55"/>
      <c r="O807" s="55"/>
      <c r="P807" s="55"/>
      <c r="Q807" s="55"/>
      <c r="R807" s="55"/>
      <c r="S807" s="55"/>
      <c r="T807" s="55"/>
      <c r="U807" s="55"/>
      <c r="V807" s="55"/>
      <c r="W807" s="55"/>
      <c r="X807" s="55"/>
      <c r="Y807" s="55"/>
      <c r="Z807" s="55"/>
      <c r="AA807" s="55"/>
      <c r="AB807" s="55"/>
      <c r="AC807" s="55"/>
      <c r="AD807" s="55"/>
      <c r="AE807" s="55"/>
      <c r="AF807" s="55"/>
      <c r="AG807" s="55"/>
      <c r="AH807" s="55"/>
      <c r="AI807" s="55"/>
      <c r="AJ807" s="18">
        <f t="shared" ca="1" si="25"/>
        <v>0</v>
      </c>
      <c r="AK807" s="19">
        <f t="shared" ca="1" si="26"/>
        <v>0</v>
      </c>
      <c r="AL807" s="21" t="s">
        <v>84</v>
      </c>
      <c r="AM807" s="21">
        <v>7</v>
      </c>
      <c r="AN807" s="21">
        <v>5</v>
      </c>
    </row>
    <row r="808" spans="1:40" ht="12" hidden="1" customHeight="1">
      <c r="A808" s="43"/>
      <c r="B808" s="10"/>
      <c r="C808" s="10"/>
      <c r="D808" s="10"/>
      <c r="E808" s="10"/>
      <c r="F808" s="10"/>
      <c r="G808" s="10"/>
      <c r="H808" s="10"/>
      <c r="I808" s="10"/>
      <c r="J808" s="10"/>
      <c r="K808" s="14"/>
      <c r="L808" s="55"/>
      <c r="M808" s="55"/>
      <c r="N808" s="55"/>
      <c r="O808" s="55"/>
      <c r="P808" s="55"/>
      <c r="Q808" s="55"/>
      <c r="R808" s="55"/>
      <c r="S808" s="55"/>
      <c r="T808" s="55"/>
      <c r="U808" s="55"/>
      <c r="V808" s="55"/>
      <c r="W808" s="55"/>
      <c r="X808" s="55"/>
      <c r="Y808" s="55"/>
      <c r="Z808" s="55"/>
      <c r="AA808" s="55"/>
      <c r="AB808" s="55"/>
      <c r="AC808" s="55"/>
      <c r="AD808" s="55"/>
      <c r="AE808" s="55"/>
      <c r="AF808" s="55"/>
      <c r="AG808" s="55"/>
      <c r="AH808" s="55"/>
      <c r="AI808" s="55"/>
      <c r="AJ808" s="18">
        <f t="shared" ca="1" si="25"/>
        <v>0</v>
      </c>
      <c r="AK808" s="19">
        <f t="shared" ca="1" si="26"/>
        <v>0</v>
      </c>
      <c r="AL808" s="21" t="s">
        <v>84</v>
      </c>
      <c r="AM808" s="21">
        <v>8</v>
      </c>
      <c r="AN808" s="21">
        <v>6</v>
      </c>
    </row>
    <row r="809" spans="1:40" ht="12" hidden="1" customHeight="1">
      <c r="A809" s="43"/>
      <c r="B809" s="10"/>
      <c r="C809" s="10"/>
      <c r="D809" s="10"/>
      <c r="E809" s="10"/>
      <c r="F809" s="10"/>
      <c r="G809" s="10"/>
      <c r="H809" s="10"/>
      <c r="I809" s="10"/>
      <c r="J809" s="10"/>
      <c r="K809" s="14"/>
      <c r="L809" s="55"/>
      <c r="M809" s="55"/>
      <c r="N809" s="55"/>
      <c r="O809" s="55"/>
      <c r="P809" s="55"/>
      <c r="Q809" s="55"/>
      <c r="R809" s="55"/>
      <c r="S809" s="55"/>
      <c r="T809" s="55"/>
      <c r="U809" s="55"/>
      <c r="V809" s="55"/>
      <c r="W809" s="55"/>
      <c r="X809" s="55"/>
      <c r="Y809" s="55"/>
      <c r="Z809" s="55"/>
      <c r="AA809" s="55"/>
      <c r="AB809" s="55"/>
      <c r="AC809" s="55"/>
      <c r="AD809" s="55"/>
      <c r="AE809" s="55"/>
      <c r="AF809" s="55"/>
      <c r="AG809" s="55"/>
      <c r="AH809" s="55"/>
      <c r="AI809" s="55"/>
      <c r="AJ809" s="18">
        <f t="shared" ca="1" si="25"/>
        <v>0</v>
      </c>
      <c r="AK809" s="19">
        <f t="shared" ca="1" si="26"/>
        <v>0</v>
      </c>
      <c r="AL809" s="21" t="s">
        <v>84</v>
      </c>
      <c r="AM809" s="21">
        <v>9</v>
      </c>
      <c r="AN809" s="21">
        <v>7</v>
      </c>
    </row>
    <row r="810" spans="1:40" ht="12" hidden="1" customHeight="1">
      <c r="A810" s="43"/>
      <c r="B810" s="10"/>
      <c r="C810" s="10"/>
      <c r="D810" s="10"/>
      <c r="E810" s="10"/>
      <c r="F810" s="10"/>
      <c r="G810" s="10"/>
      <c r="H810" s="10"/>
      <c r="I810" s="10"/>
      <c r="J810" s="10"/>
      <c r="K810" s="14"/>
      <c r="L810" s="55"/>
      <c r="M810" s="55"/>
      <c r="N810" s="55"/>
      <c r="O810" s="55"/>
      <c r="P810" s="55"/>
      <c r="Q810" s="55"/>
      <c r="R810" s="55"/>
      <c r="S810" s="55"/>
      <c r="T810" s="55"/>
      <c r="U810" s="55"/>
      <c r="V810" s="55"/>
      <c r="W810" s="55"/>
      <c r="X810" s="55"/>
      <c r="Y810" s="55"/>
      <c r="Z810" s="55"/>
      <c r="AA810" s="55"/>
      <c r="AB810" s="55"/>
      <c r="AC810" s="55"/>
      <c r="AD810" s="55"/>
      <c r="AE810" s="55"/>
      <c r="AF810" s="55"/>
      <c r="AG810" s="55"/>
      <c r="AH810" s="55"/>
      <c r="AI810" s="55"/>
      <c r="AJ810" s="18">
        <f t="shared" ca="1" si="25"/>
        <v>0</v>
      </c>
      <c r="AK810" s="19">
        <f t="shared" ca="1" si="26"/>
        <v>0</v>
      </c>
      <c r="AL810" s="21" t="s">
        <v>84</v>
      </c>
      <c r="AM810" s="21">
        <v>10</v>
      </c>
      <c r="AN810" s="21">
        <v>8</v>
      </c>
    </row>
    <row r="811" spans="1:40" ht="12" hidden="1" customHeight="1">
      <c r="A811" s="43"/>
      <c r="B811" s="10"/>
      <c r="C811" s="10"/>
      <c r="D811" s="10"/>
      <c r="E811" s="10"/>
      <c r="F811" s="10"/>
      <c r="G811" s="10"/>
      <c r="H811" s="10"/>
      <c r="I811" s="10"/>
      <c r="J811" s="10"/>
      <c r="K811" s="14"/>
      <c r="L811" s="55"/>
      <c r="M811" s="55"/>
      <c r="N811" s="55"/>
      <c r="O811" s="55"/>
      <c r="P811" s="55"/>
      <c r="Q811" s="55"/>
      <c r="R811" s="55"/>
      <c r="S811" s="55"/>
      <c r="T811" s="55"/>
      <c r="U811" s="55"/>
      <c r="V811" s="55"/>
      <c r="W811" s="55"/>
      <c r="X811" s="55"/>
      <c r="Y811" s="55"/>
      <c r="Z811" s="55"/>
      <c r="AA811" s="55"/>
      <c r="AB811" s="55"/>
      <c r="AC811" s="55"/>
      <c r="AD811" s="55"/>
      <c r="AE811" s="55"/>
      <c r="AF811" s="55"/>
      <c r="AG811" s="55"/>
      <c r="AH811" s="55"/>
      <c r="AI811" s="55"/>
      <c r="AJ811" s="18">
        <f t="shared" ca="1" si="25"/>
        <v>0</v>
      </c>
      <c r="AK811" s="19">
        <f t="shared" ca="1" si="26"/>
        <v>0</v>
      </c>
      <c r="AL811" s="21" t="s">
        <v>84</v>
      </c>
      <c r="AM811" s="21">
        <v>11</v>
      </c>
      <c r="AN811" s="21">
        <v>9</v>
      </c>
    </row>
    <row r="812" spans="1:40" ht="12" hidden="1" customHeight="1">
      <c r="A812" s="43"/>
      <c r="B812" s="10"/>
      <c r="C812" s="10"/>
      <c r="D812" s="10"/>
      <c r="E812" s="10"/>
      <c r="F812" s="10"/>
      <c r="G812" s="10"/>
      <c r="H812" s="10"/>
      <c r="I812" s="10"/>
      <c r="J812" s="10"/>
      <c r="K812" s="14"/>
      <c r="L812" s="55"/>
      <c r="M812" s="55"/>
      <c r="N812" s="55"/>
      <c r="O812" s="55"/>
      <c r="P812" s="55"/>
      <c r="Q812" s="55"/>
      <c r="R812" s="55"/>
      <c r="S812" s="55"/>
      <c r="T812" s="55"/>
      <c r="U812" s="55"/>
      <c r="V812" s="55"/>
      <c r="W812" s="55"/>
      <c r="X812" s="55"/>
      <c r="Y812" s="55"/>
      <c r="Z812" s="55"/>
      <c r="AA812" s="55"/>
      <c r="AB812" s="55"/>
      <c r="AC812" s="55"/>
      <c r="AD812" s="55"/>
      <c r="AE812" s="55"/>
      <c r="AF812" s="55"/>
      <c r="AG812" s="55"/>
      <c r="AH812" s="55"/>
      <c r="AI812" s="55"/>
      <c r="AJ812" s="18">
        <f t="shared" ca="1" si="25"/>
        <v>0</v>
      </c>
      <c r="AK812" s="19">
        <f t="shared" ca="1" si="26"/>
        <v>0</v>
      </c>
      <c r="AL812" s="21" t="s">
        <v>84</v>
      </c>
      <c r="AM812" s="21">
        <v>12</v>
      </c>
      <c r="AN812" s="21">
        <v>10</v>
      </c>
    </row>
    <row r="813" spans="1:40" ht="12" hidden="1" customHeight="1">
      <c r="A813" s="43"/>
      <c r="B813" s="10"/>
      <c r="C813" s="10"/>
      <c r="D813" s="10"/>
      <c r="E813" s="10"/>
      <c r="F813" s="10"/>
      <c r="G813" s="10"/>
      <c r="H813" s="10"/>
      <c r="I813" s="10"/>
      <c r="J813" s="10"/>
      <c r="K813" s="14"/>
      <c r="L813" s="55"/>
      <c r="M813" s="55"/>
      <c r="N813" s="55"/>
      <c r="O813" s="55"/>
      <c r="P813" s="55"/>
      <c r="Q813" s="55"/>
      <c r="R813" s="55"/>
      <c r="S813" s="55"/>
      <c r="T813" s="55"/>
      <c r="U813" s="55"/>
      <c r="V813" s="55"/>
      <c r="W813" s="55"/>
      <c r="X813" s="55"/>
      <c r="Y813" s="55"/>
      <c r="Z813" s="55"/>
      <c r="AA813" s="55"/>
      <c r="AB813" s="55"/>
      <c r="AC813" s="55"/>
      <c r="AD813" s="55"/>
      <c r="AE813" s="55"/>
      <c r="AF813" s="55"/>
      <c r="AG813" s="55"/>
      <c r="AH813" s="55"/>
      <c r="AI813" s="55"/>
      <c r="AJ813" s="18">
        <f t="shared" ca="1" si="25"/>
        <v>0</v>
      </c>
      <c r="AK813" s="19">
        <f t="shared" ca="1" si="26"/>
        <v>0</v>
      </c>
      <c r="AL813" s="21" t="s">
        <v>84</v>
      </c>
      <c r="AM813" s="21">
        <v>13</v>
      </c>
      <c r="AN813" s="21">
        <v>11</v>
      </c>
    </row>
    <row r="814" spans="1:40" ht="12" hidden="1" customHeight="1">
      <c r="A814" s="43"/>
      <c r="B814" s="10"/>
      <c r="C814" s="10"/>
      <c r="D814" s="10"/>
      <c r="E814" s="10"/>
      <c r="F814" s="10"/>
      <c r="G814" s="10"/>
      <c r="H814" s="10"/>
      <c r="I814" s="10"/>
      <c r="J814" s="10"/>
      <c r="K814" s="14"/>
      <c r="L814" s="55"/>
      <c r="M814" s="55"/>
      <c r="N814" s="55"/>
      <c r="O814" s="55"/>
      <c r="P814" s="55"/>
      <c r="Q814" s="55"/>
      <c r="R814" s="55"/>
      <c r="S814" s="55"/>
      <c r="T814" s="55"/>
      <c r="U814" s="55"/>
      <c r="V814" s="55"/>
      <c r="W814" s="55"/>
      <c r="X814" s="55"/>
      <c r="Y814" s="55"/>
      <c r="Z814" s="55"/>
      <c r="AA814" s="55"/>
      <c r="AB814" s="55"/>
      <c r="AC814" s="55"/>
      <c r="AD814" s="55"/>
      <c r="AE814" s="55"/>
      <c r="AF814" s="55"/>
      <c r="AG814" s="55"/>
      <c r="AH814" s="55"/>
      <c r="AI814" s="55"/>
      <c r="AJ814" s="18">
        <f t="shared" ca="1" si="25"/>
        <v>0</v>
      </c>
      <c r="AK814" s="19">
        <f t="shared" ca="1" si="26"/>
        <v>0</v>
      </c>
      <c r="AL814" s="21" t="s">
        <v>84</v>
      </c>
      <c r="AM814" s="21">
        <v>14</v>
      </c>
      <c r="AN814" s="21">
        <v>12</v>
      </c>
    </row>
    <row r="815" spans="1:40" ht="12" hidden="1" customHeight="1">
      <c r="A815" s="43"/>
      <c r="B815" s="10"/>
      <c r="C815" s="10"/>
      <c r="D815" s="10"/>
      <c r="E815" s="10"/>
      <c r="F815" s="10"/>
      <c r="G815" s="10"/>
      <c r="H815" s="10"/>
      <c r="I815" s="10"/>
      <c r="J815" s="10"/>
      <c r="K815" s="14"/>
      <c r="L815" s="55"/>
      <c r="M815" s="55"/>
      <c r="N815" s="55"/>
      <c r="O815" s="55"/>
      <c r="P815" s="55"/>
      <c r="Q815" s="55"/>
      <c r="R815" s="55"/>
      <c r="S815" s="55"/>
      <c r="T815" s="55"/>
      <c r="U815" s="55"/>
      <c r="V815" s="55"/>
      <c r="W815" s="55"/>
      <c r="X815" s="55"/>
      <c r="Y815" s="55"/>
      <c r="Z815" s="55"/>
      <c r="AA815" s="55"/>
      <c r="AB815" s="55"/>
      <c r="AC815" s="55"/>
      <c r="AD815" s="55"/>
      <c r="AE815" s="55"/>
      <c r="AF815" s="55"/>
      <c r="AG815" s="55"/>
      <c r="AH815" s="55"/>
      <c r="AI815" s="55"/>
      <c r="AJ815" s="18">
        <f t="shared" ca="1" si="25"/>
        <v>0</v>
      </c>
      <c r="AK815" s="19">
        <f t="shared" ca="1" si="26"/>
        <v>0</v>
      </c>
      <c r="AL815" s="21" t="s">
        <v>84</v>
      </c>
      <c r="AM815" s="21">
        <v>15</v>
      </c>
      <c r="AN815" s="21">
        <v>13</v>
      </c>
    </row>
    <row r="816" spans="1:40" ht="12" hidden="1" customHeight="1">
      <c r="A816" s="43"/>
      <c r="B816" s="10"/>
      <c r="C816" s="10"/>
      <c r="D816" s="10"/>
      <c r="E816" s="10"/>
      <c r="F816" s="10"/>
      <c r="G816" s="10"/>
      <c r="H816" s="10"/>
      <c r="I816" s="10"/>
      <c r="J816" s="10"/>
      <c r="K816" s="14"/>
      <c r="L816" s="55"/>
      <c r="M816" s="55"/>
      <c r="N816" s="55"/>
      <c r="O816" s="55"/>
      <c r="P816" s="55"/>
      <c r="Q816" s="55"/>
      <c r="R816" s="55"/>
      <c r="S816" s="55"/>
      <c r="T816" s="55"/>
      <c r="U816" s="55"/>
      <c r="V816" s="55"/>
      <c r="W816" s="55"/>
      <c r="X816" s="55"/>
      <c r="Y816" s="55"/>
      <c r="Z816" s="55"/>
      <c r="AA816" s="55"/>
      <c r="AB816" s="55"/>
      <c r="AC816" s="55"/>
      <c r="AD816" s="55"/>
      <c r="AE816" s="55"/>
      <c r="AF816" s="55"/>
      <c r="AG816" s="55"/>
      <c r="AH816" s="55"/>
      <c r="AI816" s="55"/>
      <c r="AJ816" s="18">
        <f t="shared" ca="1" si="25"/>
        <v>0</v>
      </c>
      <c r="AK816" s="19">
        <f t="shared" ca="1" si="26"/>
        <v>0</v>
      </c>
      <c r="AL816" s="21" t="s">
        <v>84</v>
      </c>
      <c r="AM816" s="21">
        <v>16</v>
      </c>
      <c r="AN816" s="21">
        <v>14</v>
      </c>
    </row>
    <row r="817" spans="1:40" ht="12" hidden="1" customHeight="1">
      <c r="A817" s="43"/>
      <c r="B817" s="10"/>
      <c r="C817" s="10"/>
      <c r="D817" s="10"/>
      <c r="E817" s="10"/>
      <c r="F817" s="10"/>
      <c r="G817" s="10"/>
      <c r="H817" s="10"/>
      <c r="I817" s="10"/>
      <c r="J817" s="10"/>
      <c r="K817" s="14"/>
      <c r="L817" s="55"/>
      <c r="M817" s="55"/>
      <c r="N817" s="55"/>
      <c r="O817" s="55"/>
      <c r="P817" s="55"/>
      <c r="Q817" s="55"/>
      <c r="R817" s="55"/>
      <c r="S817" s="55"/>
      <c r="T817" s="55"/>
      <c r="U817" s="55"/>
      <c r="V817" s="55"/>
      <c r="W817" s="55"/>
      <c r="X817" s="55"/>
      <c r="Y817" s="55"/>
      <c r="Z817" s="55"/>
      <c r="AA817" s="55"/>
      <c r="AB817" s="55"/>
      <c r="AC817" s="55"/>
      <c r="AD817" s="55"/>
      <c r="AE817" s="55"/>
      <c r="AF817" s="55"/>
      <c r="AG817" s="55"/>
      <c r="AH817" s="55"/>
      <c r="AI817" s="55"/>
      <c r="AJ817" s="18">
        <f t="shared" ca="1" si="25"/>
        <v>0</v>
      </c>
      <c r="AK817" s="19">
        <f t="shared" ca="1" si="26"/>
        <v>0</v>
      </c>
      <c r="AL817" s="21" t="s">
        <v>84</v>
      </c>
      <c r="AM817" s="21">
        <v>17</v>
      </c>
      <c r="AN817" s="21">
        <v>15</v>
      </c>
    </row>
    <row r="818" spans="1:40" ht="12" hidden="1" customHeight="1">
      <c r="A818" s="43"/>
      <c r="B818" s="10"/>
      <c r="C818" s="10"/>
      <c r="D818" s="10"/>
      <c r="E818" s="10"/>
      <c r="F818" s="10"/>
      <c r="G818" s="10"/>
      <c r="H818" s="10"/>
      <c r="I818" s="10"/>
      <c r="J818" s="10"/>
      <c r="K818" s="14"/>
      <c r="L818" s="55"/>
      <c r="M818" s="55"/>
      <c r="N818" s="55"/>
      <c r="O818" s="55"/>
      <c r="P818" s="55"/>
      <c r="Q818" s="55"/>
      <c r="R818" s="55"/>
      <c r="S818" s="55"/>
      <c r="T818" s="55"/>
      <c r="U818" s="55"/>
      <c r="V818" s="55"/>
      <c r="W818" s="55"/>
      <c r="X818" s="55"/>
      <c r="Y818" s="55"/>
      <c r="Z818" s="55"/>
      <c r="AA818" s="55"/>
      <c r="AB818" s="55"/>
      <c r="AC818" s="55"/>
      <c r="AD818" s="55"/>
      <c r="AE818" s="55"/>
      <c r="AF818" s="55"/>
      <c r="AG818" s="55"/>
      <c r="AH818" s="55"/>
      <c r="AI818" s="55"/>
      <c r="AJ818" s="18">
        <f t="shared" ca="1" si="25"/>
        <v>0</v>
      </c>
      <c r="AK818" s="19">
        <f t="shared" ca="1" si="26"/>
        <v>0</v>
      </c>
      <c r="AL818" s="21" t="s">
        <v>84</v>
      </c>
      <c r="AM818" s="21">
        <v>18</v>
      </c>
      <c r="AN818" s="21">
        <v>16</v>
      </c>
    </row>
    <row r="819" spans="1:40" ht="12" hidden="1" customHeight="1">
      <c r="A819" s="43"/>
      <c r="B819" s="10"/>
      <c r="C819" s="10"/>
      <c r="D819" s="10"/>
      <c r="E819" s="10"/>
      <c r="F819" s="10"/>
      <c r="G819" s="10"/>
      <c r="H819" s="10"/>
      <c r="I819" s="10"/>
      <c r="J819" s="10"/>
      <c r="K819" s="14"/>
      <c r="L819" s="55"/>
      <c r="M819" s="55"/>
      <c r="N819" s="55"/>
      <c r="O819" s="55"/>
      <c r="P819" s="55"/>
      <c r="Q819" s="55"/>
      <c r="R819" s="55"/>
      <c r="S819" s="55"/>
      <c r="T819" s="55"/>
      <c r="U819" s="55"/>
      <c r="V819" s="55"/>
      <c r="W819" s="55"/>
      <c r="X819" s="55"/>
      <c r="Y819" s="55"/>
      <c r="Z819" s="55"/>
      <c r="AA819" s="55"/>
      <c r="AB819" s="55"/>
      <c r="AC819" s="55"/>
      <c r="AD819" s="55"/>
      <c r="AE819" s="55"/>
      <c r="AF819" s="55"/>
      <c r="AG819" s="55"/>
      <c r="AH819" s="55"/>
      <c r="AI819" s="55"/>
      <c r="AJ819" s="18">
        <f t="shared" ca="1" si="25"/>
        <v>0</v>
      </c>
      <c r="AK819" s="19">
        <f t="shared" ca="1" si="26"/>
        <v>0</v>
      </c>
      <c r="AL819" s="21" t="s">
        <v>84</v>
      </c>
      <c r="AM819" s="21">
        <v>19</v>
      </c>
      <c r="AN819" s="21">
        <v>17</v>
      </c>
    </row>
    <row r="820" spans="1:40" ht="12" hidden="1" customHeight="1">
      <c r="A820" s="43"/>
      <c r="B820" s="10"/>
      <c r="C820" s="10"/>
      <c r="D820" s="10"/>
      <c r="E820" s="10"/>
      <c r="F820" s="10"/>
      <c r="G820" s="10"/>
      <c r="H820" s="10"/>
      <c r="I820" s="10"/>
      <c r="J820" s="10"/>
      <c r="K820" s="14"/>
      <c r="L820" s="55"/>
      <c r="M820" s="55"/>
      <c r="N820" s="55"/>
      <c r="O820" s="55"/>
      <c r="P820" s="55"/>
      <c r="Q820" s="55"/>
      <c r="R820" s="55"/>
      <c r="S820" s="55"/>
      <c r="T820" s="55"/>
      <c r="U820" s="55"/>
      <c r="V820" s="55"/>
      <c r="W820" s="55"/>
      <c r="X820" s="55"/>
      <c r="Y820" s="55"/>
      <c r="Z820" s="55"/>
      <c r="AA820" s="55"/>
      <c r="AB820" s="55"/>
      <c r="AC820" s="55"/>
      <c r="AD820" s="55"/>
      <c r="AE820" s="55"/>
      <c r="AF820" s="55"/>
      <c r="AG820" s="55"/>
      <c r="AH820" s="55"/>
      <c r="AI820" s="55"/>
      <c r="AJ820" s="18">
        <f t="shared" ca="1" si="25"/>
        <v>0</v>
      </c>
      <c r="AK820" s="19">
        <f t="shared" ca="1" si="26"/>
        <v>0</v>
      </c>
      <c r="AL820" s="21" t="s">
        <v>84</v>
      </c>
      <c r="AM820" s="21">
        <v>20</v>
      </c>
      <c r="AN820" s="21">
        <v>18</v>
      </c>
    </row>
    <row r="821" spans="1:40" ht="12" hidden="1" customHeight="1">
      <c r="A821" s="43"/>
      <c r="B821" s="10"/>
      <c r="C821" s="10"/>
      <c r="D821" s="10"/>
      <c r="E821" s="10"/>
      <c r="F821" s="10"/>
      <c r="G821" s="10"/>
      <c r="H821" s="10"/>
      <c r="I821" s="10"/>
      <c r="J821" s="10"/>
      <c r="K821" s="14"/>
      <c r="L821" s="55"/>
      <c r="M821" s="55"/>
      <c r="N821" s="55"/>
      <c r="O821" s="55"/>
      <c r="P821" s="55"/>
      <c r="Q821" s="55"/>
      <c r="R821" s="55"/>
      <c r="S821" s="55"/>
      <c r="T821" s="55"/>
      <c r="U821" s="55"/>
      <c r="V821" s="55"/>
      <c r="W821" s="55"/>
      <c r="X821" s="55"/>
      <c r="Y821" s="55"/>
      <c r="Z821" s="55"/>
      <c r="AA821" s="55"/>
      <c r="AB821" s="55"/>
      <c r="AC821" s="55"/>
      <c r="AD821" s="55"/>
      <c r="AE821" s="55"/>
      <c r="AF821" s="55"/>
      <c r="AG821" s="55"/>
      <c r="AH821" s="55"/>
      <c r="AI821" s="55"/>
      <c r="AJ821" s="18">
        <f t="shared" ca="1" si="25"/>
        <v>0</v>
      </c>
      <c r="AK821" s="19">
        <f t="shared" ca="1" si="26"/>
        <v>0</v>
      </c>
      <c r="AL821" s="21" t="s">
        <v>84</v>
      </c>
      <c r="AM821" s="21">
        <v>21</v>
      </c>
      <c r="AN821" s="21">
        <v>19</v>
      </c>
    </row>
    <row r="822" spans="1:40" ht="12" hidden="1" customHeight="1">
      <c r="A822" s="43"/>
      <c r="B822" s="10"/>
      <c r="C822" s="10"/>
      <c r="D822" s="10"/>
      <c r="E822" s="10"/>
      <c r="F822" s="10"/>
      <c r="G822" s="10"/>
      <c r="H822" s="10"/>
      <c r="I822" s="10"/>
      <c r="J822" s="10"/>
      <c r="K822" s="14"/>
      <c r="L822" s="55"/>
      <c r="M822" s="55"/>
      <c r="N822" s="55"/>
      <c r="O822" s="55"/>
      <c r="P822" s="55"/>
      <c r="Q822" s="55"/>
      <c r="R822" s="55"/>
      <c r="S822" s="55"/>
      <c r="T822" s="55"/>
      <c r="U822" s="55"/>
      <c r="V822" s="55"/>
      <c r="W822" s="55"/>
      <c r="X822" s="55"/>
      <c r="Y822" s="55"/>
      <c r="Z822" s="55"/>
      <c r="AA822" s="55"/>
      <c r="AB822" s="55"/>
      <c r="AC822" s="55"/>
      <c r="AD822" s="55"/>
      <c r="AE822" s="55"/>
      <c r="AF822" s="55"/>
      <c r="AG822" s="55"/>
      <c r="AH822" s="55"/>
      <c r="AI822" s="55"/>
      <c r="AJ822" s="18">
        <f t="shared" ca="1" si="25"/>
        <v>0</v>
      </c>
      <c r="AK822" s="19">
        <f t="shared" ca="1" si="26"/>
        <v>0</v>
      </c>
      <c r="AL822" s="21" t="s">
        <v>84</v>
      </c>
      <c r="AM822" s="21">
        <v>22</v>
      </c>
      <c r="AN822" s="21">
        <v>20</v>
      </c>
    </row>
    <row r="823" spans="1:40" ht="12" hidden="1" customHeight="1">
      <c r="A823" s="43"/>
      <c r="B823" s="10"/>
      <c r="C823" s="10"/>
      <c r="D823" s="10"/>
      <c r="E823" s="10"/>
      <c r="F823" s="10"/>
      <c r="G823" s="10"/>
      <c r="H823" s="10"/>
      <c r="I823" s="10"/>
      <c r="J823" s="10"/>
      <c r="K823" s="14"/>
      <c r="L823" s="55"/>
      <c r="M823" s="55"/>
      <c r="N823" s="55"/>
      <c r="O823" s="55"/>
      <c r="P823" s="55"/>
      <c r="Q823" s="55"/>
      <c r="R823" s="55"/>
      <c r="S823" s="55"/>
      <c r="T823" s="55"/>
      <c r="U823" s="55"/>
      <c r="V823" s="55"/>
      <c r="W823" s="55"/>
      <c r="X823" s="55"/>
      <c r="Y823" s="55"/>
      <c r="Z823" s="55"/>
      <c r="AA823" s="55"/>
      <c r="AB823" s="55"/>
      <c r="AC823" s="55"/>
      <c r="AD823" s="55"/>
      <c r="AE823" s="55"/>
      <c r="AF823" s="55"/>
      <c r="AG823" s="55"/>
      <c r="AH823" s="55"/>
      <c r="AI823" s="55"/>
      <c r="AJ823" s="18">
        <f t="shared" ca="1" si="25"/>
        <v>0</v>
      </c>
      <c r="AK823" s="19">
        <f t="shared" ca="1" si="26"/>
        <v>0</v>
      </c>
      <c r="AL823" s="21" t="s">
        <v>84</v>
      </c>
      <c r="AM823" s="21">
        <v>23</v>
      </c>
      <c r="AN823" s="21">
        <v>21</v>
      </c>
    </row>
    <row r="824" spans="1:40" ht="12" hidden="1" customHeight="1">
      <c r="A824" s="43"/>
      <c r="B824" s="10"/>
      <c r="C824" s="10"/>
      <c r="D824" s="10"/>
      <c r="E824" s="10"/>
      <c r="F824" s="10"/>
      <c r="G824" s="10"/>
      <c r="H824" s="10"/>
      <c r="I824" s="10"/>
      <c r="J824" s="10"/>
      <c r="K824" s="14"/>
      <c r="L824" s="55"/>
      <c r="M824" s="55"/>
      <c r="N824" s="55"/>
      <c r="O824" s="55"/>
      <c r="P824" s="55"/>
      <c r="Q824" s="55"/>
      <c r="R824" s="55"/>
      <c r="S824" s="55"/>
      <c r="T824" s="55"/>
      <c r="U824" s="55"/>
      <c r="V824" s="55"/>
      <c r="W824" s="55"/>
      <c r="X824" s="55"/>
      <c r="Y824" s="55"/>
      <c r="Z824" s="55"/>
      <c r="AA824" s="55"/>
      <c r="AB824" s="55"/>
      <c r="AC824" s="55"/>
      <c r="AD824" s="55"/>
      <c r="AE824" s="55"/>
      <c r="AF824" s="55"/>
      <c r="AG824" s="55"/>
      <c r="AH824" s="55"/>
      <c r="AI824" s="55"/>
      <c r="AJ824" s="18">
        <f t="shared" ca="1" si="25"/>
        <v>0</v>
      </c>
      <c r="AK824" s="19">
        <f t="shared" ca="1" si="26"/>
        <v>0</v>
      </c>
      <c r="AL824" s="21" t="s">
        <v>84</v>
      </c>
      <c r="AM824" s="21">
        <v>24</v>
      </c>
      <c r="AN824" s="21">
        <v>22</v>
      </c>
    </row>
    <row r="825" spans="1:40" ht="12" hidden="1" customHeight="1">
      <c r="A825" s="43"/>
      <c r="B825" s="10"/>
      <c r="C825" s="10"/>
      <c r="D825" s="10"/>
      <c r="E825" s="10"/>
      <c r="F825" s="10"/>
      <c r="G825" s="10"/>
      <c r="H825" s="10"/>
      <c r="I825" s="10"/>
      <c r="J825" s="10"/>
      <c r="K825" s="14"/>
      <c r="L825" s="55"/>
      <c r="M825" s="55"/>
      <c r="N825" s="55"/>
      <c r="O825" s="55"/>
      <c r="P825" s="55"/>
      <c r="Q825" s="55"/>
      <c r="R825" s="55"/>
      <c r="S825" s="55"/>
      <c r="T825" s="55"/>
      <c r="U825" s="55"/>
      <c r="V825" s="55"/>
      <c r="W825" s="55"/>
      <c r="X825" s="55"/>
      <c r="Y825" s="55"/>
      <c r="Z825" s="55"/>
      <c r="AA825" s="55"/>
      <c r="AB825" s="55"/>
      <c r="AC825" s="55"/>
      <c r="AD825" s="55"/>
      <c r="AE825" s="55"/>
      <c r="AF825" s="55"/>
      <c r="AG825" s="55"/>
      <c r="AH825" s="55"/>
      <c r="AI825" s="55"/>
      <c r="AJ825" s="18">
        <f t="shared" ca="1" si="25"/>
        <v>0</v>
      </c>
      <c r="AK825" s="19">
        <f t="shared" ca="1" si="26"/>
        <v>0</v>
      </c>
      <c r="AL825" s="21" t="s">
        <v>84</v>
      </c>
      <c r="AM825" s="21">
        <v>25</v>
      </c>
      <c r="AN825" s="21">
        <v>23</v>
      </c>
    </row>
    <row r="826" spans="1:40" ht="12" hidden="1" customHeight="1">
      <c r="A826" s="43"/>
      <c r="B826" s="10"/>
      <c r="C826" s="10"/>
      <c r="D826" s="10"/>
      <c r="E826" s="10"/>
      <c r="F826" s="10"/>
      <c r="G826" s="10"/>
      <c r="H826" s="10"/>
      <c r="I826" s="10"/>
      <c r="J826" s="10"/>
      <c r="K826" s="14"/>
      <c r="L826" s="55"/>
      <c r="M826" s="55"/>
      <c r="N826" s="55"/>
      <c r="O826" s="55"/>
      <c r="P826" s="55"/>
      <c r="Q826" s="55"/>
      <c r="R826" s="55"/>
      <c r="S826" s="55"/>
      <c r="T826" s="55"/>
      <c r="U826" s="55"/>
      <c r="V826" s="55"/>
      <c r="W826" s="55"/>
      <c r="X826" s="55"/>
      <c r="Y826" s="55"/>
      <c r="Z826" s="55"/>
      <c r="AA826" s="55"/>
      <c r="AB826" s="55"/>
      <c r="AC826" s="55"/>
      <c r="AD826" s="55"/>
      <c r="AE826" s="55"/>
      <c r="AF826" s="55"/>
      <c r="AG826" s="55"/>
      <c r="AH826" s="55"/>
      <c r="AI826" s="55"/>
      <c r="AJ826" s="18">
        <f t="shared" ca="1" si="25"/>
        <v>0</v>
      </c>
      <c r="AK826" s="19">
        <f t="shared" ca="1" si="26"/>
        <v>0</v>
      </c>
      <c r="AL826" s="21" t="s">
        <v>84</v>
      </c>
      <c r="AM826" s="21">
        <v>26</v>
      </c>
      <c r="AN826" s="21">
        <v>24</v>
      </c>
    </row>
    <row r="827" spans="1:40" ht="12" hidden="1" customHeight="1">
      <c r="A827" s="43"/>
      <c r="B827" s="10"/>
      <c r="C827" s="10"/>
      <c r="D827" s="10"/>
      <c r="E827" s="10"/>
      <c r="F827" s="10"/>
      <c r="G827" s="10"/>
      <c r="H827" s="10"/>
      <c r="I827" s="10"/>
      <c r="J827" s="10"/>
      <c r="K827" s="14"/>
      <c r="L827" s="55"/>
      <c r="M827" s="55"/>
      <c r="N827" s="55"/>
      <c r="O827" s="55"/>
      <c r="P827" s="55"/>
      <c r="Q827" s="55"/>
      <c r="R827" s="55"/>
      <c r="S827" s="55"/>
      <c r="T827" s="55"/>
      <c r="U827" s="55"/>
      <c r="V827" s="55"/>
      <c r="W827" s="55"/>
      <c r="X827" s="55"/>
      <c r="Y827" s="55"/>
      <c r="Z827" s="55"/>
      <c r="AA827" s="55"/>
      <c r="AB827" s="55"/>
      <c r="AC827" s="55"/>
      <c r="AD827" s="55"/>
      <c r="AE827" s="55"/>
      <c r="AF827" s="55"/>
      <c r="AG827" s="55"/>
      <c r="AH827" s="55"/>
      <c r="AI827" s="55"/>
      <c r="AJ827" s="18">
        <f t="shared" ca="1" si="25"/>
        <v>0</v>
      </c>
      <c r="AK827" s="19">
        <f t="shared" ca="1" si="26"/>
        <v>0</v>
      </c>
      <c r="AL827" s="21" t="s">
        <v>84</v>
      </c>
      <c r="AM827" s="21">
        <v>27</v>
      </c>
      <c r="AN827" s="21">
        <v>25</v>
      </c>
    </row>
    <row r="828" spans="1:40" ht="12" hidden="1" customHeight="1">
      <c r="A828" s="43"/>
      <c r="B828" s="10"/>
      <c r="C828" s="10"/>
      <c r="D828" s="10"/>
      <c r="E828" s="10"/>
      <c r="F828" s="10"/>
      <c r="G828" s="10"/>
      <c r="H828" s="10"/>
      <c r="I828" s="10"/>
      <c r="J828" s="10"/>
      <c r="K828" s="14"/>
      <c r="L828" s="55"/>
      <c r="M828" s="55"/>
      <c r="N828" s="55"/>
      <c r="O828" s="55"/>
      <c r="P828" s="55"/>
      <c r="Q828" s="55"/>
      <c r="R828" s="55"/>
      <c r="S828" s="55"/>
      <c r="T828" s="55"/>
      <c r="U828" s="55"/>
      <c r="V828" s="55"/>
      <c r="W828" s="55"/>
      <c r="X828" s="55"/>
      <c r="Y828" s="55"/>
      <c r="Z828" s="55"/>
      <c r="AA828" s="55"/>
      <c r="AB828" s="55"/>
      <c r="AC828" s="55"/>
      <c r="AD828" s="55"/>
      <c r="AE828" s="55"/>
      <c r="AF828" s="55"/>
      <c r="AG828" s="55"/>
      <c r="AH828" s="55"/>
      <c r="AI828" s="55"/>
      <c r="AJ828" s="18">
        <f t="shared" ca="1" si="25"/>
        <v>0</v>
      </c>
      <c r="AK828" s="19">
        <f t="shared" ca="1" si="26"/>
        <v>0</v>
      </c>
      <c r="AL828" s="21" t="s">
        <v>84</v>
      </c>
      <c r="AM828" s="21">
        <v>28</v>
      </c>
      <c r="AN828" s="21">
        <v>26</v>
      </c>
    </row>
    <row r="829" spans="1:40" ht="12" hidden="1" customHeight="1">
      <c r="A829" s="43"/>
      <c r="B829" s="10"/>
      <c r="C829" s="10"/>
      <c r="D829" s="10"/>
      <c r="E829" s="10"/>
      <c r="F829" s="10"/>
      <c r="G829" s="10"/>
      <c r="H829" s="10"/>
      <c r="I829" s="10"/>
      <c r="J829" s="10"/>
      <c r="K829" s="14"/>
      <c r="L829" s="55"/>
      <c r="M829" s="55"/>
      <c r="N829" s="55"/>
      <c r="O829" s="55"/>
      <c r="P829" s="55"/>
      <c r="Q829" s="55"/>
      <c r="R829" s="55"/>
      <c r="S829" s="55"/>
      <c r="T829" s="55"/>
      <c r="U829" s="55"/>
      <c r="V829" s="55"/>
      <c r="W829" s="55"/>
      <c r="X829" s="55"/>
      <c r="Y829" s="55"/>
      <c r="Z829" s="55"/>
      <c r="AA829" s="55"/>
      <c r="AB829" s="55"/>
      <c r="AC829" s="55"/>
      <c r="AD829" s="55"/>
      <c r="AE829" s="55"/>
      <c r="AF829" s="55"/>
      <c r="AG829" s="55"/>
      <c r="AH829" s="55"/>
      <c r="AI829" s="55"/>
      <c r="AJ829" s="18">
        <f t="shared" ca="1" si="25"/>
        <v>0</v>
      </c>
      <c r="AK829" s="19">
        <f t="shared" ca="1" si="26"/>
        <v>0</v>
      </c>
      <c r="AL829" s="21" t="s">
        <v>84</v>
      </c>
      <c r="AM829" s="21">
        <v>29</v>
      </c>
      <c r="AN829" s="21">
        <v>27</v>
      </c>
    </row>
    <row r="830" spans="1:40" ht="12" hidden="1" customHeight="1">
      <c r="A830" s="43"/>
      <c r="B830" s="10"/>
      <c r="C830" s="10"/>
      <c r="D830" s="10"/>
      <c r="E830" s="10"/>
      <c r="F830" s="10"/>
      <c r="G830" s="10"/>
      <c r="H830" s="10"/>
      <c r="I830" s="10"/>
      <c r="J830" s="10"/>
      <c r="K830" s="14"/>
      <c r="L830" s="55"/>
      <c r="M830" s="55"/>
      <c r="N830" s="55"/>
      <c r="O830" s="55"/>
      <c r="P830" s="55"/>
      <c r="Q830" s="55"/>
      <c r="R830" s="55"/>
      <c r="S830" s="55"/>
      <c r="T830" s="55"/>
      <c r="U830" s="55"/>
      <c r="V830" s="55"/>
      <c r="W830" s="55"/>
      <c r="X830" s="55"/>
      <c r="Y830" s="55"/>
      <c r="Z830" s="55"/>
      <c r="AA830" s="55"/>
      <c r="AB830" s="55"/>
      <c r="AC830" s="55"/>
      <c r="AD830" s="55"/>
      <c r="AE830" s="55"/>
      <c r="AF830" s="55"/>
      <c r="AG830" s="55"/>
      <c r="AH830" s="55"/>
      <c r="AI830" s="55"/>
      <c r="AJ830" s="18">
        <f t="shared" ca="1" si="25"/>
        <v>0</v>
      </c>
      <c r="AK830" s="19">
        <f t="shared" ca="1" si="26"/>
        <v>0</v>
      </c>
      <c r="AL830" s="21" t="s">
        <v>84</v>
      </c>
      <c r="AM830" s="21">
        <v>30</v>
      </c>
      <c r="AN830" s="21">
        <v>28</v>
      </c>
    </row>
    <row r="831" spans="1:40" ht="12" hidden="1" customHeight="1">
      <c r="A831" s="43"/>
      <c r="B831" s="10"/>
      <c r="C831" s="10"/>
      <c r="D831" s="10"/>
      <c r="E831" s="10"/>
      <c r="F831" s="10"/>
      <c r="G831" s="10"/>
      <c r="H831" s="10"/>
      <c r="I831" s="10"/>
      <c r="J831" s="10"/>
      <c r="K831" s="14"/>
      <c r="L831" s="55"/>
      <c r="M831" s="55"/>
      <c r="N831" s="55"/>
      <c r="O831" s="55"/>
      <c r="P831" s="55"/>
      <c r="Q831" s="55"/>
      <c r="R831" s="55"/>
      <c r="S831" s="55"/>
      <c r="T831" s="55"/>
      <c r="U831" s="55"/>
      <c r="V831" s="55"/>
      <c r="W831" s="55"/>
      <c r="X831" s="55"/>
      <c r="Y831" s="55"/>
      <c r="Z831" s="55"/>
      <c r="AA831" s="55"/>
      <c r="AB831" s="55"/>
      <c r="AC831" s="55"/>
      <c r="AD831" s="55"/>
      <c r="AE831" s="55"/>
      <c r="AF831" s="55"/>
      <c r="AG831" s="55"/>
      <c r="AH831" s="55"/>
      <c r="AI831" s="55"/>
      <c r="AJ831" s="18">
        <f t="shared" ca="1" si="25"/>
        <v>0</v>
      </c>
      <c r="AK831" s="19">
        <f t="shared" ca="1" si="26"/>
        <v>0</v>
      </c>
      <c r="AL831" s="21" t="s">
        <v>84</v>
      </c>
      <c r="AM831" s="21">
        <v>31</v>
      </c>
      <c r="AN831" s="21">
        <v>29</v>
      </c>
    </row>
    <row r="832" spans="1:40" ht="12" hidden="1" customHeight="1">
      <c r="A832" s="43"/>
      <c r="B832" s="10"/>
      <c r="C832" s="10"/>
      <c r="D832" s="10"/>
      <c r="E832" s="10"/>
      <c r="F832" s="10"/>
      <c r="G832" s="10"/>
      <c r="H832" s="10"/>
      <c r="I832" s="10"/>
      <c r="J832" s="10"/>
      <c r="K832" s="14"/>
      <c r="L832" s="55"/>
      <c r="M832" s="55"/>
      <c r="N832" s="55"/>
      <c r="O832" s="55"/>
      <c r="P832" s="55"/>
      <c r="Q832" s="55"/>
      <c r="R832" s="55"/>
      <c r="S832" s="55"/>
      <c r="T832" s="55"/>
      <c r="U832" s="55"/>
      <c r="V832" s="55"/>
      <c r="W832" s="55"/>
      <c r="X832" s="55"/>
      <c r="Y832" s="55"/>
      <c r="Z832" s="55"/>
      <c r="AA832" s="55"/>
      <c r="AB832" s="55"/>
      <c r="AC832" s="55"/>
      <c r="AD832" s="55"/>
      <c r="AE832" s="55"/>
      <c r="AF832" s="55"/>
      <c r="AG832" s="55"/>
      <c r="AH832" s="55"/>
      <c r="AI832" s="55"/>
      <c r="AJ832" s="18">
        <f t="shared" ca="1" si="25"/>
        <v>0</v>
      </c>
      <c r="AK832" s="19">
        <f t="shared" ca="1" si="26"/>
        <v>0</v>
      </c>
      <c r="AL832" s="21" t="s">
        <v>84</v>
      </c>
      <c r="AM832" s="21">
        <v>32</v>
      </c>
      <c r="AN832" s="21">
        <v>30</v>
      </c>
    </row>
    <row r="833" spans="1:40" ht="12" hidden="1" customHeight="1">
      <c r="A833" s="43"/>
      <c r="B833" s="10"/>
      <c r="C833" s="10"/>
      <c r="D833" s="10"/>
      <c r="E833" s="10"/>
      <c r="F833" s="10"/>
      <c r="G833" s="10"/>
      <c r="H833" s="10"/>
      <c r="I833" s="10"/>
      <c r="J833" s="10"/>
      <c r="K833" s="14"/>
      <c r="L833" s="55"/>
      <c r="M833" s="55"/>
      <c r="N833" s="55"/>
      <c r="O833" s="55"/>
      <c r="P833" s="55"/>
      <c r="Q833" s="55"/>
      <c r="R833" s="55"/>
      <c r="S833" s="55"/>
      <c r="T833" s="55"/>
      <c r="U833" s="55"/>
      <c r="V833" s="55"/>
      <c r="W833" s="55"/>
      <c r="X833" s="55"/>
      <c r="Y833" s="55"/>
      <c r="Z833" s="55"/>
      <c r="AA833" s="55"/>
      <c r="AB833" s="55"/>
      <c r="AC833" s="55"/>
      <c r="AD833" s="55"/>
      <c r="AE833" s="55"/>
      <c r="AF833" s="55"/>
      <c r="AG833" s="55"/>
      <c r="AH833" s="55"/>
      <c r="AI833" s="55"/>
      <c r="AJ833" s="18">
        <f t="shared" ca="1" si="25"/>
        <v>0</v>
      </c>
      <c r="AK833" s="19">
        <f t="shared" ca="1" si="26"/>
        <v>0</v>
      </c>
      <c r="AL833" s="21" t="s">
        <v>84</v>
      </c>
      <c r="AM833" s="21">
        <v>33</v>
      </c>
      <c r="AN833" s="21">
        <v>31</v>
      </c>
    </row>
    <row r="834" spans="1:40" ht="12" hidden="1" customHeight="1">
      <c r="A834" s="43"/>
      <c r="B834" s="10"/>
      <c r="C834" s="10"/>
      <c r="D834" s="10"/>
      <c r="E834" s="10"/>
      <c r="F834" s="10"/>
      <c r="G834" s="10"/>
      <c r="H834" s="10"/>
      <c r="I834" s="10"/>
      <c r="J834" s="10"/>
      <c r="K834" s="14"/>
      <c r="L834" s="55"/>
      <c r="M834" s="55"/>
      <c r="N834" s="55"/>
      <c r="O834" s="55"/>
      <c r="P834" s="55"/>
      <c r="Q834" s="55"/>
      <c r="R834" s="55"/>
      <c r="S834" s="55"/>
      <c r="T834" s="55"/>
      <c r="U834" s="55"/>
      <c r="V834" s="55"/>
      <c r="W834" s="55"/>
      <c r="X834" s="55"/>
      <c r="Y834" s="55"/>
      <c r="Z834" s="55"/>
      <c r="AA834" s="55"/>
      <c r="AB834" s="55"/>
      <c r="AC834" s="55"/>
      <c r="AD834" s="55"/>
      <c r="AE834" s="55"/>
      <c r="AF834" s="55"/>
      <c r="AG834" s="55"/>
      <c r="AH834" s="55"/>
      <c r="AI834" s="55"/>
      <c r="AJ834" s="18">
        <f t="shared" ca="1" si="25"/>
        <v>0</v>
      </c>
      <c r="AK834" s="19">
        <f t="shared" ca="1" si="26"/>
        <v>0</v>
      </c>
      <c r="AL834" s="21" t="s">
        <v>84</v>
      </c>
      <c r="AM834" s="21">
        <v>34</v>
      </c>
      <c r="AN834" s="21">
        <v>32</v>
      </c>
    </row>
    <row r="835" spans="1:40" ht="12" hidden="1" customHeight="1">
      <c r="A835" s="43"/>
      <c r="B835" s="10"/>
      <c r="C835" s="10"/>
      <c r="D835" s="10"/>
      <c r="E835" s="10"/>
      <c r="F835" s="10"/>
      <c r="G835" s="10"/>
      <c r="H835" s="10"/>
      <c r="I835" s="10"/>
      <c r="J835" s="10"/>
      <c r="K835" s="14"/>
      <c r="L835" s="55"/>
      <c r="M835" s="55"/>
      <c r="N835" s="55"/>
      <c r="O835" s="55"/>
      <c r="P835" s="55"/>
      <c r="Q835" s="55"/>
      <c r="R835" s="55"/>
      <c r="S835" s="55"/>
      <c r="T835" s="55"/>
      <c r="U835" s="55"/>
      <c r="V835" s="55"/>
      <c r="W835" s="55"/>
      <c r="X835" s="55"/>
      <c r="Y835" s="55"/>
      <c r="Z835" s="55"/>
      <c r="AA835" s="55"/>
      <c r="AB835" s="55"/>
      <c r="AC835" s="55"/>
      <c r="AD835" s="55"/>
      <c r="AE835" s="55"/>
      <c r="AF835" s="55"/>
      <c r="AG835" s="55"/>
      <c r="AH835" s="55"/>
      <c r="AI835" s="55"/>
      <c r="AJ835" s="18">
        <f t="shared" ca="1" si="25"/>
        <v>0</v>
      </c>
      <c r="AK835" s="19">
        <f t="shared" ca="1" si="26"/>
        <v>0</v>
      </c>
      <c r="AL835" s="21" t="s">
        <v>84</v>
      </c>
      <c r="AM835" s="21">
        <v>35</v>
      </c>
      <c r="AN835" s="21">
        <v>33</v>
      </c>
    </row>
    <row r="836" spans="1:40" ht="12" hidden="1" customHeight="1">
      <c r="A836" s="43"/>
      <c r="B836" s="10"/>
      <c r="C836" s="10"/>
      <c r="D836" s="10"/>
      <c r="E836" s="10"/>
      <c r="F836" s="10"/>
      <c r="G836" s="10"/>
      <c r="H836" s="10"/>
      <c r="I836" s="10"/>
      <c r="J836" s="10"/>
      <c r="K836" s="14"/>
      <c r="L836" s="55"/>
      <c r="M836" s="55"/>
      <c r="N836" s="55"/>
      <c r="O836" s="55"/>
      <c r="P836" s="55"/>
      <c r="Q836" s="55"/>
      <c r="R836" s="55"/>
      <c r="S836" s="55"/>
      <c r="T836" s="55"/>
      <c r="U836" s="55"/>
      <c r="V836" s="55"/>
      <c r="W836" s="55"/>
      <c r="X836" s="55"/>
      <c r="Y836" s="55"/>
      <c r="Z836" s="55"/>
      <c r="AA836" s="55"/>
      <c r="AB836" s="55"/>
      <c r="AC836" s="55"/>
      <c r="AD836" s="55"/>
      <c r="AE836" s="55"/>
      <c r="AF836" s="55"/>
      <c r="AG836" s="55"/>
      <c r="AH836" s="55"/>
      <c r="AI836" s="55"/>
      <c r="AJ836" s="18">
        <f t="shared" ca="1" si="25"/>
        <v>0</v>
      </c>
      <c r="AK836" s="19">
        <f t="shared" ca="1" si="26"/>
        <v>0</v>
      </c>
      <c r="AL836" s="21" t="s">
        <v>84</v>
      </c>
      <c r="AM836" s="21">
        <v>36</v>
      </c>
      <c r="AN836" s="21">
        <v>34</v>
      </c>
    </row>
    <row r="837" spans="1:40" ht="12" hidden="1" customHeight="1">
      <c r="A837" s="43"/>
      <c r="B837" s="10"/>
      <c r="C837" s="10"/>
      <c r="D837" s="10"/>
      <c r="E837" s="10"/>
      <c r="F837" s="10"/>
      <c r="G837" s="10"/>
      <c r="H837" s="10"/>
      <c r="I837" s="10"/>
      <c r="J837" s="10"/>
      <c r="K837" s="14"/>
      <c r="L837" s="55"/>
      <c r="M837" s="55"/>
      <c r="N837" s="55"/>
      <c r="O837" s="55"/>
      <c r="P837" s="55"/>
      <c r="Q837" s="55"/>
      <c r="R837" s="55"/>
      <c r="S837" s="55"/>
      <c r="T837" s="55"/>
      <c r="U837" s="55"/>
      <c r="V837" s="55"/>
      <c r="W837" s="55"/>
      <c r="X837" s="55"/>
      <c r="Y837" s="55"/>
      <c r="Z837" s="55"/>
      <c r="AA837" s="55"/>
      <c r="AB837" s="55"/>
      <c r="AC837" s="55"/>
      <c r="AD837" s="55"/>
      <c r="AE837" s="55"/>
      <c r="AF837" s="55"/>
      <c r="AG837" s="55"/>
      <c r="AH837" s="55"/>
      <c r="AI837" s="55"/>
      <c r="AJ837" s="18">
        <f t="shared" ca="1" si="25"/>
        <v>0</v>
      </c>
      <c r="AK837" s="19">
        <f t="shared" ca="1" si="26"/>
        <v>0</v>
      </c>
      <c r="AL837" s="21" t="s">
        <v>84</v>
      </c>
      <c r="AM837" s="21">
        <v>37</v>
      </c>
      <c r="AN837" s="21">
        <v>35</v>
      </c>
    </row>
    <row r="838" spans="1:40" ht="12" hidden="1" customHeight="1">
      <c r="A838" s="43"/>
      <c r="B838" s="10"/>
      <c r="C838" s="10"/>
      <c r="D838" s="10"/>
      <c r="E838" s="10"/>
      <c r="F838" s="10"/>
      <c r="G838" s="10"/>
      <c r="H838" s="10"/>
      <c r="I838" s="10"/>
      <c r="J838" s="10"/>
      <c r="K838" s="14"/>
      <c r="L838" s="55"/>
      <c r="M838" s="55"/>
      <c r="N838" s="55"/>
      <c r="O838" s="55"/>
      <c r="P838" s="55"/>
      <c r="Q838" s="55"/>
      <c r="R838" s="55"/>
      <c r="S838" s="55"/>
      <c r="T838" s="55"/>
      <c r="U838" s="55"/>
      <c r="V838" s="55"/>
      <c r="W838" s="55"/>
      <c r="X838" s="55"/>
      <c r="Y838" s="55"/>
      <c r="Z838" s="55"/>
      <c r="AA838" s="55"/>
      <c r="AB838" s="55"/>
      <c r="AC838" s="55"/>
      <c r="AD838" s="55"/>
      <c r="AE838" s="55"/>
      <c r="AF838" s="55"/>
      <c r="AG838" s="55"/>
      <c r="AH838" s="55"/>
      <c r="AI838" s="55"/>
      <c r="AJ838" s="18">
        <f t="shared" ca="1" si="25"/>
        <v>0</v>
      </c>
      <c r="AK838" s="19">
        <f t="shared" ca="1" si="26"/>
        <v>0</v>
      </c>
      <c r="AL838" s="21" t="s">
        <v>84</v>
      </c>
      <c r="AM838" s="21">
        <v>38</v>
      </c>
      <c r="AN838" s="21">
        <v>36</v>
      </c>
    </row>
    <row r="839" spans="1:40" ht="12" hidden="1" customHeight="1">
      <c r="A839" s="43"/>
      <c r="B839" s="10"/>
      <c r="C839" s="10"/>
      <c r="D839" s="10"/>
      <c r="E839" s="10"/>
      <c r="F839" s="10"/>
      <c r="G839" s="10"/>
      <c r="H839" s="10"/>
      <c r="I839" s="10"/>
      <c r="J839" s="10"/>
      <c r="K839" s="14"/>
      <c r="L839" s="55"/>
      <c r="M839" s="55"/>
      <c r="N839" s="55"/>
      <c r="O839" s="55"/>
      <c r="P839" s="55"/>
      <c r="Q839" s="55"/>
      <c r="R839" s="55"/>
      <c r="S839" s="55"/>
      <c r="T839" s="55"/>
      <c r="U839" s="55"/>
      <c r="V839" s="55"/>
      <c r="W839" s="55"/>
      <c r="X839" s="55"/>
      <c r="Y839" s="55"/>
      <c r="Z839" s="55"/>
      <c r="AA839" s="55"/>
      <c r="AB839" s="55"/>
      <c r="AC839" s="55"/>
      <c r="AD839" s="55"/>
      <c r="AE839" s="55"/>
      <c r="AF839" s="55"/>
      <c r="AG839" s="55"/>
      <c r="AH839" s="55"/>
      <c r="AI839" s="55"/>
      <c r="AJ839" s="18">
        <f t="shared" ca="1" si="25"/>
        <v>0</v>
      </c>
      <c r="AK839" s="19">
        <f t="shared" ca="1" si="26"/>
        <v>0</v>
      </c>
      <c r="AL839" s="21" t="s">
        <v>84</v>
      </c>
      <c r="AM839" s="21">
        <v>39</v>
      </c>
      <c r="AN839" s="21">
        <v>37</v>
      </c>
    </row>
    <row r="840" spans="1:40" ht="12" hidden="1" customHeight="1">
      <c r="A840" s="43"/>
      <c r="B840" s="10"/>
      <c r="C840" s="10"/>
      <c r="D840" s="10"/>
      <c r="E840" s="10"/>
      <c r="F840" s="10"/>
      <c r="G840" s="10"/>
      <c r="H840" s="10"/>
      <c r="I840" s="10"/>
      <c r="J840" s="10"/>
      <c r="K840" s="14"/>
      <c r="L840" s="55"/>
      <c r="M840" s="55"/>
      <c r="N840" s="55"/>
      <c r="O840" s="55"/>
      <c r="P840" s="55"/>
      <c r="Q840" s="55"/>
      <c r="R840" s="55"/>
      <c r="S840" s="55"/>
      <c r="T840" s="55"/>
      <c r="U840" s="55"/>
      <c r="V840" s="55"/>
      <c r="W840" s="55"/>
      <c r="X840" s="55"/>
      <c r="Y840" s="55"/>
      <c r="Z840" s="55"/>
      <c r="AA840" s="55"/>
      <c r="AB840" s="55"/>
      <c r="AC840" s="55"/>
      <c r="AD840" s="55"/>
      <c r="AE840" s="55"/>
      <c r="AF840" s="55"/>
      <c r="AG840" s="55"/>
      <c r="AH840" s="55"/>
      <c r="AI840" s="55"/>
      <c r="AJ840" s="18">
        <f t="shared" ca="1" si="25"/>
        <v>0</v>
      </c>
      <c r="AK840" s="19">
        <f t="shared" ca="1" si="26"/>
        <v>0</v>
      </c>
      <c r="AL840" s="21" t="s">
        <v>84</v>
      </c>
      <c r="AM840" s="21">
        <v>40</v>
      </c>
      <c r="AN840" s="21">
        <v>38</v>
      </c>
    </row>
    <row r="841" spans="1:40" ht="12" hidden="1" customHeight="1">
      <c r="A841" s="43"/>
      <c r="B841" s="10"/>
      <c r="C841" s="10"/>
      <c r="D841" s="10"/>
      <c r="E841" s="10"/>
      <c r="F841" s="10"/>
      <c r="G841" s="10"/>
      <c r="H841" s="10"/>
      <c r="I841" s="10"/>
      <c r="J841" s="10"/>
      <c r="K841" s="14"/>
      <c r="L841" s="55"/>
      <c r="M841" s="55"/>
      <c r="N841" s="55"/>
      <c r="O841" s="55"/>
      <c r="P841" s="55"/>
      <c r="Q841" s="55"/>
      <c r="R841" s="55"/>
      <c r="S841" s="55"/>
      <c r="T841" s="55"/>
      <c r="U841" s="55"/>
      <c r="V841" s="55"/>
      <c r="W841" s="55"/>
      <c r="X841" s="55"/>
      <c r="Y841" s="55"/>
      <c r="Z841" s="55"/>
      <c r="AA841" s="55"/>
      <c r="AB841" s="55"/>
      <c r="AC841" s="55"/>
      <c r="AD841" s="55"/>
      <c r="AE841" s="55"/>
      <c r="AF841" s="55"/>
      <c r="AG841" s="55"/>
      <c r="AH841" s="55"/>
      <c r="AI841" s="55"/>
      <c r="AJ841" s="18">
        <f t="shared" ca="1" si="25"/>
        <v>0</v>
      </c>
      <c r="AK841" s="19">
        <f t="shared" ca="1" si="26"/>
        <v>0</v>
      </c>
      <c r="AL841" s="21" t="s">
        <v>84</v>
      </c>
      <c r="AM841" s="21">
        <v>41</v>
      </c>
      <c r="AN841" s="21">
        <v>39</v>
      </c>
    </row>
    <row r="842" spans="1:40" ht="12" hidden="1" customHeight="1">
      <c r="A842" s="43"/>
      <c r="B842" s="10"/>
      <c r="C842" s="10"/>
      <c r="D842" s="10"/>
      <c r="E842" s="10"/>
      <c r="F842" s="10"/>
      <c r="G842" s="10"/>
      <c r="H842" s="10"/>
      <c r="I842" s="10"/>
      <c r="J842" s="10"/>
      <c r="K842" s="14"/>
      <c r="L842" s="55"/>
      <c r="M842" s="55"/>
      <c r="N842" s="55"/>
      <c r="O842" s="55"/>
      <c r="P842" s="55"/>
      <c r="Q842" s="55"/>
      <c r="R842" s="55"/>
      <c r="S842" s="55"/>
      <c r="T842" s="55"/>
      <c r="U842" s="55"/>
      <c r="V842" s="55"/>
      <c r="W842" s="55"/>
      <c r="X842" s="55"/>
      <c r="Y842" s="55"/>
      <c r="Z842" s="55"/>
      <c r="AA842" s="55"/>
      <c r="AB842" s="55"/>
      <c r="AC842" s="55"/>
      <c r="AD842" s="55"/>
      <c r="AE842" s="55"/>
      <c r="AF842" s="55"/>
      <c r="AG842" s="55"/>
      <c r="AH842" s="55"/>
      <c r="AI842" s="55"/>
      <c r="AJ842" s="18">
        <f t="shared" ca="1" si="25"/>
        <v>0</v>
      </c>
      <c r="AK842" s="19">
        <f t="shared" ca="1" si="26"/>
        <v>0</v>
      </c>
      <c r="AL842" s="21" t="s">
        <v>84</v>
      </c>
      <c r="AM842" s="21">
        <v>42</v>
      </c>
      <c r="AN842" s="21">
        <v>40</v>
      </c>
    </row>
    <row r="843" spans="1:40" ht="12" hidden="1" customHeight="1">
      <c r="A843" s="43"/>
      <c r="B843" s="10"/>
      <c r="C843" s="10"/>
      <c r="D843" s="10"/>
      <c r="E843" s="10"/>
      <c r="F843" s="10"/>
      <c r="G843" s="10"/>
      <c r="H843" s="10"/>
      <c r="I843" s="10"/>
      <c r="J843" s="10"/>
      <c r="K843" s="14"/>
      <c r="L843" s="55"/>
      <c r="M843" s="55"/>
      <c r="N843" s="55"/>
      <c r="O843" s="55"/>
      <c r="P843" s="55"/>
      <c r="Q843" s="55"/>
      <c r="R843" s="55"/>
      <c r="S843" s="55"/>
      <c r="T843" s="55"/>
      <c r="U843" s="55"/>
      <c r="V843" s="55"/>
      <c r="W843" s="55"/>
      <c r="X843" s="55"/>
      <c r="Y843" s="55"/>
      <c r="Z843" s="55"/>
      <c r="AA843" s="55"/>
      <c r="AB843" s="55"/>
      <c r="AC843" s="55"/>
      <c r="AD843" s="55"/>
      <c r="AE843" s="55"/>
      <c r="AF843" s="55"/>
      <c r="AG843" s="55"/>
      <c r="AH843" s="55"/>
      <c r="AI843" s="55"/>
      <c r="AJ843" s="18">
        <f t="shared" ca="1" si="25"/>
        <v>0</v>
      </c>
      <c r="AK843" s="19">
        <f t="shared" ca="1" si="26"/>
        <v>0</v>
      </c>
      <c r="AL843" s="21" t="s">
        <v>84</v>
      </c>
      <c r="AM843" s="21">
        <v>43</v>
      </c>
      <c r="AN843" s="21">
        <v>41</v>
      </c>
    </row>
    <row r="844" spans="1:40" ht="12" hidden="1" customHeight="1">
      <c r="A844" s="43"/>
      <c r="B844" s="10"/>
      <c r="C844" s="10"/>
      <c r="D844" s="10"/>
      <c r="E844" s="10"/>
      <c r="F844" s="10"/>
      <c r="G844" s="10"/>
      <c r="H844" s="10"/>
      <c r="I844" s="10"/>
      <c r="J844" s="10"/>
      <c r="K844" s="14"/>
      <c r="L844" s="55"/>
      <c r="M844" s="55"/>
      <c r="N844" s="55"/>
      <c r="O844" s="55"/>
      <c r="P844" s="55"/>
      <c r="Q844" s="55"/>
      <c r="R844" s="55"/>
      <c r="S844" s="55"/>
      <c r="T844" s="55"/>
      <c r="U844" s="55"/>
      <c r="V844" s="55"/>
      <c r="W844" s="55"/>
      <c r="X844" s="55"/>
      <c r="Y844" s="55"/>
      <c r="Z844" s="55"/>
      <c r="AA844" s="55"/>
      <c r="AB844" s="55"/>
      <c r="AC844" s="55"/>
      <c r="AD844" s="55"/>
      <c r="AE844" s="55"/>
      <c r="AF844" s="55"/>
      <c r="AG844" s="55"/>
      <c r="AH844" s="55"/>
      <c r="AI844" s="55"/>
      <c r="AJ844" s="18">
        <f t="shared" ca="1" si="25"/>
        <v>0</v>
      </c>
      <c r="AK844" s="19">
        <f t="shared" ca="1" si="26"/>
        <v>0</v>
      </c>
      <c r="AL844" s="21" t="s">
        <v>84</v>
      </c>
      <c r="AM844" s="21">
        <v>44</v>
      </c>
      <c r="AN844" s="21">
        <v>42</v>
      </c>
    </row>
    <row r="845" spans="1:40" ht="12" hidden="1" customHeight="1">
      <c r="A845" s="43"/>
      <c r="B845" s="10"/>
      <c r="C845" s="10"/>
      <c r="D845" s="10"/>
      <c r="E845" s="10"/>
      <c r="F845" s="10"/>
      <c r="G845" s="10"/>
      <c r="H845" s="10"/>
      <c r="I845" s="10"/>
      <c r="J845" s="10"/>
      <c r="K845" s="14"/>
      <c r="L845" s="55"/>
      <c r="M845" s="55"/>
      <c r="N845" s="55"/>
      <c r="O845" s="55"/>
      <c r="P845" s="55"/>
      <c r="Q845" s="55"/>
      <c r="R845" s="55"/>
      <c r="S845" s="55"/>
      <c r="T845" s="55"/>
      <c r="U845" s="55"/>
      <c r="V845" s="55"/>
      <c r="W845" s="55"/>
      <c r="X845" s="55"/>
      <c r="Y845" s="55"/>
      <c r="Z845" s="55"/>
      <c r="AA845" s="55"/>
      <c r="AB845" s="55"/>
      <c r="AC845" s="55"/>
      <c r="AD845" s="55"/>
      <c r="AE845" s="55"/>
      <c r="AF845" s="55"/>
      <c r="AG845" s="55"/>
      <c r="AH845" s="55"/>
      <c r="AI845" s="55"/>
      <c r="AJ845" s="18">
        <f t="shared" ca="1" si="25"/>
        <v>0</v>
      </c>
      <c r="AK845" s="19">
        <f t="shared" ca="1" si="26"/>
        <v>0</v>
      </c>
      <c r="AL845" s="21" t="s">
        <v>84</v>
      </c>
      <c r="AM845" s="21">
        <v>45</v>
      </c>
      <c r="AN845" s="21">
        <v>43</v>
      </c>
    </row>
    <row r="846" spans="1:40" ht="12" hidden="1" customHeight="1">
      <c r="A846" s="43"/>
      <c r="B846" s="10"/>
      <c r="C846" s="10"/>
      <c r="D846" s="10"/>
      <c r="E846" s="10"/>
      <c r="F846" s="10"/>
      <c r="G846" s="10"/>
      <c r="H846" s="10"/>
      <c r="I846" s="10"/>
      <c r="J846" s="10"/>
      <c r="K846" s="14"/>
      <c r="L846" s="55"/>
      <c r="M846" s="55"/>
      <c r="N846" s="55"/>
      <c r="O846" s="55"/>
      <c r="P846" s="55"/>
      <c r="Q846" s="55"/>
      <c r="R846" s="55"/>
      <c r="S846" s="55"/>
      <c r="T846" s="55"/>
      <c r="U846" s="55"/>
      <c r="V846" s="55"/>
      <c r="W846" s="55"/>
      <c r="X846" s="55"/>
      <c r="Y846" s="55"/>
      <c r="Z846" s="55"/>
      <c r="AA846" s="55"/>
      <c r="AB846" s="55"/>
      <c r="AC846" s="55"/>
      <c r="AD846" s="55"/>
      <c r="AE846" s="55"/>
      <c r="AF846" s="55"/>
      <c r="AG846" s="55"/>
      <c r="AH846" s="55"/>
      <c r="AI846" s="55"/>
      <c r="AJ846" s="18">
        <f t="shared" ca="1" si="25"/>
        <v>0</v>
      </c>
      <c r="AK846" s="19">
        <f t="shared" ca="1" si="26"/>
        <v>0</v>
      </c>
      <c r="AL846" s="21" t="s">
        <v>84</v>
      </c>
      <c r="AM846" s="21">
        <v>46</v>
      </c>
      <c r="AN846" s="21">
        <v>44</v>
      </c>
    </row>
    <row r="847" spans="1:40" ht="12" hidden="1" customHeight="1">
      <c r="A847" s="43"/>
      <c r="B847" s="10"/>
      <c r="C847" s="10"/>
      <c r="D847" s="10"/>
      <c r="E847" s="10"/>
      <c r="F847" s="10"/>
      <c r="G847" s="10"/>
      <c r="H847" s="10"/>
      <c r="I847" s="10"/>
      <c r="J847" s="10"/>
      <c r="K847" s="14"/>
      <c r="L847" s="55"/>
      <c r="M847" s="55"/>
      <c r="N847" s="55"/>
      <c r="O847" s="55"/>
      <c r="P847" s="55"/>
      <c r="Q847" s="55"/>
      <c r="R847" s="55"/>
      <c r="S847" s="55"/>
      <c r="T847" s="55"/>
      <c r="U847" s="55"/>
      <c r="V847" s="55"/>
      <c r="W847" s="55"/>
      <c r="X847" s="55"/>
      <c r="Y847" s="55"/>
      <c r="Z847" s="55"/>
      <c r="AA847" s="55"/>
      <c r="AB847" s="55"/>
      <c r="AC847" s="55"/>
      <c r="AD847" s="55"/>
      <c r="AE847" s="55"/>
      <c r="AF847" s="55"/>
      <c r="AG847" s="55"/>
      <c r="AH847" s="55"/>
      <c r="AI847" s="55"/>
      <c r="AJ847" s="18">
        <f t="shared" ca="1" si="25"/>
        <v>0</v>
      </c>
      <c r="AK847" s="19">
        <f t="shared" ca="1" si="26"/>
        <v>0</v>
      </c>
      <c r="AL847" s="21" t="s">
        <v>84</v>
      </c>
      <c r="AM847" s="21">
        <v>47</v>
      </c>
      <c r="AN847" s="21">
        <v>45</v>
      </c>
    </row>
    <row r="848" spans="1:40" ht="12" hidden="1" customHeight="1">
      <c r="A848" s="43"/>
      <c r="B848" s="10"/>
      <c r="C848" s="10"/>
      <c r="D848" s="10"/>
      <c r="E848" s="10"/>
      <c r="F848" s="10"/>
      <c r="G848" s="10"/>
      <c r="H848" s="10"/>
      <c r="I848" s="10"/>
      <c r="J848" s="10"/>
      <c r="K848" s="14"/>
      <c r="L848" s="55"/>
      <c r="M848" s="55"/>
      <c r="N848" s="55"/>
      <c r="O848" s="55"/>
      <c r="P848" s="55"/>
      <c r="Q848" s="55"/>
      <c r="R848" s="55"/>
      <c r="S848" s="55"/>
      <c r="T848" s="55"/>
      <c r="U848" s="55"/>
      <c r="V848" s="55"/>
      <c r="W848" s="55"/>
      <c r="X848" s="55"/>
      <c r="Y848" s="55"/>
      <c r="Z848" s="55"/>
      <c r="AA848" s="55"/>
      <c r="AB848" s="55"/>
      <c r="AC848" s="55"/>
      <c r="AD848" s="55"/>
      <c r="AE848" s="55"/>
      <c r="AF848" s="55"/>
      <c r="AG848" s="55"/>
      <c r="AH848" s="55"/>
      <c r="AI848" s="55"/>
      <c r="AJ848" s="18">
        <f t="shared" ca="1" si="25"/>
        <v>0</v>
      </c>
      <c r="AK848" s="19">
        <f t="shared" ca="1" si="26"/>
        <v>0</v>
      </c>
      <c r="AL848" s="21" t="s">
        <v>84</v>
      </c>
      <c r="AM848" s="21">
        <v>48</v>
      </c>
      <c r="AN848" s="21">
        <v>46</v>
      </c>
    </row>
    <row r="849" spans="1:40" ht="12" hidden="1" customHeight="1">
      <c r="A849" s="43"/>
      <c r="B849" s="10"/>
      <c r="C849" s="10"/>
      <c r="D849" s="10"/>
      <c r="E849" s="10"/>
      <c r="F849" s="10"/>
      <c r="G849" s="10"/>
      <c r="H849" s="10"/>
      <c r="I849" s="10"/>
      <c r="J849" s="10"/>
      <c r="K849" s="14"/>
      <c r="L849" s="55"/>
      <c r="M849" s="55"/>
      <c r="N849" s="55"/>
      <c r="O849" s="55"/>
      <c r="P849" s="55"/>
      <c r="Q849" s="55"/>
      <c r="R849" s="55"/>
      <c r="S849" s="55"/>
      <c r="T849" s="55"/>
      <c r="U849" s="55"/>
      <c r="V849" s="55"/>
      <c r="W849" s="55"/>
      <c r="X849" s="55"/>
      <c r="Y849" s="55"/>
      <c r="Z849" s="55"/>
      <c r="AA849" s="55"/>
      <c r="AB849" s="55"/>
      <c r="AC849" s="55"/>
      <c r="AD849" s="55"/>
      <c r="AE849" s="55"/>
      <c r="AF849" s="55"/>
      <c r="AG849" s="55"/>
      <c r="AH849" s="55"/>
      <c r="AI849" s="55"/>
      <c r="AJ849" s="18">
        <f t="shared" ca="1" si="25"/>
        <v>0</v>
      </c>
      <c r="AK849" s="19">
        <f t="shared" ca="1" si="26"/>
        <v>0</v>
      </c>
      <c r="AL849" s="21" t="s">
        <v>84</v>
      </c>
      <c r="AM849" s="21">
        <v>49</v>
      </c>
      <c r="AN849" s="21">
        <v>47</v>
      </c>
    </row>
    <row r="850" spans="1:40" ht="12" hidden="1" customHeight="1">
      <c r="A850" s="43"/>
      <c r="B850" s="10"/>
      <c r="C850" s="10"/>
      <c r="D850" s="10"/>
      <c r="E850" s="10"/>
      <c r="F850" s="10"/>
      <c r="G850" s="10"/>
      <c r="H850" s="10"/>
      <c r="I850" s="10"/>
      <c r="J850" s="10"/>
      <c r="K850" s="14"/>
      <c r="L850" s="55"/>
      <c r="M850" s="55"/>
      <c r="N850" s="55"/>
      <c r="O850" s="55"/>
      <c r="P850" s="55"/>
      <c r="Q850" s="55"/>
      <c r="R850" s="55"/>
      <c r="S850" s="55"/>
      <c r="T850" s="55"/>
      <c r="U850" s="55"/>
      <c r="V850" s="55"/>
      <c r="W850" s="55"/>
      <c r="X850" s="55"/>
      <c r="Y850" s="55"/>
      <c r="Z850" s="55"/>
      <c r="AA850" s="55"/>
      <c r="AB850" s="55"/>
      <c r="AC850" s="55"/>
      <c r="AD850" s="55"/>
      <c r="AE850" s="55"/>
      <c r="AF850" s="55"/>
      <c r="AG850" s="55"/>
      <c r="AH850" s="55"/>
      <c r="AI850" s="55"/>
      <c r="AJ850" s="18">
        <f t="shared" ca="1" si="25"/>
        <v>0</v>
      </c>
      <c r="AK850" s="19">
        <f t="shared" ca="1" si="26"/>
        <v>0</v>
      </c>
      <c r="AL850" s="21" t="s">
        <v>84</v>
      </c>
      <c r="AM850" s="21">
        <v>50</v>
      </c>
      <c r="AN850" s="21">
        <v>48</v>
      </c>
    </row>
    <row r="851" spans="1:40" ht="12" hidden="1" customHeight="1">
      <c r="A851" s="43"/>
      <c r="B851" s="10"/>
      <c r="C851" s="10"/>
      <c r="D851" s="10"/>
      <c r="E851" s="10"/>
      <c r="F851" s="10"/>
      <c r="G851" s="10"/>
      <c r="H851" s="10"/>
      <c r="I851" s="10"/>
      <c r="J851" s="10"/>
      <c r="K851" s="14"/>
      <c r="L851" s="55"/>
      <c r="M851" s="55"/>
      <c r="N851" s="55"/>
      <c r="O851" s="55"/>
      <c r="P851" s="55"/>
      <c r="Q851" s="55"/>
      <c r="R851" s="55"/>
      <c r="S851" s="55"/>
      <c r="T851" s="55"/>
      <c r="U851" s="55"/>
      <c r="V851" s="55"/>
      <c r="W851" s="55"/>
      <c r="X851" s="55"/>
      <c r="Y851" s="55"/>
      <c r="Z851" s="55"/>
      <c r="AA851" s="55"/>
      <c r="AB851" s="55"/>
      <c r="AC851" s="55"/>
      <c r="AD851" s="55"/>
      <c r="AE851" s="55"/>
      <c r="AF851" s="55"/>
      <c r="AG851" s="55"/>
      <c r="AH851" s="55"/>
      <c r="AI851" s="55"/>
      <c r="AJ851" s="18">
        <f t="shared" ca="1" si="25"/>
        <v>0</v>
      </c>
      <c r="AK851" s="19">
        <f t="shared" ca="1" si="26"/>
        <v>0</v>
      </c>
      <c r="AL851" s="21" t="s">
        <v>84</v>
      </c>
      <c r="AM851" s="21">
        <v>51</v>
      </c>
      <c r="AN851" s="21">
        <v>49</v>
      </c>
    </row>
    <row r="852" spans="1:40" ht="12" hidden="1" customHeight="1">
      <c r="A852" s="43"/>
      <c r="B852" s="10"/>
      <c r="C852" s="10"/>
      <c r="D852" s="10"/>
      <c r="E852" s="10"/>
      <c r="F852" s="10"/>
      <c r="G852" s="10"/>
      <c r="H852" s="10"/>
      <c r="I852" s="10"/>
      <c r="J852" s="10"/>
      <c r="K852" s="14"/>
      <c r="L852" s="55"/>
      <c r="M852" s="55"/>
      <c r="N852" s="55"/>
      <c r="O852" s="55"/>
      <c r="P852" s="55"/>
      <c r="Q852" s="55"/>
      <c r="R852" s="55"/>
      <c r="S852" s="55"/>
      <c r="T852" s="55"/>
      <c r="U852" s="55"/>
      <c r="V852" s="55"/>
      <c r="W852" s="55"/>
      <c r="X852" s="55"/>
      <c r="Y852" s="55"/>
      <c r="Z852" s="55"/>
      <c r="AA852" s="55"/>
      <c r="AB852" s="55"/>
      <c r="AC852" s="55"/>
      <c r="AD852" s="55"/>
      <c r="AE852" s="55"/>
      <c r="AF852" s="55"/>
      <c r="AG852" s="55"/>
      <c r="AH852" s="55"/>
      <c r="AI852" s="55"/>
      <c r="AJ852" s="18">
        <f t="shared" ca="1" si="25"/>
        <v>0</v>
      </c>
      <c r="AK852" s="19">
        <f t="shared" ca="1" si="26"/>
        <v>0</v>
      </c>
      <c r="AL852" s="21" t="s">
        <v>84</v>
      </c>
      <c r="AM852" s="21">
        <v>52</v>
      </c>
      <c r="AN852" s="21">
        <v>50</v>
      </c>
    </row>
    <row r="853" spans="1:40" ht="12" hidden="1" customHeight="1">
      <c r="A853" s="43"/>
      <c r="B853" s="10"/>
      <c r="C853" s="10"/>
      <c r="D853" s="10"/>
      <c r="E853" s="10"/>
      <c r="F853" s="10"/>
      <c r="G853" s="10"/>
      <c r="H853" s="10"/>
      <c r="I853" s="10"/>
      <c r="J853" s="10"/>
      <c r="K853" s="14"/>
      <c r="L853" s="55"/>
      <c r="M853" s="55"/>
      <c r="N853" s="55"/>
      <c r="O853" s="55"/>
      <c r="P853" s="55"/>
      <c r="Q853" s="55"/>
      <c r="R853" s="55"/>
      <c r="S853" s="55"/>
      <c r="T853" s="55"/>
      <c r="U853" s="55"/>
      <c r="V853" s="55"/>
      <c r="W853" s="55"/>
      <c r="X853" s="55"/>
      <c r="Y853" s="55"/>
      <c r="Z853" s="55"/>
      <c r="AA853" s="55"/>
      <c r="AB853" s="55"/>
      <c r="AC853" s="55"/>
      <c r="AD853" s="55"/>
      <c r="AE853" s="55"/>
      <c r="AF853" s="55"/>
      <c r="AG853" s="55"/>
      <c r="AH853" s="55"/>
      <c r="AI853" s="55"/>
      <c r="AJ853" s="18">
        <f t="shared" ca="1" si="25"/>
        <v>0</v>
      </c>
      <c r="AK853" s="19">
        <f t="shared" ca="1" si="26"/>
        <v>0</v>
      </c>
      <c r="AL853" s="21" t="s">
        <v>85</v>
      </c>
      <c r="AM853" s="21">
        <v>3</v>
      </c>
      <c r="AN853" s="21">
        <v>1</v>
      </c>
    </row>
    <row r="854" spans="1:40" ht="12" hidden="1" customHeight="1">
      <c r="A854" s="43"/>
      <c r="B854" s="10"/>
      <c r="C854" s="10"/>
      <c r="D854" s="10"/>
      <c r="E854" s="10"/>
      <c r="F854" s="10"/>
      <c r="G854" s="10"/>
      <c r="H854" s="10"/>
      <c r="I854" s="10"/>
      <c r="J854" s="10"/>
      <c r="K854" s="14"/>
      <c r="L854" s="55"/>
      <c r="M854" s="55"/>
      <c r="N854" s="55"/>
      <c r="O854" s="55"/>
      <c r="P854" s="55"/>
      <c r="Q854" s="55"/>
      <c r="R854" s="55"/>
      <c r="S854" s="55"/>
      <c r="T854" s="55"/>
      <c r="U854" s="55"/>
      <c r="V854" s="55"/>
      <c r="W854" s="55"/>
      <c r="X854" s="55"/>
      <c r="Y854" s="55"/>
      <c r="Z854" s="55"/>
      <c r="AA854" s="55"/>
      <c r="AB854" s="55"/>
      <c r="AC854" s="55"/>
      <c r="AD854" s="55"/>
      <c r="AE854" s="55"/>
      <c r="AF854" s="55"/>
      <c r="AG854" s="55"/>
      <c r="AH854" s="55"/>
      <c r="AI854" s="55"/>
      <c r="AJ854" s="18">
        <f t="shared" ca="1" si="25"/>
        <v>0</v>
      </c>
      <c r="AK854" s="19">
        <f t="shared" ca="1" si="26"/>
        <v>0</v>
      </c>
      <c r="AL854" s="21" t="s">
        <v>85</v>
      </c>
      <c r="AM854" s="21">
        <v>4</v>
      </c>
      <c r="AN854" s="21">
        <v>2</v>
      </c>
    </row>
    <row r="855" spans="1:40" ht="12" hidden="1" customHeight="1">
      <c r="A855" s="43"/>
      <c r="B855" s="10"/>
      <c r="C855" s="10"/>
      <c r="D855" s="10"/>
      <c r="E855" s="10"/>
      <c r="F855" s="10"/>
      <c r="G855" s="10"/>
      <c r="H855" s="10"/>
      <c r="I855" s="10"/>
      <c r="J855" s="10"/>
      <c r="K855" s="14"/>
      <c r="L855" s="55"/>
      <c r="M855" s="55"/>
      <c r="N855" s="55"/>
      <c r="O855" s="55"/>
      <c r="P855" s="55"/>
      <c r="Q855" s="55"/>
      <c r="R855" s="55"/>
      <c r="S855" s="55"/>
      <c r="T855" s="55"/>
      <c r="U855" s="55"/>
      <c r="V855" s="55"/>
      <c r="W855" s="55"/>
      <c r="X855" s="55"/>
      <c r="Y855" s="55"/>
      <c r="Z855" s="55"/>
      <c r="AA855" s="55"/>
      <c r="AB855" s="55"/>
      <c r="AC855" s="55"/>
      <c r="AD855" s="55"/>
      <c r="AE855" s="55"/>
      <c r="AF855" s="55"/>
      <c r="AG855" s="55"/>
      <c r="AH855" s="55"/>
      <c r="AI855" s="55"/>
      <c r="AJ855" s="18">
        <f t="shared" ca="1" si="25"/>
        <v>0</v>
      </c>
      <c r="AK855" s="19">
        <f t="shared" ca="1" si="26"/>
        <v>0</v>
      </c>
      <c r="AL855" s="21" t="s">
        <v>85</v>
      </c>
      <c r="AM855" s="21">
        <v>5</v>
      </c>
      <c r="AN855" s="21">
        <v>3</v>
      </c>
    </row>
    <row r="856" spans="1:40" ht="12" hidden="1" customHeight="1">
      <c r="A856" s="43"/>
      <c r="B856" s="10"/>
      <c r="C856" s="10"/>
      <c r="D856" s="10"/>
      <c r="E856" s="10"/>
      <c r="F856" s="10"/>
      <c r="G856" s="10"/>
      <c r="H856" s="10"/>
      <c r="I856" s="10"/>
      <c r="J856" s="10"/>
      <c r="K856" s="14"/>
      <c r="L856" s="55"/>
      <c r="M856" s="55"/>
      <c r="N856" s="55"/>
      <c r="O856" s="55"/>
      <c r="P856" s="55"/>
      <c r="Q856" s="55"/>
      <c r="R856" s="55"/>
      <c r="S856" s="55"/>
      <c r="T856" s="55"/>
      <c r="U856" s="55"/>
      <c r="V856" s="55"/>
      <c r="W856" s="55"/>
      <c r="X856" s="55"/>
      <c r="Y856" s="55"/>
      <c r="Z856" s="55"/>
      <c r="AA856" s="55"/>
      <c r="AB856" s="55"/>
      <c r="AC856" s="55"/>
      <c r="AD856" s="55"/>
      <c r="AE856" s="55"/>
      <c r="AF856" s="55"/>
      <c r="AG856" s="55"/>
      <c r="AH856" s="55"/>
      <c r="AI856" s="55"/>
      <c r="AJ856" s="18">
        <f t="shared" ca="1" si="25"/>
        <v>0</v>
      </c>
      <c r="AK856" s="19">
        <f t="shared" ca="1" si="26"/>
        <v>0</v>
      </c>
      <c r="AL856" s="21" t="s">
        <v>85</v>
      </c>
      <c r="AM856" s="21">
        <v>6</v>
      </c>
      <c r="AN856" s="21">
        <v>4</v>
      </c>
    </row>
    <row r="857" spans="1:40" ht="12" hidden="1" customHeight="1">
      <c r="A857" s="43"/>
      <c r="B857" s="10"/>
      <c r="C857" s="10"/>
      <c r="D857" s="10"/>
      <c r="E857" s="10"/>
      <c r="F857" s="10"/>
      <c r="G857" s="10"/>
      <c r="H857" s="10"/>
      <c r="I857" s="10"/>
      <c r="J857" s="10"/>
      <c r="K857" s="14"/>
      <c r="L857" s="55"/>
      <c r="M857" s="55"/>
      <c r="N857" s="55"/>
      <c r="O857" s="55"/>
      <c r="P857" s="55"/>
      <c r="Q857" s="55"/>
      <c r="R857" s="55"/>
      <c r="S857" s="55"/>
      <c r="T857" s="55"/>
      <c r="U857" s="55"/>
      <c r="V857" s="55"/>
      <c r="W857" s="55"/>
      <c r="X857" s="55"/>
      <c r="Y857" s="55"/>
      <c r="Z857" s="55"/>
      <c r="AA857" s="55"/>
      <c r="AB857" s="55"/>
      <c r="AC857" s="55"/>
      <c r="AD857" s="55"/>
      <c r="AE857" s="55"/>
      <c r="AF857" s="55"/>
      <c r="AG857" s="55"/>
      <c r="AH857" s="55"/>
      <c r="AI857" s="55"/>
      <c r="AJ857" s="18">
        <f t="shared" ca="1" si="25"/>
        <v>0</v>
      </c>
      <c r="AK857" s="19">
        <f t="shared" ca="1" si="26"/>
        <v>0</v>
      </c>
      <c r="AL857" s="21" t="s">
        <v>85</v>
      </c>
      <c r="AM857" s="21">
        <v>7</v>
      </c>
      <c r="AN857" s="21">
        <v>5</v>
      </c>
    </row>
    <row r="858" spans="1:40" ht="12" hidden="1" customHeight="1">
      <c r="A858" s="43"/>
      <c r="B858" s="10"/>
      <c r="C858" s="10"/>
      <c r="D858" s="10"/>
      <c r="E858" s="10"/>
      <c r="F858" s="10"/>
      <c r="G858" s="10"/>
      <c r="H858" s="10"/>
      <c r="I858" s="10"/>
      <c r="J858" s="10"/>
      <c r="K858" s="14"/>
      <c r="L858" s="55"/>
      <c r="M858" s="55"/>
      <c r="N858" s="55"/>
      <c r="O858" s="55"/>
      <c r="P858" s="55"/>
      <c r="Q858" s="55"/>
      <c r="R858" s="55"/>
      <c r="S858" s="55"/>
      <c r="T858" s="55"/>
      <c r="U858" s="55"/>
      <c r="V858" s="55"/>
      <c r="W858" s="55"/>
      <c r="X858" s="55"/>
      <c r="Y858" s="55"/>
      <c r="Z858" s="55"/>
      <c r="AA858" s="55"/>
      <c r="AB858" s="55"/>
      <c r="AC858" s="55"/>
      <c r="AD858" s="55"/>
      <c r="AE858" s="55"/>
      <c r="AF858" s="55"/>
      <c r="AG858" s="55"/>
      <c r="AH858" s="55"/>
      <c r="AI858" s="55"/>
      <c r="AJ858" s="18">
        <f t="shared" ca="1" si="25"/>
        <v>0</v>
      </c>
      <c r="AK858" s="19">
        <f t="shared" ca="1" si="26"/>
        <v>0</v>
      </c>
      <c r="AL858" s="21" t="s">
        <v>85</v>
      </c>
      <c r="AM858" s="21">
        <v>8</v>
      </c>
      <c r="AN858" s="21">
        <v>6</v>
      </c>
    </row>
    <row r="859" spans="1:40" ht="12" hidden="1" customHeight="1">
      <c r="A859" s="43"/>
      <c r="B859" s="10"/>
      <c r="C859" s="10"/>
      <c r="D859" s="10"/>
      <c r="E859" s="10"/>
      <c r="F859" s="10"/>
      <c r="G859" s="10"/>
      <c r="H859" s="10"/>
      <c r="I859" s="10"/>
      <c r="J859" s="10"/>
      <c r="K859" s="14"/>
      <c r="L859" s="55"/>
      <c r="M859" s="55"/>
      <c r="N859" s="55"/>
      <c r="O859" s="55"/>
      <c r="P859" s="55"/>
      <c r="Q859" s="55"/>
      <c r="R859" s="55"/>
      <c r="S859" s="55"/>
      <c r="T859" s="55"/>
      <c r="U859" s="55"/>
      <c r="V859" s="55"/>
      <c r="W859" s="55"/>
      <c r="X859" s="55"/>
      <c r="Y859" s="55"/>
      <c r="Z859" s="55"/>
      <c r="AA859" s="55"/>
      <c r="AB859" s="55"/>
      <c r="AC859" s="55"/>
      <c r="AD859" s="55"/>
      <c r="AE859" s="55"/>
      <c r="AF859" s="55"/>
      <c r="AG859" s="55"/>
      <c r="AH859" s="55"/>
      <c r="AI859" s="55"/>
      <c r="AJ859" s="18">
        <f t="shared" ca="1" si="25"/>
        <v>0</v>
      </c>
      <c r="AK859" s="19">
        <f t="shared" ca="1" si="26"/>
        <v>0</v>
      </c>
      <c r="AL859" s="21" t="s">
        <v>85</v>
      </c>
      <c r="AM859" s="21">
        <v>9</v>
      </c>
      <c r="AN859" s="21">
        <v>7</v>
      </c>
    </row>
    <row r="860" spans="1:40" ht="12" hidden="1" customHeight="1">
      <c r="A860" s="43"/>
      <c r="B860" s="10"/>
      <c r="C860" s="10"/>
      <c r="D860" s="10"/>
      <c r="E860" s="10"/>
      <c r="F860" s="10"/>
      <c r="G860" s="10"/>
      <c r="H860" s="10"/>
      <c r="I860" s="10"/>
      <c r="J860" s="10"/>
      <c r="K860" s="14"/>
      <c r="L860" s="55"/>
      <c r="M860" s="55"/>
      <c r="N860" s="55"/>
      <c r="O860" s="55"/>
      <c r="P860" s="55"/>
      <c r="Q860" s="55"/>
      <c r="R860" s="55"/>
      <c r="S860" s="55"/>
      <c r="T860" s="55"/>
      <c r="U860" s="55"/>
      <c r="V860" s="55"/>
      <c r="W860" s="55"/>
      <c r="X860" s="55"/>
      <c r="Y860" s="55"/>
      <c r="Z860" s="55"/>
      <c r="AA860" s="55"/>
      <c r="AB860" s="55"/>
      <c r="AC860" s="55"/>
      <c r="AD860" s="55"/>
      <c r="AE860" s="55"/>
      <c r="AF860" s="55"/>
      <c r="AG860" s="55"/>
      <c r="AH860" s="55"/>
      <c r="AI860" s="55"/>
      <c r="AJ860" s="18">
        <f t="shared" ca="1" si="25"/>
        <v>0</v>
      </c>
      <c r="AK860" s="19">
        <f t="shared" ca="1" si="26"/>
        <v>0</v>
      </c>
      <c r="AL860" s="21" t="s">
        <v>85</v>
      </c>
      <c r="AM860" s="21">
        <v>10</v>
      </c>
      <c r="AN860" s="21">
        <v>8</v>
      </c>
    </row>
    <row r="861" spans="1:40" ht="12" hidden="1" customHeight="1">
      <c r="A861" s="43"/>
      <c r="B861" s="10"/>
      <c r="C861" s="10"/>
      <c r="D861" s="10"/>
      <c r="E861" s="10"/>
      <c r="F861" s="10"/>
      <c r="G861" s="10"/>
      <c r="H861" s="10"/>
      <c r="I861" s="10"/>
      <c r="J861" s="10"/>
      <c r="K861" s="14"/>
      <c r="L861" s="55"/>
      <c r="M861" s="55"/>
      <c r="N861" s="55"/>
      <c r="O861" s="55"/>
      <c r="P861" s="55"/>
      <c r="Q861" s="55"/>
      <c r="R861" s="55"/>
      <c r="S861" s="55"/>
      <c r="T861" s="55"/>
      <c r="U861" s="55"/>
      <c r="V861" s="55"/>
      <c r="W861" s="55"/>
      <c r="X861" s="55"/>
      <c r="Y861" s="55"/>
      <c r="Z861" s="55"/>
      <c r="AA861" s="55"/>
      <c r="AB861" s="55"/>
      <c r="AC861" s="55"/>
      <c r="AD861" s="55"/>
      <c r="AE861" s="55"/>
      <c r="AF861" s="55"/>
      <c r="AG861" s="55"/>
      <c r="AH861" s="55"/>
      <c r="AI861" s="55"/>
      <c r="AJ861" s="18">
        <f t="shared" ca="1" si="25"/>
        <v>0</v>
      </c>
      <c r="AK861" s="19">
        <f t="shared" ca="1" si="26"/>
        <v>0</v>
      </c>
      <c r="AL861" s="21" t="s">
        <v>85</v>
      </c>
      <c r="AM861" s="21">
        <v>11</v>
      </c>
      <c r="AN861" s="21">
        <v>9</v>
      </c>
    </row>
    <row r="862" spans="1:40" ht="12" hidden="1" customHeight="1">
      <c r="A862" s="43"/>
      <c r="B862" s="10"/>
      <c r="C862" s="10"/>
      <c r="D862" s="10"/>
      <c r="E862" s="10"/>
      <c r="F862" s="10"/>
      <c r="G862" s="10"/>
      <c r="H862" s="10"/>
      <c r="I862" s="10"/>
      <c r="J862" s="10"/>
      <c r="K862" s="14"/>
      <c r="L862" s="55"/>
      <c r="M862" s="55"/>
      <c r="N862" s="55"/>
      <c r="O862" s="55"/>
      <c r="P862" s="55"/>
      <c r="Q862" s="55"/>
      <c r="R862" s="55"/>
      <c r="S862" s="55"/>
      <c r="T862" s="55"/>
      <c r="U862" s="55"/>
      <c r="V862" s="55"/>
      <c r="W862" s="55"/>
      <c r="X862" s="55"/>
      <c r="Y862" s="55"/>
      <c r="Z862" s="55"/>
      <c r="AA862" s="55"/>
      <c r="AB862" s="55"/>
      <c r="AC862" s="55"/>
      <c r="AD862" s="55"/>
      <c r="AE862" s="55"/>
      <c r="AF862" s="55"/>
      <c r="AG862" s="55"/>
      <c r="AH862" s="55"/>
      <c r="AI862" s="55"/>
      <c r="AJ862" s="18">
        <f t="shared" ca="1" si="25"/>
        <v>0</v>
      </c>
      <c r="AK862" s="19">
        <f t="shared" ca="1" si="26"/>
        <v>0</v>
      </c>
      <c r="AL862" s="21" t="s">
        <v>85</v>
      </c>
      <c r="AM862" s="21">
        <v>12</v>
      </c>
      <c r="AN862" s="21">
        <v>10</v>
      </c>
    </row>
    <row r="863" spans="1:40" ht="12" hidden="1" customHeight="1">
      <c r="A863" s="43"/>
      <c r="B863" s="10"/>
      <c r="C863" s="10"/>
      <c r="D863" s="10"/>
      <c r="E863" s="10"/>
      <c r="F863" s="10"/>
      <c r="G863" s="10"/>
      <c r="H863" s="10"/>
      <c r="I863" s="10"/>
      <c r="J863" s="10"/>
      <c r="K863" s="14"/>
      <c r="L863" s="55"/>
      <c r="M863" s="55"/>
      <c r="N863" s="55"/>
      <c r="O863" s="55"/>
      <c r="P863" s="55"/>
      <c r="Q863" s="55"/>
      <c r="R863" s="55"/>
      <c r="S863" s="55"/>
      <c r="T863" s="55"/>
      <c r="U863" s="55"/>
      <c r="V863" s="55"/>
      <c r="W863" s="55"/>
      <c r="X863" s="55"/>
      <c r="Y863" s="55"/>
      <c r="Z863" s="55"/>
      <c r="AA863" s="55"/>
      <c r="AB863" s="55"/>
      <c r="AC863" s="55"/>
      <c r="AD863" s="55"/>
      <c r="AE863" s="55"/>
      <c r="AF863" s="55"/>
      <c r="AG863" s="55"/>
      <c r="AH863" s="55"/>
      <c r="AI863" s="55"/>
      <c r="AJ863" s="18">
        <f t="shared" ca="1" si="25"/>
        <v>0</v>
      </c>
      <c r="AK863" s="19">
        <f t="shared" ca="1" si="26"/>
        <v>0</v>
      </c>
      <c r="AL863" s="21" t="s">
        <v>85</v>
      </c>
      <c r="AM863" s="21">
        <v>13</v>
      </c>
      <c r="AN863" s="21">
        <v>11</v>
      </c>
    </row>
    <row r="864" spans="1:40" ht="12" hidden="1" customHeight="1">
      <c r="A864" s="43"/>
      <c r="B864" s="10"/>
      <c r="C864" s="10"/>
      <c r="D864" s="10"/>
      <c r="E864" s="10"/>
      <c r="F864" s="10"/>
      <c r="G864" s="10"/>
      <c r="H864" s="10"/>
      <c r="I864" s="10"/>
      <c r="J864" s="10"/>
      <c r="K864" s="14"/>
      <c r="L864" s="55"/>
      <c r="M864" s="55"/>
      <c r="N864" s="55"/>
      <c r="O864" s="55"/>
      <c r="P864" s="55"/>
      <c r="Q864" s="55"/>
      <c r="R864" s="55"/>
      <c r="S864" s="55"/>
      <c r="T864" s="55"/>
      <c r="U864" s="55"/>
      <c r="V864" s="55"/>
      <c r="W864" s="55"/>
      <c r="X864" s="55"/>
      <c r="Y864" s="55"/>
      <c r="Z864" s="55"/>
      <c r="AA864" s="55"/>
      <c r="AB864" s="55"/>
      <c r="AC864" s="55"/>
      <c r="AD864" s="55"/>
      <c r="AE864" s="55"/>
      <c r="AF864" s="55"/>
      <c r="AG864" s="55"/>
      <c r="AH864" s="55"/>
      <c r="AI864" s="55"/>
      <c r="AJ864" s="18">
        <f t="shared" ca="1" si="25"/>
        <v>0</v>
      </c>
      <c r="AK864" s="19">
        <f t="shared" ca="1" si="26"/>
        <v>0</v>
      </c>
      <c r="AL864" s="21" t="s">
        <v>85</v>
      </c>
      <c r="AM864" s="21">
        <v>14</v>
      </c>
      <c r="AN864" s="21">
        <v>12</v>
      </c>
    </row>
    <row r="865" spans="1:40" ht="12" hidden="1" customHeight="1">
      <c r="A865" s="43"/>
      <c r="B865" s="10"/>
      <c r="C865" s="10"/>
      <c r="D865" s="10"/>
      <c r="E865" s="10"/>
      <c r="F865" s="10"/>
      <c r="G865" s="10"/>
      <c r="H865" s="10"/>
      <c r="I865" s="10"/>
      <c r="J865" s="10"/>
      <c r="K865" s="14"/>
      <c r="L865" s="55"/>
      <c r="M865" s="55"/>
      <c r="N865" s="55"/>
      <c r="O865" s="55"/>
      <c r="P865" s="55"/>
      <c r="Q865" s="55"/>
      <c r="R865" s="55"/>
      <c r="S865" s="55"/>
      <c r="T865" s="55"/>
      <c r="U865" s="55"/>
      <c r="V865" s="55"/>
      <c r="W865" s="55"/>
      <c r="X865" s="55"/>
      <c r="Y865" s="55"/>
      <c r="Z865" s="55"/>
      <c r="AA865" s="55"/>
      <c r="AB865" s="55"/>
      <c r="AC865" s="55"/>
      <c r="AD865" s="55"/>
      <c r="AE865" s="55"/>
      <c r="AF865" s="55"/>
      <c r="AG865" s="55"/>
      <c r="AH865" s="55"/>
      <c r="AI865" s="55"/>
      <c r="AJ865" s="18">
        <f t="shared" ca="1" si="25"/>
        <v>0</v>
      </c>
      <c r="AK865" s="19">
        <f t="shared" ca="1" si="26"/>
        <v>0</v>
      </c>
      <c r="AL865" s="21" t="s">
        <v>85</v>
      </c>
      <c r="AM865" s="21">
        <v>15</v>
      </c>
      <c r="AN865" s="21">
        <v>13</v>
      </c>
    </row>
    <row r="866" spans="1:40" ht="12" hidden="1" customHeight="1">
      <c r="A866" s="43"/>
      <c r="B866" s="10"/>
      <c r="C866" s="10"/>
      <c r="D866" s="10"/>
      <c r="E866" s="10"/>
      <c r="F866" s="10"/>
      <c r="G866" s="10"/>
      <c r="H866" s="10"/>
      <c r="I866" s="10"/>
      <c r="J866" s="10"/>
      <c r="K866" s="14"/>
      <c r="L866" s="55"/>
      <c r="M866" s="55"/>
      <c r="N866" s="55"/>
      <c r="O866" s="55"/>
      <c r="P866" s="55"/>
      <c r="Q866" s="55"/>
      <c r="R866" s="55"/>
      <c r="S866" s="55"/>
      <c r="T866" s="55"/>
      <c r="U866" s="55"/>
      <c r="V866" s="55"/>
      <c r="W866" s="55"/>
      <c r="X866" s="55"/>
      <c r="Y866" s="55"/>
      <c r="Z866" s="55"/>
      <c r="AA866" s="55"/>
      <c r="AB866" s="55"/>
      <c r="AC866" s="55"/>
      <c r="AD866" s="55"/>
      <c r="AE866" s="55"/>
      <c r="AF866" s="55"/>
      <c r="AG866" s="55"/>
      <c r="AH866" s="55"/>
      <c r="AI866" s="55"/>
      <c r="AJ866" s="18">
        <f t="shared" ca="1" si="25"/>
        <v>0</v>
      </c>
      <c r="AK866" s="19">
        <f t="shared" ca="1" si="26"/>
        <v>0</v>
      </c>
      <c r="AL866" s="21" t="s">
        <v>85</v>
      </c>
      <c r="AM866" s="21">
        <v>16</v>
      </c>
      <c r="AN866" s="21">
        <v>14</v>
      </c>
    </row>
    <row r="867" spans="1:40" ht="12" hidden="1" customHeight="1">
      <c r="A867" s="43"/>
      <c r="B867" s="10"/>
      <c r="C867" s="10"/>
      <c r="D867" s="10"/>
      <c r="E867" s="10"/>
      <c r="F867" s="10"/>
      <c r="G867" s="10"/>
      <c r="H867" s="10"/>
      <c r="I867" s="10"/>
      <c r="J867" s="10"/>
      <c r="K867" s="14"/>
      <c r="L867" s="55"/>
      <c r="M867" s="55"/>
      <c r="N867" s="55"/>
      <c r="O867" s="55"/>
      <c r="P867" s="55"/>
      <c r="Q867" s="55"/>
      <c r="R867" s="55"/>
      <c r="S867" s="55"/>
      <c r="T867" s="55"/>
      <c r="U867" s="55"/>
      <c r="V867" s="55"/>
      <c r="W867" s="55"/>
      <c r="X867" s="55"/>
      <c r="Y867" s="55"/>
      <c r="Z867" s="55"/>
      <c r="AA867" s="55"/>
      <c r="AB867" s="55"/>
      <c r="AC867" s="55"/>
      <c r="AD867" s="55"/>
      <c r="AE867" s="55"/>
      <c r="AF867" s="55"/>
      <c r="AG867" s="55"/>
      <c r="AH867" s="55"/>
      <c r="AI867" s="55"/>
      <c r="AJ867" s="18">
        <f t="shared" ca="1" si="25"/>
        <v>0</v>
      </c>
      <c r="AK867" s="19">
        <f t="shared" ca="1" si="26"/>
        <v>0</v>
      </c>
      <c r="AL867" s="21" t="s">
        <v>85</v>
      </c>
      <c r="AM867" s="21">
        <v>17</v>
      </c>
      <c r="AN867" s="21">
        <v>15</v>
      </c>
    </row>
    <row r="868" spans="1:40" ht="12" hidden="1" customHeight="1">
      <c r="A868" s="43"/>
      <c r="B868" s="10"/>
      <c r="C868" s="10"/>
      <c r="D868" s="10"/>
      <c r="E868" s="10"/>
      <c r="F868" s="10"/>
      <c r="G868" s="10"/>
      <c r="H868" s="10"/>
      <c r="I868" s="10"/>
      <c r="J868" s="10"/>
      <c r="K868" s="14"/>
      <c r="L868" s="55"/>
      <c r="M868" s="55"/>
      <c r="N868" s="55"/>
      <c r="O868" s="55"/>
      <c r="P868" s="55"/>
      <c r="Q868" s="55"/>
      <c r="R868" s="55"/>
      <c r="S868" s="55"/>
      <c r="T868" s="55"/>
      <c r="U868" s="55"/>
      <c r="V868" s="55"/>
      <c r="W868" s="55"/>
      <c r="X868" s="55"/>
      <c r="Y868" s="55"/>
      <c r="Z868" s="55"/>
      <c r="AA868" s="55"/>
      <c r="AB868" s="55"/>
      <c r="AC868" s="55"/>
      <c r="AD868" s="55"/>
      <c r="AE868" s="55"/>
      <c r="AF868" s="55"/>
      <c r="AG868" s="55"/>
      <c r="AH868" s="55"/>
      <c r="AI868" s="55"/>
      <c r="AJ868" s="18">
        <f t="shared" ca="1" si="25"/>
        <v>0</v>
      </c>
      <c r="AK868" s="19">
        <f t="shared" ca="1" si="26"/>
        <v>0</v>
      </c>
      <c r="AL868" s="21" t="s">
        <v>85</v>
      </c>
      <c r="AM868" s="21">
        <v>18</v>
      </c>
      <c r="AN868" s="21">
        <v>16</v>
      </c>
    </row>
    <row r="869" spans="1:40" ht="12" hidden="1" customHeight="1">
      <c r="A869" s="43"/>
      <c r="B869" s="10"/>
      <c r="C869" s="10"/>
      <c r="D869" s="10"/>
      <c r="E869" s="10"/>
      <c r="F869" s="10"/>
      <c r="G869" s="10"/>
      <c r="H869" s="10"/>
      <c r="I869" s="10"/>
      <c r="J869" s="10"/>
      <c r="K869" s="14"/>
      <c r="L869" s="55"/>
      <c r="M869" s="55"/>
      <c r="N869" s="55"/>
      <c r="O869" s="55"/>
      <c r="P869" s="55"/>
      <c r="Q869" s="55"/>
      <c r="R869" s="55"/>
      <c r="S869" s="55"/>
      <c r="T869" s="55"/>
      <c r="U869" s="55"/>
      <c r="V869" s="55"/>
      <c r="W869" s="55"/>
      <c r="X869" s="55"/>
      <c r="Y869" s="55"/>
      <c r="Z869" s="55"/>
      <c r="AA869" s="55"/>
      <c r="AB869" s="55"/>
      <c r="AC869" s="55"/>
      <c r="AD869" s="55"/>
      <c r="AE869" s="55"/>
      <c r="AF869" s="55"/>
      <c r="AG869" s="55"/>
      <c r="AH869" s="55"/>
      <c r="AI869" s="55"/>
      <c r="AJ869" s="18">
        <f t="shared" ca="1" si="25"/>
        <v>0</v>
      </c>
      <c r="AK869" s="19">
        <f t="shared" ca="1" si="26"/>
        <v>0</v>
      </c>
      <c r="AL869" s="21" t="s">
        <v>85</v>
      </c>
      <c r="AM869" s="21">
        <v>19</v>
      </c>
      <c r="AN869" s="21">
        <v>17</v>
      </c>
    </row>
    <row r="870" spans="1:40" ht="12" hidden="1" customHeight="1">
      <c r="A870" s="43"/>
      <c r="B870" s="10"/>
      <c r="C870" s="10"/>
      <c r="D870" s="10"/>
      <c r="E870" s="10"/>
      <c r="F870" s="10"/>
      <c r="G870" s="10"/>
      <c r="H870" s="10"/>
      <c r="I870" s="10"/>
      <c r="J870" s="10"/>
      <c r="K870" s="14"/>
      <c r="L870" s="55"/>
      <c r="M870" s="55"/>
      <c r="N870" s="55"/>
      <c r="O870" s="55"/>
      <c r="P870" s="55"/>
      <c r="Q870" s="55"/>
      <c r="R870" s="55"/>
      <c r="S870" s="55"/>
      <c r="T870" s="55"/>
      <c r="U870" s="55"/>
      <c r="V870" s="55"/>
      <c r="W870" s="55"/>
      <c r="X870" s="55"/>
      <c r="Y870" s="55"/>
      <c r="Z870" s="55"/>
      <c r="AA870" s="55"/>
      <c r="AB870" s="55"/>
      <c r="AC870" s="55"/>
      <c r="AD870" s="55"/>
      <c r="AE870" s="55"/>
      <c r="AF870" s="55"/>
      <c r="AG870" s="55"/>
      <c r="AH870" s="55"/>
      <c r="AI870" s="55"/>
      <c r="AJ870" s="18">
        <f t="shared" ca="1" si="25"/>
        <v>0</v>
      </c>
      <c r="AK870" s="19">
        <f t="shared" ca="1" si="26"/>
        <v>0</v>
      </c>
      <c r="AL870" s="21" t="s">
        <v>85</v>
      </c>
      <c r="AM870" s="21">
        <v>20</v>
      </c>
      <c r="AN870" s="21">
        <v>18</v>
      </c>
    </row>
    <row r="871" spans="1:40" ht="12" hidden="1" customHeight="1">
      <c r="A871" s="43"/>
      <c r="B871" s="10"/>
      <c r="C871" s="10"/>
      <c r="D871" s="10"/>
      <c r="E871" s="10"/>
      <c r="F871" s="10"/>
      <c r="G871" s="10"/>
      <c r="H871" s="10"/>
      <c r="I871" s="10"/>
      <c r="J871" s="10"/>
      <c r="K871" s="14"/>
      <c r="L871" s="55"/>
      <c r="M871" s="55"/>
      <c r="N871" s="55"/>
      <c r="O871" s="55"/>
      <c r="P871" s="55"/>
      <c r="Q871" s="55"/>
      <c r="R871" s="55"/>
      <c r="S871" s="55"/>
      <c r="T871" s="55"/>
      <c r="U871" s="55"/>
      <c r="V871" s="55"/>
      <c r="W871" s="55"/>
      <c r="X871" s="55"/>
      <c r="Y871" s="55"/>
      <c r="Z871" s="55"/>
      <c r="AA871" s="55"/>
      <c r="AB871" s="55"/>
      <c r="AC871" s="55"/>
      <c r="AD871" s="55"/>
      <c r="AE871" s="55"/>
      <c r="AF871" s="55"/>
      <c r="AG871" s="55"/>
      <c r="AH871" s="55"/>
      <c r="AI871" s="55"/>
      <c r="AJ871" s="18">
        <f t="shared" ca="1" si="25"/>
        <v>0</v>
      </c>
      <c r="AK871" s="19">
        <f t="shared" ca="1" si="26"/>
        <v>0</v>
      </c>
      <c r="AL871" s="21" t="s">
        <v>85</v>
      </c>
      <c r="AM871" s="21">
        <v>21</v>
      </c>
      <c r="AN871" s="21">
        <v>19</v>
      </c>
    </row>
    <row r="872" spans="1:40" ht="12" hidden="1" customHeight="1">
      <c r="A872" s="43"/>
      <c r="B872" s="10"/>
      <c r="C872" s="10"/>
      <c r="D872" s="10"/>
      <c r="E872" s="10"/>
      <c r="F872" s="10"/>
      <c r="G872" s="10"/>
      <c r="H872" s="10"/>
      <c r="I872" s="10"/>
      <c r="J872" s="10"/>
      <c r="K872" s="14"/>
      <c r="L872" s="55"/>
      <c r="M872" s="55"/>
      <c r="N872" s="55"/>
      <c r="O872" s="55"/>
      <c r="P872" s="55"/>
      <c r="Q872" s="55"/>
      <c r="R872" s="55"/>
      <c r="S872" s="55"/>
      <c r="T872" s="55"/>
      <c r="U872" s="55"/>
      <c r="V872" s="55"/>
      <c r="W872" s="55"/>
      <c r="X872" s="55"/>
      <c r="Y872" s="55"/>
      <c r="Z872" s="55"/>
      <c r="AA872" s="55"/>
      <c r="AB872" s="55"/>
      <c r="AC872" s="55"/>
      <c r="AD872" s="55"/>
      <c r="AE872" s="55"/>
      <c r="AF872" s="55"/>
      <c r="AG872" s="55"/>
      <c r="AH872" s="55"/>
      <c r="AI872" s="55"/>
      <c r="AJ872" s="18">
        <f t="shared" ca="1" si="25"/>
        <v>0</v>
      </c>
      <c r="AK872" s="19">
        <f t="shared" ca="1" si="26"/>
        <v>0</v>
      </c>
      <c r="AL872" s="21" t="s">
        <v>85</v>
      </c>
      <c r="AM872" s="21">
        <v>22</v>
      </c>
      <c r="AN872" s="21">
        <v>20</v>
      </c>
    </row>
    <row r="873" spans="1:40" ht="12" hidden="1" customHeight="1">
      <c r="A873" s="43"/>
      <c r="B873" s="10"/>
      <c r="C873" s="10"/>
      <c r="D873" s="10"/>
      <c r="E873" s="10"/>
      <c r="F873" s="10"/>
      <c r="G873" s="10"/>
      <c r="H873" s="10"/>
      <c r="I873" s="10"/>
      <c r="J873" s="10"/>
      <c r="K873" s="14"/>
      <c r="L873" s="55"/>
      <c r="M873" s="55"/>
      <c r="N873" s="55"/>
      <c r="O873" s="55"/>
      <c r="P873" s="55"/>
      <c r="Q873" s="55"/>
      <c r="R873" s="55"/>
      <c r="S873" s="55"/>
      <c r="T873" s="55"/>
      <c r="U873" s="55"/>
      <c r="V873" s="55"/>
      <c r="W873" s="55"/>
      <c r="X873" s="55"/>
      <c r="Y873" s="55"/>
      <c r="Z873" s="55"/>
      <c r="AA873" s="55"/>
      <c r="AB873" s="55"/>
      <c r="AC873" s="55"/>
      <c r="AD873" s="55"/>
      <c r="AE873" s="55"/>
      <c r="AF873" s="55"/>
      <c r="AG873" s="55"/>
      <c r="AH873" s="55"/>
      <c r="AI873" s="55"/>
      <c r="AJ873" s="18">
        <f t="shared" ca="1" si="25"/>
        <v>0</v>
      </c>
      <c r="AK873" s="19">
        <f t="shared" ca="1" si="26"/>
        <v>0</v>
      </c>
      <c r="AL873" s="21" t="s">
        <v>85</v>
      </c>
      <c r="AM873" s="21">
        <v>23</v>
      </c>
      <c r="AN873" s="21">
        <v>21</v>
      </c>
    </row>
    <row r="874" spans="1:40" ht="12" hidden="1" customHeight="1">
      <c r="A874" s="43"/>
      <c r="B874" s="10"/>
      <c r="C874" s="10"/>
      <c r="D874" s="10"/>
      <c r="E874" s="10"/>
      <c r="F874" s="10"/>
      <c r="G874" s="10"/>
      <c r="H874" s="10"/>
      <c r="I874" s="10"/>
      <c r="J874" s="10"/>
      <c r="K874" s="14"/>
      <c r="L874" s="55"/>
      <c r="M874" s="55"/>
      <c r="N874" s="55"/>
      <c r="O874" s="55"/>
      <c r="P874" s="55"/>
      <c r="Q874" s="55"/>
      <c r="R874" s="55"/>
      <c r="S874" s="55"/>
      <c r="T874" s="55"/>
      <c r="U874" s="55"/>
      <c r="V874" s="55"/>
      <c r="W874" s="55"/>
      <c r="X874" s="55"/>
      <c r="Y874" s="55"/>
      <c r="Z874" s="55"/>
      <c r="AA874" s="55"/>
      <c r="AB874" s="55"/>
      <c r="AC874" s="55"/>
      <c r="AD874" s="55"/>
      <c r="AE874" s="55"/>
      <c r="AF874" s="55"/>
      <c r="AG874" s="55"/>
      <c r="AH874" s="55"/>
      <c r="AI874" s="55"/>
      <c r="AJ874" s="18">
        <f t="shared" ca="1" si="25"/>
        <v>0</v>
      </c>
      <c r="AK874" s="19">
        <f t="shared" ca="1" si="26"/>
        <v>0</v>
      </c>
      <c r="AL874" s="21" t="s">
        <v>85</v>
      </c>
      <c r="AM874" s="21">
        <v>24</v>
      </c>
      <c r="AN874" s="21">
        <v>22</v>
      </c>
    </row>
    <row r="875" spans="1:40" ht="12" hidden="1" customHeight="1">
      <c r="A875" s="43"/>
      <c r="B875" s="10"/>
      <c r="C875" s="10"/>
      <c r="D875" s="10"/>
      <c r="E875" s="10"/>
      <c r="F875" s="10"/>
      <c r="G875" s="10"/>
      <c r="H875" s="10"/>
      <c r="I875" s="10"/>
      <c r="J875" s="10"/>
      <c r="K875" s="14"/>
      <c r="L875" s="55"/>
      <c r="M875" s="55"/>
      <c r="N875" s="55"/>
      <c r="O875" s="55"/>
      <c r="P875" s="55"/>
      <c r="Q875" s="55"/>
      <c r="R875" s="55"/>
      <c r="S875" s="55"/>
      <c r="T875" s="55"/>
      <c r="U875" s="55"/>
      <c r="V875" s="55"/>
      <c r="W875" s="55"/>
      <c r="X875" s="55"/>
      <c r="Y875" s="55"/>
      <c r="Z875" s="55"/>
      <c r="AA875" s="55"/>
      <c r="AB875" s="55"/>
      <c r="AC875" s="55"/>
      <c r="AD875" s="55"/>
      <c r="AE875" s="55"/>
      <c r="AF875" s="55"/>
      <c r="AG875" s="55"/>
      <c r="AH875" s="55"/>
      <c r="AI875" s="55"/>
      <c r="AJ875" s="18">
        <f t="shared" ca="1" si="25"/>
        <v>0</v>
      </c>
      <c r="AK875" s="19">
        <f t="shared" ca="1" si="26"/>
        <v>0</v>
      </c>
      <c r="AL875" s="21" t="s">
        <v>85</v>
      </c>
      <c r="AM875" s="21">
        <v>25</v>
      </c>
      <c r="AN875" s="21">
        <v>23</v>
      </c>
    </row>
    <row r="876" spans="1:40" ht="12" hidden="1" customHeight="1">
      <c r="A876" s="43"/>
      <c r="B876" s="10"/>
      <c r="C876" s="10"/>
      <c r="D876" s="10"/>
      <c r="E876" s="10"/>
      <c r="F876" s="10"/>
      <c r="G876" s="10"/>
      <c r="H876" s="10"/>
      <c r="I876" s="10"/>
      <c r="J876" s="10"/>
      <c r="K876" s="14"/>
      <c r="L876" s="55"/>
      <c r="M876" s="55"/>
      <c r="N876" s="55"/>
      <c r="O876" s="55"/>
      <c r="P876" s="55"/>
      <c r="Q876" s="55"/>
      <c r="R876" s="55"/>
      <c r="S876" s="55"/>
      <c r="T876" s="55"/>
      <c r="U876" s="55"/>
      <c r="V876" s="55"/>
      <c r="W876" s="55"/>
      <c r="X876" s="55"/>
      <c r="Y876" s="55"/>
      <c r="Z876" s="55"/>
      <c r="AA876" s="55"/>
      <c r="AB876" s="55"/>
      <c r="AC876" s="55"/>
      <c r="AD876" s="55"/>
      <c r="AE876" s="55"/>
      <c r="AF876" s="55"/>
      <c r="AG876" s="55"/>
      <c r="AH876" s="55"/>
      <c r="AI876" s="55"/>
      <c r="AJ876" s="18">
        <f t="shared" ca="1" si="25"/>
        <v>0</v>
      </c>
      <c r="AK876" s="19">
        <f t="shared" ca="1" si="26"/>
        <v>0</v>
      </c>
      <c r="AL876" s="21" t="s">
        <v>85</v>
      </c>
      <c r="AM876" s="21">
        <v>26</v>
      </c>
      <c r="AN876" s="21">
        <v>24</v>
      </c>
    </row>
    <row r="877" spans="1:40" ht="12" hidden="1" customHeight="1">
      <c r="A877" s="43"/>
      <c r="B877" s="10"/>
      <c r="C877" s="10"/>
      <c r="D877" s="10"/>
      <c r="E877" s="10"/>
      <c r="F877" s="10"/>
      <c r="G877" s="10"/>
      <c r="H877" s="10"/>
      <c r="I877" s="10"/>
      <c r="J877" s="10"/>
      <c r="K877" s="14"/>
      <c r="L877" s="55"/>
      <c r="M877" s="55"/>
      <c r="N877" s="55"/>
      <c r="O877" s="55"/>
      <c r="P877" s="55"/>
      <c r="Q877" s="55"/>
      <c r="R877" s="55"/>
      <c r="S877" s="55"/>
      <c r="T877" s="55"/>
      <c r="U877" s="55"/>
      <c r="V877" s="55"/>
      <c r="W877" s="55"/>
      <c r="X877" s="55"/>
      <c r="Y877" s="55"/>
      <c r="Z877" s="55"/>
      <c r="AA877" s="55"/>
      <c r="AB877" s="55"/>
      <c r="AC877" s="55"/>
      <c r="AD877" s="55"/>
      <c r="AE877" s="55"/>
      <c r="AF877" s="55"/>
      <c r="AG877" s="55"/>
      <c r="AH877" s="55"/>
      <c r="AI877" s="55"/>
      <c r="AJ877" s="18">
        <f t="shared" ca="1" si="25"/>
        <v>0</v>
      </c>
      <c r="AK877" s="19">
        <f t="shared" ca="1" si="26"/>
        <v>0</v>
      </c>
      <c r="AL877" s="21" t="s">
        <v>85</v>
      </c>
      <c r="AM877" s="21">
        <v>27</v>
      </c>
      <c r="AN877" s="21">
        <v>25</v>
      </c>
    </row>
    <row r="878" spans="1:40" ht="12" hidden="1" customHeight="1">
      <c r="A878" s="43"/>
      <c r="B878" s="10"/>
      <c r="C878" s="10"/>
      <c r="D878" s="10"/>
      <c r="E878" s="10"/>
      <c r="F878" s="10"/>
      <c r="G878" s="10"/>
      <c r="H878" s="10"/>
      <c r="I878" s="10"/>
      <c r="J878" s="10"/>
      <c r="K878" s="14"/>
      <c r="L878" s="55"/>
      <c r="M878" s="55"/>
      <c r="N878" s="55"/>
      <c r="O878" s="55"/>
      <c r="P878" s="55"/>
      <c r="Q878" s="55"/>
      <c r="R878" s="55"/>
      <c r="S878" s="55"/>
      <c r="T878" s="55"/>
      <c r="U878" s="55"/>
      <c r="V878" s="55"/>
      <c r="W878" s="55"/>
      <c r="X878" s="55"/>
      <c r="Y878" s="55"/>
      <c r="Z878" s="55"/>
      <c r="AA878" s="55"/>
      <c r="AB878" s="55"/>
      <c r="AC878" s="55"/>
      <c r="AD878" s="55"/>
      <c r="AE878" s="55"/>
      <c r="AF878" s="55"/>
      <c r="AG878" s="55"/>
      <c r="AH878" s="55"/>
      <c r="AI878" s="55"/>
      <c r="AJ878" s="18">
        <f t="shared" ca="1" si="25"/>
        <v>0</v>
      </c>
      <c r="AK878" s="19">
        <f t="shared" ca="1" si="26"/>
        <v>0</v>
      </c>
      <c r="AL878" s="21" t="s">
        <v>85</v>
      </c>
      <c r="AM878" s="21">
        <v>28</v>
      </c>
      <c r="AN878" s="21">
        <v>26</v>
      </c>
    </row>
    <row r="879" spans="1:40" ht="12" hidden="1" customHeight="1">
      <c r="A879" s="43"/>
      <c r="B879" s="10"/>
      <c r="C879" s="10"/>
      <c r="D879" s="10"/>
      <c r="E879" s="10"/>
      <c r="F879" s="10"/>
      <c r="G879" s="10"/>
      <c r="H879" s="10"/>
      <c r="I879" s="10"/>
      <c r="J879" s="10"/>
      <c r="K879" s="14"/>
      <c r="L879" s="55"/>
      <c r="M879" s="55"/>
      <c r="N879" s="55"/>
      <c r="O879" s="55"/>
      <c r="P879" s="55"/>
      <c r="Q879" s="55"/>
      <c r="R879" s="55"/>
      <c r="S879" s="55"/>
      <c r="T879" s="55"/>
      <c r="U879" s="55"/>
      <c r="V879" s="55"/>
      <c r="W879" s="55"/>
      <c r="X879" s="55"/>
      <c r="Y879" s="55"/>
      <c r="Z879" s="55"/>
      <c r="AA879" s="55"/>
      <c r="AB879" s="55"/>
      <c r="AC879" s="55"/>
      <c r="AD879" s="55"/>
      <c r="AE879" s="55"/>
      <c r="AF879" s="55"/>
      <c r="AG879" s="55"/>
      <c r="AH879" s="55"/>
      <c r="AI879" s="55"/>
      <c r="AJ879" s="18">
        <f t="shared" ca="1" si="25"/>
        <v>0</v>
      </c>
      <c r="AK879" s="19">
        <f t="shared" ca="1" si="26"/>
        <v>0</v>
      </c>
      <c r="AL879" s="21" t="s">
        <v>85</v>
      </c>
      <c r="AM879" s="21">
        <v>29</v>
      </c>
      <c r="AN879" s="21">
        <v>27</v>
      </c>
    </row>
    <row r="880" spans="1:40" ht="12" hidden="1" customHeight="1">
      <c r="A880" s="43"/>
      <c r="B880" s="10"/>
      <c r="C880" s="10"/>
      <c r="D880" s="10"/>
      <c r="E880" s="10"/>
      <c r="F880" s="10"/>
      <c r="G880" s="10"/>
      <c r="H880" s="10"/>
      <c r="I880" s="10"/>
      <c r="J880" s="10"/>
      <c r="K880" s="14"/>
      <c r="L880" s="55"/>
      <c r="M880" s="55"/>
      <c r="N880" s="55"/>
      <c r="O880" s="55"/>
      <c r="P880" s="55"/>
      <c r="Q880" s="55"/>
      <c r="R880" s="55"/>
      <c r="S880" s="55"/>
      <c r="T880" s="55"/>
      <c r="U880" s="55"/>
      <c r="V880" s="55"/>
      <c r="W880" s="55"/>
      <c r="X880" s="55"/>
      <c r="Y880" s="55"/>
      <c r="Z880" s="55"/>
      <c r="AA880" s="55"/>
      <c r="AB880" s="55"/>
      <c r="AC880" s="55"/>
      <c r="AD880" s="55"/>
      <c r="AE880" s="55"/>
      <c r="AF880" s="55"/>
      <c r="AG880" s="55"/>
      <c r="AH880" s="55"/>
      <c r="AI880" s="55"/>
      <c r="AJ880" s="18">
        <f t="shared" ca="1" si="25"/>
        <v>0</v>
      </c>
      <c r="AK880" s="19">
        <f t="shared" ca="1" si="26"/>
        <v>0</v>
      </c>
      <c r="AL880" s="21" t="s">
        <v>85</v>
      </c>
      <c r="AM880" s="21">
        <v>30</v>
      </c>
      <c r="AN880" s="21">
        <v>28</v>
      </c>
    </row>
    <row r="881" spans="1:40" ht="12" hidden="1" customHeight="1">
      <c r="A881" s="43"/>
      <c r="B881" s="10"/>
      <c r="C881" s="10"/>
      <c r="D881" s="10"/>
      <c r="E881" s="10"/>
      <c r="F881" s="10"/>
      <c r="G881" s="10"/>
      <c r="H881" s="10"/>
      <c r="I881" s="10"/>
      <c r="J881" s="10"/>
      <c r="K881" s="14"/>
      <c r="L881" s="55"/>
      <c r="M881" s="55"/>
      <c r="N881" s="55"/>
      <c r="O881" s="55"/>
      <c r="P881" s="55"/>
      <c r="Q881" s="55"/>
      <c r="R881" s="55"/>
      <c r="S881" s="55"/>
      <c r="T881" s="55"/>
      <c r="U881" s="55"/>
      <c r="V881" s="55"/>
      <c r="W881" s="55"/>
      <c r="X881" s="55"/>
      <c r="Y881" s="55"/>
      <c r="Z881" s="55"/>
      <c r="AA881" s="55"/>
      <c r="AB881" s="55"/>
      <c r="AC881" s="55"/>
      <c r="AD881" s="55"/>
      <c r="AE881" s="55"/>
      <c r="AF881" s="55"/>
      <c r="AG881" s="55"/>
      <c r="AH881" s="55"/>
      <c r="AI881" s="55"/>
      <c r="AJ881" s="18">
        <f t="shared" ca="1" si="25"/>
        <v>0</v>
      </c>
      <c r="AK881" s="19">
        <f t="shared" ca="1" si="26"/>
        <v>0</v>
      </c>
      <c r="AL881" s="21" t="s">
        <v>85</v>
      </c>
      <c r="AM881" s="21">
        <v>31</v>
      </c>
      <c r="AN881" s="21">
        <v>29</v>
      </c>
    </row>
    <row r="882" spans="1:40" ht="12" hidden="1" customHeight="1">
      <c r="A882" s="43"/>
      <c r="B882" s="10"/>
      <c r="C882" s="10"/>
      <c r="D882" s="10"/>
      <c r="E882" s="10"/>
      <c r="F882" s="10"/>
      <c r="G882" s="10"/>
      <c r="H882" s="10"/>
      <c r="I882" s="10"/>
      <c r="J882" s="10"/>
      <c r="K882" s="14"/>
      <c r="L882" s="55"/>
      <c r="M882" s="55"/>
      <c r="N882" s="55"/>
      <c r="O882" s="55"/>
      <c r="P882" s="55"/>
      <c r="Q882" s="55"/>
      <c r="R882" s="55"/>
      <c r="S882" s="55"/>
      <c r="T882" s="55"/>
      <c r="U882" s="55"/>
      <c r="V882" s="55"/>
      <c r="W882" s="55"/>
      <c r="X882" s="55"/>
      <c r="Y882" s="55"/>
      <c r="Z882" s="55"/>
      <c r="AA882" s="55"/>
      <c r="AB882" s="55"/>
      <c r="AC882" s="55"/>
      <c r="AD882" s="55"/>
      <c r="AE882" s="55"/>
      <c r="AF882" s="55"/>
      <c r="AG882" s="55"/>
      <c r="AH882" s="55"/>
      <c r="AI882" s="55"/>
      <c r="AJ882" s="18">
        <f t="shared" ca="1" si="25"/>
        <v>0</v>
      </c>
      <c r="AK882" s="19">
        <f t="shared" ca="1" si="26"/>
        <v>0</v>
      </c>
      <c r="AL882" s="21" t="s">
        <v>85</v>
      </c>
      <c r="AM882" s="21">
        <v>32</v>
      </c>
      <c r="AN882" s="21">
        <v>30</v>
      </c>
    </row>
    <row r="883" spans="1:40" ht="12" hidden="1" customHeight="1">
      <c r="A883" s="43"/>
      <c r="B883" s="10"/>
      <c r="C883" s="10"/>
      <c r="D883" s="10"/>
      <c r="E883" s="10"/>
      <c r="F883" s="10"/>
      <c r="G883" s="10"/>
      <c r="H883" s="10"/>
      <c r="I883" s="10"/>
      <c r="J883" s="10"/>
      <c r="K883" s="14"/>
      <c r="L883" s="55"/>
      <c r="M883" s="55"/>
      <c r="N883" s="55"/>
      <c r="O883" s="55"/>
      <c r="P883" s="55"/>
      <c r="Q883" s="55"/>
      <c r="R883" s="55"/>
      <c r="S883" s="55"/>
      <c r="T883" s="55"/>
      <c r="U883" s="55"/>
      <c r="V883" s="55"/>
      <c r="W883" s="55"/>
      <c r="X883" s="55"/>
      <c r="Y883" s="55"/>
      <c r="Z883" s="55"/>
      <c r="AA883" s="55"/>
      <c r="AB883" s="55"/>
      <c r="AC883" s="55"/>
      <c r="AD883" s="55"/>
      <c r="AE883" s="55"/>
      <c r="AF883" s="55"/>
      <c r="AG883" s="55"/>
      <c r="AH883" s="55"/>
      <c r="AI883" s="55"/>
      <c r="AJ883" s="18">
        <f t="shared" ca="1" si="25"/>
        <v>0</v>
      </c>
      <c r="AK883" s="19">
        <f t="shared" ca="1" si="26"/>
        <v>0</v>
      </c>
      <c r="AL883" s="21" t="s">
        <v>85</v>
      </c>
      <c r="AM883" s="21">
        <v>33</v>
      </c>
      <c r="AN883" s="21">
        <v>31</v>
      </c>
    </row>
    <row r="884" spans="1:40" ht="12" hidden="1" customHeight="1">
      <c r="A884" s="43"/>
      <c r="B884" s="10"/>
      <c r="C884" s="10"/>
      <c r="D884" s="10"/>
      <c r="E884" s="10"/>
      <c r="F884" s="10"/>
      <c r="G884" s="10"/>
      <c r="H884" s="10"/>
      <c r="I884" s="10"/>
      <c r="J884" s="10"/>
      <c r="K884" s="14"/>
      <c r="L884" s="55"/>
      <c r="M884" s="55"/>
      <c r="N884" s="55"/>
      <c r="O884" s="55"/>
      <c r="P884" s="55"/>
      <c r="Q884" s="55"/>
      <c r="R884" s="55"/>
      <c r="S884" s="55"/>
      <c r="T884" s="55"/>
      <c r="U884" s="55"/>
      <c r="V884" s="55"/>
      <c r="W884" s="55"/>
      <c r="X884" s="55"/>
      <c r="Y884" s="55"/>
      <c r="Z884" s="55"/>
      <c r="AA884" s="55"/>
      <c r="AB884" s="55"/>
      <c r="AC884" s="55"/>
      <c r="AD884" s="55"/>
      <c r="AE884" s="55"/>
      <c r="AF884" s="55"/>
      <c r="AG884" s="55"/>
      <c r="AH884" s="55"/>
      <c r="AI884" s="55"/>
      <c r="AJ884" s="18">
        <f t="shared" ca="1" si="25"/>
        <v>0</v>
      </c>
      <c r="AK884" s="19">
        <f t="shared" ca="1" si="26"/>
        <v>0</v>
      </c>
      <c r="AL884" s="21" t="s">
        <v>85</v>
      </c>
      <c r="AM884" s="21">
        <v>34</v>
      </c>
      <c r="AN884" s="21">
        <v>32</v>
      </c>
    </row>
    <row r="885" spans="1:40" ht="12" hidden="1" customHeight="1">
      <c r="A885" s="43"/>
      <c r="B885" s="10"/>
      <c r="C885" s="10"/>
      <c r="D885" s="10"/>
      <c r="E885" s="10"/>
      <c r="F885" s="10"/>
      <c r="G885" s="10"/>
      <c r="H885" s="10"/>
      <c r="I885" s="10"/>
      <c r="J885" s="10"/>
      <c r="K885" s="14"/>
      <c r="L885" s="55"/>
      <c r="M885" s="55"/>
      <c r="N885" s="55"/>
      <c r="O885" s="55"/>
      <c r="P885" s="55"/>
      <c r="Q885" s="55"/>
      <c r="R885" s="55"/>
      <c r="S885" s="55"/>
      <c r="T885" s="55"/>
      <c r="U885" s="55"/>
      <c r="V885" s="55"/>
      <c r="W885" s="55"/>
      <c r="X885" s="55"/>
      <c r="Y885" s="55"/>
      <c r="Z885" s="55"/>
      <c r="AA885" s="55"/>
      <c r="AB885" s="55"/>
      <c r="AC885" s="55"/>
      <c r="AD885" s="55"/>
      <c r="AE885" s="55"/>
      <c r="AF885" s="55"/>
      <c r="AG885" s="55"/>
      <c r="AH885" s="55"/>
      <c r="AI885" s="55"/>
      <c r="AJ885" s="18">
        <f t="shared" ca="1" si="25"/>
        <v>0</v>
      </c>
      <c r="AK885" s="19">
        <f t="shared" ca="1" si="26"/>
        <v>0</v>
      </c>
      <c r="AL885" s="21" t="s">
        <v>85</v>
      </c>
      <c r="AM885" s="21">
        <v>35</v>
      </c>
      <c r="AN885" s="21">
        <v>33</v>
      </c>
    </row>
    <row r="886" spans="1:40" ht="12" hidden="1" customHeight="1">
      <c r="A886" s="43"/>
      <c r="B886" s="10"/>
      <c r="C886" s="10"/>
      <c r="D886" s="10"/>
      <c r="E886" s="10"/>
      <c r="F886" s="10"/>
      <c r="G886" s="10"/>
      <c r="H886" s="10"/>
      <c r="I886" s="10"/>
      <c r="J886" s="10"/>
      <c r="K886" s="14"/>
      <c r="L886" s="55"/>
      <c r="M886" s="55"/>
      <c r="N886" s="55"/>
      <c r="O886" s="55"/>
      <c r="P886" s="55"/>
      <c r="Q886" s="55"/>
      <c r="R886" s="55"/>
      <c r="S886" s="55"/>
      <c r="T886" s="55"/>
      <c r="U886" s="55"/>
      <c r="V886" s="55"/>
      <c r="W886" s="55"/>
      <c r="X886" s="55"/>
      <c r="Y886" s="55"/>
      <c r="Z886" s="55"/>
      <c r="AA886" s="55"/>
      <c r="AB886" s="55"/>
      <c r="AC886" s="55"/>
      <c r="AD886" s="55"/>
      <c r="AE886" s="55"/>
      <c r="AF886" s="55"/>
      <c r="AG886" s="55"/>
      <c r="AH886" s="55"/>
      <c r="AI886" s="55"/>
      <c r="AJ886" s="18">
        <f t="shared" ca="1" si="25"/>
        <v>0</v>
      </c>
      <c r="AK886" s="19">
        <f t="shared" ca="1" si="26"/>
        <v>0</v>
      </c>
      <c r="AL886" s="21" t="s">
        <v>85</v>
      </c>
      <c r="AM886" s="21">
        <v>36</v>
      </c>
      <c r="AN886" s="21">
        <v>34</v>
      </c>
    </row>
    <row r="887" spans="1:40" ht="12" hidden="1" customHeight="1">
      <c r="A887" s="43"/>
      <c r="B887" s="10"/>
      <c r="C887" s="10"/>
      <c r="D887" s="10"/>
      <c r="E887" s="10"/>
      <c r="F887" s="10"/>
      <c r="G887" s="10"/>
      <c r="H887" s="10"/>
      <c r="I887" s="10"/>
      <c r="J887" s="10"/>
      <c r="K887" s="14"/>
      <c r="L887" s="55"/>
      <c r="M887" s="55"/>
      <c r="N887" s="55"/>
      <c r="O887" s="55"/>
      <c r="P887" s="55"/>
      <c r="Q887" s="55"/>
      <c r="R887" s="55"/>
      <c r="S887" s="55"/>
      <c r="T887" s="55"/>
      <c r="U887" s="55"/>
      <c r="V887" s="55"/>
      <c r="W887" s="55"/>
      <c r="X887" s="55"/>
      <c r="Y887" s="55"/>
      <c r="Z887" s="55"/>
      <c r="AA887" s="55"/>
      <c r="AB887" s="55"/>
      <c r="AC887" s="55"/>
      <c r="AD887" s="55"/>
      <c r="AE887" s="55"/>
      <c r="AF887" s="55"/>
      <c r="AG887" s="55"/>
      <c r="AH887" s="55"/>
      <c r="AI887" s="55"/>
      <c r="AJ887" s="18">
        <f t="shared" ca="1" si="25"/>
        <v>0</v>
      </c>
      <c r="AK887" s="19">
        <f t="shared" ca="1" si="26"/>
        <v>0</v>
      </c>
      <c r="AL887" s="21" t="s">
        <v>85</v>
      </c>
      <c r="AM887" s="21">
        <v>37</v>
      </c>
      <c r="AN887" s="21">
        <v>35</v>
      </c>
    </row>
    <row r="888" spans="1:40" ht="12" hidden="1" customHeight="1">
      <c r="A888" s="43"/>
      <c r="B888" s="10"/>
      <c r="C888" s="10"/>
      <c r="D888" s="10"/>
      <c r="E888" s="10"/>
      <c r="F888" s="10"/>
      <c r="G888" s="10"/>
      <c r="H888" s="10"/>
      <c r="I888" s="10"/>
      <c r="J888" s="10"/>
      <c r="K888" s="14"/>
      <c r="L888" s="55"/>
      <c r="M888" s="55"/>
      <c r="N888" s="55"/>
      <c r="O888" s="55"/>
      <c r="P888" s="55"/>
      <c r="Q888" s="55"/>
      <c r="R888" s="55"/>
      <c r="S888" s="55"/>
      <c r="T888" s="55"/>
      <c r="U888" s="55"/>
      <c r="V888" s="55"/>
      <c r="W888" s="55"/>
      <c r="X888" s="55"/>
      <c r="Y888" s="55"/>
      <c r="Z888" s="55"/>
      <c r="AA888" s="55"/>
      <c r="AB888" s="55"/>
      <c r="AC888" s="55"/>
      <c r="AD888" s="55"/>
      <c r="AE888" s="55"/>
      <c r="AF888" s="55"/>
      <c r="AG888" s="55"/>
      <c r="AH888" s="55"/>
      <c r="AI888" s="55"/>
      <c r="AJ888" s="18">
        <f t="shared" ca="1" si="25"/>
        <v>0</v>
      </c>
      <c r="AK888" s="19">
        <f t="shared" ca="1" si="26"/>
        <v>0</v>
      </c>
      <c r="AL888" s="21" t="s">
        <v>85</v>
      </c>
      <c r="AM888" s="21">
        <v>38</v>
      </c>
      <c r="AN888" s="21">
        <v>36</v>
      </c>
    </row>
    <row r="889" spans="1:40" ht="12" hidden="1" customHeight="1">
      <c r="A889" s="43"/>
      <c r="B889" s="10"/>
      <c r="C889" s="10"/>
      <c r="D889" s="10"/>
      <c r="E889" s="10"/>
      <c r="F889" s="10"/>
      <c r="G889" s="10"/>
      <c r="H889" s="10"/>
      <c r="I889" s="10"/>
      <c r="J889" s="10"/>
      <c r="K889" s="14"/>
      <c r="L889" s="55"/>
      <c r="M889" s="55"/>
      <c r="N889" s="55"/>
      <c r="O889" s="55"/>
      <c r="P889" s="55"/>
      <c r="Q889" s="55"/>
      <c r="R889" s="55"/>
      <c r="S889" s="55"/>
      <c r="T889" s="55"/>
      <c r="U889" s="55"/>
      <c r="V889" s="55"/>
      <c r="W889" s="55"/>
      <c r="X889" s="55"/>
      <c r="Y889" s="55"/>
      <c r="Z889" s="55"/>
      <c r="AA889" s="55"/>
      <c r="AB889" s="55"/>
      <c r="AC889" s="55"/>
      <c r="AD889" s="55"/>
      <c r="AE889" s="55"/>
      <c r="AF889" s="55"/>
      <c r="AG889" s="55"/>
      <c r="AH889" s="55"/>
      <c r="AI889" s="55"/>
      <c r="AJ889" s="18">
        <f t="shared" ca="1" si="25"/>
        <v>0</v>
      </c>
      <c r="AK889" s="19">
        <f t="shared" ca="1" si="26"/>
        <v>0</v>
      </c>
      <c r="AL889" s="21" t="s">
        <v>85</v>
      </c>
      <c r="AM889" s="21">
        <v>39</v>
      </c>
      <c r="AN889" s="21">
        <v>37</v>
      </c>
    </row>
    <row r="890" spans="1:40" ht="12" hidden="1" customHeight="1">
      <c r="A890" s="43"/>
      <c r="B890" s="10"/>
      <c r="C890" s="10"/>
      <c r="D890" s="10"/>
      <c r="E890" s="10"/>
      <c r="F890" s="10"/>
      <c r="G890" s="10"/>
      <c r="H890" s="10"/>
      <c r="I890" s="10"/>
      <c r="J890" s="10"/>
      <c r="K890" s="14"/>
      <c r="L890" s="55"/>
      <c r="M890" s="55"/>
      <c r="N890" s="55"/>
      <c r="O890" s="55"/>
      <c r="P890" s="55"/>
      <c r="Q890" s="55"/>
      <c r="R890" s="55"/>
      <c r="S890" s="55"/>
      <c r="T890" s="55"/>
      <c r="U890" s="55"/>
      <c r="V890" s="55"/>
      <c r="W890" s="55"/>
      <c r="X890" s="55"/>
      <c r="Y890" s="55"/>
      <c r="Z890" s="55"/>
      <c r="AA890" s="55"/>
      <c r="AB890" s="55"/>
      <c r="AC890" s="55"/>
      <c r="AD890" s="55"/>
      <c r="AE890" s="55"/>
      <c r="AF890" s="55"/>
      <c r="AG890" s="55"/>
      <c r="AH890" s="55"/>
      <c r="AI890" s="55"/>
      <c r="AJ890" s="18">
        <f t="shared" ca="1" si="25"/>
        <v>0</v>
      </c>
      <c r="AK890" s="19">
        <f t="shared" ca="1" si="26"/>
        <v>0</v>
      </c>
      <c r="AL890" s="21" t="s">
        <v>85</v>
      </c>
      <c r="AM890" s="21">
        <v>40</v>
      </c>
      <c r="AN890" s="21">
        <v>38</v>
      </c>
    </row>
    <row r="891" spans="1:40" ht="12" hidden="1" customHeight="1">
      <c r="A891" s="43"/>
      <c r="B891" s="10"/>
      <c r="C891" s="10"/>
      <c r="D891" s="10"/>
      <c r="E891" s="10"/>
      <c r="F891" s="10"/>
      <c r="G891" s="10"/>
      <c r="H891" s="10"/>
      <c r="I891" s="10"/>
      <c r="J891" s="10"/>
      <c r="K891" s="14"/>
      <c r="L891" s="55"/>
      <c r="M891" s="55"/>
      <c r="N891" s="55"/>
      <c r="O891" s="55"/>
      <c r="P891" s="55"/>
      <c r="Q891" s="55"/>
      <c r="R891" s="55"/>
      <c r="S891" s="55"/>
      <c r="T891" s="55"/>
      <c r="U891" s="55"/>
      <c r="V891" s="55"/>
      <c r="W891" s="55"/>
      <c r="X891" s="55"/>
      <c r="Y891" s="55"/>
      <c r="Z891" s="55"/>
      <c r="AA891" s="55"/>
      <c r="AB891" s="55"/>
      <c r="AC891" s="55"/>
      <c r="AD891" s="55"/>
      <c r="AE891" s="55"/>
      <c r="AF891" s="55"/>
      <c r="AG891" s="55"/>
      <c r="AH891" s="55"/>
      <c r="AI891" s="55"/>
      <c r="AJ891" s="18">
        <f t="shared" ca="1" si="25"/>
        <v>0</v>
      </c>
      <c r="AK891" s="19">
        <f t="shared" ca="1" si="26"/>
        <v>0</v>
      </c>
      <c r="AL891" s="21" t="s">
        <v>85</v>
      </c>
      <c r="AM891" s="21">
        <v>41</v>
      </c>
      <c r="AN891" s="21">
        <v>39</v>
      </c>
    </row>
    <row r="892" spans="1:40" ht="12" hidden="1" customHeight="1">
      <c r="A892" s="43"/>
      <c r="B892" s="10"/>
      <c r="C892" s="10"/>
      <c r="D892" s="10"/>
      <c r="E892" s="10"/>
      <c r="F892" s="10"/>
      <c r="G892" s="10"/>
      <c r="H892" s="10"/>
      <c r="I892" s="10"/>
      <c r="J892" s="10"/>
      <c r="K892" s="14"/>
      <c r="L892" s="55"/>
      <c r="M892" s="55"/>
      <c r="N892" s="55"/>
      <c r="O892" s="55"/>
      <c r="P892" s="55"/>
      <c r="Q892" s="55"/>
      <c r="R892" s="55"/>
      <c r="S892" s="55"/>
      <c r="T892" s="55"/>
      <c r="U892" s="55"/>
      <c r="V892" s="55"/>
      <c r="W892" s="55"/>
      <c r="X892" s="55"/>
      <c r="Y892" s="55"/>
      <c r="Z892" s="55"/>
      <c r="AA892" s="55"/>
      <c r="AB892" s="55"/>
      <c r="AC892" s="55"/>
      <c r="AD892" s="55"/>
      <c r="AE892" s="55"/>
      <c r="AF892" s="55"/>
      <c r="AG892" s="55"/>
      <c r="AH892" s="55"/>
      <c r="AI892" s="55"/>
      <c r="AJ892" s="18">
        <f t="shared" ca="1" si="25"/>
        <v>0</v>
      </c>
      <c r="AK892" s="19">
        <f t="shared" ca="1" si="26"/>
        <v>0</v>
      </c>
      <c r="AL892" s="21" t="s">
        <v>85</v>
      </c>
      <c r="AM892" s="21">
        <v>42</v>
      </c>
      <c r="AN892" s="21">
        <v>40</v>
      </c>
    </row>
    <row r="893" spans="1:40" ht="12" hidden="1" customHeight="1">
      <c r="A893" s="43"/>
      <c r="B893" s="10"/>
      <c r="C893" s="10"/>
      <c r="D893" s="10"/>
      <c r="E893" s="10"/>
      <c r="F893" s="10"/>
      <c r="G893" s="10"/>
      <c r="H893" s="10"/>
      <c r="I893" s="10"/>
      <c r="J893" s="10"/>
      <c r="K893" s="14"/>
      <c r="L893" s="55"/>
      <c r="M893" s="55"/>
      <c r="N893" s="55"/>
      <c r="O893" s="55"/>
      <c r="P893" s="55"/>
      <c r="Q893" s="55"/>
      <c r="R893" s="55"/>
      <c r="S893" s="55"/>
      <c r="T893" s="55"/>
      <c r="U893" s="55"/>
      <c r="V893" s="55"/>
      <c r="W893" s="55"/>
      <c r="X893" s="55"/>
      <c r="Y893" s="55"/>
      <c r="Z893" s="55"/>
      <c r="AA893" s="55"/>
      <c r="AB893" s="55"/>
      <c r="AC893" s="55"/>
      <c r="AD893" s="55"/>
      <c r="AE893" s="55"/>
      <c r="AF893" s="55"/>
      <c r="AG893" s="55"/>
      <c r="AH893" s="55"/>
      <c r="AI893" s="55"/>
      <c r="AJ893" s="18">
        <f t="shared" ca="1" si="25"/>
        <v>0</v>
      </c>
      <c r="AK893" s="19">
        <f t="shared" ca="1" si="26"/>
        <v>0</v>
      </c>
      <c r="AL893" s="21" t="s">
        <v>85</v>
      </c>
      <c r="AM893" s="21">
        <v>43</v>
      </c>
      <c r="AN893" s="21">
        <v>41</v>
      </c>
    </row>
    <row r="894" spans="1:40" ht="12" hidden="1" customHeight="1">
      <c r="A894" s="43"/>
      <c r="B894" s="10"/>
      <c r="C894" s="10"/>
      <c r="D894" s="10"/>
      <c r="E894" s="10"/>
      <c r="F894" s="10"/>
      <c r="G894" s="10"/>
      <c r="H894" s="10"/>
      <c r="I894" s="10"/>
      <c r="J894" s="10"/>
      <c r="K894" s="14"/>
      <c r="L894" s="55"/>
      <c r="M894" s="55"/>
      <c r="N894" s="55"/>
      <c r="O894" s="55"/>
      <c r="P894" s="55"/>
      <c r="Q894" s="55"/>
      <c r="R894" s="55"/>
      <c r="S894" s="55"/>
      <c r="T894" s="55"/>
      <c r="U894" s="55"/>
      <c r="V894" s="55"/>
      <c r="W894" s="55"/>
      <c r="X894" s="55"/>
      <c r="Y894" s="55"/>
      <c r="Z894" s="55"/>
      <c r="AA894" s="55"/>
      <c r="AB894" s="55"/>
      <c r="AC894" s="55"/>
      <c r="AD894" s="55"/>
      <c r="AE894" s="55"/>
      <c r="AF894" s="55"/>
      <c r="AG894" s="55"/>
      <c r="AH894" s="55"/>
      <c r="AI894" s="55"/>
      <c r="AJ894" s="18">
        <f t="shared" ca="1" si="25"/>
        <v>0</v>
      </c>
      <c r="AK894" s="19">
        <f t="shared" ca="1" si="26"/>
        <v>0</v>
      </c>
      <c r="AL894" s="21" t="s">
        <v>85</v>
      </c>
      <c r="AM894" s="21">
        <v>44</v>
      </c>
      <c r="AN894" s="21">
        <v>42</v>
      </c>
    </row>
    <row r="895" spans="1:40" ht="12" hidden="1" customHeight="1">
      <c r="A895" s="43"/>
      <c r="B895" s="10"/>
      <c r="C895" s="10"/>
      <c r="D895" s="10"/>
      <c r="E895" s="10"/>
      <c r="F895" s="10"/>
      <c r="G895" s="10"/>
      <c r="H895" s="10"/>
      <c r="I895" s="10"/>
      <c r="J895" s="10"/>
      <c r="K895" s="14"/>
      <c r="L895" s="55"/>
      <c r="M895" s="55"/>
      <c r="N895" s="55"/>
      <c r="O895" s="55"/>
      <c r="P895" s="55"/>
      <c r="Q895" s="55"/>
      <c r="R895" s="55"/>
      <c r="S895" s="55"/>
      <c r="T895" s="55"/>
      <c r="U895" s="55"/>
      <c r="V895" s="55"/>
      <c r="W895" s="55"/>
      <c r="X895" s="55"/>
      <c r="Y895" s="55"/>
      <c r="Z895" s="55"/>
      <c r="AA895" s="55"/>
      <c r="AB895" s="55"/>
      <c r="AC895" s="55"/>
      <c r="AD895" s="55"/>
      <c r="AE895" s="55"/>
      <c r="AF895" s="55"/>
      <c r="AG895" s="55"/>
      <c r="AH895" s="55"/>
      <c r="AI895" s="55"/>
      <c r="AJ895" s="18">
        <f t="shared" ca="1" si="25"/>
        <v>0</v>
      </c>
      <c r="AK895" s="19">
        <f t="shared" ca="1" si="26"/>
        <v>0</v>
      </c>
      <c r="AL895" s="21" t="s">
        <v>85</v>
      </c>
      <c r="AM895" s="21">
        <v>45</v>
      </c>
      <c r="AN895" s="21">
        <v>43</v>
      </c>
    </row>
    <row r="896" spans="1:40" ht="12" hidden="1" customHeight="1">
      <c r="A896" s="43"/>
      <c r="B896" s="10"/>
      <c r="C896" s="10"/>
      <c r="D896" s="10"/>
      <c r="E896" s="10"/>
      <c r="F896" s="10"/>
      <c r="G896" s="10"/>
      <c r="H896" s="10"/>
      <c r="I896" s="10"/>
      <c r="J896" s="10"/>
      <c r="K896" s="14"/>
      <c r="L896" s="55"/>
      <c r="M896" s="55"/>
      <c r="N896" s="55"/>
      <c r="O896" s="55"/>
      <c r="P896" s="55"/>
      <c r="Q896" s="55"/>
      <c r="R896" s="55"/>
      <c r="S896" s="55"/>
      <c r="T896" s="55"/>
      <c r="U896" s="55"/>
      <c r="V896" s="55"/>
      <c r="W896" s="55"/>
      <c r="X896" s="55"/>
      <c r="Y896" s="55"/>
      <c r="Z896" s="55"/>
      <c r="AA896" s="55"/>
      <c r="AB896" s="55"/>
      <c r="AC896" s="55"/>
      <c r="AD896" s="55"/>
      <c r="AE896" s="55"/>
      <c r="AF896" s="55"/>
      <c r="AG896" s="55"/>
      <c r="AH896" s="55"/>
      <c r="AI896" s="55"/>
      <c r="AJ896" s="18">
        <f t="shared" ca="1" si="25"/>
        <v>0</v>
      </c>
      <c r="AK896" s="19">
        <f t="shared" ca="1" si="26"/>
        <v>0</v>
      </c>
      <c r="AL896" s="21" t="s">
        <v>85</v>
      </c>
      <c r="AM896" s="21">
        <v>46</v>
      </c>
      <c r="AN896" s="21">
        <v>44</v>
      </c>
    </row>
    <row r="897" spans="1:40" ht="12" hidden="1" customHeight="1">
      <c r="A897" s="43"/>
      <c r="B897" s="10"/>
      <c r="C897" s="10"/>
      <c r="D897" s="10"/>
      <c r="E897" s="10"/>
      <c r="F897" s="10"/>
      <c r="G897" s="10"/>
      <c r="H897" s="10"/>
      <c r="I897" s="10"/>
      <c r="J897" s="10"/>
      <c r="K897" s="14"/>
      <c r="L897" s="55"/>
      <c r="M897" s="55"/>
      <c r="N897" s="55"/>
      <c r="O897" s="55"/>
      <c r="P897" s="55"/>
      <c r="Q897" s="55"/>
      <c r="R897" s="55"/>
      <c r="S897" s="55"/>
      <c r="T897" s="55"/>
      <c r="U897" s="55"/>
      <c r="V897" s="55"/>
      <c r="W897" s="55"/>
      <c r="X897" s="55"/>
      <c r="Y897" s="55"/>
      <c r="Z897" s="55"/>
      <c r="AA897" s="55"/>
      <c r="AB897" s="55"/>
      <c r="AC897" s="55"/>
      <c r="AD897" s="55"/>
      <c r="AE897" s="55"/>
      <c r="AF897" s="55"/>
      <c r="AG897" s="55"/>
      <c r="AH897" s="55"/>
      <c r="AI897" s="55"/>
      <c r="AJ897" s="18">
        <f t="shared" ca="1" si="25"/>
        <v>0</v>
      </c>
      <c r="AK897" s="19">
        <f t="shared" ca="1" si="26"/>
        <v>0</v>
      </c>
      <c r="AL897" s="21" t="s">
        <v>85</v>
      </c>
      <c r="AM897" s="21">
        <v>47</v>
      </c>
      <c r="AN897" s="21">
        <v>45</v>
      </c>
    </row>
    <row r="898" spans="1:40" ht="12" hidden="1" customHeight="1">
      <c r="A898" s="43"/>
      <c r="B898" s="10"/>
      <c r="C898" s="10"/>
      <c r="D898" s="10"/>
      <c r="E898" s="10"/>
      <c r="F898" s="10"/>
      <c r="G898" s="10"/>
      <c r="H898" s="10"/>
      <c r="I898" s="10"/>
      <c r="J898" s="10"/>
      <c r="K898" s="14"/>
      <c r="L898" s="55"/>
      <c r="M898" s="55"/>
      <c r="N898" s="55"/>
      <c r="O898" s="55"/>
      <c r="P898" s="55"/>
      <c r="Q898" s="55"/>
      <c r="R898" s="55"/>
      <c r="S898" s="55"/>
      <c r="T898" s="55"/>
      <c r="U898" s="55"/>
      <c r="V898" s="55"/>
      <c r="W898" s="55"/>
      <c r="X898" s="55"/>
      <c r="Y898" s="55"/>
      <c r="Z898" s="55"/>
      <c r="AA898" s="55"/>
      <c r="AB898" s="55"/>
      <c r="AC898" s="55"/>
      <c r="AD898" s="55"/>
      <c r="AE898" s="55"/>
      <c r="AF898" s="55"/>
      <c r="AG898" s="55"/>
      <c r="AH898" s="55"/>
      <c r="AI898" s="55"/>
      <c r="AJ898" s="18">
        <f t="shared" ca="1" si="25"/>
        <v>0</v>
      </c>
      <c r="AK898" s="19">
        <f t="shared" ca="1" si="26"/>
        <v>0</v>
      </c>
      <c r="AL898" s="21" t="s">
        <v>85</v>
      </c>
      <c r="AM898" s="21">
        <v>48</v>
      </c>
      <c r="AN898" s="21">
        <v>46</v>
      </c>
    </row>
    <row r="899" spans="1:40" ht="12" hidden="1" customHeight="1">
      <c r="A899" s="43"/>
      <c r="B899" s="10"/>
      <c r="C899" s="10"/>
      <c r="D899" s="10"/>
      <c r="E899" s="10"/>
      <c r="F899" s="10"/>
      <c r="G899" s="10"/>
      <c r="H899" s="10"/>
      <c r="I899" s="10"/>
      <c r="J899" s="10"/>
      <c r="K899" s="14"/>
      <c r="L899" s="55"/>
      <c r="M899" s="55"/>
      <c r="N899" s="55"/>
      <c r="O899" s="55"/>
      <c r="P899" s="55"/>
      <c r="Q899" s="55"/>
      <c r="R899" s="55"/>
      <c r="S899" s="55"/>
      <c r="T899" s="55"/>
      <c r="U899" s="55"/>
      <c r="V899" s="55"/>
      <c r="W899" s="55"/>
      <c r="X899" s="55"/>
      <c r="Y899" s="55"/>
      <c r="Z899" s="55"/>
      <c r="AA899" s="55"/>
      <c r="AB899" s="55"/>
      <c r="AC899" s="55"/>
      <c r="AD899" s="55"/>
      <c r="AE899" s="55"/>
      <c r="AF899" s="55"/>
      <c r="AG899" s="55"/>
      <c r="AH899" s="55"/>
      <c r="AI899" s="55"/>
      <c r="AJ899" s="18">
        <f t="shared" ca="1" si="25"/>
        <v>0</v>
      </c>
      <c r="AK899" s="19">
        <f t="shared" ca="1" si="26"/>
        <v>0</v>
      </c>
      <c r="AL899" s="21" t="s">
        <v>85</v>
      </c>
      <c r="AM899" s="21">
        <v>49</v>
      </c>
      <c r="AN899" s="21">
        <v>47</v>
      </c>
    </row>
    <row r="900" spans="1:40" ht="12" hidden="1" customHeight="1">
      <c r="A900" s="43"/>
      <c r="B900" s="10"/>
      <c r="C900" s="10"/>
      <c r="D900" s="10"/>
      <c r="E900" s="10"/>
      <c r="F900" s="10"/>
      <c r="G900" s="10"/>
      <c r="H900" s="10"/>
      <c r="I900" s="10"/>
      <c r="J900" s="10"/>
      <c r="K900" s="14"/>
      <c r="L900" s="55"/>
      <c r="M900" s="55"/>
      <c r="N900" s="55"/>
      <c r="O900" s="55"/>
      <c r="P900" s="55"/>
      <c r="Q900" s="55"/>
      <c r="R900" s="55"/>
      <c r="S900" s="55"/>
      <c r="T900" s="55"/>
      <c r="U900" s="55"/>
      <c r="V900" s="55"/>
      <c r="W900" s="55"/>
      <c r="X900" s="55"/>
      <c r="Y900" s="55"/>
      <c r="Z900" s="55"/>
      <c r="AA900" s="55"/>
      <c r="AB900" s="55"/>
      <c r="AC900" s="55"/>
      <c r="AD900" s="55"/>
      <c r="AE900" s="55"/>
      <c r="AF900" s="55"/>
      <c r="AG900" s="55"/>
      <c r="AH900" s="55"/>
      <c r="AI900" s="55"/>
      <c r="AJ900" s="18">
        <f t="shared" ca="1" si="25"/>
        <v>0</v>
      </c>
      <c r="AK900" s="19">
        <f t="shared" ca="1" si="26"/>
        <v>0</v>
      </c>
      <c r="AL900" s="21" t="s">
        <v>85</v>
      </c>
      <c r="AM900" s="21">
        <v>50</v>
      </c>
      <c r="AN900" s="21">
        <v>48</v>
      </c>
    </row>
    <row r="901" spans="1:40" ht="12" hidden="1" customHeight="1">
      <c r="A901" s="43"/>
      <c r="B901" s="10"/>
      <c r="C901" s="10"/>
      <c r="D901" s="10"/>
      <c r="E901" s="10"/>
      <c r="F901" s="10"/>
      <c r="G901" s="10"/>
      <c r="H901" s="10"/>
      <c r="I901" s="10"/>
      <c r="J901" s="10"/>
      <c r="K901" s="14"/>
      <c r="L901" s="55"/>
      <c r="M901" s="55"/>
      <c r="N901" s="55"/>
      <c r="O901" s="55"/>
      <c r="P901" s="55"/>
      <c r="Q901" s="55"/>
      <c r="R901" s="55"/>
      <c r="S901" s="55"/>
      <c r="T901" s="55"/>
      <c r="U901" s="55"/>
      <c r="V901" s="55"/>
      <c r="W901" s="55"/>
      <c r="X901" s="55"/>
      <c r="Y901" s="55"/>
      <c r="Z901" s="55"/>
      <c r="AA901" s="55"/>
      <c r="AB901" s="55"/>
      <c r="AC901" s="55"/>
      <c r="AD901" s="55"/>
      <c r="AE901" s="55"/>
      <c r="AF901" s="55"/>
      <c r="AG901" s="55"/>
      <c r="AH901" s="55"/>
      <c r="AI901" s="55"/>
      <c r="AJ901" s="18">
        <f t="shared" ca="1" si="25"/>
        <v>0</v>
      </c>
      <c r="AK901" s="19">
        <f t="shared" ca="1" si="26"/>
        <v>0</v>
      </c>
      <c r="AL901" s="21" t="s">
        <v>85</v>
      </c>
      <c r="AM901" s="21">
        <v>51</v>
      </c>
      <c r="AN901" s="21">
        <v>49</v>
      </c>
    </row>
    <row r="902" spans="1:40" ht="12" hidden="1" customHeight="1">
      <c r="A902" s="43"/>
      <c r="B902" s="10"/>
      <c r="C902" s="10"/>
      <c r="D902" s="10"/>
      <c r="E902" s="10"/>
      <c r="F902" s="10"/>
      <c r="G902" s="10"/>
      <c r="H902" s="10"/>
      <c r="I902" s="10"/>
      <c r="J902" s="10"/>
      <c r="K902" s="14"/>
      <c r="L902" s="55"/>
      <c r="M902" s="55"/>
      <c r="N902" s="55"/>
      <c r="O902" s="55"/>
      <c r="P902" s="55"/>
      <c r="Q902" s="55"/>
      <c r="R902" s="55"/>
      <c r="S902" s="55"/>
      <c r="T902" s="55"/>
      <c r="U902" s="55"/>
      <c r="V902" s="55"/>
      <c r="W902" s="55"/>
      <c r="X902" s="55"/>
      <c r="Y902" s="55"/>
      <c r="Z902" s="55"/>
      <c r="AA902" s="55"/>
      <c r="AB902" s="55"/>
      <c r="AC902" s="55"/>
      <c r="AD902" s="55"/>
      <c r="AE902" s="55"/>
      <c r="AF902" s="55"/>
      <c r="AG902" s="55"/>
      <c r="AH902" s="55"/>
      <c r="AI902" s="55"/>
      <c r="AJ902" s="18">
        <f t="shared" ca="1" si="25"/>
        <v>0</v>
      </c>
      <c r="AK902" s="19">
        <f t="shared" ca="1" si="26"/>
        <v>0</v>
      </c>
      <c r="AL902" s="21" t="s">
        <v>85</v>
      </c>
      <c r="AM902" s="21">
        <v>52</v>
      </c>
      <c r="AN902" s="21">
        <v>50</v>
      </c>
    </row>
    <row r="903" spans="1:40" ht="12" hidden="1" customHeight="1">
      <c r="A903" s="43"/>
      <c r="B903" s="10"/>
      <c r="C903" s="10"/>
      <c r="D903" s="10"/>
      <c r="E903" s="10"/>
      <c r="F903" s="10"/>
      <c r="G903" s="10"/>
      <c r="H903" s="10"/>
      <c r="I903" s="10"/>
      <c r="J903" s="10"/>
      <c r="K903" s="14"/>
      <c r="L903" s="55"/>
      <c r="M903" s="55"/>
      <c r="N903" s="55"/>
      <c r="O903" s="55"/>
      <c r="P903" s="55"/>
      <c r="Q903" s="55"/>
      <c r="R903" s="55"/>
      <c r="S903" s="55"/>
      <c r="T903" s="55"/>
      <c r="U903" s="55"/>
      <c r="V903" s="55"/>
      <c r="W903" s="55"/>
      <c r="X903" s="55"/>
      <c r="Y903" s="55"/>
      <c r="Z903" s="55"/>
      <c r="AA903" s="55"/>
      <c r="AB903" s="55"/>
      <c r="AC903" s="55"/>
      <c r="AD903" s="55"/>
      <c r="AE903" s="55"/>
      <c r="AF903" s="55"/>
      <c r="AG903" s="55"/>
      <c r="AH903" s="55"/>
      <c r="AI903" s="55"/>
      <c r="AJ903" s="18">
        <f t="shared" ca="1" si="25"/>
        <v>0</v>
      </c>
      <c r="AK903" s="19">
        <f t="shared" ca="1" si="26"/>
        <v>0</v>
      </c>
      <c r="AL903" s="21" t="s">
        <v>86</v>
      </c>
      <c r="AM903" s="21">
        <v>3</v>
      </c>
      <c r="AN903" s="21">
        <v>1</v>
      </c>
    </row>
    <row r="904" spans="1:40" ht="12" hidden="1" customHeight="1">
      <c r="A904" s="43"/>
      <c r="B904" s="10"/>
      <c r="C904" s="10"/>
      <c r="D904" s="10"/>
      <c r="E904" s="10"/>
      <c r="F904" s="10"/>
      <c r="G904" s="10"/>
      <c r="H904" s="10"/>
      <c r="I904" s="10"/>
      <c r="J904" s="10"/>
      <c r="K904" s="14"/>
      <c r="L904" s="55"/>
      <c r="M904" s="55"/>
      <c r="N904" s="55"/>
      <c r="O904" s="55"/>
      <c r="P904" s="55"/>
      <c r="Q904" s="55"/>
      <c r="R904" s="55"/>
      <c r="S904" s="55"/>
      <c r="T904" s="55"/>
      <c r="U904" s="55"/>
      <c r="V904" s="55"/>
      <c r="W904" s="55"/>
      <c r="X904" s="55"/>
      <c r="Y904" s="55"/>
      <c r="Z904" s="55"/>
      <c r="AA904" s="55"/>
      <c r="AB904" s="55"/>
      <c r="AC904" s="55"/>
      <c r="AD904" s="55"/>
      <c r="AE904" s="55"/>
      <c r="AF904" s="55"/>
      <c r="AG904" s="55"/>
      <c r="AH904" s="55"/>
      <c r="AI904" s="55"/>
      <c r="AJ904" s="18">
        <f t="shared" ca="1" si="25"/>
        <v>0</v>
      </c>
      <c r="AK904" s="19">
        <f t="shared" ca="1" si="26"/>
        <v>0</v>
      </c>
      <c r="AL904" s="21" t="s">
        <v>86</v>
      </c>
      <c r="AM904" s="21">
        <v>4</v>
      </c>
      <c r="AN904" s="21">
        <v>2</v>
      </c>
    </row>
    <row r="905" spans="1:40" ht="12" hidden="1" customHeight="1">
      <c r="A905" s="43"/>
      <c r="B905" s="10"/>
      <c r="C905" s="10"/>
      <c r="D905" s="10"/>
      <c r="E905" s="10"/>
      <c r="F905" s="10"/>
      <c r="G905" s="10"/>
      <c r="H905" s="10"/>
      <c r="I905" s="10"/>
      <c r="J905" s="10"/>
      <c r="K905" s="14"/>
      <c r="L905" s="55"/>
      <c r="M905" s="55"/>
      <c r="N905" s="55"/>
      <c r="O905" s="55"/>
      <c r="P905" s="55"/>
      <c r="Q905" s="55"/>
      <c r="R905" s="55"/>
      <c r="S905" s="55"/>
      <c r="T905" s="55"/>
      <c r="U905" s="55"/>
      <c r="V905" s="55"/>
      <c r="W905" s="55"/>
      <c r="X905" s="55"/>
      <c r="Y905" s="55"/>
      <c r="Z905" s="55"/>
      <c r="AA905" s="55"/>
      <c r="AB905" s="55"/>
      <c r="AC905" s="55"/>
      <c r="AD905" s="55"/>
      <c r="AE905" s="55"/>
      <c r="AF905" s="55"/>
      <c r="AG905" s="55"/>
      <c r="AH905" s="55"/>
      <c r="AI905" s="55"/>
      <c r="AJ905" s="18">
        <f t="shared" ca="1" si="25"/>
        <v>0</v>
      </c>
      <c r="AK905" s="19">
        <f t="shared" ca="1" si="26"/>
        <v>0</v>
      </c>
      <c r="AL905" s="21" t="s">
        <v>86</v>
      </c>
      <c r="AM905" s="21">
        <v>5</v>
      </c>
      <c r="AN905" s="21">
        <v>3</v>
      </c>
    </row>
    <row r="906" spans="1:40" ht="12" hidden="1" customHeight="1">
      <c r="A906" s="43"/>
      <c r="B906" s="10"/>
      <c r="C906" s="10"/>
      <c r="D906" s="10"/>
      <c r="E906" s="10"/>
      <c r="F906" s="10"/>
      <c r="G906" s="10"/>
      <c r="H906" s="10"/>
      <c r="I906" s="10"/>
      <c r="J906" s="10"/>
      <c r="K906" s="14"/>
      <c r="L906" s="55"/>
      <c r="M906" s="55"/>
      <c r="N906" s="55"/>
      <c r="O906" s="55"/>
      <c r="P906" s="55"/>
      <c r="Q906" s="55"/>
      <c r="R906" s="55"/>
      <c r="S906" s="55"/>
      <c r="T906" s="55"/>
      <c r="U906" s="55"/>
      <c r="V906" s="55"/>
      <c r="W906" s="55"/>
      <c r="X906" s="55"/>
      <c r="Y906" s="55"/>
      <c r="Z906" s="55"/>
      <c r="AA906" s="55"/>
      <c r="AB906" s="55"/>
      <c r="AC906" s="55"/>
      <c r="AD906" s="55"/>
      <c r="AE906" s="55"/>
      <c r="AF906" s="55"/>
      <c r="AG906" s="55"/>
      <c r="AH906" s="55"/>
      <c r="AI906" s="55"/>
      <c r="AJ906" s="18">
        <f t="shared" ca="1" si="25"/>
        <v>0</v>
      </c>
      <c r="AK906" s="19">
        <f t="shared" ca="1" si="26"/>
        <v>0</v>
      </c>
      <c r="AL906" s="21" t="s">
        <v>86</v>
      </c>
      <c r="AM906" s="21">
        <v>6</v>
      </c>
      <c r="AN906" s="21">
        <v>4</v>
      </c>
    </row>
    <row r="907" spans="1:40" ht="12" hidden="1" customHeight="1">
      <c r="A907" s="43"/>
      <c r="B907" s="10"/>
      <c r="C907" s="10"/>
      <c r="D907" s="10"/>
      <c r="E907" s="10"/>
      <c r="F907" s="10"/>
      <c r="G907" s="10"/>
      <c r="H907" s="10"/>
      <c r="I907" s="10"/>
      <c r="J907" s="10"/>
      <c r="K907" s="14"/>
      <c r="L907" s="55"/>
      <c r="M907" s="55"/>
      <c r="N907" s="55"/>
      <c r="O907" s="55"/>
      <c r="P907" s="55"/>
      <c r="Q907" s="55"/>
      <c r="R907" s="55"/>
      <c r="S907" s="55"/>
      <c r="T907" s="55"/>
      <c r="U907" s="55"/>
      <c r="V907" s="55"/>
      <c r="W907" s="55"/>
      <c r="X907" s="55"/>
      <c r="Y907" s="55"/>
      <c r="Z907" s="55"/>
      <c r="AA907" s="55"/>
      <c r="AB907" s="55"/>
      <c r="AC907" s="55"/>
      <c r="AD907" s="55"/>
      <c r="AE907" s="55"/>
      <c r="AF907" s="55"/>
      <c r="AG907" s="55"/>
      <c r="AH907" s="55"/>
      <c r="AI907" s="55"/>
      <c r="AJ907" s="18">
        <f t="shared" ca="1" si="25"/>
        <v>0</v>
      </c>
      <c r="AK907" s="19">
        <f t="shared" ca="1" si="26"/>
        <v>0</v>
      </c>
      <c r="AL907" s="21" t="s">
        <v>86</v>
      </c>
      <c r="AM907" s="21">
        <v>7</v>
      </c>
      <c r="AN907" s="21">
        <v>5</v>
      </c>
    </row>
    <row r="908" spans="1:40" ht="12" hidden="1" customHeight="1">
      <c r="A908" s="43"/>
      <c r="B908" s="10"/>
      <c r="C908" s="10"/>
      <c r="D908" s="10"/>
      <c r="E908" s="10"/>
      <c r="F908" s="10"/>
      <c r="G908" s="10"/>
      <c r="H908" s="10"/>
      <c r="I908" s="10"/>
      <c r="J908" s="10"/>
      <c r="K908" s="14"/>
      <c r="L908" s="55"/>
      <c r="M908" s="55"/>
      <c r="N908" s="55"/>
      <c r="O908" s="55"/>
      <c r="P908" s="55"/>
      <c r="Q908" s="55"/>
      <c r="R908" s="55"/>
      <c r="S908" s="55"/>
      <c r="T908" s="55"/>
      <c r="U908" s="55"/>
      <c r="V908" s="55"/>
      <c r="W908" s="55"/>
      <c r="X908" s="55"/>
      <c r="Y908" s="55"/>
      <c r="Z908" s="55"/>
      <c r="AA908" s="55"/>
      <c r="AB908" s="55"/>
      <c r="AC908" s="55"/>
      <c r="AD908" s="55"/>
      <c r="AE908" s="55"/>
      <c r="AF908" s="55"/>
      <c r="AG908" s="55"/>
      <c r="AH908" s="55"/>
      <c r="AI908" s="55"/>
      <c r="AJ908" s="18">
        <f t="shared" ca="1" si="25"/>
        <v>0</v>
      </c>
      <c r="AK908" s="19">
        <f t="shared" ca="1" si="26"/>
        <v>0</v>
      </c>
      <c r="AL908" s="21" t="s">
        <v>86</v>
      </c>
      <c r="AM908" s="21">
        <v>8</v>
      </c>
      <c r="AN908" s="21">
        <v>6</v>
      </c>
    </row>
    <row r="909" spans="1:40" ht="12" hidden="1" customHeight="1">
      <c r="A909" s="43"/>
      <c r="B909" s="10"/>
      <c r="C909" s="10"/>
      <c r="D909" s="10"/>
      <c r="E909" s="10"/>
      <c r="F909" s="10"/>
      <c r="G909" s="10"/>
      <c r="H909" s="10"/>
      <c r="I909" s="10"/>
      <c r="J909" s="10"/>
      <c r="K909" s="14"/>
      <c r="L909" s="55"/>
      <c r="M909" s="55"/>
      <c r="N909" s="55"/>
      <c r="O909" s="55"/>
      <c r="P909" s="55"/>
      <c r="Q909" s="55"/>
      <c r="R909" s="55"/>
      <c r="S909" s="55"/>
      <c r="T909" s="55"/>
      <c r="U909" s="55"/>
      <c r="V909" s="55"/>
      <c r="W909" s="55"/>
      <c r="X909" s="55"/>
      <c r="Y909" s="55"/>
      <c r="Z909" s="55"/>
      <c r="AA909" s="55"/>
      <c r="AB909" s="55"/>
      <c r="AC909" s="55"/>
      <c r="AD909" s="55"/>
      <c r="AE909" s="55"/>
      <c r="AF909" s="55"/>
      <c r="AG909" s="55"/>
      <c r="AH909" s="55"/>
      <c r="AI909" s="55"/>
      <c r="AJ909" s="18">
        <f t="shared" ca="1" si="25"/>
        <v>0</v>
      </c>
      <c r="AK909" s="19">
        <f t="shared" ca="1" si="26"/>
        <v>0</v>
      </c>
      <c r="AL909" s="21" t="s">
        <v>86</v>
      </c>
      <c r="AM909" s="21">
        <v>9</v>
      </c>
      <c r="AN909" s="21">
        <v>7</v>
      </c>
    </row>
    <row r="910" spans="1:40" ht="12" hidden="1" customHeight="1">
      <c r="A910" s="43"/>
      <c r="B910" s="10"/>
      <c r="C910" s="10"/>
      <c r="D910" s="10"/>
      <c r="E910" s="10"/>
      <c r="F910" s="10"/>
      <c r="G910" s="10"/>
      <c r="H910" s="10"/>
      <c r="I910" s="10"/>
      <c r="J910" s="10"/>
      <c r="K910" s="14"/>
      <c r="L910" s="55"/>
      <c r="M910" s="55"/>
      <c r="N910" s="55"/>
      <c r="O910" s="55"/>
      <c r="P910" s="55"/>
      <c r="Q910" s="55"/>
      <c r="R910" s="55"/>
      <c r="S910" s="55"/>
      <c r="T910" s="55"/>
      <c r="U910" s="55"/>
      <c r="V910" s="55"/>
      <c r="W910" s="55"/>
      <c r="X910" s="55"/>
      <c r="Y910" s="55"/>
      <c r="Z910" s="55"/>
      <c r="AA910" s="55"/>
      <c r="AB910" s="55"/>
      <c r="AC910" s="55"/>
      <c r="AD910" s="55"/>
      <c r="AE910" s="55"/>
      <c r="AF910" s="55"/>
      <c r="AG910" s="55"/>
      <c r="AH910" s="55"/>
      <c r="AI910" s="55"/>
      <c r="AJ910" s="18">
        <f t="shared" ca="1" si="25"/>
        <v>0</v>
      </c>
      <c r="AK910" s="19">
        <f t="shared" ca="1" si="26"/>
        <v>0</v>
      </c>
      <c r="AL910" s="21" t="s">
        <v>86</v>
      </c>
      <c r="AM910" s="21">
        <v>10</v>
      </c>
      <c r="AN910" s="21">
        <v>8</v>
      </c>
    </row>
    <row r="911" spans="1:40" ht="12" hidden="1" customHeight="1">
      <c r="A911" s="43"/>
      <c r="B911" s="10"/>
      <c r="C911" s="10"/>
      <c r="D911" s="10"/>
      <c r="E911" s="10"/>
      <c r="F911" s="10"/>
      <c r="G911" s="10"/>
      <c r="H911" s="10"/>
      <c r="I911" s="10"/>
      <c r="J911" s="10"/>
      <c r="K911" s="14"/>
      <c r="L911" s="55"/>
      <c r="M911" s="55"/>
      <c r="N911" s="55"/>
      <c r="O911" s="55"/>
      <c r="P911" s="55"/>
      <c r="Q911" s="55"/>
      <c r="R911" s="55"/>
      <c r="S911" s="55"/>
      <c r="T911" s="55"/>
      <c r="U911" s="55"/>
      <c r="V911" s="55"/>
      <c r="W911" s="55"/>
      <c r="X911" s="55"/>
      <c r="Y911" s="55"/>
      <c r="Z911" s="55"/>
      <c r="AA911" s="55"/>
      <c r="AB911" s="55"/>
      <c r="AC911" s="55"/>
      <c r="AD911" s="55"/>
      <c r="AE911" s="55"/>
      <c r="AF911" s="55"/>
      <c r="AG911" s="55"/>
      <c r="AH911" s="55"/>
      <c r="AI911" s="55"/>
      <c r="AJ911" s="18">
        <f t="shared" ca="1" si="25"/>
        <v>0</v>
      </c>
      <c r="AK911" s="19">
        <f t="shared" ca="1" si="26"/>
        <v>0</v>
      </c>
      <c r="AL911" s="21" t="s">
        <v>86</v>
      </c>
      <c r="AM911" s="21">
        <v>11</v>
      </c>
      <c r="AN911" s="21">
        <v>9</v>
      </c>
    </row>
    <row r="912" spans="1:40" ht="12" hidden="1" customHeight="1">
      <c r="A912" s="43"/>
      <c r="B912" s="10"/>
      <c r="C912" s="10"/>
      <c r="D912" s="10"/>
      <c r="E912" s="10"/>
      <c r="F912" s="10"/>
      <c r="G912" s="10"/>
      <c r="H912" s="10"/>
      <c r="I912" s="10"/>
      <c r="J912" s="10"/>
      <c r="K912" s="14"/>
      <c r="L912" s="55"/>
      <c r="M912" s="55"/>
      <c r="N912" s="55"/>
      <c r="O912" s="55"/>
      <c r="P912" s="55"/>
      <c r="Q912" s="55"/>
      <c r="R912" s="55"/>
      <c r="S912" s="55"/>
      <c r="T912" s="55"/>
      <c r="U912" s="55"/>
      <c r="V912" s="55"/>
      <c r="W912" s="55"/>
      <c r="X912" s="55"/>
      <c r="Y912" s="55"/>
      <c r="Z912" s="55"/>
      <c r="AA912" s="55"/>
      <c r="AB912" s="55"/>
      <c r="AC912" s="55"/>
      <c r="AD912" s="55"/>
      <c r="AE912" s="55"/>
      <c r="AF912" s="55"/>
      <c r="AG912" s="55"/>
      <c r="AH912" s="55"/>
      <c r="AI912" s="55"/>
      <c r="AJ912" s="18">
        <f t="shared" ca="1" si="25"/>
        <v>0</v>
      </c>
      <c r="AK912" s="19">
        <f t="shared" ca="1" si="26"/>
        <v>0</v>
      </c>
      <c r="AL912" s="21" t="s">
        <v>86</v>
      </c>
      <c r="AM912" s="21">
        <v>12</v>
      </c>
      <c r="AN912" s="21">
        <v>10</v>
      </c>
    </row>
    <row r="913" spans="1:40" ht="12" hidden="1" customHeight="1">
      <c r="A913" s="43"/>
      <c r="B913" s="10"/>
      <c r="C913" s="10"/>
      <c r="D913" s="10"/>
      <c r="E913" s="10"/>
      <c r="F913" s="10"/>
      <c r="G913" s="10"/>
      <c r="H913" s="10"/>
      <c r="I913" s="10"/>
      <c r="J913" s="10"/>
      <c r="K913" s="14"/>
      <c r="L913" s="55"/>
      <c r="M913" s="55"/>
      <c r="N913" s="55"/>
      <c r="O913" s="55"/>
      <c r="P913" s="55"/>
      <c r="Q913" s="55"/>
      <c r="R913" s="55"/>
      <c r="S913" s="55"/>
      <c r="T913" s="55"/>
      <c r="U913" s="55"/>
      <c r="V913" s="55"/>
      <c r="W913" s="55"/>
      <c r="X913" s="55"/>
      <c r="Y913" s="55"/>
      <c r="Z913" s="55"/>
      <c r="AA913" s="55"/>
      <c r="AB913" s="55"/>
      <c r="AC913" s="55"/>
      <c r="AD913" s="55"/>
      <c r="AE913" s="55"/>
      <c r="AF913" s="55"/>
      <c r="AG913" s="55"/>
      <c r="AH913" s="55"/>
      <c r="AI913" s="55"/>
      <c r="AJ913" s="18">
        <f t="shared" ca="1" si="25"/>
        <v>0</v>
      </c>
      <c r="AK913" s="19">
        <f t="shared" ca="1" si="26"/>
        <v>0</v>
      </c>
      <c r="AL913" s="21" t="s">
        <v>86</v>
      </c>
      <c r="AM913" s="21">
        <v>13</v>
      </c>
      <c r="AN913" s="21">
        <v>11</v>
      </c>
    </row>
    <row r="914" spans="1:40" ht="12" hidden="1" customHeight="1">
      <c r="A914" s="43"/>
      <c r="B914" s="10"/>
      <c r="C914" s="10"/>
      <c r="D914" s="10"/>
      <c r="E914" s="10"/>
      <c r="F914" s="10"/>
      <c r="G914" s="10"/>
      <c r="H914" s="10"/>
      <c r="I914" s="10"/>
      <c r="J914" s="10"/>
      <c r="K914" s="14"/>
      <c r="L914" s="55"/>
      <c r="M914" s="55"/>
      <c r="N914" s="55"/>
      <c r="O914" s="55"/>
      <c r="P914" s="55"/>
      <c r="Q914" s="55"/>
      <c r="R914" s="55"/>
      <c r="S914" s="55"/>
      <c r="T914" s="55"/>
      <c r="U914" s="55"/>
      <c r="V914" s="55"/>
      <c r="W914" s="55"/>
      <c r="X914" s="55"/>
      <c r="Y914" s="55"/>
      <c r="Z914" s="55"/>
      <c r="AA914" s="55"/>
      <c r="AB914" s="55"/>
      <c r="AC914" s="55"/>
      <c r="AD914" s="55"/>
      <c r="AE914" s="55"/>
      <c r="AF914" s="55"/>
      <c r="AG914" s="55"/>
      <c r="AH914" s="55"/>
      <c r="AI914" s="55"/>
      <c r="AJ914" s="18">
        <f t="shared" ca="1" si="25"/>
        <v>0</v>
      </c>
      <c r="AK914" s="19">
        <f t="shared" ca="1" si="26"/>
        <v>0</v>
      </c>
      <c r="AL914" s="21" t="s">
        <v>86</v>
      </c>
      <c r="AM914" s="21">
        <v>14</v>
      </c>
      <c r="AN914" s="21">
        <v>12</v>
      </c>
    </row>
    <row r="915" spans="1:40" ht="12" hidden="1" customHeight="1">
      <c r="A915" s="43"/>
      <c r="B915" s="10"/>
      <c r="C915" s="10"/>
      <c r="D915" s="10"/>
      <c r="E915" s="10"/>
      <c r="F915" s="10"/>
      <c r="G915" s="10"/>
      <c r="H915" s="10"/>
      <c r="I915" s="10"/>
      <c r="J915" s="10"/>
      <c r="K915" s="14"/>
      <c r="L915" s="55"/>
      <c r="M915" s="55"/>
      <c r="N915" s="55"/>
      <c r="O915" s="55"/>
      <c r="P915" s="55"/>
      <c r="Q915" s="55"/>
      <c r="R915" s="55"/>
      <c r="S915" s="55"/>
      <c r="T915" s="55"/>
      <c r="U915" s="55"/>
      <c r="V915" s="55"/>
      <c r="W915" s="55"/>
      <c r="X915" s="55"/>
      <c r="Y915" s="55"/>
      <c r="Z915" s="55"/>
      <c r="AA915" s="55"/>
      <c r="AB915" s="55"/>
      <c r="AC915" s="55"/>
      <c r="AD915" s="55"/>
      <c r="AE915" s="55"/>
      <c r="AF915" s="55"/>
      <c r="AG915" s="55"/>
      <c r="AH915" s="55"/>
      <c r="AI915" s="55"/>
      <c r="AJ915" s="18">
        <f t="shared" ca="1" si="25"/>
        <v>0</v>
      </c>
      <c r="AK915" s="19">
        <f t="shared" ca="1" si="26"/>
        <v>0</v>
      </c>
      <c r="AL915" s="21" t="s">
        <v>86</v>
      </c>
      <c r="AM915" s="21">
        <v>15</v>
      </c>
      <c r="AN915" s="21">
        <v>13</v>
      </c>
    </row>
    <row r="916" spans="1:40" ht="12" hidden="1" customHeight="1">
      <c r="A916" s="43"/>
      <c r="B916" s="10"/>
      <c r="C916" s="10"/>
      <c r="D916" s="10"/>
      <c r="E916" s="10"/>
      <c r="F916" s="10"/>
      <c r="G916" s="10"/>
      <c r="H916" s="10"/>
      <c r="I916" s="10"/>
      <c r="J916" s="10"/>
      <c r="K916" s="14"/>
      <c r="L916" s="55"/>
      <c r="M916" s="55"/>
      <c r="N916" s="55"/>
      <c r="O916" s="55"/>
      <c r="P916" s="55"/>
      <c r="Q916" s="55"/>
      <c r="R916" s="55"/>
      <c r="S916" s="55"/>
      <c r="T916" s="55"/>
      <c r="U916" s="55"/>
      <c r="V916" s="55"/>
      <c r="W916" s="55"/>
      <c r="X916" s="55"/>
      <c r="Y916" s="55"/>
      <c r="Z916" s="55"/>
      <c r="AA916" s="55"/>
      <c r="AB916" s="55"/>
      <c r="AC916" s="55"/>
      <c r="AD916" s="55"/>
      <c r="AE916" s="55"/>
      <c r="AF916" s="55"/>
      <c r="AG916" s="55"/>
      <c r="AH916" s="55"/>
      <c r="AI916" s="55"/>
      <c r="AJ916" s="18">
        <f t="shared" ca="1" si="25"/>
        <v>0</v>
      </c>
      <c r="AK916" s="19">
        <f t="shared" ca="1" si="26"/>
        <v>0</v>
      </c>
      <c r="AL916" s="21" t="s">
        <v>86</v>
      </c>
      <c r="AM916" s="21">
        <v>16</v>
      </c>
      <c r="AN916" s="21">
        <v>14</v>
      </c>
    </row>
    <row r="917" spans="1:40" ht="12" hidden="1" customHeight="1">
      <c r="A917" s="43"/>
      <c r="B917" s="10"/>
      <c r="C917" s="10"/>
      <c r="D917" s="10"/>
      <c r="E917" s="10"/>
      <c r="F917" s="10"/>
      <c r="G917" s="10"/>
      <c r="H917" s="10"/>
      <c r="I917" s="10"/>
      <c r="J917" s="10"/>
      <c r="K917" s="14"/>
      <c r="L917" s="55"/>
      <c r="M917" s="55"/>
      <c r="N917" s="55"/>
      <c r="O917" s="55"/>
      <c r="P917" s="55"/>
      <c r="Q917" s="55"/>
      <c r="R917" s="55"/>
      <c r="S917" s="55"/>
      <c r="T917" s="55"/>
      <c r="U917" s="55"/>
      <c r="V917" s="55"/>
      <c r="W917" s="55"/>
      <c r="X917" s="55"/>
      <c r="Y917" s="55"/>
      <c r="Z917" s="55"/>
      <c r="AA917" s="55"/>
      <c r="AB917" s="55"/>
      <c r="AC917" s="55"/>
      <c r="AD917" s="55"/>
      <c r="AE917" s="55"/>
      <c r="AF917" s="55"/>
      <c r="AG917" s="55"/>
      <c r="AH917" s="55"/>
      <c r="AI917" s="55"/>
      <c r="AJ917" s="18">
        <f t="shared" ca="1" si="25"/>
        <v>0</v>
      </c>
      <c r="AK917" s="19">
        <f t="shared" ca="1" si="26"/>
        <v>0</v>
      </c>
      <c r="AL917" s="21" t="s">
        <v>86</v>
      </c>
      <c r="AM917" s="21">
        <v>17</v>
      </c>
      <c r="AN917" s="21">
        <v>15</v>
      </c>
    </row>
    <row r="918" spans="1:40" ht="12" hidden="1" customHeight="1">
      <c r="A918" s="43"/>
      <c r="B918" s="10"/>
      <c r="C918" s="10"/>
      <c r="D918" s="10"/>
      <c r="E918" s="10"/>
      <c r="F918" s="10"/>
      <c r="G918" s="10"/>
      <c r="H918" s="10"/>
      <c r="I918" s="10"/>
      <c r="J918" s="10"/>
      <c r="K918" s="14"/>
      <c r="L918" s="55"/>
      <c r="M918" s="55"/>
      <c r="N918" s="55"/>
      <c r="O918" s="55"/>
      <c r="P918" s="55"/>
      <c r="Q918" s="55"/>
      <c r="R918" s="55"/>
      <c r="S918" s="55"/>
      <c r="T918" s="55"/>
      <c r="U918" s="55"/>
      <c r="V918" s="55"/>
      <c r="W918" s="55"/>
      <c r="X918" s="55"/>
      <c r="Y918" s="55"/>
      <c r="Z918" s="55"/>
      <c r="AA918" s="55"/>
      <c r="AB918" s="55"/>
      <c r="AC918" s="55"/>
      <c r="AD918" s="55"/>
      <c r="AE918" s="55"/>
      <c r="AF918" s="55"/>
      <c r="AG918" s="55"/>
      <c r="AH918" s="55"/>
      <c r="AI918" s="55"/>
      <c r="AJ918" s="18">
        <f t="shared" ca="1" si="25"/>
        <v>0</v>
      </c>
      <c r="AK918" s="19">
        <f t="shared" ca="1" si="26"/>
        <v>0</v>
      </c>
      <c r="AL918" s="21" t="s">
        <v>86</v>
      </c>
      <c r="AM918" s="21">
        <v>18</v>
      </c>
      <c r="AN918" s="21">
        <v>16</v>
      </c>
    </row>
    <row r="919" spans="1:40" ht="12" hidden="1" customHeight="1">
      <c r="A919" s="43"/>
      <c r="B919" s="10"/>
      <c r="C919" s="10"/>
      <c r="D919" s="10"/>
      <c r="E919" s="10"/>
      <c r="F919" s="10"/>
      <c r="G919" s="10"/>
      <c r="H919" s="10"/>
      <c r="I919" s="10"/>
      <c r="J919" s="10"/>
      <c r="K919" s="14"/>
      <c r="L919" s="55"/>
      <c r="M919" s="55"/>
      <c r="N919" s="55"/>
      <c r="O919" s="55"/>
      <c r="P919" s="55"/>
      <c r="Q919" s="55"/>
      <c r="R919" s="55"/>
      <c r="S919" s="55"/>
      <c r="T919" s="55"/>
      <c r="U919" s="55"/>
      <c r="V919" s="55"/>
      <c r="W919" s="55"/>
      <c r="X919" s="55"/>
      <c r="Y919" s="55"/>
      <c r="Z919" s="55"/>
      <c r="AA919" s="55"/>
      <c r="AB919" s="55"/>
      <c r="AC919" s="55"/>
      <c r="AD919" s="55"/>
      <c r="AE919" s="55"/>
      <c r="AF919" s="55"/>
      <c r="AG919" s="55"/>
      <c r="AH919" s="55"/>
      <c r="AI919" s="55"/>
      <c r="AJ919" s="18">
        <f t="shared" ca="1" si="25"/>
        <v>0</v>
      </c>
      <c r="AK919" s="19">
        <f t="shared" ca="1" si="26"/>
        <v>0</v>
      </c>
      <c r="AL919" s="21" t="s">
        <v>86</v>
      </c>
      <c r="AM919" s="21">
        <v>19</v>
      </c>
      <c r="AN919" s="21">
        <v>17</v>
      </c>
    </row>
    <row r="920" spans="1:40" ht="12" hidden="1" customHeight="1">
      <c r="A920" s="43"/>
      <c r="B920" s="10"/>
      <c r="C920" s="10"/>
      <c r="D920" s="10"/>
      <c r="E920" s="10"/>
      <c r="F920" s="10"/>
      <c r="G920" s="10"/>
      <c r="H920" s="10"/>
      <c r="I920" s="10"/>
      <c r="J920" s="10"/>
      <c r="K920" s="14"/>
      <c r="L920" s="55"/>
      <c r="M920" s="55"/>
      <c r="N920" s="55"/>
      <c r="O920" s="55"/>
      <c r="P920" s="55"/>
      <c r="Q920" s="55"/>
      <c r="R920" s="55"/>
      <c r="S920" s="55"/>
      <c r="T920" s="55"/>
      <c r="U920" s="55"/>
      <c r="V920" s="55"/>
      <c r="W920" s="55"/>
      <c r="X920" s="55"/>
      <c r="Y920" s="55"/>
      <c r="Z920" s="55"/>
      <c r="AA920" s="55"/>
      <c r="AB920" s="55"/>
      <c r="AC920" s="55"/>
      <c r="AD920" s="55"/>
      <c r="AE920" s="55"/>
      <c r="AF920" s="55"/>
      <c r="AG920" s="55"/>
      <c r="AH920" s="55"/>
      <c r="AI920" s="55"/>
      <c r="AJ920" s="18">
        <f t="shared" ca="1" si="25"/>
        <v>0</v>
      </c>
      <c r="AK920" s="19">
        <f t="shared" ca="1" si="26"/>
        <v>0</v>
      </c>
      <c r="AL920" s="21" t="s">
        <v>86</v>
      </c>
      <c r="AM920" s="21">
        <v>20</v>
      </c>
      <c r="AN920" s="21">
        <v>18</v>
      </c>
    </row>
    <row r="921" spans="1:40" ht="12" hidden="1" customHeight="1">
      <c r="A921" s="43"/>
      <c r="B921" s="10"/>
      <c r="C921" s="10"/>
      <c r="D921" s="10"/>
      <c r="E921" s="10"/>
      <c r="F921" s="10"/>
      <c r="G921" s="10"/>
      <c r="H921" s="10"/>
      <c r="I921" s="10"/>
      <c r="J921" s="10"/>
      <c r="K921" s="14"/>
      <c r="L921" s="55"/>
      <c r="M921" s="55"/>
      <c r="N921" s="55"/>
      <c r="O921" s="55"/>
      <c r="P921" s="55"/>
      <c r="Q921" s="55"/>
      <c r="R921" s="55"/>
      <c r="S921" s="55"/>
      <c r="T921" s="55"/>
      <c r="U921" s="55"/>
      <c r="V921" s="55"/>
      <c r="W921" s="55"/>
      <c r="X921" s="55"/>
      <c r="Y921" s="55"/>
      <c r="Z921" s="55"/>
      <c r="AA921" s="55"/>
      <c r="AB921" s="55"/>
      <c r="AC921" s="55"/>
      <c r="AD921" s="55"/>
      <c r="AE921" s="55"/>
      <c r="AF921" s="55"/>
      <c r="AG921" s="55"/>
      <c r="AH921" s="55"/>
      <c r="AI921" s="55"/>
      <c r="AJ921" s="18">
        <f t="shared" ca="1" si="25"/>
        <v>0</v>
      </c>
      <c r="AK921" s="19">
        <f t="shared" ca="1" si="26"/>
        <v>0</v>
      </c>
      <c r="AL921" s="21" t="s">
        <v>86</v>
      </c>
      <c r="AM921" s="21">
        <v>21</v>
      </c>
      <c r="AN921" s="21">
        <v>19</v>
      </c>
    </row>
    <row r="922" spans="1:40" ht="12" hidden="1" customHeight="1">
      <c r="A922" s="43"/>
      <c r="B922" s="10"/>
      <c r="C922" s="10"/>
      <c r="D922" s="10"/>
      <c r="E922" s="10"/>
      <c r="F922" s="10"/>
      <c r="G922" s="10"/>
      <c r="H922" s="10"/>
      <c r="I922" s="10"/>
      <c r="J922" s="10"/>
      <c r="K922" s="14"/>
      <c r="L922" s="55"/>
      <c r="M922" s="55"/>
      <c r="N922" s="55"/>
      <c r="O922" s="55"/>
      <c r="P922" s="55"/>
      <c r="Q922" s="55"/>
      <c r="R922" s="55"/>
      <c r="S922" s="55"/>
      <c r="T922" s="55"/>
      <c r="U922" s="55"/>
      <c r="V922" s="55"/>
      <c r="W922" s="55"/>
      <c r="X922" s="55"/>
      <c r="Y922" s="55"/>
      <c r="Z922" s="55"/>
      <c r="AA922" s="55"/>
      <c r="AB922" s="55"/>
      <c r="AC922" s="55"/>
      <c r="AD922" s="55"/>
      <c r="AE922" s="55"/>
      <c r="AF922" s="55"/>
      <c r="AG922" s="55"/>
      <c r="AH922" s="55"/>
      <c r="AI922" s="55"/>
      <c r="AJ922" s="18">
        <f t="shared" ca="1" si="25"/>
        <v>0</v>
      </c>
      <c r="AK922" s="19">
        <f t="shared" ca="1" si="26"/>
        <v>0</v>
      </c>
      <c r="AL922" s="21" t="s">
        <v>86</v>
      </c>
      <c r="AM922" s="21">
        <v>22</v>
      </c>
      <c r="AN922" s="21">
        <v>20</v>
      </c>
    </row>
    <row r="923" spans="1:40" ht="12" hidden="1" customHeight="1">
      <c r="A923" s="43"/>
      <c r="B923" s="10"/>
      <c r="C923" s="10"/>
      <c r="D923" s="10"/>
      <c r="E923" s="10"/>
      <c r="F923" s="10"/>
      <c r="G923" s="10"/>
      <c r="H923" s="10"/>
      <c r="I923" s="10"/>
      <c r="J923" s="10"/>
      <c r="K923" s="14"/>
      <c r="L923" s="55"/>
      <c r="M923" s="55"/>
      <c r="N923" s="55"/>
      <c r="O923" s="55"/>
      <c r="P923" s="55"/>
      <c r="Q923" s="55"/>
      <c r="R923" s="55"/>
      <c r="S923" s="55"/>
      <c r="T923" s="55"/>
      <c r="U923" s="55"/>
      <c r="V923" s="55"/>
      <c r="W923" s="55"/>
      <c r="X923" s="55"/>
      <c r="Y923" s="55"/>
      <c r="Z923" s="55"/>
      <c r="AA923" s="55"/>
      <c r="AB923" s="55"/>
      <c r="AC923" s="55"/>
      <c r="AD923" s="55"/>
      <c r="AE923" s="55"/>
      <c r="AF923" s="55"/>
      <c r="AG923" s="55"/>
      <c r="AH923" s="55"/>
      <c r="AI923" s="55"/>
      <c r="AJ923" s="18">
        <f t="shared" ca="1" si="25"/>
        <v>0</v>
      </c>
      <c r="AK923" s="19">
        <f t="shared" ca="1" si="26"/>
        <v>0</v>
      </c>
      <c r="AL923" s="21" t="s">
        <v>86</v>
      </c>
      <c r="AM923" s="21">
        <v>23</v>
      </c>
      <c r="AN923" s="21">
        <v>21</v>
      </c>
    </row>
    <row r="924" spans="1:40" ht="12" hidden="1" customHeight="1">
      <c r="A924" s="43"/>
      <c r="B924" s="10"/>
      <c r="C924" s="10"/>
      <c r="D924" s="10"/>
      <c r="E924" s="10"/>
      <c r="F924" s="10"/>
      <c r="G924" s="10"/>
      <c r="H924" s="10"/>
      <c r="I924" s="10"/>
      <c r="J924" s="10"/>
      <c r="K924" s="14"/>
      <c r="L924" s="55"/>
      <c r="M924" s="55"/>
      <c r="N924" s="55"/>
      <c r="O924" s="55"/>
      <c r="P924" s="55"/>
      <c r="Q924" s="55"/>
      <c r="R924" s="55"/>
      <c r="S924" s="55"/>
      <c r="T924" s="55"/>
      <c r="U924" s="55"/>
      <c r="V924" s="55"/>
      <c r="W924" s="55"/>
      <c r="X924" s="55"/>
      <c r="Y924" s="55"/>
      <c r="Z924" s="55"/>
      <c r="AA924" s="55"/>
      <c r="AB924" s="55"/>
      <c r="AC924" s="55"/>
      <c r="AD924" s="55"/>
      <c r="AE924" s="55"/>
      <c r="AF924" s="55"/>
      <c r="AG924" s="55"/>
      <c r="AH924" s="55"/>
      <c r="AI924" s="55"/>
      <c r="AJ924" s="18">
        <f t="shared" ca="1" si="25"/>
        <v>0</v>
      </c>
      <c r="AK924" s="19">
        <f t="shared" ca="1" si="26"/>
        <v>0</v>
      </c>
      <c r="AL924" s="21" t="s">
        <v>86</v>
      </c>
      <c r="AM924" s="21">
        <v>24</v>
      </c>
      <c r="AN924" s="21">
        <v>22</v>
      </c>
    </row>
    <row r="925" spans="1:40" ht="12" hidden="1" customHeight="1">
      <c r="A925" s="43"/>
      <c r="B925" s="10"/>
      <c r="C925" s="10"/>
      <c r="D925" s="10"/>
      <c r="E925" s="10"/>
      <c r="F925" s="10"/>
      <c r="G925" s="10"/>
      <c r="H925" s="10"/>
      <c r="I925" s="10"/>
      <c r="J925" s="10"/>
      <c r="K925" s="14"/>
      <c r="L925" s="55"/>
      <c r="M925" s="55"/>
      <c r="N925" s="55"/>
      <c r="O925" s="55"/>
      <c r="P925" s="55"/>
      <c r="Q925" s="55"/>
      <c r="R925" s="55"/>
      <c r="S925" s="55"/>
      <c r="T925" s="55"/>
      <c r="U925" s="55"/>
      <c r="V925" s="55"/>
      <c r="W925" s="55"/>
      <c r="X925" s="55"/>
      <c r="Y925" s="55"/>
      <c r="Z925" s="55"/>
      <c r="AA925" s="55"/>
      <c r="AB925" s="55"/>
      <c r="AC925" s="55"/>
      <c r="AD925" s="55"/>
      <c r="AE925" s="55"/>
      <c r="AF925" s="55"/>
      <c r="AG925" s="55"/>
      <c r="AH925" s="55"/>
      <c r="AI925" s="55"/>
      <c r="AJ925" s="18">
        <f t="shared" ca="1" si="25"/>
        <v>0</v>
      </c>
      <c r="AK925" s="19">
        <f t="shared" ca="1" si="26"/>
        <v>0</v>
      </c>
      <c r="AL925" s="21" t="s">
        <v>86</v>
      </c>
      <c r="AM925" s="21">
        <v>25</v>
      </c>
      <c r="AN925" s="21">
        <v>23</v>
      </c>
    </row>
    <row r="926" spans="1:40" ht="12" hidden="1" customHeight="1">
      <c r="A926" s="43"/>
      <c r="B926" s="10"/>
      <c r="C926" s="10"/>
      <c r="D926" s="10"/>
      <c r="E926" s="10"/>
      <c r="F926" s="10"/>
      <c r="G926" s="10"/>
      <c r="H926" s="10"/>
      <c r="I926" s="10"/>
      <c r="J926" s="10"/>
      <c r="K926" s="14"/>
      <c r="L926" s="55"/>
      <c r="M926" s="55"/>
      <c r="N926" s="55"/>
      <c r="O926" s="55"/>
      <c r="P926" s="55"/>
      <c r="Q926" s="55"/>
      <c r="R926" s="55"/>
      <c r="S926" s="55"/>
      <c r="T926" s="55"/>
      <c r="U926" s="55"/>
      <c r="V926" s="55"/>
      <c r="W926" s="55"/>
      <c r="X926" s="55"/>
      <c r="Y926" s="55"/>
      <c r="Z926" s="55"/>
      <c r="AA926" s="55"/>
      <c r="AB926" s="55"/>
      <c r="AC926" s="55"/>
      <c r="AD926" s="55"/>
      <c r="AE926" s="55"/>
      <c r="AF926" s="55"/>
      <c r="AG926" s="55"/>
      <c r="AH926" s="55"/>
      <c r="AI926" s="55"/>
      <c r="AJ926" s="18">
        <f t="shared" ca="1" si="25"/>
        <v>0</v>
      </c>
      <c r="AK926" s="19">
        <f t="shared" ca="1" si="26"/>
        <v>0</v>
      </c>
      <c r="AL926" s="21" t="s">
        <v>86</v>
      </c>
      <c r="AM926" s="21">
        <v>26</v>
      </c>
      <c r="AN926" s="21">
        <v>24</v>
      </c>
    </row>
    <row r="927" spans="1:40" ht="12" hidden="1" customHeight="1">
      <c r="A927" s="43"/>
      <c r="B927" s="10"/>
      <c r="C927" s="10"/>
      <c r="D927" s="10"/>
      <c r="E927" s="10"/>
      <c r="F927" s="10"/>
      <c r="G927" s="10"/>
      <c r="H927" s="10"/>
      <c r="I927" s="10"/>
      <c r="J927" s="10"/>
      <c r="K927" s="14"/>
      <c r="L927" s="55"/>
      <c r="M927" s="55"/>
      <c r="N927" s="55"/>
      <c r="O927" s="55"/>
      <c r="P927" s="55"/>
      <c r="Q927" s="55"/>
      <c r="R927" s="55"/>
      <c r="S927" s="55"/>
      <c r="T927" s="55"/>
      <c r="U927" s="55"/>
      <c r="V927" s="55"/>
      <c r="W927" s="55"/>
      <c r="X927" s="55"/>
      <c r="Y927" s="55"/>
      <c r="Z927" s="55"/>
      <c r="AA927" s="55"/>
      <c r="AB927" s="55"/>
      <c r="AC927" s="55"/>
      <c r="AD927" s="55"/>
      <c r="AE927" s="55"/>
      <c r="AF927" s="55"/>
      <c r="AG927" s="55"/>
      <c r="AH927" s="55"/>
      <c r="AI927" s="55"/>
      <c r="AJ927" s="18">
        <f t="shared" ca="1" si="25"/>
        <v>0</v>
      </c>
      <c r="AK927" s="19">
        <f t="shared" ca="1" si="26"/>
        <v>0</v>
      </c>
      <c r="AL927" s="21" t="s">
        <v>86</v>
      </c>
      <c r="AM927" s="21">
        <v>27</v>
      </c>
      <c r="AN927" s="21">
        <v>25</v>
      </c>
    </row>
    <row r="928" spans="1:40" ht="12" hidden="1" customHeight="1">
      <c r="A928" s="43"/>
      <c r="B928" s="10"/>
      <c r="C928" s="10"/>
      <c r="D928" s="10"/>
      <c r="E928" s="10"/>
      <c r="F928" s="10"/>
      <c r="G928" s="10"/>
      <c r="H928" s="10"/>
      <c r="I928" s="10"/>
      <c r="J928" s="10"/>
      <c r="K928" s="14"/>
      <c r="L928" s="55"/>
      <c r="M928" s="55"/>
      <c r="N928" s="55"/>
      <c r="O928" s="55"/>
      <c r="P928" s="55"/>
      <c r="Q928" s="55"/>
      <c r="R928" s="55"/>
      <c r="S928" s="55"/>
      <c r="T928" s="55"/>
      <c r="U928" s="55"/>
      <c r="V928" s="55"/>
      <c r="W928" s="55"/>
      <c r="X928" s="55"/>
      <c r="Y928" s="55"/>
      <c r="Z928" s="55"/>
      <c r="AA928" s="55"/>
      <c r="AB928" s="55"/>
      <c r="AC928" s="55"/>
      <c r="AD928" s="55"/>
      <c r="AE928" s="55"/>
      <c r="AF928" s="55"/>
      <c r="AG928" s="55"/>
      <c r="AH928" s="55"/>
      <c r="AI928" s="55"/>
      <c r="AJ928" s="18">
        <f t="shared" ca="1" si="25"/>
        <v>0</v>
      </c>
      <c r="AK928" s="19">
        <f t="shared" ca="1" si="26"/>
        <v>0</v>
      </c>
      <c r="AL928" s="21" t="s">
        <v>86</v>
      </c>
      <c r="AM928" s="21">
        <v>28</v>
      </c>
      <c r="AN928" s="21">
        <v>26</v>
      </c>
    </row>
    <row r="929" spans="1:40" ht="12" hidden="1" customHeight="1">
      <c r="A929" s="43"/>
      <c r="B929" s="10"/>
      <c r="C929" s="10"/>
      <c r="D929" s="10"/>
      <c r="E929" s="10"/>
      <c r="F929" s="10"/>
      <c r="G929" s="10"/>
      <c r="H929" s="10"/>
      <c r="I929" s="10"/>
      <c r="J929" s="10"/>
      <c r="K929" s="14"/>
      <c r="L929" s="55"/>
      <c r="M929" s="55"/>
      <c r="N929" s="55"/>
      <c r="O929" s="55"/>
      <c r="P929" s="55"/>
      <c r="Q929" s="55"/>
      <c r="R929" s="55"/>
      <c r="S929" s="55"/>
      <c r="T929" s="55"/>
      <c r="U929" s="55"/>
      <c r="V929" s="55"/>
      <c r="W929" s="55"/>
      <c r="X929" s="55"/>
      <c r="Y929" s="55"/>
      <c r="Z929" s="55"/>
      <c r="AA929" s="55"/>
      <c r="AB929" s="55"/>
      <c r="AC929" s="55"/>
      <c r="AD929" s="55"/>
      <c r="AE929" s="55"/>
      <c r="AF929" s="55"/>
      <c r="AG929" s="55"/>
      <c r="AH929" s="55"/>
      <c r="AI929" s="55"/>
      <c r="AJ929" s="18">
        <f t="shared" ca="1" si="25"/>
        <v>0</v>
      </c>
      <c r="AK929" s="19">
        <f t="shared" ca="1" si="26"/>
        <v>0</v>
      </c>
      <c r="AL929" s="21" t="s">
        <v>86</v>
      </c>
      <c r="AM929" s="21">
        <v>29</v>
      </c>
      <c r="AN929" s="21">
        <v>27</v>
      </c>
    </row>
    <row r="930" spans="1:40" ht="12" hidden="1" customHeight="1">
      <c r="A930" s="43"/>
      <c r="B930" s="10"/>
      <c r="C930" s="10"/>
      <c r="D930" s="10"/>
      <c r="E930" s="10"/>
      <c r="F930" s="10"/>
      <c r="G930" s="10"/>
      <c r="H930" s="10"/>
      <c r="I930" s="10"/>
      <c r="J930" s="10"/>
      <c r="K930" s="14"/>
      <c r="L930" s="55"/>
      <c r="M930" s="55"/>
      <c r="N930" s="55"/>
      <c r="O930" s="55"/>
      <c r="P930" s="55"/>
      <c r="Q930" s="55"/>
      <c r="R930" s="55"/>
      <c r="S930" s="55"/>
      <c r="T930" s="55"/>
      <c r="U930" s="55"/>
      <c r="V930" s="55"/>
      <c r="W930" s="55"/>
      <c r="X930" s="55"/>
      <c r="Y930" s="55"/>
      <c r="Z930" s="55"/>
      <c r="AA930" s="55"/>
      <c r="AB930" s="55"/>
      <c r="AC930" s="55"/>
      <c r="AD930" s="55"/>
      <c r="AE930" s="55"/>
      <c r="AF930" s="55"/>
      <c r="AG930" s="55"/>
      <c r="AH930" s="55"/>
      <c r="AI930" s="55"/>
      <c r="AJ930" s="18">
        <f t="shared" ca="1" si="25"/>
        <v>0</v>
      </c>
      <c r="AK930" s="19">
        <f t="shared" ca="1" si="26"/>
        <v>0</v>
      </c>
      <c r="AL930" s="21" t="s">
        <v>86</v>
      </c>
      <c r="AM930" s="21">
        <v>30</v>
      </c>
      <c r="AN930" s="21">
        <v>28</v>
      </c>
    </row>
    <row r="931" spans="1:40" ht="12" hidden="1" customHeight="1">
      <c r="A931" s="43"/>
      <c r="B931" s="10"/>
      <c r="C931" s="10"/>
      <c r="D931" s="10"/>
      <c r="E931" s="10"/>
      <c r="F931" s="10"/>
      <c r="G931" s="10"/>
      <c r="H931" s="10"/>
      <c r="I931" s="10"/>
      <c r="J931" s="10"/>
      <c r="K931" s="14"/>
      <c r="L931" s="55"/>
      <c r="M931" s="55"/>
      <c r="N931" s="55"/>
      <c r="O931" s="55"/>
      <c r="P931" s="55"/>
      <c r="Q931" s="55"/>
      <c r="R931" s="55"/>
      <c r="S931" s="55"/>
      <c r="T931" s="55"/>
      <c r="U931" s="55"/>
      <c r="V931" s="55"/>
      <c r="W931" s="55"/>
      <c r="X931" s="55"/>
      <c r="Y931" s="55"/>
      <c r="Z931" s="55"/>
      <c r="AA931" s="55"/>
      <c r="AB931" s="55"/>
      <c r="AC931" s="55"/>
      <c r="AD931" s="55"/>
      <c r="AE931" s="55"/>
      <c r="AF931" s="55"/>
      <c r="AG931" s="55"/>
      <c r="AH931" s="55"/>
      <c r="AI931" s="55"/>
      <c r="AJ931" s="18">
        <f t="shared" ca="1" si="25"/>
        <v>0</v>
      </c>
      <c r="AK931" s="19">
        <f t="shared" ca="1" si="26"/>
        <v>0</v>
      </c>
      <c r="AL931" s="21" t="s">
        <v>86</v>
      </c>
      <c r="AM931" s="21">
        <v>31</v>
      </c>
      <c r="AN931" s="21">
        <v>29</v>
      </c>
    </row>
    <row r="932" spans="1:40" ht="12" hidden="1" customHeight="1">
      <c r="A932" s="43"/>
      <c r="B932" s="10"/>
      <c r="C932" s="10"/>
      <c r="D932" s="10"/>
      <c r="E932" s="10"/>
      <c r="F932" s="10"/>
      <c r="G932" s="10"/>
      <c r="H932" s="10"/>
      <c r="I932" s="10"/>
      <c r="J932" s="10"/>
      <c r="K932" s="14"/>
      <c r="L932" s="55"/>
      <c r="M932" s="55"/>
      <c r="N932" s="55"/>
      <c r="O932" s="55"/>
      <c r="P932" s="55"/>
      <c r="Q932" s="55"/>
      <c r="R932" s="55"/>
      <c r="S932" s="55"/>
      <c r="T932" s="55"/>
      <c r="U932" s="55"/>
      <c r="V932" s="55"/>
      <c r="W932" s="55"/>
      <c r="X932" s="55"/>
      <c r="Y932" s="55"/>
      <c r="Z932" s="55"/>
      <c r="AA932" s="55"/>
      <c r="AB932" s="55"/>
      <c r="AC932" s="55"/>
      <c r="AD932" s="55"/>
      <c r="AE932" s="55"/>
      <c r="AF932" s="55"/>
      <c r="AG932" s="55"/>
      <c r="AH932" s="55"/>
      <c r="AI932" s="55"/>
      <c r="AJ932" s="18">
        <f t="shared" ca="1" si="25"/>
        <v>0</v>
      </c>
      <c r="AK932" s="19">
        <f t="shared" ca="1" si="26"/>
        <v>0</v>
      </c>
      <c r="AL932" s="21" t="s">
        <v>86</v>
      </c>
      <c r="AM932" s="21">
        <v>32</v>
      </c>
      <c r="AN932" s="21">
        <v>30</v>
      </c>
    </row>
    <row r="933" spans="1:40" ht="12" hidden="1" customHeight="1">
      <c r="A933" s="43"/>
      <c r="B933" s="10"/>
      <c r="C933" s="10"/>
      <c r="D933" s="10"/>
      <c r="E933" s="10"/>
      <c r="F933" s="10"/>
      <c r="G933" s="10"/>
      <c r="H933" s="10"/>
      <c r="I933" s="10"/>
      <c r="J933" s="10"/>
      <c r="K933" s="14"/>
      <c r="L933" s="55"/>
      <c r="M933" s="55"/>
      <c r="N933" s="55"/>
      <c r="O933" s="55"/>
      <c r="P933" s="55"/>
      <c r="Q933" s="55"/>
      <c r="R933" s="55"/>
      <c r="S933" s="55"/>
      <c r="T933" s="55"/>
      <c r="U933" s="55"/>
      <c r="V933" s="55"/>
      <c r="W933" s="55"/>
      <c r="X933" s="55"/>
      <c r="Y933" s="55"/>
      <c r="Z933" s="55"/>
      <c r="AA933" s="55"/>
      <c r="AB933" s="55"/>
      <c r="AC933" s="55"/>
      <c r="AD933" s="55"/>
      <c r="AE933" s="55"/>
      <c r="AF933" s="55"/>
      <c r="AG933" s="55"/>
      <c r="AH933" s="55"/>
      <c r="AI933" s="55"/>
      <c r="AJ933" s="18">
        <f t="shared" ca="1" si="25"/>
        <v>0</v>
      </c>
      <c r="AK933" s="19">
        <f t="shared" ca="1" si="26"/>
        <v>0</v>
      </c>
      <c r="AL933" s="21" t="s">
        <v>86</v>
      </c>
      <c r="AM933" s="21">
        <v>33</v>
      </c>
      <c r="AN933" s="21">
        <v>31</v>
      </c>
    </row>
    <row r="934" spans="1:40" ht="12" hidden="1" customHeight="1">
      <c r="A934" s="43"/>
      <c r="B934" s="10"/>
      <c r="C934" s="10"/>
      <c r="D934" s="10"/>
      <c r="E934" s="10"/>
      <c r="F934" s="10"/>
      <c r="G934" s="10"/>
      <c r="H934" s="10"/>
      <c r="I934" s="10"/>
      <c r="J934" s="10"/>
      <c r="K934" s="14"/>
      <c r="L934" s="55"/>
      <c r="M934" s="55"/>
      <c r="N934" s="55"/>
      <c r="O934" s="55"/>
      <c r="P934" s="55"/>
      <c r="Q934" s="55"/>
      <c r="R934" s="55"/>
      <c r="S934" s="55"/>
      <c r="T934" s="55"/>
      <c r="U934" s="55"/>
      <c r="V934" s="55"/>
      <c r="W934" s="55"/>
      <c r="X934" s="55"/>
      <c r="Y934" s="55"/>
      <c r="Z934" s="55"/>
      <c r="AA934" s="55"/>
      <c r="AB934" s="55"/>
      <c r="AC934" s="55"/>
      <c r="AD934" s="55"/>
      <c r="AE934" s="55"/>
      <c r="AF934" s="55"/>
      <c r="AG934" s="55"/>
      <c r="AH934" s="55"/>
      <c r="AI934" s="55"/>
      <c r="AJ934" s="18">
        <f t="shared" ca="1" si="25"/>
        <v>0</v>
      </c>
      <c r="AK934" s="19">
        <f t="shared" ca="1" si="26"/>
        <v>0</v>
      </c>
      <c r="AL934" s="21" t="s">
        <v>86</v>
      </c>
      <c r="AM934" s="21">
        <v>34</v>
      </c>
      <c r="AN934" s="21">
        <v>32</v>
      </c>
    </row>
    <row r="935" spans="1:40" ht="12" hidden="1" customHeight="1">
      <c r="A935" s="43"/>
      <c r="B935" s="10"/>
      <c r="C935" s="10"/>
      <c r="D935" s="10"/>
      <c r="E935" s="10"/>
      <c r="F935" s="10"/>
      <c r="G935" s="10"/>
      <c r="H935" s="10"/>
      <c r="I935" s="10"/>
      <c r="J935" s="10"/>
      <c r="K935" s="14"/>
      <c r="L935" s="55"/>
      <c r="M935" s="55"/>
      <c r="N935" s="55"/>
      <c r="O935" s="55"/>
      <c r="P935" s="55"/>
      <c r="Q935" s="55"/>
      <c r="R935" s="55"/>
      <c r="S935" s="55"/>
      <c r="T935" s="55"/>
      <c r="U935" s="55"/>
      <c r="V935" s="55"/>
      <c r="W935" s="55"/>
      <c r="X935" s="55"/>
      <c r="Y935" s="55"/>
      <c r="Z935" s="55"/>
      <c r="AA935" s="55"/>
      <c r="AB935" s="55"/>
      <c r="AC935" s="55"/>
      <c r="AD935" s="55"/>
      <c r="AE935" s="55"/>
      <c r="AF935" s="55"/>
      <c r="AG935" s="55"/>
      <c r="AH935" s="55"/>
      <c r="AI935" s="55"/>
      <c r="AJ935" s="18">
        <f t="shared" ca="1" si="25"/>
        <v>0</v>
      </c>
      <c r="AK935" s="19">
        <f t="shared" ca="1" si="26"/>
        <v>0</v>
      </c>
      <c r="AL935" s="21" t="s">
        <v>86</v>
      </c>
      <c r="AM935" s="21">
        <v>35</v>
      </c>
      <c r="AN935" s="21">
        <v>33</v>
      </c>
    </row>
    <row r="936" spans="1:40" ht="12" hidden="1" customHeight="1">
      <c r="A936" s="43"/>
      <c r="B936" s="10"/>
      <c r="C936" s="10"/>
      <c r="D936" s="10"/>
      <c r="E936" s="10"/>
      <c r="F936" s="10"/>
      <c r="G936" s="10"/>
      <c r="H936" s="10"/>
      <c r="I936" s="10"/>
      <c r="J936" s="10"/>
      <c r="K936" s="14"/>
      <c r="L936" s="55"/>
      <c r="M936" s="55"/>
      <c r="N936" s="55"/>
      <c r="O936" s="55"/>
      <c r="P936" s="55"/>
      <c r="Q936" s="55"/>
      <c r="R936" s="55"/>
      <c r="S936" s="55"/>
      <c r="T936" s="55"/>
      <c r="U936" s="55"/>
      <c r="V936" s="55"/>
      <c r="W936" s="55"/>
      <c r="X936" s="55"/>
      <c r="Y936" s="55"/>
      <c r="Z936" s="55"/>
      <c r="AA936" s="55"/>
      <c r="AB936" s="55"/>
      <c r="AC936" s="55"/>
      <c r="AD936" s="55"/>
      <c r="AE936" s="55"/>
      <c r="AF936" s="55"/>
      <c r="AG936" s="55"/>
      <c r="AH936" s="55"/>
      <c r="AI936" s="55"/>
      <c r="AJ936" s="18">
        <f t="shared" ca="1" si="25"/>
        <v>0</v>
      </c>
      <c r="AK936" s="19">
        <f t="shared" ca="1" si="26"/>
        <v>0</v>
      </c>
      <c r="AL936" s="21" t="s">
        <v>86</v>
      </c>
      <c r="AM936" s="21">
        <v>36</v>
      </c>
      <c r="AN936" s="21">
        <v>34</v>
      </c>
    </row>
    <row r="937" spans="1:40" ht="12" hidden="1" customHeight="1">
      <c r="A937" s="43"/>
      <c r="B937" s="10"/>
      <c r="C937" s="10"/>
      <c r="D937" s="10"/>
      <c r="E937" s="10"/>
      <c r="F937" s="10"/>
      <c r="G937" s="10"/>
      <c r="H937" s="10"/>
      <c r="I937" s="10"/>
      <c r="J937" s="10"/>
      <c r="K937" s="14"/>
      <c r="L937" s="55"/>
      <c r="M937" s="55"/>
      <c r="N937" s="55"/>
      <c r="O937" s="55"/>
      <c r="P937" s="55"/>
      <c r="Q937" s="55"/>
      <c r="R937" s="55"/>
      <c r="S937" s="55"/>
      <c r="T937" s="55"/>
      <c r="U937" s="55"/>
      <c r="V937" s="55"/>
      <c r="W937" s="55"/>
      <c r="X937" s="55"/>
      <c r="Y937" s="55"/>
      <c r="Z937" s="55"/>
      <c r="AA937" s="55"/>
      <c r="AB937" s="55"/>
      <c r="AC937" s="55"/>
      <c r="AD937" s="55"/>
      <c r="AE937" s="55"/>
      <c r="AF937" s="55"/>
      <c r="AG937" s="55"/>
      <c r="AH937" s="55"/>
      <c r="AI937" s="55"/>
      <c r="AJ937" s="18">
        <f t="shared" ca="1" si="25"/>
        <v>0</v>
      </c>
      <c r="AK937" s="19">
        <f t="shared" ca="1" si="26"/>
        <v>0</v>
      </c>
      <c r="AL937" s="21" t="s">
        <v>86</v>
      </c>
      <c r="AM937" s="21">
        <v>37</v>
      </c>
      <c r="AN937" s="21">
        <v>35</v>
      </c>
    </row>
    <row r="938" spans="1:40" ht="12" hidden="1" customHeight="1">
      <c r="A938" s="43"/>
      <c r="B938" s="10"/>
      <c r="C938" s="10"/>
      <c r="D938" s="10"/>
      <c r="E938" s="10"/>
      <c r="F938" s="10"/>
      <c r="G938" s="10"/>
      <c r="H938" s="10"/>
      <c r="I938" s="10"/>
      <c r="J938" s="10"/>
      <c r="K938" s="14"/>
      <c r="L938" s="55"/>
      <c r="M938" s="55"/>
      <c r="N938" s="55"/>
      <c r="O938" s="55"/>
      <c r="P938" s="55"/>
      <c r="Q938" s="55"/>
      <c r="R938" s="55"/>
      <c r="S938" s="55"/>
      <c r="T938" s="55"/>
      <c r="U938" s="55"/>
      <c r="V938" s="55"/>
      <c r="W938" s="55"/>
      <c r="X938" s="55"/>
      <c r="Y938" s="55"/>
      <c r="Z938" s="55"/>
      <c r="AA938" s="55"/>
      <c r="AB938" s="55"/>
      <c r="AC938" s="55"/>
      <c r="AD938" s="55"/>
      <c r="AE938" s="55"/>
      <c r="AF938" s="55"/>
      <c r="AG938" s="55"/>
      <c r="AH938" s="55"/>
      <c r="AI938" s="55"/>
      <c r="AJ938" s="18">
        <f t="shared" ca="1" si="25"/>
        <v>0</v>
      </c>
      <c r="AK938" s="19">
        <f t="shared" ca="1" si="26"/>
        <v>0</v>
      </c>
      <c r="AL938" s="21" t="s">
        <v>86</v>
      </c>
      <c r="AM938" s="21">
        <v>38</v>
      </c>
      <c r="AN938" s="21">
        <v>36</v>
      </c>
    </row>
    <row r="939" spans="1:40" ht="12" hidden="1" customHeight="1">
      <c r="A939" s="43"/>
      <c r="B939" s="10"/>
      <c r="C939" s="10"/>
      <c r="D939" s="10"/>
      <c r="E939" s="10"/>
      <c r="F939" s="10"/>
      <c r="G939" s="10"/>
      <c r="H939" s="10"/>
      <c r="I939" s="10"/>
      <c r="J939" s="10"/>
      <c r="K939" s="14"/>
      <c r="L939" s="55"/>
      <c r="M939" s="55"/>
      <c r="N939" s="55"/>
      <c r="O939" s="55"/>
      <c r="P939" s="55"/>
      <c r="Q939" s="55"/>
      <c r="R939" s="55"/>
      <c r="S939" s="55"/>
      <c r="T939" s="55"/>
      <c r="U939" s="55"/>
      <c r="V939" s="55"/>
      <c r="W939" s="55"/>
      <c r="X939" s="55"/>
      <c r="Y939" s="55"/>
      <c r="Z939" s="55"/>
      <c r="AA939" s="55"/>
      <c r="AB939" s="55"/>
      <c r="AC939" s="55"/>
      <c r="AD939" s="55"/>
      <c r="AE939" s="55"/>
      <c r="AF939" s="55"/>
      <c r="AG939" s="55"/>
      <c r="AH939" s="55"/>
      <c r="AI939" s="55"/>
      <c r="AJ939" s="18">
        <f t="shared" ca="1" si="25"/>
        <v>0</v>
      </c>
      <c r="AK939" s="19">
        <f t="shared" ca="1" si="26"/>
        <v>0</v>
      </c>
      <c r="AL939" s="21" t="s">
        <v>86</v>
      </c>
      <c r="AM939" s="21">
        <v>39</v>
      </c>
      <c r="AN939" s="21">
        <v>37</v>
      </c>
    </row>
    <row r="940" spans="1:40" ht="12" hidden="1" customHeight="1">
      <c r="A940" s="43"/>
      <c r="B940" s="10"/>
      <c r="C940" s="10"/>
      <c r="D940" s="10"/>
      <c r="E940" s="10"/>
      <c r="F940" s="10"/>
      <c r="G940" s="10"/>
      <c r="H940" s="10"/>
      <c r="I940" s="10"/>
      <c r="J940" s="10"/>
      <c r="K940" s="14"/>
      <c r="L940" s="55"/>
      <c r="M940" s="55"/>
      <c r="N940" s="55"/>
      <c r="O940" s="55"/>
      <c r="P940" s="55"/>
      <c r="Q940" s="55"/>
      <c r="R940" s="55"/>
      <c r="S940" s="55"/>
      <c r="T940" s="55"/>
      <c r="U940" s="55"/>
      <c r="V940" s="55"/>
      <c r="W940" s="55"/>
      <c r="X940" s="55"/>
      <c r="Y940" s="55"/>
      <c r="Z940" s="55"/>
      <c r="AA940" s="55"/>
      <c r="AB940" s="55"/>
      <c r="AC940" s="55"/>
      <c r="AD940" s="55"/>
      <c r="AE940" s="55"/>
      <c r="AF940" s="55"/>
      <c r="AG940" s="55"/>
      <c r="AH940" s="55"/>
      <c r="AI940" s="55"/>
      <c r="AJ940" s="18">
        <f t="shared" ca="1" si="25"/>
        <v>0</v>
      </c>
      <c r="AK940" s="19">
        <f t="shared" ca="1" si="26"/>
        <v>0</v>
      </c>
      <c r="AL940" s="21" t="s">
        <v>86</v>
      </c>
      <c r="AM940" s="21">
        <v>40</v>
      </c>
      <c r="AN940" s="21">
        <v>38</v>
      </c>
    </row>
    <row r="941" spans="1:40" ht="12" hidden="1" customHeight="1">
      <c r="A941" s="43"/>
      <c r="B941" s="10"/>
      <c r="C941" s="10"/>
      <c r="D941" s="10"/>
      <c r="E941" s="10"/>
      <c r="F941" s="10"/>
      <c r="G941" s="10"/>
      <c r="H941" s="10"/>
      <c r="I941" s="10"/>
      <c r="J941" s="10"/>
      <c r="K941" s="14"/>
      <c r="L941" s="55"/>
      <c r="M941" s="55"/>
      <c r="N941" s="55"/>
      <c r="O941" s="55"/>
      <c r="P941" s="55"/>
      <c r="Q941" s="55"/>
      <c r="R941" s="55"/>
      <c r="S941" s="55"/>
      <c r="T941" s="55"/>
      <c r="U941" s="55"/>
      <c r="V941" s="55"/>
      <c r="W941" s="55"/>
      <c r="X941" s="55"/>
      <c r="Y941" s="55"/>
      <c r="Z941" s="55"/>
      <c r="AA941" s="55"/>
      <c r="AB941" s="55"/>
      <c r="AC941" s="55"/>
      <c r="AD941" s="55"/>
      <c r="AE941" s="55"/>
      <c r="AF941" s="55"/>
      <c r="AG941" s="55"/>
      <c r="AH941" s="55"/>
      <c r="AI941" s="55"/>
      <c r="AJ941" s="18">
        <f t="shared" ca="1" si="25"/>
        <v>0</v>
      </c>
      <c r="AK941" s="19">
        <f t="shared" ca="1" si="26"/>
        <v>0</v>
      </c>
      <c r="AL941" s="21" t="s">
        <v>86</v>
      </c>
      <c r="AM941" s="21">
        <v>41</v>
      </c>
      <c r="AN941" s="21">
        <v>39</v>
      </c>
    </row>
    <row r="942" spans="1:40" ht="12" hidden="1" customHeight="1">
      <c r="A942" s="43"/>
      <c r="B942" s="10"/>
      <c r="C942" s="10"/>
      <c r="D942" s="10"/>
      <c r="E942" s="10"/>
      <c r="F942" s="10"/>
      <c r="G942" s="10"/>
      <c r="H942" s="10"/>
      <c r="I942" s="10"/>
      <c r="J942" s="10"/>
      <c r="K942" s="14"/>
      <c r="L942" s="55"/>
      <c r="M942" s="55"/>
      <c r="N942" s="55"/>
      <c r="O942" s="55"/>
      <c r="P942" s="55"/>
      <c r="Q942" s="55"/>
      <c r="R942" s="55"/>
      <c r="S942" s="55"/>
      <c r="T942" s="55"/>
      <c r="U942" s="55"/>
      <c r="V942" s="55"/>
      <c r="W942" s="55"/>
      <c r="X942" s="55"/>
      <c r="Y942" s="55"/>
      <c r="Z942" s="55"/>
      <c r="AA942" s="55"/>
      <c r="AB942" s="55"/>
      <c r="AC942" s="55"/>
      <c r="AD942" s="55"/>
      <c r="AE942" s="55"/>
      <c r="AF942" s="55"/>
      <c r="AG942" s="55"/>
      <c r="AH942" s="55"/>
      <c r="AI942" s="55"/>
      <c r="AJ942" s="18">
        <f t="shared" ca="1" si="25"/>
        <v>0</v>
      </c>
      <c r="AK942" s="19">
        <f t="shared" ca="1" si="26"/>
        <v>0</v>
      </c>
      <c r="AL942" s="21" t="s">
        <v>86</v>
      </c>
      <c r="AM942" s="21">
        <v>42</v>
      </c>
      <c r="AN942" s="21">
        <v>40</v>
      </c>
    </row>
    <row r="943" spans="1:40" ht="12" hidden="1" customHeight="1">
      <c r="A943" s="43"/>
      <c r="B943" s="10"/>
      <c r="C943" s="10"/>
      <c r="D943" s="10"/>
      <c r="E943" s="10"/>
      <c r="F943" s="10"/>
      <c r="G943" s="10"/>
      <c r="H943" s="10"/>
      <c r="I943" s="10"/>
      <c r="J943" s="10"/>
      <c r="K943" s="14"/>
      <c r="L943" s="55"/>
      <c r="M943" s="55"/>
      <c r="N943" s="55"/>
      <c r="O943" s="55"/>
      <c r="P943" s="55"/>
      <c r="Q943" s="55"/>
      <c r="R943" s="55"/>
      <c r="S943" s="55"/>
      <c r="T943" s="55"/>
      <c r="U943" s="55"/>
      <c r="V943" s="55"/>
      <c r="W943" s="55"/>
      <c r="X943" s="55"/>
      <c r="Y943" s="55"/>
      <c r="Z943" s="55"/>
      <c r="AA943" s="55"/>
      <c r="AB943" s="55"/>
      <c r="AC943" s="55"/>
      <c r="AD943" s="55"/>
      <c r="AE943" s="55"/>
      <c r="AF943" s="55"/>
      <c r="AG943" s="55"/>
      <c r="AH943" s="55"/>
      <c r="AI943" s="55"/>
      <c r="AJ943" s="18">
        <f t="shared" ca="1" si="25"/>
        <v>0</v>
      </c>
      <c r="AK943" s="19">
        <f t="shared" ca="1" si="26"/>
        <v>0</v>
      </c>
      <c r="AL943" s="21" t="s">
        <v>86</v>
      </c>
      <c r="AM943" s="21">
        <v>43</v>
      </c>
      <c r="AN943" s="21">
        <v>41</v>
      </c>
    </row>
    <row r="944" spans="1:40" ht="12" hidden="1" customHeight="1">
      <c r="A944" s="43"/>
      <c r="B944" s="10"/>
      <c r="C944" s="10"/>
      <c r="D944" s="10"/>
      <c r="E944" s="10"/>
      <c r="F944" s="10"/>
      <c r="G944" s="10"/>
      <c r="H944" s="10"/>
      <c r="I944" s="10"/>
      <c r="J944" s="10"/>
      <c r="K944" s="14"/>
      <c r="L944" s="55"/>
      <c r="M944" s="55"/>
      <c r="N944" s="55"/>
      <c r="O944" s="55"/>
      <c r="P944" s="55"/>
      <c r="Q944" s="55"/>
      <c r="R944" s="55"/>
      <c r="S944" s="55"/>
      <c r="T944" s="55"/>
      <c r="U944" s="55"/>
      <c r="V944" s="55"/>
      <c r="W944" s="55"/>
      <c r="X944" s="55"/>
      <c r="Y944" s="55"/>
      <c r="Z944" s="55"/>
      <c r="AA944" s="55"/>
      <c r="AB944" s="55"/>
      <c r="AC944" s="55"/>
      <c r="AD944" s="55"/>
      <c r="AE944" s="55"/>
      <c r="AF944" s="55"/>
      <c r="AG944" s="55"/>
      <c r="AH944" s="55"/>
      <c r="AI944" s="55"/>
      <c r="AJ944" s="18">
        <f t="shared" ca="1" si="25"/>
        <v>0</v>
      </c>
      <c r="AK944" s="19">
        <f t="shared" ca="1" si="26"/>
        <v>0</v>
      </c>
      <c r="AL944" s="21" t="s">
        <v>86</v>
      </c>
      <c r="AM944" s="21">
        <v>44</v>
      </c>
      <c r="AN944" s="21">
        <v>42</v>
      </c>
    </row>
    <row r="945" spans="1:40" ht="12" hidden="1" customHeight="1">
      <c r="A945" s="43"/>
      <c r="B945" s="10"/>
      <c r="C945" s="10"/>
      <c r="D945" s="10"/>
      <c r="E945" s="10"/>
      <c r="F945" s="10"/>
      <c r="G945" s="10"/>
      <c r="H945" s="10"/>
      <c r="I945" s="10"/>
      <c r="J945" s="10"/>
      <c r="K945" s="14"/>
      <c r="L945" s="55"/>
      <c r="M945" s="55"/>
      <c r="N945" s="55"/>
      <c r="O945" s="55"/>
      <c r="P945" s="55"/>
      <c r="Q945" s="55"/>
      <c r="R945" s="55"/>
      <c r="S945" s="55"/>
      <c r="T945" s="55"/>
      <c r="U945" s="55"/>
      <c r="V945" s="55"/>
      <c r="W945" s="55"/>
      <c r="X945" s="55"/>
      <c r="Y945" s="55"/>
      <c r="Z945" s="55"/>
      <c r="AA945" s="55"/>
      <c r="AB945" s="55"/>
      <c r="AC945" s="55"/>
      <c r="AD945" s="55"/>
      <c r="AE945" s="55"/>
      <c r="AF945" s="55"/>
      <c r="AG945" s="55"/>
      <c r="AH945" s="55"/>
      <c r="AI945" s="55"/>
      <c r="AJ945" s="18">
        <f t="shared" ca="1" si="25"/>
        <v>0</v>
      </c>
      <c r="AK945" s="19">
        <f t="shared" ca="1" si="26"/>
        <v>0</v>
      </c>
      <c r="AL945" s="21" t="s">
        <v>86</v>
      </c>
      <c r="AM945" s="21">
        <v>45</v>
      </c>
      <c r="AN945" s="21">
        <v>43</v>
      </c>
    </row>
    <row r="946" spans="1:40" ht="12" hidden="1" customHeight="1">
      <c r="A946" s="43"/>
      <c r="B946" s="10"/>
      <c r="C946" s="10"/>
      <c r="D946" s="10"/>
      <c r="E946" s="10"/>
      <c r="F946" s="10"/>
      <c r="G946" s="10"/>
      <c r="H946" s="10"/>
      <c r="I946" s="10"/>
      <c r="J946" s="10"/>
      <c r="K946" s="14"/>
      <c r="L946" s="55"/>
      <c r="M946" s="55"/>
      <c r="N946" s="55"/>
      <c r="O946" s="55"/>
      <c r="P946" s="55"/>
      <c r="Q946" s="55"/>
      <c r="R946" s="55"/>
      <c r="S946" s="55"/>
      <c r="T946" s="55"/>
      <c r="U946" s="55"/>
      <c r="V946" s="55"/>
      <c r="W946" s="55"/>
      <c r="X946" s="55"/>
      <c r="Y946" s="55"/>
      <c r="Z946" s="55"/>
      <c r="AA946" s="55"/>
      <c r="AB946" s="55"/>
      <c r="AC946" s="55"/>
      <c r="AD946" s="55"/>
      <c r="AE946" s="55"/>
      <c r="AF946" s="55"/>
      <c r="AG946" s="55"/>
      <c r="AH946" s="55"/>
      <c r="AI946" s="55"/>
      <c r="AJ946" s="18">
        <f t="shared" ca="1" si="25"/>
        <v>0</v>
      </c>
      <c r="AK946" s="19">
        <f t="shared" ca="1" si="26"/>
        <v>0</v>
      </c>
      <c r="AL946" s="21" t="s">
        <v>86</v>
      </c>
      <c r="AM946" s="21">
        <v>46</v>
      </c>
      <c r="AN946" s="21">
        <v>44</v>
      </c>
    </row>
    <row r="947" spans="1:40" ht="12" hidden="1" customHeight="1">
      <c r="A947" s="43"/>
      <c r="B947" s="10"/>
      <c r="C947" s="10"/>
      <c r="D947" s="10"/>
      <c r="E947" s="10"/>
      <c r="F947" s="10"/>
      <c r="G947" s="10"/>
      <c r="H947" s="10"/>
      <c r="I947" s="10"/>
      <c r="J947" s="10"/>
      <c r="K947" s="14"/>
      <c r="L947" s="55"/>
      <c r="M947" s="55"/>
      <c r="N947" s="55"/>
      <c r="O947" s="55"/>
      <c r="P947" s="55"/>
      <c r="Q947" s="55"/>
      <c r="R947" s="55"/>
      <c r="S947" s="55"/>
      <c r="T947" s="55"/>
      <c r="U947" s="55"/>
      <c r="V947" s="55"/>
      <c r="W947" s="55"/>
      <c r="X947" s="55"/>
      <c r="Y947" s="55"/>
      <c r="Z947" s="55"/>
      <c r="AA947" s="55"/>
      <c r="AB947" s="55"/>
      <c r="AC947" s="55"/>
      <c r="AD947" s="55"/>
      <c r="AE947" s="55"/>
      <c r="AF947" s="55"/>
      <c r="AG947" s="55"/>
      <c r="AH947" s="55"/>
      <c r="AI947" s="55"/>
      <c r="AJ947" s="18">
        <f t="shared" ca="1" si="25"/>
        <v>0</v>
      </c>
      <c r="AK947" s="19">
        <f t="shared" ca="1" si="26"/>
        <v>0</v>
      </c>
      <c r="AL947" s="21" t="s">
        <v>86</v>
      </c>
      <c r="AM947" s="21">
        <v>47</v>
      </c>
      <c r="AN947" s="21">
        <v>45</v>
      </c>
    </row>
    <row r="948" spans="1:40" ht="12" hidden="1" customHeight="1">
      <c r="A948" s="43"/>
      <c r="B948" s="10"/>
      <c r="C948" s="10"/>
      <c r="D948" s="10"/>
      <c r="E948" s="10"/>
      <c r="F948" s="10"/>
      <c r="G948" s="10"/>
      <c r="H948" s="10"/>
      <c r="I948" s="10"/>
      <c r="J948" s="10"/>
      <c r="K948" s="14"/>
      <c r="L948" s="55"/>
      <c r="M948" s="55"/>
      <c r="N948" s="55"/>
      <c r="O948" s="55"/>
      <c r="P948" s="55"/>
      <c r="Q948" s="55"/>
      <c r="R948" s="55"/>
      <c r="S948" s="55"/>
      <c r="T948" s="55"/>
      <c r="U948" s="55"/>
      <c r="V948" s="55"/>
      <c r="W948" s="55"/>
      <c r="X948" s="55"/>
      <c r="Y948" s="55"/>
      <c r="Z948" s="55"/>
      <c r="AA948" s="55"/>
      <c r="AB948" s="55"/>
      <c r="AC948" s="55"/>
      <c r="AD948" s="55"/>
      <c r="AE948" s="55"/>
      <c r="AF948" s="55"/>
      <c r="AG948" s="55"/>
      <c r="AH948" s="55"/>
      <c r="AI948" s="55"/>
      <c r="AJ948" s="18">
        <f t="shared" ca="1" si="25"/>
        <v>0</v>
      </c>
      <c r="AK948" s="19">
        <f t="shared" ca="1" si="26"/>
        <v>0</v>
      </c>
      <c r="AL948" s="21" t="s">
        <v>86</v>
      </c>
      <c r="AM948" s="21">
        <v>48</v>
      </c>
      <c r="AN948" s="21">
        <v>46</v>
      </c>
    </row>
    <row r="949" spans="1:40" ht="12" hidden="1" customHeight="1">
      <c r="A949" s="43"/>
      <c r="B949" s="10"/>
      <c r="C949" s="10"/>
      <c r="D949" s="10"/>
      <c r="E949" s="10"/>
      <c r="F949" s="10"/>
      <c r="G949" s="10"/>
      <c r="H949" s="10"/>
      <c r="I949" s="10"/>
      <c r="J949" s="10"/>
      <c r="K949" s="14"/>
      <c r="L949" s="55"/>
      <c r="M949" s="55"/>
      <c r="N949" s="55"/>
      <c r="O949" s="55"/>
      <c r="P949" s="55"/>
      <c r="Q949" s="55"/>
      <c r="R949" s="55"/>
      <c r="S949" s="55"/>
      <c r="T949" s="55"/>
      <c r="U949" s="55"/>
      <c r="V949" s="55"/>
      <c r="W949" s="55"/>
      <c r="X949" s="55"/>
      <c r="Y949" s="55"/>
      <c r="Z949" s="55"/>
      <c r="AA949" s="55"/>
      <c r="AB949" s="55"/>
      <c r="AC949" s="55"/>
      <c r="AD949" s="55"/>
      <c r="AE949" s="55"/>
      <c r="AF949" s="55"/>
      <c r="AG949" s="55"/>
      <c r="AH949" s="55"/>
      <c r="AI949" s="55"/>
      <c r="AJ949" s="18">
        <f t="shared" ca="1" si="25"/>
        <v>0</v>
      </c>
      <c r="AK949" s="19">
        <f t="shared" ca="1" si="26"/>
        <v>0</v>
      </c>
      <c r="AL949" s="21" t="s">
        <v>86</v>
      </c>
      <c r="AM949" s="21">
        <v>49</v>
      </c>
      <c r="AN949" s="21">
        <v>47</v>
      </c>
    </row>
    <row r="950" spans="1:40" ht="12" hidden="1" customHeight="1">
      <c r="A950" s="43"/>
      <c r="B950" s="10"/>
      <c r="C950" s="10"/>
      <c r="D950" s="10"/>
      <c r="E950" s="10"/>
      <c r="F950" s="10"/>
      <c r="G950" s="10"/>
      <c r="H950" s="10"/>
      <c r="I950" s="10"/>
      <c r="J950" s="10"/>
      <c r="K950" s="14"/>
      <c r="L950" s="55"/>
      <c r="M950" s="55"/>
      <c r="N950" s="55"/>
      <c r="O950" s="55"/>
      <c r="P950" s="55"/>
      <c r="Q950" s="55"/>
      <c r="R950" s="55"/>
      <c r="S950" s="55"/>
      <c r="T950" s="55"/>
      <c r="U950" s="55"/>
      <c r="V950" s="55"/>
      <c r="W950" s="55"/>
      <c r="X950" s="55"/>
      <c r="Y950" s="55"/>
      <c r="Z950" s="55"/>
      <c r="AA950" s="55"/>
      <c r="AB950" s="55"/>
      <c r="AC950" s="55"/>
      <c r="AD950" s="55"/>
      <c r="AE950" s="55"/>
      <c r="AF950" s="55"/>
      <c r="AG950" s="55"/>
      <c r="AH950" s="55"/>
      <c r="AI950" s="55"/>
      <c r="AJ950" s="18">
        <f t="shared" ca="1" si="25"/>
        <v>0</v>
      </c>
      <c r="AK950" s="19">
        <f t="shared" ca="1" si="26"/>
        <v>0</v>
      </c>
      <c r="AL950" s="21" t="s">
        <v>86</v>
      </c>
      <c r="AM950" s="21">
        <v>50</v>
      </c>
      <c r="AN950" s="21">
        <v>48</v>
      </c>
    </row>
    <row r="951" spans="1:40" ht="12" hidden="1" customHeight="1">
      <c r="A951" s="43"/>
      <c r="B951" s="10"/>
      <c r="C951" s="10"/>
      <c r="D951" s="10"/>
      <c r="E951" s="10"/>
      <c r="F951" s="10"/>
      <c r="G951" s="10"/>
      <c r="H951" s="10"/>
      <c r="I951" s="10"/>
      <c r="J951" s="10"/>
      <c r="K951" s="14"/>
      <c r="L951" s="55"/>
      <c r="M951" s="55"/>
      <c r="N951" s="55"/>
      <c r="O951" s="55"/>
      <c r="P951" s="55"/>
      <c r="Q951" s="55"/>
      <c r="R951" s="55"/>
      <c r="S951" s="55"/>
      <c r="T951" s="55"/>
      <c r="U951" s="55"/>
      <c r="V951" s="55"/>
      <c r="W951" s="55"/>
      <c r="X951" s="55"/>
      <c r="Y951" s="55"/>
      <c r="Z951" s="55"/>
      <c r="AA951" s="55"/>
      <c r="AB951" s="55"/>
      <c r="AC951" s="55"/>
      <c r="AD951" s="55"/>
      <c r="AE951" s="55"/>
      <c r="AF951" s="55"/>
      <c r="AG951" s="55"/>
      <c r="AH951" s="55"/>
      <c r="AI951" s="55"/>
      <c r="AJ951" s="18">
        <f t="shared" ca="1" si="25"/>
        <v>0</v>
      </c>
      <c r="AK951" s="19">
        <f t="shared" ca="1" si="26"/>
        <v>0</v>
      </c>
      <c r="AL951" s="21" t="s">
        <v>86</v>
      </c>
      <c r="AM951" s="21">
        <v>51</v>
      </c>
      <c r="AN951" s="21">
        <v>49</v>
      </c>
    </row>
    <row r="952" spans="1:40" ht="12" hidden="1" customHeight="1">
      <c r="A952" s="43"/>
      <c r="B952" s="10"/>
      <c r="C952" s="10"/>
      <c r="D952" s="10"/>
      <c r="E952" s="10"/>
      <c r="F952" s="10"/>
      <c r="G952" s="10"/>
      <c r="H952" s="10"/>
      <c r="I952" s="10"/>
      <c r="J952" s="10"/>
      <c r="K952" s="14"/>
      <c r="L952" s="55"/>
      <c r="M952" s="55"/>
      <c r="N952" s="55"/>
      <c r="O952" s="55"/>
      <c r="P952" s="55"/>
      <c r="Q952" s="55"/>
      <c r="R952" s="55"/>
      <c r="S952" s="55"/>
      <c r="T952" s="55"/>
      <c r="U952" s="55"/>
      <c r="V952" s="55"/>
      <c r="W952" s="55"/>
      <c r="X952" s="55"/>
      <c r="Y952" s="55"/>
      <c r="Z952" s="55"/>
      <c r="AA952" s="55"/>
      <c r="AB952" s="55"/>
      <c r="AC952" s="55"/>
      <c r="AD952" s="55"/>
      <c r="AE952" s="55"/>
      <c r="AF952" s="55"/>
      <c r="AG952" s="55"/>
      <c r="AH952" s="55"/>
      <c r="AI952" s="55"/>
      <c r="AJ952" s="18">
        <f t="shared" ca="1" si="25"/>
        <v>0</v>
      </c>
      <c r="AK952" s="19">
        <f t="shared" ca="1" si="26"/>
        <v>0</v>
      </c>
      <c r="AL952" s="21" t="s">
        <v>86</v>
      </c>
      <c r="AM952" s="21">
        <v>52</v>
      </c>
      <c r="AN952" s="21">
        <v>50</v>
      </c>
    </row>
    <row r="953" spans="1:40" ht="12" hidden="1" customHeight="1">
      <c r="A953" s="43"/>
      <c r="B953" s="10"/>
      <c r="C953" s="10"/>
      <c r="D953" s="10"/>
      <c r="E953" s="10"/>
      <c r="F953" s="10"/>
      <c r="G953" s="10"/>
      <c r="H953" s="10"/>
      <c r="I953" s="10"/>
      <c r="J953" s="10"/>
      <c r="K953" s="14"/>
      <c r="L953" s="55"/>
      <c r="M953" s="55"/>
      <c r="N953" s="55"/>
      <c r="O953" s="55"/>
      <c r="P953" s="55"/>
      <c r="Q953" s="55"/>
      <c r="R953" s="55"/>
      <c r="S953" s="55"/>
      <c r="T953" s="55"/>
      <c r="U953" s="55"/>
      <c r="V953" s="55"/>
      <c r="W953" s="55"/>
      <c r="X953" s="55"/>
      <c r="Y953" s="55"/>
      <c r="Z953" s="55"/>
      <c r="AA953" s="55"/>
      <c r="AB953" s="55"/>
      <c r="AC953" s="55"/>
      <c r="AD953" s="55"/>
      <c r="AE953" s="55"/>
      <c r="AF953" s="55"/>
      <c r="AG953" s="55"/>
      <c r="AH953" s="55"/>
      <c r="AI953" s="55"/>
      <c r="AJ953" s="18">
        <f t="shared" ca="1" si="25"/>
        <v>0</v>
      </c>
      <c r="AK953" s="19">
        <f t="shared" ca="1" si="26"/>
        <v>0</v>
      </c>
      <c r="AL953" s="21" t="s">
        <v>87</v>
      </c>
      <c r="AM953" s="21">
        <v>3</v>
      </c>
      <c r="AN953" s="21">
        <v>1</v>
      </c>
    </row>
    <row r="954" spans="1:40" ht="12" hidden="1" customHeight="1">
      <c r="A954" s="43"/>
      <c r="B954" s="10"/>
      <c r="C954" s="10"/>
      <c r="D954" s="10"/>
      <c r="E954" s="10"/>
      <c r="F954" s="10"/>
      <c r="G954" s="10"/>
      <c r="H954" s="10"/>
      <c r="I954" s="10"/>
      <c r="J954" s="10"/>
      <c r="K954" s="14"/>
      <c r="L954" s="55"/>
      <c r="M954" s="55"/>
      <c r="N954" s="55"/>
      <c r="O954" s="55"/>
      <c r="P954" s="55"/>
      <c r="Q954" s="55"/>
      <c r="R954" s="55"/>
      <c r="S954" s="55"/>
      <c r="T954" s="55"/>
      <c r="U954" s="55"/>
      <c r="V954" s="55"/>
      <c r="W954" s="55"/>
      <c r="X954" s="55"/>
      <c r="Y954" s="55"/>
      <c r="Z954" s="55"/>
      <c r="AA954" s="55"/>
      <c r="AB954" s="55"/>
      <c r="AC954" s="55"/>
      <c r="AD954" s="55"/>
      <c r="AE954" s="55"/>
      <c r="AF954" s="55"/>
      <c r="AG954" s="55"/>
      <c r="AH954" s="55"/>
      <c r="AI954" s="55"/>
      <c r="AJ954" s="18">
        <f t="shared" ca="1" si="25"/>
        <v>0</v>
      </c>
      <c r="AK954" s="19">
        <f t="shared" ca="1" si="26"/>
        <v>0</v>
      </c>
      <c r="AL954" s="21" t="s">
        <v>87</v>
      </c>
      <c r="AM954" s="21">
        <v>4</v>
      </c>
      <c r="AN954" s="21">
        <v>2</v>
      </c>
    </row>
    <row r="955" spans="1:40" ht="12" hidden="1" customHeight="1">
      <c r="A955" s="43"/>
      <c r="B955" s="10"/>
      <c r="C955" s="10"/>
      <c r="D955" s="10"/>
      <c r="E955" s="10"/>
      <c r="F955" s="10"/>
      <c r="G955" s="10"/>
      <c r="H955" s="10"/>
      <c r="I955" s="10"/>
      <c r="J955" s="10"/>
      <c r="K955" s="14"/>
      <c r="L955" s="55"/>
      <c r="M955" s="55"/>
      <c r="N955" s="55"/>
      <c r="O955" s="55"/>
      <c r="P955" s="55"/>
      <c r="Q955" s="55"/>
      <c r="R955" s="55"/>
      <c r="S955" s="55"/>
      <c r="T955" s="55"/>
      <c r="U955" s="55"/>
      <c r="V955" s="55"/>
      <c r="W955" s="55"/>
      <c r="X955" s="55"/>
      <c r="Y955" s="55"/>
      <c r="Z955" s="55"/>
      <c r="AA955" s="55"/>
      <c r="AB955" s="55"/>
      <c r="AC955" s="55"/>
      <c r="AD955" s="55"/>
      <c r="AE955" s="55"/>
      <c r="AF955" s="55"/>
      <c r="AG955" s="55"/>
      <c r="AH955" s="55"/>
      <c r="AI955" s="55"/>
      <c r="AJ955" s="18">
        <f t="shared" ca="1" si="25"/>
        <v>0</v>
      </c>
      <c r="AK955" s="19">
        <f t="shared" ca="1" si="26"/>
        <v>0</v>
      </c>
      <c r="AL955" s="21" t="s">
        <v>87</v>
      </c>
      <c r="AM955" s="21">
        <v>5</v>
      </c>
      <c r="AN955" s="21">
        <v>3</v>
      </c>
    </row>
    <row r="956" spans="1:40" ht="12" hidden="1" customHeight="1">
      <c r="A956" s="43"/>
      <c r="B956" s="10"/>
      <c r="C956" s="10"/>
      <c r="D956" s="10"/>
      <c r="E956" s="10"/>
      <c r="F956" s="10"/>
      <c r="G956" s="10"/>
      <c r="H956" s="10"/>
      <c r="I956" s="10"/>
      <c r="J956" s="10"/>
      <c r="K956" s="14"/>
      <c r="L956" s="55"/>
      <c r="M956" s="55"/>
      <c r="N956" s="55"/>
      <c r="O956" s="55"/>
      <c r="P956" s="55"/>
      <c r="Q956" s="55"/>
      <c r="R956" s="55"/>
      <c r="S956" s="55"/>
      <c r="T956" s="55"/>
      <c r="U956" s="55"/>
      <c r="V956" s="55"/>
      <c r="W956" s="55"/>
      <c r="X956" s="55"/>
      <c r="Y956" s="55"/>
      <c r="Z956" s="55"/>
      <c r="AA956" s="55"/>
      <c r="AB956" s="55"/>
      <c r="AC956" s="55"/>
      <c r="AD956" s="55"/>
      <c r="AE956" s="55"/>
      <c r="AF956" s="55"/>
      <c r="AG956" s="55"/>
      <c r="AH956" s="55"/>
      <c r="AI956" s="55"/>
      <c r="AJ956" s="18">
        <f t="shared" ca="1" si="25"/>
        <v>0</v>
      </c>
      <c r="AK956" s="19">
        <f t="shared" ca="1" si="26"/>
        <v>0</v>
      </c>
      <c r="AL956" s="21" t="s">
        <v>87</v>
      </c>
      <c r="AM956" s="21">
        <v>6</v>
      </c>
      <c r="AN956" s="21">
        <v>4</v>
      </c>
    </row>
    <row r="957" spans="1:40" ht="12" hidden="1" customHeight="1">
      <c r="A957" s="43"/>
      <c r="B957" s="10"/>
      <c r="C957" s="10"/>
      <c r="D957" s="10"/>
      <c r="E957" s="10"/>
      <c r="F957" s="10"/>
      <c r="G957" s="10"/>
      <c r="H957" s="10"/>
      <c r="I957" s="10"/>
      <c r="J957" s="10"/>
      <c r="K957" s="14"/>
      <c r="L957" s="55"/>
      <c r="M957" s="55"/>
      <c r="N957" s="55"/>
      <c r="O957" s="55"/>
      <c r="P957" s="55"/>
      <c r="Q957" s="55"/>
      <c r="R957" s="55"/>
      <c r="S957" s="55"/>
      <c r="T957" s="55"/>
      <c r="U957" s="55"/>
      <c r="V957" s="55"/>
      <c r="W957" s="55"/>
      <c r="X957" s="55"/>
      <c r="Y957" s="55"/>
      <c r="Z957" s="55"/>
      <c r="AA957" s="55"/>
      <c r="AB957" s="55"/>
      <c r="AC957" s="55"/>
      <c r="AD957" s="55"/>
      <c r="AE957" s="55"/>
      <c r="AF957" s="55"/>
      <c r="AG957" s="55"/>
      <c r="AH957" s="55"/>
      <c r="AI957" s="55"/>
      <c r="AJ957" s="18">
        <f t="shared" ca="1" si="25"/>
        <v>0</v>
      </c>
      <c r="AK957" s="19">
        <f t="shared" ca="1" si="26"/>
        <v>0</v>
      </c>
      <c r="AL957" s="21" t="s">
        <v>87</v>
      </c>
      <c r="AM957" s="21">
        <v>7</v>
      </c>
      <c r="AN957" s="21">
        <v>5</v>
      </c>
    </row>
    <row r="958" spans="1:40" ht="12" hidden="1" customHeight="1">
      <c r="A958" s="43"/>
      <c r="B958" s="10"/>
      <c r="C958" s="10"/>
      <c r="D958" s="10"/>
      <c r="E958" s="10"/>
      <c r="F958" s="10"/>
      <c r="G958" s="10"/>
      <c r="H958" s="10"/>
      <c r="I958" s="10"/>
      <c r="J958" s="10"/>
      <c r="K958" s="14"/>
      <c r="L958" s="55"/>
      <c r="M958" s="55"/>
      <c r="N958" s="55"/>
      <c r="O958" s="55"/>
      <c r="P958" s="55"/>
      <c r="Q958" s="55"/>
      <c r="R958" s="55"/>
      <c r="S958" s="55"/>
      <c r="T958" s="55"/>
      <c r="U958" s="55"/>
      <c r="V958" s="55"/>
      <c r="W958" s="55"/>
      <c r="X958" s="55"/>
      <c r="Y958" s="55"/>
      <c r="Z958" s="55"/>
      <c r="AA958" s="55"/>
      <c r="AB958" s="55"/>
      <c r="AC958" s="55"/>
      <c r="AD958" s="55"/>
      <c r="AE958" s="55"/>
      <c r="AF958" s="55"/>
      <c r="AG958" s="55"/>
      <c r="AH958" s="55"/>
      <c r="AI958" s="55"/>
      <c r="AJ958" s="18">
        <f t="shared" ca="1" si="25"/>
        <v>0</v>
      </c>
      <c r="AK958" s="19">
        <f t="shared" ca="1" si="26"/>
        <v>0</v>
      </c>
      <c r="AL958" s="21" t="s">
        <v>87</v>
      </c>
      <c r="AM958" s="21">
        <v>8</v>
      </c>
      <c r="AN958" s="21">
        <v>6</v>
      </c>
    </row>
    <row r="959" spans="1:40" ht="12" hidden="1" customHeight="1">
      <c r="A959" s="43"/>
      <c r="B959" s="10"/>
      <c r="C959" s="10"/>
      <c r="D959" s="10"/>
      <c r="E959" s="10"/>
      <c r="F959" s="10"/>
      <c r="G959" s="10"/>
      <c r="H959" s="10"/>
      <c r="I959" s="10"/>
      <c r="J959" s="10"/>
      <c r="K959" s="14"/>
      <c r="L959" s="55"/>
      <c r="M959" s="55"/>
      <c r="N959" s="55"/>
      <c r="O959" s="55"/>
      <c r="P959" s="55"/>
      <c r="Q959" s="55"/>
      <c r="R959" s="55"/>
      <c r="S959" s="55"/>
      <c r="T959" s="55"/>
      <c r="U959" s="55"/>
      <c r="V959" s="55"/>
      <c r="W959" s="55"/>
      <c r="X959" s="55"/>
      <c r="Y959" s="55"/>
      <c r="Z959" s="55"/>
      <c r="AA959" s="55"/>
      <c r="AB959" s="55"/>
      <c r="AC959" s="55"/>
      <c r="AD959" s="55"/>
      <c r="AE959" s="55"/>
      <c r="AF959" s="55"/>
      <c r="AG959" s="55"/>
      <c r="AH959" s="55"/>
      <c r="AI959" s="55"/>
      <c r="AJ959" s="18">
        <f t="shared" ca="1" si="25"/>
        <v>0</v>
      </c>
      <c r="AK959" s="19">
        <f t="shared" ca="1" si="26"/>
        <v>0</v>
      </c>
      <c r="AL959" s="21" t="s">
        <v>87</v>
      </c>
      <c r="AM959" s="21">
        <v>9</v>
      </c>
      <c r="AN959" s="21">
        <v>7</v>
      </c>
    </row>
    <row r="960" spans="1:40" ht="12" hidden="1" customHeight="1">
      <c r="A960" s="43"/>
      <c r="B960" s="10"/>
      <c r="C960" s="10"/>
      <c r="D960" s="10"/>
      <c r="E960" s="10"/>
      <c r="F960" s="10"/>
      <c r="G960" s="10"/>
      <c r="H960" s="10"/>
      <c r="I960" s="10"/>
      <c r="J960" s="10"/>
      <c r="K960" s="14"/>
      <c r="L960" s="55"/>
      <c r="M960" s="55"/>
      <c r="N960" s="55"/>
      <c r="O960" s="55"/>
      <c r="P960" s="55"/>
      <c r="Q960" s="55"/>
      <c r="R960" s="55"/>
      <c r="S960" s="55"/>
      <c r="T960" s="55"/>
      <c r="U960" s="55"/>
      <c r="V960" s="55"/>
      <c r="W960" s="55"/>
      <c r="X960" s="55"/>
      <c r="Y960" s="55"/>
      <c r="Z960" s="55"/>
      <c r="AA960" s="55"/>
      <c r="AB960" s="55"/>
      <c r="AC960" s="55"/>
      <c r="AD960" s="55"/>
      <c r="AE960" s="55"/>
      <c r="AF960" s="55"/>
      <c r="AG960" s="55"/>
      <c r="AH960" s="55"/>
      <c r="AI960" s="55"/>
      <c r="AJ960" s="18">
        <f t="shared" ca="1" si="25"/>
        <v>0</v>
      </c>
      <c r="AK960" s="19">
        <f t="shared" ca="1" si="26"/>
        <v>0</v>
      </c>
      <c r="AL960" s="21" t="s">
        <v>87</v>
      </c>
      <c r="AM960" s="21">
        <v>10</v>
      </c>
      <c r="AN960" s="21">
        <v>8</v>
      </c>
    </row>
    <row r="961" spans="1:40" ht="12" hidden="1" customHeight="1">
      <c r="A961" s="43"/>
      <c r="B961" s="10"/>
      <c r="C961" s="10"/>
      <c r="D961" s="10"/>
      <c r="E961" s="10"/>
      <c r="F961" s="10"/>
      <c r="G961" s="10"/>
      <c r="H961" s="10"/>
      <c r="I961" s="10"/>
      <c r="J961" s="10"/>
      <c r="K961" s="14"/>
      <c r="L961" s="55"/>
      <c r="M961" s="55"/>
      <c r="N961" s="55"/>
      <c r="O961" s="55"/>
      <c r="P961" s="55"/>
      <c r="Q961" s="55"/>
      <c r="R961" s="55"/>
      <c r="S961" s="55"/>
      <c r="T961" s="55"/>
      <c r="U961" s="55"/>
      <c r="V961" s="55"/>
      <c r="W961" s="55"/>
      <c r="X961" s="55"/>
      <c r="Y961" s="55"/>
      <c r="Z961" s="55"/>
      <c r="AA961" s="55"/>
      <c r="AB961" s="55"/>
      <c r="AC961" s="55"/>
      <c r="AD961" s="55"/>
      <c r="AE961" s="55"/>
      <c r="AF961" s="55"/>
      <c r="AG961" s="55"/>
      <c r="AH961" s="55"/>
      <c r="AI961" s="55"/>
      <c r="AJ961" s="18">
        <f t="shared" ca="1" si="25"/>
        <v>0</v>
      </c>
      <c r="AK961" s="19">
        <f t="shared" ca="1" si="26"/>
        <v>0</v>
      </c>
      <c r="AL961" s="21" t="s">
        <v>87</v>
      </c>
      <c r="AM961" s="21">
        <v>11</v>
      </c>
      <c r="AN961" s="21">
        <v>9</v>
      </c>
    </row>
    <row r="962" spans="1:40" ht="12" hidden="1" customHeight="1">
      <c r="A962" s="43"/>
      <c r="B962" s="10"/>
      <c r="C962" s="10"/>
      <c r="D962" s="10"/>
      <c r="E962" s="10"/>
      <c r="F962" s="10"/>
      <c r="G962" s="10"/>
      <c r="H962" s="10"/>
      <c r="I962" s="10"/>
      <c r="J962" s="10"/>
      <c r="K962" s="14"/>
      <c r="L962" s="55"/>
      <c r="M962" s="55"/>
      <c r="N962" s="55"/>
      <c r="O962" s="55"/>
      <c r="P962" s="55"/>
      <c r="Q962" s="55"/>
      <c r="R962" s="55"/>
      <c r="S962" s="55"/>
      <c r="T962" s="55"/>
      <c r="U962" s="55"/>
      <c r="V962" s="55"/>
      <c r="W962" s="55"/>
      <c r="X962" s="55"/>
      <c r="Y962" s="55"/>
      <c r="Z962" s="55"/>
      <c r="AA962" s="55"/>
      <c r="AB962" s="55"/>
      <c r="AC962" s="55"/>
      <c r="AD962" s="55"/>
      <c r="AE962" s="55"/>
      <c r="AF962" s="55"/>
      <c r="AG962" s="55"/>
      <c r="AH962" s="55"/>
      <c r="AI962" s="55"/>
      <c r="AJ962" s="18">
        <f t="shared" ca="1" si="25"/>
        <v>0</v>
      </c>
      <c r="AK962" s="19">
        <f t="shared" ca="1" si="26"/>
        <v>0</v>
      </c>
      <c r="AL962" s="21" t="s">
        <v>87</v>
      </c>
      <c r="AM962" s="21">
        <v>12</v>
      </c>
      <c r="AN962" s="21">
        <v>10</v>
      </c>
    </row>
    <row r="963" spans="1:40" ht="12" hidden="1" customHeight="1">
      <c r="A963" s="43"/>
      <c r="B963" s="10"/>
      <c r="C963" s="10"/>
      <c r="D963" s="10"/>
      <c r="E963" s="10"/>
      <c r="F963" s="10"/>
      <c r="G963" s="10"/>
      <c r="H963" s="10"/>
      <c r="I963" s="10"/>
      <c r="J963" s="10"/>
      <c r="K963" s="14"/>
      <c r="L963" s="55"/>
      <c r="M963" s="55"/>
      <c r="N963" s="55"/>
      <c r="O963" s="55"/>
      <c r="P963" s="55"/>
      <c r="Q963" s="55"/>
      <c r="R963" s="55"/>
      <c r="S963" s="55"/>
      <c r="T963" s="55"/>
      <c r="U963" s="55"/>
      <c r="V963" s="55"/>
      <c r="W963" s="55"/>
      <c r="X963" s="55"/>
      <c r="Y963" s="55"/>
      <c r="Z963" s="55"/>
      <c r="AA963" s="55"/>
      <c r="AB963" s="55"/>
      <c r="AC963" s="55"/>
      <c r="AD963" s="55"/>
      <c r="AE963" s="55"/>
      <c r="AF963" s="55"/>
      <c r="AG963" s="55"/>
      <c r="AH963" s="55"/>
      <c r="AI963" s="55"/>
      <c r="AJ963" s="18">
        <f t="shared" ca="1" si="25"/>
        <v>0</v>
      </c>
      <c r="AK963" s="19">
        <f t="shared" ca="1" si="26"/>
        <v>0</v>
      </c>
      <c r="AL963" s="21" t="s">
        <v>87</v>
      </c>
      <c r="AM963" s="21">
        <v>13</v>
      </c>
      <c r="AN963" s="21">
        <v>11</v>
      </c>
    </row>
    <row r="964" spans="1:40" ht="12" hidden="1" customHeight="1">
      <c r="A964" s="43"/>
      <c r="B964" s="10"/>
      <c r="C964" s="10"/>
      <c r="D964" s="10"/>
      <c r="E964" s="10"/>
      <c r="F964" s="10"/>
      <c r="G964" s="10"/>
      <c r="H964" s="10"/>
      <c r="I964" s="10"/>
      <c r="J964" s="10"/>
      <c r="K964" s="14"/>
      <c r="L964" s="55"/>
      <c r="M964" s="55"/>
      <c r="N964" s="55"/>
      <c r="O964" s="55"/>
      <c r="P964" s="55"/>
      <c r="Q964" s="55"/>
      <c r="R964" s="55"/>
      <c r="S964" s="55"/>
      <c r="T964" s="55"/>
      <c r="U964" s="55"/>
      <c r="V964" s="55"/>
      <c r="W964" s="55"/>
      <c r="X964" s="55"/>
      <c r="Y964" s="55"/>
      <c r="Z964" s="55"/>
      <c r="AA964" s="55"/>
      <c r="AB964" s="55"/>
      <c r="AC964" s="55"/>
      <c r="AD964" s="55"/>
      <c r="AE964" s="55"/>
      <c r="AF964" s="55"/>
      <c r="AG964" s="55"/>
      <c r="AH964" s="55"/>
      <c r="AI964" s="55"/>
      <c r="AJ964" s="18">
        <f t="shared" ca="1" si="25"/>
        <v>0</v>
      </c>
      <c r="AK964" s="19">
        <f t="shared" ca="1" si="26"/>
        <v>0</v>
      </c>
      <c r="AL964" s="21" t="s">
        <v>87</v>
      </c>
      <c r="AM964" s="21">
        <v>14</v>
      </c>
      <c r="AN964" s="21">
        <v>12</v>
      </c>
    </row>
    <row r="965" spans="1:40" ht="12" hidden="1" customHeight="1">
      <c r="A965" s="43"/>
      <c r="B965" s="10"/>
      <c r="C965" s="10"/>
      <c r="D965" s="10"/>
      <c r="E965" s="10"/>
      <c r="F965" s="10"/>
      <c r="G965" s="10"/>
      <c r="H965" s="10"/>
      <c r="I965" s="10"/>
      <c r="J965" s="10"/>
      <c r="K965" s="14"/>
      <c r="L965" s="55"/>
      <c r="M965" s="55"/>
      <c r="N965" s="55"/>
      <c r="O965" s="55"/>
      <c r="P965" s="55"/>
      <c r="Q965" s="55"/>
      <c r="R965" s="55"/>
      <c r="S965" s="55"/>
      <c r="T965" s="55"/>
      <c r="U965" s="55"/>
      <c r="V965" s="55"/>
      <c r="W965" s="55"/>
      <c r="X965" s="55"/>
      <c r="Y965" s="55"/>
      <c r="Z965" s="55"/>
      <c r="AA965" s="55"/>
      <c r="AB965" s="55"/>
      <c r="AC965" s="55"/>
      <c r="AD965" s="55"/>
      <c r="AE965" s="55"/>
      <c r="AF965" s="55"/>
      <c r="AG965" s="55"/>
      <c r="AH965" s="55"/>
      <c r="AI965" s="55"/>
      <c r="AJ965" s="18">
        <f t="shared" ca="1" si="25"/>
        <v>0</v>
      </c>
      <c r="AK965" s="19">
        <f t="shared" ca="1" si="26"/>
        <v>0</v>
      </c>
      <c r="AL965" s="21" t="s">
        <v>87</v>
      </c>
      <c r="AM965" s="21">
        <v>15</v>
      </c>
      <c r="AN965" s="21">
        <v>13</v>
      </c>
    </row>
    <row r="966" spans="1:40" ht="12" hidden="1" customHeight="1">
      <c r="A966" s="43"/>
      <c r="B966" s="10"/>
      <c r="C966" s="10"/>
      <c r="D966" s="10"/>
      <c r="E966" s="10"/>
      <c r="F966" s="10"/>
      <c r="G966" s="10"/>
      <c r="H966" s="10"/>
      <c r="I966" s="10"/>
      <c r="J966" s="10"/>
      <c r="K966" s="14"/>
      <c r="L966" s="55"/>
      <c r="M966" s="55"/>
      <c r="N966" s="55"/>
      <c r="O966" s="55"/>
      <c r="P966" s="55"/>
      <c r="Q966" s="55"/>
      <c r="R966" s="55"/>
      <c r="S966" s="55"/>
      <c r="T966" s="55"/>
      <c r="U966" s="55"/>
      <c r="V966" s="55"/>
      <c r="W966" s="55"/>
      <c r="X966" s="55"/>
      <c r="Y966" s="55"/>
      <c r="Z966" s="55"/>
      <c r="AA966" s="55"/>
      <c r="AB966" s="55"/>
      <c r="AC966" s="55"/>
      <c r="AD966" s="55"/>
      <c r="AE966" s="55"/>
      <c r="AF966" s="55"/>
      <c r="AG966" s="55"/>
      <c r="AH966" s="55"/>
      <c r="AI966" s="55"/>
      <c r="AJ966" s="18">
        <f t="shared" ca="1" si="25"/>
        <v>0</v>
      </c>
      <c r="AK966" s="19">
        <f t="shared" ca="1" si="26"/>
        <v>0</v>
      </c>
      <c r="AL966" s="21" t="s">
        <v>87</v>
      </c>
      <c r="AM966" s="21">
        <v>16</v>
      </c>
      <c r="AN966" s="21">
        <v>14</v>
      </c>
    </row>
    <row r="967" spans="1:40" ht="12" hidden="1" customHeight="1">
      <c r="A967" s="43"/>
      <c r="B967" s="10"/>
      <c r="C967" s="10"/>
      <c r="D967" s="10"/>
      <c r="E967" s="10"/>
      <c r="F967" s="10"/>
      <c r="G967" s="10"/>
      <c r="H967" s="10"/>
      <c r="I967" s="10"/>
      <c r="J967" s="10"/>
      <c r="K967" s="14"/>
      <c r="L967" s="55"/>
      <c r="M967" s="55"/>
      <c r="N967" s="55"/>
      <c r="O967" s="55"/>
      <c r="P967" s="55"/>
      <c r="Q967" s="55"/>
      <c r="R967" s="55"/>
      <c r="S967" s="55"/>
      <c r="T967" s="55"/>
      <c r="U967" s="55"/>
      <c r="V967" s="55"/>
      <c r="W967" s="55"/>
      <c r="X967" s="55"/>
      <c r="Y967" s="55"/>
      <c r="Z967" s="55"/>
      <c r="AA967" s="55"/>
      <c r="AB967" s="55"/>
      <c r="AC967" s="55"/>
      <c r="AD967" s="55"/>
      <c r="AE967" s="55"/>
      <c r="AF967" s="55"/>
      <c r="AG967" s="55"/>
      <c r="AH967" s="55"/>
      <c r="AI967" s="55"/>
      <c r="AJ967" s="18">
        <f t="shared" ca="1" si="25"/>
        <v>0</v>
      </c>
      <c r="AK967" s="19">
        <f t="shared" ca="1" si="26"/>
        <v>0</v>
      </c>
      <c r="AL967" s="21" t="s">
        <v>87</v>
      </c>
      <c r="AM967" s="21">
        <v>17</v>
      </c>
      <c r="AN967" s="21">
        <v>15</v>
      </c>
    </row>
    <row r="968" spans="1:40" ht="12" hidden="1" customHeight="1">
      <c r="A968" s="43"/>
      <c r="B968" s="10"/>
      <c r="C968" s="10"/>
      <c r="D968" s="10"/>
      <c r="E968" s="10"/>
      <c r="F968" s="10"/>
      <c r="G968" s="10"/>
      <c r="H968" s="10"/>
      <c r="I968" s="10"/>
      <c r="J968" s="10"/>
      <c r="K968" s="14"/>
      <c r="L968" s="55"/>
      <c r="M968" s="55"/>
      <c r="N968" s="55"/>
      <c r="O968" s="55"/>
      <c r="P968" s="55"/>
      <c r="Q968" s="55"/>
      <c r="R968" s="55"/>
      <c r="S968" s="55"/>
      <c r="T968" s="55"/>
      <c r="U968" s="55"/>
      <c r="V968" s="55"/>
      <c r="W968" s="55"/>
      <c r="X968" s="55"/>
      <c r="Y968" s="55"/>
      <c r="Z968" s="55"/>
      <c r="AA968" s="55"/>
      <c r="AB968" s="55"/>
      <c r="AC968" s="55"/>
      <c r="AD968" s="55"/>
      <c r="AE968" s="55"/>
      <c r="AF968" s="55"/>
      <c r="AG968" s="55"/>
      <c r="AH968" s="55"/>
      <c r="AI968" s="55"/>
      <c r="AJ968" s="18">
        <f t="shared" ca="1" si="25"/>
        <v>0</v>
      </c>
      <c r="AK968" s="19">
        <f t="shared" ca="1" si="26"/>
        <v>0</v>
      </c>
      <c r="AL968" s="21" t="s">
        <v>87</v>
      </c>
      <c r="AM968" s="21">
        <v>18</v>
      </c>
      <c r="AN968" s="21">
        <v>16</v>
      </c>
    </row>
    <row r="969" spans="1:40" ht="12" hidden="1" customHeight="1">
      <c r="A969" s="43"/>
      <c r="B969" s="10"/>
      <c r="C969" s="10"/>
      <c r="D969" s="10"/>
      <c r="E969" s="10"/>
      <c r="F969" s="10"/>
      <c r="G969" s="10"/>
      <c r="H969" s="10"/>
      <c r="I969" s="10"/>
      <c r="J969" s="10"/>
      <c r="K969" s="14"/>
      <c r="L969" s="55"/>
      <c r="M969" s="55"/>
      <c r="N969" s="55"/>
      <c r="O969" s="55"/>
      <c r="P969" s="55"/>
      <c r="Q969" s="55"/>
      <c r="R969" s="55"/>
      <c r="S969" s="55"/>
      <c r="T969" s="55"/>
      <c r="U969" s="55"/>
      <c r="V969" s="55"/>
      <c r="W969" s="55"/>
      <c r="X969" s="55"/>
      <c r="Y969" s="55"/>
      <c r="Z969" s="55"/>
      <c r="AA969" s="55"/>
      <c r="AB969" s="55"/>
      <c r="AC969" s="55"/>
      <c r="AD969" s="55"/>
      <c r="AE969" s="55"/>
      <c r="AF969" s="55"/>
      <c r="AG969" s="55"/>
      <c r="AH969" s="55"/>
      <c r="AI969" s="55"/>
      <c r="AJ969" s="18">
        <f t="shared" ca="1" si="25"/>
        <v>0</v>
      </c>
      <c r="AK969" s="19">
        <f t="shared" ca="1" si="26"/>
        <v>0</v>
      </c>
      <c r="AL969" s="21" t="s">
        <v>87</v>
      </c>
      <c r="AM969" s="21">
        <v>19</v>
      </c>
      <c r="AN969" s="21">
        <v>17</v>
      </c>
    </row>
    <row r="970" spans="1:40" ht="12" hidden="1" customHeight="1">
      <c r="A970" s="43"/>
      <c r="B970" s="10"/>
      <c r="C970" s="10"/>
      <c r="D970" s="10"/>
      <c r="E970" s="10"/>
      <c r="F970" s="10"/>
      <c r="G970" s="10"/>
      <c r="H970" s="10"/>
      <c r="I970" s="10"/>
      <c r="J970" s="10"/>
      <c r="K970" s="14"/>
      <c r="L970" s="55"/>
      <c r="M970" s="55"/>
      <c r="N970" s="55"/>
      <c r="O970" s="55"/>
      <c r="P970" s="55"/>
      <c r="Q970" s="55"/>
      <c r="R970" s="55"/>
      <c r="S970" s="55"/>
      <c r="T970" s="55"/>
      <c r="U970" s="55"/>
      <c r="V970" s="55"/>
      <c r="W970" s="55"/>
      <c r="X970" s="55"/>
      <c r="Y970" s="55"/>
      <c r="Z970" s="55"/>
      <c r="AA970" s="55"/>
      <c r="AB970" s="55"/>
      <c r="AC970" s="55"/>
      <c r="AD970" s="55"/>
      <c r="AE970" s="55"/>
      <c r="AF970" s="55"/>
      <c r="AG970" s="55"/>
      <c r="AH970" s="55"/>
      <c r="AI970" s="55"/>
      <c r="AJ970" s="18">
        <f t="shared" ca="1" si="25"/>
        <v>0</v>
      </c>
      <c r="AK970" s="19">
        <f t="shared" ca="1" si="26"/>
        <v>0</v>
      </c>
      <c r="AL970" s="21" t="s">
        <v>87</v>
      </c>
      <c r="AM970" s="21">
        <v>20</v>
      </c>
      <c r="AN970" s="21">
        <v>18</v>
      </c>
    </row>
    <row r="971" spans="1:40" ht="12" hidden="1" customHeight="1">
      <c r="A971" s="43"/>
      <c r="B971" s="10"/>
      <c r="C971" s="10"/>
      <c r="D971" s="10"/>
      <c r="E971" s="10"/>
      <c r="F971" s="10"/>
      <c r="G971" s="10"/>
      <c r="H971" s="10"/>
      <c r="I971" s="10"/>
      <c r="J971" s="10"/>
      <c r="K971" s="14"/>
      <c r="L971" s="55"/>
      <c r="M971" s="55"/>
      <c r="N971" s="55"/>
      <c r="O971" s="55"/>
      <c r="P971" s="55"/>
      <c r="Q971" s="55"/>
      <c r="R971" s="55"/>
      <c r="S971" s="55"/>
      <c r="T971" s="55"/>
      <c r="U971" s="55"/>
      <c r="V971" s="55"/>
      <c r="W971" s="55"/>
      <c r="X971" s="55"/>
      <c r="Y971" s="55"/>
      <c r="Z971" s="55"/>
      <c r="AA971" s="55"/>
      <c r="AB971" s="55"/>
      <c r="AC971" s="55"/>
      <c r="AD971" s="55"/>
      <c r="AE971" s="55"/>
      <c r="AF971" s="55"/>
      <c r="AG971" s="55"/>
      <c r="AH971" s="55"/>
      <c r="AI971" s="55"/>
      <c r="AJ971" s="18">
        <f t="shared" ca="1" si="25"/>
        <v>0</v>
      </c>
      <c r="AK971" s="19">
        <f t="shared" ca="1" si="26"/>
        <v>0</v>
      </c>
      <c r="AL971" s="21" t="s">
        <v>87</v>
      </c>
      <c r="AM971" s="21">
        <v>21</v>
      </c>
      <c r="AN971" s="21">
        <v>19</v>
      </c>
    </row>
    <row r="972" spans="1:40" ht="12" hidden="1" customHeight="1">
      <c r="A972" s="43"/>
      <c r="B972" s="10"/>
      <c r="C972" s="10"/>
      <c r="D972" s="10"/>
      <c r="E972" s="10"/>
      <c r="F972" s="10"/>
      <c r="G972" s="10"/>
      <c r="H972" s="10"/>
      <c r="I972" s="10"/>
      <c r="J972" s="10"/>
      <c r="K972" s="14"/>
      <c r="L972" s="55"/>
      <c r="M972" s="55"/>
      <c r="N972" s="55"/>
      <c r="O972" s="55"/>
      <c r="P972" s="55"/>
      <c r="Q972" s="55"/>
      <c r="R972" s="55"/>
      <c r="S972" s="55"/>
      <c r="T972" s="55"/>
      <c r="U972" s="55"/>
      <c r="V972" s="55"/>
      <c r="W972" s="55"/>
      <c r="X972" s="55"/>
      <c r="Y972" s="55"/>
      <c r="Z972" s="55"/>
      <c r="AA972" s="55"/>
      <c r="AB972" s="55"/>
      <c r="AC972" s="55"/>
      <c r="AD972" s="55"/>
      <c r="AE972" s="55"/>
      <c r="AF972" s="55"/>
      <c r="AG972" s="55"/>
      <c r="AH972" s="55"/>
      <c r="AI972" s="55"/>
      <c r="AJ972" s="18">
        <f t="shared" ca="1" si="25"/>
        <v>0</v>
      </c>
      <c r="AK972" s="19">
        <f t="shared" ca="1" si="26"/>
        <v>0</v>
      </c>
      <c r="AL972" s="21" t="s">
        <v>87</v>
      </c>
      <c r="AM972" s="21">
        <v>22</v>
      </c>
      <c r="AN972" s="21">
        <v>20</v>
      </c>
    </row>
    <row r="973" spans="1:40" ht="12" hidden="1" customHeight="1">
      <c r="A973" s="43"/>
      <c r="B973" s="10"/>
      <c r="C973" s="10"/>
      <c r="D973" s="10"/>
      <c r="E973" s="10"/>
      <c r="F973" s="10"/>
      <c r="G973" s="10"/>
      <c r="H973" s="10"/>
      <c r="I973" s="10"/>
      <c r="J973" s="10"/>
      <c r="K973" s="14"/>
      <c r="L973" s="55"/>
      <c r="M973" s="55"/>
      <c r="N973" s="55"/>
      <c r="O973" s="55"/>
      <c r="P973" s="55"/>
      <c r="Q973" s="55"/>
      <c r="R973" s="55"/>
      <c r="S973" s="55"/>
      <c r="T973" s="55"/>
      <c r="U973" s="55"/>
      <c r="V973" s="55"/>
      <c r="W973" s="55"/>
      <c r="X973" s="55"/>
      <c r="Y973" s="55"/>
      <c r="Z973" s="55"/>
      <c r="AA973" s="55"/>
      <c r="AB973" s="55"/>
      <c r="AC973" s="55"/>
      <c r="AD973" s="55"/>
      <c r="AE973" s="55"/>
      <c r="AF973" s="55"/>
      <c r="AG973" s="55"/>
      <c r="AH973" s="55"/>
      <c r="AI973" s="55"/>
      <c r="AJ973" s="18">
        <f t="shared" ca="1" si="25"/>
        <v>0</v>
      </c>
      <c r="AK973" s="19">
        <f t="shared" ca="1" si="26"/>
        <v>0</v>
      </c>
      <c r="AL973" s="21" t="s">
        <v>87</v>
      </c>
      <c r="AM973" s="21">
        <v>23</v>
      </c>
      <c r="AN973" s="21">
        <v>21</v>
      </c>
    </row>
    <row r="974" spans="1:40" ht="12" hidden="1" customHeight="1">
      <c r="A974" s="43"/>
      <c r="B974" s="10"/>
      <c r="C974" s="10"/>
      <c r="D974" s="10"/>
      <c r="E974" s="10"/>
      <c r="F974" s="10"/>
      <c r="G974" s="10"/>
      <c r="H974" s="10"/>
      <c r="I974" s="10"/>
      <c r="J974" s="10"/>
      <c r="K974" s="14"/>
      <c r="L974" s="55"/>
      <c r="M974" s="55"/>
      <c r="N974" s="55"/>
      <c r="O974" s="55"/>
      <c r="P974" s="55"/>
      <c r="Q974" s="55"/>
      <c r="R974" s="55"/>
      <c r="S974" s="55"/>
      <c r="T974" s="55"/>
      <c r="U974" s="55"/>
      <c r="V974" s="55"/>
      <c r="W974" s="55"/>
      <c r="X974" s="55"/>
      <c r="Y974" s="55"/>
      <c r="Z974" s="55"/>
      <c r="AA974" s="55"/>
      <c r="AB974" s="55"/>
      <c r="AC974" s="55"/>
      <c r="AD974" s="55"/>
      <c r="AE974" s="55"/>
      <c r="AF974" s="55"/>
      <c r="AG974" s="55"/>
      <c r="AH974" s="55"/>
      <c r="AI974" s="55"/>
      <c r="AJ974" s="18">
        <f t="shared" ca="1" si="25"/>
        <v>0</v>
      </c>
      <c r="AK974" s="19">
        <f t="shared" ca="1" si="26"/>
        <v>0</v>
      </c>
      <c r="AL974" s="21" t="s">
        <v>87</v>
      </c>
      <c r="AM974" s="21">
        <v>24</v>
      </c>
      <c r="AN974" s="21">
        <v>22</v>
      </c>
    </row>
    <row r="975" spans="1:40" ht="12" hidden="1" customHeight="1">
      <c r="A975" s="43"/>
      <c r="B975" s="10"/>
      <c r="C975" s="10"/>
      <c r="D975" s="10"/>
      <c r="E975" s="10"/>
      <c r="F975" s="10"/>
      <c r="G975" s="10"/>
      <c r="H975" s="10"/>
      <c r="I975" s="10"/>
      <c r="J975" s="10"/>
      <c r="K975" s="14"/>
      <c r="L975" s="55"/>
      <c r="M975" s="55"/>
      <c r="N975" s="55"/>
      <c r="O975" s="55"/>
      <c r="P975" s="55"/>
      <c r="Q975" s="55"/>
      <c r="R975" s="55"/>
      <c r="S975" s="55"/>
      <c r="T975" s="55"/>
      <c r="U975" s="55"/>
      <c r="V975" s="55"/>
      <c r="W975" s="55"/>
      <c r="X975" s="55"/>
      <c r="Y975" s="55"/>
      <c r="Z975" s="55"/>
      <c r="AA975" s="55"/>
      <c r="AB975" s="55"/>
      <c r="AC975" s="55"/>
      <c r="AD975" s="55"/>
      <c r="AE975" s="55"/>
      <c r="AF975" s="55"/>
      <c r="AG975" s="55"/>
      <c r="AH975" s="55"/>
      <c r="AI975" s="55"/>
      <c r="AJ975" s="18">
        <f t="shared" ca="1" si="25"/>
        <v>0</v>
      </c>
      <c r="AK975" s="19">
        <f t="shared" ca="1" si="26"/>
        <v>0</v>
      </c>
      <c r="AL975" s="21" t="s">
        <v>87</v>
      </c>
      <c r="AM975" s="21">
        <v>25</v>
      </c>
      <c r="AN975" s="21">
        <v>23</v>
      </c>
    </row>
    <row r="976" spans="1:40" ht="12" hidden="1" customHeight="1">
      <c r="A976" s="43"/>
      <c r="B976" s="10"/>
      <c r="C976" s="10"/>
      <c r="D976" s="10"/>
      <c r="E976" s="10"/>
      <c r="F976" s="10"/>
      <c r="G976" s="10"/>
      <c r="H976" s="10"/>
      <c r="I976" s="10"/>
      <c r="J976" s="10"/>
      <c r="K976" s="14"/>
      <c r="L976" s="55"/>
      <c r="M976" s="55"/>
      <c r="N976" s="55"/>
      <c r="O976" s="55"/>
      <c r="P976" s="55"/>
      <c r="Q976" s="55"/>
      <c r="R976" s="55"/>
      <c r="S976" s="55"/>
      <c r="T976" s="55"/>
      <c r="U976" s="55"/>
      <c r="V976" s="55"/>
      <c r="W976" s="55"/>
      <c r="X976" s="55"/>
      <c r="Y976" s="55"/>
      <c r="Z976" s="55"/>
      <c r="AA976" s="55"/>
      <c r="AB976" s="55"/>
      <c r="AC976" s="55"/>
      <c r="AD976" s="55"/>
      <c r="AE976" s="55"/>
      <c r="AF976" s="55"/>
      <c r="AG976" s="55"/>
      <c r="AH976" s="55"/>
      <c r="AI976" s="55"/>
      <c r="AJ976" s="18">
        <f t="shared" ca="1" si="25"/>
        <v>0</v>
      </c>
      <c r="AK976" s="19">
        <f t="shared" ca="1" si="26"/>
        <v>0</v>
      </c>
      <c r="AL976" s="21" t="s">
        <v>87</v>
      </c>
      <c r="AM976" s="21">
        <v>26</v>
      </c>
      <c r="AN976" s="21">
        <v>24</v>
      </c>
    </row>
    <row r="977" spans="1:40" ht="12" hidden="1" customHeight="1">
      <c r="A977" s="43"/>
      <c r="B977" s="10"/>
      <c r="C977" s="10"/>
      <c r="D977" s="10"/>
      <c r="E977" s="10"/>
      <c r="F977" s="10"/>
      <c r="G977" s="10"/>
      <c r="H977" s="10"/>
      <c r="I977" s="10"/>
      <c r="J977" s="10"/>
      <c r="K977" s="14"/>
      <c r="L977" s="55"/>
      <c r="M977" s="55"/>
      <c r="N977" s="55"/>
      <c r="O977" s="55"/>
      <c r="P977" s="55"/>
      <c r="Q977" s="55"/>
      <c r="R977" s="55"/>
      <c r="S977" s="55"/>
      <c r="T977" s="55"/>
      <c r="U977" s="55"/>
      <c r="V977" s="55"/>
      <c r="W977" s="55"/>
      <c r="X977" s="55"/>
      <c r="Y977" s="55"/>
      <c r="Z977" s="55"/>
      <c r="AA977" s="55"/>
      <c r="AB977" s="55"/>
      <c r="AC977" s="55"/>
      <c r="AD977" s="55"/>
      <c r="AE977" s="55"/>
      <c r="AF977" s="55"/>
      <c r="AG977" s="55"/>
      <c r="AH977" s="55"/>
      <c r="AI977" s="55"/>
      <c r="AJ977" s="18">
        <f t="shared" ca="1" si="25"/>
        <v>0</v>
      </c>
      <c r="AK977" s="19">
        <f t="shared" ca="1" si="26"/>
        <v>0</v>
      </c>
      <c r="AL977" s="21" t="s">
        <v>87</v>
      </c>
      <c r="AM977" s="21">
        <v>27</v>
      </c>
      <c r="AN977" s="21">
        <v>25</v>
      </c>
    </row>
    <row r="978" spans="1:40" ht="12" hidden="1" customHeight="1">
      <c r="A978" s="43"/>
      <c r="B978" s="10"/>
      <c r="C978" s="10"/>
      <c r="D978" s="10"/>
      <c r="E978" s="10"/>
      <c r="F978" s="10"/>
      <c r="G978" s="10"/>
      <c r="H978" s="10"/>
      <c r="I978" s="10"/>
      <c r="J978" s="10"/>
      <c r="K978" s="14"/>
      <c r="L978" s="55"/>
      <c r="M978" s="55"/>
      <c r="N978" s="55"/>
      <c r="O978" s="55"/>
      <c r="P978" s="55"/>
      <c r="Q978" s="55"/>
      <c r="R978" s="55"/>
      <c r="S978" s="55"/>
      <c r="T978" s="55"/>
      <c r="U978" s="55"/>
      <c r="V978" s="55"/>
      <c r="W978" s="55"/>
      <c r="X978" s="55"/>
      <c r="Y978" s="55"/>
      <c r="Z978" s="55"/>
      <c r="AA978" s="55"/>
      <c r="AB978" s="55"/>
      <c r="AC978" s="55"/>
      <c r="AD978" s="55"/>
      <c r="AE978" s="55"/>
      <c r="AF978" s="55"/>
      <c r="AG978" s="55"/>
      <c r="AH978" s="55"/>
      <c r="AI978" s="55"/>
      <c r="AJ978" s="18">
        <f t="shared" ca="1" si="25"/>
        <v>0</v>
      </c>
      <c r="AK978" s="19">
        <f t="shared" ca="1" si="26"/>
        <v>0</v>
      </c>
      <c r="AL978" s="21" t="s">
        <v>87</v>
      </c>
      <c r="AM978" s="21">
        <v>28</v>
      </c>
      <c r="AN978" s="21">
        <v>26</v>
      </c>
    </row>
    <row r="979" spans="1:40" ht="12" hidden="1" customHeight="1">
      <c r="A979" s="43"/>
      <c r="B979" s="10"/>
      <c r="C979" s="10"/>
      <c r="D979" s="10"/>
      <c r="E979" s="10"/>
      <c r="F979" s="10"/>
      <c r="G979" s="10"/>
      <c r="H979" s="10"/>
      <c r="I979" s="10"/>
      <c r="J979" s="10"/>
      <c r="K979" s="14"/>
      <c r="L979" s="55"/>
      <c r="M979" s="55"/>
      <c r="N979" s="55"/>
      <c r="O979" s="55"/>
      <c r="P979" s="55"/>
      <c r="Q979" s="55"/>
      <c r="R979" s="55"/>
      <c r="S979" s="55"/>
      <c r="T979" s="55"/>
      <c r="U979" s="55"/>
      <c r="V979" s="55"/>
      <c r="W979" s="55"/>
      <c r="X979" s="55"/>
      <c r="Y979" s="55"/>
      <c r="Z979" s="55"/>
      <c r="AA979" s="55"/>
      <c r="AB979" s="55"/>
      <c r="AC979" s="55"/>
      <c r="AD979" s="55"/>
      <c r="AE979" s="55"/>
      <c r="AF979" s="55"/>
      <c r="AG979" s="55"/>
      <c r="AH979" s="55"/>
      <c r="AI979" s="55"/>
      <c r="AJ979" s="18">
        <f t="shared" ca="1" si="25"/>
        <v>0</v>
      </c>
      <c r="AK979" s="19">
        <f t="shared" ca="1" si="26"/>
        <v>0</v>
      </c>
      <c r="AL979" s="21" t="s">
        <v>87</v>
      </c>
      <c r="AM979" s="21">
        <v>29</v>
      </c>
      <c r="AN979" s="21">
        <v>27</v>
      </c>
    </row>
    <row r="980" spans="1:40" ht="12" hidden="1" customHeight="1">
      <c r="A980" s="43"/>
      <c r="B980" s="10"/>
      <c r="C980" s="10"/>
      <c r="D980" s="10"/>
      <c r="E980" s="10"/>
      <c r="F980" s="10"/>
      <c r="G980" s="10"/>
      <c r="H980" s="10"/>
      <c r="I980" s="10"/>
      <c r="J980" s="10"/>
      <c r="K980" s="14"/>
      <c r="L980" s="55"/>
      <c r="M980" s="55"/>
      <c r="N980" s="55"/>
      <c r="O980" s="55"/>
      <c r="P980" s="55"/>
      <c r="Q980" s="55"/>
      <c r="R980" s="55"/>
      <c r="S980" s="55"/>
      <c r="T980" s="55"/>
      <c r="U980" s="55"/>
      <c r="V980" s="55"/>
      <c r="W980" s="55"/>
      <c r="X980" s="55"/>
      <c r="Y980" s="55"/>
      <c r="Z980" s="55"/>
      <c r="AA980" s="55"/>
      <c r="AB980" s="55"/>
      <c r="AC980" s="55"/>
      <c r="AD980" s="55"/>
      <c r="AE980" s="55"/>
      <c r="AF980" s="55"/>
      <c r="AG980" s="55"/>
      <c r="AH980" s="55"/>
      <c r="AI980" s="55"/>
      <c r="AJ980" s="18">
        <f t="shared" ca="1" si="25"/>
        <v>0</v>
      </c>
      <c r="AK980" s="19">
        <f t="shared" ca="1" si="26"/>
        <v>0</v>
      </c>
      <c r="AL980" s="21" t="s">
        <v>87</v>
      </c>
      <c r="AM980" s="21">
        <v>30</v>
      </c>
      <c r="AN980" s="21">
        <v>28</v>
      </c>
    </row>
    <row r="981" spans="1:40" ht="12" hidden="1" customHeight="1">
      <c r="A981" s="43"/>
      <c r="B981" s="10"/>
      <c r="C981" s="10"/>
      <c r="D981" s="10"/>
      <c r="E981" s="10"/>
      <c r="F981" s="10"/>
      <c r="G981" s="10"/>
      <c r="H981" s="10"/>
      <c r="I981" s="10"/>
      <c r="J981" s="10"/>
      <c r="K981" s="14"/>
      <c r="L981" s="55"/>
      <c r="M981" s="55"/>
      <c r="N981" s="55"/>
      <c r="O981" s="55"/>
      <c r="P981" s="55"/>
      <c r="Q981" s="55"/>
      <c r="R981" s="55"/>
      <c r="S981" s="55"/>
      <c r="T981" s="55"/>
      <c r="U981" s="55"/>
      <c r="V981" s="55"/>
      <c r="W981" s="55"/>
      <c r="X981" s="55"/>
      <c r="Y981" s="55"/>
      <c r="Z981" s="55"/>
      <c r="AA981" s="55"/>
      <c r="AB981" s="55"/>
      <c r="AC981" s="55"/>
      <c r="AD981" s="55"/>
      <c r="AE981" s="55"/>
      <c r="AF981" s="55"/>
      <c r="AG981" s="55"/>
      <c r="AH981" s="55"/>
      <c r="AI981" s="55"/>
      <c r="AJ981" s="18">
        <f t="shared" ca="1" si="25"/>
        <v>0</v>
      </c>
      <c r="AK981" s="19">
        <f t="shared" ca="1" si="26"/>
        <v>0</v>
      </c>
      <c r="AL981" s="21" t="s">
        <v>87</v>
      </c>
      <c r="AM981" s="21">
        <v>31</v>
      </c>
      <c r="AN981" s="21">
        <v>29</v>
      </c>
    </row>
    <row r="982" spans="1:40" ht="12" hidden="1" customHeight="1">
      <c r="A982" s="43"/>
      <c r="B982" s="10"/>
      <c r="C982" s="10"/>
      <c r="D982" s="10"/>
      <c r="E982" s="10"/>
      <c r="F982" s="10"/>
      <c r="G982" s="10"/>
      <c r="H982" s="10"/>
      <c r="I982" s="10"/>
      <c r="J982" s="10"/>
      <c r="K982" s="14"/>
      <c r="L982" s="55"/>
      <c r="M982" s="55"/>
      <c r="N982" s="55"/>
      <c r="O982" s="55"/>
      <c r="P982" s="55"/>
      <c r="Q982" s="55"/>
      <c r="R982" s="55"/>
      <c r="S982" s="55"/>
      <c r="T982" s="55"/>
      <c r="U982" s="55"/>
      <c r="V982" s="55"/>
      <c r="W982" s="55"/>
      <c r="X982" s="55"/>
      <c r="Y982" s="55"/>
      <c r="Z982" s="55"/>
      <c r="AA982" s="55"/>
      <c r="AB982" s="55"/>
      <c r="AC982" s="55"/>
      <c r="AD982" s="55"/>
      <c r="AE982" s="55"/>
      <c r="AF982" s="55"/>
      <c r="AG982" s="55"/>
      <c r="AH982" s="55"/>
      <c r="AI982" s="55"/>
      <c r="AJ982" s="18">
        <f t="shared" ca="1" si="25"/>
        <v>0</v>
      </c>
      <c r="AK982" s="19">
        <f t="shared" ca="1" si="26"/>
        <v>0</v>
      </c>
      <c r="AL982" s="21" t="s">
        <v>87</v>
      </c>
      <c r="AM982" s="21">
        <v>32</v>
      </c>
      <c r="AN982" s="21">
        <v>30</v>
      </c>
    </row>
    <row r="983" spans="1:40" ht="12" hidden="1" customHeight="1">
      <c r="A983" s="43"/>
      <c r="B983" s="10"/>
      <c r="C983" s="10"/>
      <c r="D983" s="10"/>
      <c r="E983" s="10"/>
      <c r="F983" s="10"/>
      <c r="G983" s="10"/>
      <c r="H983" s="10"/>
      <c r="I983" s="10"/>
      <c r="J983" s="10"/>
      <c r="K983" s="14"/>
      <c r="L983" s="55"/>
      <c r="M983" s="55"/>
      <c r="N983" s="55"/>
      <c r="O983" s="55"/>
      <c r="P983" s="55"/>
      <c r="Q983" s="55"/>
      <c r="R983" s="55"/>
      <c r="S983" s="55"/>
      <c r="T983" s="55"/>
      <c r="U983" s="55"/>
      <c r="V983" s="55"/>
      <c r="W983" s="55"/>
      <c r="X983" s="55"/>
      <c r="Y983" s="55"/>
      <c r="Z983" s="55"/>
      <c r="AA983" s="55"/>
      <c r="AB983" s="55"/>
      <c r="AC983" s="55"/>
      <c r="AD983" s="55"/>
      <c r="AE983" s="55"/>
      <c r="AF983" s="55"/>
      <c r="AG983" s="55"/>
      <c r="AH983" s="55"/>
      <c r="AI983" s="55"/>
      <c r="AJ983" s="18">
        <f t="shared" ca="1" si="25"/>
        <v>0</v>
      </c>
      <c r="AK983" s="19">
        <f t="shared" ca="1" si="26"/>
        <v>0</v>
      </c>
      <c r="AL983" s="21" t="s">
        <v>87</v>
      </c>
      <c r="AM983" s="21">
        <v>33</v>
      </c>
      <c r="AN983" s="21">
        <v>31</v>
      </c>
    </row>
    <row r="984" spans="1:40" ht="12" hidden="1" customHeight="1">
      <c r="A984" s="43"/>
      <c r="B984" s="10"/>
      <c r="C984" s="10"/>
      <c r="D984" s="10"/>
      <c r="E984" s="10"/>
      <c r="F984" s="10"/>
      <c r="G984" s="10"/>
      <c r="H984" s="10"/>
      <c r="I984" s="10"/>
      <c r="J984" s="10"/>
      <c r="K984" s="14"/>
      <c r="L984" s="55"/>
      <c r="M984" s="55"/>
      <c r="N984" s="55"/>
      <c r="O984" s="55"/>
      <c r="P984" s="55"/>
      <c r="Q984" s="55"/>
      <c r="R984" s="55"/>
      <c r="S984" s="55"/>
      <c r="T984" s="55"/>
      <c r="U984" s="55"/>
      <c r="V984" s="55"/>
      <c r="W984" s="55"/>
      <c r="X984" s="55"/>
      <c r="Y984" s="55"/>
      <c r="Z984" s="55"/>
      <c r="AA984" s="55"/>
      <c r="AB984" s="55"/>
      <c r="AC984" s="55"/>
      <c r="AD984" s="55"/>
      <c r="AE984" s="55"/>
      <c r="AF984" s="55"/>
      <c r="AG984" s="55"/>
      <c r="AH984" s="55"/>
      <c r="AI984" s="55"/>
      <c r="AJ984" s="18">
        <f t="shared" ca="1" si="25"/>
        <v>0</v>
      </c>
      <c r="AK984" s="19">
        <f t="shared" ca="1" si="26"/>
        <v>0</v>
      </c>
      <c r="AL984" s="21" t="s">
        <v>87</v>
      </c>
      <c r="AM984" s="21">
        <v>34</v>
      </c>
      <c r="AN984" s="21">
        <v>32</v>
      </c>
    </row>
    <row r="985" spans="1:40" ht="12" hidden="1" customHeight="1">
      <c r="A985" s="43"/>
      <c r="B985" s="10"/>
      <c r="C985" s="10"/>
      <c r="D985" s="10"/>
      <c r="E985" s="10"/>
      <c r="F985" s="10"/>
      <c r="G985" s="10"/>
      <c r="H985" s="10"/>
      <c r="I985" s="10"/>
      <c r="J985" s="10"/>
      <c r="K985" s="14"/>
      <c r="L985" s="55"/>
      <c r="M985" s="55"/>
      <c r="N985" s="55"/>
      <c r="O985" s="55"/>
      <c r="P985" s="55"/>
      <c r="Q985" s="55"/>
      <c r="R985" s="55"/>
      <c r="S985" s="55"/>
      <c r="T985" s="55"/>
      <c r="U985" s="55"/>
      <c r="V985" s="55"/>
      <c r="W985" s="55"/>
      <c r="X985" s="55"/>
      <c r="Y985" s="55"/>
      <c r="Z985" s="55"/>
      <c r="AA985" s="55"/>
      <c r="AB985" s="55"/>
      <c r="AC985" s="55"/>
      <c r="AD985" s="55"/>
      <c r="AE985" s="55"/>
      <c r="AF985" s="55"/>
      <c r="AG985" s="55"/>
      <c r="AH985" s="55"/>
      <c r="AI985" s="55"/>
      <c r="AJ985" s="18">
        <f t="shared" ca="1" si="25"/>
        <v>0</v>
      </c>
      <c r="AK985" s="19">
        <f t="shared" ca="1" si="26"/>
        <v>0</v>
      </c>
      <c r="AL985" s="21" t="s">
        <v>87</v>
      </c>
      <c r="AM985" s="21">
        <v>35</v>
      </c>
      <c r="AN985" s="21">
        <v>33</v>
      </c>
    </row>
    <row r="986" spans="1:40" ht="12" hidden="1" customHeight="1">
      <c r="A986" s="43"/>
      <c r="B986" s="10"/>
      <c r="C986" s="10"/>
      <c r="D986" s="10"/>
      <c r="E986" s="10"/>
      <c r="F986" s="10"/>
      <c r="G986" s="10"/>
      <c r="H986" s="10"/>
      <c r="I986" s="10"/>
      <c r="J986" s="10"/>
      <c r="K986" s="14"/>
      <c r="L986" s="55"/>
      <c r="M986" s="55"/>
      <c r="N986" s="55"/>
      <c r="O986" s="55"/>
      <c r="P986" s="55"/>
      <c r="Q986" s="55"/>
      <c r="R986" s="55"/>
      <c r="S986" s="55"/>
      <c r="T986" s="55"/>
      <c r="U986" s="55"/>
      <c r="V986" s="55"/>
      <c r="W986" s="55"/>
      <c r="X986" s="55"/>
      <c r="Y986" s="55"/>
      <c r="Z986" s="55"/>
      <c r="AA986" s="55"/>
      <c r="AB986" s="55"/>
      <c r="AC986" s="55"/>
      <c r="AD986" s="55"/>
      <c r="AE986" s="55"/>
      <c r="AF986" s="55"/>
      <c r="AG986" s="55"/>
      <c r="AH986" s="55"/>
      <c r="AI986" s="55"/>
      <c r="AJ986" s="18">
        <f t="shared" ca="1" si="25"/>
        <v>0</v>
      </c>
      <c r="AK986" s="19">
        <f t="shared" ca="1" si="26"/>
        <v>0</v>
      </c>
      <c r="AL986" s="21" t="s">
        <v>87</v>
      </c>
      <c r="AM986" s="21">
        <v>36</v>
      </c>
      <c r="AN986" s="21">
        <v>34</v>
      </c>
    </row>
    <row r="987" spans="1:40" ht="12" hidden="1" customHeight="1">
      <c r="A987" s="43"/>
      <c r="B987" s="10"/>
      <c r="C987" s="10"/>
      <c r="D987" s="10"/>
      <c r="E987" s="10"/>
      <c r="F987" s="10"/>
      <c r="G987" s="10"/>
      <c r="H987" s="10"/>
      <c r="I987" s="10"/>
      <c r="J987" s="10"/>
      <c r="K987" s="14"/>
      <c r="L987" s="55"/>
      <c r="M987" s="55"/>
      <c r="N987" s="55"/>
      <c r="O987" s="55"/>
      <c r="P987" s="55"/>
      <c r="Q987" s="55"/>
      <c r="R987" s="55"/>
      <c r="S987" s="55"/>
      <c r="T987" s="55"/>
      <c r="U987" s="55"/>
      <c r="V987" s="55"/>
      <c r="W987" s="55"/>
      <c r="X987" s="55"/>
      <c r="Y987" s="55"/>
      <c r="Z987" s="55"/>
      <c r="AA987" s="55"/>
      <c r="AB987" s="55"/>
      <c r="AC987" s="55"/>
      <c r="AD987" s="55"/>
      <c r="AE987" s="55"/>
      <c r="AF987" s="55"/>
      <c r="AG987" s="55"/>
      <c r="AH987" s="55"/>
      <c r="AI987" s="55"/>
      <c r="AJ987" s="18">
        <f t="shared" ca="1" si="25"/>
        <v>0</v>
      </c>
      <c r="AK987" s="19">
        <f t="shared" ca="1" si="26"/>
        <v>0</v>
      </c>
      <c r="AL987" s="21" t="s">
        <v>87</v>
      </c>
      <c r="AM987" s="21">
        <v>37</v>
      </c>
      <c r="AN987" s="21">
        <v>35</v>
      </c>
    </row>
    <row r="988" spans="1:40" ht="12" hidden="1" customHeight="1">
      <c r="A988" s="43"/>
      <c r="B988" s="10"/>
      <c r="C988" s="10"/>
      <c r="D988" s="10"/>
      <c r="E988" s="10"/>
      <c r="F988" s="10"/>
      <c r="G988" s="10"/>
      <c r="H988" s="10"/>
      <c r="I988" s="10"/>
      <c r="J988" s="10"/>
      <c r="K988" s="14"/>
      <c r="L988" s="55"/>
      <c r="M988" s="55"/>
      <c r="N988" s="55"/>
      <c r="O988" s="55"/>
      <c r="P988" s="55"/>
      <c r="Q988" s="55"/>
      <c r="R988" s="55"/>
      <c r="S988" s="55"/>
      <c r="T988" s="55"/>
      <c r="U988" s="55"/>
      <c r="V988" s="55"/>
      <c r="W988" s="55"/>
      <c r="X988" s="55"/>
      <c r="Y988" s="55"/>
      <c r="Z988" s="55"/>
      <c r="AA988" s="55"/>
      <c r="AB988" s="55"/>
      <c r="AC988" s="55"/>
      <c r="AD988" s="55"/>
      <c r="AE988" s="55"/>
      <c r="AF988" s="55"/>
      <c r="AG988" s="55"/>
      <c r="AH988" s="55"/>
      <c r="AI988" s="55"/>
      <c r="AJ988" s="18">
        <f t="shared" ca="1" si="25"/>
        <v>0</v>
      </c>
      <c r="AK988" s="19">
        <f t="shared" ca="1" si="26"/>
        <v>0</v>
      </c>
      <c r="AL988" s="21" t="s">
        <v>87</v>
      </c>
      <c r="AM988" s="21">
        <v>38</v>
      </c>
      <c r="AN988" s="21">
        <v>36</v>
      </c>
    </row>
    <row r="989" spans="1:40" ht="12" hidden="1" customHeight="1">
      <c r="A989" s="43"/>
      <c r="B989" s="10"/>
      <c r="C989" s="10"/>
      <c r="D989" s="10"/>
      <c r="E989" s="10"/>
      <c r="F989" s="10"/>
      <c r="G989" s="10"/>
      <c r="H989" s="10"/>
      <c r="I989" s="10"/>
      <c r="J989" s="10"/>
      <c r="K989" s="14"/>
      <c r="L989" s="55"/>
      <c r="M989" s="55"/>
      <c r="N989" s="55"/>
      <c r="O989" s="55"/>
      <c r="P989" s="55"/>
      <c r="Q989" s="55"/>
      <c r="R989" s="55"/>
      <c r="S989" s="55"/>
      <c r="T989" s="55"/>
      <c r="U989" s="55"/>
      <c r="V989" s="55"/>
      <c r="W989" s="55"/>
      <c r="X989" s="55"/>
      <c r="Y989" s="55"/>
      <c r="Z989" s="55"/>
      <c r="AA989" s="55"/>
      <c r="AB989" s="55"/>
      <c r="AC989" s="55"/>
      <c r="AD989" s="55"/>
      <c r="AE989" s="55"/>
      <c r="AF989" s="55"/>
      <c r="AG989" s="55"/>
      <c r="AH989" s="55"/>
      <c r="AI989" s="55"/>
      <c r="AJ989" s="18">
        <f t="shared" ca="1" si="25"/>
        <v>0</v>
      </c>
      <c r="AK989" s="19">
        <f t="shared" ca="1" si="26"/>
        <v>0</v>
      </c>
      <c r="AL989" s="21" t="s">
        <v>87</v>
      </c>
      <c r="AM989" s="21">
        <v>39</v>
      </c>
      <c r="AN989" s="21">
        <v>37</v>
      </c>
    </row>
    <row r="990" spans="1:40" ht="12" hidden="1" customHeight="1">
      <c r="A990" s="43"/>
      <c r="B990" s="10"/>
      <c r="C990" s="10"/>
      <c r="D990" s="10"/>
      <c r="E990" s="10"/>
      <c r="F990" s="10"/>
      <c r="G990" s="10"/>
      <c r="H990" s="10"/>
      <c r="I990" s="10"/>
      <c r="J990" s="10"/>
      <c r="K990" s="14"/>
      <c r="L990" s="55"/>
      <c r="M990" s="55"/>
      <c r="N990" s="55"/>
      <c r="O990" s="55"/>
      <c r="P990" s="55"/>
      <c r="Q990" s="55"/>
      <c r="R990" s="55"/>
      <c r="S990" s="55"/>
      <c r="T990" s="55"/>
      <c r="U990" s="55"/>
      <c r="V990" s="55"/>
      <c r="W990" s="55"/>
      <c r="X990" s="55"/>
      <c r="Y990" s="55"/>
      <c r="Z990" s="55"/>
      <c r="AA990" s="55"/>
      <c r="AB990" s="55"/>
      <c r="AC990" s="55"/>
      <c r="AD990" s="55"/>
      <c r="AE990" s="55"/>
      <c r="AF990" s="55"/>
      <c r="AG990" s="55"/>
      <c r="AH990" s="55"/>
      <c r="AI990" s="55"/>
      <c r="AJ990" s="18">
        <f t="shared" ca="1" si="25"/>
        <v>0</v>
      </c>
      <c r="AK990" s="19">
        <f t="shared" ca="1" si="26"/>
        <v>0</v>
      </c>
      <c r="AL990" s="21" t="s">
        <v>87</v>
      </c>
      <c r="AM990" s="21">
        <v>40</v>
      </c>
      <c r="AN990" s="21">
        <v>38</v>
      </c>
    </row>
    <row r="991" spans="1:40" ht="12" hidden="1" customHeight="1">
      <c r="A991" s="43"/>
      <c r="B991" s="10"/>
      <c r="C991" s="10"/>
      <c r="D991" s="10"/>
      <c r="E991" s="10"/>
      <c r="F991" s="10"/>
      <c r="G991" s="10"/>
      <c r="H991" s="10"/>
      <c r="I991" s="10"/>
      <c r="J991" s="10"/>
      <c r="K991" s="14"/>
      <c r="L991" s="55"/>
      <c r="M991" s="55"/>
      <c r="N991" s="55"/>
      <c r="O991" s="55"/>
      <c r="P991" s="55"/>
      <c r="Q991" s="55"/>
      <c r="R991" s="55"/>
      <c r="S991" s="55"/>
      <c r="T991" s="55"/>
      <c r="U991" s="55"/>
      <c r="V991" s="55"/>
      <c r="W991" s="55"/>
      <c r="X991" s="55"/>
      <c r="Y991" s="55"/>
      <c r="Z991" s="55"/>
      <c r="AA991" s="55"/>
      <c r="AB991" s="55"/>
      <c r="AC991" s="55"/>
      <c r="AD991" s="55"/>
      <c r="AE991" s="55"/>
      <c r="AF991" s="55"/>
      <c r="AG991" s="55"/>
      <c r="AH991" s="55"/>
      <c r="AI991" s="55"/>
      <c r="AJ991" s="18">
        <f t="shared" ca="1" si="25"/>
        <v>0</v>
      </c>
      <c r="AK991" s="19">
        <f t="shared" ca="1" si="26"/>
        <v>0</v>
      </c>
      <c r="AL991" s="21" t="s">
        <v>87</v>
      </c>
      <c r="AM991" s="21">
        <v>41</v>
      </c>
      <c r="AN991" s="21">
        <v>39</v>
      </c>
    </row>
    <row r="992" spans="1:40" ht="12" hidden="1" customHeight="1">
      <c r="A992" s="43"/>
      <c r="B992" s="10"/>
      <c r="C992" s="10"/>
      <c r="D992" s="10"/>
      <c r="E992" s="10"/>
      <c r="F992" s="10"/>
      <c r="G992" s="10"/>
      <c r="H992" s="10"/>
      <c r="I992" s="10"/>
      <c r="J992" s="10"/>
      <c r="K992" s="14"/>
      <c r="L992" s="55"/>
      <c r="M992" s="55"/>
      <c r="N992" s="55"/>
      <c r="O992" s="55"/>
      <c r="P992" s="55"/>
      <c r="Q992" s="55"/>
      <c r="R992" s="55"/>
      <c r="S992" s="55"/>
      <c r="T992" s="55"/>
      <c r="U992" s="55"/>
      <c r="V992" s="55"/>
      <c r="W992" s="55"/>
      <c r="X992" s="55"/>
      <c r="Y992" s="55"/>
      <c r="Z992" s="55"/>
      <c r="AA992" s="55"/>
      <c r="AB992" s="55"/>
      <c r="AC992" s="55"/>
      <c r="AD992" s="55"/>
      <c r="AE992" s="55"/>
      <c r="AF992" s="55"/>
      <c r="AG992" s="55"/>
      <c r="AH992" s="55"/>
      <c r="AI992" s="55"/>
      <c r="AJ992" s="18">
        <f t="shared" ca="1" si="25"/>
        <v>0</v>
      </c>
      <c r="AK992" s="19">
        <f t="shared" ca="1" si="26"/>
        <v>0</v>
      </c>
      <c r="AL992" s="21" t="s">
        <v>87</v>
      </c>
      <c r="AM992" s="21">
        <v>42</v>
      </c>
      <c r="AN992" s="21">
        <v>40</v>
      </c>
    </row>
    <row r="993" spans="1:40" ht="12" hidden="1" customHeight="1">
      <c r="A993" s="43"/>
      <c r="B993" s="10"/>
      <c r="C993" s="10"/>
      <c r="D993" s="10"/>
      <c r="E993" s="10"/>
      <c r="F993" s="10"/>
      <c r="G993" s="10"/>
      <c r="H993" s="10"/>
      <c r="I993" s="10"/>
      <c r="J993" s="10"/>
      <c r="K993" s="14"/>
      <c r="L993" s="55"/>
      <c r="M993" s="55"/>
      <c r="N993" s="55"/>
      <c r="O993" s="55"/>
      <c r="P993" s="55"/>
      <c r="Q993" s="55"/>
      <c r="R993" s="55"/>
      <c r="S993" s="55"/>
      <c r="T993" s="55"/>
      <c r="U993" s="55"/>
      <c r="V993" s="55"/>
      <c r="W993" s="55"/>
      <c r="X993" s="55"/>
      <c r="Y993" s="55"/>
      <c r="Z993" s="55"/>
      <c r="AA993" s="55"/>
      <c r="AB993" s="55"/>
      <c r="AC993" s="55"/>
      <c r="AD993" s="55"/>
      <c r="AE993" s="55"/>
      <c r="AF993" s="55"/>
      <c r="AG993" s="55"/>
      <c r="AH993" s="55"/>
      <c r="AI993" s="55"/>
      <c r="AJ993" s="18">
        <f t="shared" ca="1" si="25"/>
        <v>0</v>
      </c>
      <c r="AK993" s="19">
        <f t="shared" ca="1" si="26"/>
        <v>0</v>
      </c>
      <c r="AL993" s="21" t="s">
        <v>87</v>
      </c>
      <c r="AM993" s="21">
        <v>43</v>
      </c>
      <c r="AN993" s="21">
        <v>41</v>
      </c>
    </row>
    <row r="994" spans="1:40" ht="12" hidden="1" customHeight="1">
      <c r="A994" s="43"/>
      <c r="B994" s="10"/>
      <c r="C994" s="10"/>
      <c r="D994" s="10"/>
      <c r="E994" s="10"/>
      <c r="F994" s="10"/>
      <c r="G994" s="10"/>
      <c r="H994" s="10"/>
      <c r="I994" s="10"/>
      <c r="J994" s="10"/>
      <c r="K994" s="14"/>
      <c r="L994" s="55"/>
      <c r="M994" s="55"/>
      <c r="N994" s="55"/>
      <c r="O994" s="55"/>
      <c r="P994" s="55"/>
      <c r="Q994" s="55"/>
      <c r="R994" s="55"/>
      <c r="S994" s="55"/>
      <c r="T994" s="55"/>
      <c r="U994" s="55"/>
      <c r="V994" s="55"/>
      <c r="W994" s="55"/>
      <c r="X994" s="55"/>
      <c r="Y994" s="55"/>
      <c r="Z994" s="55"/>
      <c r="AA994" s="55"/>
      <c r="AB994" s="55"/>
      <c r="AC994" s="55"/>
      <c r="AD994" s="55"/>
      <c r="AE994" s="55"/>
      <c r="AF994" s="55"/>
      <c r="AG994" s="55"/>
      <c r="AH994" s="55"/>
      <c r="AI994" s="55"/>
      <c r="AJ994" s="18">
        <f t="shared" ca="1" si="25"/>
        <v>0</v>
      </c>
      <c r="AK994" s="19">
        <f t="shared" ca="1" si="26"/>
        <v>0</v>
      </c>
      <c r="AL994" s="21" t="s">
        <v>87</v>
      </c>
      <c r="AM994" s="21">
        <v>44</v>
      </c>
      <c r="AN994" s="21">
        <v>42</v>
      </c>
    </row>
    <row r="995" spans="1:40" ht="12" hidden="1" customHeight="1">
      <c r="A995" s="43"/>
      <c r="B995" s="10"/>
      <c r="C995" s="10"/>
      <c r="D995" s="10"/>
      <c r="E995" s="10"/>
      <c r="F995" s="10"/>
      <c r="G995" s="10"/>
      <c r="H995" s="10"/>
      <c r="I995" s="10"/>
      <c r="J995" s="10"/>
      <c r="K995" s="14"/>
      <c r="L995" s="55"/>
      <c r="M995" s="55"/>
      <c r="N995" s="55"/>
      <c r="O995" s="55"/>
      <c r="P995" s="55"/>
      <c r="Q995" s="55"/>
      <c r="R995" s="55"/>
      <c r="S995" s="55"/>
      <c r="T995" s="55"/>
      <c r="U995" s="55"/>
      <c r="V995" s="55"/>
      <c r="W995" s="55"/>
      <c r="X995" s="55"/>
      <c r="Y995" s="55"/>
      <c r="Z995" s="55"/>
      <c r="AA995" s="55"/>
      <c r="AB995" s="55"/>
      <c r="AC995" s="55"/>
      <c r="AD995" s="55"/>
      <c r="AE995" s="55"/>
      <c r="AF995" s="55"/>
      <c r="AG995" s="55"/>
      <c r="AH995" s="55"/>
      <c r="AI995" s="55"/>
      <c r="AJ995" s="18">
        <f t="shared" ca="1" si="25"/>
        <v>0</v>
      </c>
      <c r="AK995" s="19">
        <f t="shared" ca="1" si="26"/>
        <v>0</v>
      </c>
      <c r="AL995" s="21" t="s">
        <v>87</v>
      </c>
      <c r="AM995" s="21">
        <v>45</v>
      </c>
      <c r="AN995" s="21">
        <v>43</v>
      </c>
    </row>
    <row r="996" spans="1:40" ht="12" hidden="1" customHeight="1">
      <c r="A996" s="43"/>
      <c r="B996" s="10"/>
      <c r="C996" s="10"/>
      <c r="D996" s="10"/>
      <c r="E996" s="10"/>
      <c r="F996" s="10"/>
      <c r="G996" s="10"/>
      <c r="H996" s="10"/>
      <c r="I996" s="10"/>
      <c r="J996" s="10"/>
      <c r="K996" s="14"/>
      <c r="L996" s="55"/>
      <c r="M996" s="55"/>
      <c r="N996" s="55"/>
      <c r="O996" s="55"/>
      <c r="P996" s="55"/>
      <c r="Q996" s="55"/>
      <c r="R996" s="55"/>
      <c r="S996" s="55"/>
      <c r="T996" s="55"/>
      <c r="U996" s="55"/>
      <c r="V996" s="55"/>
      <c r="W996" s="55"/>
      <c r="X996" s="55"/>
      <c r="Y996" s="55"/>
      <c r="Z996" s="55"/>
      <c r="AA996" s="55"/>
      <c r="AB996" s="55"/>
      <c r="AC996" s="55"/>
      <c r="AD996" s="55"/>
      <c r="AE996" s="55"/>
      <c r="AF996" s="55"/>
      <c r="AG996" s="55"/>
      <c r="AH996" s="55"/>
      <c r="AI996" s="55"/>
      <c r="AJ996" s="18">
        <f t="shared" ca="1" si="25"/>
        <v>0</v>
      </c>
      <c r="AK996" s="19">
        <f t="shared" ca="1" si="26"/>
        <v>0</v>
      </c>
      <c r="AL996" s="21" t="s">
        <v>87</v>
      </c>
      <c r="AM996" s="21">
        <v>46</v>
      </c>
      <c r="AN996" s="21">
        <v>44</v>
      </c>
    </row>
    <row r="997" spans="1:40" ht="12" hidden="1" customHeight="1">
      <c r="A997" s="43"/>
      <c r="B997" s="10"/>
      <c r="C997" s="10"/>
      <c r="D997" s="10"/>
      <c r="E997" s="10"/>
      <c r="F997" s="10"/>
      <c r="G997" s="10"/>
      <c r="H997" s="10"/>
      <c r="I997" s="10"/>
      <c r="J997" s="10"/>
      <c r="K997" s="14"/>
      <c r="L997" s="55"/>
      <c r="M997" s="55"/>
      <c r="N997" s="55"/>
      <c r="O997" s="55"/>
      <c r="P997" s="55"/>
      <c r="Q997" s="55"/>
      <c r="R997" s="55"/>
      <c r="S997" s="55"/>
      <c r="T997" s="55"/>
      <c r="U997" s="55"/>
      <c r="V997" s="55"/>
      <c r="W997" s="55"/>
      <c r="X997" s="55"/>
      <c r="Y997" s="55"/>
      <c r="Z997" s="55"/>
      <c r="AA997" s="55"/>
      <c r="AB997" s="55"/>
      <c r="AC997" s="55"/>
      <c r="AD997" s="55"/>
      <c r="AE997" s="55"/>
      <c r="AF997" s="55"/>
      <c r="AG997" s="55"/>
      <c r="AH997" s="55"/>
      <c r="AI997" s="55"/>
      <c r="AJ997" s="18">
        <f t="shared" ca="1" si="25"/>
        <v>0</v>
      </c>
      <c r="AK997" s="19">
        <f t="shared" ca="1" si="26"/>
        <v>0</v>
      </c>
      <c r="AL997" s="21" t="s">
        <v>87</v>
      </c>
      <c r="AM997" s="21">
        <v>47</v>
      </c>
      <c r="AN997" s="21">
        <v>45</v>
      </c>
    </row>
    <row r="998" spans="1:40" ht="12" hidden="1" customHeight="1">
      <c r="A998" s="43"/>
      <c r="B998" s="10"/>
      <c r="C998" s="10"/>
      <c r="D998" s="10"/>
      <c r="E998" s="10"/>
      <c r="F998" s="10"/>
      <c r="G998" s="10"/>
      <c r="H998" s="10"/>
      <c r="I998" s="10"/>
      <c r="J998" s="10"/>
      <c r="K998" s="14"/>
      <c r="L998" s="55"/>
      <c r="M998" s="55"/>
      <c r="N998" s="55"/>
      <c r="O998" s="55"/>
      <c r="P998" s="55"/>
      <c r="Q998" s="55"/>
      <c r="R998" s="55"/>
      <c r="S998" s="55"/>
      <c r="T998" s="55"/>
      <c r="U998" s="55"/>
      <c r="V998" s="55"/>
      <c r="W998" s="55"/>
      <c r="X998" s="55"/>
      <c r="Y998" s="55"/>
      <c r="Z998" s="55"/>
      <c r="AA998" s="55"/>
      <c r="AB998" s="55"/>
      <c r="AC998" s="55"/>
      <c r="AD998" s="55"/>
      <c r="AE998" s="55"/>
      <c r="AF998" s="55"/>
      <c r="AG998" s="55"/>
      <c r="AH998" s="55"/>
      <c r="AI998" s="55"/>
      <c r="AJ998" s="18">
        <f t="shared" ca="1" si="25"/>
        <v>0</v>
      </c>
      <c r="AK998" s="19">
        <f t="shared" ca="1" si="26"/>
        <v>0</v>
      </c>
      <c r="AL998" s="21" t="s">
        <v>87</v>
      </c>
      <c r="AM998" s="21">
        <v>48</v>
      </c>
      <c r="AN998" s="21">
        <v>46</v>
      </c>
    </row>
    <row r="999" spans="1:40" ht="12" hidden="1" customHeight="1">
      <c r="A999" s="43"/>
      <c r="B999" s="10"/>
      <c r="C999" s="10"/>
      <c r="D999" s="10"/>
      <c r="E999" s="10"/>
      <c r="F999" s="10"/>
      <c r="G999" s="10"/>
      <c r="H999" s="10"/>
      <c r="I999" s="10"/>
      <c r="J999" s="10"/>
      <c r="K999" s="14"/>
      <c r="L999" s="55"/>
      <c r="M999" s="55"/>
      <c r="N999" s="55"/>
      <c r="O999" s="55"/>
      <c r="P999" s="55"/>
      <c r="Q999" s="55"/>
      <c r="R999" s="55"/>
      <c r="S999" s="55"/>
      <c r="T999" s="55"/>
      <c r="U999" s="55"/>
      <c r="V999" s="55"/>
      <c r="W999" s="55"/>
      <c r="X999" s="55"/>
      <c r="Y999" s="55"/>
      <c r="Z999" s="55"/>
      <c r="AA999" s="55"/>
      <c r="AB999" s="55"/>
      <c r="AC999" s="55"/>
      <c r="AD999" s="55"/>
      <c r="AE999" s="55"/>
      <c r="AF999" s="55"/>
      <c r="AG999" s="55"/>
      <c r="AH999" s="55"/>
      <c r="AI999" s="55"/>
      <c r="AJ999" s="18">
        <f t="shared" ca="1" si="25"/>
        <v>0</v>
      </c>
      <c r="AK999" s="19">
        <f t="shared" ca="1" si="26"/>
        <v>0</v>
      </c>
      <c r="AL999" s="21" t="s">
        <v>87</v>
      </c>
      <c r="AM999" s="21">
        <v>49</v>
      </c>
      <c r="AN999" s="21">
        <v>47</v>
      </c>
    </row>
    <row r="1000" spans="1:40" ht="12" hidden="1" customHeight="1">
      <c r="A1000" s="43"/>
      <c r="B1000" s="10"/>
      <c r="C1000" s="10"/>
      <c r="D1000" s="10"/>
      <c r="E1000" s="10"/>
      <c r="F1000" s="10"/>
      <c r="G1000" s="10"/>
      <c r="H1000" s="10"/>
      <c r="I1000" s="10"/>
      <c r="J1000" s="10"/>
      <c r="K1000" s="14"/>
      <c r="L1000" s="55"/>
      <c r="M1000" s="55"/>
      <c r="N1000" s="55"/>
      <c r="O1000" s="55"/>
      <c r="P1000" s="55"/>
      <c r="Q1000" s="55"/>
      <c r="R1000" s="55"/>
      <c r="S1000" s="55"/>
      <c r="T1000" s="55"/>
      <c r="U1000" s="55"/>
      <c r="V1000" s="55"/>
      <c r="W1000" s="55"/>
      <c r="X1000" s="55"/>
      <c r="Y1000" s="55"/>
      <c r="Z1000" s="55"/>
      <c r="AA1000" s="55"/>
      <c r="AB1000" s="55"/>
      <c r="AC1000" s="55"/>
      <c r="AD1000" s="55"/>
      <c r="AE1000" s="55"/>
      <c r="AF1000" s="55"/>
      <c r="AG1000" s="55"/>
      <c r="AH1000" s="55"/>
      <c r="AI1000" s="55"/>
      <c r="AJ1000" s="18">
        <f t="shared" ca="1" si="25"/>
        <v>0</v>
      </c>
      <c r="AK1000" s="19">
        <f t="shared" ca="1" si="26"/>
        <v>0</v>
      </c>
      <c r="AL1000" s="21" t="s">
        <v>87</v>
      </c>
      <c r="AM1000" s="21">
        <v>50</v>
      </c>
      <c r="AN1000" s="21">
        <v>48</v>
      </c>
    </row>
    <row r="1001" spans="1:40" ht="12" hidden="1" customHeight="1">
      <c r="A1001" s="43"/>
      <c r="B1001" s="10"/>
      <c r="C1001" s="10"/>
      <c r="D1001" s="10"/>
      <c r="E1001" s="10"/>
      <c r="F1001" s="10"/>
      <c r="G1001" s="10"/>
      <c r="H1001" s="10"/>
      <c r="I1001" s="10"/>
      <c r="J1001" s="10"/>
      <c r="K1001" s="14"/>
      <c r="L1001" s="55"/>
      <c r="M1001" s="55"/>
      <c r="N1001" s="55"/>
      <c r="O1001" s="55"/>
      <c r="P1001" s="55"/>
      <c r="Q1001" s="55"/>
      <c r="R1001" s="55"/>
      <c r="S1001" s="55"/>
      <c r="T1001" s="55"/>
      <c r="U1001" s="55"/>
      <c r="V1001" s="55"/>
      <c r="W1001" s="55"/>
      <c r="X1001" s="55"/>
      <c r="Y1001" s="55"/>
      <c r="Z1001" s="55"/>
      <c r="AA1001" s="55"/>
      <c r="AB1001" s="55"/>
      <c r="AC1001" s="55"/>
      <c r="AD1001" s="55"/>
      <c r="AE1001" s="55"/>
      <c r="AF1001" s="55"/>
      <c r="AG1001" s="55"/>
      <c r="AH1001" s="55"/>
      <c r="AI1001" s="55"/>
      <c r="AJ1001" s="18">
        <f t="shared" ca="1" si="25"/>
        <v>0</v>
      </c>
      <c r="AK1001" s="19">
        <f t="shared" ca="1" si="26"/>
        <v>0</v>
      </c>
      <c r="AL1001" s="21" t="s">
        <v>87</v>
      </c>
      <c r="AM1001" s="21">
        <v>51</v>
      </c>
      <c r="AN1001" s="21">
        <v>49</v>
      </c>
    </row>
    <row r="1002" spans="1:40" ht="12" hidden="1" customHeight="1">
      <c r="A1002" s="43"/>
      <c r="B1002" s="10"/>
      <c r="C1002" s="10"/>
      <c r="D1002" s="10"/>
      <c r="E1002" s="10"/>
      <c r="F1002" s="10"/>
      <c r="G1002" s="10"/>
      <c r="H1002" s="10"/>
      <c r="I1002" s="10"/>
      <c r="J1002" s="10"/>
      <c r="K1002" s="14"/>
      <c r="L1002" s="55"/>
      <c r="M1002" s="55"/>
      <c r="N1002" s="55"/>
      <c r="O1002" s="55"/>
      <c r="P1002" s="55"/>
      <c r="Q1002" s="55"/>
      <c r="R1002" s="55"/>
      <c r="S1002" s="55"/>
      <c r="T1002" s="55"/>
      <c r="U1002" s="55"/>
      <c r="V1002" s="55"/>
      <c r="W1002" s="55"/>
      <c r="X1002" s="55"/>
      <c r="Y1002" s="55"/>
      <c r="Z1002" s="55"/>
      <c r="AA1002" s="55"/>
      <c r="AB1002" s="55"/>
      <c r="AC1002" s="55"/>
      <c r="AD1002" s="55"/>
      <c r="AE1002" s="55"/>
      <c r="AF1002" s="55"/>
      <c r="AG1002" s="55"/>
      <c r="AH1002" s="55"/>
      <c r="AI1002" s="55"/>
      <c r="AJ1002" s="18">
        <f t="shared" ca="1" si="25"/>
        <v>0</v>
      </c>
      <c r="AK1002" s="19">
        <f t="shared" ca="1" si="26"/>
        <v>0</v>
      </c>
      <c r="AL1002" s="21" t="s">
        <v>87</v>
      </c>
      <c r="AM1002" s="21">
        <v>52</v>
      </c>
      <c r="AN1002" s="21">
        <v>50</v>
      </c>
    </row>
  </sheetData>
  <mergeCells count="34">
    <mergeCell ref="G28:G30"/>
    <mergeCell ref="H28:H30"/>
    <mergeCell ref="A28:A30"/>
    <mergeCell ref="B28:B30"/>
    <mergeCell ref="C28:C30"/>
    <mergeCell ref="D28:D30"/>
    <mergeCell ref="E28:E30"/>
    <mergeCell ref="F28:F30"/>
    <mergeCell ref="G20:H20"/>
    <mergeCell ref="G22:I22"/>
    <mergeCell ref="G23:H23"/>
    <mergeCell ref="G24:H24"/>
    <mergeCell ref="G25:H25"/>
    <mergeCell ref="G26:H26"/>
    <mergeCell ref="G13:H13"/>
    <mergeCell ref="G15:I15"/>
    <mergeCell ref="G16:H16"/>
    <mergeCell ref="G17:H17"/>
    <mergeCell ref="G18:H18"/>
    <mergeCell ref="G19:H19"/>
    <mergeCell ref="G6:H6"/>
    <mergeCell ref="G7:H7"/>
    <mergeCell ref="G9:I9"/>
    <mergeCell ref="G10:H10"/>
    <mergeCell ref="G11:H11"/>
    <mergeCell ref="G12:H12"/>
    <mergeCell ref="A1:I1"/>
    <mergeCell ref="K1:K2"/>
    <mergeCell ref="AJ1:AN1"/>
    <mergeCell ref="C2:E5"/>
    <mergeCell ref="G2:I2"/>
    <mergeCell ref="G3:H3"/>
    <mergeCell ref="G4:H4"/>
    <mergeCell ref="G5:H5"/>
  </mergeCells>
  <conditionalFormatting sqref="L3:L52">
    <cfRule type="cellIs" dxfId="55" priority="1" operator="between">
      <formula>$AH$7</formula>
      <formula>$I$3</formula>
    </cfRule>
  </conditionalFormatting>
  <conditionalFormatting sqref="C7:C26">
    <cfRule type="cellIs" dxfId="54" priority="2" operator="greaterThanOrEqual">
      <formula>"3%"</formula>
    </cfRule>
  </conditionalFormatting>
  <conditionalFormatting sqref="C7:C26">
    <cfRule type="cellIs" dxfId="53" priority="3" operator="lessThan">
      <formula>"3%"</formula>
    </cfRule>
  </conditionalFormatting>
  <conditionalFormatting sqref="D7:D26">
    <cfRule type="cellIs" dxfId="52" priority="4" operator="greaterThan">
      <formula>0</formula>
    </cfRule>
  </conditionalFormatting>
  <conditionalFormatting sqref="D7:D26">
    <cfRule type="cellIs" dxfId="51" priority="5" operator="equal">
      <formula>0</formula>
    </cfRule>
  </conditionalFormatting>
  <conditionalFormatting sqref="M3:M52">
    <cfRule type="cellIs" dxfId="50" priority="6" operator="between">
      <formula>$AH$7</formula>
      <formula>$I$3</formula>
    </cfRule>
  </conditionalFormatting>
  <conditionalFormatting sqref="N3:N52">
    <cfRule type="cellIs" dxfId="49" priority="7" operator="between">
      <formula>$AH$7</formula>
      <formula>$I$3</formula>
    </cfRule>
  </conditionalFormatting>
  <conditionalFormatting sqref="O3:O52">
    <cfRule type="cellIs" dxfId="48" priority="8" operator="between">
      <formula>$AH$7</formula>
      <formula>$I$3</formula>
    </cfRule>
  </conditionalFormatting>
  <conditionalFormatting sqref="P3:P52">
    <cfRule type="cellIs" dxfId="47" priority="9" operator="between">
      <formula>$AH$7</formula>
      <formula>$I$3</formula>
    </cfRule>
  </conditionalFormatting>
  <conditionalFormatting sqref="Q3:Q52">
    <cfRule type="cellIs" dxfId="46" priority="10" operator="between">
      <formula>$AH$7</formula>
      <formula>$I$3</formula>
    </cfRule>
  </conditionalFormatting>
  <conditionalFormatting sqref="R3:R52">
    <cfRule type="cellIs" dxfId="45" priority="11" operator="between">
      <formula>$AH$7</formula>
      <formula>$I$3</formula>
    </cfRule>
  </conditionalFormatting>
  <conditionalFormatting sqref="S3:S52">
    <cfRule type="cellIs" dxfId="44" priority="12" operator="between">
      <formula>$AH$7</formula>
      <formula>$I$3</formula>
    </cfRule>
  </conditionalFormatting>
  <conditionalFormatting sqref="T3:T52">
    <cfRule type="cellIs" dxfId="43" priority="13" operator="between">
      <formula>$AH$7</formula>
      <formula>$I$3</formula>
    </cfRule>
  </conditionalFormatting>
  <conditionalFormatting sqref="U3:U52">
    <cfRule type="cellIs" dxfId="42" priority="14" operator="between">
      <formula>$AH$7</formula>
      <formula>$I$3</formula>
    </cfRule>
  </conditionalFormatting>
  <conditionalFormatting sqref="V3:V52">
    <cfRule type="cellIs" dxfId="41" priority="15" operator="between">
      <formula>$AH$7</formula>
      <formula>$I$3</formula>
    </cfRule>
  </conditionalFormatting>
  <conditionalFormatting sqref="W3:W52">
    <cfRule type="cellIs" dxfId="40" priority="16" operator="between">
      <formula>$AH$7</formula>
      <formula>$I$3</formula>
    </cfRule>
  </conditionalFormatting>
  <conditionalFormatting sqref="X3:X52">
    <cfRule type="cellIs" dxfId="39" priority="17" operator="between">
      <formula>$AH$7</formula>
      <formula>$I$3</formula>
    </cfRule>
  </conditionalFormatting>
  <conditionalFormatting sqref="Y3:Y52">
    <cfRule type="cellIs" dxfId="38" priority="18" operator="between">
      <formula>$AH$7</formula>
      <formula>$I$3</formula>
    </cfRule>
  </conditionalFormatting>
  <conditionalFormatting sqref="Z3:Z52">
    <cfRule type="cellIs" dxfId="37" priority="19" operator="between">
      <formula>$AH$7</formula>
      <formula>$I$3</formula>
    </cfRule>
  </conditionalFormatting>
  <conditionalFormatting sqref="AA3:AA52">
    <cfRule type="cellIs" dxfId="36" priority="20" operator="between">
      <formula>$AH$7</formula>
      <formula>$I$3</formula>
    </cfRule>
  </conditionalFormatting>
  <conditionalFormatting sqref="AB3:AB52">
    <cfRule type="cellIs" dxfId="35" priority="21" operator="between">
      <formula>$AH$7</formula>
      <formula>$I$3</formula>
    </cfRule>
  </conditionalFormatting>
  <conditionalFormatting sqref="AC3:AC52">
    <cfRule type="cellIs" dxfId="34" priority="22" operator="between">
      <formula>$AH$7</formula>
      <formula>$I$3</formula>
    </cfRule>
  </conditionalFormatting>
  <conditionalFormatting sqref="AD3:AE52 AF5:AF52 AI5:AI52 AH8:AH52 AG9:AG52">
    <cfRule type="cellIs" dxfId="33" priority="23" operator="between">
      <formula>$AH$7</formula>
      <formula>$I$3</formula>
    </cfRule>
  </conditionalFormatting>
  <conditionalFormatting sqref="C31:C140">
    <cfRule type="cellIs" dxfId="32" priority="24" operator="equal">
      <formula>"MIRA"</formula>
    </cfRule>
  </conditionalFormatting>
  <conditionalFormatting sqref="A31:A140">
    <cfRule type="cellIs" dxfId="31" priority="25" operator="lessThanOrEqual">
      <formula>$B$2</formula>
    </cfRule>
  </conditionalFormatting>
  <conditionalFormatting sqref="B31:B140">
    <cfRule type="cellIs" dxfId="30" priority="26" operator="between">
      <formula>$I$3</formula>
      <formula>$L$2</formula>
    </cfRule>
  </conditionalFormatting>
  <conditionalFormatting sqref="B31:B140">
    <cfRule type="cellIs" dxfId="29" priority="27" operator="lessThan">
      <formula>$I$3</formula>
    </cfRule>
  </conditionalFormatting>
  <conditionalFormatting sqref="A31:A140">
    <cfRule type="cellIs" dxfId="28" priority="28" operator="greaterThan">
      <formula>$B$2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N1002"/>
  <sheetViews>
    <sheetView workbookViewId="0">
      <selection activeCell="I52" sqref="I52"/>
    </sheetView>
  </sheetViews>
  <sheetFormatPr baseColWidth="10" defaultColWidth="14.5" defaultRowHeight="15" customHeight="1"/>
  <cols>
    <col min="1" max="1" width="21.1640625" customWidth="1"/>
    <col min="2" max="2" width="11.5" customWidth="1"/>
    <col min="3" max="3" width="16.5" customWidth="1"/>
    <col min="4" max="4" width="7.6640625" customWidth="1"/>
    <col min="5" max="5" width="12.1640625" customWidth="1"/>
    <col min="6" max="6" width="10.33203125" customWidth="1"/>
    <col min="7" max="8" width="17.5" customWidth="1"/>
    <col min="9" max="9" width="19" customWidth="1"/>
    <col min="10" max="10" width="4.1640625" customWidth="1"/>
    <col min="11" max="11" width="6" customWidth="1"/>
    <col min="12" max="12" width="10.5" customWidth="1"/>
    <col min="13" max="32" width="10" customWidth="1"/>
    <col min="33" max="33" width="28.1640625" customWidth="1"/>
    <col min="34" max="40" width="10" customWidth="1"/>
  </cols>
  <sheetData>
    <row r="1" spans="1:40" ht="18" customHeight="1">
      <c r="A1" s="123" t="s">
        <v>0</v>
      </c>
      <c r="B1" s="113"/>
      <c r="C1" s="113"/>
      <c r="D1" s="113"/>
      <c r="E1" s="113"/>
      <c r="F1" s="113"/>
      <c r="G1" s="113"/>
      <c r="H1" s="113"/>
      <c r="I1" s="111"/>
      <c r="J1" s="1"/>
      <c r="K1" s="125" t="s">
        <v>1</v>
      </c>
      <c r="L1" s="2" t="str">
        <f>A7</f>
        <v>Cambio</v>
      </c>
      <c r="M1" s="2" t="str">
        <f>A8</f>
        <v>Liberal</v>
      </c>
      <c r="N1" s="2" t="str">
        <f>A9</f>
        <v>La U</v>
      </c>
      <c r="O1" s="2" t="str">
        <f>A10</f>
        <v>MIRA</v>
      </c>
      <c r="P1" s="2" t="str">
        <f>A11</f>
        <v>Verde</v>
      </c>
      <c r="Q1" s="2" t="str">
        <f>A12</f>
        <v>Centro</v>
      </c>
      <c r="R1" s="2" t="str">
        <f>A13</f>
        <v>ASI</v>
      </c>
      <c r="S1" s="2" t="str">
        <f>A14</f>
        <v>Justas</v>
      </c>
      <c r="T1" s="2" t="str">
        <f>A15</f>
        <v>Humana</v>
      </c>
      <c r="U1" s="2" t="str">
        <f>A16</f>
        <v>Renaciente</v>
      </c>
      <c r="V1" s="2" t="str">
        <f>A17</f>
        <v>PRE</v>
      </c>
      <c r="W1" s="2">
        <f>A18</f>
        <v>0</v>
      </c>
      <c r="X1" s="2">
        <f>A19</f>
        <v>0</v>
      </c>
      <c r="Y1" s="2">
        <f>A20</f>
        <v>0</v>
      </c>
      <c r="Z1" s="2">
        <f>A21</f>
        <v>0</v>
      </c>
      <c r="AA1" s="2">
        <f>A22</f>
        <v>0</v>
      </c>
      <c r="AB1" s="2">
        <f>A23</f>
        <v>0</v>
      </c>
      <c r="AC1" s="2">
        <f>A24</f>
        <v>0</v>
      </c>
      <c r="AD1" s="2">
        <f>A25</f>
        <v>0</v>
      </c>
      <c r="AE1" s="2">
        <f>A26</f>
        <v>0</v>
      </c>
      <c r="AF1" s="3"/>
      <c r="AG1" s="3"/>
      <c r="AH1" s="3"/>
      <c r="AI1" s="3"/>
      <c r="AJ1" s="124" t="s">
        <v>2</v>
      </c>
      <c r="AK1" s="105"/>
      <c r="AL1" s="105"/>
      <c r="AM1" s="105"/>
      <c r="AN1" s="105"/>
    </row>
    <row r="2" spans="1:40" ht="12" customHeight="1">
      <c r="A2" s="4" t="s">
        <v>3</v>
      </c>
      <c r="B2" s="5">
        <v>16</v>
      </c>
      <c r="C2" s="101" t="s">
        <v>4</v>
      </c>
      <c r="D2" s="102"/>
      <c r="E2" s="103"/>
      <c r="G2" s="112" t="s">
        <v>5</v>
      </c>
      <c r="H2" s="113"/>
      <c r="I2" s="111"/>
      <c r="J2" s="6"/>
      <c r="K2" s="119"/>
      <c r="L2" s="7">
        <f>LARGE($E$7:$E$26,1)</f>
        <v>170907</v>
      </c>
      <c r="M2" s="7">
        <f>LARGE($E$7:$E$26,2)</f>
        <v>148388</v>
      </c>
      <c r="N2" s="7">
        <f>LARGE($E$7:$E$26,3)</f>
        <v>132913</v>
      </c>
      <c r="O2" s="7">
        <f>LARGE($E$7:$E$26,4)</f>
        <v>114885</v>
      </c>
      <c r="P2" s="7">
        <f>LARGE($E$7:$E$26,5)</f>
        <v>103788</v>
      </c>
      <c r="Q2" s="7">
        <f>LARGE($E$7:$E$26,6)</f>
        <v>84536</v>
      </c>
      <c r="R2" s="7">
        <f>LARGE($E$7:$E$26,7)</f>
        <v>38616</v>
      </c>
      <c r="S2" s="7">
        <f>LARGE($E$7:$E$26,8)</f>
        <v>0</v>
      </c>
      <c r="T2" s="7">
        <f>LARGE($E$7:$E$26,9)</f>
        <v>0</v>
      </c>
      <c r="U2" s="7">
        <f>LARGE($E$7:$E$26,10)</f>
        <v>0</v>
      </c>
      <c r="V2" s="7">
        <f>LARGE($E$7:$E$26,11)</f>
        <v>0</v>
      </c>
      <c r="W2" s="7">
        <f>LARGE($E$7:$E$26,12)</f>
        <v>0</v>
      </c>
      <c r="X2" s="7">
        <f>LARGE($E$7:$E$26,13)</f>
        <v>0</v>
      </c>
      <c r="Y2" s="7">
        <f>LARGE($E$7:$E$26,14)</f>
        <v>0</v>
      </c>
      <c r="Z2" s="7">
        <f>LARGE($E$7:$E$26,15)</f>
        <v>0</v>
      </c>
      <c r="AA2" s="7">
        <f>LARGE($E$7:$E$26,16)</f>
        <v>0</v>
      </c>
      <c r="AB2" s="7">
        <f>LARGE($E$7:$E$26,17)</f>
        <v>0</v>
      </c>
      <c r="AC2" s="7">
        <f>LARGE($E$7:$E$26,18)</f>
        <v>0</v>
      </c>
      <c r="AD2" s="7">
        <f>LARGE($E$7:$E$26,19)</f>
        <v>0</v>
      </c>
      <c r="AE2" s="7">
        <f>LARGE($E$7:$E$26,20)</f>
        <v>0</v>
      </c>
      <c r="AG2" s="8" t="s">
        <v>6</v>
      </c>
      <c r="AH2" s="9">
        <f>VLOOKUP($AG$8,$A$7:$D$25,2,0)/I12</f>
        <v>57442.5</v>
      </c>
      <c r="AI2" s="10"/>
      <c r="AJ2" s="11" t="s">
        <v>7</v>
      </c>
      <c r="AK2" s="11" t="s">
        <v>8</v>
      </c>
      <c r="AL2" s="11" t="s">
        <v>9</v>
      </c>
      <c r="AM2" s="11" t="s">
        <v>10</v>
      </c>
      <c r="AN2" s="11" t="s">
        <v>11</v>
      </c>
    </row>
    <row r="3" spans="1:40" ht="12" customHeight="1">
      <c r="A3" s="4" t="s">
        <v>12</v>
      </c>
      <c r="B3" s="12">
        <v>249158</v>
      </c>
      <c r="C3" s="104"/>
      <c r="D3" s="105"/>
      <c r="E3" s="106"/>
      <c r="G3" s="110" t="s">
        <v>13</v>
      </c>
      <c r="H3" s="111"/>
      <c r="I3" s="13">
        <f>LARGE(L3:AD52,B2)</f>
        <v>42268</v>
      </c>
      <c r="J3" s="14"/>
      <c r="K3" s="15">
        <v>1</v>
      </c>
      <c r="L3" s="16">
        <f t="shared" ref="L3:AE3" si="0">+L$2/$K3</f>
        <v>170907</v>
      </c>
      <c r="M3" s="16">
        <f t="shared" si="0"/>
        <v>148388</v>
      </c>
      <c r="N3" s="16">
        <f t="shared" si="0"/>
        <v>132913</v>
      </c>
      <c r="O3" s="16">
        <f t="shared" si="0"/>
        <v>114885</v>
      </c>
      <c r="P3" s="16">
        <f t="shared" si="0"/>
        <v>103788</v>
      </c>
      <c r="Q3" s="16">
        <f t="shared" si="0"/>
        <v>84536</v>
      </c>
      <c r="R3" s="16">
        <f t="shared" si="0"/>
        <v>38616</v>
      </c>
      <c r="S3" s="16">
        <f t="shared" si="0"/>
        <v>0</v>
      </c>
      <c r="T3" s="16">
        <f t="shared" si="0"/>
        <v>0</v>
      </c>
      <c r="U3" s="16">
        <f t="shared" si="0"/>
        <v>0</v>
      </c>
      <c r="V3" s="16">
        <f t="shared" si="0"/>
        <v>0</v>
      </c>
      <c r="W3" s="16">
        <f t="shared" si="0"/>
        <v>0</v>
      </c>
      <c r="X3" s="16">
        <f t="shared" si="0"/>
        <v>0</v>
      </c>
      <c r="Y3" s="16">
        <f t="shared" si="0"/>
        <v>0</v>
      </c>
      <c r="Z3" s="16">
        <f t="shared" si="0"/>
        <v>0</v>
      </c>
      <c r="AA3" s="16">
        <f t="shared" si="0"/>
        <v>0</v>
      </c>
      <c r="AB3" s="16">
        <f t="shared" si="0"/>
        <v>0</v>
      </c>
      <c r="AC3" s="16">
        <f t="shared" si="0"/>
        <v>0</v>
      </c>
      <c r="AD3" s="16">
        <f t="shared" si="0"/>
        <v>0</v>
      </c>
      <c r="AE3" s="16">
        <f t="shared" si="0"/>
        <v>0</v>
      </c>
      <c r="AG3" s="17" t="s">
        <v>14</v>
      </c>
      <c r="AH3" s="9">
        <f ca="1">I13+1</f>
        <v>11</v>
      </c>
      <c r="AI3" s="10"/>
      <c r="AJ3" s="18">
        <f t="shared" ref="AJ3:AJ1002" ca="1" si="1">INDIRECT(AL3&amp;AM3,TRUE)</f>
        <v>170907</v>
      </c>
      <c r="AK3" s="19" t="str">
        <f t="shared" ref="AK3:AK1002" ca="1" si="2">INDIRECT(AL3&amp;1,TRUE)</f>
        <v>Cambio</v>
      </c>
      <c r="AL3" s="11" t="s">
        <v>15</v>
      </c>
      <c r="AM3" s="20">
        <v>3</v>
      </c>
      <c r="AN3" s="21">
        <v>1</v>
      </c>
    </row>
    <row r="4" spans="1:40" ht="12" customHeight="1">
      <c r="A4" s="4" t="s">
        <v>16</v>
      </c>
      <c r="B4" s="12"/>
      <c r="C4" s="104"/>
      <c r="D4" s="105"/>
      <c r="E4" s="106"/>
      <c r="G4" s="110" t="s">
        <v>17</v>
      </c>
      <c r="H4" s="111"/>
      <c r="I4" s="13">
        <f>(I7/B2)*I5</f>
        <v>34853.40625</v>
      </c>
      <c r="J4" s="14"/>
      <c r="K4" s="15">
        <v>2</v>
      </c>
      <c r="L4" s="16">
        <f>L$2/$K4</f>
        <v>85453.5</v>
      </c>
      <c r="M4" s="16">
        <f t="shared" ref="M4:AE4" si="3">+M$2/$K4</f>
        <v>74194</v>
      </c>
      <c r="N4" s="16">
        <f t="shared" si="3"/>
        <v>66456.5</v>
      </c>
      <c r="O4" s="16">
        <f t="shared" si="3"/>
        <v>57442.5</v>
      </c>
      <c r="P4" s="16">
        <f t="shared" si="3"/>
        <v>51894</v>
      </c>
      <c r="Q4" s="16">
        <f t="shared" si="3"/>
        <v>42268</v>
      </c>
      <c r="R4" s="16">
        <f t="shared" si="3"/>
        <v>19308</v>
      </c>
      <c r="S4" s="16">
        <f t="shared" si="3"/>
        <v>0</v>
      </c>
      <c r="T4" s="16">
        <f t="shared" si="3"/>
        <v>0</v>
      </c>
      <c r="U4" s="16">
        <f t="shared" si="3"/>
        <v>0</v>
      </c>
      <c r="V4" s="16">
        <f t="shared" si="3"/>
        <v>0</v>
      </c>
      <c r="W4" s="16">
        <f t="shared" si="3"/>
        <v>0</v>
      </c>
      <c r="X4" s="16">
        <f t="shared" si="3"/>
        <v>0</v>
      </c>
      <c r="Y4" s="16">
        <f t="shared" si="3"/>
        <v>0</v>
      </c>
      <c r="Z4" s="16">
        <f t="shared" si="3"/>
        <v>0</v>
      </c>
      <c r="AA4" s="16">
        <f t="shared" si="3"/>
        <v>0</v>
      </c>
      <c r="AB4" s="16">
        <f t="shared" si="3"/>
        <v>0</v>
      </c>
      <c r="AC4" s="16">
        <f t="shared" si="3"/>
        <v>0</v>
      </c>
      <c r="AD4" s="16">
        <f t="shared" si="3"/>
        <v>0</v>
      </c>
      <c r="AE4" s="16">
        <f t="shared" si="3"/>
        <v>0</v>
      </c>
      <c r="AG4" s="8" t="s">
        <v>18</v>
      </c>
      <c r="AH4" s="22">
        <f ca="1">VLOOKUP($AH$3,$A$31:$I$136,2,0)</f>
        <v>56969</v>
      </c>
      <c r="AI4" s="10"/>
      <c r="AJ4" s="18">
        <f t="shared" ca="1" si="1"/>
        <v>85453.5</v>
      </c>
      <c r="AK4" s="19" t="str">
        <f t="shared" ca="1" si="2"/>
        <v>Cambio</v>
      </c>
      <c r="AL4" s="11" t="s">
        <v>15</v>
      </c>
      <c r="AM4" s="20">
        <v>4</v>
      </c>
      <c r="AN4" s="21">
        <v>2</v>
      </c>
    </row>
    <row r="5" spans="1:40" ht="12" customHeight="1">
      <c r="A5" s="4" t="s">
        <v>19</v>
      </c>
      <c r="B5" s="12"/>
      <c r="C5" s="107"/>
      <c r="D5" s="108"/>
      <c r="E5" s="109"/>
      <c r="G5" s="110" t="s">
        <v>20</v>
      </c>
      <c r="H5" s="111"/>
      <c r="I5" s="23" t="str">
        <f>IF(B2&lt;=2,"30%","50%")</f>
        <v>50%</v>
      </c>
      <c r="J5" s="14"/>
      <c r="K5" s="15">
        <v>3</v>
      </c>
      <c r="L5" s="16">
        <f t="shared" ref="L5:AE5" si="4">+L$2/$K5</f>
        <v>56969</v>
      </c>
      <c r="M5" s="16">
        <f t="shared" si="4"/>
        <v>49462.666666666664</v>
      </c>
      <c r="N5" s="16">
        <f t="shared" si="4"/>
        <v>44304.333333333336</v>
      </c>
      <c r="O5" s="16">
        <f t="shared" si="4"/>
        <v>38295</v>
      </c>
      <c r="P5" s="16">
        <f t="shared" si="4"/>
        <v>34596</v>
      </c>
      <c r="Q5" s="16">
        <f t="shared" si="4"/>
        <v>28178.666666666668</v>
      </c>
      <c r="R5" s="16">
        <f t="shared" si="4"/>
        <v>12872</v>
      </c>
      <c r="S5" s="16">
        <f t="shared" si="4"/>
        <v>0</v>
      </c>
      <c r="T5" s="16">
        <f t="shared" si="4"/>
        <v>0</v>
      </c>
      <c r="U5" s="16">
        <f t="shared" si="4"/>
        <v>0</v>
      </c>
      <c r="V5" s="16">
        <f t="shared" si="4"/>
        <v>0</v>
      </c>
      <c r="W5" s="16">
        <f t="shared" si="4"/>
        <v>0</v>
      </c>
      <c r="X5" s="16">
        <f t="shared" si="4"/>
        <v>0</v>
      </c>
      <c r="Y5" s="16">
        <f t="shared" si="4"/>
        <v>0</v>
      </c>
      <c r="Z5" s="16">
        <f t="shared" si="4"/>
        <v>0</v>
      </c>
      <c r="AA5" s="16">
        <f t="shared" si="4"/>
        <v>0</v>
      </c>
      <c r="AB5" s="16">
        <f t="shared" si="4"/>
        <v>0</v>
      </c>
      <c r="AC5" s="16">
        <f t="shared" si="4"/>
        <v>0</v>
      </c>
      <c r="AD5" s="16">
        <f t="shared" si="4"/>
        <v>0</v>
      </c>
      <c r="AE5" s="16">
        <f t="shared" si="4"/>
        <v>0</v>
      </c>
      <c r="AF5" s="25"/>
      <c r="AG5" s="8" t="s">
        <v>21</v>
      </c>
      <c r="AH5" s="26" t="str">
        <f>"&gt;="&amp;I3</f>
        <v>&gt;=42268</v>
      </c>
      <c r="AI5" s="25"/>
      <c r="AJ5" s="18">
        <f t="shared" ca="1" si="1"/>
        <v>56969</v>
      </c>
      <c r="AK5" s="19" t="str">
        <f t="shared" ca="1" si="2"/>
        <v>Cambio</v>
      </c>
      <c r="AL5" s="11" t="s">
        <v>15</v>
      </c>
      <c r="AM5" s="20">
        <v>5</v>
      </c>
      <c r="AN5" s="21">
        <v>3</v>
      </c>
    </row>
    <row r="6" spans="1:40" ht="12" customHeight="1">
      <c r="A6" s="27" t="s">
        <v>22</v>
      </c>
      <c r="B6" s="27" t="s">
        <v>23</v>
      </c>
      <c r="C6" s="27" t="s">
        <v>24</v>
      </c>
      <c r="D6" s="27" t="s">
        <v>25</v>
      </c>
      <c r="E6" s="28" t="s">
        <v>26</v>
      </c>
      <c r="F6" s="14"/>
      <c r="G6" s="110" t="s">
        <v>27</v>
      </c>
      <c r="H6" s="111"/>
      <c r="I6" s="13">
        <f>SUM(B7:B25,B3:B5)</f>
        <v>1115309</v>
      </c>
      <c r="J6" s="14"/>
      <c r="K6" s="15">
        <v>4</v>
      </c>
      <c r="L6" s="16">
        <f t="shared" ref="L6:AE6" si="5">+L$2/$K6</f>
        <v>42726.75</v>
      </c>
      <c r="M6" s="16">
        <f t="shared" si="5"/>
        <v>37097</v>
      </c>
      <c r="N6" s="16">
        <f t="shared" si="5"/>
        <v>33228.25</v>
      </c>
      <c r="O6" s="16">
        <f t="shared" si="5"/>
        <v>28721.25</v>
      </c>
      <c r="P6" s="16">
        <f t="shared" si="5"/>
        <v>25947</v>
      </c>
      <c r="Q6" s="16">
        <f t="shared" si="5"/>
        <v>21134</v>
      </c>
      <c r="R6" s="16">
        <f t="shared" si="5"/>
        <v>9654</v>
      </c>
      <c r="S6" s="16">
        <f t="shared" si="5"/>
        <v>0</v>
      </c>
      <c r="T6" s="16">
        <f t="shared" si="5"/>
        <v>0</v>
      </c>
      <c r="U6" s="16">
        <f t="shared" si="5"/>
        <v>0</v>
      </c>
      <c r="V6" s="16">
        <f t="shared" si="5"/>
        <v>0</v>
      </c>
      <c r="W6" s="16">
        <f t="shared" si="5"/>
        <v>0</v>
      </c>
      <c r="X6" s="16">
        <f t="shared" si="5"/>
        <v>0</v>
      </c>
      <c r="Y6" s="16">
        <f t="shared" si="5"/>
        <v>0</v>
      </c>
      <c r="Z6" s="16">
        <f t="shared" si="5"/>
        <v>0</v>
      </c>
      <c r="AA6" s="16">
        <f t="shared" si="5"/>
        <v>0</v>
      </c>
      <c r="AB6" s="16">
        <f t="shared" si="5"/>
        <v>0</v>
      </c>
      <c r="AC6" s="16">
        <f t="shared" si="5"/>
        <v>0</v>
      </c>
      <c r="AD6" s="16">
        <f t="shared" si="5"/>
        <v>0</v>
      </c>
      <c r="AE6" s="16">
        <f t="shared" si="5"/>
        <v>0</v>
      </c>
      <c r="AF6" s="25"/>
      <c r="AG6" s="8" t="s">
        <v>28</v>
      </c>
      <c r="AH6" s="29" t="str">
        <f>"&lt;="&amp;L2</f>
        <v>&lt;=170907</v>
      </c>
      <c r="AI6" s="25"/>
      <c r="AJ6" s="18">
        <f t="shared" ca="1" si="1"/>
        <v>42726.75</v>
      </c>
      <c r="AK6" s="19" t="str">
        <f t="shared" ca="1" si="2"/>
        <v>Cambio</v>
      </c>
      <c r="AL6" s="11" t="s">
        <v>15</v>
      </c>
      <c r="AM6" s="20">
        <v>6</v>
      </c>
      <c r="AN6" s="21">
        <v>4</v>
      </c>
    </row>
    <row r="7" spans="1:40" ht="12" customHeight="1">
      <c r="A7" s="5" t="s">
        <v>30</v>
      </c>
      <c r="B7" s="30">
        <v>170907</v>
      </c>
      <c r="C7" s="32">
        <f t="shared" ref="C7:C26" si="6">(B7*1)/$I$7</f>
        <v>0.15323735395303006</v>
      </c>
      <c r="D7" s="15">
        <f>COUNTIFS(L3:L52,$AH$6,L3:L52,$AH$5)</f>
        <v>4</v>
      </c>
      <c r="E7" s="34">
        <f t="shared" ref="E7:E8" si="7">IF(B7&gt;=$I$4,B7,0)</f>
        <v>170907</v>
      </c>
      <c r="F7" s="14"/>
      <c r="G7" s="110" t="s">
        <v>31</v>
      </c>
      <c r="H7" s="111"/>
      <c r="I7" s="13">
        <f>SUM(B7:B25)+B3</f>
        <v>1115309</v>
      </c>
      <c r="J7" s="35"/>
      <c r="K7" s="15">
        <v>5</v>
      </c>
      <c r="L7" s="16">
        <f t="shared" ref="L7:AE7" si="8">+L$2/$K7</f>
        <v>34181.4</v>
      </c>
      <c r="M7" s="16">
        <f t="shared" si="8"/>
        <v>29677.599999999999</v>
      </c>
      <c r="N7" s="16">
        <f t="shared" si="8"/>
        <v>26582.6</v>
      </c>
      <c r="O7" s="16">
        <f t="shared" si="8"/>
        <v>22977</v>
      </c>
      <c r="P7" s="16">
        <f t="shared" si="8"/>
        <v>20757.599999999999</v>
      </c>
      <c r="Q7" s="16">
        <f t="shared" si="8"/>
        <v>16907.2</v>
      </c>
      <c r="R7" s="16">
        <f t="shared" si="8"/>
        <v>7723.2</v>
      </c>
      <c r="S7" s="16">
        <f t="shared" si="8"/>
        <v>0</v>
      </c>
      <c r="T7" s="16">
        <f t="shared" si="8"/>
        <v>0</v>
      </c>
      <c r="U7" s="16">
        <f t="shared" si="8"/>
        <v>0</v>
      </c>
      <c r="V7" s="16">
        <f t="shared" si="8"/>
        <v>0</v>
      </c>
      <c r="W7" s="16">
        <f t="shared" si="8"/>
        <v>0</v>
      </c>
      <c r="X7" s="16">
        <f t="shared" si="8"/>
        <v>0</v>
      </c>
      <c r="Y7" s="16">
        <f t="shared" si="8"/>
        <v>0</v>
      </c>
      <c r="Z7" s="16">
        <f t="shared" si="8"/>
        <v>0</v>
      </c>
      <c r="AA7" s="16">
        <f t="shared" si="8"/>
        <v>0</v>
      </c>
      <c r="AB7" s="16">
        <f t="shared" si="8"/>
        <v>0</v>
      </c>
      <c r="AC7" s="16">
        <f t="shared" si="8"/>
        <v>0</v>
      </c>
      <c r="AD7" s="16">
        <f t="shared" si="8"/>
        <v>0</v>
      </c>
      <c r="AE7" s="16">
        <f t="shared" si="8"/>
        <v>0</v>
      </c>
      <c r="AF7" s="25"/>
      <c r="AG7" s="8" t="s">
        <v>32</v>
      </c>
      <c r="AH7" s="36">
        <f>L3</f>
        <v>170907</v>
      </c>
      <c r="AI7" s="25"/>
      <c r="AJ7" s="18">
        <f t="shared" ca="1" si="1"/>
        <v>34181.4</v>
      </c>
      <c r="AK7" s="19" t="str">
        <f t="shared" ca="1" si="2"/>
        <v>Cambio</v>
      </c>
      <c r="AL7" s="11" t="s">
        <v>15</v>
      </c>
      <c r="AM7" s="20">
        <v>7</v>
      </c>
      <c r="AN7" s="21">
        <v>5</v>
      </c>
    </row>
    <row r="8" spans="1:40" ht="12" customHeight="1">
      <c r="A8" s="31" t="s">
        <v>33</v>
      </c>
      <c r="B8" s="33">
        <v>148388</v>
      </c>
      <c r="C8" s="32">
        <f t="shared" si="6"/>
        <v>0.13304653687901738</v>
      </c>
      <c r="D8" s="15">
        <f>COUNTIFS(M3:M52,$AH$6,M3:M52,$AH$5)</f>
        <v>3</v>
      </c>
      <c r="E8" s="34">
        <f t="shared" si="7"/>
        <v>148388</v>
      </c>
      <c r="F8" s="14"/>
      <c r="J8" s="35"/>
      <c r="K8" s="15">
        <v>6</v>
      </c>
      <c r="L8" s="16">
        <f t="shared" ref="L8:AE8" si="9">+L$2/$K8</f>
        <v>28484.5</v>
      </c>
      <c r="M8" s="16">
        <f t="shared" si="9"/>
        <v>24731.333333333332</v>
      </c>
      <c r="N8" s="16">
        <f t="shared" si="9"/>
        <v>22152.166666666668</v>
      </c>
      <c r="O8" s="16">
        <f t="shared" si="9"/>
        <v>19147.5</v>
      </c>
      <c r="P8" s="16">
        <f t="shared" si="9"/>
        <v>17298</v>
      </c>
      <c r="Q8" s="16">
        <f t="shared" si="9"/>
        <v>14089.333333333334</v>
      </c>
      <c r="R8" s="16">
        <f t="shared" si="9"/>
        <v>6436</v>
      </c>
      <c r="S8" s="16">
        <f t="shared" si="9"/>
        <v>0</v>
      </c>
      <c r="T8" s="16">
        <f t="shared" si="9"/>
        <v>0</v>
      </c>
      <c r="U8" s="16">
        <f t="shared" si="9"/>
        <v>0</v>
      </c>
      <c r="V8" s="16">
        <f t="shared" si="9"/>
        <v>0</v>
      </c>
      <c r="W8" s="16">
        <f t="shared" si="9"/>
        <v>0</v>
      </c>
      <c r="X8" s="16">
        <f t="shared" si="9"/>
        <v>0</v>
      </c>
      <c r="Y8" s="16">
        <f t="shared" si="9"/>
        <v>0</v>
      </c>
      <c r="Z8" s="16">
        <f t="shared" si="9"/>
        <v>0</v>
      </c>
      <c r="AA8" s="16">
        <f t="shared" si="9"/>
        <v>0</v>
      </c>
      <c r="AB8" s="16">
        <f t="shared" si="9"/>
        <v>0</v>
      </c>
      <c r="AC8" s="16">
        <f t="shared" si="9"/>
        <v>0</v>
      </c>
      <c r="AD8" s="16">
        <f t="shared" si="9"/>
        <v>0</v>
      </c>
      <c r="AE8" s="16">
        <f t="shared" si="9"/>
        <v>0</v>
      </c>
      <c r="AF8" s="25"/>
      <c r="AG8" s="8" t="s">
        <v>34</v>
      </c>
      <c r="AH8" s="25"/>
      <c r="AI8" s="25"/>
      <c r="AJ8" s="18">
        <f t="shared" ca="1" si="1"/>
        <v>28484.5</v>
      </c>
      <c r="AK8" s="19" t="str">
        <f t="shared" ca="1" si="2"/>
        <v>Cambio</v>
      </c>
      <c r="AL8" s="11" t="s">
        <v>15</v>
      </c>
      <c r="AM8" s="20">
        <v>8</v>
      </c>
      <c r="AN8" s="21">
        <v>6</v>
      </c>
    </row>
    <row r="9" spans="1:40" ht="12" customHeight="1">
      <c r="A9" s="31" t="s">
        <v>35</v>
      </c>
      <c r="B9" s="33">
        <v>132913</v>
      </c>
      <c r="C9" s="32">
        <f t="shared" si="6"/>
        <v>0.11917145831334634</v>
      </c>
      <c r="D9" s="15">
        <f>COUNTIFS(N3:N52,$AH$6,N3:N52,$AH$5)</f>
        <v>3</v>
      </c>
      <c r="E9" s="34">
        <f t="shared" ref="E9:E26" si="10">+IF(B9&gt;=$I$4,B9,0)</f>
        <v>132913</v>
      </c>
      <c r="F9" s="14"/>
      <c r="G9" s="112" t="s">
        <v>37</v>
      </c>
      <c r="H9" s="113"/>
      <c r="I9" s="111"/>
      <c r="J9" s="35"/>
      <c r="K9" s="15">
        <v>7</v>
      </c>
      <c r="L9" s="16">
        <f t="shared" ref="L9:AE9" si="11">+L$2/$K9</f>
        <v>24415.285714285714</v>
      </c>
      <c r="M9" s="16">
        <f t="shared" si="11"/>
        <v>21198.285714285714</v>
      </c>
      <c r="N9" s="16">
        <f t="shared" si="11"/>
        <v>18987.571428571428</v>
      </c>
      <c r="O9" s="16">
        <f t="shared" si="11"/>
        <v>16412.142857142859</v>
      </c>
      <c r="P9" s="16">
        <f t="shared" si="11"/>
        <v>14826.857142857143</v>
      </c>
      <c r="Q9" s="16">
        <f t="shared" si="11"/>
        <v>12076.571428571429</v>
      </c>
      <c r="R9" s="16">
        <f t="shared" si="11"/>
        <v>5516.5714285714284</v>
      </c>
      <c r="S9" s="16">
        <f t="shared" si="11"/>
        <v>0</v>
      </c>
      <c r="T9" s="16">
        <f t="shared" si="11"/>
        <v>0</v>
      </c>
      <c r="U9" s="16">
        <f t="shared" si="11"/>
        <v>0</v>
      </c>
      <c r="V9" s="16">
        <f t="shared" si="11"/>
        <v>0</v>
      </c>
      <c r="W9" s="16">
        <f t="shared" si="11"/>
        <v>0</v>
      </c>
      <c r="X9" s="16">
        <f t="shared" si="11"/>
        <v>0</v>
      </c>
      <c r="Y9" s="16">
        <f t="shared" si="11"/>
        <v>0</v>
      </c>
      <c r="Z9" s="16">
        <f t="shared" si="11"/>
        <v>0</v>
      </c>
      <c r="AA9" s="16">
        <f t="shared" si="11"/>
        <v>0</v>
      </c>
      <c r="AB9" s="16">
        <f t="shared" si="11"/>
        <v>0</v>
      </c>
      <c r="AC9" s="16">
        <f t="shared" si="11"/>
        <v>0</v>
      </c>
      <c r="AD9" s="16">
        <f t="shared" si="11"/>
        <v>0</v>
      </c>
      <c r="AE9" s="16">
        <f t="shared" si="11"/>
        <v>0</v>
      </c>
      <c r="AF9" s="25"/>
      <c r="AG9" s="25"/>
      <c r="AH9" s="25"/>
      <c r="AI9" s="25"/>
      <c r="AJ9" s="18">
        <f t="shared" ca="1" si="1"/>
        <v>24415.285714285714</v>
      </c>
      <c r="AK9" s="19" t="str">
        <f t="shared" ca="1" si="2"/>
        <v>Cambio</v>
      </c>
      <c r="AL9" s="11" t="s">
        <v>15</v>
      </c>
      <c r="AM9" s="20">
        <v>9</v>
      </c>
      <c r="AN9" s="21">
        <v>7</v>
      </c>
    </row>
    <row r="10" spans="1:40" ht="12" customHeight="1">
      <c r="A10" s="31" t="s">
        <v>34</v>
      </c>
      <c r="B10" s="33">
        <v>114885</v>
      </c>
      <c r="C10" s="32">
        <f t="shared" si="6"/>
        <v>0.10300732801403019</v>
      </c>
      <c r="D10" s="15">
        <f>COUNTIFS(O3:O52,$AH$6,O3:O52,$AH$5)</f>
        <v>2</v>
      </c>
      <c r="E10" s="34">
        <f t="shared" si="10"/>
        <v>114885</v>
      </c>
      <c r="F10" s="14"/>
      <c r="G10" s="114" t="s">
        <v>39</v>
      </c>
      <c r="H10" s="111"/>
      <c r="I10" s="37" t="str">
        <f>IF(VLOOKUP($AG$8,$A$7:$D$25,2,0)&gt;I4,"Sí","No")</f>
        <v>Sí</v>
      </c>
      <c r="J10" s="35"/>
      <c r="K10" s="15">
        <v>8</v>
      </c>
      <c r="L10" s="16">
        <f t="shared" ref="L10:AE10" si="12">+L$2/$K10</f>
        <v>21363.375</v>
      </c>
      <c r="M10" s="16">
        <f t="shared" si="12"/>
        <v>18548.5</v>
      </c>
      <c r="N10" s="16">
        <f t="shared" si="12"/>
        <v>16614.125</v>
      </c>
      <c r="O10" s="16">
        <f t="shared" si="12"/>
        <v>14360.625</v>
      </c>
      <c r="P10" s="16">
        <f t="shared" si="12"/>
        <v>12973.5</v>
      </c>
      <c r="Q10" s="16">
        <f t="shared" si="12"/>
        <v>10567</v>
      </c>
      <c r="R10" s="16">
        <f t="shared" si="12"/>
        <v>4827</v>
      </c>
      <c r="S10" s="16">
        <f t="shared" si="12"/>
        <v>0</v>
      </c>
      <c r="T10" s="16">
        <f t="shared" si="12"/>
        <v>0</v>
      </c>
      <c r="U10" s="16">
        <f t="shared" si="12"/>
        <v>0</v>
      </c>
      <c r="V10" s="16">
        <f t="shared" si="12"/>
        <v>0</v>
      </c>
      <c r="W10" s="16">
        <f t="shared" si="12"/>
        <v>0</v>
      </c>
      <c r="X10" s="16">
        <f t="shared" si="12"/>
        <v>0</v>
      </c>
      <c r="Y10" s="16">
        <f t="shared" si="12"/>
        <v>0</v>
      </c>
      <c r="Z10" s="16">
        <f t="shared" si="12"/>
        <v>0</v>
      </c>
      <c r="AA10" s="16">
        <f t="shared" si="12"/>
        <v>0</v>
      </c>
      <c r="AB10" s="16">
        <f t="shared" si="12"/>
        <v>0</v>
      </c>
      <c r="AC10" s="16">
        <f t="shared" si="12"/>
        <v>0</v>
      </c>
      <c r="AD10" s="16">
        <f t="shared" si="12"/>
        <v>0</v>
      </c>
      <c r="AE10" s="16">
        <f t="shared" si="12"/>
        <v>0</v>
      </c>
      <c r="AF10" s="25"/>
      <c r="AG10" s="25"/>
      <c r="AH10" s="25"/>
      <c r="AI10" s="25"/>
      <c r="AJ10" s="18">
        <f t="shared" ca="1" si="1"/>
        <v>21363.375</v>
      </c>
      <c r="AK10" s="19" t="str">
        <f t="shared" ca="1" si="2"/>
        <v>Cambio</v>
      </c>
      <c r="AL10" s="11" t="s">
        <v>15</v>
      </c>
      <c r="AM10" s="20">
        <v>10</v>
      </c>
      <c r="AN10" s="21">
        <v>8</v>
      </c>
    </row>
    <row r="11" spans="1:40" ht="12" customHeight="1">
      <c r="A11" s="31" t="s">
        <v>29</v>
      </c>
      <c r="B11" s="33">
        <v>103788</v>
      </c>
      <c r="C11" s="32">
        <f t="shared" si="6"/>
        <v>9.3057619009619758E-2</v>
      </c>
      <c r="D11" s="38">
        <f>COUNTIFS(P3:P52,$AH$6,P3:P52,$AH$5)</f>
        <v>2</v>
      </c>
      <c r="E11" s="34">
        <f t="shared" si="10"/>
        <v>103788</v>
      </c>
      <c r="F11" s="14"/>
      <c r="G11" s="114" t="s">
        <v>42</v>
      </c>
      <c r="H11" s="111"/>
      <c r="I11" s="37">
        <f>VLOOKUP($AG$8,$A$7:$D$25,2,0)-I4</f>
        <v>80031.59375</v>
      </c>
      <c r="J11" s="35"/>
      <c r="K11" s="15">
        <v>9</v>
      </c>
      <c r="L11" s="16">
        <f t="shared" ref="L11:AE11" si="13">+L$2/$K11</f>
        <v>18989.666666666668</v>
      </c>
      <c r="M11" s="16">
        <f t="shared" si="13"/>
        <v>16487.555555555555</v>
      </c>
      <c r="N11" s="16">
        <f t="shared" si="13"/>
        <v>14768.111111111111</v>
      </c>
      <c r="O11" s="16">
        <f t="shared" si="13"/>
        <v>12765</v>
      </c>
      <c r="P11" s="16">
        <f t="shared" si="13"/>
        <v>11532</v>
      </c>
      <c r="Q11" s="16">
        <f t="shared" si="13"/>
        <v>9392.8888888888887</v>
      </c>
      <c r="R11" s="16">
        <f t="shared" si="13"/>
        <v>4290.666666666667</v>
      </c>
      <c r="S11" s="16">
        <f t="shared" si="13"/>
        <v>0</v>
      </c>
      <c r="T11" s="16">
        <f t="shared" si="13"/>
        <v>0</v>
      </c>
      <c r="U11" s="16">
        <f t="shared" si="13"/>
        <v>0</v>
      </c>
      <c r="V11" s="16">
        <f t="shared" si="13"/>
        <v>0</v>
      </c>
      <c r="W11" s="16">
        <f t="shared" si="13"/>
        <v>0</v>
      </c>
      <c r="X11" s="16">
        <f t="shared" si="13"/>
        <v>0</v>
      </c>
      <c r="Y11" s="16">
        <f t="shared" si="13"/>
        <v>0</v>
      </c>
      <c r="Z11" s="16">
        <f t="shared" si="13"/>
        <v>0</v>
      </c>
      <c r="AA11" s="16">
        <f t="shared" si="13"/>
        <v>0</v>
      </c>
      <c r="AB11" s="16">
        <f t="shared" si="13"/>
        <v>0</v>
      </c>
      <c r="AC11" s="16">
        <f t="shared" si="13"/>
        <v>0</v>
      </c>
      <c r="AD11" s="16">
        <f t="shared" si="13"/>
        <v>0</v>
      </c>
      <c r="AE11" s="16">
        <f t="shared" si="13"/>
        <v>0</v>
      </c>
      <c r="AF11" s="25"/>
      <c r="AG11" s="25"/>
      <c r="AH11" s="25"/>
      <c r="AI11" s="25"/>
      <c r="AJ11" s="18">
        <f t="shared" ca="1" si="1"/>
        <v>18989.666666666668</v>
      </c>
      <c r="AK11" s="19" t="str">
        <f t="shared" ca="1" si="2"/>
        <v>Cambio</v>
      </c>
      <c r="AL11" s="11" t="s">
        <v>15</v>
      </c>
      <c r="AM11" s="20">
        <v>11</v>
      </c>
      <c r="AN11" s="21">
        <v>9</v>
      </c>
    </row>
    <row r="12" spans="1:40" ht="12" customHeight="1">
      <c r="A12" s="31" t="s">
        <v>40</v>
      </c>
      <c r="B12" s="33">
        <v>84536</v>
      </c>
      <c r="C12" s="32">
        <f t="shared" si="6"/>
        <v>7.5796035000165879E-2</v>
      </c>
      <c r="D12" s="15">
        <f>COUNTIFS(Q3:Q52,$AH$6,Q3:Q52,$AH$5)</f>
        <v>2</v>
      </c>
      <c r="E12" s="34">
        <f t="shared" si="10"/>
        <v>84536</v>
      </c>
      <c r="F12" s="14"/>
      <c r="G12" s="114" t="s">
        <v>44</v>
      </c>
      <c r="H12" s="111"/>
      <c r="I12" s="37">
        <f>VLOOKUP($AG$8,$A$7:$D$25,4,0)</f>
        <v>2</v>
      </c>
      <c r="J12" s="35"/>
      <c r="K12" s="15">
        <v>10</v>
      </c>
      <c r="L12" s="16">
        <f t="shared" ref="L12:AE12" si="14">+L$2/$K12</f>
        <v>17090.7</v>
      </c>
      <c r="M12" s="16">
        <f t="shared" si="14"/>
        <v>14838.8</v>
      </c>
      <c r="N12" s="16">
        <f t="shared" si="14"/>
        <v>13291.3</v>
      </c>
      <c r="O12" s="16">
        <f t="shared" si="14"/>
        <v>11488.5</v>
      </c>
      <c r="P12" s="16">
        <f t="shared" si="14"/>
        <v>10378.799999999999</v>
      </c>
      <c r="Q12" s="16">
        <f t="shared" si="14"/>
        <v>8453.6</v>
      </c>
      <c r="R12" s="16">
        <f t="shared" si="14"/>
        <v>3861.6</v>
      </c>
      <c r="S12" s="16">
        <f t="shared" si="14"/>
        <v>0</v>
      </c>
      <c r="T12" s="16">
        <f t="shared" si="14"/>
        <v>0</v>
      </c>
      <c r="U12" s="16">
        <f t="shared" si="14"/>
        <v>0</v>
      </c>
      <c r="V12" s="16">
        <f t="shared" si="14"/>
        <v>0</v>
      </c>
      <c r="W12" s="16">
        <f t="shared" si="14"/>
        <v>0</v>
      </c>
      <c r="X12" s="16">
        <f t="shared" si="14"/>
        <v>0</v>
      </c>
      <c r="Y12" s="16">
        <f t="shared" si="14"/>
        <v>0</v>
      </c>
      <c r="Z12" s="16">
        <f t="shared" si="14"/>
        <v>0</v>
      </c>
      <c r="AA12" s="16">
        <f t="shared" si="14"/>
        <v>0</v>
      </c>
      <c r="AB12" s="16">
        <f t="shared" si="14"/>
        <v>0</v>
      </c>
      <c r="AC12" s="16">
        <f t="shared" si="14"/>
        <v>0</v>
      </c>
      <c r="AD12" s="16">
        <f t="shared" si="14"/>
        <v>0</v>
      </c>
      <c r="AE12" s="16">
        <f t="shared" si="14"/>
        <v>0</v>
      </c>
      <c r="AF12" s="25"/>
      <c r="AG12" s="25"/>
      <c r="AH12" s="25"/>
      <c r="AI12" s="25"/>
      <c r="AJ12" s="18">
        <f t="shared" ca="1" si="1"/>
        <v>17090.7</v>
      </c>
      <c r="AK12" s="19" t="str">
        <f t="shared" ca="1" si="2"/>
        <v>Cambio</v>
      </c>
      <c r="AL12" s="11" t="s">
        <v>15</v>
      </c>
      <c r="AM12" s="20">
        <v>12</v>
      </c>
      <c r="AN12" s="21">
        <v>10</v>
      </c>
    </row>
    <row r="13" spans="1:40" ht="12" customHeight="1">
      <c r="A13" s="31" t="s">
        <v>46</v>
      </c>
      <c r="B13" s="33">
        <v>38616</v>
      </c>
      <c r="C13" s="32">
        <f t="shared" si="6"/>
        <v>3.4623588619835402E-2</v>
      </c>
      <c r="D13" s="15">
        <f>COUNTIFS(R3:R52,$AH$6,R3:R52,$AH$5)</f>
        <v>0</v>
      </c>
      <c r="E13" s="34">
        <f t="shared" si="10"/>
        <v>38616</v>
      </c>
      <c r="F13" s="14"/>
      <c r="G13" s="115" t="s">
        <v>47</v>
      </c>
      <c r="H13" s="111"/>
      <c r="I13" s="39">
        <f ca="1">VLOOKUP($AH$2,$B$31:$I$136,8,0)</f>
        <v>10</v>
      </c>
      <c r="J13" s="35"/>
      <c r="K13" s="15">
        <v>11</v>
      </c>
      <c r="L13" s="16">
        <f t="shared" ref="L13:AE13" si="15">+L$2/$K13</f>
        <v>15537</v>
      </c>
      <c r="M13" s="16">
        <f t="shared" si="15"/>
        <v>13489.818181818182</v>
      </c>
      <c r="N13" s="16">
        <f t="shared" si="15"/>
        <v>12083</v>
      </c>
      <c r="O13" s="16">
        <f t="shared" si="15"/>
        <v>10444.09090909091</v>
      </c>
      <c r="P13" s="16">
        <f t="shared" si="15"/>
        <v>9435.2727272727279</v>
      </c>
      <c r="Q13" s="16">
        <f t="shared" si="15"/>
        <v>7685.090909090909</v>
      </c>
      <c r="R13" s="16">
        <f t="shared" si="15"/>
        <v>3510.5454545454545</v>
      </c>
      <c r="S13" s="16">
        <f t="shared" si="15"/>
        <v>0</v>
      </c>
      <c r="T13" s="16">
        <f t="shared" si="15"/>
        <v>0</v>
      </c>
      <c r="U13" s="16">
        <f t="shared" si="15"/>
        <v>0</v>
      </c>
      <c r="V13" s="16">
        <f t="shared" si="15"/>
        <v>0</v>
      </c>
      <c r="W13" s="16">
        <f t="shared" si="15"/>
        <v>0</v>
      </c>
      <c r="X13" s="16">
        <f t="shared" si="15"/>
        <v>0</v>
      </c>
      <c r="Y13" s="16">
        <f t="shared" si="15"/>
        <v>0</v>
      </c>
      <c r="Z13" s="16">
        <f t="shared" si="15"/>
        <v>0</v>
      </c>
      <c r="AA13" s="16">
        <f t="shared" si="15"/>
        <v>0</v>
      </c>
      <c r="AB13" s="16">
        <f t="shared" si="15"/>
        <v>0</v>
      </c>
      <c r="AC13" s="16">
        <f t="shared" si="15"/>
        <v>0</v>
      </c>
      <c r="AD13" s="16">
        <f t="shared" si="15"/>
        <v>0</v>
      </c>
      <c r="AE13" s="16">
        <f t="shared" si="15"/>
        <v>0</v>
      </c>
      <c r="AF13" s="25"/>
      <c r="AG13" s="25"/>
      <c r="AH13" s="25"/>
      <c r="AI13" s="25"/>
      <c r="AJ13" s="18">
        <f t="shared" ca="1" si="1"/>
        <v>15537</v>
      </c>
      <c r="AK13" s="19" t="str">
        <f t="shared" ca="1" si="2"/>
        <v>Cambio</v>
      </c>
      <c r="AL13" s="11" t="s">
        <v>15</v>
      </c>
      <c r="AM13" s="20">
        <v>13</v>
      </c>
      <c r="AN13" s="21">
        <v>11</v>
      </c>
    </row>
    <row r="14" spans="1:40" ht="12" customHeight="1">
      <c r="A14" s="31" t="s">
        <v>45</v>
      </c>
      <c r="B14" s="33">
        <v>29706</v>
      </c>
      <c r="C14" s="32">
        <f t="shared" si="6"/>
        <v>2.6634771171038699E-2</v>
      </c>
      <c r="D14" s="15">
        <f>COUNTIFS(S3:S52,$AH$6,S3:S52,$AH$5)</f>
        <v>0</v>
      </c>
      <c r="E14" s="34">
        <f t="shared" si="10"/>
        <v>0</v>
      </c>
      <c r="F14" s="14"/>
      <c r="G14" s="10"/>
      <c r="H14" s="10"/>
      <c r="I14" s="10"/>
      <c r="J14" s="35"/>
      <c r="K14" s="15">
        <v>12</v>
      </c>
      <c r="L14" s="16">
        <f t="shared" ref="L14:AE14" si="16">+L$2/$K14</f>
        <v>14242.25</v>
      </c>
      <c r="M14" s="16">
        <f t="shared" si="16"/>
        <v>12365.666666666666</v>
      </c>
      <c r="N14" s="16">
        <f t="shared" si="16"/>
        <v>11076.083333333334</v>
      </c>
      <c r="O14" s="16">
        <f t="shared" si="16"/>
        <v>9573.75</v>
      </c>
      <c r="P14" s="16">
        <f t="shared" si="16"/>
        <v>8649</v>
      </c>
      <c r="Q14" s="16">
        <f t="shared" si="16"/>
        <v>7044.666666666667</v>
      </c>
      <c r="R14" s="16">
        <f t="shared" si="16"/>
        <v>3218</v>
      </c>
      <c r="S14" s="16">
        <f t="shared" si="16"/>
        <v>0</v>
      </c>
      <c r="T14" s="16">
        <f t="shared" si="16"/>
        <v>0</v>
      </c>
      <c r="U14" s="16">
        <f t="shared" si="16"/>
        <v>0</v>
      </c>
      <c r="V14" s="16">
        <f t="shared" si="16"/>
        <v>0</v>
      </c>
      <c r="W14" s="16">
        <f t="shared" si="16"/>
        <v>0</v>
      </c>
      <c r="X14" s="16">
        <f t="shared" si="16"/>
        <v>0</v>
      </c>
      <c r="Y14" s="16">
        <f t="shared" si="16"/>
        <v>0</v>
      </c>
      <c r="Z14" s="16">
        <f t="shared" si="16"/>
        <v>0</v>
      </c>
      <c r="AA14" s="16">
        <f t="shared" si="16"/>
        <v>0</v>
      </c>
      <c r="AB14" s="16">
        <f t="shared" si="16"/>
        <v>0</v>
      </c>
      <c r="AC14" s="16">
        <f t="shared" si="16"/>
        <v>0</v>
      </c>
      <c r="AD14" s="16">
        <f t="shared" si="16"/>
        <v>0</v>
      </c>
      <c r="AE14" s="16">
        <f t="shared" si="16"/>
        <v>0</v>
      </c>
      <c r="AF14" s="25"/>
      <c r="AG14" s="25"/>
      <c r="AH14" s="25"/>
      <c r="AI14" s="25"/>
      <c r="AJ14" s="18">
        <f t="shared" ca="1" si="1"/>
        <v>14242.25</v>
      </c>
      <c r="AK14" s="19" t="str">
        <f t="shared" ca="1" si="2"/>
        <v>Cambio</v>
      </c>
      <c r="AL14" s="11" t="s">
        <v>15</v>
      </c>
      <c r="AM14" s="20">
        <v>14</v>
      </c>
      <c r="AN14" s="21">
        <v>12</v>
      </c>
    </row>
    <row r="15" spans="1:40" ht="12" customHeight="1">
      <c r="A15" s="31" t="s">
        <v>43</v>
      </c>
      <c r="B15" s="33">
        <v>28562</v>
      </c>
      <c r="C15" s="32">
        <f t="shared" si="6"/>
        <v>2.5609046461563565E-2</v>
      </c>
      <c r="D15" s="15">
        <f>COUNTIFS(T3:T52,$AH$6,T3:T52,$AH$5)</f>
        <v>0</v>
      </c>
      <c r="E15" s="34">
        <f t="shared" si="10"/>
        <v>0</v>
      </c>
      <c r="F15" s="14"/>
      <c r="G15" s="112" t="s">
        <v>49</v>
      </c>
      <c r="H15" s="113"/>
      <c r="I15" s="111"/>
      <c r="J15" s="35"/>
      <c r="K15" s="15">
        <v>13</v>
      </c>
      <c r="L15" s="16">
        <f t="shared" ref="L15:AE15" si="17">+L$2/$K15</f>
        <v>13146.692307692309</v>
      </c>
      <c r="M15" s="16">
        <f t="shared" si="17"/>
        <v>11414.461538461539</v>
      </c>
      <c r="N15" s="16">
        <f t="shared" si="17"/>
        <v>10224.076923076924</v>
      </c>
      <c r="O15" s="16">
        <f t="shared" si="17"/>
        <v>8837.3076923076915</v>
      </c>
      <c r="P15" s="16">
        <f t="shared" si="17"/>
        <v>7983.6923076923076</v>
      </c>
      <c r="Q15" s="16">
        <f t="shared" si="17"/>
        <v>6502.7692307692305</v>
      </c>
      <c r="R15" s="16">
        <f t="shared" si="17"/>
        <v>2970.4615384615386</v>
      </c>
      <c r="S15" s="16">
        <f t="shared" si="17"/>
        <v>0</v>
      </c>
      <c r="T15" s="16">
        <f t="shared" si="17"/>
        <v>0</v>
      </c>
      <c r="U15" s="16">
        <f t="shared" si="17"/>
        <v>0</v>
      </c>
      <c r="V15" s="16">
        <f t="shared" si="17"/>
        <v>0</v>
      </c>
      <c r="W15" s="16">
        <f t="shared" si="17"/>
        <v>0</v>
      </c>
      <c r="X15" s="16">
        <f t="shared" si="17"/>
        <v>0</v>
      </c>
      <c r="Y15" s="16">
        <f t="shared" si="17"/>
        <v>0</v>
      </c>
      <c r="Z15" s="16">
        <f t="shared" si="17"/>
        <v>0</v>
      </c>
      <c r="AA15" s="16">
        <f t="shared" si="17"/>
        <v>0</v>
      </c>
      <c r="AB15" s="16">
        <f t="shared" si="17"/>
        <v>0</v>
      </c>
      <c r="AC15" s="16">
        <f t="shared" si="17"/>
        <v>0</v>
      </c>
      <c r="AD15" s="16">
        <f t="shared" si="17"/>
        <v>0</v>
      </c>
      <c r="AE15" s="16">
        <f t="shared" si="17"/>
        <v>0</v>
      </c>
      <c r="AF15" s="25"/>
      <c r="AG15" s="25"/>
      <c r="AH15" s="25"/>
      <c r="AI15" s="25"/>
      <c r="AJ15" s="18">
        <f t="shared" ca="1" si="1"/>
        <v>13146.692307692309</v>
      </c>
      <c r="AK15" s="19" t="str">
        <f t="shared" ca="1" si="2"/>
        <v>Cambio</v>
      </c>
      <c r="AL15" s="11" t="s">
        <v>15</v>
      </c>
      <c r="AM15" s="20">
        <v>15</v>
      </c>
      <c r="AN15" s="21">
        <v>13</v>
      </c>
    </row>
    <row r="16" spans="1:40" ht="12" customHeight="1">
      <c r="A16" s="31" t="s">
        <v>50</v>
      </c>
      <c r="B16" s="33">
        <v>10790</v>
      </c>
      <c r="C16" s="32">
        <f t="shared" si="6"/>
        <v>9.6744489643677215E-3</v>
      </c>
      <c r="D16" s="15">
        <f>COUNTIFS(U3:U52,$AH$6,U3:U52,$AH$5)</f>
        <v>0</v>
      </c>
      <c r="E16" s="34">
        <f t="shared" si="10"/>
        <v>0</v>
      </c>
      <c r="F16" s="14"/>
      <c r="G16" s="114" t="s">
        <v>51</v>
      </c>
      <c r="H16" s="111"/>
      <c r="I16" s="37">
        <f>VLOOKUP($AG$8,$A$7:$D$25,4,0)+1</f>
        <v>3</v>
      </c>
      <c r="J16" s="35"/>
      <c r="K16" s="15">
        <v>14</v>
      </c>
      <c r="L16" s="16">
        <f t="shared" ref="L16:AE16" si="18">+L$2/$K16</f>
        <v>12207.642857142857</v>
      </c>
      <c r="M16" s="16">
        <f t="shared" si="18"/>
        <v>10599.142857142857</v>
      </c>
      <c r="N16" s="16">
        <f t="shared" si="18"/>
        <v>9493.7857142857138</v>
      </c>
      <c r="O16" s="16">
        <f t="shared" si="18"/>
        <v>8206.0714285714294</v>
      </c>
      <c r="P16" s="16">
        <f t="shared" si="18"/>
        <v>7413.4285714285716</v>
      </c>
      <c r="Q16" s="16">
        <f t="shared" si="18"/>
        <v>6038.2857142857147</v>
      </c>
      <c r="R16" s="16">
        <f t="shared" si="18"/>
        <v>2758.2857142857142</v>
      </c>
      <c r="S16" s="16">
        <f t="shared" si="18"/>
        <v>0</v>
      </c>
      <c r="T16" s="16">
        <f t="shared" si="18"/>
        <v>0</v>
      </c>
      <c r="U16" s="16">
        <f t="shared" si="18"/>
        <v>0</v>
      </c>
      <c r="V16" s="16">
        <f t="shared" si="18"/>
        <v>0</v>
      </c>
      <c r="W16" s="16">
        <f t="shared" si="18"/>
        <v>0</v>
      </c>
      <c r="X16" s="16">
        <f t="shared" si="18"/>
        <v>0</v>
      </c>
      <c r="Y16" s="16">
        <f t="shared" si="18"/>
        <v>0</v>
      </c>
      <c r="Z16" s="16">
        <f t="shared" si="18"/>
        <v>0</v>
      </c>
      <c r="AA16" s="16">
        <f t="shared" si="18"/>
        <v>0</v>
      </c>
      <c r="AB16" s="16">
        <f t="shared" si="18"/>
        <v>0</v>
      </c>
      <c r="AC16" s="16">
        <f t="shared" si="18"/>
        <v>0</v>
      </c>
      <c r="AD16" s="16">
        <f t="shared" si="18"/>
        <v>0</v>
      </c>
      <c r="AE16" s="16">
        <f t="shared" si="18"/>
        <v>0</v>
      </c>
      <c r="AF16" s="25"/>
      <c r="AG16" s="25"/>
      <c r="AH16" s="25"/>
      <c r="AI16" s="25"/>
      <c r="AJ16" s="18">
        <f t="shared" ca="1" si="1"/>
        <v>12207.642857142857</v>
      </c>
      <c r="AK16" s="19" t="str">
        <f t="shared" ca="1" si="2"/>
        <v>Cambio</v>
      </c>
      <c r="AL16" s="11" t="s">
        <v>15</v>
      </c>
      <c r="AM16" s="20">
        <v>16</v>
      </c>
      <c r="AN16" s="21">
        <v>14</v>
      </c>
    </row>
    <row r="17" spans="1:40" ht="12" customHeight="1">
      <c r="A17" s="31" t="s">
        <v>52</v>
      </c>
      <c r="B17" s="33">
        <v>3060</v>
      </c>
      <c r="C17" s="32">
        <f t="shared" si="6"/>
        <v>2.7436342753443216E-3</v>
      </c>
      <c r="D17" s="15">
        <f>COUNTIFS(V3:V52,$AH$6,V3:V52,$AH$5)</f>
        <v>0</v>
      </c>
      <c r="E17" s="34">
        <f t="shared" si="10"/>
        <v>0</v>
      </c>
      <c r="F17" s="14"/>
      <c r="G17" s="114" t="s">
        <v>53</v>
      </c>
      <c r="H17" s="111"/>
      <c r="I17" s="37">
        <f>(I3-(VLOOKUP($AG$8,$A$7:$D$25,2,0)/I16))*I16+1</f>
        <v>11920</v>
      </c>
      <c r="J17" s="35"/>
      <c r="K17" s="15">
        <v>15</v>
      </c>
      <c r="L17" s="16">
        <f t="shared" ref="L17:AE17" si="19">+L$2/$K17</f>
        <v>11393.8</v>
      </c>
      <c r="M17" s="16">
        <f t="shared" si="19"/>
        <v>9892.5333333333328</v>
      </c>
      <c r="N17" s="16">
        <f t="shared" si="19"/>
        <v>8860.8666666666668</v>
      </c>
      <c r="O17" s="16">
        <f t="shared" si="19"/>
        <v>7659</v>
      </c>
      <c r="P17" s="16">
        <f t="shared" si="19"/>
        <v>6919.2</v>
      </c>
      <c r="Q17" s="16">
        <f t="shared" si="19"/>
        <v>5635.7333333333336</v>
      </c>
      <c r="R17" s="16">
        <f t="shared" si="19"/>
        <v>2574.4</v>
      </c>
      <c r="S17" s="16">
        <f t="shared" si="19"/>
        <v>0</v>
      </c>
      <c r="T17" s="16">
        <f t="shared" si="19"/>
        <v>0</v>
      </c>
      <c r="U17" s="16">
        <f t="shared" si="19"/>
        <v>0</v>
      </c>
      <c r="V17" s="16">
        <f t="shared" si="19"/>
        <v>0</v>
      </c>
      <c r="W17" s="16">
        <f t="shared" si="19"/>
        <v>0</v>
      </c>
      <c r="X17" s="16">
        <f t="shared" si="19"/>
        <v>0</v>
      </c>
      <c r="Y17" s="16">
        <f t="shared" si="19"/>
        <v>0</v>
      </c>
      <c r="Z17" s="16">
        <f t="shared" si="19"/>
        <v>0</v>
      </c>
      <c r="AA17" s="16">
        <f t="shared" si="19"/>
        <v>0</v>
      </c>
      <c r="AB17" s="16">
        <f t="shared" si="19"/>
        <v>0</v>
      </c>
      <c r="AC17" s="16">
        <f t="shared" si="19"/>
        <v>0</v>
      </c>
      <c r="AD17" s="16">
        <f t="shared" si="19"/>
        <v>0</v>
      </c>
      <c r="AE17" s="16">
        <f t="shared" si="19"/>
        <v>0</v>
      </c>
      <c r="AF17" s="25"/>
      <c r="AG17" s="25"/>
      <c r="AH17" s="25"/>
      <c r="AI17" s="25"/>
      <c r="AJ17" s="18">
        <f t="shared" ca="1" si="1"/>
        <v>11393.8</v>
      </c>
      <c r="AK17" s="19" t="str">
        <f t="shared" ca="1" si="2"/>
        <v>Cambio</v>
      </c>
      <c r="AL17" s="11" t="s">
        <v>15</v>
      </c>
      <c r="AM17" s="20">
        <v>17</v>
      </c>
      <c r="AN17" s="21">
        <v>15</v>
      </c>
    </row>
    <row r="18" spans="1:40" ht="12" customHeight="1">
      <c r="A18" s="31"/>
      <c r="B18" s="33"/>
      <c r="C18" s="32">
        <f t="shared" si="6"/>
        <v>0</v>
      </c>
      <c r="D18" s="15">
        <f>COUNTIFS(W3:W52,$AH$6,W3:W52,$AH$5)</f>
        <v>0</v>
      </c>
      <c r="E18" s="34">
        <f t="shared" si="10"/>
        <v>0</v>
      </c>
      <c r="F18" s="14"/>
      <c r="G18" s="128" t="s">
        <v>55</v>
      </c>
      <c r="H18" s="111"/>
      <c r="I18" s="40">
        <f>VLOOKUP($AG$8,$A$7:$D$25,2,0)+I17</f>
        <v>126805</v>
      </c>
      <c r="J18" s="35"/>
      <c r="K18" s="15">
        <v>16</v>
      </c>
      <c r="L18" s="16">
        <f t="shared" ref="L18:AE18" si="20">+L$2/$K18</f>
        <v>10681.6875</v>
      </c>
      <c r="M18" s="16">
        <f t="shared" si="20"/>
        <v>9274.25</v>
      </c>
      <c r="N18" s="16">
        <f t="shared" si="20"/>
        <v>8307.0625</v>
      </c>
      <c r="O18" s="16">
        <f t="shared" si="20"/>
        <v>7180.3125</v>
      </c>
      <c r="P18" s="16">
        <f t="shared" si="20"/>
        <v>6486.75</v>
      </c>
      <c r="Q18" s="16">
        <f t="shared" si="20"/>
        <v>5283.5</v>
      </c>
      <c r="R18" s="16">
        <f t="shared" si="20"/>
        <v>2413.5</v>
      </c>
      <c r="S18" s="16">
        <f t="shared" si="20"/>
        <v>0</v>
      </c>
      <c r="T18" s="16">
        <f t="shared" si="20"/>
        <v>0</v>
      </c>
      <c r="U18" s="16">
        <f t="shared" si="20"/>
        <v>0</v>
      </c>
      <c r="V18" s="16">
        <f t="shared" si="20"/>
        <v>0</v>
      </c>
      <c r="W18" s="16">
        <f t="shared" si="20"/>
        <v>0</v>
      </c>
      <c r="X18" s="16">
        <f t="shared" si="20"/>
        <v>0</v>
      </c>
      <c r="Y18" s="16">
        <f t="shared" si="20"/>
        <v>0</v>
      </c>
      <c r="Z18" s="16">
        <f t="shared" si="20"/>
        <v>0</v>
      </c>
      <c r="AA18" s="16">
        <f t="shared" si="20"/>
        <v>0</v>
      </c>
      <c r="AB18" s="16">
        <f t="shared" si="20"/>
        <v>0</v>
      </c>
      <c r="AC18" s="16">
        <f t="shared" si="20"/>
        <v>0</v>
      </c>
      <c r="AD18" s="16">
        <f t="shared" si="20"/>
        <v>0</v>
      </c>
      <c r="AE18" s="16">
        <f t="shared" si="20"/>
        <v>0</v>
      </c>
      <c r="AF18" s="25"/>
      <c r="AG18" s="25"/>
      <c r="AH18" s="25"/>
      <c r="AI18" s="25"/>
      <c r="AJ18" s="18">
        <f t="shared" ca="1" si="1"/>
        <v>10681.6875</v>
      </c>
      <c r="AK18" s="19" t="str">
        <f t="shared" ca="1" si="2"/>
        <v>Cambio</v>
      </c>
      <c r="AL18" s="11" t="s">
        <v>15</v>
      </c>
      <c r="AM18" s="20">
        <v>18</v>
      </c>
      <c r="AN18" s="21">
        <v>16</v>
      </c>
    </row>
    <row r="19" spans="1:40" ht="12" customHeight="1">
      <c r="A19" s="31"/>
      <c r="B19" s="33"/>
      <c r="C19" s="32">
        <f t="shared" si="6"/>
        <v>0</v>
      </c>
      <c r="D19" s="15">
        <f>COUNTIFS(X3:X52,$AH$6,X3:X52,$AH$5)</f>
        <v>0</v>
      </c>
      <c r="E19" s="34">
        <f t="shared" si="10"/>
        <v>0</v>
      </c>
      <c r="F19" s="14"/>
      <c r="G19" s="114" t="s">
        <v>56</v>
      </c>
      <c r="H19" s="111"/>
      <c r="I19" s="41" t="str">
        <f ca="1">VLOOKUP($B$2,$A$31:$H$136,3,0)</f>
        <v>Centro</v>
      </c>
      <c r="J19" s="35"/>
      <c r="K19" s="15">
        <v>17</v>
      </c>
      <c r="L19" s="16">
        <f t="shared" ref="L19:AE19" si="21">+L$2/$K19</f>
        <v>10053.35294117647</v>
      </c>
      <c r="M19" s="16">
        <f t="shared" si="21"/>
        <v>8728.7058823529405</v>
      </c>
      <c r="N19" s="16">
        <f t="shared" si="21"/>
        <v>7818.411764705882</v>
      </c>
      <c r="O19" s="16">
        <f t="shared" si="21"/>
        <v>6757.9411764705883</v>
      </c>
      <c r="P19" s="16">
        <f t="shared" si="21"/>
        <v>6105.1764705882351</v>
      </c>
      <c r="Q19" s="16">
        <f t="shared" si="21"/>
        <v>4972.7058823529414</v>
      </c>
      <c r="R19" s="16">
        <f t="shared" si="21"/>
        <v>2271.5294117647059</v>
      </c>
      <c r="S19" s="16">
        <f t="shared" si="21"/>
        <v>0</v>
      </c>
      <c r="T19" s="16">
        <f t="shared" si="21"/>
        <v>0</v>
      </c>
      <c r="U19" s="16">
        <f t="shared" si="21"/>
        <v>0</v>
      </c>
      <c r="V19" s="16">
        <f t="shared" si="21"/>
        <v>0</v>
      </c>
      <c r="W19" s="16">
        <f t="shared" si="21"/>
        <v>0</v>
      </c>
      <c r="X19" s="16">
        <f t="shared" si="21"/>
        <v>0</v>
      </c>
      <c r="Y19" s="16">
        <f t="shared" si="21"/>
        <v>0</v>
      </c>
      <c r="Z19" s="16">
        <f t="shared" si="21"/>
        <v>0</v>
      </c>
      <c r="AA19" s="16">
        <f t="shared" si="21"/>
        <v>0</v>
      </c>
      <c r="AB19" s="16">
        <f t="shared" si="21"/>
        <v>0</v>
      </c>
      <c r="AC19" s="16">
        <f t="shared" si="21"/>
        <v>0</v>
      </c>
      <c r="AD19" s="16">
        <f t="shared" si="21"/>
        <v>0</v>
      </c>
      <c r="AE19" s="16">
        <f t="shared" si="21"/>
        <v>0</v>
      </c>
      <c r="AF19" s="25"/>
      <c r="AG19" s="25"/>
      <c r="AH19" s="25"/>
      <c r="AI19" s="25"/>
      <c r="AJ19" s="18">
        <f t="shared" ca="1" si="1"/>
        <v>10053.35294117647</v>
      </c>
      <c r="AK19" s="19" t="str">
        <f t="shared" ca="1" si="2"/>
        <v>Cambio</v>
      </c>
      <c r="AL19" s="11" t="s">
        <v>15</v>
      </c>
      <c r="AM19" s="20">
        <v>19</v>
      </c>
      <c r="AN19" s="21">
        <v>17</v>
      </c>
    </row>
    <row r="20" spans="1:40" ht="12" customHeight="1">
      <c r="A20" s="38"/>
      <c r="B20" s="42"/>
      <c r="C20" s="32">
        <f t="shared" si="6"/>
        <v>0</v>
      </c>
      <c r="D20" s="15">
        <f>COUNTIFS(Y3:Y52,$AH$6,Y3:Y52,$AH$5)</f>
        <v>0</v>
      </c>
      <c r="E20" s="34">
        <f t="shared" si="10"/>
        <v>0</v>
      </c>
      <c r="F20" s="14"/>
      <c r="G20" s="116" t="s">
        <v>57</v>
      </c>
      <c r="H20" s="111"/>
      <c r="I20" s="37">
        <f ca="1">VLOOKUP($B$2,$A$31:$H$136,4,0)</f>
        <v>2</v>
      </c>
      <c r="J20" s="35"/>
      <c r="K20" s="15">
        <v>18</v>
      </c>
      <c r="L20" s="16">
        <f t="shared" ref="L20:AE20" si="22">+L$2/$K20</f>
        <v>9494.8333333333339</v>
      </c>
      <c r="M20" s="16">
        <f t="shared" si="22"/>
        <v>8243.7777777777774</v>
      </c>
      <c r="N20" s="16">
        <f t="shared" si="22"/>
        <v>7384.0555555555557</v>
      </c>
      <c r="O20" s="16">
        <f t="shared" si="22"/>
        <v>6382.5</v>
      </c>
      <c r="P20" s="16">
        <f t="shared" si="22"/>
        <v>5766</v>
      </c>
      <c r="Q20" s="16">
        <f t="shared" si="22"/>
        <v>4696.4444444444443</v>
      </c>
      <c r="R20" s="16">
        <f t="shared" si="22"/>
        <v>2145.3333333333335</v>
      </c>
      <c r="S20" s="16">
        <f t="shared" si="22"/>
        <v>0</v>
      </c>
      <c r="T20" s="16">
        <f t="shared" si="22"/>
        <v>0</v>
      </c>
      <c r="U20" s="16">
        <f t="shared" si="22"/>
        <v>0</v>
      </c>
      <c r="V20" s="16">
        <f t="shared" si="22"/>
        <v>0</v>
      </c>
      <c r="W20" s="16">
        <f t="shared" si="22"/>
        <v>0</v>
      </c>
      <c r="X20" s="16">
        <f t="shared" si="22"/>
        <v>0</v>
      </c>
      <c r="Y20" s="16">
        <f t="shared" si="22"/>
        <v>0</v>
      </c>
      <c r="Z20" s="16">
        <f t="shared" si="22"/>
        <v>0</v>
      </c>
      <c r="AA20" s="16">
        <f t="shared" si="22"/>
        <v>0</v>
      </c>
      <c r="AB20" s="16">
        <f t="shared" si="22"/>
        <v>0</v>
      </c>
      <c r="AC20" s="16">
        <f t="shared" si="22"/>
        <v>0</v>
      </c>
      <c r="AD20" s="16">
        <f t="shared" si="22"/>
        <v>0</v>
      </c>
      <c r="AE20" s="16">
        <f t="shared" si="22"/>
        <v>0</v>
      </c>
      <c r="AF20" s="25"/>
      <c r="AG20" s="25"/>
      <c r="AH20" s="25"/>
      <c r="AI20" s="25"/>
      <c r="AJ20" s="18">
        <f t="shared" ca="1" si="1"/>
        <v>9494.8333333333339</v>
      </c>
      <c r="AK20" s="19" t="str">
        <f t="shared" ca="1" si="2"/>
        <v>Cambio</v>
      </c>
      <c r="AL20" s="11" t="s">
        <v>15</v>
      </c>
      <c r="AM20" s="20">
        <v>20</v>
      </c>
      <c r="AN20" s="21">
        <v>18</v>
      </c>
    </row>
    <row r="21" spans="1:40" ht="12" customHeight="1">
      <c r="A21" s="38"/>
      <c r="B21" s="42"/>
      <c r="C21" s="32">
        <f t="shared" si="6"/>
        <v>0</v>
      </c>
      <c r="D21" s="15">
        <f>COUNTIFS(Z3:Z52,$AH$6,Z3:Z52,$AH$5)</f>
        <v>0</v>
      </c>
      <c r="E21" s="34">
        <f t="shared" si="10"/>
        <v>0</v>
      </c>
      <c r="F21" s="14"/>
      <c r="G21" s="10"/>
      <c r="H21" s="10"/>
      <c r="I21" s="10"/>
      <c r="J21" s="35"/>
      <c r="K21" s="15">
        <v>19</v>
      </c>
      <c r="L21" s="16">
        <f t="shared" ref="L21:AE21" si="23">+L$2/$K21</f>
        <v>8995.105263157895</v>
      </c>
      <c r="M21" s="16">
        <f t="shared" si="23"/>
        <v>7809.894736842105</v>
      </c>
      <c r="N21" s="16">
        <f t="shared" si="23"/>
        <v>6995.4210526315792</v>
      </c>
      <c r="O21" s="16">
        <f t="shared" si="23"/>
        <v>6046.5789473684208</v>
      </c>
      <c r="P21" s="16">
        <f t="shared" si="23"/>
        <v>5462.5263157894733</v>
      </c>
      <c r="Q21" s="16">
        <f t="shared" si="23"/>
        <v>4449.2631578947367</v>
      </c>
      <c r="R21" s="16">
        <f t="shared" si="23"/>
        <v>2032.421052631579</v>
      </c>
      <c r="S21" s="16">
        <f t="shared" si="23"/>
        <v>0</v>
      </c>
      <c r="T21" s="16">
        <f t="shared" si="23"/>
        <v>0</v>
      </c>
      <c r="U21" s="16">
        <f t="shared" si="23"/>
        <v>0</v>
      </c>
      <c r="V21" s="16">
        <f t="shared" si="23"/>
        <v>0</v>
      </c>
      <c r="W21" s="16">
        <f t="shared" si="23"/>
        <v>0</v>
      </c>
      <c r="X21" s="16">
        <f t="shared" si="23"/>
        <v>0</v>
      </c>
      <c r="Y21" s="16">
        <f t="shared" si="23"/>
        <v>0</v>
      </c>
      <c r="Z21" s="16">
        <f t="shared" si="23"/>
        <v>0</v>
      </c>
      <c r="AA21" s="16">
        <f t="shared" si="23"/>
        <v>0</v>
      </c>
      <c r="AB21" s="16">
        <f t="shared" si="23"/>
        <v>0</v>
      </c>
      <c r="AC21" s="16">
        <f t="shared" si="23"/>
        <v>0</v>
      </c>
      <c r="AD21" s="16">
        <f t="shared" si="23"/>
        <v>0</v>
      </c>
      <c r="AE21" s="16">
        <f t="shared" si="23"/>
        <v>0</v>
      </c>
      <c r="AF21" s="25"/>
      <c r="AG21" s="25"/>
      <c r="AH21" s="25"/>
      <c r="AI21" s="25"/>
      <c r="AJ21" s="18">
        <f t="shared" ca="1" si="1"/>
        <v>8995.105263157895</v>
      </c>
      <c r="AK21" s="19" t="str">
        <f t="shared" ca="1" si="2"/>
        <v>Cambio</v>
      </c>
      <c r="AL21" s="11" t="s">
        <v>15</v>
      </c>
      <c r="AM21" s="20">
        <v>21</v>
      </c>
      <c r="AN21" s="21">
        <v>19</v>
      </c>
    </row>
    <row r="22" spans="1:40" ht="12" customHeight="1">
      <c r="A22" s="38"/>
      <c r="B22" s="42"/>
      <c r="C22" s="32">
        <f t="shared" si="6"/>
        <v>0</v>
      </c>
      <c r="D22" s="15">
        <f>COUNTIFS(AA3:AA52,$AH$6,AA3:AA52,$AH$5)</f>
        <v>0</v>
      </c>
      <c r="E22" s="34">
        <f t="shared" si="10"/>
        <v>0</v>
      </c>
      <c r="F22" s="14"/>
      <c r="G22" s="112" t="s">
        <v>59</v>
      </c>
      <c r="H22" s="113"/>
      <c r="I22" s="111"/>
      <c r="J22" s="35"/>
      <c r="K22" s="15">
        <v>20</v>
      </c>
      <c r="L22" s="16">
        <f t="shared" ref="L22:AE22" si="24">+L$2/$K22</f>
        <v>8545.35</v>
      </c>
      <c r="M22" s="16">
        <f t="shared" si="24"/>
        <v>7419.4</v>
      </c>
      <c r="N22" s="16">
        <f t="shared" si="24"/>
        <v>6645.65</v>
      </c>
      <c r="O22" s="16">
        <f t="shared" si="24"/>
        <v>5744.25</v>
      </c>
      <c r="P22" s="16">
        <f t="shared" si="24"/>
        <v>5189.3999999999996</v>
      </c>
      <c r="Q22" s="16">
        <f t="shared" si="24"/>
        <v>4226.8</v>
      </c>
      <c r="R22" s="16">
        <f t="shared" si="24"/>
        <v>1930.8</v>
      </c>
      <c r="S22" s="16">
        <f t="shared" si="24"/>
        <v>0</v>
      </c>
      <c r="T22" s="16">
        <f t="shared" si="24"/>
        <v>0</v>
      </c>
      <c r="U22" s="16">
        <f t="shared" si="24"/>
        <v>0</v>
      </c>
      <c r="V22" s="16">
        <f t="shared" si="24"/>
        <v>0</v>
      </c>
      <c r="W22" s="16">
        <f t="shared" si="24"/>
        <v>0</v>
      </c>
      <c r="X22" s="16">
        <f t="shared" si="24"/>
        <v>0</v>
      </c>
      <c r="Y22" s="16">
        <f t="shared" si="24"/>
        <v>0</v>
      </c>
      <c r="Z22" s="16">
        <f t="shared" si="24"/>
        <v>0</v>
      </c>
      <c r="AA22" s="16">
        <f t="shared" si="24"/>
        <v>0</v>
      </c>
      <c r="AB22" s="16">
        <f t="shared" si="24"/>
        <v>0</v>
      </c>
      <c r="AC22" s="16">
        <f t="shared" si="24"/>
        <v>0</v>
      </c>
      <c r="AD22" s="16">
        <f t="shared" si="24"/>
        <v>0</v>
      </c>
      <c r="AE22" s="16">
        <f t="shared" si="24"/>
        <v>0</v>
      </c>
      <c r="AF22" s="25"/>
      <c r="AG22" s="25"/>
      <c r="AH22" s="25"/>
      <c r="AI22" s="25"/>
      <c r="AJ22" s="18">
        <f t="shared" ca="1" si="1"/>
        <v>8545.35</v>
      </c>
      <c r="AK22" s="19" t="str">
        <f t="shared" ca="1" si="2"/>
        <v>Cambio</v>
      </c>
      <c r="AL22" s="11" t="s">
        <v>15</v>
      </c>
      <c r="AM22" s="20">
        <v>22</v>
      </c>
      <c r="AN22" s="21">
        <v>20</v>
      </c>
    </row>
    <row r="23" spans="1:40" ht="12" customHeight="1">
      <c r="A23" s="15"/>
      <c r="B23" s="34"/>
      <c r="C23" s="32">
        <f t="shared" si="6"/>
        <v>0</v>
      </c>
      <c r="D23" s="15">
        <f>COUNTIFS(AB3:AB52,$AH$6,AB3:AB52,$AH$5)</f>
        <v>0</v>
      </c>
      <c r="E23" s="34">
        <f t="shared" si="10"/>
        <v>0</v>
      </c>
      <c r="F23" s="14"/>
      <c r="G23" s="114" t="s">
        <v>60</v>
      </c>
      <c r="H23" s="111"/>
      <c r="I23" s="37">
        <f ca="1">(AH4-AH2)*I26-1</f>
        <v>-1421.5</v>
      </c>
      <c r="J23" s="10"/>
      <c r="K23" s="15">
        <v>21</v>
      </c>
      <c r="L23" s="16">
        <f t="shared" ref="L23:AE23" si="25">+L$2/$K23</f>
        <v>8138.4285714285716</v>
      </c>
      <c r="M23" s="16">
        <f t="shared" si="25"/>
        <v>7066.0952380952385</v>
      </c>
      <c r="N23" s="16">
        <f t="shared" si="25"/>
        <v>6329.1904761904761</v>
      </c>
      <c r="O23" s="16">
        <f t="shared" si="25"/>
        <v>5470.7142857142853</v>
      </c>
      <c r="P23" s="16">
        <f t="shared" si="25"/>
        <v>4942.2857142857147</v>
      </c>
      <c r="Q23" s="16">
        <f t="shared" si="25"/>
        <v>4025.5238095238096</v>
      </c>
      <c r="R23" s="16">
        <f t="shared" si="25"/>
        <v>1838.8571428571429</v>
      </c>
      <c r="S23" s="16">
        <f t="shared" si="25"/>
        <v>0</v>
      </c>
      <c r="T23" s="16">
        <f t="shared" si="25"/>
        <v>0</v>
      </c>
      <c r="U23" s="16">
        <f t="shared" si="25"/>
        <v>0</v>
      </c>
      <c r="V23" s="16">
        <f t="shared" si="25"/>
        <v>0</v>
      </c>
      <c r="W23" s="16">
        <f t="shared" si="25"/>
        <v>0</v>
      </c>
      <c r="X23" s="16">
        <f t="shared" si="25"/>
        <v>0</v>
      </c>
      <c r="Y23" s="16">
        <f t="shared" si="25"/>
        <v>0</v>
      </c>
      <c r="Z23" s="16">
        <f t="shared" si="25"/>
        <v>0</v>
      </c>
      <c r="AA23" s="16">
        <f t="shared" si="25"/>
        <v>0</v>
      </c>
      <c r="AB23" s="16">
        <f t="shared" si="25"/>
        <v>0</v>
      </c>
      <c r="AC23" s="16">
        <f t="shared" si="25"/>
        <v>0</v>
      </c>
      <c r="AD23" s="16">
        <f t="shared" si="25"/>
        <v>0</v>
      </c>
      <c r="AE23" s="16">
        <f t="shared" si="25"/>
        <v>0</v>
      </c>
      <c r="AF23" s="25"/>
      <c r="AG23" s="25"/>
      <c r="AH23" s="25"/>
      <c r="AI23" s="25"/>
      <c r="AJ23" s="18">
        <f t="shared" ca="1" si="1"/>
        <v>8138.4285714285716</v>
      </c>
      <c r="AK23" s="19" t="str">
        <f t="shared" ca="1" si="2"/>
        <v>Cambio</v>
      </c>
      <c r="AL23" s="11" t="s">
        <v>15</v>
      </c>
      <c r="AM23" s="20">
        <v>23</v>
      </c>
      <c r="AN23" s="21">
        <v>21</v>
      </c>
    </row>
    <row r="24" spans="1:40" ht="12" customHeight="1">
      <c r="A24" s="15"/>
      <c r="B24" s="34"/>
      <c r="C24" s="32">
        <f t="shared" si="6"/>
        <v>0</v>
      </c>
      <c r="D24" s="15">
        <f>COUNTIFS(AC3:AC52,$AH$6,AC3:AC52,$AH$5)</f>
        <v>0</v>
      </c>
      <c r="E24" s="34">
        <f t="shared" si="10"/>
        <v>0</v>
      </c>
      <c r="F24" s="14"/>
      <c r="G24" s="128" t="s">
        <v>55</v>
      </c>
      <c r="H24" s="111"/>
      <c r="I24" s="40">
        <f ca="1">VLOOKUP($AG$8,$A$7:$D$25,2,0)+I23</f>
        <v>113463.5</v>
      </c>
      <c r="J24" s="10"/>
      <c r="K24" s="15">
        <v>22</v>
      </c>
      <c r="L24" s="16">
        <f t="shared" ref="L24:AE24" si="26">+L$2/$K24</f>
        <v>7768.5</v>
      </c>
      <c r="M24" s="16">
        <f t="shared" si="26"/>
        <v>6744.909090909091</v>
      </c>
      <c r="N24" s="16">
        <f t="shared" si="26"/>
        <v>6041.5</v>
      </c>
      <c r="O24" s="16">
        <f t="shared" si="26"/>
        <v>5222.045454545455</v>
      </c>
      <c r="P24" s="16">
        <f t="shared" si="26"/>
        <v>4717.636363636364</v>
      </c>
      <c r="Q24" s="16">
        <f t="shared" si="26"/>
        <v>3842.5454545454545</v>
      </c>
      <c r="R24" s="16">
        <f t="shared" si="26"/>
        <v>1755.2727272727273</v>
      </c>
      <c r="S24" s="16">
        <f t="shared" si="26"/>
        <v>0</v>
      </c>
      <c r="T24" s="16">
        <f t="shared" si="26"/>
        <v>0</v>
      </c>
      <c r="U24" s="16">
        <f t="shared" si="26"/>
        <v>0</v>
      </c>
      <c r="V24" s="16">
        <f t="shared" si="26"/>
        <v>0</v>
      </c>
      <c r="W24" s="16">
        <f t="shared" si="26"/>
        <v>0</v>
      </c>
      <c r="X24" s="16">
        <f t="shared" si="26"/>
        <v>0</v>
      </c>
      <c r="Y24" s="16">
        <f t="shared" si="26"/>
        <v>0</v>
      </c>
      <c r="Z24" s="16">
        <f t="shared" si="26"/>
        <v>0</v>
      </c>
      <c r="AA24" s="16">
        <f t="shared" si="26"/>
        <v>0</v>
      </c>
      <c r="AB24" s="16">
        <f t="shared" si="26"/>
        <v>0</v>
      </c>
      <c r="AC24" s="16">
        <f t="shared" si="26"/>
        <v>0</v>
      </c>
      <c r="AD24" s="16">
        <f t="shared" si="26"/>
        <v>0</v>
      </c>
      <c r="AE24" s="16">
        <f t="shared" si="26"/>
        <v>0</v>
      </c>
      <c r="AF24" s="25"/>
      <c r="AG24" s="25"/>
      <c r="AH24" s="25"/>
      <c r="AI24" s="25"/>
      <c r="AJ24" s="18">
        <f t="shared" ca="1" si="1"/>
        <v>7768.5</v>
      </c>
      <c r="AK24" s="19" t="str">
        <f t="shared" ca="1" si="2"/>
        <v>Cambio</v>
      </c>
      <c r="AL24" s="11" t="s">
        <v>15</v>
      </c>
      <c r="AM24" s="20">
        <v>24</v>
      </c>
      <c r="AN24" s="21">
        <v>22</v>
      </c>
    </row>
    <row r="25" spans="1:40" ht="12" customHeight="1">
      <c r="A25" s="15"/>
      <c r="B25" s="34"/>
      <c r="C25" s="32">
        <f t="shared" si="6"/>
        <v>0</v>
      </c>
      <c r="D25" s="15">
        <f t="shared" ref="D25:D26" si="27">COUNTIFS(AD3:AD52,$AH$6,AD3:AD52,$AH$5)</f>
        <v>0</v>
      </c>
      <c r="E25" s="34">
        <f t="shared" si="10"/>
        <v>0</v>
      </c>
      <c r="F25" s="14"/>
      <c r="G25" s="114" t="s">
        <v>61</v>
      </c>
      <c r="H25" s="111"/>
      <c r="I25" s="40" t="str">
        <f ca="1">VLOOKUP($AH$3,$A$31:$I$136,3,0)</f>
        <v>Cambio</v>
      </c>
      <c r="J25" s="10"/>
      <c r="K25" s="15">
        <v>23</v>
      </c>
      <c r="L25" s="16">
        <f t="shared" ref="L25:AE25" si="28">+L$2/$K25</f>
        <v>7430.739130434783</v>
      </c>
      <c r="M25" s="16">
        <f t="shared" si="28"/>
        <v>6451.652173913043</v>
      </c>
      <c r="N25" s="16">
        <f t="shared" si="28"/>
        <v>5778.826086956522</v>
      </c>
      <c r="O25" s="16">
        <f t="shared" si="28"/>
        <v>4995</v>
      </c>
      <c r="P25" s="16">
        <f t="shared" si="28"/>
        <v>4512.521739130435</v>
      </c>
      <c r="Q25" s="16">
        <f t="shared" si="28"/>
        <v>3675.478260869565</v>
      </c>
      <c r="R25" s="16">
        <f t="shared" si="28"/>
        <v>1678.9565217391305</v>
      </c>
      <c r="S25" s="16">
        <f t="shared" si="28"/>
        <v>0</v>
      </c>
      <c r="T25" s="16">
        <f t="shared" si="28"/>
        <v>0</v>
      </c>
      <c r="U25" s="16">
        <f t="shared" si="28"/>
        <v>0</v>
      </c>
      <c r="V25" s="16">
        <f t="shared" si="28"/>
        <v>0</v>
      </c>
      <c r="W25" s="16">
        <f t="shared" si="28"/>
        <v>0</v>
      </c>
      <c r="X25" s="16">
        <f t="shared" si="28"/>
        <v>0</v>
      </c>
      <c r="Y25" s="16">
        <f t="shared" si="28"/>
        <v>0</v>
      </c>
      <c r="Z25" s="16">
        <f t="shared" si="28"/>
        <v>0</v>
      </c>
      <c r="AA25" s="16">
        <f t="shared" si="28"/>
        <v>0</v>
      </c>
      <c r="AB25" s="16">
        <f t="shared" si="28"/>
        <v>0</v>
      </c>
      <c r="AC25" s="16">
        <f t="shared" si="28"/>
        <v>0</v>
      </c>
      <c r="AD25" s="16">
        <f t="shared" si="28"/>
        <v>0</v>
      </c>
      <c r="AE25" s="16">
        <f t="shared" si="28"/>
        <v>0</v>
      </c>
      <c r="AF25" s="25"/>
      <c r="AG25" s="25"/>
      <c r="AH25" s="25"/>
      <c r="AI25" s="25"/>
      <c r="AJ25" s="18">
        <f t="shared" ca="1" si="1"/>
        <v>7430.739130434783</v>
      </c>
      <c r="AK25" s="19" t="str">
        <f t="shared" ca="1" si="2"/>
        <v>Cambio</v>
      </c>
      <c r="AL25" s="11" t="s">
        <v>15</v>
      </c>
      <c r="AM25" s="20">
        <v>25</v>
      </c>
      <c r="AN25" s="21">
        <v>23</v>
      </c>
    </row>
    <row r="26" spans="1:40" ht="12" customHeight="1">
      <c r="A26" s="15"/>
      <c r="B26" s="34"/>
      <c r="C26" s="32">
        <f t="shared" si="6"/>
        <v>0</v>
      </c>
      <c r="D26" s="15">
        <f t="shared" si="27"/>
        <v>0</v>
      </c>
      <c r="E26" s="34">
        <f t="shared" si="10"/>
        <v>0</v>
      </c>
      <c r="F26" s="14"/>
      <c r="G26" s="114" t="s">
        <v>62</v>
      </c>
      <c r="H26" s="111"/>
      <c r="I26" s="40">
        <f ca="1">VLOOKUP($AH$3,$A$31:$I$136,4,0)</f>
        <v>3</v>
      </c>
      <c r="J26" s="10"/>
      <c r="K26" s="15">
        <v>24</v>
      </c>
      <c r="L26" s="16">
        <f t="shared" ref="L26:AE26" si="29">+L$2/$K26</f>
        <v>7121.125</v>
      </c>
      <c r="M26" s="16">
        <f t="shared" si="29"/>
        <v>6182.833333333333</v>
      </c>
      <c r="N26" s="16">
        <f t="shared" si="29"/>
        <v>5538.041666666667</v>
      </c>
      <c r="O26" s="16">
        <f t="shared" si="29"/>
        <v>4786.875</v>
      </c>
      <c r="P26" s="16">
        <f t="shared" si="29"/>
        <v>4324.5</v>
      </c>
      <c r="Q26" s="16">
        <f t="shared" si="29"/>
        <v>3522.3333333333335</v>
      </c>
      <c r="R26" s="16">
        <f t="shared" si="29"/>
        <v>1609</v>
      </c>
      <c r="S26" s="16">
        <f t="shared" si="29"/>
        <v>0</v>
      </c>
      <c r="T26" s="16">
        <f t="shared" si="29"/>
        <v>0</v>
      </c>
      <c r="U26" s="16">
        <f t="shared" si="29"/>
        <v>0</v>
      </c>
      <c r="V26" s="16">
        <f t="shared" si="29"/>
        <v>0</v>
      </c>
      <c r="W26" s="16">
        <f t="shared" si="29"/>
        <v>0</v>
      </c>
      <c r="X26" s="16">
        <f t="shared" si="29"/>
        <v>0</v>
      </c>
      <c r="Y26" s="16">
        <f t="shared" si="29"/>
        <v>0</v>
      </c>
      <c r="Z26" s="16">
        <f t="shared" si="29"/>
        <v>0</v>
      </c>
      <c r="AA26" s="16">
        <f t="shared" si="29"/>
        <v>0</v>
      </c>
      <c r="AB26" s="16">
        <f t="shared" si="29"/>
        <v>0</v>
      </c>
      <c r="AC26" s="16">
        <f t="shared" si="29"/>
        <v>0</v>
      </c>
      <c r="AD26" s="16">
        <f t="shared" si="29"/>
        <v>0</v>
      </c>
      <c r="AE26" s="16">
        <f t="shared" si="29"/>
        <v>0</v>
      </c>
      <c r="AF26" s="25"/>
      <c r="AG26" s="25"/>
      <c r="AH26" s="25"/>
      <c r="AI26" s="25"/>
      <c r="AJ26" s="18">
        <f t="shared" ca="1" si="1"/>
        <v>7121.125</v>
      </c>
      <c r="AK26" s="19" t="str">
        <f t="shared" ca="1" si="2"/>
        <v>Cambio</v>
      </c>
      <c r="AL26" s="11" t="s">
        <v>15</v>
      </c>
      <c r="AM26" s="20">
        <v>26</v>
      </c>
      <c r="AN26" s="21">
        <v>24</v>
      </c>
    </row>
    <row r="27" spans="1:40" ht="12" customHeight="1">
      <c r="A27" s="35"/>
      <c r="B27" s="35"/>
      <c r="C27" s="35"/>
      <c r="D27" s="35"/>
      <c r="E27" s="43"/>
      <c r="F27" s="14"/>
      <c r="G27" s="14"/>
      <c r="H27" s="14"/>
      <c r="I27" s="14"/>
      <c r="J27" s="14"/>
      <c r="K27" s="15">
        <v>25</v>
      </c>
      <c r="L27" s="16">
        <f t="shared" ref="L27:AE27" si="30">+L$2/$K27</f>
        <v>6836.28</v>
      </c>
      <c r="M27" s="16">
        <f t="shared" si="30"/>
        <v>5935.52</v>
      </c>
      <c r="N27" s="16">
        <f t="shared" si="30"/>
        <v>5316.52</v>
      </c>
      <c r="O27" s="16">
        <f t="shared" si="30"/>
        <v>4595.3999999999996</v>
      </c>
      <c r="P27" s="16">
        <f t="shared" si="30"/>
        <v>4151.5200000000004</v>
      </c>
      <c r="Q27" s="16">
        <f t="shared" si="30"/>
        <v>3381.44</v>
      </c>
      <c r="R27" s="16">
        <f t="shared" si="30"/>
        <v>1544.64</v>
      </c>
      <c r="S27" s="16">
        <f t="shared" si="30"/>
        <v>0</v>
      </c>
      <c r="T27" s="16">
        <f t="shared" si="30"/>
        <v>0</v>
      </c>
      <c r="U27" s="16">
        <f t="shared" si="30"/>
        <v>0</v>
      </c>
      <c r="V27" s="16">
        <f t="shared" si="30"/>
        <v>0</v>
      </c>
      <c r="W27" s="16">
        <f t="shared" si="30"/>
        <v>0</v>
      </c>
      <c r="X27" s="16">
        <f t="shared" si="30"/>
        <v>0</v>
      </c>
      <c r="Y27" s="16">
        <f t="shared" si="30"/>
        <v>0</v>
      </c>
      <c r="Z27" s="16">
        <f t="shared" si="30"/>
        <v>0</v>
      </c>
      <c r="AA27" s="16">
        <f t="shared" si="30"/>
        <v>0</v>
      </c>
      <c r="AB27" s="16">
        <f t="shared" si="30"/>
        <v>0</v>
      </c>
      <c r="AC27" s="16">
        <f t="shared" si="30"/>
        <v>0</v>
      </c>
      <c r="AD27" s="16">
        <f t="shared" si="30"/>
        <v>0</v>
      </c>
      <c r="AE27" s="16">
        <f t="shared" si="30"/>
        <v>0</v>
      </c>
      <c r="AF27" s="25"/>
      <c r="AG27" s="25"/>
      <c r="AH27" s="25"/>
      <c r="AI27" s="25"/>
      <c r="AJ27" s="18">
        <f t="shared" ca="1" si="1"/>
        <v>6836.28</v>
      </c>
      <c r="AK27" s="19" t="str">
        <f t="shared" ca="1" si="2"/>
        <v>Cambio</v>
      </c>
      <c r="AL27" s="11" t="s">
        <v>15</v>
      </c>
      <c r="AM27" s="20">
        <v>27</v>
      </c>
      <c r="AN27" s="21">
        <v>25</v>
      </c>
    </row>
    <row r="28" spans="1:40" ht="12" customHeight="1">
      <c r="A28" s="122" t="s">
        <v>63</v>
      </c>
      <c r="B28" s="120" t="s">
        <v>7</v>
      </c>
      <c r="C28" s="121" t="s">
        <v>8</v>
      </c>
      <c r="D28" s="121" t="s">
        <v>64</v>
      </c>
      <c r="E28" s="117" t="s">
        <v>65</v>
      </c>
      <c r="F28" s="127" t="s">
        <v>66</v>
      </c>
      <c r="G28" s="126" t="s">
        <v>67</v>
      </c>
      <c r="H28" s="126" t="s">
        <v>68</v>
      </c>
      <c r="J28" s="14"/>
      <c r="K28" s="15">
        <v>26</v>
      </c>
      <c r="L28" s="16">
        <f t="shared" ref="L28:AE28" si="31">+L$2/$K28</f>
        <v>6573.3461538461543</v>
      </c>
      <c r="M28" s="16">
        <f t="shared" si="31"/>
        <v>5707.2307692307695</v>
      </c>
      <c r="N28" s="16">
        <f t="shared" si="31"/>
        <v>5112.0384615384619</v>
      </c>
      <c r="O28" s="16">
        <f t="shared" si="31"/>
        <v>4418.6538461538457</v>
      </c>
      <c r="P28" s="16">
        <f t="shared" si="31"/>
        <v>3991.8461538461538</v>
      </c>
      <c r="Q28" s="16">
        <f t="shared" si="31"/>
        <v>3251.3846153846152</v>
      </c>
      <c r="R28" s="16">
        <f t="shared" si="31"/>
        <v>1485.2307692307693</v>
      </c>
      <c r="S28" s="16">
        <f t="shared" si="31"/>
        <v>0</v>
      </c>
      <c r="T28" s="16">
        <f t="shared" si="31"/>
        <v>0</v>
      </c>
      <c r="U28" s="16">
        <f t="shared" si="31"/>
        <v>0</v>
      </c>
      <c r="V28" s="16">
        <f t="shared" si="31"/>
        <v>0</v>
      </c>
      <c r="W28" s="16">
        <f t="shared" si="31"/>
        <v>0</v>
      </c>
      <c r="X28" s="16">
        <f t="shared" si="31"/>
        <v>0</v>
      </c>
      <c r="Y28" s="16">
        <f t="shared" si="31"/>
        <v>0</v>
      </c>
      <c r="Z28" s="16">
        <f t="shared" si="31"/>
        <v>0</v>
      </c>
      <c r="AA28" s="16">
        <f t="shared" si="31"/>
        <v>0</v>
      </c>
      <c r="AB28" s="16">
        <f t="shared" si="31"/>
        <v>0</v>
      </c>
      <c r="AC28" s="16">
        <f t="shared" si="31"/>
        <v>0</v>
      </c>
      <c r="AD28" s="16">
        <f t="shared" si="31"/>
        <v>0</v>
      </c>
      <c r="AE28" s="16">
        <f t="shared" si="31"/>
        <v>0</v>
      </c>
      <c r="AF28" s="25"/>
      <c r="AG28" s="25"/>
      <c r="AH28" s="25"/>
      <c r="AI28" s="25"/>
      <c r="AJ28" s="18">
        <f t="shared" ca="1" si="1"/>
        <v>6573.3461538461543</v>
      </c>
      <c r="AK28" s="19" t="str">
        <f t="shared" ca="1" si="2"/>
        <v>Cambio</v>
      </c>
      <c r="AL28" s="11" t="s">
        <v>15</v>
      </c>
      <c r="AM28" s="20">
        <v>28</v>
      </c>
      <c r="AN28" s="21">
        <v>26</v>
      </c>
    </row>
    <row r="29" spans="1:40" ht="12" customHeight="1">
      <c r="A29" s="118"/>
      <c r="B29" s="118"/>
      <c r="C29" s="118"/>
      <c r="D29" s="118"/>
      <c r="E29" s="118"/>
      <c r="F29" s="118"/>
      <c r="G29" s="118"/>
      <c r="H29" s="118"/>
      <c r="I29" s="14"/>
      <c r="J29" s="14"/>
      <c r="K29" s="15">
        <v>27</v>
      </c>
      <c r="L29" s="16">
        <f t="shared" ref="L29:AE29" si="32">+L$2/$K29</f>
        <v>6329.8888888888887</v>
      </c>
      <c r="M29" s="16">
        <f t="shared" si="32"/>
        <v>5495.8518518518522</v>
      </c>
      <c r="N29" s="16">
        <f t="shared" si="32"/>
        <v>4922.7037037037035</v>
      </c>
      <c r="O29" s="16">
        <f t="shared" si="32"/>
        <v>4255</v>
      </c>
      <c r="P29" s="16">
        <f t="shared" si="32"/>
        <v>3844</v>
      </c>
      <c r="Q29" s="16">
        <f t="shared" si="32"/>
        <v>3130.962962962963</v>
      </c>
      <c r="R29" s="16">
        <f t="shared" si="32"/>
        <v>1430.2222222222222</v>
      </c>
      <c r="S29" s="16">
        <f t="shared" si="32"/>
        <v>0</v>
      </c>
      <c r="T29" s="16">
        <f t="shared" si="32"/>
        <v>0</v>
      </c>
      <c r="U29" s="16">
        <f t="shared" si="32"/>
        <v>0</v>
      </c>
      <c r="V29" s="16">
        <f t="shared" si="32"/>
        <v>0</v>
      </c>
      <c r="W29" s="16">
        <f t="shared" si="32"/>
        <v>0</v>
      </c>
      <c r="X29" s="16">
        <f t="shared" si="32"/>
        <v>0</v>
      </c>
      <c r="Y29" s="16">
        <f t="shared" si="32"/>
        <v>0</v>
      </c>
      <c r="Z29" s="16">
        <f t="shared" si="32"/>
        <v>0</v>
      </c>
      <c r="AA29" s="16">
        <f t="shared" si="32"/>
        <v>0</v>
      </c>
      <c r="AB29" s="16">
        <f t="shared" si="32"/>
        <v>0</v>
      </c>
      <c r="AC29" s="16">
        <f t="shared" si="32"/>
        <v>0</v>
      </c>
      <c r="AD29" s="16">
        <f t="shared" si="32"/>
        <v>0</v>
      </c>
      <c r="AE29" s="16">
        <f t="shared" si="32"/>
        <v>0</v>
      </c>
      <c r="AF29" s="25"/>
      <c r="AG29" s="25"/>
      <c r="AH29" s="25"/>
      <c r="AI29" s="25"/>
      <c r="AJ29" s="18">
        <f t="shared" ca="1" si="1"/>
        <v>6329.8888888888887</v>
      </c>
      <c r="AK29" s="19" t="str">
        <f t="shared" ca="1" si="2"/>
        <v>Cambio</v>
      </c>
      <c r="AL29" s="11" t="s">
        <v>15</v>
      </c>
      <c r="AM29" s="20">
        <v>29</v>
      </c>
      <c r="AN29" s="21">
        <v>27</v>
      </c>
    </row>
    <row r="30" spans="1:40" ht="12" customHeight="1">
      <c r="A30" s="119"/>
      <c r="B30" s="119"/>
      <c r="C30" s="119"/>
      <c r="D30" s="119"/>
      <c r="E30" s="119"/>
      <c r="F30" s="119"/>
      <c r="G30" s="119"/>
      <c r="H30" s="119"/>
      <c r="I30" s="44"/>
      <c r="J30" s="14"/>
      <c r="K30" s="15">
        <v>28</v>
      </c>
      <c r="L30" s="16">
        <f t="shared" ref="L30:AE30" si="33">+L$2/$K30</f>
        <v>6103.8214285714284</v>
      </c>
      <c r="M30" s="16">
        <f t="shared" si="33"/>
        <v>5299.5714285714284</v>
      </c>
      <c r="N30" s="16">
        <f t="shared" si="33"/>
        <v>4746.8928571428569</v>
      </c>
      <c r="O30" s="16">
        <f t="shared" si="33"/>
        <v>4103.0357142857147</v>
      </c>
      <c r="P30" s="16">
        <f t="shared" si="33"/>
        <v>3706.7142857142858</v>
      </c>
      <c r="Q30" s="16">
        <f t="shared" si="33"/>
        <v>3019.1428571428573</v>
      </c>
      <c r="R30" s="16">
        <f t="shared" si="33"/>
        <v>1379.1428571428571</v>
      </c>
      <c r="S30" s="16">
        <f t="shared" si="33"/>
        <v>0</v>
      </c>
      <c r="T30" s="16">
        <f t="shared" si="33"/>
        <v>0</v>
      </c>
      <c r="U30" s="16">
        <f t="shared" si="33"/>
        <v>0</v>
      </c>
      <c r="V30" s="16">
        <f t="shared" si="33"/>
        <v>0</v>
      </c>
      <c r="W30" s="16">
        <f t="shared" si="33"/>
        <v>0</v>
      </c>
      <c r="X30" s="16">
        <f t="shared" si="33"/>
        <v>0</v>
      </c>
      <c r="Y30" s="16">
        <f t="shared" si="33"/>
        <v>0</v>
      </c>
      <c r="Z30" s="16">
        <f t="shared" si="33"/>
        <v>0</v>
      </c>
      <c r="AA30" s="16">
        <f t="shared" si="33"/>
        <v>0</v>
      </c>
      <c r="AB30" s="16">
        <f t="shared" si="33"/>
        <v>0</v>
      </c>
      <c r="AC30" s="16">
        <f t="shared" si="33"/>
        <v>0</v>
      </c>
      <c r="AD30" s="16">
        <f t="shared" si="33"/>
        <v>0</v>
      </c>
      <c r="AE30" s="16">
        <f t="shared" si="33"/>
        <v>0</v>
      </c>
      <c r="AF30" s="25"/>
      <c r="AG30" s="25"/>
      <c r="AH30" s="25"/>
      <c r="AI30" s="25"/>
      <c r="AJ30" s="18">
        <f t="shared" ca="1" si="1"/>
        <v>6103.8214285714284</v>
      </c>
      <c r="AK30" s="19" t="str">
        <f t="shared" ca="1" si="2"/>
        <v>Cambio</v>
      </c>
      <c r="AL30" s="11" t="s">
        <v>15</v>
      </c>
      <c r="AM30" s="20">
        <v>30</v>
      </c>
      <c r="AN30" s="21">
        <v>28</v>
      </c>
    </row>
    <row r="31" spans="1:40" ht="12" customHeight="1">
      <c r="A31" s="45">
        <v>1</v>
      </c>
      <c r="B31" s="37">
        <f t="shared" ref="B31:B140" ca="1" si="34">LARGE($AJ$3:$AJ$1002,A31)</f>
        <v>170907</v>
      </c>
      <c r="C31" s="46" t="str">
        <f t="shared" ref="C31:C140" ca="1" si="35">VLOOKUP(B31,$AJ$3:$AN$1002,2,0)</f>
        <v>Cambio</v>
      </c>
      <c r="D31" s="45">
        <f t="shared" ref="D31:D140" ca="1" si="36">VLOOKUP(B31,$AJ$3:$AN$1002,5,0)</f>
        <v>1</v>
      </c>
      <c r="E31" s="47"/>
      <c r="F31" s="48">
        <f t="shared" ref="F31:F140" ca="1" si="37">VLOOKUP(C31,$A$7:$B$26,2,0)+E31</f>
        <v>170907</v>
      </c>
      <c r="G31" s="49">
        <f t="shared" ref="G31:G139" ca="1" si="38">(B32-B31)*D32-1</f>
        <v>-22520</v>
      </c>
      <c r="H31" s="50">
        <f t="shared" ref="H31:H139" ca="1" si="39">VLOOKUP(C31,$A$7:$B$26,2,0)+G31</f>
        <v>148387</v>
      </c>
      <c r="I31" s="51">
        <v>1</v>
      </c>
      <c r="J31" s="14"/>
      <c r="K31" s="15">
        <v>29</v>
      </c>
      <c r="L31" s="16">
        <f t="shared" ref="L31:AE31" si="40">+L$2/$K31</f>
        <v>5893.3448275862065</v>
      </c>
      <c r="M31" s="16">
        <f t="shared" si="40"/>
        <v>5116.8275862068967</v>
      </c>
      <c r="N31" s="16">
        <f t="shared" si="40"/>
        <v>4583.2068965517237</v>
      </c>
      <c r="O31" s="16">
        <f t="shared" si="40"/>
        <v>3961.5517241379312</v>
      </c>
      <c r="P31" s="16">
        <f t="shared" si="40"/>
        <v>3578.8965517241381</v>
      </c>
      <c r="Q31" s="16">
        <f t="shared" si="40"/>
        <v>2915.0344827586205</v>
      </c>
      <c r="R31" s="16">
        <f t="shared" si="40"/>
        <v>1331.5862068965516</v>
      </c>
      <c r="S31" s="16">
        <f t="shared" si="40"/>
        <v>0</v>
      </c>
      <c r="T31" s="16">
        <f t="shared" si="40"/>
        <v>0</v>
      </c>
      <c r="U31" s="16">
        <f t="shared" si="40"/>
        <v>0</v>
      </c>
      <c r="V31" s="16">
        <f t="shared" si="40"/>
        <v>0</v>
      </c>
      <c r="W31" s="16">
        <f t="shared" si="40"/>
        <v>0</v>
      </c>
      <c r="X31" s="16">
        <f t="shared" si="40"/>
        <v>0</v>
      </c>
      <c r="Y31" s="16">
        <f t="shared" si="40"/>
        <v>0</v>
      </c>
      <c r="Z31" s="16">
        <f t="shared" si="40"/>
        <v>0</v>
      </c>
      <c r="AA31" s="16">
        <f t="shared" si="40"/>
        <v>0</v>
      </c>
      <c r="AB31" s="16">
        <f t="shared" si="40"/>
        <v>0</v>
      </c>
      <c r="AC31" s="16">
        <f t="shared" si="40"/>
        <v>0</v>
      </c>
      <c r="AD31" s="16">
        <f t="shared" si="40"/>
        <v>0</v>
      </c>
      <c r="AE31" s="16">
        <f t="shared" si="40"/>
        <v>0</v>
      </c>
      <c r="AF31" s="25"/>
      <c r="AG31" s="25"/>
      <c r="AH31" s="25"/>
      <c r="AI31" s="25"/>
      <c r="AJ31" s="18">
        <f t="shared" ca="1" si="1"/>
        <v>5893.3448275862065</v>
      </c>
      <c r="AK31" s="19" t="str">
        <f t="shared" ca="1" si="2"/>
        <v>Cambio</v>
      </c>
      <c r="AL31" s="11" t="s">
        <v>15</v>
      </c>
      <c r="AM31" s="20">
        <v>31</v>
      </c>
      <c r="AN31" s="21">
        <v>29</v>
      </c>
    </row>
    <row r="32" spans="1:40" ht="12" customHeight="1">
      <c r="A32" s="45">
        <v>2</v>
      </c>
      <c r="B32" s="37">
        <f t="shared" ca="1" si="34"/>
        <v>148388</v>
      </c>
      <c r="C32" s="46" t="str">
        <f t="shared" ca="1" si="35"/>
        <v>Liberal</v>
      </c>
      <c r="D32" s="45">
        <f t="shared" ca="1" si="36"/>
        <v>1</v>
      </c>
      <c r="E32" s="52">
        <f t="shared" ref="E32:E140" ca="1" si="41">(B31-B32)*D32+1</f>
        <v>22520</v>
      </c>
      <c r="F32" s="48">
        <f t="shared" ca="1" si="37"/>
        <v>170908</v>
      </c>
      <c r="G32" s="49">
        <f t="shared" ca="1" si="38"/>
        <v>-15476</v>
      </c>
      <c r="H32" s="50">
        <f t="shared" ca="1" si="39"/>
        <v>132912</v>
      </c>
      <c r="I32" s="51">
        <v>2</v>
      </c>
      <c r="J32" s="14"/>
      <c r="K32" s="15">
        <v>30</v>
      </c>
      <c r="L32" s="16">
        <f t="shared" ref="L32:AE32" si="42">+L$2/$K32</f>
        <v>5696.9</v>
      </c>
      <c r="M32" s="16">
        <f t="shared" si="42"/>
        <v>4946.2666666666664</v>
      </c>
      <c r="N32" s="16">
        <f t="shared" si="42"/>
        <v>4430.4333333333334</v>
      </c>
      <c r="O32" s="16">
        <f t="shared" si="42"/>
        <v>3829.5</v>
      </c>
      <c r="P32" s="16">
        <f t="shared" si="42"/>
        <v>3459.6</v>
      </c>
      <c r="Q32" s="16">
        <f t="shared" si="42"/>
        <v>2817.8666666666668</v>
      </c>
      <c r="R32" s="16">
        <f t="shared" si="42"/>
        <v>1287.2</v>
      </c>
      <c r="S32" s="16">
        <f t="shared" si="42"/>
        <v>0</v>
      </c>
      <c r="T32" s="16">
        <f t="shared" si="42"/>
        <v>0</v>
      </c>
      <c r="U32" s="16">
        <f t="shared" si="42"/>
        <v>0</v>
      </c>
      <c r="V32" s="16">
        <f t="shared" si="42"/>
        <v>0</v>
      </c>
      <c r="W32" s="16">
        <f t="shared" si="42"/>
        <v>0</v>
      </c>
      <c r="X32" s="16">
        <f t="shared" si="42"/>
        <v>0</v>
      </c>
      <c r="Y32" s="16">
        <f t="shared" si="42"/>
        <v>0</v>
      </c>
      <c r="Z32" s="16">
        <f t="shared" si="42"/>
        <v>0</v>
      </c>
      <c r="AA32" s="16">
        <f t="shared" si="42"/>
        <v>0</v>
      </c>
      <c r="AB32" s="16">
        <f t="shared" si="42"/>
        <v>0</v>
      </c>
      <c r="AC32" s="16">
        <f t="shared" si="42"/>
        <v>0</v>
      </c>
      <c r="AD32" s="16">
        <f t="shared" si="42"/>
        <v>0</v>
      </c>
      <c r="AE32" s="16">
        <f t="shared" si="42"/>
        <v>0</v>
      </c>
      <c r="AF32" s="25"/>
      <c r="AG32" s="25"/>
      <c r="AH32" s="25"/>
      <c r="AI32" s="25"/>
      <c r="AJ32" s="18">
        <f t="shared" ca="1" si="1"/>
        <v>5696.9</v>
      </c>
      <c r="AK32" s="19" t="str">
        <f t="shared" ca="1" si="2"/>
        <v>Cambio</v>
      </c>
      <c r="AL32" s="11" t="s">
        <v>15</v>
      </c>
      <c r="AM32" s="20">
        <v>32</v>
      </c>
      <c r="AN32" s="21">
        <v>30</v>
      </c>
    </row>
    <row r="33" spans="1:40" ht="12" customHeight="1">
      <c r="A33" s="45">
        <v>3</v>
      </c>
      <c r="B33" s="37">
        <f t="shared" ca="1" si="34"/>
        <v>132913</v>
      </c>
      <c r="C33" s="46" t="str">
        <f t="shared" ca="1" si="35"/>
        <v>La U</v>
      </c>
      <c r="D33" s="45">
        <f t="shared" ca="1" si="36"/>
        <v>1</v>
      </c>
      <c r="E33" s="52">
        <f t="shared" ca="1" si="41"/>
        <v>15476</v>
      </c>
      <c r="F33" s="48">
        <f t="shared" ca="1" si="37"/>
        <v>148389</v>
      </c>
      <c r="G33" s="49">
        <f t="shared" ca="1" si="38"/>
        <v>-18029</v>
      </c>
      <c r="H33" s="50">
        <f t="shared" ca="1" si="39"/>
        <v>114884</v>
      </c>
      <c r="I33" s="51">
        <v>3</v>
      </c>
      <c r="J33" s="14"/>
      <c r="K33" s="15">
        <v>31</v>
      </c>
      <c r="L33" s="16">
        <f t="shared" ref="L33:AE33" si="43">+L$2/$K33</f>
        <v>5513.1290322580644</v>
      </c>
      <c r="M33" s="16">
        <f t="shared" si="43"/>
        <v>4786.7096774193551</v>
      </c>
      <c r="N33" s="16">
        <f t="shared" si="43"/>
        <v>4287.5161290322585</v>
      </c>
      <c r="O33" s="16">
        <f t="shared" si="43"/>
        <v>3705.9677419354839</v>
      </c>
      <c r="P33" s="16">
        <f t="shared" si="43"/>
        <v>3348</v>
      </c>
      <c r="Q33" s="16">
        <f t="shared" si="43"/>
        <v>2726.9677419354839</v>
      </c>
      <c r="R33" s="16">
        <f t="shared" si="43"/>
        <v>1245.6774193548388</v>
      </c>
      <c r="S33" s="16">
        <f t="shared" si="43"/>
        <v>0</v>
      </c>
      <c r="T33" s="16">
        <f t="shared" si="43"/>
        <v>0</v>
      </c>
      <c r="U33" s="16">
        <f t="shared" si="43"/>
        <v>0</v>
      </c>
      <c r="V33" s="16">
        <f t="shared" si="43"/>
        <v>0</v>
      </c>
      <c r="W33" s="16">
        <f t="shared" si="43"/>
        <v>0</v>
      </c>
      <c r="X33" s="16">
        <f t="shared" si="43"/>
        <v>0</v>
      </c>
      <c r="Y33" s="16">
        <f t="shared" si="43"/>
        <v>0</v>
      </c>
      <c r="Z33" s="16">
        <f t="shared" si="43"/>
        <v>0</v>
      </c>
      <c r="AA33" s="16">
        <f t="shared" si="43"/>
        <v>0</v>
      </c>
      <c r="AB33" s="16">
        <f t="shared" si="43"/>
        <v>0</v>
      </c>
      <c r="AC33" s="16">
        <f t="shared" si="43"/>
        <v>0</v>
      </c>
      <c r="AD33" s="16">
        <f t="shared" si="43"/>
        <v>0</v>
      </c>
      <c r="AE33" s="16">
        <f t="shared" si="43"/>
        <v>0</v>
      </c>
      <c r="AF33" s="25"/>
      <c r="AG33" s="25"/>
      <c r="AH33" s="25"/>
      <c r="AI33" s="25"/>
      <c r="AJ33" s="18">
        <f t="shared" ca="1" si="1"/>
        <v>5513.1290322580644</v>
      </c>
      <c r="AK33" s="19" t="str">
        <f t="shared" ca="1" si="2"/>
        <v>Cambio</v>
      </c>
      <c r="AL33" s="11" t="s">
        <v>15</v>
      </c>
      <c r="AM33" s="20">
        <v>33</v>
      </c>
      <c r="AN33" s="21">
        <v>31</v>
      </c>
    </row>
    <row r="34" spans="1:40" ht="12" customHeight="1">
      <c r="A34" s="45">
        <v>4</v>
      </c>
      <c r="B34" s="37">
        <f t="shared" ca="1" si="34"/>
        <v>114885</v>
      </c>
      <c r="C34" s="46" t="str">
        <f t="shared" ca="1" si="35"/>
        <v>MIRA</v>
      </c>
      <c r="D34" s="45">
        <f t="shared" ca="1" si="36"/>
        <v>1</v>
      </c>
      <c r="E34" s="52">
        <f t="shared" ca="1" si="41"/>
        <v>18029</v>
      </c>
      <c r="F34" s="48">
        <f t="shared" ca="1" si="37"/>
        <v>132914</v>
      </c>
      <c r="G34" s="49">
        <f t="shared" ca="1" si="38"/>
        <v>-11098</v>
      </c>
      <c r="H34" s="50">
        <f t="shared" ca="1" si="39"/>
        <v>103787</v>
      </c>
      <c r="I34" s="51">
        <v>4</v>
      </c>
      <c r="J34" s="14"/>
      <c r="K34" s="15">
        <v>32</v>
      </c>
      <c r="L34" s="16">
        <f t="shared" ref="L34:AE34" si="44">+L$2/$K34</f>
        <v>5340.84375</v>
      </c>
      <c r="M34" s="16">
        <f t="shared" si="44"/>
        <v>4637.125</v>
      </c>
      <c r="N34" s="16">
        <f t="shared" si="44"/>
        <v>4153.53125</v>
      </c>
      <c r="O34" s="16">
        <f t="shared" si="44"/>
        <v>3590.15625</v>
      </c>
      <c r="P34" s="16">
        <f t="shared" si="44"/>
        <v>3243.375</v>
      </c>
      <c r="Q34" s="16">
        <f t="shared" si="44"/>
        <v>2641.75</v>
      </c>
      <c r="R34" s="16">
        <f t="shared" si="44"/>
        <v>1206.75</v>
      </c>
      <c r="S34" s="16">
        <f t="shared" si="44"/>
        <v>0</v>
      </c>
      <c r="T34" s="16">
        <f t="shared" si="44"/>
        <v>0</v>
      </c>
      <c r="U34" s="16">
        <f t="shared" si="44"/>
        <v>0</v>
      </c>
      <c r="V34" s="16">
        <f t="shared" si="44"/>
        <v>0</v>
      </c>
      <c r="W34" s="16">
        <f t="shared" si="44"/>
        <v>0</v>
      </c>
      <c r="X34" s="16">
        <f t="shared" si="44"/>
        <v>0</v>
      </c>
      <c r="Y34" s="16">
        <f t="shared" si="44"/>
        <v>0</v>
      </c>
      <c r="Z34" s="16">
        <f t="shared" si="44"/>
        <v>0</v>
      </c>
      <c r="AA34" s="16">
        <f t="shared" si="44"/>
        <v>0</v>
      </c>
      <c r="AB34" s="16">
        <f t="shared" si="44"/>
        <v>0</v>
      </c>
      <c r="AC34" s="16">
        <f t="shared" si="44"/>
        <v>0</v>
      </c>
      <c r="AD34" s="16">
        <f t="shared" si="44"/>
        <v>0</v>
      </c>
      <c r="AE34" s="16">
        <f t="shared" si="44"/>
        <v>0</v>
      </c>
      <c r="AF34" s="25"/>
      <c r="AG34" s="25"/>
      <c r="AH34" s="25"/>
      <c r="AI34" s="25"/>
      <c r="AJ34" s="18">
        <f t="shared" ca="1" si="1"/>
        <v>5340.84375</v>
      </c>
      <c r="AK34" s="19" t="str">
        <f t="shared" ca="1" si="2"/>
        <v>Cambio</v>
      </c>
      <c r="AL34" s="11" t="s">
        <v>15</v>
      </c>
      <c r="AM34" s="20">
        <v>34</v>
      </c>
      <c r="AN34" s="21">
        <v>32</v>
      </c>
    </row>
    <row r="35" spans="1:40" ht="12" customHeight="1">
      <c r="A35" s="45">
        <v>5</v>
      </c>
      <c r="B35" s="37">
        <f t="shared" ca="1" si="34"/>
        <v>103788</v>
      </c>
      <c r="C35" s="46" t="str">
        <f t="shared" ca="1" si="35"/>
        <v>Verde</v>
      </c>
      <c r="D35" s="45">
        <f t="shared" ca="1" si="36"/>
        <v>1</v>
      </c>
      <c r="E35" s="52">
        <f t="shared" ca="1" si="41"/>
        <v>11098</v>
      </c>
      <c r="F35" s="48">
        <f t="shared" ca="1" si="37"/>
        <v>114886</v>
      </c>
      <c r="G35" s="49">
        <f t="shared" ca="1" si="38"/>
        <v>-36670</v>
      </c>
      <c r="H35" s="50">
        <f t="shared" ca="1" si="39"/>
        <v>67118</v>
      </c>
      <c r="I35" s="51">
        <v>5</v>
      </c>
      <c r="J35" s="14"/>
      <c r="K35" s="15">
        <v>33</v>
      </c>
      <c r="L35" s="16">
        <f t="shared" ref="L35:AE35" si="45">+L$2/$K35</f>
        <v>5179</v>
      </c>
      <c r="M35" s="16">
        <f t="shared" si="45"/>
        <v>4496.606060606061</v>
      </c>
      <c r="N35" s="16">
        <f t="shared" si="45"/>
        <v>4027.6666666666665</v>
      </c>
      <c r="O35" s="16">
        <f t="shared" si="45"/>
        <v>3481.3636363636365</v>
      </c>
      <c r="P35" s="16">
        <f t="shared" si="45"/>
        <v>3145.090909090909</v>
      </c>
      <c r="Q35" s="16">
        <f t="shared" si="45"/>
        <v>2561.6969696969695</v>
      </c>
      <c r="R35" s="16">
        <f t="shared" si="45"/>
        <v>1170.1818181818182</v>
      </c>
      <c r="S35" s="16">
        <f t="shared" si="45"/>
        <v>0</v>
      </c>
      <c r="T35" s="16">
        <f t="shared" si="45"/>
        <v>0</v>
      </c>
      <c r="U35" s="16">
        <f t="shared" si="45"/>
        <v>0</v>
      </c>
      <c r="V35" s="16">
        <f t="shared" si="45"/>
        <v>0</v>
      </c>
      <c r="W35" s="16">
        <f t="shared" si="45"/>
        <v>0</v>
      </c>
      <c r="X35" s="16">
        <f t="shared" si="45"/>
        <v>0</v>
      </c>
      <c r="Y35" s="16">
        <f t="shared" si="45"/>
        <v>0</v>
      </c>
      <c r="Z35" s="16">
        <f t="shared" si="45"/>
        <v>0</v>
      </c>
      <c r="AA35" s="16">
        <f t="shared" si="45"/>
        <v>0</v>
      </c>
      <c r="AB35" s="16">
        <f t="shared" si="45"/>
        <v>0</v>
      </c>
      <c r="AC35" s="16">
        <f t="shared" si="45"/>
        <v>0</v>
      </c>
      <c r="AD35" s="16">
        <f t="shared" si="45"/>
        <v>0</v>
      </c>
      <c r="AE35" s="16">
        <f t="shared" si="45"/>
        <v>0</v>
      </c>
      <c r="AF35" s="25"/>
      <c r="AG35" s="25"/>
      <c r="AH35" s="25"/>
      <c r="AI35" s="25"/>
      <c r="AJ35" s="18">
        <f t="shared" ca="1" si="1"/>
        <v>5179</v>
      </c>
      <c r="AK35" s="19" t="str">
        <f t="shared" ca="1" si="2"/>
        <v>Cambio</v>
      </c>
      <c r="AL35" s="11" t="s">
        <v>15</v>
      </c>
      <c r="AM35" s="20">
        <v>35</v>
      </c>
      <c r="AN35" s="21">
        <v>33</v>
      </c>
    </row>
    <row r="36" spans="1:40" ht="12" customHeight="1">
      <c r="A36" s="45">
        <v>6</v>
      </c>
      <c r="B36" s="37">
        <f t="shared" ca="1" si="34"/>
        <v>85453.5</v>
      </c>
      <c r="C36" s="46" t="str">
        <f t="shared" ca="1" si="35"/>
        <v>Cambio</v>
      </c>
      <c r="D36" s="45">
        <f t="shared" ca="1" si="36"/>
        <v>2</v>
      </c>
      <c r="E36" s="52">
        <f t="shared" ca="1" si="41"/>
        <v>36670</v>
      </c>
      <c r="F36" s="48">
        <f t="shared" ca="1" si="37"/>
        <v>207577</v>
      </c>
      <c r="G36" s="49">
        <f t="shared" ca="1" si="38"/>
        <v>-918.5</v>
      </c>
      <c r="H36" s="50">
        <f t="shared" ca="1" si="39"/>
        <v>169988.5</v>
      </c>
      <c r="I36" s="51">
        <v>6</v>
      </c>
      <c r="J36" s="14"/>
      <c r="K36" s="15">
        <v>34</v>
      </c>
      <c r="L36" s="16">
        <f t="shared" ref="L36:AE36" si="46">+L$2/$K36</f>
        <v>5026.6764705882351</v>
      </c>
      <c r="M36" s="16">
        <f t="shared" si="46"/>
        <v>4364.3529411764703</v>
      </c>
      <c r="N36" s="16">
        <f t="shared" si="46"/>
        <v>3909.205882352941</v>
      </c>
      <c r="O36" s="16">
        <f t="shared" si="46"/>
        <v>3378.9705882352941</v>
      </c>
      <c r="P36" s="16">
        <f t="shared" si="46"/>
        <v>3052.5882352941176</v>
      </c>
      <c r="Q36" s="16">
        <f t="shared" si="46"/>
        <v>2486.3529411764707</v>
      </c>
      <c r="R36" s="16">
        <f t="shared" si="46"/>
        <v>1135.7647058823529</v>
      </c>
      <c r="S36" s="16">
        <f t="shared" si="46"/>
        <v>0</v>
      </c>
      <c r="T36" s="16">
        <f t="shared" si="46"/>
        <v>0</v>
      </c>
      <c r="U36" s="16">
        <f t="shared" si="46"/>
        <v>0</v>
      </c>
      <c r="V36" s="16">
        <f t="shared" si="46"/>
        <v>0</v>
      </c>
      <c r="W36" s="16">
        <f t="shared" si="46"/>
        <v>0</v>
      </c>
      <c r="X36" s="16">
        <f t="shared" si="46"/>
        <v>0</v>
      </c>
      <c r="Y36" s="16">
        <f t="shared" si="46"/>
        <v>0</v>
      </c>
      <c r="Z36" s="16">
        <f t="shared" si="46"/>
        <v>0</v>
      </c>
      <c r="AA36" s="16">
        <f t="shared" si="46"/>
        <v>0</v>
      </c>
      <c r="AB36" s="16">
        <f t="shared" si="46"/>
        <v>0</v>
      </c>
      <c r="AC36" s="16">
        <f t="shared" si="46"/>
        <v>0</v>
      </c>
      <c r="AD36" s="16">
        <f t="shared" si="46"/>
        <v>0</v>
      </c>
      <c r="AE36" s="16">
        <f t="shared" si="46"/>
        <v>0</v>
      </c>
      <c r="AF36" s="25"/>
      <c r="AG36" s="25"/>
      <c r="AH36" s="25"/>
      <c r="AI36" s="25"/>
      <c r="AJ36" s="18">
        <f t="shared" ca="1" si="1"/>
        <v>5026.6764705882351</v>
      </c>
      <c r="AK36" s="19" t="str">
        <f t="shared" ca="1" si="2"/>
        <v>Cambio</v>
      </c>
      <c r="AL36" s="11" t="s">
        <v>15</v>
      </c>
      <c r="AM36" s="20">
        <v>36</v>
      </c>
      <c r="AN36" s="21">
        <v>34</v>
      </c>
    </row>
    <row r="37" spans="1:40" ht="12" customHeight="1">
      <c r="A37" s="45">
        <v>7</v>
      </c>
      <c r="B37" s="37">
        <f t="shared" ca="1" si="34"/>
        <v>84536</v>
      </c>
      <c r="C37" s="46" t="str">
        <f t="shared" ca="1" si="35"/>
        <v>Centro</v>
      </c>
      <c r="D37" s="45">
        <f t="shared" ca="1" si="36"/>
        <v>1</v>
      </c>
      <c r="E37" s="52">
        <f t="shared" ca="1" si="41"/>
        <v>918.5</v>
      </c>
      <c r="F37" s="48">
        <f t="shared" ca="1" si="37"/>
        <v>85454.5</v>
      </c>
      <c r="G37" s="49">
        <f t="shared" ca="1" si="38"/>
        <v>-20685</v>
      </c>
      <c r="H37" s="50">
        <f t="shared" ca="1" si="39"/>
        <v>63851</v>
      </c>
      <c r="I37" s="51">
        <v>7</v>
      </c>
      <c r="J37" s="14"/>
      <c r="K37" s="15">
        <v>35</v>
      </c>
      <c r="L37" s="16">
        <f t="shared" ref="L37:AE37" si="47">+L$2/$K37</f>
        <v>4883.0571428571429</v>
      </c>
      <c r="M37" s="16">
        <f t="shared" si="47"/>
        <v>4239.6571428571433</v>
      </c>
      <c r="N37" s="16">
        <f t="shared" si="47"/>
        <v>3797.5142857142855</v>
      </c>
      <c r="O37" s="16">
        <f t="shared" si="47"/>
        <v>3282.4285714285716</v>
      </c>
      <c r="P37" s="16">
        <f t="shared" si="47"/>
        <v>2965.3714285714286</v>
      </c>
      <c r="Q37" s="16">
        <f t="shared" si="47"/>
        <v>2415.3142857142857</v>
      </c>
      <c r="R37" s="16">
        <f t="shared" si="47"/>
        <v>1103.3142857142857</v>
      </c>
      <c r="S37" s="16">
        <f t="shared" si="47"/>
        <v>0</v>
      </c>
      <c r="T37" s="16">
        <f t="shared" si="47"/>
        <v>0</v>
      </c>
      <c r="U37" s="16">
        <f t="shared" si="47"/>
        <v>0</v>
      </c>
      <c r="V37" s="16">
        <f t="shared" si="47"/>
        <v>0</v>
      </c>
      <c r="W37" s="16">
        <f t="shared" si="47"/>
        <v>0</v>
      </c>
      <c r="X37" s="16">
        <f t="shared" si="47"/>
        <v>0</v>
      </c>
      <c r="Y37" s="16">
        <f t="shared" si="47"/>
        <v>0</v>
      </c>
      <c r="Z37" s="16">
        <f t="shared" si="47"/>
        <v>0</v>
      </c>
      <c r="AA37" s="16">
        <f t="shared" si="47"/>
        <v>0</v>
      </c>
      <c r="AB37" s="16">
        <f t="shared" si="47"/>
        <v>0</v>
      </c>
      <c r="AC37" s="16">
        <f t="shared" si="47"/>
        <v>0</v>
      </c>
      <c r="AD37" s="16">
        <f t="shared" si="47"/>
        <v>0</v>
      </c>
      <c r="AE37" s="16">
        <f t="shared" si="47"/>
        <v>0</v>
      </c>
      <c r="AF37" s="25"/>
      <c r="AG37" s="25"/>
      <c r="AH37" s="25"/>
      <c r="AI37" s="25"/>
      <c r="AJ37" s="18">
        <f t="shared" ca="1" si="1"/>
        <v>4883.0571428571429</v>
      </c>
      <c r="AK37" s="19" t="str">
        <f t="shared" ca="1" si="2"/>
        <v>Cambio</v>
      </c>
      <c r="AL37" s="11" t="s">
        <v>15</v>
      </c>
      <c r="AM37" s="20">
        <v>37</v>
      </c>
      <c r="AN37" s="21">
        <v>35</v>
      </c>
    </row>
    <row r="38" spans="1:40" ht="12" customHeight="1">
      <c r="A38" s="45">
        <v>8</v>
      </c>
      <c r="B38" s="37">
        <f t="shared" ca="1" si="34"/>
        <v>74194</v>
      </c>
      <c r="C38" s="46" t="str">
        <f t="shared" ca="1" si="35"/>
        <v>Liberal</v>
      </c>
      <c r="D38" s="45">
        <f t="shared" ca="1" si="36"/>
        <v>2</v>
      </c>
      <c r="E38" s="52">
        <f t="shared" ca="1" si="41"/>
        <v>20685</v>
      </c>
      <c r="F38" s="48">
        <f t="shared" ca="1" si="37"/>
        <v>169073</v>
      </c>
      <c r="G38" s="49">
        <f t="shared" ca="1" si="38"/>
        <v>-15476</v>
      </c>
      <c r="H38" s="50">
        <f t="shared" ca="1" si="39"/>
        <v>132912</v>
      </c>
      <c r="I38" s="51">
        <v>8</v>
      </c>
      <c r="J38" s="14"/>
      <c r="K38" s="15">
        <v>36</v>
      </c>
      <c r="L38" s="16">
        <f t="shared" ref="L38:AE38" si="48">+L$2/$K38</f>
        <v>4747.416666666667</v>
      </c>
      <c r="M38" s="16">
        <f t="shared" si="48"/>
        <v>4121.8888888888887</v>
      </c>
      <c r="N38" s="16">
        <f t="shared" si="48"/>
        <v>3692.0277777777778</v>
      </c>
      <c r="O38" s="16">
        <f t="shared" si="48"/>
        <v>3191.25</v>
      </c>
      <c r="P38" s="16">
        <f t="shared" si="48"/>
        <v>2883</v>
      </c>
      <c r="Q38" s="16">
        <f t="shared" si="48"/>
        <v>2348.2222222222222</v>
      </c>
      <c r="R38" s="16">
        <f t="shared" si="48"/>
        <v>1072.6666666666667</v>
      </c>
      <c r="S38" s="16">
        <f t="shared" si="48"/>
        <v>0</v>
      </c>
      <c r="T38" s="16">
        <f t="shared" si="48"/>
        <v>0</v>
      </c>
      <c r="U38" s="16">
        <f t="shared" si="48"/>
        <v>0</v>
      </c>
      <c r="V38" s="16">
        <f t="shared" si="48"/>
        <v>0</v>
      </c>
      <c r="W38" s="16">
        <f t="shared" si="48"/>
        <v>0</v>
      </c>
      <c r="X38" s="16">
        <f t="shared" si="48"/>
        <v>0</v>
      </c>
      <c r="Y38" s="16">
        <f t="shared" si="48"/>
        <v>0</v>
      </c>
      <c r="Z38" s="16">
        <f t="shared" si="48"/>
        <v>0</v>
      </c>
      <c r="AA38" s="16">
        <f t="shared" si="48"/>
        <v>0</v>
      </c>
      <c r="AB38" s="16">
        <f t="shared" si="48"/>
        <v>0</v>
      </c>
      <c r="AC38" s="16">
        <f t="shared" si="48"/>
        <v>0</v>
      </c>
      <c r="AD38" s="16">
        <f t="shared" si="48"/>
        <v>0</v>
      </c>
      <c r="AE38" s="16">
        <f t="shared" si="48"/>
        <v>0</v>
      </c>
      <c r="AF38" s="25"/>
      <c r="AG38" s="25"/>
      <c r="AH38" s="25"/>
      <c r="AI38" s="25"/>
      <c r="AJ38" s="18">
        <f t="shared" ca="1" si="1"/>
        <v>4747.416666666667</v>
      </c>
      <c r="AK38" s="19" t="str">
        <f t="shared" ca="1" si="2"/>
        <v>Cambio</v>
      </c>
      <c r="AL38" s="11" t="s">
        <v>15</v>
      </c>
      <c r="AM38" s="20">
        <v>38</v>
      </c>
      <c r="AN38" s="21">
        <v>36</v>
      </c>
    </row>
    <row r="39" spans="1:40" ht="12" customHeight="1">
      <c r="A39" s="45">
        <v>9</v>
      </c>
      <c r="B39" s="37">
        <f t="shared" ca="1" si="34"/>
        <v>66456.5</v>
      </c>
      <c r="C39" s="46" t="str">
        <f t="shared" ca="1" si="35"/>
        <v>La U</v>
      </c>
      <c r="D39" s="45">
        <f t="shared" ca="1" si="36"/>
        <v>2</v>
      </c>
      <c r="E39" s="52">
        <f t="shared" ca="1" si="41"/>
        <v>15476</v>
      </c>
      <c r="F39" s="48">
        <f t="shared" ca="1" si="37"/>
        <v>148389</v>
      </c>
      <c r="G39" s="49">
        <f t="shared" ca="1" si="38"/>
        <v>-18029</v>
      </c>
      <c r="H39" s="50">
        <f t="shared" ca="1" si="39"/>
        <v>114884</v>
      </c>
      <c r="I39" s="51">
        <v>9</v>
      </c>
      <c r="J39" s="14"/>
      <c r="K39" s="15">
        <v>37</v>
      </c>
      <c r="L39" s="16">
        <f t="shared" ref="L39:AE39" si="49">+L$2/$K39</f>
        <v>4619.1081081081084</v>
      </c>
      <c r="M39" s="16">
        <f t="shared" si="49"/>
        <v>4010.4864864864867</v>
      </c>
      <c r="N39" s="16">
        <f t="shared" si="49"/>
        <v>3592.2432432432433</v>
      </c>
      <c r="O39" s="16">
        <f t="shared" si="49"/>
        <v>3105</v>
      </c>
      <c r="P39" s="16">
        <f t="shared" si="49"/>
        <v>2805.0810810810813</v>
      </c>
      <c r="Q39" s="16">
        <f t="shared" si="49"/>
        <v>2284.7567567567567</v>
      </c>
      <c r="R39" s="16">
        <f t="shared" si="49"/>
        <v>1043.6756756756756</v>
      </c>
      <c r="S39" s="16">
        <f t="shared" si="49"/>
        <v>0</v>
      </c>
      <c r="T39" s="16">
        <f t="shared" si="49"/>
        <v>0</v>
      </c>
      <c r="U39" s="16">
        <f t="shared" si="49"/>
        <v>0</v>
      </c>
      <c r="V39" s="16">
        <f t="shared" si="49"/>
        <v>0</v>
      </c>
      <c r="W39" s="16">
        <f t="shared" si="49"/>
        <v>0</v>
      </c>
      <c r="X39" s="16">
        <f t="shared" si="49"/>
        <v>0</v>
      </c>
      <c r="Y39" s="16">
        <f t="shared" si="49"/>
        <v>0</v>
      </c>
      <c r="Z39" s="16">
        <f t="shared" si="49"/>
        <v>0</v>
      </c>
      <c r="AA39" s="16">
        <f t="shared" si="49"/>
        <v>0</v>
      </c>
      <c r="AB39" s="16">
        <f t="shared" si="49"/>
        <v>0</v>
      </c>
      <c r="AC39" s="16">
        <f t="shared" si="49"/>
        <v>0</v>
      </c>
      <c r="AD39" s="16">
        <f t="shared" si="49"/>
        <v>0</v>
      </c>
      <c r="AE39" s="16">
        <f t="shared" si="49"/>
        <v>0</v>
      </c>
      <c r="AF39" s="25"/>
      <c r="AG39" s="25"/>
      <c r="AH39" s="25"/>
      <c r="AI39" s="25"/>
      <c r="AJ39" s="18">
        <f t="shared" ca="1" si="1"/>
        <v>4619.1081081081084</v>
      </c>
      <c r="AK39" s="19" t="str">
        <f t="shared" ca="1" si="2"/>
        <v>Cambio</v>
      </c>
      <c r="AL39" s="11" t="s">
        <v>15</v>
      </c>
      <c r="AM39" s="20">
        <v>39</v>
      </c>
      <c r="AN39" s="21">
        <v>37</v>
      </c>
    </row>
    <row r="40" spans="1:40" ht="12" customHeight="1">
      <c r="A40" s="45">
        <v>10</v>
      </c>
      <c r="B40" s="37">
        <f t="shared" ca="1" si="34"/>
        <v>57442.5</v>
      </c>
      <c r="C40" s="46" t="str">
        <f t="shared" ca="1" si="35"/>
        <v>MIRA</v>
      </c>
      <c r="D40" s="45">
        <f t="shared" ca="1" si="36"/>
        <v>2</v>
      </c>
      <c r="E40" s="52">
        <f t="shared" ca="1" si="41"/>
        <v>18029</v>
      </c>
      <c r="F40" s="48">
        <f t="shared" ca="1" si="37"/>
        <v>132914</v>
      </c>
      <c r="G40" s="49">
        <f t="shared" ca="1" si="38"/>
        <v>-1421.5</v>
      </c>
      <c r="H40" s="50">
        <f t="shared" ca="1" si="39"/>
        <v>113463.5</v>
      </c>
      <c r="I40" s="51">
        <v>10</v>
      </c>
      <c r="J40" s="14"/>
      <c r="K40" s="15">
        <v>38</v>
      </c>
      <c r="L40" s="16">
        <f t="shared" ref="L40:AE40" si="50">+L$2/$K40</f>
        <v>4497.5526315789475</v>
      </c>
      <c r="M40" s="16">
        <f t="shared" si="50"/>
        <v>3904.9473684210525</v>
      </c>
      <c r="N40" s="16">
        <f t="shared" si="50"/>
        <v>3497.7105263157896</v>
      </c>
      <c r="O40" s="16">
        <f t="shared" si="50"/>
        <v>3023.2894736842104</v>
      </c>
      <c r="P40" s="16">
        <f t="shared" si="50"/>
        <v>2731.2631578947367</v>
      </c>
      <c r="Q40" s="16">
        <f t="shared" si="50"/>
        <v>2224.6315789473683</v>
      </c>
      <c r="R40" s="16">
        <f t="shared" si="50"/>
        <v>1016.2105263157895</v>
      </c>
      <c r="S40" s="16">
        <f t="shared" si="50"/>
        <v>0</v>
      </c>
      <c r="T40" s="16">
        <f t="shared" si="50"/>
        <v>0</v>
      </c>
      <c r="U40" s="16">
        <f t="shared" si="50"/>
        <v>0</v>
      </c>
      <c r="V40" s="16">
        <f t="shared" si="50"/>
        <v>0</v>
      </c>
      <c r="W40" s="16">
        <f t="shared" si="50"/>
        <v>0</v>
      </c>
      <c r="X40" s="16">
        <f t="shared" si="50"/>
        <v>0</v>
      </c>
      <c r="Y40" s="16">
        <f t="shared" si="50"/>
        <v>0</v>
      </c>
      <c r="Z40" s="16">
        <f t="shared" si="50"/>
        <v>0</v>
      </c>
      <c r="AA40" s="16">
        <f t="shared" si="50"/>
        <v>0</v>
      </c>
      <c r="AB40" s="16">
        <f t="shared" si="50"/>
        <v>0</v>
      </c>
      <c r="AC40" s="16">
        <f t="shared" si="50"/>
        <v>0</v>
      </c>
      <c r="AD40" s="16">
        <f t="shared" si="50"/>
        <v>0</v>
      </c>
      <c r="AE40" s="16">
        <f t="shared" si="50"/>
        <v>0</v>
      </c>
      <c r="AF40" s="25"/>
      <c r="AG40" s="25"/>
      <c r="AH40" s="25"/>
      <c r="AI40" s="25"/>
      <c r="AJ40" s="18">
        <f t="shared" ca="1" si="1"/>
        <v>4497.5526315789475</v>
      </c>
      <c r="AK40" s="19" t="str">
        <f t="shared" ca="1" si="2"/>
        <v>Cambio</v>
      </c>
      <c r="AL40" s="11" t="s">
        <v>15</v>
      </c>
      <c r="AM40" s="20">
        <v>40</v>
      </c>
      <c r="AN40" s="21">
        <v>38</v>
      </c>
    </row>
    <row r="41" spans="1:40" ht="12" customHeight="1">
      <c r="A41" s="45">
        <v>11</v>
      </c>
      <c r="B41" s="37">
        <f t="shared" ca="1" si="34"/>
        <v>56969</v>
      </c>
      <c r="C41" s="46" t="str">
        <f t="shared" ca="1" si="35"/>
        <v>Cambio</v>
      </c>
      <c r="D41" s="45">
        <f t="shared" ca="1" si="36"/>
        <v>3</v>
      </c>
      <c r="E41" s="52">
        <f t="shared" ca="1" si="41"/>
        <v>1421.5</v>
      </c>
      <c r="F41" s="48">
        <f t="shared" ca="1" si="37"/>
        <v>172328.5</v>
      </c>
      <c r="G41" s="49">
        <f t="shared" ca="1" si="38"/>
        <v>-10151</v>
      </c>
      <c r="H41" s="50">
        <f t="shared" ca="1" si="39"/>
        <v>160756</v>
      </c>
      <c r="I41" s="51">
        <v>11</v>
      </c>
      <c r="J41" s="14"/>
      <c r="K41" s="15">
        <v>39</v>
      </c>
      <c r="L41" s="16">
        <f t="shared" ref="L41:AE41" si="51">+L$2/$K41</f>
        <v>4382.2307692307695</v>
      </c>
      <c r="M41" s="16">
        <f t="shared" si="51"/>
        <v>3804.8205128205127</v>
      </c>
      <c r="N41" s="16">
        <f t="shared" si="51"/>
        <v>3408.0256410256411</v>
      </c>
      <c r="O41" s="16">
        <f t="shared" si="51"/>
        <v>2945.7692307692309</v>
      </c>
      <c r="P41" s="16">
        <f t="shared" si="51"/>
        <v>2661.2307692307691</v>
      </c>
      <c r="Q41" s="16">
        <f t="shared" si="51"/>
        <v>2167.5897435897436</v>
      </c>
      <c r="R41" s="16">
        <f t="shared" si="51"/>
        <v>990.15384615384619</v>
      </c>
      <c r="S41" s="16">
        <f t="shared" si="51"/>
        <v>0</v>
      </c>
      <c r="T41" s="16">
        <f t="shared" si="51"/>
        <v>0</v>
      </c>
      <c r="U41" s="16">
        <f t="shared" si="51"/>
        <v>0</v>
      </c>
      <c r="V41" s="16">
        <f t="shared" si="51"/>
        <v>0</v>
      </c>
      <c r="W41" s="16">
        <f t="shared" si="51"/>
        <v>0</v>
      </c>
      <c r="X41" s="16">
        <f t="shared" si="51"/>
        <v>0</v>
      </c>
      <c r="Y41" s="16">
        <f t="shared" si="51"/>
        <v>0</v>
      </c>
      <c r="Z41" s="16">
        <f t="shared" si="51"/>
        <v>0</v>
      </c>
      <c r="AA41" s="16">
        <f t="shared" si="51"/>
        <v>0</v>
      </c>
      <c r="AB41" s="16">
        <f t="shared" si="51"/>
        <v>0</v>
      </c>
      <c r="AC41" s="16">
        <f t="shared" si="51"/>
        <v>0</v>
      </c>
      <c r="AD41" s="16">
        <f t="shared" si="51"/>
        <v>0</v>
      </c>
      <c r="AE41" s="16">
        <f t="shared" si="51"/>
        <v>0</v>
      </c>
      <c r="AF41" s="25"/>
      <c r="AG41" s="25"/>
      <c r="AH41" s="25"/>
      <c r="AI41" s="25"/>
      <c r="AJ41" s="18">
        <f t="shared" ca="1" si="1"/>
        <v>4382.2307692307695</v>
      </c>
      <c r="AK41" s="19" t="str">
        <f t="shared" ca="1" si="2"/>
        <v>Cambio</v>
      </c>
      <c r="AL41" s="11" t="s">
        <v>15</v>
      </c>
      <c r="AM41" s="20">
        <v>41</v>
      </c>
      <c r="AN41" s="21">
        <v>39</v>
      </c>
    </row>
    <row r="42" spans="1:40" ht="12" customHeight="1">
      <c r="A42" s="45">
        <v>12</v>
      </c>
      <c r="B42" s="37">
        <f t="shared" ca="1" si="34"/>
        <v>51894</v>
      </c>
      <c r="C42" s="46" t="str">
        <f t="shared" ca="1" si="35"/>
        <v>Verde</v>
      </c>
      <c r="D42" s="45">
        <f t="shared" ca="1" si="36"/>
        <v>2</v>
      </c>
      <c r="E42" s="52">
        <f t="shared" ca="1" si="41"/>
        <v>10151</v>
      </c>
      <c r="F42" s="48">
        <f t="shared" ca="1" si="37"/>
        <v>113939</v>
      </c>
      <c r="G42" s="49">
        <f t="shared" ca="1" si="38"/>
        <v>-7295.0000000000073</v>
      </c>
      <c r="H42" s="50">
        <f t="shared" ca="1" si="39"/>
        <v>96493</v>
      </c>
      <c r="I42" s="51">
        <v>12</v>
      </c>
      <c r="J42" s="14"/>
      <c r="K42" s="15">
        <v>40</v>
      </c>
      <c r="L42" s="16">
        <f t="shared" ref="L42:AE42" si="52">+L$2/$K42</f>
        <v>4272.6750000000002</v>
      </c>
      <c r="M42" s="16">
        <f t="shared" si="52"/>
        <v>3709.7</v>
      </c>
      <c r="N42" s="16">
        <f t="shared" si="52"/>
        <v>3322.8249999999998</v>
      </c>
      <c r="O42" s="16">
        <f t="shared" si="52"/>
        <v>2872.125</v>
      </c>
      <c r="P42" s="16">
        <f t="shared" si="52"/>
        <v>2594.6999999999998</v>
      </c>
      <c r="Q42" s="16">
        <f t="shared" si="52"/>
        <v>2113.4</v>
      </c>
      <c r="R42" s="16">
        <f t="shared" si="52"/>
        <v>965.4</v>
      </c>
      <c r="S42" s="16">
        <f t="shared" si="52"/>
        <v>0</v>
      </c>
      <c r="T42" s="16">
        <f t="shared" si="52"/>
        <v>0</v>
      </c>
      <c r="U42" s="16">
        <f t="shared" si="52"/>
        <v>0</v>
      </c>
      <c r="V42" s="16">
        <f t="shared" si="52"/>
        <v>0</v>
      </c>
      <c r="W42" s="16">
        <f t="shared" si="52"/>
        <v>0</v>
      </c>
      <c r="X42" s="16">
        <f t="shared" si="52"/>
        <v>0</v>
      </c>
      <c r="Y42" s="16">
        <f t="shared" si="52"/>
        <v>0</v>
      </c>
      <c r="Z42" s="16">
        <f t="shared" si="52"/>
        <v>0</v>
      </c>
      <c r="AA42" s="16">
        <f t="shared" si="52"/>
        <v>0</v>
      </c>
      <c r="AB42" s="16">
        <f t="shared" si="52"/>
        <v>0</v>
      </c>
      <c r="AC42" s="16">
        <f t="shared" si="52"/>
        <v>0</v>
      </c>
      <c r="AD42" s="16">
        <f t="shared" si="52"/>
        <v>0</v>
      </c>
      <c r="AE42" s="16">
        <f t="shared" si="52"/>
        <v>0</v>
      </c>
      <c r="AF42" s="25"/>
      <c r="AG42" s="25"/>
      <c r="AH42" s="25"/>
      <c r="AI42" s="25"/>
      <c r="AJ42" s="18">
        <f t="shared" ca="1" si="1"/>
        <v>4272.6750000000002</v>
      </c>
      <c r="AK42" s="19" t="str">
        <f t="shared" ca="1" si="2"/>
        <v>Cambio</v>
      </c>
      <c r="AL42" s="11" t="s">
        <v>15</v>
      </c>
      <c r="AM42" s="20">
        <v>42</v>
      </c>
      <c r="AN42" s="21">
        <v>40</v>
      </c>
    </row>
    <row r="43" spans="1:40" ht="12" customHeight="1">
      <c r="A43" s="45">
        <v>13</v>
      </c>
      <c r="B43" s="37">
        <f t="shared" ca="1" si="34"/>
        <v>49462.666666666664</v>
      </c>
      <c r="C43" s="46" t="str">
        <f t="shared" ca="1" si="35"/>
        <v>Liberal</v>
      </c>
      <c r="D43" s="45">
        <f t="shared" ca="1" si="36"/>
        <v>3</v>
      </c>
      <c r="E43" s="52">
        <f t="shared" ca="1" si="41"/>
        <v>7295.0000000000073</v>
      </c>
      <c r="F43" s="48">
        <f t="shared" ca="1" si="37"/>
        <v>155683</v>
      </c>
      <c r="G43" s="49">
        <f t="shared" ca="1" si="38"/>
        <v>-15475.999999999985</v>
      </c>
      <c r="H43" s="50">
        <f t="shared" ca="1" si="39"/>
        <v>132912</v>
      </c>
      <c r="I43" s="51">
        <v>13</v>
      </c>
      <c r="J43" s="53"/>
      <c r="K43" s="15">
        <v>41</v>
      </c>
      <c r="L43" s="16">
        <f t="shared" ref="L43:AE43" si="53">+L$2/$K43</f>
        <v>4168.4634146341459</v>
      </c>
      <c r="M43" s="16">
        <f t="shared" si="53"/>
        <v>3619.2195121951218</v>
      </c>
      <c r="N43" s="16">
        <f t="shared" si="53"/>
        <v>3241.7804878048782</v>
      </c>
      <c r="O43" s="16">
        <f t="shared" si="53"/>
        <v>2802.0731707317073</v>
      </c>
      <c r="P43" s="16">
        <f t="shared" si="53"/>
        <v>2531.4146341463415</v>
      </c>
      <c r="Q43" s="16">
        <f t="shared" si="53"/>
        <v>2061.8536585365855</v>
      </c>
      <c r="R43" s="16">
        <f t="shared" si="53"/>
        <v>941.85365853658539</v>
      </c>
      <c r="S43" s="16">
        <f t="shared" si="53"/>
        <v>0</v>
      </c>
      <c r="T43" s="16">
        <f t="shared" si="53"/>
        <v>0</v>
      </c>
      <c r="U43" s="16">
        <f t="shared" si="53"/>
        <v>0</v>
      </c>
      <c r="V43" s="16">
        <f t="shared" si="53"/>
        <v>0</v>
      </c>
      <c r="W43" s="16">
        <f t="shared" si="53"/>
        <v>0</v>
      </c>
      <c r="X43" s="16">
        <f t="shared" si="53"/>
        <v>0</v>
      </c>
      <c r="Y43" s="16">
        <f t="shared" si="53"/>
        <v>0</v>
      </c>
      <c r="Z43" s="16">
        <f t="shared" si="53"/>
        <v>0</v>
      </c>
      <c r="AA43" s="16">
        <f t="shared" si="53"/>
        <v>0</v>
      </c>
      <c r="AB43" s="16">
        <f t="shared" si="53"/>
        <v>0</v>
      </c>
      <c r="AC43" s="16">
        <f t="shared" si="53"/>
        <v>0</v>
      </c>
      <c r="AD43" s="16">
        <f t="shared" si="53"/>
        <v>0</v>
      </c>
      <c r="AE43" s="16">
        <f t="shared" si="53"/>
        <v>0</v>
      </c>
      <c r="AF43" s="25"/>
      <c r="AG43" s="25"/>
      <c r="AH43" s="25"/>
      <c r="AI43" s="25"/>
      <c r="AJ43" s="18">
        <f t="shared" ca="1" si="1"/>
        <v>4168.4634146341459</v>
      </c>
      <c r="AK43" s="19" t="str">
        <f t="shared" ca="1" si="2"/>
        <v>Cambio</v>
      </c>
      <c r="AL43" s="11" t="s">
        <v>15</v>
      </c>
      <c r="AM43" s="20">
        <v>43</v>
      </c>
      <c r="AN43" s="21">
        <v>41</v>
      </c>
    </row>
    <row r="44" spans="1:40" ht="12" customHeight="1">
      <c r="A44" s="45">
        <v>14</v>
      </c>
      <c r="B44" s="37">
        <f t="shared" ca="1" si="34"/>
        <v>44304.333333333336</v>
      </c>
      <c r="C44" s="46" t="str">
        <f t="shared" ca="1" si="35"/>
        <v>La U</v>
      </c>
      <c r="D44" s="45">
        <f t="shared" ca="1" si="36"/>
        <v>3</v>
      </c>
      <c r="E44" s="52">
        <f t="shared" ca="1" si="41"/>
        <v>15475.999999999985</v>
      </c>
      <c r="F44" s="48">
        <f t="shared" ca="1" si="37"/>
        <v>148389</v>
      </c>
      <c r="G44" s="49">
        <f t="shared" ca="1" si="38"/>
        <v>-6311.333333333343</v>
      </c>
      <c r="H44" s="50">
        <f t="shared" ca="1" si="39"/>
        <v>126601.66666666666</v>
      </c>
      <c r="I44" s="51">
        <v>14</v>
      </c>
      <c r="J44" s="53"/>
      <c r="K44" s="15">
        <v>42</v>
      </c>
      <c r="L44" s="16">
        <f t="shared" ref="L44:AE44" si="54">+L$2/$K44</f>
        <v>4069.2142857142858</v>
      </c>
      <c r="M44" s="16">
        <f t="shared" si="54"/>
        <v>3533.0476190476193</v>
      </c>
      <c r="N44" s="16">
        <f t="shared" si="54"/>
        <v>3164.5952380952381</v>
      </c>
      <c r="O44" s="16">
        <f t="shared" si="54"/>
        <v>2735.3571428571427</v>
      </c>
      <c r="P44" s="16">
        <f t="shared" si="54"/>
        <v>2471.1428571428573</v>
      </c>
      <c r="Q44" s="16">
        <f t="shared" si="54"/>
        <v>2012.7619047619048</v>
      </c>
      <c r="R44" s="16">
        <f t="shared" si="54"/>
        <v>919.42857142857144</v>
      </c>
      <c r="S44" s="16">
        <f t="shared" si="54"/>
        <v>0</v>
      </c>
      <c r="T44" s="16">
        <f t="shared" si="54"/>
        <v>0</v>
      </c>
      <c r="U44" s="16">
        <f t="shared" si="54"/>
        <v>0</v>
      </c>
      <c r="V44" s="16">
        <f t="shared" si="54"/>
        <v>0</v>
      </c>
      <c r="W44" s="16">
        <f t="shared" si="54"/>
        <v>0</v>
      </c>
      <c r="X44" s="16">
        <f t="shared" si="54"/>
        <v>0</v>
      </c>
      <c r="Y44" s="16">
        <f t="shared" si="54"/>
        <v>0</v>
      </c>
      <c r="Z44" s="16">
        <f t="shared" si="54"/>
        <v>0</v>
      </c>
      <c r="AA44" s="16">
        <f t="shared" si="54"/>
        <v>0</v>
      </c>
      <c r="AB44" s="16">
        <f t="shared" si="54"/>
        <v>0</v>
      </c>
      <c r="AC44" s="16">
        <f t="shared" si="54"/>
        <v>0</v>
      </c>
      <c r="AD44" s="16">
        <f t="shared" si="54"/>
        <v>0</v>
      </c>
      <c r="AE44" s="16">
        <f t="shared" si="54"/>
        <v>0</v>
      </c>
      <c r="AF44" s="25"/>
      <c r="AG44" s="25"/>
      <c r="AH44" s="25"/>
      <c r="AI44" s="25"/>
      <c r="AJ44" s="18">
        <f t="shared" ca="1" si="1"/>
        <v>4069.2142857142858</v>
      </c>
      <c r="AK44" s="19" t="str">
        <f t="shared" ca="1" si="2"/>
        <v>Cambio</v>
      </c>
      <c r="AL44" s="11" t="s">
        <v>15</v>
      </c>
      <c r="AM44" s="20">
        <v>44</v>
      </c>
      <c r="AN44" s="21">
        <v>42</v>
      </c>
    </row>
    <row r="45" spans="1:40" ht="12" customHeight="1">
      <c r="A45" s="45">
        <v>15</v>
      </c>
      <c r="B45" s="37">
        <f t="shared" ca="1" si="34"/>
        <v>42726.75</v>
      </c>
      <c r="C45" s="46" t="str">
        <f t="shared" ca="1" si="35"/>
        <v>Cambio</v>
      </c>
      <c r="D45" s="45">
        <f t="shared" ca="1" si="36"/>
        <v>4</v>
      </c>
      <c r="E45" s="52">
        <f t="shared" ca="1" si="41"/>
        <v>6311.333333333343</v>
      </c>
      <c r="F45" s="48">
        <f t="shared" ca="1" si="37"/>
        <v>177218.33333333334</v>
      </c>
      <c r="G45" s="49">
        <f t="shared" ca="1" si="38"/>
        <v>-918.5</v>
      </c>
      <c r="H45" s="50">
        <f t="shared" ca="1" si="39"/>
        <v>169988.5</v>
      </c>
      <c r="I45" s="51">
        <v>15</v>
      </c>
      <c r="J45" s="53"/>
      <c r="K45" s="15">
        <v>43</v>
      </c>
      <c r="L45" s="16">
        <f t="shared" ref="L45:AE45" si="55">+L$2/$K45</f>
        <v>3974.5813953488373</v>
      </c>
      <c r="M45" s="16">
        <f t="shared" si="55"/>
        <v>3450.8837209302324</v>
      </c>
      <c r="N45" s="16">
        <f t="shared" si="55"/>
        <v>3091</v>
      </c>
      <c r="O45" s="16">
        <f t="shared" si="55"/>
        <v>2671.7441860465115</v>
      </c>
      <c r="P45" s="16">
        <f t="shared" si="55"/>
        <v>2413.6744186046512</v>
      </c>
      <c r="Q45" s="16">
        <f t="shared" si="55"/>
        <v>1965.953488372093</v>
      </c>
      <c r="R45" s="16">
        <f t="shared" si="55"/>
        <v>898.04651162790697</v>
      </c>
      <c r="S45" s="16">
        <f t="shared" si="55"/>
        <v>0</v>
      </c>
      <c r="T45" s="16">
        <f t="shared" si="55"/>
        <v>0</v>
      </c>
      <c r="U45" s="16">
        <f t="shared" si="55"/>
        <v>0</v>
      </c>
      <c r="V45" s="16">
        <f t="shared" si="55"/>
        <v>0</v>
      </c>
      <c r="W45" s="16">
        <f t="shared" si="55"/>
        <v>0</v>
      </c>
      <c r="X45" s="16">
        <f t="shared" si="55"/>
        <v>0</v>
      </c>
      <c r="Y45" s="16">
        <f t="shared" si="55"/>
        <v>0</v>
      </c>
      <c r="Z45" s="16">
        <f t="shared" si="55"/>
        <v>0</v>
      </c>
      <c r="AA45" s="16">
        <f t="shared" si="55"/>
        <v>0</v>
      </c>
      <c r="AB45" s="16">
        <f t="shared" si="55"/>
        <v>0</v>
      </c>
      <c r="AC45" s="16">
        <f t="shared" si="55"/>
        <v>0</v>
      </c>
      <c r="AD45" s="16">
        <f t="shared" si="55"/>
        <v>0</v>
      </c>
      <c r="AE45" s="16">
        <f t="shared" si="55"/>
        <v>0</v>
      </c>
      <c r="AF45" s="25"/>
      <c r="AG45" s="25"/>
      <c r="AH45" s="25"/>
      <c r="AI45" s="25"/>
      <c r="AJ45" s="18">
        <f t="shared" ca="1" si="1"/>
        <v>3974.5813953488373</v>
      </c>
      <c r="AK45" s="19" t="str">
        <f t="shared" ca="1" si="2"/>
        <v>Cambio</v>
      </c>
      <c r="AL45" s="11" t="s">
        <v>15</v>
      </c>
      <c r="AM45" s="20">
        <v>45</v>
      </c>
      <c r="AN45" s="21">
        <v>43</v>
      </c>
    </row>
    <row r="46" spans="1:40" ht="12" customHeight="1">
      <c r="A46" s="45">
        <v>16</v>
      </c>
      <c r="B46" s="37">
        <f t="shared" ca="1" si="34"/>
        <v>42268</v>
      </c>
      <c r="C46" s="46" t="str">
        <f t="shared" ca="1" si="35"/>
        <v>Centro</v>
      </c>
      <c r="D46" s="45">
        <f t="shared" ca="1" si="36"/>
        <v>2</v>
      </c>
      <c r="E46" s="52">
        <f t="shared" ca="1" si="41"/>
        <v>918.5</v>
      </c>
      <c r="F46" s="48">
        <f t="shared" ca="1" si="37"/>
        <v>85454.5</v>
      </c>
      <c r="G46" s="49">
        <f t="shared" ca="1" si="38"/>
        <v>-3653</v>
      </c>
      <c r="H46" s="50">
        <f t="shared" ca="1" si="39"/>
        <v>80883</v>
      </c>
      <c r="I46" s="51">
        <v>16</v>
      </c>
      <c r="J46" s="53"/>
      <c r="K46" s="15">
        <v>44</v>
      </c>
      <c r="L46" s="16">
        <f t="shared" ref="L46:AE46" si="56">+L$2/$K46</f>
        <v>3884.25</v>
      </c>
      <c r="M46" s="16">
        <f t="shared" si="56"/>
        <v>3372.4545454545455</v>
      </c>
      <c r="N46" s="16">
        <f t="shared" si="56"/>
        <v>3020.75</v>
      </c>
      <c r="O46" s="16">
        <f t="shared" si="56"/>
        <v>2611.0227272727275</v>
      </c>
      <c r="P46" s="16">
        <f t="shared" si="56"/>
        <v>2358.818181818182</v>
      </c>
      <c r="Q46" s="16">
        <f t="shared" si="56"/>
        <v>1921.2727272727273</v>
      </c>
      <c r="R46" s="16">
        <f t="shared" si="56"/>
        <v>877.63636363636363</v>
      </c>
      <c r="S46" s="16">
        <f t="shared" si="56"/>
        <v>0</v>
      </c>
      <c r="T46" s="16">
        <f t="shared" si="56"/>
        <v>0</v>
      </c>
      <c r="U46" s="16">
        <f t="shared" si="56"/>
        <v>0</v>
      </c>
      <c r="V46" s="16">
        <f t="shared" si="56"/>
        <v>0</v>
      </c>
      <c r="W46" s="16">
        <f t="shared" si="56"/>
        <v>0</v>
      </c>
      <c r="X46" s="16">
        <f t="shared" si="56"/>
        <v>0</v>
      </c>
      <c r="Y46" s="16">
        <f t="shared" si="56"/>
        <v>0</v>
      </c>
      <c r="Z46" s="16">
        <f t="shared" si="56"/>
        <v>0</v>
      </c>
      <c r="AA46" s="16">
        <f t="shared" si="56"/>
        <v>0</v>
      </c>
      <c r="AB46" s="16">
        <f t="shared" si="56"/>
        <v>0</v>
      </c>
      <c r="AC46" s="16">
        <f t="shared" si="56"/>
        <v>0</v>
      </c>
      <c r="AD46" s="16">
        <f t="shared" si="56"/>
        <v>0</v>
      </c>
      <c r="AE46" s="16">
        <f t="shared" si="56"/>
        <v>0</v>
      </c>
      <c r="AF46" s="25"/>
      <c r="AG46" s="25"/>
      <c r="AH46" s="25"/>
      <c r="AI46" s="25"/>
      <c r="AJ46" s="18">
        <f t="shared" ca="1" si="1"/>
        <v>3884.25</v>
      </c>
      <c r="AK46" s="19" t="str">
        <f t="shared" ca="1" si="2"/>
        <v>Cambio</v>
      </c>
      <c r="AL46" s="11" t="s">
        <v>15</v>
      </c>
      <c r="AM46" s="20">
        <v>46</v>
      </c>
      <c r="AN46" s="21">
        <v>44</v>
      </c>
    </row>
    <row r="47" spans="1:40" ht="12" customHeight="1">
      <c r="A47" s="45">
        <v>17</v>
      </c>
      <c r="B47" s="37">
        <f t="shared" ca="1" si="34"/>
        <v>38616</v>
      </c>
      <c r="C47" s="46" t="str">
        <f t="shared" ca="1" si="35"/>
        <v>ASI</v>
      </c>
      <c r="D47" s="45">
        <f t="shared" ca="1" si="36"/>
        <v>1</v>
      </c>
      <c r="E47" s="52">
        <f t="shared" ca="1" si="41"/>
        <v>3653</v>
      </c>
      <c r="F47" s="48">
        <f t="shared" ca="1" si="37"/>
        <v>42269</v>
      </c>
      <c r="G47" s="49">
        <f t="shared" ca="1" si="38"/>
        <v>-964</v>
      </c>
      <c r="H47" s="50">
        <f t="shared" ca="1" si="39"/>
        <v>37652</v>
      </c>
      <c r="I47" s="51">
        <v>17</v>
      </c>
      <c r="J47" s="53"/>
      <c r="K47" s="15">
        <v>45</v>
      </c>
      <c r="L47" s="16">
        <f t="shared" ref="L47:AE47" si="57">+L$2/$K47</f>
        <v>3797.9333333333334</v>
      </c>
      <c r="M47" s="16">
        <f t="shared" si="57"/>
        <v>3297.5111111111109</v>
      </c>
      <c r="N47" s="16">
        <f t="shared" si="57"/>
        <v>2953.6222222222223</v>
      </c>
      <c r="O47" s="16">
        <f t="shared" si="57"/>
        <v>2553</v>
      </c>
      <c r="P47" s="16">
        <f t="shared" si="57"/>
        <v>2306.4</v>
      </c>
      <c r="Q47" s="16">
        <f t="shared" si="57"/>
        <v>1878.5777777777778</v>
      </c>
      <c r="R47" s="16">
        <f t="shared" si="57"/>
        <v>858.13333333333333</v>
      </c>
      <c r="S47" s="16">
        <f t="shared" si="57"/>
        <v>0</v>
      </c>
      <c r="T47" s="16">
        <f t="shared" si="57"/>
        <v>0</v>
      </c>
      <c r="U47" s="16">
        <f t="shared" si="57"/>
        <v>0</v>
      </c>
      <c r="V47" s="16">
        <f t="shared" si="57"/>
        <v>0</v>
      </c>
      <c r="W47" s="16">
        <f t="shared" si="57"/>
        <v>0</v>
      </c>
      <c r="X47" s="16">
        <f t="shared" si="57"/>
        <v>0</v>
      </c>
      <c r="Y47" s="16">
        <f t="shared" si="57"/>
        <v>0</v>
      </c>
      <c r="Z47" s="16">
        <f t="shared" si="57"/>
        <v>0</v>
      </c>
      <c r="AA47" s="16">
        <f t="shared" si="57"/>
        <v>0</v>
      </c>
      <c r="AB47" s="16">
        <f t="shared" si="57"/>
        <v>0</v>
      </c>
      <c r="AC47" s="16">
        <f t="shared" si="57"/>
        <v>0</v>
      </c>
      <c r="AD47" s="16">
        <f t="shared" si="57"/>
        <v>0</v>
      </c>
      <c r="AE47" s="16">
        <f t="shared" si="57"/>
        <v>0</v>
      </c>
      <c r="AF47" s="25"/>
      <c r="AG47" s="25"/>
      <c r="AH47" s="25"/>
      <c r="AI47" s="25"/>
      <c r="AJ47" s="18">
        <f t="shared" ca="1" si="1"/>
        <v>3797.9333333333334</v>
      </c>
      <c r="AK47" s="19" t="str">
        <f t="shared" ca="1" si="2"/>
        <v>Cambio</v>
      </c>
      <c r="AL47" s="11" t="s">
        <v>15</v>
      </c>
      <c r="AM47" s="20">
        <v>47</v>
      </c>
      <c r="AN47" s="21">
        <v>45</v>
      </c>
    </row>
    <row r="48" spans="1:40" ht="12" customHeight="1">
      <c r="A48" s="45">
        <v>18</v>
      </c>
      <c r="B48" s="37">
        <f t="shared" ca="1" si="34"/>
        <v>38295</v>
      </c>
      <c r="C48" s="46" t="str">
        <f t="shared" ca="1" si="35"/>
        <v>MIRA</v>
      </c>
      <c r="D48" s="45">
        <f t="shared" ca="1" si="36"/>
        <v>3</v>
      </c>
      <c r="E48" s="52">
        <f t="shared" ca="1" si="41"/>
        <v>964</v>
      </c>
      <c r="F48" s="48">
        <f t="shared" ca="1" si="37"/>
        <v>115849</v>
      </c>
      <c r="G48" s="49">
        <f t="shared" ca="1" si="38"/>
        <v>-4793</v>
      </c>
      <c r="H48" s="50">
        <f t="shared" ca="1" si="39"/>
        <v>110092</v>
      </c>
      <c r="I48" s="51">
        <v>18</v>
      </c>
      <c r="J48" s="53"/>
      <c r="K48" s="15">
        <v>46</v>
      </c>
      <c r="L48" s="16">
        <f t="shared" ref="L48:AE48" si="58">+L$2/$K48</f>
        <v>3715.3695652173915</v>
      </c>
      <c r="M48" s="16">
        <f t="shared" si="58"/>
        <v>3225.8260869565215</v>
      </c>
      <c r="N48" s="16">
        <f t="shared" si="58"/>
        <v>2889.413043478261</v>
      </c>
      <c r="O48" s="16">
        <f t="shared" si="58"/>
        <v>2497.5</v>
      </c>
      <c r="P48" s="16">
        <f t="shared" si="58"/>
        <v>2256.2608695652175</v>
      </c>
      <c r="Q48" s="16">
        <f t="shared" si="58"/>
        <v>1837.7391304347825</v>
      </c>
      <c r="R48" s="16">
        <f t="shared" si="58"/>
        <v>839.47826086956525</v>
      </c>
      <c r="S48" s="16">
        <f t="shared" si="58"/>
        <v>0</v>
      </c>
      <c r="T48" s="16">
        <f t="shared" si="58"/>
        <v>0</v>
      </c>
      <c r="U48" s="16">
        <f t="shared" si="58"/>
        <v>0</v>
      </c>
      <c r="V48" s="16">
        <f t="shared" si="58"/>
        <v>0</v>
      </c>
      <c r="W48" s="16">
        <f t="shared" si="58"/>
        <v>0</v>
      </c>
      <c r="X48" s="16">
        <f t="shared" si="58"/>
        <v>0</v>
      </c>
      <c r="Y48" s="16">
        <f t="shared" si="58"/>
        <v>0</v>
      </c>
      <c r="Z48" s="16">
        <f t="shared" si="58"/>
        <v>0</v>
      </c>
      <c r="AA48" s="16">
        <f t="shared" si="58"/>
        <v>0</v>
      </c>
      <c r="AB48" s="16">
        <f t="shared" si="58"/>
        <v>0</v>
      </c>
      <c r="AC48" s="16">
        <f t="shared" si="58"/>
        <v>0</v>
      </c>
      <c r="AD48" s="16">
        <f t="shared" si="58"/>
        <v>0</v>
      </c>
      <c r="AE48" s="16">
        <f t="shared" si="58"/>
        <v>0</v>
      </c>
      <c r="AF48" s="25"/>
      <c r="AG48" s="25"/>
      <c r="AH48" s="25"/>
      <c r="AI48" s="25"/>
      <c r="AJ48" s="18">
        <f t="shared" ca="1" si="1"/>
        <v>3715.3695652173915</v>
      </c>
      <c r="AK48" s="19" t="str">
        <f t="shared" ca="1" si="2"/>
        <v>Cambio</v>
      </c>
      <c r="AL48" s="11" t="s">
        <v>15</v>
      </c>
      <c r="AM48" s="20">
        <v>48</v>
      </c>
      <c r="AN48" s="21">
        <v>46</v>
      </c>
    </row>
    <row r="49" spans="1:40" ht="12" customHeight="1">
      <c r="A49" s="45">
        <v>19</v>
      </c>
      <c r="B49" s="37">
        <f t="shared" ca="1" si="34"/>
        <v>37097</v>
      </c>
      <c r="C49" s="46" t="str">
        <f t="shared" ca="1" si="35"/>
        <v>Liberal</v>
      </c>
      <c r="D49" s="45">
        <f t="shared" ca="1" si="36"/>
        <v>4</v>
      </c>
      <c r="E49" s="52">
        <f t="shared" ca="1" si="41"/>
        <v>4793</v>
      </c>
      <c r="F49" s="48">
        <f t="shared" ca="1" si="37"/>
        <v>153181</v>
      </c>
      <c r="G49" s="49">
        <f t="shared" ca="1" si="38"/>
        <v>-7504</v>
      </c>
      <c r="H49" s="50">
        <f t="shared" ca="1" si="39"/>
        <v>140884</v>
      </c>
      <c r="I49" s="51">
        <v>19</v>
      </c>
      <c r="J49" s="53"/>
      <c r="K49" s="15">
        <v>47</v>
      </c>
      <c r="L49" s="16">
        <f t="shared" ref="L49:AE49" si="59">+L$2/$K49</f>
        <v>3636.3191489361702</v>
      </c>
      <c r="M49" s="16">
        <f t="shared" si="59"/>
        <v>3157.1914893617022</v>
      </c>
      <c r="N49" s="16">
        <f t="shared" si="59"/>
        <v>2827.9361702127658</v>
      </c>
      <c r="O49" s="16">
        <f t="shared" si="59"/>
        <v>2444.3617021276596</v>
      </c>
      <c r="P49" s="16">
        <f t="shared" si="59"/>
        <v>2208.255319148936</v>
      </c>
      <c r="Q49" s="16">
        <f t="shared" si="59"/>
        <v>1798.6382978723404</v>
      </c>
      <c r="R49" s="16">
        <f t="shared" si="59"/>
        <v>821.61702127659578</v>
      </c>
      <c r="S49" s="16">
        <f t="shared" si="59"/>
        <v>0</v>
      </c>
      <c r="T49" s="16">
        <f t="shared" si="59"/>
        <v>0</v>
      </c>
      <c r="U49" s="16">
        <f t="shared" si="59"/>
        <v>0</v>
      </c>
      <c r="V49" s="16">
        <f t="shared" si="59"/>
        <v>0</v>
      </c>
      <c r="W49" s="16">
        <f t="shared" si="59"/>
        <v>0</v>
      </c>
      <c r="X49" s="16">
        <f t="shared" si="59"/>
        <v>0</v>
      </c>
      <c r="Y49" s="16">
        <f t="shared" si="59"/>
        <v>0</v>
      </c>
      <c r="Z49" s="16">
        <f t="shared" si="59"/>
        <v>0</v>
      </c>
      <c r="AA49" s="16">
        <f t="shared" si="59"/>
        <v>0</v>
      </c>
      <c r="AB49" s="16">
        <f t="shared" si="59"/>
        <v>0</v>
      </c>
      <c r="AC49" s="16">
        <f t="shared" si="59"/>
        <v>0</v>
      </c>
      <c r="AD49" s="16">
        <f t="shared" si="59"/>
        <v>0</v>
      </c>
      <c r="AE49" s="16">
        <f t="shared" si="59"/>
        <v>0</v>
      </c>
      <c r="AF49" s="25"/>
      <c r="AG49" s="25"/>
      <c r="AH49" s="25"/>
      <c r="AI49" s="25"/>
      <c r="AJ49" s="18">
        <f t="shared" ca="1" si="1"/>
        <v>3636.3191489361702</v>
      </c>
      <c r="AK49" s="19" t="str">
        <f t="shared" ca="1" si="2"/>
        <v>Cambio</v>
      </c>
      <c r="AL49" s="11" t="s">
        <v>15</v>
      </c>
      <c r="AM49" s="20">
        <v>49</v>
      </c>
      <c r="AN49" s="21">
        <v>47</v>
      </c>
    </row>
    <row r="50" spans="1:40" ht="12" customHeight="1">
      <c r="A50" s="45">
        <v>20</v>
      </c>
      <c r="B50" s="37">
        <f t="shared" ca="1" si="34"/>
        <v>34596</v>
      </c>
      <c r="C50" s="46" t="str">
        <f t="shared" ca="1" si="35"/>
        <v>Verde</v>
      </c>
      <c r="D50" s="45">
        <f t="shared" ca="1" si="36"/>
        <v>3</v>
      </c>
      <c r="E50" s="52">
        <f t="shared" ca="1" si="41"/>
        <v>7504</v>
      </c>
      <c r="F50" s="48">
        <f t="shared" ca="1" si="37"/>
        <v>111292</v>
      </c>
      <c r="G50" s="49">
        <f t="shared" ca="1" si="38"/>
        <v>-2073.9999999999927</v>
      </c>
      <c r="H50" s="50">
        <f t="shared" ca="1" si="39"/>
        <v>101714</v>
      </c>
      <c r="I50" s="51">
        <v>20</v>
      </c>
      <c r="J50" s="53"/>
      <c r="K50" s="15">
        <v>48</v>
      </c>
      <c r="L50" s="16">
        <f t="shared" ref="L50:AE50" si="60">+L$2/$K50</f>
        <v>3560.5625</v>
      </c>
      <c r="M50" s="16">
        <f t="shared" si="60"/>
        <v>3091.4166666666665</v>
      </c>
      <c r="N50" s="16">
        <f t="shared" si="60"/>
        <v>2769.0208333333335</v>
      </c>
      <c r="O50" s="16">
        <f t="shared" si="60"/>
        <v>2393.4375</v>
      </c>
      <c r="P50" s="16">
        <f t="shared" si="60"/>
        <v>2162.25</v>
      </c>
      <c r="Q50" s="16">
        <f t="shared" si="60"/>
        <v>1761.1666666666667</v>
      </c>
      <c r="R50" s="16">
        <f t="shared" si="60"/>
        <v>804.5</v>
      </c>
      <c r="S50" s="16">
        <f t="shared" si="60"/>
        <v>0</v>
      </c>
      <c r="T50" s="16">
        <f t="shared" si="60"/>
        <v>0</v>
      </c>
      <c r="U50" s="16">
        <f t="shared" si="60"/>
        <v>0</v>
      </c>
      <c r="V50" s="16">
        <f t="shared" si="60"/>
        <v>0</v>
      </c>
      <c r="W50" s="16">
        <f t="shared" si="60"/>
        <v>0</v>
      </c>
      <c r="X50" s="16">
        <f t="shared" si="60"/>
        <v>0</v>
      </c>
      <c r="Y50" s="16">
        <f t="shared" si="60"/>
        <v>0</v>
      </c>
      <c r="Z50" s="16">
        <f t="shared" si="60"/>
        <v>0</v>
      </c>
      <c r="AA50" s="16">
        <f t="shared" si="60"/>
        <v>0</v>
      </c>
      <c r="AB50" s="16">
        <f t="shared" si="60"/>
        <v>0</v>
      </c>
      <c r="AC50" s="16">
        <f t="shared" si="60"/>
        <v>0</v>
      </c>
      <c r="AD50" s="16">
        <f t="shared" si="60"/>
        <v>0</v>
      </c>
      <c r="AE50" s="16">
        <f t="shared" si="60"/>
        <v>0</v>
      </c>
      <c r="AF50" s="25"/>
      <c r="AG50" s="25"/>
      <c r="AH50" s="25"/>
      <c r="AI50" s="25"/>
      <c r="AJ50" s="18">
        <f t="shared" ca="1" si="1"/>
        <v>3560.5625</v>
      </c>
      <c r="AK50" s="19" t="str">
        <f t="shared" ca="1" si="2"/>
        <v>Cambio</v>
      </c>
      <c r="AL50" s="11" t="s">
        <v>15</v>
      </c>
      <c r="AM50" s="20">
        <v>50</v>
      </c>
      <c r="AN50" s="21">
        <v>48</v>
      </c>
    </row>
    <row r="51" spans="1:40" ht="12" customHeight="1">
      <c r="A51" s="45">
        <v>21</v>
      </c>
      <c r="B51" s="37">
        <f t="shared" ca="1" si="34"/>
        <v>34181.4</v>
      </c>
      <c r="C51" s="46" t="str">
        <f t="shared" ca="1" si="35"/>
        <v>Cambio</v>
      </c>
      <c r="D51" s="45">
        <f t="shared" ca="1" si="36"/>
        <v>5</v>
      </c>
      <c r="E51" s="52">
        <f t="shared" ca="1" si="41"/>
        <v>2073.9999999999927</v>
      </c>
      <c r="F51" s="48">
        <f t="shared" ca="1" si="37"/>
        <v>172981</v>
      </c>
      <c r="G51" s="49">
        <f t="shared" ca="1" si="38"/>
        <v>-3813.6000000000058</v>
      </c>
      <c r="H51" s="50">
        <f t="shared" ca="1" si="39"/>
        <v>167093.4</v>
      </c>
      <c r="I51" s="51">
        <v>21</v>
      </c>
      <c r="J51" s="53"/>
      <c r="K51" s="15">
        <v>49</v>
      </c>
      <c r="L51" s="16">
        <f t="shared" ref="L51:AE51" si="61">+L$2/$K51</f>
        <v>3487.8979591836733</v>
      </c>
      <c r="M51" s="16">
        <f t="shared" si="61"/>
        <v>3028.3265306122448</v>
      </c>
      <c r="N51" s="16">
        <f t="shared" si="61"/>
        <v>2712.5102040816328</v>
      </c>
      <c r="O51" s="16">
        <f t="shared" si="61"/>
        <v>2344.591836734694</v>
      </c>
      <c r="P51" s="16">
        <f t="shared" si="61"/>
        <v>2118.1224489795918</v>
      </c>
      <c r="Q51" s="16">
        <f t="shared" si="61"/>
        <v>1725.2244897959183</v>
      </c>
      <c r="R51" s="16">
        <f t="shared" si="61"/>
        <v>788.08163265306121</v>
      </c>
      <c r="S51" s="16">
        <f t="shared" si="61"/>
        <v>0</v>
      </c>
      <c r="T51" s="16">
        <f t="shared" si="61"/>
        <v>0</v>
      </c>
      <c r="U51" s="16">
        <f t="shared" si="61"/>
        <v>0</v>
      </c>
      <c r="V51" s="16">
        <f t="shared" si="61"/>
        <v>0</v>
      </c>
      <c r="W51" s="16">
        <f t="shared" si="61"/>
        <v>0</v>
      </c>
      <c r="X51" s="16">
        <f t="shared" si="61"/>
        <v>0</v>
      </c>
      <c r="Y51" s="16">
        <f t="shared" si="61"/>
        <v>0</v>
      </c>
      <c r="Z51" s="16">
        <f t="shared" si="61"/>
        <v>0</v>
      </c>
      <c r="AA51" s="16">
        <f t="shared" si="61"/>
        <v>0</v>
      </c>
      <c r="AB51" s="16">
        <f t="shared" si="61"/>
        <v>0</v>
      </c>
      <c r="AC51" s="16">
        <f t="shared" si="61"/>
        <v>0</v>
      </c>
      <c r="AD51" s="16">
        <f t="shared" si="61"/>
        <v>0</v>
      </c>
      <c r="AE51" s="16">
        <f t="shared" si="61"/>
        <v>0</v>
      </c>
      <c r="AF51" s="25"/>
      <c r="AG51" s="25"/>
      <c r="AH51" s="25"/>
      <c r="AI51" s="25"/>
      <c r="AJ51" s="18">
        <f t="shared" ca="1" si="1"/>
        <v>3487.8979591836733</v>
      </c>
      <c r="AK51" s="19" t="str">
        <f t="shared" ca="1" si="2"/>
        <v>Cambio</v>
      </c>
      <c r="AL51" s="11" t="s">
        <v>15</v>
      </c>
      <c r="AM51" s="20">
        <v>51</v>
      </c>
      <c r="AN51" s="21">
        <v>49</v>
      </c>
    </row>
    <row r="52" spans="1:40" ht="12" customHeight="1">
      <c r="A52" s="45">
        <v>22</v>
      </c>
      <c r="B52" s="37">
        <f t="shared" ca="1" si="34"/>
        <v>33228.25</v>
      </c>
      <c r="C52" s="46" t="str">
        <f t="shared" ca="1" si="35"/>
        <v>La U</v>
      </c>
      <c r="D52" s="45">
        <f t="shared" ca="1" si="36"/>
        <v>4</v>
      </c>
      <c r="E52" s="52">
        <f t="shared" ca="1" si="41"/>
        <v>3813.6000000000058</v>
      </c>
      <c r="F52" s="48">
        <f t="shared" ca="1" si="37"/>
        <v>136726.6</v>
      </c>
      <c r="G52" s="49">
        <f t="shared" ca="1" si="38"/>
        <v>-17754.250000000007</v>
      </c>
      <c r="H52" s="50">
        <f t="shared" ca="1" si="39"/>
        <v>115158.75</v>
      </c>
      <c r="I52" s="51">
        <v>22</v>
      </c>
      <c r="J52" s="53"/>
      <c r="K52" s="15">
        <v>50</v>
      </c>
      <c r="L52" s="16">
        <f t="shared" ref="L52:AE52" si="62">+L$2/$K52</f>
        <v>3418.14</v>
      </c>
      <c r="M52" s="16">
        <f t="shared" si="62"/>
        <v>2967.76</v>
      </c>
      <c r="N52" s="16">
        <f t="shared" si="62"/>
        <v>2658.26</v>
      </c>
      <c r="O52" s="16">
        <f t="shared" si="62"/>
        <v>2297.6999999999998</v>
      </c>
      <c r="P52" s="16">
        <f t="shared" si="62"/>
        <v>2075.7600000000002</v>
      </c>
      <c r="Q52" s="16">
        <f t="shared" si="62"/>
        <v>1690.72</v>
      </c>
      <c r="R52" s="16">
        <f t="shared" si="62"/>
        <v>772.32</v>
      </c>
      <c r="S52" s="16">
        <f t="shared" si="62"/>
        <v>0</v>
      </c>
      <c r="T52" s="16">
        <f t="shared" si="62"/>
        <v>0</v>
      </c>
      <c r="U52" s="16">
        <f t="shared" si="62"/>
        <v>0</v>
      </c>
      <c r="V52" s="16">
        <f t="shared" si="62"/>
        <v>0</v>
      </c>
      <c r="W52" s="16">
        <f t="shared" si="62"/>
        <v>0</v>
      </c>
      <c r="X52" s="16">
        <f t="shared" si="62"/>
        <v>0</v>
      </c>
      <c r="Y52" s="16">
        <f t="shared" si="62"/>
        <v>0</v>
      </c>
      <c r="Z52" s="16">
        <f t="shared" si="62"/>
        <v>0</v>
      </c>
      <c r="AA52" s="16">
        <f t="shared" si="62"/>
        <v>0</v>
      </c>
      <c r="AB52" s="16">
        <f t="shared" si="62"/>
        <v>0</v>
      </c>
      <c r="AC52" s="16">
        <f t="shared" si="62"/>
        <v>0</v>
      </c>
      <c r="AD52" s="16">
        <f t="shared" si="62"/>
        <v>0</v>
      </c>
      <c r="AE52" s="16">
        <f t="shared" si="62"/>
        <v>0</v>
      </c>
      <c r="AF52" s="25"/>
      <c r="AG52" s="25"/>
      <c r="AH52" s="25"/>
      <c r="AI52" s="25"/>
      <c r="AJ52" s="18">
        <f t="shared" ca="1" si="1"/>
        <v>3418.14</v>
      </c>
      <c r="AK52" s="19" t="str">
        <f t="shared" ca="1" si="2"/>
        <v>Cambio</v>
      </c>
      <c r="AL52" s="11" t="s">
        <v>15</v>
      </c>
      <c r="AM52" s="20">
        <v>52</v>
      </c>
      <c r="AN52" s="21">
        <v>50</v>
      </c>
    </row>
    <row r="53" spans="1:40" ht="12" customHeight="1">
      <c r="A53" s="45">
        <v>23</v>
      </c>
      <c r="B53" s="37">
        <f t="shared" ca="1" si="34"/>
        <v>29677.599999999999</v>
      </c>
      <c r="C53" s="46" t="str">
        <f t="shared" ca="1" si="35"/>
        <v>Liberal</v>
      </c>
      <c r="D53" s="45">
        <f t="shared" ca="1" si="36"/>
        <v>5</v>
      </c>
      <c r="E53" s="52">
        <f t="shared" ca="1" si="41"/>
        <v>17754.250000000007</v>
      </c>
      <c r="F53" s="48">
        <f t="shared" ca="1" si="37"/>
        <v>166142.25</v>
      </c>
      <c r="G53" s="49">
        <f t="shared" ca="1" si="38"/>
        <v>-3826.3999999999942</v>
      </c>
      <c r="H53" s="50">
        <f t="shared" ca="1" si="39"/>
        <v>144561.60000000001</v>
      </c>
      <c r="I53" s="51">
        <v>23</v>
      </c>
      <c r="J53" s="10"/>
      <c r="K53" s="14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11" t="s">
        <v>69</v>
      </c>
      <c r="AJ53" s="18">
        <f t="shared" ca="1" si="1"/>
        <v>148388</v>
      </c>
      <c r="AK53" s="19" t="str">
        <f t="shared" ca="1" si="2"/>
        <v>Liberal</v>
      </c>
      <c r="AL53" s="11" t="s">
        <v>69</v>
      </c>
      <c r="AM53" s="20">
        <v>3</v>
      </c>
      <c r="AN53" s="21">
        <v>1</v>
      </c>
    </row>
    <row r="54" spans="1:40" ht="12" customHeight="1">
      <c r="A54" s="45">
        <v>24</v>
      </c>
      <c r="B54" s="37">
        <f t="shared" ca="1" si="34"/>
        <v>28721.25</v>
      </c>
      <c r="C54" s="46" t="str">
        <f t="shared" ca="1" si="35"/>
        <v>MIRA</v>
      </c>
      <c r="D54" s="45">
        <f t="shared" ca="1" si="36"/>
        <v>4</v>
      </c>
      <c r="E54" s="52">
        <f t="shared" ca="1" si="41"/>
        <v>3826.3999999999942</v>
      </c>
      <c r="F54" s="48">
        <f t="shared" ca="1" si="37"/>
        <v>118711.4</v>
      </c>
      <c r="G54" s="49">
        <f t="shared" ca="1" si="38"/>
        <v>-1421.5</v>
      </c>
      <c r="H54" s="50">
        <f t="shared" ca="1" si="39"/>
        <v>113463.5</v>
      </c>
      <c r="I54" s="51">
        <v>24</v>
      </c>
      <c r="J54" s="10"/>
      <c r="K54" s="14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11" t="s">
        <v>69</v>
      </c>
      <c r="AJ54" s="18">
        <f t="shared" ca="1" si="1"/>
        <v>74194</v>
      </c>
      <c r="AK54" s="19" t="str">
        <f t="shared" ca="1" si="2"/>
        <v>Liberal</v>
      </c>
      <c r="AL54" s="11" t="s">
        <v>69</v>
      </c>
      <c r="AM54" s="20">
        <v>4</v>
      </c>
      <c r="AN54" s="21">
        <v>2</v>
      </c>
    </row>
    <row r="55" spans="1:40" ht="12" customHeight="1">
      <c r="A55" s="45">
        <v>25</v>
      </c>
      <c r="B55" s="37">
        <f t="shared" ca="1" si="34"/>
        <v>28484.5</v>
      </c>
      <c r="C55" s="46" t="str">
        <f t="shared" ca="1" si="35"/>
        <v>Cambio</v>
      </c>
      <c r="D55" s="45">
        <f t="shared" ca="1" si="36"/>
        <v>6</v>
      </c>
      <c r="E55" s="52">
        <f t="shared" ca="1" si="41"/>
        <v>1421.5</v>
      </c>
      <c r="F55" s="48">
        <f t="shared" ca="1" si="37"/>
        <v>172328.5</v>
      </c>
      <c r="G55" s="49">
        <f t="shared" ca="1" si="38"/>
        <v>-918.49999999999636</v>
      </c>
      <c r="H55" s="50">
        <f t="shared" ca="1" si="39"/>
        <v>169988.5</v>
      </c>
      <c r="I55" s="51">
        <v>25</v>
      </c>
      <c r="J55" s="10"/>
      <c r="K55" s="54"/>
      <c r="L55" s="10"/>
      <c r="M55" s="10"/>
      <c r="N55" s="10"/>
      <c r="O55" s="10"/>
      <c r="P55" s="10"/>
      <c r="Q55" s="10"/>
      <c r="R55" s="10"/>
      <c r="S55" s="10"/>
      <c r="T55" s="10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11" t="s">
        <v>69</v>
      </c>
      <c r="AJ55" s="18">
        <f t="shared" ca="1" si="1"/>
        <v>49462.666666666664</v>
      </c>
      <c r="AK55" s="19" t="str">
        <f t="shared" ca="1" si="2"/>
        <v>Liberal</v>
      </c>
      <c r="AL55" s="11" t="s">
        <v>69</v>
      </c>
      <c r="AM55" s="20">
        <v>5</v>
      </c>
      <c r="AN55" s="21">
        <v>3</v>
      </c>
    </row>
    <row r="56" spans="1:40" ht="12" customHeight="1">
      <c r="A56" s="45">
        <v>26</v>
      </c>
      <c r="B56" s="37">
        <f t="shared" ca="1" si="34"/>
        <v>28178.666666666668</v>
      </c>
      <c r="C56" s="46" t="str">
        <f t="shared" ca="1" si="35"/>
        <v>Centro</v>
      </c>
      <c r="D56" s="45">
        <f t="shared" ca="1" si="36"/>
        <v>3</v>
      </c>
      <c r="E56" s="52">
        <f t="shared" ca="1" si="41"/>
        <v>918.49999999999636</v>
      </c>
      <c r="F56" s="48">
        <f t="shared" ca="1" si="37"/>
        <v>85454.5</v>
      </c>
      <c r="G56" s="49">
        <f t="shared" ca="1" si="38"/>
        <v>-7981.3333333333467</v>
      </c>
      <c r="H56" s="50">
        <f t="shared" ca="1" si="39"/>
        <v>76554.666666666657</v>
      </c>
      <c r="I56" s="51">
        <v>26</v>
      </c>
      <c r="J56" s="10"/>
      <c r="K56" s="14"/>
      <c r="L56" s="10"/>
      <c r="M56" s="10"/>
      <c r="N56" s="10"/>
      <c r="O56" s="10"/>
      <c r="P56" s="10"/>
      <c r="Q56" s="10"/>
      <c r="R56" s="10"/>
      <c r="S56" s="10"/>
      <c r="T56" s="10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11" t="s">
        <v>69</v>
      </c>
      <c r="AJ56" s="18">
        <f t="shared" ca="1" si="1"/>
        <v>37097</v>
      </c>
      <c r="AK56" s="19" t="str">
        <f t="shared" ca="1" si="2"/>
        <v>Liberal</v>
      </c>
      <c r="AL56" s="11" t="s">
        <v>69</v>
      </c>
      <c r="AM56" s="20">
        <v>6</v>
      </c>
      <c r="AN56" s="21">
        <v>4</v>
      </c>
    </row>
    <row r="57" spans="1:40" ht="12" customHeight="1">
      <c r="A57" s="45">
        <v>27</v>
      </c>
      <c r="B57" s="37">
        <f t="shared" ca="1" si="34"/>
        <v>26582.6</v>
      </c>
      <c r="C57" s="46" t="str">
        <f t="shared" ca="1" si="35"/>
        <v>La U</v>
      </c>
      <c r="D57" s="45">
        <f t="shared" ca="1" si="36"/>
        <v>5</v>
      </c>
      <c r="E57" s="52">
        <f t="shared" ca="1" si="41"/>
        <v>7981.3333333333467</v>
      </c>
      <c r="F57" s="48">
        <f t="shared" ca="1" si="37"/>
        <v>140894.33333333334</v>
      </c>
      <c r="G57" s="49">
        <f t="shared" ca="1" si="38"/>
        <v>-2543.3999999999942</v>
      </c>
      <c r="H57" s="50">
        <f t="shared" ca="1" si="39"/>
        <v>130369.60000000001</v>
      </c>
      <c r="I57" s="51">
        <v>27</v>
      </c>
      <c r="J57" s="10"/>
      <c r="K57" s="14"/>
      <c r="L57" s="10"/>
      <c r="M57" s="10"/>
      <c r="N57" s="10"/>
      <c r="O57" s="10"/>
      <c r="P57" s="10"/>
      <c r="Q57" s="10"/>
      <c r="R57" s="10"/>
      <c r="S57" s="10"/>
      <c r="T57" s="10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11" t="s">
        <v>69</v>
      </c>
      <c r="AJ57" s="18">
        <f t="shared" ca="1" si="1"/>
        <v>29677.599999999999</v>
      </c>
      <c r="AK57" s="19" t="str">
        <f t="shared" ca="1" si="2"/>
        <v>Liberal</v>
      </c>
      <c r="AL57" s="11" t="s">
        <v>69</v>
      </c>
      <c r="AM57" s="20">
        <v>7</v>
      </c>
      <c r="AN57" s="21">
        <v>5</v>
      </c>
    </row>
    <row r="58" spans="1:40" ht="12" customHeight="1">
      <c r="A58" s="45">
        <v>28</v>
      </c>
      <c r="B58" s="37">
        <f t="shared" ca="1" si="34"/>
        <v>25947</v>
      </c>
      <c r="C58" s="46" t="str">
        <f t="shared" ca="1" si="35"/>
        <v>Verde</v>
      </c>
      <c r="D58" s="45">
        <f t="shared" ca="1" si="36"/>
        <v>4</v>
      </c>
      <c r="E58" s="52">
        <f t="shared" ca="1" si="41"/>
        <v>2543.3999999999942</v>
      </c>
      <c r="F58" s="48">
        <f t="shared" ca="1" si="37"/>
        <v>106331.4</v>
      </c>
      <c r="G58" s="49">
        <f t="shared" ca="1" si="38"/>
        <v>-7295.0000000000073</v>
      </c>
      <c r="H58" s="50">
        <f t="shared" ca="1" si="39"/>
        <v>96493</v>
      </c>
      <c r="I58" s="51">
        <v>28</v>
      </c>
      <c r="J58" s="10"/>
      <c r="K58" s="14"/>
      <c r="L58" s="10"/>
      <c r="M58" s="10"/>
      <c r="N58" s="10"/>
      <c r="O58" s="10"/>
      <c r="P58" s="10"/>
      <c r="Q58" s="10"/>
      <c r="R58" s="10"/>
      <c r="S58" s="10"/>
      <c r="T58" s="10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11" t="s">
        <v>69</v>
      </c>
      <c r="AJ58" s="18">
        <f t="shared" ca="1" si="1"/>
        <v>24731.333333333332</v>
      </c>
      <c r="AK58" s="19" t="str">
        <f t="shared" ca="1" si="2"/>
        <v>Liberal</v>
      </c>
      <c r="AL58" s="11" t="s">
        <v>69</v>
      </c>
      <c r="AM58" s="20">
        <v>8</v>
      </c>
      <c r="AN58" s="21">
        <v>6</v>
      </c>
    </row>
    <row r="59" spans="1:40" ht="12" customHeight="1">
      <c r="A59" s="45">
        <v>29</v>
      </c>
      <c r="B59" s="37">
        <f t="shared" ca="1" si="34"/>
        <v>24731.333333333332</v>
      </c>
      <c r="C59" s="46" t="str">
        <f t="shared" ca="1" si="35"/>
        <v>Liberal</v>
      </c>
      <c r="D59" s="45">
        <f t="shared" ca="1" si="36"/>
        <v>6</v>
      </c>
      <c r="E59" s="52">
        <f t="shared" ca="1" si="41"/>
        <v>7295.0000000000073</v>
      </c>
      <c r="F59" s="48">
        <f t="shared" ca="1" si="37"/>
        <v>155683</v>
      </c>
      <c r="G59" s="49">
        <f t="shared" ca="1" si="38"/>
        <v>-2213.3333333333285</v>
      </c>
      <c r="H59" s="50">
        <f t="shared" ca="1" si="39"/>
        <v>146174.66666666669</v>
      </c>
      <c r="I59" s="51">
        <v>29</v>
      </c>
      <c r="J59" s="10"/>
      <c r="K59" s="14"/>
      <c r="L59" s="10"/>
      <c r="M59" s="10"/>
      <c r="N59" s="10"/>
      <c r="O59" s="10"/>
      <c r="P59" s="10"/>
      <c r="Q59" s="10"/>
      <c r="R59" s="10"/>
      <c r="S59" s="10"/>
      <c r="T59" s="10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11" t="s">
        <v>69</v>
      </c>
      <c r="AJ59" s="18">
        <f t="shared" ca="1" si="1"/>
        <v>21198.285714285714</v>
      </c>
      <c r="AK59" s="19" t="str">
        <f t="shared" ca="1" si="2"/>
        <v>Liberal</v>
      </c>
      <c r="AL59" s="11" t="s">
        <v>69</v>
      </c>
      <c r="AM59" s="20">
        <v>9</v>
      </c>
      <c r="AN59" s="21">
        <v>7</v>
      </c>
    </row>
    <row r="60" spans="1:40" ht="12" customHeight="1">
      <c r="A60" s="45">
        <v>30</v>
      </c>
      <c r="B60" s="37">
        <f t="shared" ca="1" si="34"/>
        <v>24415.285714285714</v>
      </c>
      <c r="C60" s="46" t="str">
        <f t="shared" ca="1" si="35"/>
        <v>Cambio</v>
      </c>
      <c r="D60" s="45">
        <f t="shared" ca="1" si="36"/>
        <v>7</v>
      </c>
      <c r="E60" s="52">
        <f t="shared" ca="1" si="41"/>
        <v>2213.3333333333285</v>
      </c>
      <c r="F60" s="48">
        <f t="shared" ca="1" si="37"/>
        <v>173120.33333333331</v>
      </c>
      <c r="G60" s="49">
        <f t="shared" ca="1" si="38"/>
        <v>-7192.4285714285688</v>
      </c>
      <c r="H60" s="50">
        <f t="shared" ca="1" si="39"/>
        <v>163714.57142857142</v>
      </c>
      <c r="I60" s="51">
        <v>30</v>
      </c>
      <c r="J60" s="10"/>
      <c r="K60" s="14"/>
      <c r="L60" s="10"/>
      <c r="M60" s="10"/>
      <c r="N60" s="10"/>
      <c r="O60" s="10"/>
      <c r="P60" s="10"/>
      <c r="Q60" s="10"/>
      <c r="R60" s="10"/>
      <c r="S60" s="10"/>
      <c r="T60" s="10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11" t="s">
        <v>69</v>
      </c>
      <c r="AJ60" s="18">
        <f t="shared" ca="1" si="1"/>
        <v>18548.5</v>
      </c>
      <c r="AK60" s="19" t="str">
        <f t="shared" ca="1" si="2"/>
        <v>Liberal</v>
      </c>
      <c r="AL60" s="11" t="s">
        <v>69</v>
      </c>
      <c r="AM60" s="20">
        <v>10</v>
      </c>
      <c r="AN60" s="21">
        <v>8</v>
      </c>
    </row>
    <row r="61" spans="1:40" ht="12" customHeight="1">
      <c r="A61" s="45">
        <v>31</v>
      </c>
      <c r="B61" s="37">
        <f t="shared" ca="1" si="34"/>
        <v>22977</v>
      </c>
      <c r="C61" s="46" t="str">
        <f t="shared" ca="1" si="35"/>
        <v>MIRA</v>
      </c>
      <c r="D61" s="45">
        <f t="shared" ca="1" si="36"/>
        <v>5</v>
      </c>
      <c r="E61" s="52">
        <f t="shared" ca="1" si="41"/>
        <v>7192.4285714285688</v>
      </c>
      <c r="F61" s="48">
        <f t="shared" ca="1" si="37"/>
        <v>122077.42857142857</v>
      </c>
      <c r="G61" s="49">
        <f t="shared" ca="1" si="38"/>
        <v>-4949.9999999999927</v>
      </c>
      <c r="H61" s="50">
        <f t="shared" ca="1" si="39"/>
        <v>109935</v>
      </c>
      <c r="I61" s="51">
        <v>31</v>
      </c>
      <c r="J61" s="10"/>
      <c r="K61" s="14"/>
      <c r="L61" s="10"/>
      <c r="M61" s="10"/>
      <c r="N61" s="10"/>
      <c r="O61" s="10"/>
      <c r="P61" s="10"/>
      <c r="Q61" s="10"/>
      <c r="R61" s="10"/>
      <c r="S61" s="10"/>
      <c r="T61" s="10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11" t="s">
        <v>69</v>
      </c>
      <c r="AJ61" s="18">
        <f t="shared" ca="1" si="1"/>
        <v>16487.555555555555</v>
      </c>
      <c r="AK61" s="19" t="str">
        <f t="shared" ca="1" si="2"/>
        <v>Liberal</v>
      </c>
      <c r="AL61" s="11" t="s">
        <v>69</v>
      </c>
      <c r="AM61" s="20">
        <v>11</v>
      </c>
      <c r="AN61" s="21">
        <v>9</v>
      </c>
    </row>
    <row r="62" spans="1:40" ht="12" customHeight="1">
      <c r="A62" s="45">
        <v>32</v>
      </c>
      <c r="B62" s="37">
        <f t="shared" ca="1" si="34"/>
        <v>22152.166666666668</v>
      </c>
      <c r="C62" s="46" t="str">
        <f t="shared" ca="1" si="35"/>
        <v>La U</v>
      </c>
      <c r="D62" s="45">
        <f t="shared" ca="1" si="36"/>
        <v>6</v>
      </c>
      <c r="E62" s="52">
        <f t="shared" ca="1" si="41"/>
        <v>4949.9999999999927</v>
      </c>
      <c r="F62" s="48">
        <f t="shared" ca="1" si="37"/>
        <v>137863</v>
      </c>
      <c r="G62" s="49">
        <f t="shared" ca="1" si="38"/>
        <v>-6311.333333333343</v>
      </c>
      <c r="H62" s="50">
        <f t="shared" ca="1" si="39"/>
        <v>126601.66666666666</v>
      </c>
      <c r="I62" s="51">
        <v>32</v>
      </c>
      <c r="J62" s="10"/>
      <c r="K62" s="14"/>
      <c r="L62" s="10"/>
      <c r="M62" s="10"/>
      <c r="N62" s="10"/>
      <c r="O62" s="10"/>
      <c r="P62" s="10"/>
      <c r="Q62" s="10"/>
      <c r="R62" s="10"/>
      <c r="S62" s="10"/>
      <c r="T62" s="10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11" t="s">
        <v>69</v>
      </c>
      <c r="AJ62" s="18">
        <f t="shared" ca="1" si="1"/>
        <v>14838.8</v>
      </c>
      <c r="AK62" s="19" t="str">
        <f t="shared" ca="1" si="2"/>
        <v>Liberal</v>
      </c>
      <c r="AL62" s="11" t="s">
        <v>69</v>
      </c>
      <c r="AM62" s="20">
        <v>12</v>
      </c>
      <c r="AN62" s="21">
        <v>10</v>
      </c>
    </row>
    <row r="63" spans="1:40" ht="12" customHeight="1">
      <c r="A63" s="45">
        <v>33</v>
      </c>
      <c r="B63" s="37">
        <f t="shared" ca="1" si="34"/>
        <v>21363.375</v>
      </c>
      <c r="C63" s="46" t="str">
        <f t="shared" ca="1" si="35"/>
        <v>Cambio</v>
      </c>
      <c r="D63" s="45">
        <f t="shared" ca="1" si="36"/>
        <v>8</v>
      </c>
      <c r="E63" s="52">
        <f t="shared" ca="1" si="41"/>
        <v>6311.333333333343</v>
      </c>
      <c r="F63" s="48">
        <f t="shared" ca="1" si="37"/>
        <v>177218.33333333334</v>
      </c>
      <c r="G63" s="49">
        <f t="shared" ca="1" si="38"/>
        <v>-1156.6250000000036</v>
      </c>
      <c r="H63" s="50">
        <f t="shared" ca="1" si="39"/>
        <v>169750.375</v>
      </c>
      <c r="I63" s="51">
        <v>33</v>
      </c>
      <c r="J63" s="10"/>
      <c r="K63" s="14"/>
      <c r="L63" s="10"/>
      <c r="M63" s="10"/>
      <c r="N63" s="10"/>
      <c r="O63" s="10"/>
      <c r="P63" s="10"/>
      <c r="Q63" s="10"/>
      <c r="R63" s="10"/>
      <c r="S63" s="10"/>
      <c r="T63" s="10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11" t="s">
        <v>69</v>
      </c>
      <c r="AJ63" s="18">
        <f t="shared" ca="1" si="1"/>
        <v>13489.818181818182</v>
      </c>
      <c r="AK63" s="19" t="str">
        <f t="shared" ca="1" si="2"/>
        <v>Liberal</v>
      </c>
      <c r="AL63" s="11" t="s">
        <v>69</v>
      </c>
      <c r="AM63" s="20">
        <v>13</v>
      </c>
      <c r="AN63" s="21">
        <v>11</v>
      </c>
    </row>
    <row r="64" spans="1:40" ht="12" customHeight="1">
      <c r="A64" s="45">
        <v>34</v>
      </c>
      <c r="B64" s="37">
        <f t="shared" ca="1" si="34"/>
        <v>21198.285714285714</v>
      </c>
      <c r="C64" s="46" t="str">
        <f t="shared" ca="1" si="35"/>
        <v>Liberal</v>
      </c>
      <c r="D64" s="45">
        <f t="shared" ca="1" si="36"/>
        <v>7</v>
      </c>
      <c r="E64" s="52">
        <f t="shared" ca="1" si="41"/>
        <v>1156.6250000000036</v>
      </c>
      <c r="F64" s="48">
        <f t="shared" ca="1" si="37"/>
        <v>149544.625</v>
      </c>
      <c r="G64" s="49">
        <f t="shared" ca="1" si="38"/>
        <v>-258.14285714285506</v>
      </c>
      <c r="H64" s="50">
        <f t="shared" ca="1" si="39"/>
        <v>148129.85714285716</v>
      </c>
      <c r="I64" s="51">
        <v>34</v>
      </c>
      <c r="J64" s="10"/>
      <c r="K64" s="14"/>
      <c r="L64" s="10"/>
      <c r="M64" s="10"/>
      <c r="N64" s="10"/>
      <c r="O64" s="10"/>
      <c r="P64" s="10"/>
      <c r="Q64" s="10"/>
      <c r="R64" s="10"/>
      <c r="S64" s="10"/>
      <c r="T64" s="10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11" t="s">
        <v>69</v>
      </c>
      <c r="AJ64" s="18">
        <f t="shared" ca="1" si="1"/>
        <v>12365.666666666666</v>
      </c>
      <c r="AK64" s="19" t="str">
        <f t="shared" ca="1" si="2"/>
        <v>Liberal</v>
      </c>
      <c r="AL64" s="11" t="s">
        <v>69</v>
      </c>
      <c r="AM64" s="20">
        <v>14</v>
      </c>
      <c r="AN64" s="21">
        <v>12</v>
      </c>
    </row>
    <row r="65" spans="1:40" ht="12" customHeight="1">
      <c r="A65" s="45">
        <v>35</v>
      </c>
      <c r="B65" s="37">
        <f t="shared" ca="1" si="34"/>
        <v>21134</v>
      </c>
      <c r="C65" s="46" t="str">
        <f t="shared" ca="1" si="35"/>
        <v>Centro</v>
      </c>
      <c r="D65" s="45">
        <f t="shared" ca="1" si="36"/>
        <v>4</v>
      </c>
      <c r="E65" s="52">
        <f t="shared" ca="1" si="41"/>
        <v>258.14285714285506</v>
      </c>
      <c r="F65" s="48">
        <f t="shared" ca="1" si="37"/>
        <v>84794.142857142855</v>
      </c>
      <c r="G65" s="49">
        <f t="shared" ca="1" si="38"/>
        <v>-1883.0000000000073</v>
      </c>
      <c r="H65" s="50">
        <f t="shared" ca="1" si="39"/>
        <v>82653</v>
      </c>
      <c r="I65" s="51">
        <v>35</v>
      </c>
      <c r="J65" s="10"/>
      <c r="K65" s="14"/>
      <c r="L65" s="10"/>
      <c r="M65" s="10"/>
      <c r="N65" s="10"/>
      <c r="O65" s="10"/>
      <c r="P65" s="10"/>
      <c r="Q65" s="10"/>
      <c r="R65" s="10"/>
      <c r="S65" s="10"/>
      <c r="T65" s="10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11" t="s">
        <v>69</v>
      </c>
      <c r="AJ65" s="18">
        <f t="shared" ca="1" si="1"/>
        <v>11414.461538461539</v>
      </c>
      <c r="AK65" s="19" t="str">
        <f t="shared" ca="1" si="2"/>
        <v>Liberal</v>
      </c>
      <c r="AL65" s="11" t="s">
        <v>69</v>
      </c>
      <c r="AM65" s="20">
        <v>15</v>
      </c>
      <c r="AN65" s="21">
        <v>13</v>
      </c>
    </row>
    <row r="66" spans="1:40" ht="12" customHeight="1">
      <c r="A66" s="45">
        <v>36</v>
      </c>
      <c r="B66" s="37">
        <f t="shared" ca="1" si="34"/>
        <v>20757.599999999999</v>
      </c>
      <c r="C66" s="46" t="str">
        <f t="shared" ca="1" si="35"/>
        <v>Verde</v>
      </c>
      <c r="D66" s="45">
        <f t="shared" ca="1" si="36"/>
        <v>5</v>
      </c>
      <c r="E66" s="52">
        <f t="shared" ca="1" si="41"/>
        <v>1883.0000000000073</v>
      </c>
      <c r="F66" s="48">
        <f t="shared" ca="1" si="37"/>
        <v>105671</v>
      </c>
      <c r="G66" s="49">
        <f t="shared" ca="1" si="38"/>
        <v>-2900.1999999999971</v>
      </c>
      <c r="H66" s="50">
        <f t="shared" ca="1" si="39"/>
        <v>100887.8</v>
      </c>
      <c r="I66" s="51">
        <v>36</v>
      </c>
      <c r="J66" s="10"/>
      <c r="K66" s="14"/>
      <c r="L66" s="10"/>
      <c r="M66" s="10"/>
      <c r="N66" s="10"/>
      <c r="O66" s="10"/>
      <c r="P66" s="10"/>
      <c r="Q66" s="10"/>
      <c r="R66" s="10"/>
      <c r="S66" s="10"/>
      <c r="T66" s="10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11" t="s">
        <v>69</v>
      </c>
      <c r="AJ66" s="18">
        <f t="shared" ca="1" si="1"/>
        <v>10599.142857142857</v>
      </c>
      <c r="AK66" s="19" t="str">
        <f t="shared" ca="1" si="2"/>
        <v>Liberal</v>
      </c>
      <c r="AL66" s="11" t="s">
        <v>69</v>
      </c>
      <c r="AM66" s="20">
        <v>16</v>
      </c>
      <c r="AN66" s="21">
        <v>14</v>
      </c>
    </row>
    <row r="67" spans="1:40" ht="12" customHeight="1">
      <c r="A67" s="45">
        <v>37</v>
      </c>
      <c r="B67" s="37">
        <f t="shared" ca="1" si="34"/>
        <v>19308</v>
      </c>
      <c r="C67" s="46" t="str">
        <f t="shared" ca="1" si="35"/>
        <v>ASI</v>
      </c>
      <c r="D67" s="45">
        <f t="shared" ca="1" si="36"/>
        <v>2</v>
      </c>
      <c r="E67" s="52">
        <f t="shared" ca="1" si="41"/>
        <v>2900.1999999999971</v>
      </c>
      <c r="F67" s="48">
        <f t="shared" ca="1" si="37"/>
        <v>41516.199999999997</v>
      </c>
      <c r="G67" s="49">
        <f t="shared" ca="1" si="38"/>
        <v>-964</v>
      </c>
      <c r="H67" s="50">
        <f t="shared" ca="1" si="39"/>
        <v>37652</v>
      </c>
      <c r="I67" s="51">
        <v>37</v>
      </c>
      <c r="J67" s="10"/>
      <c r="K67" s="14"/>
      <c r="L67" s="10"/>
      <c r="M67" s="10"/>
      <c r="N67" s="10"/>
      <c r="O67" s="10"/>
      <c r="P67" s="10"/>
      <c r="Q67" s="10"/>
      <c r="R67" s="10"/>
      <c r="S67" s="10"/>
      <c r="T67" s="10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11" t="s">
        <v>69</v>
      </c>
      <c r="AJ67" s="18">
        <f t="shared" ca="1" si="1"/>
        <v>9892.5333333333328</v>
      </c>
      <c r="AK67" s="19" t="str">
        <f t="shared" ca="1" si="2"/>
        <v>Liberal</v>
      </c>
      <c r="AL67" s="11" t="s">
        <v>69</v>
      </c>
      <c r="AM67" s="20">
        <v>17</v>
      </c>
      <c r="AN67" s="21">
        <v>15</v>
      </c>
    </row>
    <row r="68" spans="1:40" ht="12" customHeight="1">
      <c r="A68" s="45">
        <v>38</v>
      </c>
      <c r="B68" s="37">
        <f t="shared" ca="1" si="34"/>
        <v>19147.5</v>
      </c>
      <c r="C68" s="46" t="str">
        <f t="shared" ca="1" si="35"/>
        <v>MIRA</v>
      </c>
      <c r="D68" s="45">
        <f t="shared" ca="1" si="36"/>
        <v>6</v>
      </c>
      <c r="E68" s="52">
        <f t="shared" ca="1" si="41"/>
        <v>964</v>
      </c>
      <c r="F68" s="48">
        <f t="shared" ca="1" si="37"/>
        <v>115849</v>
      </c>
      <c r="G68" s="49">
        <f t="shared" ca="1" si="38"/>
        <v>-1421.4999999999891</v>
      </c>
      <c r="H68" s="50">
        <f t="shared" ca="1" si="39"/>
        <v>113463.50000000001</v>
      </c>
      <c r="I68" s="51">
        <v>38</v>
      </c>
      <c r="J68" s="10"/>
      <c r="K68" s="14"/>
      <c r="L68" s="10"/>
      <c r="M68" s="10"/>
      <c r="N68" s="10"/>
      <c r="O68" s="10"/>
      <c r="P68" s="10"/>
      <c r="Q68" s="10"/>
      <c r="R68" s="10"/>
      <c r="S68" s="10"/>
      <c r="T68" s="10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11" t="s">
        <v>69</v>
      </c>
      <c r="AJ68" s="18">
        <f t="shared" ca="1" si="1"/>
        <v>9274.25</v>
      </c>
      <c r="AK68" s="19" t="str">
        <f t="shared" ca="1" si="2"/>
        <v>Liberal</v>
      </c>
      <c r="AL68" s="11" t="s">
        <v>69</v>
      </c>
      <c r="AM68" s="20">
        <v>18</v>
      </c>
      <c r="AN68" s="21">
        <v>16</v>
      </c>
    </row>
    <row r="69" spans="1:40" ht="12" customHeight="1">
      <c r="A69" s="45">
        <v>39</v>
      </c>
      <c r="B69" s="37">
        <f t="shared" ca="1" si="34"/>
        <v>18989.666666666668</v>
      </c>
      <c r="C69" s="46" t="str">
        <f t="shared" ca="1" si="35"/>
        <v>Cambio</v>
      </c>
      <c r="D69" s="45">
        <f t="shared" ca="1" si="36"/>
        <v>9</v>
      </c>
      <c r="E69" s="52">
        <f t="shared" ca="1" si="41"/>
        <v>1421.4999999999891</v>
      </c>
      <c r="F69" s="48">
        <f t="shared" ca="1" si="37"/>
        <v>172328.5</v>
      </c>
      <c r="G69" s="49">
        <f t="shared" ca="1" si="38"/>
        <v>-15.666666666682431</v>
      </c>
      <c r="H69" s="50">
        <f t="shared" ca="1" si="39"/>
        <v>170891.33333333331</v>
      </c>
      <c r="I69" s="51">
        <v>39</v>
      </c>
      <c r="J69" s="10"/>
      <c r="K69" s="14"/>
      <c r="L69" s="10"/>
      <c r="M69" s="10"/>
      <c r="N69" s="10"/>
      <c r="O69" s="10"/>
      <c r="P69" s="10"/>
      <c r="Q69" s="10"/>
      <c r="R69" s="10"/>
      <c r="S69" s="10"/>
      <c r="T69" s="10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11" t="s">
        <v>69</v>
      </c>
      <c r="AJ69" s="18">
        <f t="shared" ca="1" si="1"/>
        <v>8728.7058823529405</v>
      </c>
      <c r="AK69" s="19" t="str">
        <f t="shared" ca="1" si="2"/>
        <v>Liberal</v>
      </c>
      <c r="AL69" s="11" t="s">
        <v>69</v>
      </c>
      <c r="AM69" s="20">
        <v>19</v>
      </c>
      <c r="AN69" s="21">
        <v>17</v>
      </c>
    </row>
    <row r="70" spans="1:40" ht="12" customHeight="1">
      <c r="A70" s="45">
        <v>40</v>
      </c>
      <c r="B70" s="37">
        <f t="shared" ca="1" si="34"/>
        <v>18987.571428571428</v>
      </c>
      <c r="C70" s="46" t="str">
        <f t="shared" ca="1" si="35"/>
        <v>La U</v>
      </c>
      <c r="D70" s="45">
        <f t="shared" ca="1" si="36"/>
        <v>7</v>
      </c>
      <c r="E70" s="52">
        <f t="shared" ca="1" si="41"/>
        <v>15.666666666682431</v>
      </c>
      <c r="F70" s="48">
        <f t="shared" ca="1" si="37"/>
        <v>132928.66666666669</v>
      </c>
      <c r="G70" s="49">
        <f t="shared" ca="1" si="38"/>
        <v>-3513.5714285714203</v>
      </c>
      <c r="H70" s="50">
        <f t="shared" ca="1" si="39"/>
        <v>129399.42857142858</v>
      </c>
      <c r="I70" s="51">
        <v>40</v>
      </c>
      <c r="J70" s="10"/>
      <c r="K70" s="14"/>
      <c r="L70" s="10"/>
      <c r="M70" s="10"/>
      <c r="N70" s="10"/>
      <c r="O70" s="10"/>
      <c r="P70" s="10"/>
      <c r="Q70" s="10"/>
      <c r="R70" s="10"/>
      <c r="S70" s="10"/>
      <c r="T70" s="10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11" t="s">
        <v>69</v>
      </c>
      <c r="AJ70" s="18">
        <f t="shared" ca="1" si="1"/>
        <v>8243.7777777777774</v>
      </c>
      <c r="AK70" s="19" t="str">
        <f t="shared" ca="1" si="2"/>
        <v>Liberal</v>
      </c>
      <c r="AL70" s="11" t="s">
        <v>69</v>
      </c>
      <c r="AM70" s="20">
        <v>20</v>
      </c>
      <c r="AN70" s="21">
        <v>18</v>
      </c>
    </row>
    <row r="71" spans="1:40" ht="12" customHeight="1">
      <c r="A71" s="45">
        <v>41</v>
      </c>
      <c r="B71" s="37">
        <f t="shared" ca="1" si="34"/>
        <v>18548.5</v>
      </c>
      <c r="C71" s="46" t="str">
        <f t="shared" ca="1" si="35"/>
        <v>Liberal</v>
      </c>
      <c r="D71" s="45">
        <f t="shared" ca="1" si="36"/>
        <v>8</v>
      </c>
      <c r="E71" s="52">
        <f t="shared" ca="1" si="41"/>
        <v>3513.5714285714203</v>
      </c>
      <c r="F71" s="48">
        <f t="shared" ca="1" si="37"/>
        <v>151901.57142857142</v>
      </c>
      <c r="G71" s="49">
        <f t="shared" ca="1" si="38"/>
        <v>-7504</v>
      </c>
      <c r="H71" s="50">
        <f t="shared" ca="1" si="39"/>
        <v>140884</v>
      </c>
      <c r="I71" s="51">
        <v>41</v>
      </c>
      <c r="J71" s="10"/>
      <c r="K71" s="14"/>
      <c r="L71" s="10"/>
      <c r="M71" s="10"/>
      <c r="N71" s="10"/>
      <c r="O71" s="10"/>
      <c r="P71" s="10"/>
      <c r="Q71" s="10"/>
      <c r="R71" s="10"/>
      <c r="S71" s="10"/>
      <c r="T71" s="10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11" t="s">
        <v>69</v>
      </c>
      <c r="AJ71" s="18">
        <f t="shared" ca="1" si="1"/>
        <v>7809.894736842105</v>
      </c>
      <c r="AK71" s="19" t="str">
        <f t="shared" ca="1" si="2"/>
        <v>Liberal</v>
      </c>
      <c r="AL71" s="11" t="s">
        <v>69</v>
      </c>
      <c r="AM71" s="20">
        <v>21</v>
      </c>
      <c r="AN71" s="21">
        <v>19</v>
      </c>
    </row>
    <row r="72" spans="1:40" ht="12" customHeight="1">
      <c r="A72" s="45">
        <v>42</v>
      </c>
      <c r="B72" s="37">
        <f t="shared" ca="1" si="34"/>
        <v>17298</v>
      </c>
      <c r="C72" s="46" t="str">
        <f t="shared" ca="1" si="35"/>
        <v>Verde</v>
      </c>
      <c r="D72" s="45">
        <f t="shared" ca="1" si="36"/>
        <v>6</v>
      </c>
      <c r="E72" s="52">
        <f t="shared" ca="1" si="41"/>
        <v>7504</v>
      </c>
      <c r="F72" s="48">
        <f t="shared" ca="1" si="37"/>
        <v>111292</v>
      </c>
      <c r="G72" s="49">
        <f t="shared" ca="1" si="38"/>
        <v>-2073.9999999999927</v>
      </c>
      <c r="H72" s="50">
        <f t="shared" ca="1" si="39"/>
        <v>101714</v>
      </c>
      <c r="I72" s="51">
        <v>42</v>
      </c>
      <c r="J72" s="10"/>
      <c r="K72" s="14"/>
      <c r="L72" s="10"/>
      <c r="M72" s="10"/>
      <c r="N72" s="10"/>
      <c r="O72" s="10"/>
      <c r="P72" s="10"/>
      <c r="Q72" s="10"/>
      <c r="R72" s="10"/>
      <c r="S72" s="10"/>
      <c r="T72" s="10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11" t="s">
        <v>69</v>
      </c>
      <c r="AJ72" s="18">
        <f t="shared" ca="1" si="1"/>
        <v>7419.4</v>
      </c>
      <c r="AK72" s="19" t="str">
        <f t="shared" ca="1" si="2"/>
        <v>Liberal</v>
      </c>
      <c r="AL72" s="11" t="s">
        <v>69</v>
      </c>
      <c r="AM72" s="20">
        <v>22</v>
      </c>
      <c r="AN72" s="21">
        <v>20</v>
      </c>
    </row>
    <row r="73" spans="1:40" ht="12" customHeight="1">
      <c r="A73" s="45">
        <v>43</v>
      </c>
      <c r="B73" s="37">
        <f t="shared" ca="1" si="34"/>
        <v>17090.7</v>
      </c>
      <c r="C73" s="46" t="str">
        <f t="shared" ca="1" si="35"/>
        <v>Cambio</v>
      </c>
      <c r="D73" s="45">
        <f t="shared" ca="1" si="36"/>
        <v>10</v>
      </c>
      <c r="E73" s="52">
        <f t="shared" ca="1" si="41"/>
        <v>2073.9999999999927</v>
      </c>
      <c r="F73" s="48">
        <f t="shared" ca="1" si="37"/>
        <v>172981</v>
      </c>
      <c r="G73" s="49">
        <f t="shared" ca="1" si="38"/>
        <v>-918.5</v>
      </c>
      <c r="H73" s="50">
        <f t="shared" ca="1" si="39"/>
        <v>169988.5</v>
      </c>
      <c r="I73" s="51">
        <v>43</v>
      </c>
      <c r="J73" s="10"/>
      <c r="K73" s="14"/>
      <c r="L73" s="10"/>
      <c r="M73" s="10"/>
      <c r="N73" s="10"/>
      <c r="O73" s="10"/>
      <c r="P73" s="10"/>
      <c r="Q73" s="10"/>
      <c r="R73" s="10"/>
      <c r="S73" s="10"/>
      <c r="T73" s="10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11" t="s">
        <v>69</v>
      </c>
      <c r="AJ73" s="18">
        <f t="shared" ca="1" si="1"/>
        <v>7066.0952380952385</v>
      </c>
      <c r="AK73" s="19" t="str">
        <f t="shared" ca="1" si="2"/>
        <v>Liberal</v>
      </c>
      <c r="AL73" s="11" t="s">
        <v>69</v>
      </c>
      <c r="AM73" s="20">
        <v>23</v>
      </c>
      <c r="AN73" s="21">
        <v>21</v>
      </c>
    </row>
    <row r="74" spans="1:40" ht="12" customHeight="1">
      <c r="A74" s="45">
        <v>44</v>
      </c>
      <c r="B74" s="37">
        <f t="shared" ca="1" si="34"/>
        <v>16907.2</v>
      </c>
      <c r="C74" s="46" t="str">
        <f t="shared" ca="1" si="35"/>
        <v>Centro</v>
      </c>
      <c r="D74" s="45">
        <f t="shared" ca="1" si="36"/>
        <v>5</v>
      </c>
      <c r="E74" s="52">
        <f t="shared" ca="1" si="41"/>
        <v>918.5</v>
      </c>
      <c r="F74" s="48">
        <f t="shared" ca="1" si="37"/>
        <v>85454.5</v>
      </c>
      <c r="G74" s="49">
        <f t="shared" ca="1" si="38"/>
        <v>-2345.6000000000058</v>
      </c>
      <c r="H74" s="50">
        <f t="shared" ca="1" si="39"/>
        <v>82190.399999999994</v>
      </c>
      <c r="I74" s="51">
        <v>44</v>
      </c>
      <c r="J74" s="10"/>
      <c r="K74" s="14"/>
      <c r="L74" s="10"/>
      <c r="M74" s="10"/>
      <c r="N74" s="10"/>
      <c r="O74" s="10"/>
      <c r="P74" s="10"/>
      <c r="Q74" s="10"/>
      <c r="R74" s="10"/>
      <c r="S74" s="10"/>
      <c r="T74" s="10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11" t="s">
        <v>69</v>
      </c>
      <c r="AJ74" s="18">
        <f t="shared" ca="1" si="1"/>
        <v>6744.909090909091</v>
      </c>
      <c r="AK74" s="19" t="str">
        <f t="shared" ca="1" si="2"/>
        <v>Liberal</v>
      </c>
      <c r="AL74" s="11" t="s">
        <v>69</v>
      </c>
      <c r="AM74" s="20">
        <v>24</v>
      </c>
      <c r="AN74" s="21">
        <v>22</v>
      </c>
    </row>
    <row r="75" spans="1:40" ht="12" customHeight="1">
      <c r="A75" s="45">
        <v>45</v>
      </c>
      <c r="B75" s="37">
        <f t="shared" ca="1" si="34"/>
        <v>16614.125</v>
      </c>
      <c r="C75" s="46" t="str">
        <f t="shared" ca="1" si="35"/>
        <v>La U</v>
      </c>
      <c r="D75" s="45">
        <f t="shared" ca="1" si="36"/>
        <v>8</v>
      </c>
      <c r="E75" s="52">
        <f t="shared" ca="1" si="41"/>
        <v>2345.6000000000058</v>
      </c>
      <c r="F75" s="48">
        <f t="shared" ca="1" si="37"/>
        <v>135258.6</v>
      </c>
      <c r="G75" s="49">
        <f t="shared" ca="1" si="38"/>
        <v>-1140.1250000000073</v>
      </c>
      <c r="H75" s="50">
        <f t="shared" ca="1" si="39"/>
        <v>131772.875</v>
      </c>
      <c r="I75" s="51">
        <v>45</v>
      </c>
      <c r="J75" s="10"/>
      <c r="K75" s="14"/>
      <c r="L75" s="10"/>
      <c r="M75" s="10"/>
      <c r="N75" s="10"/>
      <c r="O75" s="10"/>
      <c r="P75" s="10"/>
      <c r="Q75" s="10"/>
      <c r="R75" s="10"/>
      <c r="S75" s="10"/>
      <c r="T75" s="10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11" t="s">
        <v>69</v>
      </c>
      <c r="AJ75" s="18">
        <f t="shared" ca="1" si="1"/>
        <v>6451.652173913043</v>
      </c>
      <c r="AK75" s="19" t="str">
        <f t="shared" ca="1" si="2"/>
        <v>Liberal</v>
      </c>
      <c r="AL75" s="11" t="s">
        <v>69</v>
      </c>
      <c r="AM75" s="20">
        <v>25</v>
      </c>
      <c r="AN75" s="21">
        <v>23</v>
      </c>
    </row>
    <row r="76" spans="1:40" ht="12" customHeight="1">
      <c r="A76" s="45">
        <v>46</v>
      </c>
      <c r="B76" s="37">
        <f t="shared" ca="1" si="34"/>
        <v>16487.555555555555</v>
      </c>
      <c r="C76" s="46" t="str">
        <f t="shared" ca="1" si="35"/>
        <v>Liberal</v>
      </c>
      <c r="D76" s="45">
        <f t="shared" ca="1" si="36"/>
        <v>9</v>
      </c>
      <c r="E76" s="52">
        <f t="shared" ca="1" si="41"/>
        <v>1140.1250000000073</v>
      </c>
      <c r="F76" s="48">
        <f t="shared" ca="1" si="37"/>
        <v>149528.125</v>
      </c>
      <c r="G76" s="49">
        <f t="shared" ca="1" si="38"/>
        <v>-528.88888888887232</v>
      </c>
      <c r="H76" s="50">
        <f t="shared" ca="1" si="39"/>
        <v>147859.11111111112</v>
      </c>
      <c r="I76" s="51">
        <v>46</v>
      </c>
      <c r="J76" s="10"/>
      <c r="K76" s="14"/>
      <c r="L76" s="10"/>
      <c r="M76" s="10"/>
      <c r="N76" s="10"/>
      <c r="O76" s="10"/>
      <c r="P76" s="10"/>
      <c r="Q76" s="10"/>
      <c r="R76" s="10"/>
      <c r="S76" s="10"/>
      <c r="T76" s="10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11" t="s">
        <v>69</v>
      </c>
      <c r="AJ76" s="18">
        <f t="shared" ca="1" si="1"/>
        <v>6182.833333333333</v>
      </c>
      <c r="AK76" s="19" t="str">
        <f t="shared" ca="1" si="2"/>
        <v>Liberal</v>
      </c>
      <c r="AL76" s="11" t="s">
        <v>69</v>
      </c>
      <c r="AM76" s="20">
        <v>26</v>
      </c>
      <c r="AN76" s="21">
        <v>24</v>
      </c>
    </row>
    <row r="77" spans="1:40" ht="12" customHeight="1">
      <c r="A77" s="45">
        <v>47</v>
      </c>
      <c r="B77" s="37">
        <f t="shared" ca="1" si="34"/>
        <v>16412.142857142859</v>
      </c>
      <c r="C77" s="46" t="str">
        <f t="shared" ca="1" si="35"/>
        <v>MIRA</v>
      </c>
      <c r="D77" s="45">
        <f t="shared" ca="1" si="36"/>
        <v>7</v>
      </c>
      <c r="E77" s="52">
        <f t="shared" ca="1" si="41"/>
        <v>528.88888888887232</v>
      </c>
      <c r="F77" s="48">
        <f t="shared" ca="1" si="37"/>
        <v>115413.88888888888</v>
      </c>
      <c r="G77" s="49">
        <f t="shared" ca="1" si="38"/>
        <v>-9627.5714285714457</v>
      </c>
      <c r="H77" s="50">
        <f t="shared" ca="1" si="39"/>
        <v>105257.42857142855</v>
      </c>
      <c r="I77" s="51">
        <v>47</v>
      </c>
      <c r="J77" s="10"/>
      <c r="K77" s="14"/>
      <c r="L77" s="10"/>
      <c r="M77" s="10"/>
      <c r="N77" s="10"/>
      <c r="O77" s="10"/>
      <c r="P77" s="10"/>
      <c r="Q77" s="10"/>
      <c r="R77" s="10"/>
      <c r="S77" s="10"/>
      <c r="T77" s="10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11" t="s">
        <v>69</v>
      </c>
      <c r="AJ77" s="18">
        <f t="shared" ca="1" si="1"/>
        <v>5935.52</v>
      </c>
      <c r="AK77" s="19" t="str">
        <f t="shared" ca="1" si="2"/>
        <v>Liberal</v>
      </c>
      <c r="AL77" s="11" t="s">
        <v>69</v>
      </c>
      <c r="AM77" s="20">
        <v>27</v>
      </c>
      <c r="AN77" s="21">
        <v>25</v>
      </c>
    </row>
    <row r="78" spans="1:40" ht="12" customHeight="1">
      <c r="A78" s="45">
        <v>48</v>
      </c>
      <c r="B78" s="37">
        <f t="shared" ca="1" si="34"/>
        <v>15537</v>
      </c>
      <c r="C78" s="46" t="str">
        <f t="shared" ca="1" si="35"/>
        <v>Cambio</v>
      </c>
      <c r="D78" s="45">
        <f t="shared" ca="1" si="36"/>
        <v>11</v>
      </c>
      <c r="E78" s="52">
        <f t="shared" ca="1" si="41"/>
        <v>9627.5714285714457</v>
      </c>
      <c r="F78" s="48">
        <f t="shared" ca="1" si="37"/>
        <v>180534.57142857145</v>
      </c>
      <c r="G78" s="49">
        <f t="shared" ca="1" si="38"/>
        <v>-6983.0000000000073</v>
      </c>
      <c r="H78" s="50">
        <f t="shared" ca="1" si="39"/>
        <v>163924</v>
      </c>
      <c r="I78" s="51">
        <v>48</v>
      </c>
      <c r="J78" s="10"/>
      <c r="K78" s="14"/>
      <c r="L78" s="10"/>
      <c r="M78" s="10"/>
      <c r="N78" s="10"/>
      <c r="O78" s="10"/>
      <c r="P78" s="10"/>
      <c r="Q78" s="10"/>
      <c r="R78" s="10"/>
      <c r="S78" s="10"/>
      <c r="T78" s="10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11" t="s">
        <v>69</v>
      </c>
      <c r="AJ78" s="18">
        <f t="shared" ca="1" si="1"/>
        <v>5707.2307692307695</v>
      </c>
      <c r="AK78" s="19" t="str">
        <f t="shared" ca="1" si="2"/>
        <v>Liberal</v>
      </c>
      <c r="AL78" s="11" t="s">
        <v>69</v>
      </c>
      <c r="AM78" s="20">
        <v>28</v>
      </c>
      <c r="AN78" s="21">
        <v>26</v>
      </c>
    </row>
    <row r="79" spans="1:40" ht="12" customHeight="1">
      <c r="A79" s="45">
        <v>49</v>
      </c>
      <c r="B79" s="37">
        <f t="shared" ca="1" si="34"/>
        <v>14838.8</v>
      </c>
      <c r="C79" s="46" t="str">
        <f t="shared" ca="1" si="35"/>
        <v>Liberal</v>
      </c>
      <c r="D79" s="45">
        <f t="shared" ca="1" si="36"/>
        <v>10</v>
      </c>
      <c r="E79" s="52">
        <f t="shared" ca="1" si="41"/>
        <v>6983.0000000000073</v>
      </c>
      <c r="F79" s="48">
        <f t="shared" ca="1" si="37"/>
        <v>155371</v>
      </c>
      <c r="G79" s="49">
        <f t="shared" ca="1" si="38"/>
        <v>-84.599999999993088</v>
      </c>
      <c r="H79" s="50">
        <f t="shared" ca="1" si="39"/>
        <v>148303.4</v>
      </c>
      <c r="I79" s="51">
        <v>49</v>
      </c>
      <c r="J79" s="10"/>
      <c r="K79" s="14"/>
      <c r="L79" s="10"/>
      <c r="M79" s="10"/>
      <c r="N79" s="10"/>
      <c r="O79" s="10"/>
      <c r="P79" s="10"/>
      <c r="Q79" s="10"/>
      <c r="R79" s="10"/>
      <c r="S79" s="10"/>
      <c r="T79" s="10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11" t="s">
        <v>69</v>
      </c>
      <c r="AJ79" s="18">
        <f t="shared" ca="1" si="1"/>
        <v>5495.8518518518522</v>
      </c>
      <c r="AK79" s="19" t="str">
        <f t="shared" ca="1" si="2"/>
        <v>Liberal</v>
      </c>
      <c r="AL79" s="11" t="s">
        <v>69</v>
      </c>
      <c r="AM79" s="20">
        <v>29</v>
      </c>
      <c r="AN79" s="21">
        <v>27</v>
      </c>
    </row>
    <row r="80" spans="1:40" ht="12" customHeight="1">
      <c r="A80" s="45">
        <v>50</v>
      </c>
      <c r="B80" s="37">
        <f t="shared" ca="1" si="34"/>
        <v>14826.857142857143</v>
      </c>
      <c r="C80" s="46" t="str">
        <f t="shared" ca="1" si="35"/>
        <v>Verde</v>
      </c>
      <c r="D80" s="45">
        <f t="shared" ca="1" si="36"/>
        <v>7</v>
      </c>
      <c r="E80" s="52">
        <f t="shared" ca="1" si="41"/>
        <v>84.599999999993088</v>
      </c>
      <c r="F80" s="48">
        <f t="shared" ca="1" si="37"/>
        <v>103872.59999999999</v>
      </c>
      <c r="G80" s="49">
        <f t="shared" ca="1" si="38"/>
        <v>-529.71428571428623</v>
      </c>
      <c r="H80" s="50">
        <f t="shared" ca="1" si="39"/>
        <v>103258.28571428571</v>
      </c>
      <c r="I80" s="51">
        <v>50</v>
      </c>
      <c r="J80" s="10"/>
      <c r="K80" s="14"/>
      <c r="L80" s="10"/>
      <c r="M80" s="10"/>
      <c r="N80" s="10"/>
      <c r="O80" s="10"/>
      <c r="P80" s="10"/>
      <c r="Q80" s="10"/>
      <c r="R80" s="10"/>
      <c r="S80" s="10"/>
      <c r="T80" s="10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11" t="s">
        <v>69</v>
      </c>
      <c r="AJ80" s="18">
        <f t="shared" ca="1" si="1"/>
        <v>5299.5714285714284</v>
      </c>
      <c r="AK80" s="19" t="str">
        <f t="shared" ca="1" si="2"/>
        <v>Liberal</v>
      </c>
      <c r="AL80" s="11" t="s">
        <v>69</v>
      </c>
      <c r="AM80" s="20">
        <v>30</v>
      </c>
      <c r="AN80" s="21">
        <v>28</v>
      </c>
    </row>
    <row r="81" spans="1:40" ht="12" customHeight="1">
      <c r="A81" s="45">
        <v>51</v>
      </c>
      <c r="B81" s="37">
        <f t="shared" ca="1" si="34"/>
        <v>14768.111111111111</v>
      </c>
      <c r="C81" s="46" t="str">
        <f t="shared" ca="1" si="35"/>
        <v>La U</v>
      </c>
      <c r="D81" s="45">
        <f t="shared" ca="1" si="36"/>
        <v>9</v>
      </c>
      <c r="E81" s="52">
        <f t="shared" ca="1" si="41"/>
        <v>529.71428571428623</v>
      </c>
      <c r="F81" s="48">
        <f t="shared" ca="1" si="37"/>
        <v>133442.71428571429</v>
      </c>
      <c r="G81" s="49">
        <f t="shared" ca="1" si="38"/>
        <v>-3260.8888888888905</v>
      </c>
      <c r="H81" s="50">
        <f t="shared" ca="1" si="39"/>
        <v>129652.11111111111</v>
      </c>
      <c r="I81" s="51">
        <v>51</v>
      </c>
      <c r="J81" s="10"/>
      <c r="K81" s="14"/>
      <c r="L81" s="10"/>
      <c r="M81" s="10"/>
      <c r="N81" s="10"/>
      <c r="O81" s="10"/>
      <c r="P81" s="10"/>
      <c r="Q81" s="10"/>
      <c r="R81" s="10"/>
      <c r="S81" s="10"/>
      <c r="T81" s="10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11" t="s">
        <v>69</v>
      </c>
      <c r="AJ81" s="18">
        <f t="shared" ca="1" si="1"/>
        <v>5116.8275862068967</v>
      </c>
      <c r="AK81" s="19" t="str">
        <f t="shared" ca="1" si="2"/>
        <v>Liberal</v>
      </c>
      <c r="AL81" s="11" t="s">
        <v>69</v>
      </c>
      <c r="AM81" s="20">
        <v>31</v>
      </c>
      <c r="AN81" s="21">
        <v>29</v>
      </c>
    </row>
    <row r="82" spans="1:40" ht="12" customHeight="1">
      <c r="A82" s="45">
        <v>52</v>
      </c>
      <c r="B82" s="37">
        <f t="shared" ca="1" si="34"/>
        <v>14360.625</v>
      </c>
      <c r="C82" s="46" t="str">
        <f t="shared" ca="1" si="35"/>
        <v>MIRA</v>
      </c>
      <c r="D82" s="45">
        <f t="shared" ca="1" si="36"/>
        <v>8</v>
      </c>
      <c r="E82" s="52">
        <f t="shared" ca="1" si="41"/>
        <v>3260.8888888888905</v>
      </c>
      <c r="F82" s="48">
        <f t="shared" ca="1" si="37"/>
        <v>118145.88888888889</v>
      </c>
      <c r="G82" s="49">
        <f t="shared" ca="1" si="38"/>
        <v>-1421.5</v>
      </c>
      <c r="H82" s="50">
        <f t="shared" ca="1" si="39"/>
        <v>113463.5</v>
      </c>
      <c r="I82" s="51">
        <v>52</v>
      </c>
      <c r="J82" s="10"/>
      <c r="K82" s="14"/>
      <c r="L82" s="10"/>
      <c r="M82" s="10"/>
      <c r="N82" s="10"/>
      <c r="O82" s="10"/>
      <c r="P82" s="10"/>
      <c r="Q82" s="10"/>
      <c r="R82" s="10"/>
      <c r="S82" s="10"/>
      <c r="T82" s="10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11" t="s">
        <v>69</v>
      </c>
      <c r="AJ82" s="18">
        <f t="shared" ca="1" si="1"/>
        <v>4946.2666666666664</v>
      </c>
      <c r="AK82" s="19" t="str">
        <f t="shared" ca="1" si="2"/>
        <v>Liberal</v>
      </c>
      <c r="AL82" s="11" t="s">
        <v>69</v>
      </c>
      <c r="AM82" s="20">
        <v>32</v>
      </c>
      <c r="AN82" s="21">
        <v>30</v>
      </c>
    </row>
    <row r="83" spans="1:40" ht="12" customHeight="1">
      <c r="A83" s="45">
        <v>53</v>
      </c>
      <c r="B83" s="37">
        <f t="shared" ca="1" si="34"/>
        <v>14242.25</v>
      </c>
      <c r="C83" s="46" t="str">
        <f t="shared" ca="1" si="35"/>
        <v>Cambio</v>
      </c>
      <c r="D83" s="45">
        <f t="shared" ca="1" si="36"/>
        <v>12</v>
      </c>
      <c r="E83" s="52">
        <f t="shared" ca="1" si="41"/>
        <v>1421.5</v>
      </c>
      <c r="F83" s="48">
        <f t="shared" ca="1" si="37"/>
        <v>172328.5</v>
      </c>
      <c r="G83" s="49">
        <f t="shared" ca="1" si="38"/>
        <v>-918.49999999999636</v>
      </c>
      <c r="H83" s="50">
        <f t="shared" ca="1" si="39"/>
        <v>169988.5</v>
      </c>
      <c r="I83" s="51">
        <v>53</v>
      </c>
      <c r="J83" s="10"/>
      <c r="K83" s="14"/>
      <c r="L83" s="10"/>
      <c r="M83" s="10"/>
      <c r="N83" s="10"/>
      <c r="O83" s="10"/>
      <c r="P83" s="10"/>
      <c r="Q83" s="10"/>
      <c r="R83" s="10"/>
      <c r="S83" s="10"/>
      <c r="T83" s="10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11" t="s">
        <v>69</v>
      </c>
      <c r="AJ83" s="18">
        <f t="shared" ca="1" si="1"/>
        <v>4786.7096774193551</v>
      </c>
      <c r="AK83" s="19" t="str">
        <f t="shared" ca="1" si="2"/>
        <v>Liberal</v>
      </c>
      <c r="AL83" s="11" t="s">
        <v>69</v>
      </c>
      <c r="AM83" s="20">
        <v>33</v>
      </c>
      <c r="AN83" s="21">
        <v>31</v>
      </c>
    </row>
    <row r="84" spans="1:40" ht="12" customHeight="1">
      <c r="A84" s="45">
        <v>54</v>
      </c>
      <c r="B84" s="37">
        <f t="shared" ca="1" si="34"/>
        <v>14089.333333333334</v>
      </c>
      <c r="C84" s="46" t="str">
        <f t="shared" ca="1" si="35"/>
        <v>Centro</v>
      </c>
      <c r="D84" s="45">
        <f t="shared" ca="1" si="36"/>
        <v>6</v>
      </c>
      <c r="E84" s="52">
        <f t="shared" ca="1" si="41"/>
        <v>918.49999999999636</v>
      </c>
      <c r="F84" s="48">
        <f t="shared" ca="1" si="37"/>
        <v>85454.5</v>
      </c>
      <c r="G84" s="49">
        <f t="shared" ca="1" si="38"/>
        <v>-6595.6666666666715</v>
      </c>
      <c r="H84" s="50">
        <f t="shared" ca="1" si="39"/>
        <v>77940.333333333328</v>
      </c>
      <c r="I84" s="51">
        <v>54</v>
      </c>
      <c r="J84" s="10"/>
      <c r="K84" s="14"/>
      <c r="L84" s="10"/>
      <c r="M84" s="10"/>
      <c r="N84" s="10"/>
      <c r="O84" s="10"/>
      <c r="P84" s="10"/>
      <c r="Q84" s="10"/>
      <c r="R84" s="10"/>
      <c r="S84" s="10"/>
      <c r="T84" s="10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11" t="s">
        <v>69</v>
      </c>
      <c r="AJ84" s="18">
        <f t="shared" ca="1" si="1"/>
        <v>4637.125</v>
      </c>
      <c r="AK84" s="19" t="str">
        <f t="shared" ca="1" si="2"/>
        <v>Liberal</v>
      </c>
      <c r="AL84" s="11" t="s">
        <v>69</v>
      </c>
      <c r="AM84" s="20">
        <v>34</v>
      </c>
      <c r="AN84" s="21">
        <v>32</v>
      </c>
    </row>
    <row r="85" spans="1:40" ht="12" customHeight="1">
      <c r="A85" s="45">
        <v>55</v>
      </c>
      <c r="B85" s="37">
        <f t="shared" ca="1" si="34"/>
        <v>13489.818181818182</v>
      </c>
      <c r="C85" s="46" t="str">
        <f t="shared" ca="1" si="35"/>
        <v>Liberal</v>
      </c>
      <c r="D85" s="45">
        <f t="shared" ca="1" si="36"/>
        <v>11</v>
      </c>
      <c r="E85" s="52">
        <f t="shared" ca="1" si="41"/>
        <v>6595.6666666666715</v>
      </c>
      <c r="F85" s="48">
        <f t="shared" ca="1" si="37"/>
        <v>154983.66666666669</v>
      </c>
      <c r="G85" s="49">
        <f t="shared" ca="1" si="38"/>
        <v>-1986.1818181818271</v>
      </c>
      <c r="H85" s="50">
        <f t="shared" ca="1" si="39"/>
        <v>146401.81818181818</v>
      </c>
      <c r="I85" s="51">
        <v>55</v>
      </c>
      <c r="J85" s="10"/>
      <c r="K85" s="14"/>
      <c r="L85" s="10"/>
      <c r="M85" s="10"/>
      <c r="N85" s="10"/>
      <c r="O85" s="10"/>
      <c r="P85" s="10"/>
      <c r="Q85" s="10"/>
      <c r="R85" s="10"/>
      <c r="S85" s="10"/>
      <c r="T85" s="10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11" t="s">
        <v>69</v>
      </c>
      <c r="AJ85" s="18">
        <f t="shared" ca="1" si="1"/>
        <v>4496.606060606061</v>
      </c>
      <c r="AK85" s="19" t="str">
        <f t="shared" ca="1" si="2"/>
        <v>Liberal</v>
      </c>
      <c r="AL85" s="11" t="s">
        <v>69</v>
      </c>
      <c r="AM85" s="20">
        <v>35</v>
      </c>
      <c r="AN85" s="21">
        <v>33</v>
      </c>
    </row>
    <row r="86" spans="1:40" ht="12" customHeight="1">
      <c r="A86" s="45">
        <v>56</v>
      </c>
      <c r="B86" s="37">
        <f t="shared" ca="1" si="34"/>
        <v>13291.3</v>
      </c>
      <c r="C86" s="46" t="str">
        <f t="shared" ca="1" si="35"/>
        <v>La U</v>
      </c>
      <c r="D86" s="45">
        <f t="shared" ca="1" si="36"/>
        <v>10</v>
      </c>
      <c r="E86" s="52">
        <f t="shared" ca="1" si="41"/>
        <v>1986.1818181818271</v>
      </c>
      <c r="F86" s="48">
        <f t="shared" ca="1" si="37"/>
        <v>134899.18181818182</v>
      </c>
      <c r="G86" s="49">
        <f t="shared" ca="1" si="38"/>
        <v>-1880.8999999999796</v>
      </c>
      <c r="H86" s="50">
        <f t="shared" ca="1" si="39"/>
        <v>131032.10000000002</v>
      </c>
      <c r="I86" s="51">
        <v>56</v>
      </c>
      <c r="J86" s="10"/>
      <c r="K86" s="14"/>
      <c r="L86" s="10"/>
      <c r="M86" s="10"/>
      <c r="N86" s="10"/>
      <c r="O86" s="10"/>
      <c r="P86" s="10"/>
      <c r="Q86" s="10"/>
      <c r="R86" s="10"/>
      <c r="S86" s="10"/>
      <c r="T86" s="10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11" t="s">
        <v>69</v>
      </c>
      <c r="AJ86" s="18">
        <f t="shared" ca="1" si="1"/>
        <v>4364.3529411764703</v>
      </c>
      <c r="AK86" s="19" t="str">
        <f t="shared" ca="1" si="2"/>
        <v>Liberal</v>
      </c>
      <c r="AL86" s="11" t="s">
        <v>69</v>
      </c>
      <c r="AM86" s="20">
        <v>36</v>
      </c>
      <c r="AN86" s="21">
        <v>34</v>
      </c>
    </row>
    <row r="87" spans="1:40" ht="12" customHeight="1">
      <c r="A87" s="45">
        <v>57</v>
      </c>
      <c r="B87" s="37">
        <f t="shared" ca="1" si="34"/>
        <v>13146.692307692309</v>
      </c>
      <c r="C87" s="46" t="str">
        <f t="shared" ca="1" si="35"/>
        <v>Cambio</v>
      </c>
      <c r="D87" s="45">
        <f t="shared" ca="1" si="36"/>
        <v>13</v>
      </c>
      <c r="E87" s="52">
        <f t="shared" ca="1" si="41"/>
        <v>1880.8999999999796</v>
      </c>
      <c r="F87" s="48">
        <f t="shared" ca="1" si="37"/>
        <v>172787.89999999997</v>
      </c>
      <c r="G87" s="49">
        <f t="shared" ca="1" si="38"/>
        <v>-1386.5384615384683</v>
      </c>
      <c r="H87" s="50">
        <f t="shared" ca="1" si="39"/>
        <v>169520.46153846153</v>
      </c>
      <c r="I87" s="51">
        <v>57</v>
      </c>
      <c r="J87" s="10"/>
      <c r="K87" s="14"/>
      <c r="L87" s="10"/>
      <c r="M87" s="10"/>
      <c r="N87" s="10"/>
      <c r="O87" s="10"/>
      <c r="P87" s="10"/>
      <c r="Q87" s="10"/>
      <c r="R87" s="10"/>
      <c r="S87" s="10"/>
      <c r="T87" s="10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11" t="s">
        <v>69</v>
      </c>
      <c r="AJ87" s="18">
        <f t="shared" ca="1" si="1"/>
        <v>4239.6571428571433</v>
      </c>
      <c r="AK87" s="19" t="str">
        <f t="shared" ca="1" si="2"/>
        <v>Liberal</v>
      </c>
      <c r="AL87" s="11" t="s">
        <v>69</v>
      </c>
      <c r="AM87" s="20">
        <v>37</v>
      </c>
      <c r="AN87" s="21">
        <v>35</v>
      </c>
    </row>
    <row r="88" spans="1:40" ht="12" customHeight="1">
      <c r="A88" s="45">
        <v>58</v>
      </c>
      <c r="B88" s="37">
        <f t="shared" ca="1" si="34"/>
        <v>12973.5</v>
      </c>
      <c r="C88" s="46" t="str">
        <f t="shared" ca="1" si="35"/>
        <v>Verde</v>
      </c>
      <c r="D88" s="45">
        <f t="shared" ca="1" si="36"/>
        <v>8</v>
      </c>
      <c r="E88" s="52">
        <f t="shared" ca="1" si="41"/>
        <v>1386.5384615384683</v>
      </c>
      <c r="F88" s="48">
        <f t="shared" ca="1" si="37"/>
        <v>105174.53846153847</v>
      </c>
      <c r="G88" s="49">
        <f t="shared" ca="1" si="38"/>
        <v>-305.5</v>
      </c>
      <c r="H88" s="50">
        <f t="shared" ca="1" si="39"/>
        <v>103482.5</v>
      </c>
      <c r="I88" s="51">
        <v>58</v>
      </c>
      <c r="J88" s="10"/>
      <c r="K88" s="14"/>
      <c r="L88" s="10"/>
      <c r="M88" s="10"/>
      <c r="N88" s="10"/>
      <c r="O88" s="10"/>
      <c r="P88" s="10"/>
      <c r="Q88" s="10"/>
      <c r="R88" s="10"/>
      <c r="S88" s="10"/>
      <c r="T88" s="10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11" t="s">
        <v>69</v>
      </c>
      <c r="AJ88" s="18">
        <f t="shared" ca="1" si="1"/>
        <v>4121.8888888888887</v>
      </c>
      <c r="AK88" s="19" t="str">
        <f t="shared" ca="1" si="2"/>
        <v>Liberal</v>
      </c>
      <c r="AL88" s="11" t="s">
        <v>69</v>
      </c>
      <c r="AM88" s="20">
        <v>38</v>
      </c>
      <c r="AN88" s="21">
        <v>36</v>
      </c>
    </row>
    <row r="89" spans="1:40" ht="12" customHeight="1">
      <c r="A89" s="45">
        <v>59</v>
      </c>
      <c r="B89" s="37">
        <f t="shared" ca="1" si="34"/>
        <v>12872</v>
      </c>
      <c r="C89" s="46" t="str">
        <f t="shared" ca="1" si="35"/>
        <v>ASI</v>
      </c>
      <c r="D89" s="45">
        <f t="shared" ca="1" si="36"/>
        <v>3</v>
      </c>
      <c r="E89" s="52">
        <f t="shared" ca="1" si="41"/>
        <v>305.5</v>
      </c>
      <c r="F89" s="48">
        <f t="shared" ca="1" si="37"/>
        <v>38921.5</v>
      </c>
      <c r="G89" s="49">
        <f t="shared" ca="1" si="38"/>
        <v>-964</v>
      </c>
      <c r="H89" s="50">
        <f t="shared" ca="1" si="39"/>
        <v>37652</v>
      </c>
      <c r="I89" s="51">
        <v>59</v>
      </c>
      <c r="J89" s="10"/>
      <c r="K89" s="14"/>
      <c r="L89" s="10"/>
      <c r="M89" s="10"/>
      <c r="N89" s="10"/>
      <c r="O89" s="10"/>
      <c r="P89" s="10"/>
      <c r="Q89" s="10"/>
      <c r="R89" s="10"/>
      <c r="S89" s="10"/>
      <c r="T89" s="10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11" t="s">
        <v>69</v>
      </c>
      <c r="AJ89" s="18">
        <f t="shared" ca="1" si="1"/>
        <v>4010.4864864864867</v>
      </c>
      <c r="AK89" s="19" t="str">
        <f t="shared" ca="1" si="2"/>
        <v>Liberal</v>
      </c>
      <c r="AL89" s="11" t="s">
        <v>69</v>
      </c>
      <c r="AM89" s="20">
        <v>39</v>
      </c>
      <c r="AN89" s="21">
        <v>37</v>
      </c>
    </row>
    <row r="90" spans="1:40" ht="12" customHeight="1">
      <c r="A90" s="45">
        <v>60</v>
      </c>
      <c r="B90" s="37">
        <f t="shared" ca="1" si="34"/>
        <v>12765</v>
      </c>
      <c r="C90" s="46" t="str">
        <f t="shared" ca="1" si="35"/>
        <v>MIRA</v>
      </c>
      <c r="D90" s="45">
        <f t="shared" ca="1" si="36"/>
        <v>9</v>
      </c>
      <c r="E90" s="52">
        <f t="shared" ca="1" si="41"/>
        <v>964</v>
      </c>
      <c r="F90" s="48">
        <f t="shared" ca="1" si="37"/>
        <v>115849</v>
      </c>
      <c r="G90" s="49">
        <f t="shared" ca="1" si="38"/>
        <v>-4793.0000000000073</v>
      </c>
      <c r="H90" s="50">
        <f t="shared" ca="1" si="39"/>
        <v>110092</v>
      </c>
      <c r="I90" s="51">
        <v>60</v>
      </c>
      <c r="J90" s="10"/>
      <c r="K90" s="14"/>
      <c r="L90" s="10"/>
      <c r="M90" s="10"/>
      <c r="N90" s="10"/>
      <c r="O90" s="10"/>
      <c r="P90" s="10"/>
      <c r="Q90" s="10"/>
      <c r="R90" s="10"/>
      <c r="S90" s="10"/>
      <c r="T90" s="10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11" t="s">
        <v>69</v>
      </c>
      <c r="AJ90" s="18">
        <f t="shared" ca="1" si="1"/>
        <v>3904.9473684210525</v>
      </c>
      <c r="AK90" s="19" t="str">
        <f t="shared" ca="1" si="2"/>
        <v>Liberal</v>
      </c>
      <c r="AL90" s="11" t="s">
        <v>69</v>
      </c>
      <c r="AM90" s="20">
        <v>40</v>
      </c>
      <c r="AN90" s="21">
        <v>38</v>
      </c>
    </row>
    <row r="91" spans="1:40" ht="12" customHeight="1">
      <c r="A91" s="45">
        <v>61</v>
      </c>
      <c r="B91" s="37">
        <f t="shared" ca="1" si="34"/>
        <v>12365.666666666666</v>
      </c>
      <c r="C91" s="46" t="str">
        <f t="shared" ca="1" si="35"/>
        <v>Liberal</v>
      </c>
      <c r="D91" s="45">
        <f t="shared" ca="1" si="36"/>
        <v>12</v>
      </c>
      <c r="E91" s="52">
        <f t="shared" ca="1" si="41"/>
        <v>4793.0000000000073</v>
      </c>
      <c r="F91" s="48">
        <f t="shared" ca="1" si="37"/>
        <v>153181</v>
      </c>
      <c r="G91" s="49">
        <f t="shared" ca="1" si="38"/>
        <v>-2213.3333333333285</v>
      </c>
      <c r="H91" s="50">
        <f t="shared" ca="1" si="39"/>
        <v>146174.66666666669</v>
      </c>
      <c r="I91" s="51">
        <v>61</v>
      </c>
      <c r="J91" s="10"/>
      <c r="K91" s="14"/>
      <c r="L91" s="10"/>
      <c r="M91" s="10"/>
      <c r="N91" s="10"/>
      <c r="O91" s="10"/>
      <c r="P91" s="10"/>
      <c r="Q91" s="10"/>
      <c r="R91" s="10"/>
      <c r="S91" s="10"/>
      <c r="T91" s="10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11" t="s">
        <v>69</v>
      </c>
      <c r="AJ91" s="18">
        <f t="shared" ca="1" si="1"/>
        <v>3804.8205128205127</v>
      </c>
      <c r="AK91" s="19" t="str">
        <f t="shared" ca="1" si="2"/>
        <v>Liberal</v>
      </c>
      <c r="AL91" s="11" t="s">
        <v>69</v>
      </c>
      <c r="AM91" s="20">
        <v>41</v>
      </c>
      <c r="AN91" s="21">
        <v>39</v>
      </c>
    </row>
    <row r="92" spans="1:40" ht="12" customHeight="1">
      <c r="A92" s="45">
        <v>62</v>
      </c>
      <c r="B92" s="37">
        <f t="shared" ca="1" si="34"/>
        <v>12207.642857142857</v>
      </c>
      <c r="C92" s="46" t="str">
        <f t="shared" ca="1" si="35"/>
        <v>Cambio</v>
      </c>
      <c r="D92" s="45">
        <f t="shared" ca="1" si="36"/>
        <v>14</v>
      </c>
      <c r="E92" s="52">
        <f t="shared" ca="1" si="41"/>
        <v>2213.3333333333285</v>
      </c>
      <c r="F92" s="48">
        <f t="shared" ca="1" si="37"/>
        <v>173120.33333333331</v>
      </c>
      <c r="G92" s="49">
        <f t="shared" ca="1" si="38"/>
        <v>-1372.0714285714257</v>
      </c>
      <c r="H92" s="50">
        <f t="shared" ca="1" si="39"/>
        <v>169534.92857142858</v>
      </c>
      <c r="I92" s="51">
        <v>62</v>
      </c>
      <c r="J92" s="10"/>
      <c r="K92" s="14"/>
      <c r="L92" s="10"/>
      <c r="M92" s="10"/>
      <c r="N92" s="10"/>
      <c r="O92" s="10"/>
      <c r="P92" s="10"/>
      <c r="Q92" s="10"/>
      <c r="R92" s="10"/>
      <c r="S92" s="10"/>
      <c r="T92" s="10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11" t="s">
        <v>69</v>
      </c>
      <c r="AJ92" s="18">
        <f t="shared" ca="1" si="1"/>
        <v>3709.7</v>
      </c>
      <c r="AK92" s="19" t="str">
        <f t="shared" ca="1" si="2"/>
        <v>Liberal</v>
      </c>
      <c r="AL92" s="11" t="s">
        <v>69</v>
      </c>
      <c r="AM92" s="20">
        <v>42</v>
      </c>
      <c r="AN92" s="21">
        <v>40</v>
      </c>
    </row>
    <row r="93" spans="1:40" ht="12" customHeight="1">
      <c r="A93" s="45">
        <v>63</v>
      </c>
      <c r="B93" s="37">
        <f t="shared" ca="1" si="34"/>
        <v>12083</v>
      </c>
      <c r="C93" s="46" t="str">
        <f t="shared" ca="1" si="35"/>
        <v>La U</v>
      </c>
      <c r="D93" s="45">
        <f t="shared" ca="1" si="36"/>
        <v>11</v>
      </c>
      <c r="E93" s="52">
        <f t="shared" ca="1" si="41"/>
        <v>1372.0714285714257</v>
      </c>
      <c r="F93" s="48">
        <f t="shared" ca="1" si="37"/>
        <v>134285.07142857142</v>
      </c>
      <c r="G93" s="49">
        <f t="shared" ca="1" si="38"/>
        <v>-45.999999999994543</v>
      </c>
      <c r="H93" s="50">
        <f t="shared" ca="1" si="39"/>
        <v>132867</v>
      </c>
      <c r="I93" s="51">
        <v>63</v>
      </c>
      <c r="J93" s="10"/>
      <c r="K93" s="14"/>
      <c r="L93" s="10"/>
      <c r="M93" s="10"/>
      <c r="N93" s="10"/>
      <c r="O93" s="10"/>
      <c r="P93" s="10"/>
      <c r="Q93" s="10"/>
      <c r="R93" s="10"/>
      <c r="S93" s="10"/>
      <c r="T93" s="10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11" t="s">
        <v>69</v>
      </c>
      <c r="AJ93" s="18">
        <f t="shared" ca="1" si="1"/>
        <v>3619.2195121951218</v>
      </c>
      <c r="AK93" s="19" t="str">
        <f t="shared" ca="1" si="2"/>
        <v>Liberal</v>
      </c>
      <c r="AL93" s="11" t="s">
        <v>69</v>
      </c>
      <c r="AM93" s="20">
        <v>43</v>
      </c>
      <c r="AN93" s="21">
        <v>41</v>
      </c>
    </row>
    <row r="94" spans="1:40" ht="12" customHeight="1">
      <c r="A94" s="45">
        <v>64</v>
      </c>
      <c r="B94" s="37">
        <f t="shared" ca="1" si="34"/>
        <v>12076.571428571429</v>
      </c>
      <c r="C94" s="46" t="str">
        <f t="shared" ca="1" si="35"/>
        <v>Centro</v>
      </c>
      <c r="D94" s="45">
        <f t="shared" ca="1" si="36"/>
        <v>7</v>
      </c>
      <c r="E94" s="52">
        <f t="shared" ca="1" si="41"/>
        <v>45.999999999994543</v>
      </c>
      <c r="F94" s="48">
        <f t="shared" ca="1" si="37"/>
        <v>84582</v>
      </c>
      <c r="G94" s="49">
        <f t="shared" ca="1" si="38"/>
        <v>-4902.1428571428642</v>
      </c>
      <c r="H94" s="50">
        <f t="shared" ca="1" si="39"/>
        <v>79633.85714285713</v>
      </c>
      <c r="I94" s="51">
        <v>64</v>
      </c>
      <c r="J94" s="10"/>
      <c r="K94" s="14"/>
      <c r="L94" s="10"/>
      <c r="M94" s="10"/>
      <c r="N94" s="10"/>
      <c r="O94" s="10"/>
      <c r="P94" s="10"/>
      <c r="Q94" s="10"/>
      <c r="R94" s="10"/>
      <c r="S94" s="10"/>
      <c r="T94" s="10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11" t="s">
        <v>69</v>
      </c>
      <c r="AJ94" s="18">
        <f t="shared" ca="1" si="1"/>
        <v>3533.0476190476193</v>
      </c>
      <c r="AK94" s="19" t="str">
        <f t="shared" ca="1" si="2"/>
        <v>Liberal</v>
      </c>
      <c r="AL94" s="11" t="s">
        <v>69</v>
      </c>
      <c r="AM94" s="20">
        <v>44</v>
      </c>
      <c r="AN94" s="21">
        <v>42</v>
      </c>
    </row>
    <row r="95" spans="1:40" ht="12" customHeight="1">
      <c r="A95" s="45">
        <v>65</v>
      </c>
      <c r="B95" s="37">
        <f t="shared" ca="1" si="34"/>
        <v>11532</v>
      </c>
      <c r="C95" s="46" t="str">
        <f t="shared" ca="1" si="35"/>
        <v>Verde</v>
      </c>
      <c r="D95" s="45">
        <f t="shared" ca="1" si="36"/>
        <v>9</v>
      </c>
      <c r="E95" s="52">
        <f t="shared" ca="1" si="41"/>
        <v>4902.1428571428642</v>
      </c>
      <c r="F95" s="48">
        <f t="shared" ca="1" si="37"/>
        <v>108690.14285714287</v>
      </c>
      <c r="G95" s="49">
        <f t="shared" ca="1" si="38"/>
        <v>-436</v>
      </c>
      <c r="H95" s="50">
        <f t="shared" ca="1" si="39"/>
        <v>103352</v>
      </c>
      <c r="I95" s="51">
        <v>65</v>
      </c>
      <c r="J95" s="10"/>
      <c r="K95" s="14"/>
      <c r="L95" s="10"/>
      <c r="M95" s="10"/>
      <c r="N95" s="10"/>
      <c r="O95" s="10"/>
      <c r="P95" s="10"/>
      <c r="Q95" s="10"/>
      <c r="R95" s="10"/>
      <c r="S95" s="10"/>
      <c r="T95" s="10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11" t="s">
        <v>69</v>
      </c>
      <c r="AJ95" s="18">
        <f t="shared" ca="1" si="1"/>
        <v>3450.8837209302324</v>
      </c>
      <c r="AK95" s="19" t="str">
        <f t="shared" ca="1" si="2"/>
        <v>Liberal</v>
      </c>
      <c r="AL95" s="11" t="s">
        <v>69</v>
      </c>
      <c r="AM95" s="20">
        <v>45</v>
      </c>
      <c r="AN95" s="21">
        <v>43</v>
      </c>
    </row>
    <row r="96" spans="1:40" ht="12" customHeight="1">
      <c r="A96" s="45">
        <v>66</v>
      </c>
      <c r="B96" s="37">
        <f t="shared" ca="1" si="34"/>
        <v>11488.5</v>
      </c>
      <c r="C96" s="46" t="str">
        <f t="shared" ca="1" si="35"/>
        <v>MIRA</v>
      </c>
      <c r="D96" s="45">
        <f t="shared" ca="1" si="36"/>
        <v>10</v>
      </c>
      <c r="E96" s="52">
        <f t="shared" ca="1" si="41"/>
        <v>436</v>
      </c>
      <c r="F96" s="48">
        <f t="shared" ca="1" si="37"/>
        <v>115321</v>
      </c>
      <c r="G96" s="49">
        <f t="shared" ca="1" si="38"/>
        <v>-963.49999999999272</v>
      </c>
      <c r="H96" s="50">
        <f t="shared" ca="1" si="39"/>
        <v>113921.5</v>
      </c>
      <c r="I96" s="51">
        <v>66</v>
      </c>
      <c r="J96" s="10"/>
      <c r="K96" s="14"/>
      <c r="L96" s="10"/>
      <c r="M96" s="10"/>
      <c r="N96" s="10"/>
      <c r="O96" s="10"/>
      <c r="P96" s="10"/>
      <c r="Q96" s="10"/>
      <c r="R96" s="10"/>
      <c r="S96" s="10"/>
      <c r="T96" s="10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11" t="s">
        <v>69</v>
      </c>
      <c r="AJ96" s="18">
        <f t="shared" ca="1" si="1"/>
        <v>3372.4545454545455</v>
      </c>
      <c r="AK96" s="19" t="str">
        <f t="shared" ca="1" si="2"/>
        <v>Liberal</v>
      </c>
      <c r="AL96" s="11" t="s">
        <v>69</v>
      </c>
      <c r="AM96" s="20">
        <v>46</v>
      </c>
      <c r="AN96" s="21">
        <v>44</v>
      </c>
    </row>
    <row r="97" spans="1:40" ht="12" customHeight="1">
      <c r="A97" s="45">
        <v>67</v>
      </c>
      <c r="B97" s="37">
        <f t="shared" ca="1" si="34"/>
        <v>11414.461538461539</v>
      </c>
      <c r="C97" s="46" t="str">
        <f t="shared" ca="1" si="35"/>
        <v>Liberal</v>
      </c>
      <c r="D97" s="45">
        <f t="shared" ca="1" si="36"/>
        <v>13</v>
      </c>
      <c r="E97" s="52">
        <f t="shared" ca="1" si="41"/>
        <v>963.49999999999272</v>
      </c>
      <c r="F97" s="48">
        <f t="shared" ca="1" si="37"/>
        <v>149351.5</v>
      </c>
      <c r="G97" s="49">
        <f t="shared" ca="1" si="38"/>
        <v>-310.92307692309623</v>
      </c>
      <c r="H97" s="50">
        <f t="shared" ca="1" si="39"/>
        <v>148077.07692307691</v>
      </c>
      <c r="I97" s="51">
        <v>67</v>
      </c>
      <c r="J97" s="10"/>
      <c r="K97" s="14"/>
      <c r="L97" s="10"/>
      <c r="M97" s="10"/>
      <c r="N97" s="10"/>
      <c r="O97" s="10"/>
      <c r="P97" s="10"/>
      <c r="Q97" s="10"/>
      <c r="R97" s="10"/>
      <c r="S97" s="10"/>
      <c r="T97" s="10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11" t="s">
        <v>69</v>
      </c>
      <c r="AJ97" s="18">
        <f t="shared" ca="1" si="1"/>
        <v>3297.5111111111109</v>
      </c>
      <c r="AK97" s="19" t="str">
        <f t="shared" ca="1" si="2"/>
        <v>Liberal</v>
      </c>
      <c r="AL97" s="11" t="s">
        <v>69</v>
      </c>
      <c r="AM97" s="20">
        <v>47</v>
      </c>
      <c r="AN97" s="21">
        <v>45</v>
      </c>
    </row>
    <row r="98" spans="1:40" ht="12" customHeight="1">
      <c r="A98" s="45">
        <v>68</v>
      </c>
      <c r="B98" s="37">
        <f t="shared" ca="1" si="34"/>
        <v>11393.8</v>
      </c>
      <c r="C98" s="46" t="str">
        <f t="shared" ca="1" si="35"/>
        <v>Cambio</v>
      </c>
      <c r="D98" s="45">
        <f t="shared" ca="1" si="36"/>
        <v>15</v>
      </c>
      <c r="E98" s="52">
        <f t="shared" ca="1" si="41"/>
        <v>310.92307692309623</v>
      </c>
      <c r="F98" s="48">
        <f t="shared" ca="1" si="37"/>
        <v>171217.92307692309</v>
      </c>
      <c r="G98" s="49">
        <f t="shared" ca="1" si="38"/>
        <v>-3813.599999999984</v>
      </c>
      <c r="H98" s="50">
        <f t="shared" ca="1" si="39"/>
        <v>167093.40000000002</v>
      </c>
      <c r="I98" s="51">
        <v>68</v>
      </c>
      <c r="J98" s="10"/>
      <c r="K98" s="14"/>
      <c r="L98" s="10"/>
      <c r="M98" s="10"/>
      <c r="N98" s="10"/>
      <c r="O98" s="10"/>
      <c r="P98" s="10"/>
      <c r="Q98" s="10"/>
      <c r="R98" s="10"/>
      <c r="S98" s="10"/>
      <c r="T98" s="10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11" t="s">
        <v>69</v>
      </c>
      <c r="AJ98" s="18">
        <f t="shared" ca="1" si="1"/>
        <v>3225.8260869565215</v>
      </c>
      <c r="AK98" s="19" t="str">
        <f t="shared" ca="1" si="2"/>
        <v>Liberal</v>
      </c>
      <c r="AL98" s="11" t="s">
        <v>69</v>
      </c>
      <c r="AM98" s="20">
        <v>48</v>
      </c>
      <c r="AN98" s="21">
        <v>46</v>
      </c>
    </row>
    <row r="99" spans="1:40" ht="12" customHeight="1">
      <c r="A99" s="45">
        <v>69</v>
      </c>
      <c r="B99" s="37">
        <f t="shared" ca="1" si="34"/>
        <v>11076.083333333334</v>
      </c>
      <c r="C99" s="46" t="str">
        <f t="shared" ca="1" si="35"/>
        <v>La U</v>
      </c>
      <c r="D99" s="45">
        <f t="shared" ca="1" si="36"/>
        <v>12</v>
      </c>
      <c r="E99" s="52">
        <f t="shared" ca="1" si="41"/>
        <v>3813.599999999984</v>
      </c>
      <c r="F99" s="48">
        <f t="shared" ca="1" si="37"/>
        <v>136726.59999999998</v>
      </c>
      <c r="G99" s="49">
        <f t="shared" ca="1" si="38"/>
        <v>-6311.333333333343</v>
      </c>
      <c r="H99" s="50">
        <f t="shared" ca="1" si="39"/>
        <v>126601.66666666666</v>
      </c>
      <c r="I99" s="51">
        <v>69</v>
      </c>
      <c r="J99" s="10"/>
      <c r="K99" s="14"/>
      <c r="L99" s="10"/>
      <c r="M99" s="10"/>
      <c r="N99" s="10"/>
      <c r="O99" s="10"/>
      <c r="P99" s="10"/>
      <c r="Q99" s="10"/>
      <c r="R99" s="10"/>
      <c r="S99" s="10"/>
      <c r="T99" s="10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11" t="s">
        <v>69</v>
      </c>
      <c r="AJ99" s="18">
        <f t="shared" ca="1" si="1"/>
        <v>3157.1914893617022</v>
      </c>
      <c r="AK99" s="19" t="str">
        <f t="shared" ca="1" si="2"/>
        <v>Liberal</v>
      </c>
      <c r="AL99" s="11" t="s">
        <v>69</v>
      </c>
      <c r="AM99" s="20">
        <v>49</v>
      </c>
      <c r="AN99" s="21">
        <v>47</v>
      </c>
    </row>
    <row r="100" spans="1:40" ht="12" customHeight="1">
      <c r="A100" s="45">
        <v>70</v>
      </c>
      <c r="B100" s="37">
        <f t="shared" ca="1" si="34"/>
        <v>10681.6875</v>
      </c>
      <c r="C100" s="46" t="str">
        <f t="shared" ca="1" si="35"/>
        <v>Cambio</v>
      </c>
      <c r="D100" s="45">
        <f t="shared" ca="1" si="36"/>
        <v>16</v>
      </c>
      <c r="E100" s="52">
        <f t="shared" ca="1" si="41"/>
        <v>6311.333333333343</v>
      </c>
      <c r="F100" s="48">
        <f t="shared" ca="1" si="37"/>
        <v>177218.33333333334</v>
      </c>
      <c r="G100" s="49">
        <f t="shared" ca="1" si="38"/>
        <v>-1156.6250000000036</v>
      </c>
      <c r="H100" s="50">
        <f t="shared" ca="1" si="39"/>
        <v>169750.375</v>
      </c>
      <c r="I100" s="51">
        <v>70</v>
      </c>
      <c r="J100" s="10"/>
      <c r="K100" s="14"/>
      <c r="L100" s="10"/>
      <c r="M100" s="10"/>
      <c r="N100" s="10"/>
      <c r="O100" s="10"/>
      <c r="P100" s="10"/>
      <c r="Q100" s="10"/>
      <c r="R100" s="10"/>
      <c r="S100" s="10"/>
      <c r="T100" s="10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11" t="s">
        <v>69</v>
      </c>
      <c r="AJ100" s="18">
        <f t="shared" ca="1" si="1"/>
        <v>3091.4166666666665</v>
      </c>
      <c r="AK100" s="19" t="str">
        <f t="shared" ca="1" si="2"/>
        <v>Liberal</v>
      </c>
      <c r="AL100" s="11" t="s">
        <v>69</v>
      </c>
      <c r="AM100" s="20">
        <v>50</v>
      </c>
      <c r="AN100" s="21">
        <v>48</v>
      </c>
    </row>
    <row r="101" spans="1:40" ht="12" customHeight="1">
      <c r="A101" s="45">
        <v>71</v>
      </c>
      <c r="B101" s="37">
        <f t="shared" ca="1" si="34"/>
        <v>10599.142857142857</v>
      </c>
      <c r="C101" s="46" t="str">
        <f t="shared" ca="1" si="35"/>
        <v>Liberal</v>
      </c>
      <c r="D101" s="45">
        <f t="shared" ca="1" si="36"/>
        <v>14</v>
      </c>
      <c r="E101" s="52">
        <f t="shared" ca="1" si="41"/>
        <v>1156.6250000000036</v>
      </c>
      <c r="F101" s="48">
        <f t="shared" ca="1" si="37"/>
        <v>149544.625</v>
      </c>
      <c r="G101" s="49">
        <f t="shared" ca="1" si="38"/>
        <v>-258.14285714285506</v>
      </c>
      <c r="H101" s="50">
        <f t="shared" ca="1" si="39"/>
        <v>148129.85714285716</v>
      </c>
      <c r="I101" s="51">
        <v>71</v>
      </c>
      <c r="J101" s="10"/>
      <c r="K101" s="14"/>
      <c r="L101" s="10"/>
      <c r="M101" s="10"/>
      <c r="N101" s="10"/>
      <c r="O101" s="10"/>
      <c r="P101" s="10"/>
      <c r="Q101" s="10"/>
      <c r="R101" s="10"/>
      <c r="S101" s="10"/>
      <c r="T101" s="10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11" t="s">
        <v>69</v>
      </c>
      <c r="AJ101" s="18">
        <f t="shared" ca="1" si="1"/>
        <v>3028.3265306122448</v>
      </c>
      <c r="AK101" s="19" t="str">
        <f t="shared" ca="1" si="2"/>
        <v>Liberal</v>
      </c>
      <c r="AL101" s="11" t="s">
        <v>69</v>
      </c>
      <c r="AM101" s="20">
        <v>51</v>
      </c>
      <c r="AN101" s="21">
        <v>49</v>
      </c>
    </row>
    <row r="102" spans="1:40" ht="12" customHeight="1">
      <c r="A102" s="45">
        <v>72</v>
      </c>
      <c r="B102" s="37">
        <f t="shared" ca="1" si="34"/>
        <v>10567</v>
      </c>
      <c r="C102" s="46" t="str">
        <f t="shared" ca="1" si="35"/>
        <v>Centro</v>
      </c>
      <c r="D102" s="45">
        <f t="shared" ca="1" si="36"/>
        <v>8</v>
      </c>
      <c r="E102" s="52">
        <f t="shared" ca="1" si="41"/>
        <v>258.14285714285506</v>
      </c>
      <c r="F102" s="48">
        <f t="shared" ca="1" si="37"/>
        <v>84794.142857142855</v>
      </c>
      <c r="G102" s="49">
        <f t="shared" ca="1" si="38"/>
        <v>-1352.9999999999909</v>
      </c>
      <c r="H102" s="50">
        <f t="shared" ca="1" si="39"/>
        <v>83183.000000000015</v>
      </c>
      <c r="I102" s="51">
        <v>72</v>
      </c>
      <c r="J102" s="10"/>
      <c r="K102" s="14"/>
      <c r="L102" s="10"/>
      <c r="M102" s="10"/>
      <c r="N102" s="10"/>
      <c r="O102" s="10"/>
      <c r="P102" s="10"/>
      <c r="Q102" s="10"/>
      <c r="R102" s="10"/>
      <c r="S102" s="10"/>
      <c r="T102" s="10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11" t="s">
        <v>69</v>
      </c>
      <c r="AJ102" s="18">
        <f t="shared" ca="1" si="1"/>
        <v>2967.76</v>
      </c>
      <c r="AK102" s="19" t="str">
        <f t="shared" ca="1" si="2"/>
        <v>Liberal</v>
      </c>
      <c r="AL102" s="11" t="s">
        <v>69</v>
      </c>
      <c r="AM102" s="20">
        <v>52</v>
      </c>
      <c r="AN102" s="21">
        <v>50</v>
      </c>
    </row>
    <row r="103" spans="1:40" ht="12" customHeight="1">
      <c r="A103" s="45">
        <v>73</v>
      </c>
      <c r="B103" s="37">
        <f t="shared" ca="1" si="34"/>
        <v>10444.09090909091</v>
      </c>
      <c r="C103" s="46" t="str">
        <f t="shared" ca="1" si="35"/>
        <v>MIRA</v>
      </c>
      <c r="D103" s="45">
        <f t="shared" ca="1" si="36"/>
        <v>11</v>
      </c>
      <c r="E103" s="52">
        <f t="shared" ca="1" si="41"/>
        <v>1352.9999999999909</v>
      </c>
      <c r="F103" s="48">
        <f t="shared" ca="1" si="37"/>
        <v>116237.99999999999</v>
      </c>
      <c r="G103" s="49">
        <f t="shared" ca="1" si="38"/>
        <v>-653.90909090910645</v>
      </c>
      <c r="H103" s="50">
        <f t="shared" ca="1" si="39"/>
        <v>114231.0909090909</v>
      </c>
      <c r="I103" s="51">
        <v>73</v>
      </c>
      <c r="J103" s="10"/>
      <c r="K103" s="14"/>
      <c r="L103" s="10"/>
      <c r="M103" s="10"/>
      <c r="N103" s="10"/>
      <c r="O103" s="10"/>
      <c r="P103" s="10"/>
      <c r="Q103" s="10"/>
      <c r="R103" s="10"/>
      <c r="S103" s="10"/>
      <c r="T103" s="10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18">
        <f t="shared" ca="1" si="1"/>
        <v>132913</v>
      </c>
      <c r="AK103" s="19" t="str">
        <f t="shared" ca="1" si="2"/>
        <v>La U</v>
      </c>
      <c r="AL103" s="11" t="s">
        <v>70</v>
      </c>
      <c r="AM103" s="20">
        <v>3</v>
      </c>
      <c r="AN103" s="21">
        <v>1</v>
      </c>
    </row>
    <row r="104" spans="1:40" ht="12" customHeight="1">
      <c r="A104" s="45">
        <v>74</v>
      </c>
      <c r="B104" s="37">
        <f t="shared" ca="1" si="34"/>
        <v>10378.799999999999</v>
      </c>
      <c r="C104" s="46" t="str">
        <f t="shared" ca="1" si="35"/>
        <v>Verde</v>
      </c>
      <c r="D104" s="45">
        <f t="shared" ca="1" si="36"/>
        <v>10</v>
      </c>
      <c r="E104" s="52">
        <f t="shared" ca="1" si="41"/>
        <v>653.90909090910645</v>
      </c>
      <c r="F104" s="48">
        <f t="shared" ca="1" si="37"/>
        <v>104441.9090909091</v>
      </c>
      <c r="G104" s="49">
        <f t="shared" ca="1" si="38"/>
        <v>-2012.3999999999814</v>
      </c>
      <c r="H104" s="50">
        <f t="shared" ca="1" si="39"/>
        <v>101775.60000000002</v>
      </c>
      <c r="I104" s="51">
        <v>74</v>
      </c>
      <c r="J104" s="10"/>
      <c r="K104" s="14"/>
      <c r="L104" s="10"/>
      <c r="M104" s="10"/>
      <c r="N104" s="10"/>
      <c r="O104" s="10"/>
      <c r="P104" s="10"/>
      <c r="Q104" s="10"/>
      <c r="R104" s="10"/>
      <c r="S104" s="10"/>
      <c r="T104" s="10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18">
        <f t="shared" ca="1" si="1"/>
        <v>66456.5</v>
      </c>
      <c r="AK104" s="19" t="str">
        <f t="shared" ca="1" si="2"/>
        <v>La U</v>
      </c>
      <c r="AL104" s="11" t="s">
        <v>70</v>
      </c>
      <c r="AM104" s="20">
        <v>4</v>
      </c>
      <c r="AN104" s="21">
        <v>2</v>
      </c>
    </row>
    <row r="105" spans="1:40" ht="12" customHeight="1">
      <c r="A105" s="45">
        <v>75</v>
      </c>
      <c r="B105" s="37">
        <f t="shared" ca="1" si="34"/>
        <v>10224.076923076924</v>
      </c>
      <c r="C105" s="46" t="str">
        <f t="shared" ca="1" si="35"/>
        <v>La U</v>
      </c>
      <c r="D105" s="45">
        <f t="shared" ca="1" si="36"/>
        <v>13</v>
      </c>
      <c r="E105" s="52">
        <f t="shared" ca="1" si="41"/>
        <v>2012.3999999999814</v>
      </c>
      <c r="F105" s="48">
        <f t="shared" ca="1" si="37"/>
        <v>134925.4</v>
      </c>
      <c r="G105" s="49">
        <f t="shared" ca="1" si="38"/>
        <v>-2903.3076923077097</v>
      </c>
      <c r="H105" s="50">
        <f t="shared" ca="1" si="39"/>
        <v>130009.69230769228</v>
      </c>
      <c r="I105" s="51">
        <v>75</v>
      </c>
      <c r="J105" s="10"/>
      <c r="K105" s="14"/>
      <c r="L105" s="10"/>
      <c r="M105" s="10"/>
      <c r="N105" s="10"/>
      <c r="O105" s="10"/>
      <c r="P105" s="10"/>
      <c r="Q105" s="10"/>
      <c r="R105" s="10"/>
      <c r="S105" s="10"/>
      <c r="T105" s="10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18">
        <f t="shared" ca="1" si="1"/>
        <v>44304.333333333336</v>
      </c>
      <c r="AK105" s="19" t="str">
        <f t="shared" ca="1" si="2"/>
        <v>La U</v>
      </c>
      <c r="AL105" s="11" t="s">
        <v>70</v>
      </c>
      <c r="AM105" s="20">
        <v>5</v>
      </c>
      <c r="AN105" s="21">
        <v>3</v>
      </c>
    </row>
    <row r="106" spans="1:40" ht="12" customHeight="1">
      <c r="A106" s="45">
        <v>76</v>
      </c>
      <c r="B106" s="37">
        <f t="shared" ca="1" si="34"/>
        <v>10053.35294117647</v>
      </c>
      <c r="C106" s="46" t="str">
        <f t="shared" ca="1" si="35"/>
        <v>Cambio</v>
      </c>
      <c r="D106" s="45">
        <f t="shared" ca="1" si="36"/>
        <v>17</v>
      </c>
      <c r="E106" s="52">
        <f t="shared" ca="1" si="41"/>
        <v>2903.3076923077097</v>
      </c>
      <c r="F106" s="48">
        <f t="shared" ca="1" si="37"/>
        <v>173810.30769230772</v>
      </c>
      <c r="G106" s="49">
        <f t="shared" ca="1" si="38"/>
        <v>-2413.2941176470613</v>
      </c>
      <c r="H106" s="50">
        <f t="shared" ca="1" si="39"/>
        <v>168493.70588235295</v>
      </c>
      <c r="I106" s="51">
        <v>76</v>
      </c>
      <c r="J106" s="10"/>
      <c r="K106" s="14"/>
      <c r="L106" s="10"/>
      <c r="M106" s="10"/>
      <c r="N106" s="10"/>
      <c r="O106" s="10"/>
      <c r="P106" s="10"/>
      <c r="Q106" s="10"/>
      <c r="R106" s="10"/>
      <c r="S106" s="10"/>
      <c r="T106" s="10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18">
        <f t="shared" ca="1" si="1"/>
        <v>33228.25</v>
      </c>
      <c r="AK106" s="19" t="str">
        <f t="shared" ca="1" si="2"/>
        <v>La U</v>
      </c>
      <c r="AL106" s="11" t="s">
        <v>70</v>
      </c>
      <c r="AM106" s="20">
        <v>6</v>
      </c>
      <c r="AN106" s="21">
        <v>4</v>
      </c>
    </row>
    <row r="107" spans="1:40" ht="12" customHeight="1">
      <c r="A107" s="45">
        <v>77</v>
      </c>
      <c r="B107" s="37">
        <f t="shared" ca="1" si="34"/>
        <v>9892.5333333333328</v>
      </c>
      <c r="C107" s="46" t="str">
        <f t="shared" ca="1" si="35"/>
        <v>Liberal</v>
      </c>
      <c r="D107" s="45">
        <f t="shared" ca="1" si="36"/>
        <v>15</v>
      </c>
      <c r="E107" s="52">
        <f t="shared" ca="1" si="41"/>
        <v>2413.2941176470613</v>
      </c>
      <c r="F107" s="48">
        <f t="shared" ca="1" si="37"/>
        <v>150801.29411764705</v>
      </c>
      <c r="G107" s="49">
        <f t="shared" ca="1" si="38"/>
        <v>-955.13333333333139</v>
      </c>
      <c r="H107" s="50">
        <f t="shared" ca="1" si="39"/>
        <v>147432.86666666667</v>
      </c>
      <c r="I107" s="51">
        <v>77</v>
      </c>
      <c r="J107" s="10"/>
      <c r="K107" s="14"/>
      <c r="L107" s="10"/>
      <c r="M107" s="10"/>
      <c r="N107" s="10"/>
      <c r="O107" s="10"/>
      <c r="P107" s="10"/>
      <c r="Q107" s="10"/>
      <c r="R107" s="10"/>
      <c r="S107" s="10"/>
      <c r="T107" s="10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18">
        <f t="shared" ca="1" si="1"/>
        <v>26582.6</v>
      </c>
      <c r="AK107" s="19" t="str">
        <f t="shared" ca="1" si="2"/>
        <v>La U</v>
      </c>
      <c r="AL107" s="11" t="s">
        <v>70</v>
      </c>
      <c r="AM107" s="20">
        <v>7</v>
      </c>
      <c r="AN107" s="21">
        <v>5</v>
      </c>
    </row>
    <row r="108" spans="1:40" ht="12" customHeight="1">
      <c r="A108" s="45">
        <v>78</v>
      </c>
      <c r="B108" s="37">
        <f t="shared" ca="1" si="34"/>
        <v>9654</v>
      </c>
      <c r="C108" s="46" t="str">
        <f t="shared" ca="1" si="35"/>
        <v>ASI</v>
      </c>
      <c r="D108" s="45">
        <f t="shared" ca="1" si="36"/>
        <v>4</v>
      </c>
      <c r="E108" s="52">
        <f t="shared" ca="1" si="41"/>
        <v>955.13333333333139</v>
      </c>
      <c r="F108" s="48">
        <f t="shared" ca="1" si="37"/>
        <v>39571.133333333331</v>
      </c>
      <c r="G108" s="49">
        <f t="shared" ca="1" si="38"/>
        <v>-964</v>
      </c>
      <c r="H108" s="50">
        <f t="shared" ca="1" si="39"/>
        <v>37652</v>
      </c>
      <c r="I108" s="51">
        <v>78</v>
      </c>
      <c r="J108" s="10"/>
      <c r="K108" s="14"/>
      <c r="L108" s="10"/>
      <c r="M108" s="10"/>
      <c r="N108" s="10"/>
      <c r="O108" s="10"/>
      <c r="P108" s="10"/>
      <c r="Q108" s="10"/>
      <c r="R108" s="10"/>
      <c r="S108" s="10"/>
      <c r="T108" s="10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18">
        <f t="shared" ca="1" si="1"/>
        <v>22152.166666666668</v>
      </c>
      <c r="AK108" s="19" t="str">
        <f t="shared" ca="1" si="2"/>
        <v>La U</v>
      </c>
      <c r="AL108" s="11" t="s">
        <v>70</v>
      </c>
      <c r="AM108" s="20">
        <v>8</v>
      </c>
      <c r="AN108" s="21">
        <v>6</v>
      </c>
    </row>
    <row r="109" spans="1:40" ht="12" customHeight="1">
      <c r="A109" s="45">
        <v>79</v>
      </c>
      <c r="B109" s="37">
        <f t="shared" ca="1" si="34"/>
        <v>9573.75</v>
      </c>
      <c r="C109" s="46" t="str">
        <f t="shared" ca="1" si="35"/>
        <v>MIRA</v>
      </c>
      <c r="D109" s="45">
        <f t="shared" ca="1" si="36"/>
        <v>12</v>
      </c>
      <c r="E109" s="52">
        <f t="shared" ca="1" si="41"/>
        <v>964</v>
      </c>
      <c r="F109" s="48">
        <f t="shared" ca="1" si="37"/>
        <v>115849</v>
      </c>
      <c r="G109" s="49">
        <f t="shared" ca="1" si="38"/>
        <v>-1421.4999999999891</v>
      </c>
      <c r="H109" s="50">
        <f t="shared" ca="1" si="39"/>
        <v>113463.50000000001</v>
      </c>
      <c r="I109" s="51">
        <v>79</v>
      </c>
      <c r="J109" s="10"/>
      <c r="K109" s="14"/>
      <c r="L109" s="10"/>
      <c r="M109" s="10"/>
      <c r="N109" s="10"/>
      <c r="O109" s="10"/>
      <c r="P109" s="10"/>
      <c r="Q109" s="10"/>
      <c r="R109" s="10"/>
      <c r="S109" s="10"/>
      <c r="T109" s="10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18">
        <f t="shared" ca="1" si="1"/>
        <v>18987.571428571428</v>
      </c>
      <c r="AK109" s="19" t="str">
        <f t="shared" ca="1" si="2"/>
        <v>La U</v>
      </c>
      <c r="AL109" s="11" t="s">
        <v>70</v>
      </c>
      <c r="AM109" s="20">
        <v>9</v>
      </c>
      <c r="AN109" s="21">
        <v>7</v>
      </c>
    </row>
    <row r="110" spans="1:40" ht="12" customHeight="1">
      <c r="A110" s="45">
        <v>80</v>
      </c>
      <c r="B110" s="37">
        <f t="shared" ca="1" si="34"/>
        <v>9494.8333333333339</v>
      </c>
      <c r="C110" s="46" t="str">
        <f t="shared" ca="1" si="35"/>
        <v>Cambio</v>
      </c>
      <c r="D110" s="45">
        <f t="shared" ca="1" si="36"/>
        <v>18</v>
      </c>
      <c r="E110" s="52">
        <f t="shared" ca="1" si="41"/>
        <v>1421.4999999999891</v>
      </c>
      <c r="F110" s="48">
        <f t="shared" ca="1" si="37"/>
        <v>172328.5</v>
      </c>
      <c r="G110" s="49">
        <f t="shared" ca="1" si="38"/>
        <v>-15.666666666682431</v>
      </c>
      <c r="H110" s="50">
        <f t="shared" ca="1" si="39"/>
        <v>170891.33333333331</v>
      </c>
      <c r="I110" s="51">
        <v>80</v>
      </c>
      <c r="J110" s="10"/>
      <c r="K110" s="14"/>
      <c r="L110" s="10"/>
      <c r="M110" s="10"/>
      <c r="N110" s="10"/>
      <c r="O110" s="10"/>
      <c r="P110" s="10"/>
      <c r="Q110" s="10"/>
      <c r="R110" s="10"/>
      <c r="S110" s="10"/>
      <c r="T110" s="10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18">
        <f t="shared" ca="1" si="1"/>
        <v>16614.125</v>
      </c>
      <c r="AK110" s="19" t="str">
        <f t="shared" ca="1" si="2"/>
        <v>La U</v>
      </c>
      <c r="AL110" s="11" t="s">
        <v>70</v>
      </c>
      <c r="AM110" s="20">
        <v>10</v>
      </c>
      <c r="AN110" s="21">
        <v>8</v>
      </c>
    </row>
    <row r="111" spans="1:40" ht="12" customHeight="1">
      <c r="A111" s="45">
        <v>81</v>
      </c>
      <c r="B111" s="37">
        <f t="shared" ca="1" si="34"/>
        <v>9493.7857142857138</v>
      </c>
      <c r="C111" s="46" t="str">
        <f t="shared" ca="1" si="35"/>
        <v>La U</v>
      </c>
      <c r="D111" s="45">
        <f t="shared" ca="1" si="36"/>
        <v>14</v>
      </c>
      <c r="E111" s="52">
        <f t="shared" ca="1" si="41"/>
        <v>15.666666666682431</v>
      </c>
      <c r="F111" s="48">
        <f t="shared" ca="1" si="37"/>
        <v>132928.66666666669</v>
      </c>
      <c r="G111" s="49">
        <f t="shared" ca="1" si="38"/>
        <v>-644.64285714284415</v>
      </c>
      <c r="H111" s="50">
        <f t="shared" ca="1" si="39"/>
        <v>132268.35714285716</v>
      </c>
      <c r="I111" s="51">
        <v>81</v>
      </c>
      <c r="J111" s="10"/>
      <c r="K111" s="14"/>
      <c r="L111" s="10"/>
      <c r="M111" s="10"/>
      <c r="N111" s="10"/>
      <c r="O111" s="10"/>
      <c r="P111" s="10"/>
      <c r="Q111" s="10"/>
      <c r="R111" s="10"/>
      <c r="S111" s="10"/>
      <c r="T111" s="10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18">
        <f t="shared" ca="1" si="1"/>
        <v>14768.111111111111</v>
      </c>
      <c r="AK111" s="19" t="str">
        <f t="shared" ca="1" si="2"/>
        <v>La U</v>
      </c>
      <c r="AL111" s="11" t="s">
        <v>70</v>
      </c>
      <c r="AM111" s="20">
        <v>11</v>
      </c>
      <c r="AN111" s="21">
        <v>9</v>
      </c>
    </row>
    <row r="112" spans="1:40" ht="12" customHeight="1">
      <c r="A112" s="45">
        <v>82</v>
      </c>
      <c r="B112" s="37">
        <f t="shared" ca="1" si="34"/>
        <v>9435.2727272727279</v>
      </c>
      <c r="C112" s="46" t="str">
        <f t="shared" ca="1" si="35"/>
        <v>Verde</v>
      </c>
      <c r="D112" s="45">
        <f t="shared" ca="1" si="36"/>
        <v>11</v>
      </c>
      <c r="E112" s="52">
        <f t="shared" ca="1" si="41"/>
        <v>644.64285714284415</v>
      </c>
      <c r="F112" s="48">
        <f t="shared" ca="1" si="37"/>
        <v>104432.64285714284</v>
      </c>
      <c r="G112" s="49">
        <f t="shared" ca="1" si="38"/>
        <v>-382.45454545455323</v>
      </c>
      <c r="H112" s="50">
        <f t="shared" ca="1" si="39"/>
        <v>103405.54545454544</v>
      </c>
      <c r="I112" s="51">
        <v>82</v>
      </c>
      <c r="J112" s="10"/>
      <c r="K112" s="14"/>
      <c r="L112" s="10"/>
      <c r="M112" s="10"/>
      <c r="N112" s="10"/>
      <c r="O112" s="10"/>
      <c r="P112" s="10"/>
      <c r="Q112" s="10"/>
      <c r="R112" s="10"/>
      <c r="S112" s="10"/>
      <c r="T112" s="10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18">
        <f t="shared" ca="1" si="1"/>
        <v>13291.3</v>
      </c>
      <c r="AK112" s="19" t="str">
        <f t="shared" ca="1" si="2"/>
        <v>La U</v>
      </c>
      <c r="AL112" s="11" t="s">
        <v>70</v>
      </c>
      <c r="AM112" s="20">
        <v>12</v>
      </c>
      <c r="AN112" s="21">
        <v>10</v>
      </c>
    </row>
    <row r="113" spans="1:40" ht="12" customHeight="1">
      <c r="A113" s="45">
        <v>83</v>
      </c>
      <c r="B113" s="37">
        <f t="shared" ca="1" si="34"/>
        <v>9392.8888888888887</v>
      </c>
      <c r="C113" s="46" t="str">
        <f t="shared" ca="1" si="35"/>
        <v>Centro</v>
      </c>
      <c r="D113" s="45">
        <f t="shared" ca="1" si="36"/>
        <v>9</v>
      </c>
      <c r="E113" s="52">
        <f t="shared" ca="1" si="41"/>
        <v>382.45454545455323</v>
      </c>
      <c r="F113" s="48">
        <f t="shared" ca="1" si="37"/>
        <v>84918.454545454559</v>
      </c>
      <c r="G113" s="49">
        <f t="shared" ca="1" si="38"/>
        <v>-1899.222222222219</v>
      </c>
      <c r="H113" s="50">
        <f t="shared" ca="1" si="39"/>
        <v>82636.777777777781</v>
      </c>
      <c r="I113" s="51">
        <v>83</v>
      </c>
      <c r="J113" s="10"/>
      <c r="K113" s="14"/>
      <c r="L113" s="10"/>
      <c r="M113" s="10"/>
      <c r="N113" s="10"/>
      <c r="O113" s="10"/>
      <c r="P113" s="10"/>
      <c r="Q113" s="10"/>
      <c r="R113" s="10"/>
      <c r="S113" s="10"/>
      <c r="T113" s="10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18">
        <f t="shared" ca="1" si="1"/>
        <v>12083</v>
      </c>
      <c r="AK113" s="19" t="str">
        <f t="shared" ca="1" si="2"/>
        <v>La U</v>
      </c>
      <c r="AL113" s="11" t="s">
        <v>70</v>
      </c>
      <c r="AM113" s="20">
        <v>13</v>
      </c>
      <c r="AN113" s="21">
        <v>11</v>
      </c>
    </row>
    <row r="114" spans="1:40" ht="12" customHeight="1">
      <c r="A114" s="45">
        <v>84</v>
      </c>
      <c r="B114" s="37">
        <f t="shared" ca="1" si="34"/>
        <v>9274.25</v>
      </c>
      <c r="C114" s="46" t="str">
        <f t="shared" ca="1" si="35"/>
        <v>Liberal</v>
      </c>
      <c r="D114" s="45">
        <f t="shared" ca="1" si="36"/>
        <v>16</v>
      </c>
      <c r="E114" s="52">
        <f t="shared" ca="1" si="41"/>
        <v>1899.222222222219</v>
      </c>
      <c r="F114" s="48">
        <f t="shared" ca="1" si="37"/>
        <v>150287.22222222222</v>
      </c>
      <c r="G114" s="49">
        <f t="shared" ca="1" si="38"/>
        <v>-5304.7499999999945</v>
      </c>
      <c r="H114" s="50">
        <f t="shared" ca="1" si="39"/>
        <v>143083.25</v>
      </c>
      <c r="I114" s="51">
        <v>84</v>
      </c>
      <c r="J114" s="10"/>
      <c r="K114" s="14"/>
      <c r="L114" s="10"/>
      <c r="M114" s="10"/>
      <c r="N114" s="10"/>
      <c r="O114" s="10"/>
      <c r="P114" s="10"/>
      <c r="Q114" s="10"/>
      <c r="R114" s="10"/>
      <c r="S114" s="10"/>
      <c r="T114" s="10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18">
        <f t="shared" ca="1" si="1"/>
        <v>11076.083333333334</v>
      </c>
      <c r="AK114" s="19" t="str">
        <f t="shared" ca="1" si="2"/>
        <v>La U</v>
      </c>
      <c r="AL114" s="11" t="s">
        <v>70</v>
      </c>
      <c r="AM114" s="20">
        <v>14</v>
      </c>
      <c r="AN114" s="21">
        <v>12</v>
      </c>
    </row>
    <row r="115" spans="1:40" ht="12" customHeight="1">
      <c r="A115" s="45">
        <v>85</v>
      </c>
      <c r="B115" s="37">
        <f t="shared" ca="1" si="34"/>
        <v>8995.105263157895</v>
      </c>
      <c r="C115" s="46" t="str">
        <f t="shared" ca="1" si="35"/>
        <v>Cambio</v>
      </c>
      <c r="D115" s="45">
        <f t="shared" ca="1" si="36"/>
        <v>19</v>
      </c>
      <c r="E115" s="52">
        <f t="shared" ca="1" si="41"/>
        <v>5304.7499999999945</v>
      </c>
      <c r="F115" s="48">
        <f t="shared" ca="1" si="37"/>
        <v>176211.75</v>
      </c>
      <c r="G115" s="49">
        <f t="shared" ca="1" si="38"/>
        <v>-2014.5789473684235</v>
      </c>
      <c r="H115" s="50">
        <f t="shared" ca="1" si="39"/>
        <v>168892.42105263157</v>
      </c>
      <c r="I115" s="51">
        <v>85</v>
      </c>
      <c r="J115" s="10"/>
      <c r="K115" s="14"/>
      <c r="L115" s="10"/>
      <c r="M115" s="10"/>
      <c r="N115" s="10"/>
      <c r="O115" s="10"/>
      <c r="P115" s="10"/>
      <c r="Q115" s="10"/>
      <c r="R115" s="10"/>
      <c r="S115" s="10"/>
      <c r="T115" s="10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18">
        <f t="shared" ca="1" si="1"/>
        <v>10224.076923076924</v>
      </c>
      <c r="AK115" s="19" t="str">
        <f t="shared" ca="1" si="2"/>
        <v>La U</v>
      </c>
      <c r="AL115" s="11" t="s">
        <v>70</v>
      </c>
      <c r="AM115" s="20">
        <v>15</v>
      </c>
      <c r="AN115" s="21">
        <v>13</v>
      </c>
    </row>
    <row r="116" spans="1:40" ht="12" customHeight="1">
      <c r="A116" s="45">
        <v>86</v>
      </c>
      <c r="B116" s="37">
        <f t="shared" ca="1" si="34"/>
        <v>8860.8666666666668</v>
      </c>
      <c r="C116" s="46" t="str">
        <f t="shared" ca="1" si="35"/>
        <v>La U</v>
      </c>
      <c r="D116" s="45">
        <f t="shared" ca="1" si="36"/>
        <v>15</v>
      </c>
      <c r="E116" s="52">
        <f t="shared" ca="1" si="41"/>
        <v>2014.5789473684235</v>
      </c>
      <c r="F116" s="48">
        <f t="shared" ca="1" si="37"/>
        <v>134927.57894736843</v>
      </c>
      <c r="G116" s="49">
        <f t="shared" ca="1" si="38"/>
        <v>-307.26666666667916</v>
      </c>
      <c r="H116" s="50">
        <f t="shared" ca="1" si="39"/>
        <v>132605.73333333331</v>
      </c>
      <c r="I116" s="51">
        <v>86</v>
      </c>
      <c r="J116" s="10"/>
      <c r="K116" s="14"/>
      <c r="L116" s="10"/>
      <c r="M116" s="10"/>
      <c r="N116" s="10"/>
      <c r="O116" s="10"/>
      <c r="P116" s="10"/>
      <c r="Q116" s="10"/>
      <c r="R116" s="10"/>
      <c r="S116" s="10"/>
      <c r="T116" s="10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18">
        <f t="shared" ca="1" si="1"/>
        <v>9493.7857142857138</v>
      </c>
      <c r="AK116" s="19" t="str">
        <f t="shared" ca="1" si="2"/>
        <v>La U</v>
      </c>
      <c r="AL116" s="11" t="s">
        <v>70</v>
      </c>
      <c r="AM116" s="20">
        <v>16</v>
      </c>
      <c r="AN116" s="21">
        <v>14</v>
      </c>
    </row>
    <row r="117" spans="1:40" ht="12" customHeight="1">
      <c r="A117" s="45">
        <v>87</v>
      </c>
      <c r="B117" s="37">
        <f t="shared" ca="1" si="34"/>
        <v>8837.3076923076915</v>
      </c>
      <c r="C117" s="46" t="str">
        <f t="shared" ca="1" si="35"/>
        <v>MIRA</v>
      </c>
      <c r="D117" s="45">
        <f t="shared" ca="1" si="36"/>
        <v>13</v>
      </c>
      <c r="E117" s="52">
        <f t="shared" ca="1" si="41"/>
        <v>307.26666666667916</v>
      </c>
      <c r="F117" s="48">
        <f t="shared" ca="1" si="37"/>
        <v>115192.26666666668</v>
      </c>
      <c r="G117" s="49">
        <f t="shared" ca="1" si="38"/>
        <v>-1847.2307692307659</v>
      </c>
      <c r="H117" s="50">
        <f t="shared" ca="1" si="39"/>
        <v>113037.76923076923</v>
      </c>
      <c r="I117" s="51">
        <v>87</v>
      </c>
      <c r="J117" s="10"/>
      <c r="K117" s="14"/>
      <c r="L117" s="10"/>
      <c r="M117" s="10"/>
      <c r="N117" s="10"/>
      <c r="O117" s="10"/>
      <c r="P117" s="10"/>
      <c r="Q117" s="10"/>
      <c r="R117" s="10"/>
      <c r="S117" s="10"/>
      <c r="T117" s="10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18">
        <f t="shared" ca="1" si="1"/>
        <v>8860.8666666666668</v>
      </c>
      <c r="AK117" s="19" t="str">
        <f t="shared" ca="1" si="2"/>
        <v>La U</v>
      </c>
      <c r="AL117" s="11" t="s">
        <v>70</v>
      </c>
      <c r="AM117" s="20">
        <v>17</v>
      </c>
      <c r="AN117" s="21">
        <v>15</v>
      </c>
    </row>
    <row r="118" spans="1:40" ht="12" customHeight="1">
      <c r="A118" s="45">
        <v>88</v>
      </c>
      <c r="B118" s="37">
        <f t="shared" ca="1" si="34"/>
        <v>8728.7058823529405</v>
      </c>
      <c r="C118" s="46" t="str">
        <f t="shared" ca="1" si="35"/>
        <v>Liberal</v>
      </c>
      <c r="D118" s="45">
        <f t="shared" ca="1" si="36"/>
        <v>17</v>
      </c>
      <c r="E118" s="52">
        <f t="shared" ca="1" si="41"/>
        <v>1847.2307692307659</v>
      </c>
      <c r="F118" s="48">
        <f t="shared" ca="1" si="37"/>
        <v>150235.23076923075</v>
      </c>
      <c r="G118" s="49">
        <f t="shared" ca="1" si="38"/>
        <v>-957.47058823528641</v>
      </c>
      <c r="H118" s="50">
        <f t="shared" ca="1" si="39"/>
        <v>147430.5294117647</v>
      </c>
      <c r="I118" s="51">
        <v>88</v>
      </c>
      <c r="J118" s="10"/>
      <c r="K118" s="14"/>
      <c r="L118" s="10"/>
      <c r="M118" s="10"/>
      <c r="N118" s="10"/>
      <c r="O118" s="10"/>
      <c r="P118" s="10"/>
      <c r="Q118" s="10"/>
      <c r="R118" s="10"/>
      <c r="S118" s="10"/>
      <c r="T118" s="10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18">
        <f t="shared" ca="1" si="1"/>
        <v>8307.0625</v>
      </c>
      <c r="AK118" s="19" t="str">
        <f t="shared" ca="1" si="2"/>
        <v>La U</v>
      </c>
      <c r="AL118" s="11" t="s">
        <v>70</v>
      </c>
      <c r="AM118" s="20">
        <v>18</v>
      </c>
      <c r="AN118" s="21">
        <v>16</v>
      </c>
    </row>
    <row r="119" spans="1:40" ht="12" customHeight="1">
      <c r="A119" s="45">
        <v>89</v>
      </c>
      <c r="B119" s="37">
        <f t="shared" ca="1" si="34"/>
        <v>8649</v>
      </c>
      <c r="C119" s="46" t="str">
        <f t="shared" ca="1" si="35"/>
        <v>Verde</v>
      </c>
      <c r="D119" s="45">
        <f t="shared" ca="1" si="36"/>
        <v>12</v>
      </c>
      <c r="E119" s="52">
        <f t="shared" ca="1" si="41"/>
        <v>957.47058823528641</v>
      </c>
      <c r="F119" s="48">
        <f t="shared" ca="1" si="37"/>
        <v>104745.47058823529</v>
      </c>
      <c r="G119" s="49">
        <f t="shared" ca="1" si="38"/>
        <v>-2073.9999999999927</v>
      </c>
      <c r="H119" s="50">
        <f t="shared" ca="1" si="39"/>
        <v>101714</v>
      </c>
      <c r="I119" s="51">
        <v>89</v>
      </c>
      <c r="J119" s="10"/>
      <c r="K119" s="14"/>
      <c r="L119" s="10"/>
      <c r="M119" s="10"/>
      <c r="N119" s="10"/>
      <c r="O119" s="10"/>
      <c r="P119" s="10"/>
      <c r="Q119" s="10"/>
      <c r="R119" s="10"/>
      <c r="S119" s="10"/>
      <c r="T119" s="10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18">
        <f t="shared" ca="1" si="1"/>
        <v>7818.411764705882</v>
      </c>
      <c r="AK119" s="19" t="str">
        <f t="shared" ca="1" si="2"/>
        <v>La U</v>
      </c>
      <c r="AL119" s="11" t="s">
        <v>70</v>
      </c>
      <c r="AM119" s="20">
        <v>19</v>
      </c>
      <c r="AN119" s="21">
        <v>17</v>
      </c>
    </row>
    <row r="120" spans="1:40" ht="12" customHeight="1">
      <c r="A120" s="45">
        <v>90</v>
      </c>
      <c r="B120" s="37">
        <f t="shared" ca="1" si="34"/>
        <v>8545.35</v>
      </c>
      <c r="C120" s="46" t="str">
        <f t="shared" ca="1" si="35"/>
        <v>Cambio</v>
      </c>
      <c r="D120" s="45">
        <f t="shared" ca="1" si="36"/>
        <v>20</v>
      </c>
      <c r="E120" s="52">
        <f t="shared" ca="1" si="41"/>
        <v>2073.9999999999927</v>
      </c>
      <c r="F120" s="48">
        <f t="shared" ca="1" si="37"/>
        <v>172981</v>
      </c>
      <c r="G120" s="49">
        <f t="shared" ca="1" si="38"/>
        <v>-918.5</v>
      </c>
      <c r="H120" s="50">
        <f t="shared" ca="1" si="39"/>
        <v>169988.5</v>
      </c>
      <c r="I120" s="51">
        <v>90</v>
      </c>
      <c r="J120" s="10"/>
      <c r="K120" s="14"/>
      <c r="L120" s="10"/>
      <c r="M120" s="10"/>
      <c r="N120" s="10"/>
      <c r="O120" s="10"/>
      <c r="P120" s="10"/>
      <c r="Q120" s="10"/>
      <c r="R120" s="10"/>
      <c r="S120" s="10"/>
      <c r="T120" s="10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18">
        <f t="shared" ca="1" si="1"/>
        <v>7384.0555555555557</v>
      </c>
      <c r="AK120" s="19" t="str">
        <f t="shared" ca="1" si="2"/>
        <v>La U</v>
      </c>
      <c r="AL120" s="11" t="s">
        <v>70</v>
      </c>
      <c r="AM120" s="20">
        <v>20</v>
      </c>
      <c r="AN120" s="21">
        <v>18</v>
      </c>
    </row>
    <row r="121" spans="1:40" ht="12" customHeight="1">
      <c r="A121" s="45">
        <v>91</v>
      </c>
      <c r="B121" s="37">
        <f t="shared" ca="1" si="34"/>
        <v>8453.6</v>
      </c>
      <c r="C121" s="46" t="str">
        <f t="shared" ca="1" si="35"/>
        <v>Centro</v>
      </c>
      <c r="D121" s="45">
        <f t="shared" ca="1" si="36"/>
        <v>10</v>
      </c>
      <c r="E121" s="52">
        <f t="shared" ca="1" si="41"/>
        <v>918.5</v>
      </c>
      <c r="F121" s="48">
        <f t="shared" ca="1" si="37"/>
        <v>85454.5</v>
      </c>
      <c r="G121" s="49">
        <f t="shared" ca="1" si="38"/>
        <v>-2345.6000000000058</v>
      </c>
      <c r="H121" s="50">
        <f t="shared" ca="1" si="39"/>
        <v>82190.399999999994</v>
      </c>
      <c r="I121" s="51">
        <v>91</v>
      </c>
      <c r="J121" s="10"/>
      <c r="K121" s="14"/>
      <c r="L121" s="10"/>
      <c r="M121" s="10"/>
      <c r="N121" s="10"/>
      <c r="O121" s="10"/>
      <c r="P121" s="10"/>
      <c r="Q121" s="10"/>
      <c r="R121" s="10"/>
      <c r="S121" s="10"/>
      <c r="T121" s="10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18">
        <f t="shared" ca="1" si="1"/>
        <v>6995.4210526315792</v>
      </c>
      <c r="AK121" s="19" t="str">
        <f t="shared" ca="1" si="2"/>
        <v>La U</v>
      </c>
      <c r="AL121" s="11" t="s">
        <v>70</v>
      </c>
      <c r="AM121" s="20">
        <v>21</v>
      </c>
      <c r="AN121" s="21">
        <v>19</v>
      </c>
    </row>
    <row r="122" spans="1:40" ht="12" customHeight="1">
      <c r="A122" s="45">
        <v>92</v>
      </c>
      <c r="B122" s="37">
        <f t="shared" ca="1" si="34"/>
        <v>8307.0625</v>
      </c>
      <c r="C122" s="46" t="str">
        <f t="shared" ca="1" si="35"/>
        <v>La U</v>
      </c>
      <c r="D122" s="45">
        <f t="shared" ca="1" si="36"/>
        <v>16</v>
      </c>
      <c r="E122" s="52">
        <f t="shared" ca="1" si="41"/>
        <v>2345.6000000000058</v>
      </c>
      <c r="F122" s="48">
        <f t="shared" ca="1" si="37"/>
        <v>135258.6</v>
      </c>
      <c r="G122" s="49">
        <f t="shared" ca="1" si="38"/>
        <v>-1140.1250000000073</v>
      </c>
      <c r="H122" s="50">
        <f t="shared" ca="1" si="39"/>
        <v>131772.875</v>
      </c>
      <c r="I122" s="51">
        <v>92</v>
      </c>
      <c r="J122" s="10"/>
      <c r="K122" s="14"/>
      <c r="L122" s="10"/>
      <c r="M122" s="10"/>
      <c r="N122" s="10"/>
      <c r="O122" s="10"/>
      <c r="P122" s="10"/>
      <c r="Q122" s="10"/>
      <c r="R122" s="10"/>
      <c r="S122" s="10"/>
      <c r="T122" s="10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18">
        <f t="shared" ca="1" si="1"/>
        <v>6645.65</v>
      </c>
      <c r="AK122" s="19" t="str">
        <f t="shared" ca="1" si="2"/>
        <v>La U</v>
      </c>
      <c r="AL122" s="11" t="s">
        <v>70</v>
      </c>
      <c r="AM122" s="20">
        <v>22</v>
      </c>
      <c r="AN122" s="21">
        <v>20</v>
      </c>
    </row>
    <row r="123" spans="1:40" ht="12" customHeight="1">
      <c r="A123" s="45">
        <v>93</v>
      </c>
      <c r="B123" s="37">
        <f t="shared" ca="1" si="34"/>
        <v>8243.7777777777774</v>
      </c>
      <c r="C123" s="46" t="str">
        <f t="shared" ca="1" si="35"/>
        <v>Liberal</v>
      </c>
      <c r="D123" s="45">
        <f t="shared" ca="1" si="36"/>
        <v>18</v>
      </c>
      <c r="E123" s="52">
        <f t="shared" ca="1" si="41"/>
        <v>1140.1250000000073</v>
      </c>
      <c r="F123" s="48">
        <f t="shared" ca="1" si="37"/>
        <v>149528.125</v>
      </c>
      <c r="G123" s="49">
        <f t="shared" ca="1" si="38"/>
        <v>-528.88888888887232</v>
      </c>
      <c r="H123" s="50">
        <f t="shared" ca="1" si="39"/>
        <v>147859.11111111112</v>
      </c>
      <c r="I123" s="51">
        <v>93</v>
      </c>
      <c r="J123" s="10"/>
      <c r="K123" s="14"/>
      <c r="L123" s="10"/>
      <c r="M123" s="10"/>
      <c r="N123" s="10"/>
      <c r="O123" s="10"/>
      <c r="P123" s="10"/>
      <c r="Q123" s="10"/>
      <c r="R123" s="10"/>
      <c r="S123" s="10"/>
      <c r="T123" s="10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18">
        <f t="shared" ca="1" si="1"/>
        <v>6329.1904761904761</v>
      </c>
      <c r="AK123" s="19" t="str">
        <f t="shared" ca="1" si="2"/>
        <v>La U</v>
      </c>
      <c r="AL123" s="11" t="s">
        <v>70</v>
      </c>
      <c r="AM123" s="20">
        <v>23</v>
      </c>
      <c r="AN123" s="21">
        <v>21</v>
      </c>
    </row>
    <row r="124" spans="1:40" ht="12" customHeight="1">
      <c r="A124" s="45">
        <v>94</v>
      </c>
      <c r="B124" s="37">
        <f t="shared" ca="1" si="34"/>
        <v>8206.0714285714294</v>
      </c>
      <c r="C124" s="46" t="str">
        <f t="shared" ca="1" si="35"/>
        <v>MIRA</v>
      </c>
      <c r="D124" s="45">
        <f t="shared" ca="1" si="36"/>
        <v>14</v>
      </c>
      <c r="E124" s="52">
        <f t="shared" ca="1" si="41"/>
        <v>528.88888888887232</v>
      </c>
      <c r="F124" s="48">
        <f t="shared" ca="1" si="37"/>
        <v>115413.88888888888</v>
      </c>
      <c r="G124" s="49">
        <f t="shared" ca="1" si="38"/>
        <v>-1421.5000000000136</v>
      </c>
      <c r="H124" s="50">
        <f t="shared" ca="1" si="39"/>
        <v>113463.49999999999</v>
      </c>
      <c r="I124" s="51">
        <v>94</v>
      </c>
      <c r="J124" s="10"/>
      <c r="K124" s="14"/>
      <c r="L124" s="10"/>
      <c r="M124" s="10"/>
      <c r="N124" s="10"/>
      <c r="O124" s="10"/>
      <c r="P124" s="10"/>
      <c r="Q124" s="10"/>
      <c r="R124" s="10"/>
      <c r="S124" s="10"/>
      <c r="T124" s="10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18">
        <f t="shared" ca="1" si="1"/>
        <v>6041.5</v>
      </c>
      <c r="AK124" s="19" t="str">
        <f t="shared" ca="1" si="2"/>
        <v>La U</v>
      </c>
      <c r="AL124" s="11" t="s">
        <v>70</v>
      </c>
      <c r="AM124" s="20">
        <v>24</v>
      </c>
      <c r="AN124" s="21">
        <v>22</v>
      </c>
    </row>
    <row r="125" spans="1:40" ht="12" customHeight="1">
      <c r="A125" s="45">
        <v>95</v>
      </c>
      <c r="B125" s="37">
        <f t="shared" ca="1" si="34"/>
        <v>8138.4285714285716</v>
      </c>
      <c r="C125" s="46" t="str">
        <f t="shared" ca="1" si="35"/>
        <v>Cambio</v>
      </c>
      <c r="D125" s="45">
        <f t="shared" ca="1" si="36"/>
        <v>21</v>
      </c>
      <c r="E125" s="52">
        <f t="shared" ca="1" si="41"/>
        <v>1421.5000000000136</v>
      </c>
      <c r="F125" s="48">
        <f t="shared" ca="1" si="37"/>
        <v>172328.5</v>
      </c>
      <c r="G125" s="49">
        <f t="shared" ca="1" si="38"/>
        <v>-2012.5714285714312</v>
      </c>
      <c r="H125" s="50">
        <f t="shared" ca="1" si="39"/>
        <v>168894.42857142858</v>
      </c>
      <c r="I125" s="51">
        <v>95</v>
      </c>
      <c r="J125" s="10"/>
      <c r="K125" s="14"/>
      <c r="L125" s="10"/>
      <c r="M125" s="10"/>
      <c r="N125" s="10"/>
      <c r="O125" s="10"/>
      <c r="P125" s="10"/>
      <c r="Q125" s="10"/>
      <c r="R125" s="10"/>
      <c r="S125" s="10"/>
      <c r="T125" s="10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18">
        <f t="shared" ca="1" si="1"/>
        <v>5778.826086956522</v>
      </c>
      <c r="AK125" s="19" t="str">
        <f t="shared" ca="1" si="2"/>
        <v>La U</v>
      </c>
      <c r="AL125" s="11" t="s">
        <v>70</v>
      </c>
      <c r="AM125" s="20">
        <v>25</v>
      </c>
      <c r="AN125" s="21">
        <v>23</v>
      </c>
    </row>
    <row r="126" spans="1:40" ht="12" customHeight="1">
      <c r="A126" s="45">
        <v>96</v>
      </c>
      <c r="B126" s="37">
        <f t="shared" ca="1" si="34"/>
        <v>7983.6923076923076</v>
      </c>
      <c r="C126" s="46" t="str">
        <f t="shared" ca="1" si="35"/>
        <v>Verde</v>
      </c>
      <c r="D126" s="45">
        <f t="shared" ca="1" si="36"/>
        <v>13</v>
      </c>
      <c r="E126" s="52">
        <f t="shared" ca="1" si="41"/>
        <v>2012.5714285714312</v>
      </c>
      <c r="F126" s="48">
        <f t="shared" ca="1" si="37"/>
        <v>105800.57142857143</v>
      </c>
      <c r="G126" s="49">
        <f t="shared" ca="1" si="38"/>
        <v>-2810.7692307692359</v>
      </c>
      <c r="H126" s="50">
        <f t="shared" ca="1" si="39"/>
        <v>100977.23076923077</v>
      </c>
      <c r="I126" s="51">
        <v>96</v>
      </c>
      <c r="J126" s="10"/>
      <c r="K126" s="14"/>
      <c r="L126" s="10"/>
      <c r="M126" s="10"/>
      <c r="N126" s="10"/>
      <c r="O126" s="10"/>
      <c r="P126" s="10"/>
      <c r="Q126" s="10"/>
      <c r="R126" s="10"/>
      <c r="S126" s="10"/>
      <c r="T126" s="10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18">
        <f t="shared" ca="1" si="1"/>
        <v>5538.041666666667</v>
      </c>
      <c r="AK126" s="19" t="str">
        <f t="shared" ca="1" si="2"/>
        <v>La U</v>
      </c>
      <c r="AL126" s="11" t="s">
        <v>70</v>
      </c>
      <c r="AM126" s="20">
        <v>26</v>
      </c>
      <c r="AN126" s="21">
        <v>24</v>
      </c>
    </row>
    <row r="127" spans="1:40" ht="12" customHeight="1">
      <c r="A127" s="45">
        <v>97</v>
      </c>
      <c r="B127" s="37">
        <f t="shared" ca="1" si="34"/>
        <v>7818.411764705882</v>
      </c>
      <c r="C127" s="46" t="str">
        <f t="shared" ca="1" si="35"/>
        <v>La U</v>
      </c>
      <c r="D127" s="45">
        <f t="shared" ca="1" si="36"/>
        <v>17</v>
      </c>
      <c r="E127" s="52">
        <f t="shared" ca="1" si="41"/>
        <v>2810.7692307692359</v>
      </c>
      <c r="F127" s="48">
        <f t="shared" ca="1" si="37"/>
        <v>135723.76923076925</v>
      </c>
      <c r="G127" s="49">
        <f t="shared" ca="1" si="38"/>
        <v>-162.82352941176305</v>
      </c>
      <c r="H127" s="50">
        <f t="shared" ca="1" si="39"/>
        <v>132750.17647058822</v>
      </c>
      <c r="I127" s="51">
        <v>97</v>
      </c>
      <c r="J127" s="10"/>
      <c r="K127" s="14"/>
      <c r="L127" s="10"/>
      <c r="M127" s="10"/>
      <c r="N127" s="10"/>
      <c r="O127" s="10"/>
      <c r="P127" s="10"/>
      <c r="Q127" s="10"/>
      <c r="R127" s="10"/>
      <c r="S127" s="10"/>
      <c r="T127" s="10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18">
        <f t="shared" ca="1" si="1"/>
        <v>5316.52</v>
      </c>
      <c r="AK127" s="19" t="str">
        <f t="shared" ca="1" si="2"/>
        <v>La U</v>
      </c>
      <c r="AL127" s="11" t="s">
        <v>70</v>
      </c>
      <c r="AM127" s="20">
        <v>27</v>
      </c>
      <c r="AN127" s="21">
        <v>25</v>
      </c>
    </row>
    <row r="128" spans="1:40" ht="12" customHeight="1">
      <c r="A128" s="45">
        <v>98</v>
      </c>
      <c r="B128" s="37">
        <f t="shared" ca="1" si="34"/>
        <v>7809.894736842105</v>
      </c>
      <c r="C128" s="46" t="str">
        <f t="shared" ca="1" si="35"/>
        <v>Liberal</v>
      </c>
      <c r="D128" s="45">
        <f t="shared" ca="1" si="36"/>
        <v>19</v>
      </c>
      <c r="E128" s="52">
        <f t="shared" ca="1" si="41"/>
        <v>162.82352941176305</v>
      </c>
      <c r="F128" s="48">
        <f t="shared" ca="1" si="37"/>
        <v>148550.82352941178</v>
      </c>
      <c r="G128" s="49">
        <f t="shared" ca="1" si="38"/>
        <v>-911.68421052630947</v>
      </c>
      <c r="H128" s="50">
        <f t="shared" ca="1" si="39"/>
        <v>147476.31578947368</v>
      </c>
      <c r="I128" s="51">
        <v>98</v>
      </c>
      <c r="J128" s="10"/>
      <c r="K128" s="14"/>
      <c r="L128" s="10"/>
      <c r="M128" s="10"/>
      <c r="N128" s="10"/>
      <c r="O128" s="10"/>
      <c r="P128" s="10"/>
      <c r="Q128" s="10"/>
      <c r="R128" s="10"/>
      <c r="S128" s="10"/>
      <c r="T128" s="10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18">
        <f t="shared" ca="1" si="1"/>
        <v>5112.0384615384619</v>
      </c>
      <c r="AK128" s="19" t="str">
        <f t="shared" ca="1" si="2"/>
        <v>La U</v>
      </c>
      <c r="AL128" s="11" t="s">
        <v>70</v>
      </c>
      <c r="AM128" s="20">
        <v>28</v>
      </c>
      <c r="AN128" s="21">
        <v>26</v>
      </c>
    </row>
    <row r="129" spans="1:40" ht="12" customHeight="1">
      <c r="A129" s="45">
        <v>99</v>
      </c>
      <c r="B129" s="37">
        <f t="shared" ca="1" si="34"/>
        <v>7768.5</v>
      </c>
      <c r="C129" s="46" t="str">
        <f t="shared" ca="1" si="35"/>
        <v>Cambio</v>
      </c>
      <c r="D129" s="45">
        <f t="shared" ca="1" si="36"/>
        <v>22</v>
      </c>
      <c r="E129" s="52">
        <f t="shared" ca="1" si="41"/>
        <v>911.68421052630947</v>
      </c>
      <c r="F129" s="48">
        <f t="shared" ca="1" si="37"/>
        <v>171818.68421052632</v>
      </c>
      <c r="G129" s="49">
        <f t="shared" ca="1" si="38"/>
        <v>-227.50000000000091</v>
      </c>
      <c r="H129" s="50">
        <f t="shared" ca="1" si="39"/>
        <v>170679.5</v>
      </c>
      <c r="I129" s="51">
        <v>99</v>
      </c>
      <c r="J129" s="10"/>
      <c r="K129" s="14"/>
      <c r="L129" s="10"/>
      <c r="M129" s="10"/>
      <c r="N129" s="10"/>
      <c r="O129" s="10"/>
      <c r="P129" s="10"/>
      <c r="Q129" s="10"/>
      <c r="R129" s="10"/>
      <c r="S129" s="10"/>
      <c r="T129" s="10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18">
        <f t="shared" ca="1" si="1"/>
        <v>4922.7037037037035</v>
      </c>
      <c r="AK129" s="19" t="str">
        <f t="shared" ca="1" si="2"/>
        <v>La U</v>
      </c>
      <c r="AL129" s="11" t="s">
        <v>70</v>
      </c>
      <c r="AM129" s="20">
        <v>29</v>
      </c>
      <c r="AN129" s="21">
        <v>27</v>
      </c>
    </row>
    <row r="130" spans="1:40" ht="12" customHeight="1">
      <c r="A130" s="45">
        <v>100</v>
      </c>
      <c r="B130" s="37">
        <f t="shared" ca="1" si="34"/>
        <v>7723.2</v>
      </c>
      <c r="C130" s="46" t="str">
        <f t="shared" ca="1" si="35"/>
        <v>ASI</v>
      </c>
      <c r="D130" s="45">
        <f t="shared" ca="1" si="36"/>
        <v>5</v>
      </c>
      <c r="E130" s="52">
        <f t="shared" ca="1" si="41"/>
        <v>227.50000000000091</v>
      </c>
      <c r="F130" s="48">
        <f t="shared" ca="1" si="37"/>
        <v>38843.5</v>
      </c>
      <c r="G130" s="49">
        <f t="shared" ca="1" si="38"/>
        <v>-420.19999999999891</v>
      </c>
      <c r="H130" s="50">
        <f t="shared" ca="1" si="39"/>
        <v>38195.800000000003</v>
      </c>
      <c r="I130" s="51">
        <v>100</v>
      </c>
      <c r="J130" s="10"/>
      <c r="K130" s="14"/>
      <c r="L130" s="10"/>
      <c r="M130" s="10"/>
      <c r="N130" s="10"/>
      <c r="O130" s="10"/>
      <c r="P130" s="10"/>
      <c r="Q130" s="10"/>
      <c r="R130" s="10"/>
      <c r="S130" s="10"/>
      <c r="T130" s="10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18">
        <f t="shared" ca="1" si="1"/>
        <v>4746.8928571428569</v>
      </c>
      <c r="AK130" s="19" t="str">
        <f t="shared" ca="1" si="2"/>
        <v>La U</v>
      </c>
      <c r="AL130" s="11" t="s">
        <v>70</v>
      </c>
      <c r="AM130" s="20">
        <v>30</v>
      </c>
      <c r="AN130" s="21">
        <v>28</v>
      </c>
    </row>
    <row r="131" spans="1:40" ht="12" customHeight="1">
      <c r="A131" s="45">
        <v>101</v>
      </c>
      <c r="B131" s="37">
        <f t="shared" ca="1" si="34"/>
        <v>7685.090909090909</v>
      </c>
      <c r="C131" s="46" t="str">
        <f t="shared" ca="1" si="35"/>
        <v>Centro</v>
      </c>
      <c r="D131" s="45">
        <f t="shared" ca="1" si="36"/>
        <v>11</v>
      </c>
      <c r="E131" s="52">
        <f t="shared" ca="1" si="41"/>
        <v>420.19999999999891</v>
      </c>
      <c r="F131" s="48">
        <f t="shared" ca="1" si="37"/>
        <v>84956.2</v>
      </c>
      <c r="G131" s="49">
        <f t="shared" ca="1" si="38"/>
        <v>-392.36363636363512</v>
      </c>
      <c r="H131" s="50">
        <f t="shared" ca="1" si="39"/>
        <v>84143.636363636368</v>
      </c>
      <c r="I131" s="51">
        <v>101</v>
      </c>
      <c r="J131" s="10"/>
      <c r="K131" s="14"/>
      <c r="L131" s="10"/>
      <c r="M131" s="10"/>
      <c r="N131" s="10"/>
      <c r="O131" s="10"/>
      <c r="P131" s="10"/>
      <c r="Q131" s="10"/>
      <c r="R131" s="10"/>
      <c r="S131" s="10"/>
      <c r="T131" s="10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18">
        <f t="shared" ca="1" si="1"/>
        <v>4583.2068965517237</v>
      </c>
      <c r="AK131" s="19" t="str">
        <f t="shared" ca="1" si="2"/>
        <v>La U</v>
      </c>
      <c r="AL131" s="11" t="s">
        <v>70</v>
      </c>
      <c r="AM131" s="20">
        <v>31</v>
      </c>
      <c r="AN131" s="21">
        <v>29</v>
      </c>
    </row>
    <row r="132" spans="1:40" ht="12" customHeight="1">
      <c r="A132" s="45">
        <v>102</v>
      </c>
      <c r="B132" s="37">
        <f t="shared" ca="1" si="34"/>
        <v>7659</v>
      </c>
      <c r="C132" s="46" t="str">
        <f t="shared" ca="1" si="35"/>
        <v>MIRA</v>
      </c>
      <c r="D132" s="45">
        <f t="shared" ca="1" si="36"/>
        <v>15</v>
      </c>
      <c r="E132" s="52">
        <f t="shared" ca="1" si="41"/>
        <v>392.36363636363512</v>
      </c>
      <c r="F132" s="48">
        <f t="shared" ca="1" si="37"/>
        <v>115277.36363636363</v>
      </c>
      <c r="G132" s="49">
        <f t="shared" ca="1" si="38"/>
        <v>-5250.9999999999918</v>
      </c>
      <c r="H132" s="50">
        <f t="shared" ca="1" si="39"/>
        <v>109634.00000000001</v>
      </c>
      <c r="I132" s="51">
        <v>102</v>
      </c>
      <c r="J132" s="10"/>
      <c r="K132" s="14"/>
      <c r="L132" s="10"/>
      <c r="M132" s="10"/>
      <c r="N132" s="10"/>
      <c r="O132" s="10"/>
      <c r="P132" s="10"/>
      <c r="Q132" s="10"/>
      <c r="R132" s="10"/>
      <c r="S132" s="10"/>
      <c r="T132" s="10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18">
        <f t="shared" ca="1" si="1"/>
        <v>4430.4333333333334</v>
      </c>
      <c r="AK132" s="19" t="str">
        <f t="shared" ca="1" si="2"/>
        <v>La U</v>
      </c>
      <c r="AL132" s="11" t="s">
        <v>70</v>
      </c>
      <c r="AM132" s="20">
        <v>32</v>
      </c>
      <c r="AN132" s="21">
        <v>30</v>
      </c>
    </row>
    <row r="133" spans="1:40" ht="12" customHeight="1">
      <c r="A133" s="45">
        <v>103</v>
      </c>
      <c r="B133" s="37">
        <f t="shared" ca="1" si="34"/>
        <v>7430.739130434783</v>
      </c>
      <c r="C133" s="46" t="str">
        <f t="shared" ca="1" si="35"/>
        <v>Cambio</v>
      </c>
      <c r="D133" s="45">
        <f t="shared" ca="1" si="36"/>
        <v>23</v>
      </c>
      <c r="E133" s="52">
        <f t="shared" ca="1" si="41"/>
        <v>5250.9999999999918</v>
      </c>
      <c r="F133" s="48">
        <f t="shared" ca="1" si="37"/>
        <v>176158</v>
      </c>
      <c r="G133" s="49">
        <f t="shared" ca="1" si="38"/>
        <v>-227.78260869566657</v>
      </c>
      <c r="H133" s="50">
        <f t="shared" ca="1" si="39"/>
        <v>170679.21739130432</v>
      </c>
      <c r="I133" s="51">
        <v>103</v>
      </c>
      <c r="J133" s="10"/>
      <c r="K133" s="14"/>
      <c r="L133" s="10"/>
      <c r="M133" s="10"/>
      <c r="N133" s="10"/>
      <c r="O133" s="10"/>
      <c r="P133" s="10"/>
      <c r="Q133" s="10"/>
      <c r="R133" s="10"/>
      <c r="S133" s="10"/>
      <c r="T133" s="10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18">
        <f t="shared" ca="1" si="1"/>
        <v>4287.5161290322585</v>
      </c>
      <c r="AK133" s="19" t="str">
        <f t="shared" ca="1" si="2"/>
        <v>La U</v>
      </c>
      <c r="AL133" s="11" t="s">
        <v>70</v>
      </c>
      <c r="AM133" s="20">
        <v>33</v>
      </c>
      <c r="AN133" s="21">
        <v>31</v>
      </c>
    </row>
    <row r="134" spans="1:40" ht="12" customHeight="1">
      <c r="A134" s="45">
        <v>104</v>
      </c>
      <c r="B134" s="37">
        <f t="shared" ca="1" si="34"/>
        <v>7419.4</v>
      </c>
      <c r="C134" s="46" t="str">
        <f t="shared" ca="1" si="35"/>
        <v>Liberal</v>
      </c>
      <c r="D134" s="45">
        <f t="shared" ca="1" si="36"/>
        <v>20</v>
      </c>
      <c r="E134" s="52">
        <f t="shared" ca="1" si="41"/>
        <v>227.78260869566657</v>
      </c>
      <c r="F134" s="48">
        <f t="shared" ca="1" si="37"/>
        <v>148615.78260869568</v>
      </c>
      <c r="G134" s="49">
        <f t="shared" ca="1" si="38"/>
        <v>-84.599999999993088</v>
      </c>
      <c r="H134" s="50">
        <f t="shared" ca="1" si="39"/>
        <v>148303.4</v>
      </c>
      <c r="I134" s="51">
        <v>104</v>
      </c>
      <c r="J134" s="10"/>
      <c r="K134" s="14"/>
      <c r="L134" s="10"/>
      <c r="M134" s="10"/>
      <c r="N134" s="10"/>
      <c r="O134" s="10"/>
      <c r="P134" s="10"/>
      <c r="Q134" s="10"/>
      <c r="R134" s="10"/>
      <c r="S134" s="10"/>
      <c r="T134" s="10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18">
        <f t="shared" ca="1" si="1"/>
        <v>4153.53125</v>
      </c>
      <c r="AK134" s="19" t="str">
        <f t="shared" ca="1" si="2"/>
        <v>La U</v>
      </c>
      <c r="AL134" s="11" t="s">
        <v>70</v>
      </c>
      <c r="AM134" s="20">
        <v>34</v>
      </c>
      <c r="AN134" s="21">
        <v>32</v>
      </c>
    </row>
    <row r="135" spans="1:40" ht="12" customHeight="1">
      <c r="A135" s="45">
        <v>105</v>
      </c>
      <c r="B135" s="37">
        <f t="shared" ca="1" si="34"/>
        <v>7413.4285714285716</v>
      </c>
      <c r="C135" s="46" t="str">
        <f t="shared" ca="1" si="35"/>
        <v>Verde</v>
      </c>
      <c r="D135" s="45">
        <f t="shared" ca="1" si="36"/>
        <v>14</v>
      </c>
      <c r="E135" s="52">
        <f t="shared" ca="1" si="41"/>
        <v>84.599999999993088</v>
      </c>
      <c r="F135" s="48">
        <f t="shared" ca="1" si="37"/>
        <v>103872.59999999999</v>
      </c>
      <c r="G135" s="49">
        <f t="shared" ca="1" si="38"/>
        <v>-529.71428571428623</v>
      </c>
      <c r="H135" s="50">
        <f t="shared" ca="1" si="39"/>
        <v>103258.28571428571</v>
      </c>
      <c r="I135" s="51">
        <v>105</v>
      </c>
      <c r="J135" s="10"/>
      <c r="K135" s="14"/>
      <c r="L135" s="10"/>
      <c r="M135" s="10"/>
      <c r="N135" s="10"/>
      <c r="O135" s="10"/>
      <c r="P135" s="10"/>
      <c r="Q135" s="10"/>
      <c r="R135" s="10"/>
      <c r="S135" s="10"/>
      <c r="T135" s="10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18">
        <f t="shared" ca="1" si="1"/>
        <v>4027.6666666666665</v>
      </c>
      <c r="AK135" s="19" t="str">
        <f t="shared" ca="1" si="2"/>
        <v>La U</v>
      </c>
      <c r="AL135" s="11" t="s">
        <v>70</v>
      </c>
      <c r="AM135" s="20">
        <v>35</v>
      </c>
      <c r="AN135" s="21">
        <v>33</v>
      </c>
    </row>
    <row r="136" spans="1:40" ht="12" customHeight="1">
      <c r="A136" s="45">
        <v>106</v>
      </c>
      <c r="B136" s="37">
        <f t="shared" ca="1" si="34"/>
        <v>7384.0555555555557</v>
      </c>
      <c r="C136" s="46" t="str">
        <f t="shared" ca="1" si="35"/>
        <v>La U</v>
      </c>
      <c r="D136" s="45">
        <f t="shared" ca="1" si="36"/>
        <v>18</v>
      </c>
      <c r="E136" s="52">
        <f t="shared" ca="1" si="41"/>
        <v>529.71428571428623</v>
      </c>
      <c r="F136" s="48">
        <f t="shared" ca="1" si="37"/>
        <v>133442.71428571429</v>
      </c>
      <c r="G136" s="49">
        <f t="shared" ca="1" si="38"/>
        <v>-3260.8888888888905</v>
      </c>
      <c r="H136" s="50">
        <f t="shared" ca="1" si="39"/>
        <v>129652.11111111111</v>
      </c>
      <c r="I136" s="51">
        <v>106</v>
      </c>
      <c r="J136" s="10"/>
      <c r="K136" s="14"/>
      <c r="L136" s="10"/>
      <c r="M136" s="10"/>
      <c r="N136" s="10"/>
      <c r="O136" s="10"/>
      <c r="P136" s="10"/>
      <c r="Q136" s="10"/>
      <c r="R136" s="10"/>
      <c r="S136" s="10"/>
      <c r="T136" s="10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18">
        <f t="shared" ca="1" si="1"/>
        <v>3909.205882352941</v>
      </c>
      <c r="AK136" s="19" t="str">
        <f t="shared" ca="1" si="2"/>
        <v>La U</v>
      </c>
      <c r="AL136" s="11" t="s">
        <v>70</v>
      </c>
      <c r="AM136" s="20">
        <v>36</v>
      </c>
      <c r="AN136" s="21">
        <v>34</v>
      </c>
    </row>
    <row r="137" spans="1:40" ht="12" customHeight="1">
      <c r="A137" s="45">
        <v>107</v>
      </c>
      <c r="B137" s="37">
        <f t="shared" ca="1" si="34"/>
        <v>7180.3125</v>
      </c>
      <c r="C137" s="46" t="str">
        <f t="shared" ca="1" si="35"/>
        <v>MIRA</v>
      </c>
      <c r="D137" s="45">
        <f t="shared" ca="1" si="36"/>
        <v>16</v>
      </c>
      <c r="E137" s="52">
        <f t="shared" ca="1" si="41"/>
        <v>3260.8888888888905</v>
      </c>
      <c r="F137" s="48">
        <f t="shared" ca="1" si="37"/>
        <v>118145.88888888889</v>
      </c>
      <c r="G137" s="49">
        <f t="shared" ca="1" si="38"/>
        <v>-1421.5</v>
      </c>
      <c r="H137" s="50">
        <f t="shared" ca="1" si="39"/>
        <v>113463.5</v>
      </c>
      <c r="I137" s="51">
        <v>107</v>
      </c>
      <c r="J137" s="10"/>
      <c r="K137" s="14"/>
      <c r="L137" s="10"/>
      <c r="M137" s="10"/>
      <c r="N137" s="10"/>
      <c r="O137" s="10"/>
      <c r="P137" s="10"/>
      <c r="Q137" s="10"/>
      <c r="R137" s="10"/>
      <c r="S137" s="10"/>
      <c r="T137" s="10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18">
        <f t="shared" ca="1" si="1"/>
        <v>3797.5142857142855</v>
      </c>
      <c r="AK137" s="19" t="str">
        <f t="shared" ca="1" si="2"/>
        <v>La U</v>
      </c>
      <c r="AL137" s="11" t="s">
        <v>70</v>
      </c>
      <c r="AM137" s="20">
        <v>37</v>
      </c>
      <c r="AN137" s="21">
        <v>35</v>
      </c>
    </row>
    <row r="138" spans="1:40" ht="12" customHeight="1">
      <c r="A138" s="45">
        <v>108</v>
      </c>
      <c r="B138" s="37">
        <f t="shared" ca="1" si="34"/>
        <v>7121.125</v>
      </c>
      <c r="C138" s="46" t="str">
        <f t="shared" ca="1" si="35"/>
        <v>Cambio</v>
      </c>
      <c r="D138" s="45">
        <f t="shared" ca="1" si="36"/>
        <v>24</v>
      </c>
      <c r="E138" s="52">
        <f t="shared" ca="1" si="41"/>
        <v>1421.5</v>
      </c>
      <c r="F138" s="48">
        <f t="shared" ca="1" si="37"/>
        <v>172328.5</v>
      </c>
      <c r="G138" s="49">
        <f t="shared" ca="1" si="38"/>
        <v>-1156.6249999999909</v>
      </c>
      <c r="H138" s="50">
        <f t="shared" ca="1" si="39"/>
        <v>169750.375</v>
      </c>
      <c r="I138" s="51">
        <v>108</v>
      </c>
      <c r="J138" s="10"/>
      <c r="K138" s="14"/>
      <c r="L138" s="10"/>
      <c r="M138" s="10"/>
      <c r="N138" s="10"/>
      <c r="O138" s="10"/>
      <c r="P138" s="10"/>
      <c r="Q138" s="10"/>
      <c r="R138" s="10"/>
      <c r="S138" s="10"/>
      <c r="T138" s="10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18">
        <f t="shared" ca="1" si="1"/>
        <v>3692.0277777777778</v>
      </c>
      <c r="AK138" s="19" t="str">
        <f t="shared" ca="1" si="2"/>
        <v>La U</v>
      </c>
      <c r="AL138" s="11" t="s">
        <v>70</v>
      </c>
      <c r="AM138" s="20">
        <v>38</v>
      </c>
      <c r="AN138" s="21">
        <v>36</v>
      </c>
    </row>
    <row r="139" spans="1:40" ht="12" customHeight="1">
      <c r="A139" s="45">
        <v>109</v>
      </c>
      <c r="B139" s="37">
        <f t="shared" ca="1" si="34"/>
        <v>7066.0952380952385</v>
      </c>
      <c r="C139" s="46" t="str">
        <f t="shared" ca="1" si="35"/>
        <v>Liberal</v>
      </c>
      <c r="D139" s="45">
        <f t="shared" ca="1" si="36"/>
        <v>21</v>
      </c>
      <c r="E139" s="52">
        <f t="shared" ca="1" si="41"/>
        <v>1156.6249999999909</v>
      </c>
      <c r="F139" s="48">
        <f t="shared" ca="1" si="37"/>
        <v>149544.625</v>
      </c>
      <c r="G139" s="49">
        <f t="shared" ca="1" si="38"/>
        <v>-258.1428571428587</v>
      </c>
      <c r="H139" s="50">
        <f t="shared" ca="1" si="39"/>
        <v>148129.85714285713</v>
      </c>
      <c r="I139" s="51">
        <v>109</v>
      </c>
      <c r="J139" s="10"/>
      <c r="K139" s="14"/>
      <c r="L139" s="10"/>
      <c r="M139" s="10"/>
      <c r="N139" s="10"/>
      <c r="O139" s="10"/>
      <c r="P139" s="10"/>
      <c r="Q139" s="10"/>
      <c r="R139" s="10"/>
      <c r="S139" s="10"/>
      <c r="T139" s="10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18">
        <f t="shared" ca="1" si="1"/>
        <v>3592.2432432432433</v>
      </c>
      <c r="AK139" s="19" t="str">
        <f t="shared" ca="1" si="2"/>
        <v>La U</v>
      </c>
      <c r="AL139" s="11" t="s">
        <v>70</v>
      </c>
      <c r="AM139" s="20">
        <v>39</v>
      </c>
      <c r="AN139" s="21">
        <v>37</v>
      </c>
    </row>
    <row r="140" spans="1:40" ht="12" customHeight="1">
      <c r="A140" s="45">
        <v>110</v>
      </c>
      <c r="B140" s="37">
        <f t="shared" ca="1" si="34"/>
        <v>7044.666666666667</v>
      </c>
      <c r="C140" s="46" t="str">
        <f t="shared" ca="1" si="35"/>
        <v>Centro</v>
      </c>
      <c r="D140" s="45">
        <f t="shared" ca="1" si="36"/>
        <v>12</v>
      </c>
      <c r="E140" s="52">
        <f t="shared" ca="1" si="41"/>
        <v>258.1428571428587</v>
      </c>
      <c r="F140" s="48">
        <f t="shared" ca="1" si="37"/>
        <v>84794.142857142855</v>
      </c>
      <c r="G140" s="49"/>
      <c r="H140" s="50"/>
      <c r="I140" s="51">
        <v>110</v>
      </c>
      <c r="J140" s="10"/>
      <c r="K140" s="14"/>
      <c r="L140" s="10"/>
      <c r="M140" s="10"/>
      <c r="N140" s="10"/>
      <c r="O140" s="10"/>
      <c r="P140" s="10"/>
      <c r="Q140" s="10"/>
      <c r="R140" s="10"/>
      <c r="S140" s="10"/>
      <c r="T140" s="10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18">
        <f t="shared" ca="1" si="1"/>
        <v>3497.7105263157896</v>
      </c>
      <c r="AK140" s="19" t="str">
        <f t="shared" ca="1" si="2"/>
        <v>La U</v>
      </c>
      <c r="AL140" s="11" t="s">
        <v>70</v>
      </c>
      <c r="AM140" s="20">
        <v>40</v>
      </c>
      <c r="AN140" s="21">
        <v>38</v>
      </c>
    </row>
    <row r="141" spans="1:40" ht="12" customHeight="1">
      <c r="J141" s="10"/>
      <c r="K141" s="14"/>
      <c r="L141" s="10"/>
      <c r="M141" s="10"/>
      <c r="N141" s="10"/>
      <c r="O141" s="10"/>
      <c r="P141" s="10"/>
      <c r="Q141" s="10"/>
      <c r="R141" s="10"/>
      <c r="S141" s="10"/>
      <c r="T141" s="10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18">
        <f t="shared" ca="1" si="1"/>
        <v>3408.0256410256411</v>
      </c>
      <c r="AK141" s="19" t="str">
        <f t="shared" ca="1" si="2"/>
        <v>La U</v>
      </c>
      <c r="AL141" s="11" t="s">
        <v>70</v>
      </c>
      <c r="AM141" s="20">
        <v>41</v>
      </c>
      <c r="AN141" s="21">
        <v>39</v>
      </c>
    </row>
    <row r="142" spans="1:40" ht="12" hidden="1" customHeight="1">
      <c r="A142" s="35"/>
      <c r="B142" s="10"/>
      <c r="C142" s="10"/>
      <c r="D142" s="10"/>
      <c r="E142" s="10"/>
      <c r="F142" s="10"/>
      <c r="G142" s="10"/>
      <c r="H142" s="10"/>
      <c r="I142" s="10"/>
      <c r="J142" s="10"/>
      <c r="K142" s="14"/>
      <c r="L142" s="10"/>
      <c r="M142" s="10"/>
      <c r="N142" s="10"/>
      <c r="O142" s="10"/>
      <c r="P142" s="10"/>
      <c r="Q142" s="10"/>
      <c r="R142" s="10"/>
      <c r="S142" s="10"/>
      <c r="T142" s="10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18">
        <f t="shared" ca="1" si="1"/>
        <v>3322.8249999999998</v>
      </c>
      <c r="AK142" s="19" t="str">
        <f t="shared" ca="1" si="2"/>
        <v>La U</v>
      </c>
      <c r="AL142" s="11" t="s">
        <v>70</v>
      </c>
      <c r="AM142" s="20">
        <v>42</v>
      </c>
      <c r="AN142" s="21">
        <v>40</v>
      </c>
    </row>
    <row r="143" spans="1:40" ht="12" hidden="1" customHeight="1">
      <c r="A143" s="35"/>
      <c r="B143" s="10"/>
      <c r="C143" s="10"/>
      <c r="D143" s="10"/>
      <c r="E143" s="10"/>
      <c r="F143" s="10"/>
      <c r="G143" s="10"/>
      <c r="H143" s="10"/>
      <c r="I143" s="10"/>
      <c r="J143" s="10"/>
      <c r="K143" s="14"/>
      <c r="L143" s="10"/>
      <c r="M143" s="10"/>
      <c r="N143" s="10"/>
      <c r="O143" s="10"/>
      <c r="P143" s="10"/>
      <c r="Q143" s="10"/>
      <c r="R143" s="10"/>
      <c r="S143" s="10"/>
      <c r="T143" s="10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18">
        <f t="shared" ca="1" si="1"/>
        <v>3241.7804878048782</v>
      </c>
      <c r="AK143" s="19" t="str">
        <f t="shared" ca="1" si="2"/>
        <v>La U</v>
      </c>
      <c r="AL143" s="11" t="s">
        <v>70</v>
      </c>
      <c r="AM143" s="20">
        <v>43</v>
      </c>
      <c r="AN143" s="21">
        <v>41</v>
      </c>
    </row>
    <row r="144" spans="1:40" ht="12" hidden="1" customHeight="1">
      <c r="A144" s="35"/>
      <c r="B144" s="10"/>
      <c r="C144" s="10"/>
      <c r="D144" s="10"/>
      <c r="E144" s="10"/>
      <c r="F144" s="10"/>
      <c r="G144" s="10"/>
      <c r="H144" s="10"/>
      <c r="I144" s="10"/>
      <c r="J144" s="10"/>
      <c r="K144" s="14"/>
      <c r="L144" s="10"/>
      <c r="M144" s="10"/>
      <c r="N144" s="10"/>
      <c r="O144" s="10"/>
      <c r="P144" s="10"/>
      <c r="Q144" s="10"/>
      <c r="R144" s="10"/>
      <c r="S144" s="10"/>
      <c r="T144" s="10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18">
        <f t="shared" ca="1" si="1"/>
        <v>3164.5952380952381</v>
      </c>
      <c r="AK144" s="19" t="str">
        <f t="shared" ca="1" si="2"/>
        <v>La U</v>
      </c>
      <c r="AL144" s="11" t="s">
        <v>70</v>
      </c>
      <c r="AM144" s="20">
        <v>44</v>
      </c>
      <c r="AN144" s="21">
        <v>42</v>
      </c>
    </row>
    <row r="145" spans="1:40" ht="12" hidden="1" customHeight="1">
      <c r="A145" s="35"/>
      <c r="B145" s="10"/>
      <c r="C145" s="10"/>
      <c r="D145" s="10"/>
      <c r="E145" s="10"/>
      <c r="F145" s="10"/>
      <c r="G145" s="10"/>
      <c r="H145" s="10"/>
      <c r="I145" s="10"/>
      <c r="J145" s="10"/>
      <c r="K145" s="14"/>
      <c r="L145" s="10"/>
      <c r="M145" s="10"/>
      <c r="N145" s="10"/>
      <c r="O145" s="10"/>
      <c r="P145" s="10"/>
      <c r="Q145" s="10"/>
      <c r="R145" s="10"/>
      <c r="S145" s="10"/>
      <c r="T145" s="10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18">
        <f t="shared" ca="1" si="1"/>
        <v>3091</v>
      </c>
      <c r="AK145" s="19" t="str">
        <f t="shared" ca="1" si="2"/>
        <v>La U</v>
      </c>
      <c r="AL145" s="11" t="s">
        <v>70</v>
      </c>
      <c r="AM145" s="20">
        <v>45</v>
      </c>
      <c r="AN145" s="21">
        <v>43</v>
      </c>
    </row>
    <row r="146" spans="1:40" ht="12" hidden="1" customHeight="1">
      <c r="A146" s="35"/>
      <c r="B146" s="10"/>
      <c r="C146" s="10"/>
      <c r="D146" s="10"/>
      <c r="E146" s="10"/>
      <c r="F146" s="10"/>
      <c r="G146" s="10"/>
      <c r="H146" s="10"/>
      <c r="I146" s="10"/>
      <c r="J146" s="10"/>
      <c r="K146" s="14"/>
      <c r="L146" s="10"/>
      <c r="M146" s="10"/>
      <c r="N146" s="10"/>
      <c r="O146" s="10"/>
      <c r="P146" s="10"/>
      <c r="Q146" s="10"/>
      <c r="R146" s="10"/>
      <c r="S146" s="10"/>
      <c r="T146" s="10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18">
        <f t="shared" ca="1" si="1"/>
        <v>3020.75</v>
      </c>
      <c r="AK146" s="19" t="str">
        <f t="shared" ca="1" si="2"/>
        <v>La U</v>
      </c>
      <c r="AL146" s="11" t="s">
        <v>70</v>
      </c>
      <c r="AM146" s="20">
        <v>46</v>
      </c>
      <c r="AN146" s="21">
        <v>44</v>
      </c>
    </row>
    <row r="147" spans="1:40" ht="12" hidden="1" customHeight="1">
      <c r="A147" s="35"/>
      <c r="B147" s="10"/>
      <c r="C147" s="10"/>
      <c r="D147" s="10"/>
      <c r="E147" s="10"/>
      <c r="F147" s="10"/>
      <c r="G147" s="10"/>
      <c r="H147" s="10"/>
      <c r="I147" s="10"/>
      <c r="J147" s="10"/>
      <c r="K147" s="14"/>
      <c r="L147" s="10"/>
      <c r="M147" s="10"/>
      <c r="N147" s="10"/>
      <c r="O147" s="10"/>
      <c r="P147" s="10"/>
      <c r="Q147" s="10"/>
      <c r="R147" s="10"/>
      <c r="S147" s="10"/>
      <c r="T147" s="10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18">
        <f t="shared" ca="1" si="1"/>
        <v>2953.6222222222223</v>
      </c>
      <c r="AK147" s="19" t="str">
        <f t="shared" ca="1" si="2"/>
        <v>La U</v>
      </c>
      <c r="AL147" s="11" t="s">
        <v>70</v>
      </c>
      <c r="AM147" s="20">
        <v>47</v>
      </c>
      <c r="AN147" s="21">
        <v>45</v>
      </c>
    </row>
    <row r="148" spans="1:40" ht="12" hidden="1" customHeight="1">
      <c r="A148" s="35"/>
      <c r="B148" s="10"/>
      <c r="C148" s="10"/>
      <c r="D148" s="10"/>
      <c r="E148" s="10"/>
      <c r="F148" s="10"/>
      <c r="G148" s="10"/>
      <c r="H148" s="10"/>
      <c r="I148" s="10"/>
      <c r="J148" s="10"/>
      <c r="K148" s="14"/>
      <c r="L148" s="10"/>
      <c r="M148" s="10"/>
      <c r="N148" s="10"/>
      <c r="O148" s="10"/>
      <c r="P148" s="10"/>
      <c r="Q148" s="10"/>
      <c r="R148" s="10"/>
      <c r="S148" s="10"/>
      <c r="T148" s="10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18">
        <f t="shared" ca="1" si="1"/>
        <v>2889.413043478261</v>
      </c>
      <c r="AK148" s="19" t="str">
        <f t="shared" ca="1" si="2"/>
        <v>La U</v>
      </c>
      <c r="AL148" s="11" t="s">
        <v>70</v>
      </c>
      <c r="AM148" s="20">
        <v>48</v>
      </c>
      <c r="AN148" s="21">
        <v>46</v>
      </c>
    </row>
    <row r="149" spans="1:40" ht="12" hidden="1" customHeight="1">
      <c r="A149" s="35"/>
      <c r="B149" s="10"/>
      <c r="C149" s="10"/>
      <c r="D149" s="10"/>
      <c r="E149" s="10"/>
      <c r="F149" s="10"/>
      <c r="G149" s="10"/>
      <c r="H149" s="10"/>
      <c r="I149" s="10"/>
      <c r="J149" s="10"/>
      <c r="K149" s="14"/>
      <c r="L149" s="10"/>
      <c r="M149" s="10"/>
      <c r="N149" s="10"/>
      <c r="O149" s="10"/>
      <c r="P149" s="10"/>
      <c r="Q149" s="10"/>
      <c r="R149" s="10"/>
      <c r="S149" s="10"/>
      <c r="T149" s="10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18">
        <f t="shared" ca="1" si="1"/>
        <v>2827.9361702127658</v>
      </c>
      <c r="AK149" s="19" t="str">
        <f t="shared" ca="1" si="2"/>
        <v>La U</v>
      </c>
      <c r="AL149" s="11" t="s">
        <v>70</v>
      </c>
      <c r="AM149" s="20">
        <v>49</v>
      </c>
      <c r="AN149" s="21">
        <v>47</v>
      </c>
    </row>
    <row r="150" spans="1:40" ht="12" hidden="1" customHeight="1">
      <c r="A150" s="35"/>
      <c r="B150" s="10"/>
      <c r="C150" s="10"/>
      <c r="D150" s="10"/>
      <c r="E150" s="10"/>
      <c r="F150" s="10"/>
      <c r="G150" s="10"/>
      <c r="H150" s="10"/>
      <c r="I150" s="10"/>
      <c r="J150" s="10"/>
      <c r="K150" s="14"/>
      <c r="L150" s="10"/>
      <c r="M150" s="10"/>
      <c r="N150" s="10"/>
      <c r="O150" s="10"/>
      <c r="P150" s="10"/>
      <c r="Q150" s="10"/>
      <c r="R150" s="10"/>
      <c r="S150" s="10"/>
      <c r="T150" s="10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18">
        <f t="shared" ca="1" si="1"/>
        <v>2769.0208333333335</v>
      </c>
      <c r="AK150" s="19" t="str">
        <f t="shared" ca="1" si="2"/>
        <v>La U</v>
      </c>
      <c r="AL150" s="11" t="s">
        <v>70</v>
      </c>
      <c r="AM150" s="20">
        <v>50</v>
      </c>
      <c r="AN150" s="21">
        <v>48</v>
      </c>
    </row>
    <row r="151" spans="1:40" ht="12" hidden="1" customHeight="1">
      <c r="A151" s="35"/>
      <c r="B151" s="10"/>
      <c r="C151" s="10"/>
      <c r="D151" s="10"/>
      <c r="E151" s="10"/>
      <c r="F151" s="10"/>
      <c r="G151" s="10"/>
      <c r="H151" s="10"/>
      <c r="I151" s="10"/>
      <c r="J151" s="10"/>
      <c r="K151" s="14"/>
      <c r="L151" s="10"/>
      <c r="M151" s="10"/>
      <c r="N151" s="10"/>
      <c r="O151" s="10"/>
      <c r="P151" s="10"/>
      <c r="Q151" s="10"/>
      <c r="R151" s="10"/>
      <c r="S151" s="10"/>
      <c r="T151" s="10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18">
        <f t="shared" ca="1" si="1"/>
        <v>2712.5102040816328</v>
      </c>
      <c r="AK151" s="19" t="str">
        <f t="shared" ca="1" si="2"/>
        <v>La U</v>
      </c>
      <c r="AL151" s="11" t="s">
        <v>70</v>
      </c>
      <c r="AM151" s="20">
        <v>51</v>
      </c>
      <c r="AN151" s="21">
        <v>49</v>
      </c>
    </row>
    <row r="152" spans="1:40" ht="12" hidden="1" customHeight="1">
      <c r="A152" s="35"/>
      <c r="B152" s="10"/>
      <c r="C152" s="10"/>
      <c r="D152" s="10"/>
      <c r="E152" s="10"/>
      <c r="F152" s="10"/>
      <c r="G152" s="10"/>
      <c r="H152" s="10"/>
      <c r="I152" s="10"/>
      <c r="J152" s="10"/>
      <c r="K152" s="14"/>
      <c r="L152" s="10"/>
      <c r="M152" s="10"/>
      <c r="N152" s="10"/>
      <c r="O152" s="10"/>
      <c r="P152" s="10"/>
      <c r="Q152" s="10"/>
      <c r="R152" s="10"/>
      <c r="S152" s="10"/>
      <c r="T152" s="10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18">
        <f t="shared" ca="1" si="1"/>
        <v>2658.26</v>
      </c>
      <c r="AK152" s="19" t="str">
        <f t="shared" ca="1" si="2"/>
        <v>La U</v>
      </c>
      <c r="AL152" s="11" t="s">
        <v>70</v>
      </c>
      <c r="AM152" s="20">
        <v>52</v>
      </c>
      <c r="AN152" s="21">
        <v>50</v>
      </c>
    </row>
    <row r="153" spans="1:40" ht="12" hidden="1" customHeight="1">
      <c r="A153" s="35"/>
      <c r="B153" s="10"/>
      <c r="C153" s="10"/>
      <c r="D153" s="10"/>
      <c r="E153" s="10"/>
      <c r="F153" s="10"/>
      <c r="G153" s="10"/>
      <c r="H153" s="10"/>
      <c r="I153" s="10"/>
      <c r="J153" s="10"/>
      <c r="K153" s="14"/>
      <c r="L153" s="10"/>
      <c r="M153" s="10"/>
      <c r="N153" s="10"/>
      <c r="O153" s="10"/>
      <c r="P153" s="10"/>
      <c r="Q153" s="10"/>
      <c r="R153" s="10"/>
      <c r="S153" s="10"/>
      <c r="T153" s="10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18">
        <f t="shared" ca="1" si="1"/>
        <v>114885</v>
      </c>
      <c r="AK153" s="19" t="str">
        <f t="shared" ca="1" si="2"/>
        <v>MIRA</v>
      </c>
      <c r="AL153" s="20" t="s">
        <v>71</v>
      </c>
      <c r="AM153" s="20">
        <v>3</v>
      </c>
      <c r="AN153" s="21">
        <v>1</v>
      </c>
    </row>
    <row r="154" spans="1:40" ht="12" hidden="1" customHeight="1">
      <c r="A154" s="35"/>
      <c r="B154" s="10"/>
      <c r="C154" s="10"/>
      <c r="D154" s="10"/>
      <c r="E154" s="10"/>
      <c r="F154" s="10"/>
      <c r="G154" s="10"/>
      <c r="H154" s="10"/>
      <c r="I154" s="10"/>
      <c r="J154" s="10"/>
      <c r="K154" s="14"/>
      <c r="L154" s="10"/>
      <c r="M154" s="10"/>
      <c r="N154" s="10"/>
      <c r="O154" s="10"/>
      <c r="P154" s="10"/>
      <c r="Q154" s="10"/>
      <c r="R154" s="10"/>
      <c r="S154" s="10"/>
      <c r="T154" s="10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18">
        <f t="shared" ca="1" si="1"/>
        <v>57442.5</v>
      </c>
      <c r="AK154" s="19" t="str">
        <f t="shared" ca="1" si="2"/>
        <v>MIRA</v>
      </c>
      <c r="AL154" s="20" t="s">
        <v>71</v>
      </c>
      <c r="AM154" s="20">
        <v>4</v>
      </c>
      <c r="AN154" s="21">
        <v>2</v>
      </c>
    </row>
    <row r="155" spans="1:40" ht="12" hidden="1" customHeight="1">
      <c r="A155" s="35"/>
      <c r="B155" s="10"/>
      <c r="C155" s="10"/>
      <c r="D155" s="10"/>
      <c r="E155" s="10"/>
      <c r="F155" s="10"/>
      <c r="G155" s="10"/>
      <c r="H155" s="10"/>
      <c r="I155" s="10"/>
      <c r="J155" s="10"/>
      <c r="K155" s="14"/>
      <c r="L155" s="10"/>
      <c r="M155" s="10"/>
      <c r="N155" s="10"/>
      <c r="O155" s="10"/>
      <c r="P155" s="10"/>
      <c r="Q155" s="10"/>
      <c r="R155" s="10"/>
      <c r="S155" s="10"/>
      <c r="T155" s="10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18">
        <f t="shared" ca="1" si="1"/>
        <v>38295</v>
      </c>
      <c r="AK155" s="19" t="str">
        <f t="shared" ca="1" si="2"/>
        <v>MIRA</v>
      </c>
      <c r="AL155" s="20" t="s">
        <v>71</v>
      </c>
      <c r="AM155" s="20">
        <v>5</v>
      </c>
      <c r="AN155" s="21">
        <v>3</v>
      </c>
    </row>
    <row r="156" spans="1:40" ht="12" hidden="1" customHeight="1">
      <c r="A156" s="35"/>
      <c r="B156" s="10"/>
      <c r="C156" s="10"/>
      <c r="D156" s="10"/>
      <c r="E156" s="10"/>
      <c r="F156" s="10"/>
      <c r="G156" s="10"/>
      <c r="H156" s="10"/>
      <c r="I156" s="10"/>
      <c r="J156" s="10"/>
      <c r="K156" s="14"/>
      <c r="L156" s="10"/>
      <c r="M156" s="10"/>
      <c r="N156" s="10"/>
      <c r="O156" s="10"/>
      <c r="P156" s="10"/>
      <c r="Q156" s="10"/>
      <c r="R156" s="10"/>
      <c r="S156" s="10"/>
      <c r="T156" s="10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18">
        <f t="shared" ca="1" si="1"/>
        <v>28721.25</v>
      </c>
      <c r="AK156" s="19" t="str">
        <f t="shared" ca="1" si="2"/>
        <v>MIRA</v>
      </c>
      <c r="AL156" s="20" t="s">
        <v>71</v>
      </c>
      <c r="AM156" s="20">
        <v>6</v>
      </c>
      <c r="AN156" s="21">
        <v>4</v>
      </c>
    </row>
    <row r="157" spans="1:40" ht="12" hidden="1" customHeight="1">
      <c r="A157" s="35"/>
      <c r="B157" s="10"/>
      <c r="C157" s="10"/>
      <c r="D157" s="10"/>
      <c r="E157" s="10"/>
      <c r="F157" s="10"/>
      <c r="G157" s="10"/>
      <c r="H157" s="10"/>
      <c r="I157" s="10"/>
      <c r="J157" s="10"/>
      <c r="K157" s="14"/>
      <c r="L157" s="10"/>
      <c r="M157" s="10"/>
      <c r="N157" s="10"/>
      <c r="O157" s="10"/>
      <c r="P157" s="10"/>
      <c r="Q157" s="10"/>
      <c r="R157" s="10"/>
      <c r="S157" s="10"/>
      <c r="T157" s="10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18">
        <f t="shared" ca="1" si="1"/>
        <v>22977</v>
      </c>
      <c r="AK157" s="19" t="str">
        <f t="shared" ca="1" si="2"/>
        <v>MIRA</v>
      </c>
      <c r="AL157" s="20" t="s">
        <v>71</v>
      </c>
      <c r="AM157" s="20">
        <v>7</v>
      </c>
      <c r="AN157" s="21">
        <v>5</v>
      </c>
    </row>
    <row r="158" spans="1:40" ht="12" hidden="1" customHeight="1">
      <c r="A158" s="35"/>
      <c r="B158" s="10"/>
      <c r="C158" s="10"/>
      <c r="D158" s="10"/>
      <c r="E158" s="10"/>
      <c r="F158" s="10"/>
      <c r="G158" s="10"/>
      <c r="H158" s="10"/>
      <c r="I158" s="10"/>
      <c r="J158" s="10"/>
      <c r="K158" s="14"/>
      <c r="L158" s="10"/>
      <c r="M158" s="10"/>
      <c r="N158" s="10"/>
      <c r="O158" s="10"/>
      <c r="P158" s="10"/>
      <c r="Q158" s="10"/>
      <c r="R158" s="10"/>
      <c r="S158" s="10"/>
      <c r="T158" s="10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18">
        <f t="shared" ca="1" si="1"/>
        <v>19147.5</v>
      </c>
      <c r="AK158" s="19" t="str">
        <f t="shared" ca="1" si="2"/>
        <v>MIRA</v>
      </c>
      <c r="AL158" s="20" t="s">
        <v>71</v>
      </c>
      <c r="AM158" s="20">
        <v>8</v>
      </c>
      <c r="AN158" s="21">
        <v>6</v>
      </c>
    </row>
    <row r="159" spans="1:40" ht="12" hidden="1" customHeight="1">
      <c r="A159" s="35"/>
      <c r="B159" s="10"/>
      <c r="C159" s="10"/>
      <c r="D159" s="10"/>
      <c r="E159" s="10"/>
      <c r="F159" s="10"/>
      <c r="G159" s="10"/>
      <c r="H159" s="10"/>
      <c r="I159" s="10"/>
      <c r="J159" s="10"/>
      <c r="K159" s="14"/>
      <c r="L159" s="10"/>
      <c r="M159" s="10"/>
      <c r="N159" s="10"/>
      <c r="O159" s="10"/>
      <c r="P159" s="10"/>
      <c r="Q159" s="10"/>
      <c r="R159" s="10"/>
      <c r="S159" s="10"/>
      <c r="T159" s="10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18">
        <f t="shared" ca="1" si="1"/>
        <v>16412.142857142859</v>
      </c>
      <c r="AK159" s="19" t="str">
        <f t="shared" ca="1" si="2"/>
        <v>MIRA</v>
      </c>
      <c r="AL159" s="20" t="s">
        <v>71</v>
      </c>
      <c r="AM159" s="20">
        <v>9</v>
      </c>
      <c r="AN159" s="21">
        <v>7</v>
      </c>
    </row>
    <row r="160" spans="1:40" ht="12" hidden="1" customHeight="1">
      <c r="A160" s="35"/>
      <c r="B160" s="10"/>
      <c r="C160" s="10"/>
      <c r="D160" s="10"/>
      <c r="E160" s="10"/>
      <c r="F160" s="10"/>
      <c r="G160" s="10"/>
      <c r="H160" s="10"/>
      <c r="I160" s="10"/>
      <c r="J160" s="10"/>
      <c r="K160" s="14"/>
      <c r="L160" s="10"/>
      <c r="M160" s="10"/>
      <c r="N160" s="10"/>
      <c r="O160" s="10"/>
      <c r="P160" s="10"/>
      <c r="Q160" s="10"/>
      <c r="R160" s="10"/>
      <c r="S160" s="10"/>
      <c r="T160" s="10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18">
        <f t="shared" ca="1" si="1"/>
        <v>14360.625</v>
      </c>
      <c r="AK160" s="19" t="str">
        <f t="shared" ca="1" si="2"/>
        <v>MIRA</v>
      </c>
      <c r="AL160" s="20" t="s">
        <v>71</v>
      </c>
      <c r="AM160" s="20">
        <v>10</v>
      </c>
      <c r="AN160" s="21">
        <v>8</v>
      </c>
    </row>
    <row r="161" spans="1:40" ht="12" hidden="1" customHeight="1">
      <c r="A161" s="35"/>
      <c r="B161" s="10"/>
      <c r="C161" s="10"/>
      <c r="D161" s="10"/>
      <c r="E161" s="10"/>
      <c r="F161" s="10"/>
      <c r="G161" s="10"/>
      <c r="H161" s="10"/>
      <c r="I161" s="10"/>
      <c r="J161" s="10"/>
      <c r="K161" s="14"/>
      <c r="L161" s="10"/>
      <c r="M161" s="10"/>
      <c r="N161" s="10"/>
      <c r="O161" s="10"/>
      <c r="P161" s="10"/>
      <c r="Q161" s="10"/>
      <c r="R161" s="10"/>
      <c r="S161" s="10"/>
      <c r="T161" s="10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18">
        <f t="shared" ca="1" si="1"/>
        <v>12765</v>
      </c>
      <c r="AK161" s="19" t="str">
        <f t="shared" ca="1" si="2"/>
        <v>MIRA</v>
      </c>
      <c r="AL161" s="20" t="s">
        <v>71</v>
      </c>
      <c r="AM161" s="20">
        <v>11</v>
      </c>
      <c r="AN161" s="21">
        <v>9</v>
      </c>
    </row>
    <row r="162" spans="1:40" ht="12" hidden="1" customHeight="1">
      <c r="A162" s="35"/>
      <c r="B162" s="10"/>
      <c r="C162" s="10"/>
      <c r="D162" s="10"/>
      <c r="E162" s="10"/>
      <c r="F162" s="10"/>
      <c r="G162" s="10"/>
      <c r="H162" s="10"/>
      <c r="I162" s="10"/>
      <c r="J162" s="10"/>
      <c r="K162" s="14"/>
      <c r="L162" s="5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18">
        <f t="shared" ca="1" si="1"/>
        <v>11488.5</v>
      </c>
      <c r="AK162" s="19" t="str">
        <f t="shared" ca="1" si="2"/>
        <v>MIRA</v>
      </c>
      <c r="AL162" s="20" t="s">
        <v>71</v>
      </c>
      <c r="AM162" s="20">
        <v>12</v>
      </c>
      <c r="AN162" s="21">
        <v>10</v>
      </c>
    </row>
    <row r="163" spans="1:40" ht="12" hidden="1" customHeight="1">
      <c r="A163" s="35"/>
      <c r="B163" s="10"/>
      <c r="C163" s="10"/>
      <c r="D163" s="10"/>
      <c r="E163" s="10"/>
      <c r="F163" s="10"/>
      <c r="G163" s="10"/>
      <c r="H163" s="10"/>
      <c r="I163" s="10"/>
      <c r="J163" s="10"/>
      <c r="K163" s="14"/>
      <c r="L163" s="5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18">
        <f t="shared" ca="1" si="1"/>
        <v>10444.09090909091</v>
      </c>
      <c r="AK163" s="19" t="str">
        <f t="shared" ca="1" si="2"/>
        <v>MIRA</v>
      </c>
      <c r="AL163" s="20" t="s">
        <v>71</v>
      </c>
      <c r="AM163" s="20">
        <v>13</v>
      </c>
      <c r="AN163" s="21">
        <v>11</v>
      </c>
    </row>
    <row r="164" spans="1:40" ht="12" hidden="1" customHeight="1">
      <c r="A164" s="35"/>
      <c r="B164" s="10"/>
      <c r="C164" s="10"/>
      <c r="D164" s="10"/>
      <c r="E164" s="10"/>
      <c r="F164" s="10"/>
      <c r="G164" s="10"/>
      <c r="H164" s="10"/>
      <c r="I164" s="10"/>
      <c r="J164" s="10"/>
      <c r="K164" s="14"/>
      <c r="L164" s="5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18">
        <f t="shared" ca="1" si="1"/>
        <v>9573.75</v>
      </c>
      <c r="AK164" s="19" t="str">
        <f t="shared" ca="1" si="2"/>
        <v>MIRA</v>
      </c>
      <c r="AL164" s="20" t="s">
        <v>71</v>
      </c>
      <c r="AM164" s="20">
        <v>14</v>
      </c>
      <c r="AN164" s="21">
        <v>12</v>
      </c>
    </row>
    <row r="165" spans="1:40" ht="12" hidden="1" customHeight="1">
      <c r="A165" s="35"/>
      <c r="B165" s="10"/>
      <c r="C165" s="10"/>
      <c r="D165" s="10"/>
      <c r="E165" s="10"/>
      <c r="F165" s="10"/>
      <c r="G165" s="10"/>
      <c r="H165" s="10"/>
      <c r="I165" s="10"/>
      <c r="J165" s="10"/>
      <c r="K165" s="14"/>
      <c r="L165" s="5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18">
        <f t="shared" ca="1" si="1"/>
        <v>8837.3076923076915</v>
      </c>
      <c r="AK165" s="19" t="str">
        <f t="shared" ca="1" si="2"/>
        <v>MIRA</v>
      </c>
      <c r="AL165" s="20" t="s">
        <v>71</v>
      </c>
      <c r="AM165" s="20">
        <v>15</v>
      </c>
      <c r="AN165" s="21">
        <v>13</v>
      </c>
    </row>
    <row r="166" spans="1:40" ht="12" hidden="1" customHeight="1">
      <c r="A166" s="35"/>
      <c r="B166" s="10"/>
      <c r="C166" s="10"/>
      <c r="D166" s="10"/>
      <c r="E166" s="10"/>
      <c r="F166" s="10"/>
      <c r="G166" s="10"/>
      <c r="H166" s="10"/>
      <c r="I166" s="10"/>
      <c r="J166" s="10"/>
      <c r="K166" s="14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18">
        <f t="shared" ca="1" si="1"/>
        <v>8206.0714285714294</v>
      </c>
      <c r="AK166" s="19" t="str">
        <f t="shared" ca="1" si="2"/>
        <v>MIRA</v>
      </c>
      <c r="AL166" s="20" t="s">
        <v>71</v>
      </c>
      <c r="AM166" s="20">
        <v>16</v>
      </c>
      <c r="AN166" s="21">
        <v>14</v>
      </c>
    </row>
    <row r="167" spans="1:40" ht="12" hidden="1" customHeight="1">
      <c r="A167" s="35"/>
      <c r="B167" s="10"/>
      <c r="C167" s="10"/>
      <c r="D167" s="10"/>
      <c r="E167" s="10"/>
      <c r="F167" s="10"/>
      <c r="G167" s="10"/>
      <c r="H167" s="10"/>
      <c r="I167" s="10"/>
      <c r="J167" s="10"/>
      <c r="K167" s="14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18">
        <f t="shared" ca="1" si="1"/>
        <v>7659</v>
      </c>
      <c r="AK167" s="19" t="str">
        <f t="shared" ca="1" si="2"/>
        <v>MIRA</v>
      </c>
      <c r="AL167" s="20" t="s">
        <v>71</v>
      </c>
      <c r="AM167" s="20">
        <v>17</v>
      </c>
      <c r="AN167" s="21">
        <v>15</v>
      </c>
    </row>
    <row r="168" spans="1:40" ht="12" hidden="1" customHeight="1">
      <c r="A168" s="35"/>
      <c r="B168" s="10"/>
      <c r="C168" s="10"/>
      <c r="D168" s="10"/>
      <c r="E168" s="10"/>
      <c r="F168" s="10"/>
      <c r="G168" s="10"/>
      <c r="H168" s="10"/>
      <c r="I168" s="10"/>
      <c r="J168" s="10"/>
      <c r="K168" s="14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18">
        <f t="shared" ca="1" si="1"/>
        <v>7180.3125</v>
      </c>
      <c r="AK168" s="19" t="str">
        <f t="shared" ca="1" si="2"/>
        <v>MIRA</v>
      </c>
      <c r="AL168" s="20" t="s">
        <v>71</v>
      </c>
      <c r="AM168" s="20">
        <v>18</v>
      </c>
      <c r="AN168" s="21">
        <v>16</v>
      </c>
    </row>
    <row r="169" spans="1:40" ht="12" hidden="1" customHeight="1">
      <c r="A169" s="35"/>
      <c r="B169" s="10"/>
      <c r="C169" s="10"/>
      <c r="D169" s="10"/>
      <c r="E169" s="10"/>
      <c r="F169" s="10"/>
      <c r="G169" s="10"/>
      <c r="H169" s="10"/>
      <c r="I169" s="10"/>
      <c r="J169" s="10"/>
      <c r="K169" s="14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18">
        <f t="shared" ca="1" si="1"/>
        <v>6757.9411764705883</v>
      </c>
      <c r="AK169" s="19" t="str">
        <f t="shared" ca="1" si="2"/>
        <v>MIRA</v>
      </c>
      <c r="AL169" s="20" t="s">
        <v>71</v>
      </c>
      <c r="AM169" s="20">
        <v>19</v>
      </c>
      <c r="AN169" s="21">
        <v>17</v>
      </c>
    </row>
    <row r="170" spans="1:40" ht="12" hidden="1" customHeight="1">
      <c r="A170" s="35"/>
      <c r="B170" s="10"/>
      <c r="C170" s="10"/>
      <c r="D170" s="10"/>
      <c r="E170" s="10"/>
      <c r="F170" s="10"/>
      <c r="G170" s="10"/>
      <c r="H170" s="10"/>
      <c r="I170" s="10"/>
      <c r="J170" s="10"/>
      <c r="K170" s="14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18">
        <f t="shared" ca="1" si="1"/>
        <v>6382.5</v>
      </c>
      <c r="AK170" s="19" t="str">
        <f t="shared" ca="1" si="2"/>
        <v>MIRA</v>
      </c>
      <c r="AL170" s="20" t="s">
        <v>71</v>
      </c>
      <c r="AM170" s="20">
        <v>20</v>
      </c>
      <c r="AN170" s="21">
        <v>18</v>
      </c>
    </row>
    <row r="171" spans="1:40" ht="12" hidden="1" customHeight="1">
      <c r="A171" s="35"/>
      <c r="B171" s="10"/>
      <c r="C171" s="10"/>
      <c r="D171" s="10"/>
      <c r="E171" s="10"/>
      <c r="F171" s="10"/>
      <c r="G171" s="10"/>
      <c r="H171" s="10"/>
      <c r="I171" s="10"/>
      <c r="J171" s="10"/>
      <c r="K171" s="14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18">
        <f t="shared" ca="1" si="1"/>
        <v>6046.5789473684208</v>
      </c>
      <c r="AK171" s="19" t="str">
        <f t="shared" ca="1" si="2"/>
        <v>MIRA</v>
      </c>
      <c r="AL171" s="20" t="s">
        <v>71</v>
      </c>
      <c r="AM171" s="20">
        <v>21</v>
      </c>
      <c r="AN171" s="21">
        <v>19</v>
      </c>
    </row>
    <row r="172" spans="1:40" ht="12" hidden="1" customHeight="1">
      <c r="A172" s="35"/>
      <c r="B172" s="10"/>
      <c r="C172" s="10"/>
      <c r="D172" s="10"/>
      <c r="E172" s="10"/>
      <c r="F172" s="10"/>
      <c r="G172" s="10"/>
      <c r="H172" s="10"/>
      <c r="I172" s="10"/>
      <c r="J172" s="10"/>
      <c r="K172" s="14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18">
        <f t="shared" ca="1" si="1"/>
        <v>5744.25</v>
      </c>
      <c r="AK172" s="19" t="str">
        <f t="shared" ca="1" si="2"/>
        <v>MIRA</v>
      </c>
      <c r="AL172" s="20" t="s">
        <v>71</v>
      </c>
      <c r="AM172" s="20">
        <v>22</v>
      </c>
      <c r="AN172" s="21">
        <v>20</v>
      </c>
    </row>
    <row r="173" spans="1:40" ht="12" hidden="1" customHeight="1">
      <c r="A173" s="35"/>
      <c r="B173" s="10"/>
      <c r="C173" s="10"/>
      <c r="D173" s="10"/>
      <c r="E173" s="10"/>
      <c r="F173" s="10"/>
      <c r="G173" s="10"/>
      <c r="H173" s="10"/>
      <c r="I173" s="10"/>
      <c r="J173" s="10"/>
      <c r="K173" s="14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18">
        <f t="shared" ca="1" si="1"/>
        <v>5470.7142857142853</v>
      </c>
      <c r="AK173" s="19" t="str">
        <f t="shared" ca="1" si="2"/>
        <v>MIRA</v>
      </c>
      <c r="AL173" s="20" t="s">
        <v>71</v>
      </c>
      <c r="AM173" s="20">
        <v>23</v>
      </c>
      <c r="AN173" s="21">
        <v>21</v>
      </c>
    </row>
    <row r="174" spans="1:40" ht="12" hidden="1" customHeight="1">
      <c r="A174" s="35"/>
      <c r="B174" s="10"/>
      <c r="C174" s="10"/>
      <c r="D174" s="10"/>
      <c r="E174" s="10"/>
      <c r="F174" s="10"/>
      <c r="G174" s="10"/>
      <c r="H174" s="10"/>
      <c r="I174" s="10"/>
      <c r="J174" s="10"/>
      <c r="K174" s="14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18">
        <f t="shared" ca="1" si="1"/>
        <v>5222.045454545455</v>
      </c>
      <c r="AK174" s="19" t="str">
        <f t="shared" ca="1" si="2"/>
        <v>MIRA</v>
      </c>
      <c r="AL174" s="20" t="s">
        <v>71</v>
      </c>
      <c r="AM174" s="20">
        <v>24</v>
      </c>
      <c r="AN174" s="21">
        <v>22</v>
      </c>
    </row>
    <row r="175" spans="1:40" ht="12" hidden="1" customHeight="1">
      <c r="A175" s="35"/>
      <c r="B175" s="10"/>
      <c r="C175" s="10"/>
      <c r="D175" s="10"/>
      <c r="E175" s="10"/>
      <c r="F175" s="10"/>
      <c r="G175" s="10"/>
      <c r="H175" s="10"/>
      <c r="I175" s="10"/>
      <c r="J175" s="10"/>
      <c r="K175" s="14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18">
        <f t="shared" ca="1" si="1"/>
        <v>4995</v>
      </c>
      <c r="AK175" s="19" t="str">
        <f t="shared" ca="1" si="2"/>
        <v>MIRA</v>
      </c>
      <c r="AL175" s="20" t="s">
        <v>71</v>
      </c>
      <c r="AM175" s="20">
        <v>25</v>
      </c>
      <c r="AN175" s="21">
        <v>23</v>
      </c>
    </row>
    <row r="176" spans="1:40" ht="12" hidden="1" customHeight="1">
      <c r="A176" s="35"/>
      <c r="B176" s="10"/>
      <c r="C176" s="10"/>
      <c r="D176" s="10"/>
      <c r="E176" s="10"/>
      <c r="F176" s="10"/>
      <c r="G176" s="10"/>
      <c r="H176" s="10"/>
      <c r="I176" s="10"/>
      <c r="J176" s="10"/>
      <c r="K176" s="14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18">
        <f t="shared" ca="1" si="1"/>
        <v>4786.875</v>
      </c>
      <c r="AK176" s="19" t="str">
        <f t="shared" ca="1" si="2"/>
        <v>MIRA</v>
      </c>
      <c r="AL176" s="20" t="s">
        <v>71</v>
      </c>
      <c r="AM176" s="20">
        <v>26</v>
      </c>
      <c r="AN176" s="21">
        <v>24</v>
      </c>
    </row>
    <row r="177" spans="1:40" ht="12" hidden="1" customHeight="1">
      <c r="A177" s="35"/>
      <c r="B177" s="10"/>
      <c r="C177" s="10"/>
      <c r="D177" s="10"/>
      <c r="E177" s="10"/>
      <c r="F177" s="10"/>
      <c r="G177" s="10"/>
      <c r="H177" s="10"/>
      <c r="I177" s="10"/>
      <c r="J177" s="10"/>
      <c r="K177" s="14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18">
        <f t="shared" ca="1" si="1"/>
        <v>4595.3999999999996</v>
      </c>
      <c r="AK177" s="19" t="str">
        <f t="shared" ca="1" si="2"/>
        <v>MIRA</v>
      </c>
      <c r="AL177" s="20" t="s">
        <v>71</v>
      </c>
      <c r="AM177" s="20">
        <v>27</v>
      </c>
      <c r="AN177" s="21">
        <v>25</v>
      </c>
    </row>
    <row r="178" spans="1:40" ht="12" hidden="1" customHeight="1">
      <c r="A178" s="35"/>
      <c r="B178" s="10"/>
      <c r="C178" s="10"/>
      <c r="D178" s="10"/>
      <c r="E178" s="10"/>
      <c r="F178" s="10"/>
      <c r="G178" s="10"/>
      <c r="H178" s="10"/>
      <c r="I178" s="10"/>
      <c r="J178" s="10"/>
      <c r="K178" s="14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18">
        <f t="shared" ca="1" si="1"/>
        <v>4418.6538461538457</v>
      </c>
      <c r="AK178" s="19" t="str">
        <f t="shared" ca="1" si="2"/>
        <v>MIRA</v>
      </c>
      <c r="AL178" s="20" t="s">
        <v>71</v>
      </c>
      <c r="AM178" s="20">
        <v>28</v>
      </c>
      <c r="AN178" s="21">
        <v>26</v>
      </c>
    </row>
    <row r="179" spans="1:40" ht="12" hidden="1" customHeight="1">
      <c r="A179" s="35"/>
      <c r="B179" s="10"/>
      <c r="C179" s="10"/>
      <c r="D179" s="10"/>
      <c r="E179" s="10"/>
      <c r="F179" s="10"/>
      <c r="G179" s="10"/>
      <c r="H179" s="10"/>
      <c r="I179" s="10"/>
      <c r="J179" s="10"/>
      <c r="K179" s="14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18">
        <f t="shared" ca="1" si="1"/>
        <v>4255</v>
      </c>
      <c r="AK179" s="19" t="str">
        <f t="shared" ca="1" si="2"/>
        <v>MIRA</v>
      </c>
      <c r="AL179" s="20" t="s">
        <v>71</v>
      </c>
      <c r="AM179" s="20">
        <v>29</v>
      </c>
      <c r="AN179" s="21">
        <v>27</v>
      </c>
    </row>
    <row r="180" spans="1:40" ht="12" hidden="1" customHeight="1">
      <c r="A180" s="35"/>
      <c r="B180" s="10"/>
      <c r="C180" s="10"/>
      <c r="D180" s="10"/>
      <c r="E180" s="10"/>
      <c r="F180" s="10"/>
      <c r="G180" s="10"/>
      <c r="H180" s="10"/>
      <c r="I180" s="10"/>
      <c r="J180" s="10"/>
      <c r="K180" s="14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18">
        <f t="shared" ca="1" si="1"/>
        <v>4103.0357142857147</v>
      </c>
      <c r="AK180" s="19" t="str">
        <f t="shared" ca="1" si="2"/>
        <v>MIRA</v>
      </c>
      <c r="AL180" s="20" t="s">
        <v>71</v>
      </c>
      <c r="AM180" s="20">
        <v>30</v>
      </c>
      <c r="AN180" s="21">
        <v>28</v>
      </c>
    </row>
    <row r="181" spans="1:40" ht="12" hidden="1" customHeight="1">
      <c r="A181" s="35"/>
      <c r="B181" s="10"/>
      <c r="C181" s="10"/>
      <c r="D181" s="10"/>
      <c r="E181" s="10"/>
      <c r="F181" s="10"/>
      <c r="G181" s="10"/>
      <c r="H181" s="10"/>
      <c r="I181" s="10"/>
      <c r="J181" s="10"/>
      <c r="K181" s="14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18">
        <f t="shared" ca="1" si="1"/>
        <v>3961.5517241379312</v>
      </c>
      <c r="AK181" s="19" t="str">
        <f t="shared" ca="1" si="2"/>
        <v>MIRA</v>
      </c>
      <c r="AL181" s="20" t="s">
        <v>71</v>
      </c>
      <c r="AM181" s="20">
        <v>31</v>
      </c>
      <c r="AN181" s="21">
        <v>29</v>
      </c>
    </row>
    <row r="182" spans="1:40" ht="12" hidden="1" customHeight="1">
      <c r="A182" s="35"/>
      <c r="B182" s="10"/>
      <c r="C182" s="10"/>
      <c r="D182" s="10"/>
      <c r="E182" s="10"/>
      <c r="F182" s="10"/>
      <c r="G182" s="10"/>
      <c r="H182" s="10"/>
      <c r="I182" s="10"/>
      <c r="J182" s="10"/>
      <c r="K182" s="14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18">
        <f t="shared" ca="1" si="1"/>
        <v>3829.5</v>
      </c>
      <c r="AK182" s="19" t="str">
        <f t="shared" ca="1" si="2"/>
        <v>MIRA</v>
      </c>
      <c r="AL182" s="20" t="s">
        <v>71</v>
      </c>
      <c r="AM182" s="20">
        <v>32</v>
      </c>
      <c r="AN182" s="21">
        <v>30</v>
      </c>
    </row>
    <row r="183" spans="1:40" ht="12" hidden="1" customHeight="1">
      <c r="A183" s="35"/>
      <c r="B183" s="10"/>
      <c r="C183" s="10"/>
      <c r="D183" s="10"/>
      <c r="E183" s="10"/>
      <c r="F183" s="10"/>
      <c r="G183" s="10"/>
      <c r="H183" s="10"/>
      <c r="I183" s="10"/>
      <c r="J183" s="10"/>
      <c r="K183" s="14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18">
        <f t="shared" ca="1" si="1"/>
        <v>3705.9677419354839</v>
      </c>
      <c r="AK183" s="19" t="str">
        <f t="shared" ca="1" si="2"/>
        <v>MIRA</v>
      </c>
      <c r="AL183" s="20" t="s">
        <v>71</v>
      </c>
      <c r="AM183" s="20">
        <v>33</v>
      </c>
      <c r="AN183" s="21">
        <v>31</v>
      </c>
    </row>
    <row r="184" spans="1:40" ht="12" hidden="1" customHeight="1">
      <c r="A184" s="35"/>
      <c r="B184" s="10"/>
      <c r="C184" s="10"/>
      <c r="D184" s="10"/>
      <c r="E184" s="10"/>
      <c r="F184" s="10"/>
      <c r="G184" s="10"/>
      <c r="H184" s="10"/>
      <c r="I184" s="10"/>
      <c r="J184" s="10"/>
      <c r="K184" s="14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18">
        <f t="shared" ca="1" si="1"/>
        <v>3590.15625</v>
      </c>
      <c r="AK184" s="19" t="str">
        <f t="shared" ca="1" si="2"/>
        <v>MIRA</v>
      </c>
      <c r="AL184" s="20" t="s">
        <v>71</v>
      </c>
      <c r="AM184" s="20">
        <v>34</v>
      </c>
      <c r="AN184" s="21">
        <v>32</v>
      </c>
    </row>
    <row r="185" spans="1:40" ht="12" hidden="1" customHeight="1">
      <c r="A185" s="35"/>
      <c r="B185" s="10"/>
      <c r="C185" s="10"/>
      <c r="D185" s="10"/>
      <c r="E185" s="10"/>
      <c r="F185" s="10"/>
      <c r="G185" s="10"/>
      <c r="H185" s="10"/>
      <c r="I185" s="10"/>
      <c r="J185" s="10"/>
      <c r="K185" s="14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18">
        <f t="shared" ca="1" si="1"/>
        <v>3481.3636363636365</v>
      </c>
      <c r="AK185" s="19" t="str">
        <f t="shared" ca="1" si="2"/>
        <v>MIRA</v>
      </c>
      <c r="AL185" s="20" t="s">
        <v>71</v>
      </c>
      <c r="AM185" s="20">
        <v>35</v>
      </c>
      <c r="AN185" s="21">
        <v>33</v>
      </c>
    </row>
    <row r="186" spans="1:40" ht="12" hidden="1" customHeight="1">
      <c r="A186" s="35"/>
      <c r="B186" s="10"/>
      <c r="C186" s="10"/>
      <c r="D186" s="10"/>
      <c r="E186" s="10"/>
      <c r="F186" s="10"/>
      <c r="G186" s="10"/>
      <c r="H186" s="10"/>
      <c r="I186" s="10"/>
      <c r="J186" s="10"/>
      <c r="K186" s="14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18">
        <f t="shared" ca="1" si="1"/>
        <v>3378.9705882352941</v>
      </c>
      <c r="AK186" s="19" t="str">
        <f t="shared" ca="1" si="2"/>
        <v>MIRA</v>
      </c>
      <c r="AL186" s="20" t="s">
        <v>71</v>
      </c>
      <c r="AM186" s="20">
        <v>36</v>
      </c>
      <c r="AN186" s="21">
        <v>34</v>
      </c>
    </row>
    <row r="187" spans="1:40" ht="12" hidden="1" customHeight="1">
      <c r="A187" s="35"/>
      <c r="B187" s="10"/>
      <c r="C187" s="10"/>
      <c r="D187" s="10"/>
      <c r="E187" s="10"/>
      <c r="F187" s="10"/>
      <c r="G187" s="10"/>
      <c r="H187" s="10"/>
      <c r="I187" s="10"/>
      <c r="J187" s="10"/>
      <c r="K187" s="14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18">
        <f t="shared" ca="1" si="1"/>
        <v>3282.4285714285716</v>
      </c>
      <c r="AK187" s="19" t="str">
        <f t="shared" ca="1" si="2"/>
        <v>MIRA</v>
      </c>
      <c r="AL187" s="20" t="s">
        <v>71</v>
      </c>
      <c r="AM187" s="20">
        <v>37</v>
      </c>
      <c r="AN187" s="21">
        <v>35</v>
      </c>
    </row>
    <row r="188" spans="1:40" ht="12" hidden="1" customHeight="1">
      <c r="A188" s="35"/>
      <c r="B188" s="10"/>
      <c r="C188" s="10"/>
      <c r="D188" s="10"/>
      <c r="E188" s="10"/>
      <c r="F188" s="10"/>
      <c r="G188" s="10"/>
      <c r="H188" s="10"/>
      <c r="I188" s="10"/>
      <c r="J188" s="10"/>
      <c r="K188" s="14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18">
        <f t="shared" ca="1" si="1"/>
        <v>3191.25</v>
      </c>
      <c r="AK188" s="19" t="str">
        <f t="shared" ca="1" si="2"/>
        <v>MIRA</v>
      </c>
      <c r="AL188" s="20" t="s">
        <v>71</v>
      </c>
      <c r="AM188" s="20">
        <v>38</v>
      </c>
      <c r="AN188" s="21">
        <v>36</v>
      </c>
    </row>
    <row r="189" spans="1:40" ht="12" hidden="1" customHeight="1">
      <c r="A189" s="35"/>
      <c r="B189" s="10"/>
      <c r="C189" s="10"/>
      <c r="D189" s="10"/>
      <c r="E189" s="10"/>
      <c r="F189" s="10"/>
      <c r="G189" s="10"/>
      <c r="H189" s="10"/>
      <c r="I189" s="10"/>
      <c r="J189" s="10"/>
      <c r="K189" s="14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18">
        <f t="shared" ca="1" si="1"/>
        <v>3105</v>
      </c>
      <c r="AK189" s="19" t="str">
        <f t="shared" ca="1" si="2"/>
        <v>MIRA</v>
      </c>
      <c r="AL189" s="20" t="s">
        <v>71</v>
      </c>
      <c r="AM189" s="20">
        <v>39</v>
      </c>
      <c r="AN189" s="21">
        <v>37</v>
      </c>
    </row>
    <row r="190" spans="1:40" ht="12" hidden="1" customHeight="1">
      <c r="A190" s="35"/>
      <c r="B190" s="10"/>
      <c r="C190" s="10"/>
      <c r="D190" s="10"/>
      <c r="E190" s="10"/>
      <c r="F190" s="10"/>
      <c r="G190" s="10"/>
      <c r="H190" s="10"/>
      <c r="I190" s="10"/>
      <c r="J190" s="10"/>
      <c r="K190" s="14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18">
        <f t="shared" ca="1" si="1"/>
        <v>3023.2894736842104</v>
      </c>
      <c r="AK190" s="19" t="str">
        <f t="shared" ca="1" si="2"/>
        <v>MIRA</v>
      </c>
      <c r="AL190" s="20" t="s">
        <v>71</v>
      </c>
      <c r="AM190" s="20">
        <v>40</v>
      </c>
      <c r="AN190" s="21">
        <v>38</v>
      </c>
    </row>
    <row r="191" spans="1:40" ht="12" hidden="1" customHeight="1">
      <c r="A191" s="35"/>
      <c r="B191" s="10"/>
      <c r="C191" s="10"/>
      <c r="D191" s="10"/>
      <c r="E191" s="10"/>
      <c r="F191" s="10"/>
      <c r="G191" s="10"/>
      <c r="H191" s="10"/>
      <c r="I191" s="10"/>
      <c r="J191" s="10"/>
      <c r="K191" s="14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18">
        <f t="shared" ca="1" si="1"/>
        <v>2945.7692307692309</v>
      </c>
      <c r="AK191" s="19" t="str">
        <f t="shared" ca="1" si="2"/>
        <v>MIRA</v>
      </c>
      <c r="AL191" s="20" t="s">
        <v>71</v>
      </c>
      <c r="AM191" s="20">
        <v>41</v>
      </c>
      <c r="AN191" s="21">
        <v>39</v>
      </c>
    </row>
    <row r="192" spans="1:40" ht="12" hidden="1" customHeight="1">
      <c r="A192" s="35"/>
      <c r="B192" s="10"/>
      <c r="C192" s="10"/>
      <c r="D192" s="10"/>
      <c r="E192" s="10"/>
      <c r="F192" s="10"/>
      <c r="G192" s="10"/>
      <c r="H192" s="10"/>
      <c r="I192" s="10"/>
      <c r="J192" s="10"/>
      <c r="K192" s="14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18">
        <f t="shared" ca="1" si="1"/>
        <v>2872.125</v>
      </c>
      <c r="AK192" s="19" t="str">
        <f t="shared" ca="1" si="2"/>
        <v>MIRA</v>
      </c>
      <c r="AL192" s="20" t="s">
        <v>71</v>
      </c>
      <c r="AM192" s="20">
        <v>42</v>
      </c>
      <c r="AN192" s="21">
        <v>40</v>
      </c>
    </row>
    <row r="193" spans="1:40" ht="12" hidden="1" customHeight="1">
      <c r="A193" s="35"/>
      <c r="B193" s="10"/>
      <c r="C193" s="10"/>
      <c r="D193" s="10"/>
      <c r="E193" s="10"/>
      <c r="F193" s="10"/>
      <c r="G193" s="10"/>
      <c r="H193" s="10"/>
      <c r="I193" s="10"/>
      <c r="J193" s="10"/>
      <c r="K193" s="14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18">
        <f t="shared" ca="1" si="1"/>
        <v>2802.0731707317073</v>
      </c>
      <c r="AK193" s="19" t="str">
        <f t="shared" ca="1" si="2"/>
        <v>MIRA</v>
      </c>
      <c r="AL193" s="20" t="s">
        <v>71</v>
      </c>
      <c r="AM193" s="20">
        <v>43</v>
      </c>
      <c r="AN193" s="21">
        <v>41</v>
      </c>
    </row>
    <row r="194" spans="1:40" ht="12" hidden="1" customHeight="1">
      <c r="A194" s="35"/>
      <c r="B194" s="10"/>
      <c r="C194" s="10"/>
      <c r="D194" s="10"/>
      <c r="E194" s="10"/>
      <c r="F194" s="10"/>
      <c r="G194" s="10"/>
      <c r="H194" s="10"/>
      <c r="I194" s="10"/>
      <c r="J194" s="10"/>
      <c r="K194" s="14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18">
        <f t="shared" ca="1" si="1"/>
        <v>2735.3571428571427</v>
      </c>
      <c r="AK194" s="19" t="str">
        <f t="shared" ca="1" si="2"/>
        <v>MIRA</v>
      </c>
      <c r="AL194" s="20" t="s">
        <v>71</v>
      </c>
      <c r="AM194" s="20">
        <v>44</v>
      </c>
      <c r="AN194" s="21">
        <v>42</v>
      </c>
    </row>
    <row r="195" spans="1:40" ht="12" hidden="1" customHeight="1">
      <c r="A195" s="35"/>
      <c r="B195" s="10"/>
      <c r="C195" s="10"/>
      <c r="D195" s="10"/>
      <c r="E195" s="10"/>
      <c r="F195" s="10"/>
      <c r="G195" s="10"/>
      <c r="H195" s="10"/>
      <c r="I195" s="10"/>
      <c r="J195" s="10"/>
      <c r="K195" s="14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18">
        <f t="shared" ca="1" si="1"/>
        <v>2671.7441860465115</v>
      </c>
      <c r="AK195" s="19" t="str">
        <f t="shared" ca="1" si="2"/>
        <v>MIRA</v>
      </c>
      <c r="AL195" s="20" t="s">
        <v>71</v>
      </c>
      <c r="AM195" s="20">
        <v>45</v>
      </c>
      <c r="AN195" s="21">
        <v>43</v>
      </c>
    </row>
    <row r="196" spans="1:40" ht="12" hidden="1" customHeight="1">
      <c r="A196" s="35"/>
      <c r="B196" s="10"/>
      <c r="C196" s="10"/>
      <c r="D196" s="10"/>
      <c r="E196" s="10"/>
      <c r="F196" s="10"/>
      <c r="G196" s="10"/>
      <c r="H196" s="10"/>
      <c r="I196" s="10"/>
      <c r="J196" s="10"/>
      <c r="K196" s="14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18">
        <f t="shared" ca="1" si="1"/>
        <v>2611.0227272727275</v>
      </c>
      <c r="AK196" s="19" t="str">
        <f t="shared" ca="1" si="2"/>
        <v>MIRA</v>
      </c>
      <c r="AL196" s="20" t="s">
        <v>71</v>
      </c>
      <c r="AM196" s="20">
        <v>46</v>
      </c>
      <c r="AN196" s="21">
        <v>44</v>
      </c>
    </row>
    <row r="197" spans="1:40" ht="12" hidden="1" customHeight="1">
      <c r="A197" s="35"/>
      <c r="B197" s="10"/>
      <c r="C197" s="10"/>
      <c r="D197" s="10"/>
      <c r="E197" s="10"/>
      <c r="F197" s="10"/>
      <c r="G197" s="10"/>
      <c r="H197" s="10"/>
      <c r="I197" s="10"/>
      <c r="J197" s="10"/>
      <c r="K197" s="14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18">
        <f t="shared" ca="1" si="1"/>
        <v>2553</v>
      </c>
      <c r="AK197" s="19" t="str">
        <f t="shared" ca="1" si="2"/>
        <v>MIRA</v>
      </c>
      <c r="AL197" s="20" t="s">
        <v>71</v>
      </c>
      <c r="AM197" s="20">
        <v>47</v>
      </c>
      <c r="AN197" s="21">
        <v>45</v>
      </c>
    </row>
    <row r="198" spans="1:40" ht="12" hidden="1" customHeight="1">
      <c r="A198" s="35"/>
      <c r="B198" s="10"/>
      <c r="C198" s="10"/>
      <c r="D198" s="10"/>
      <c r="E198" s="10"/>
      <c r="F198" s="10"/>
      <c r="G198" s="10"/>
      <c r="H198" s="10"/>
      <c r="I198" s="10"/>
      <c r="J198" s="10"/>
      <c r="K198" s="14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18">
        <f t="shared" ca="1" si="1"/>
        <v>2497.5</v>
      </c>
      <c r="AK198" s="19" t="str">
        <f t="shared" ca="1" si="2"/>
        <v>MIRA</v>
      </c>
      <c r="AL198" s="20" t="s">
        <v>71</v>
      </c>
      <c r="AM198" s="20">
        <v>48</v>
      </c>
      <c r="AN198" s="21">
        <v>46</v>
      </c>
    </row>
    <row r="199" spans="1:40" ht="12" hidden="1" customHeight="1">
      <c r="A199" s="35"/>
      <c r="B199" s="10"/>
      <c r="C199" s="10"/>
      <c r="D199" s="10"/>
      <c r="E199" s="10"/>
      <c r="F199" s="10"/>
      <c r="G199" s="10"/>
      <c r="H199" s="10"/>
      <c r="I199" s="10"/>
      <c r="J199" s="10"/>
      <c r="K199" s="14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18">
        <f t="shared" ca="1" si="1"/>
        <v>2444.3617021276596</v>
      </c>
      <c r="AK199" s="19" t="str">
        <f t="shared" ca="1" si="2"/>
        <v>MIRA</v>
      </c>
      <c r="AL199" s="20" t="s">
        <v>71</v>
      </c>
      <c r="AM199" s="20">
        <v>49</v>
      </c>
      <c r="AN199" s="21">
        <v>47</v>
      </c>
    </row>
    <row r="200" spans="1:40" ht="12" hidden="1" customHeight="1">
      <c r="A200" s="35"/>
      <c r="B200" s="10"/>
      <c r="C200" s="10"/>
      <c r="D200" s="10"/>
      <c r="E200" s="10"/>
      <c r="F200" s="10"/>
      <c r="G200" s="10"/>
      <c r="H200" s="10"/>
      <c r="I200" s="10"/>
      <c r="J200" s="10"/>
      <c r="K200" s="14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18">
        <f t="shared" ca="1" si="1"/>
        <v>2393.4375</v>
      </c>
      <c r="AK200" s="19" t="str">
        <f t="shared" ca="1" si="2"/>
        <v>MIRA</v>
      </c>
      <c r="AL200" s="20" t="s">
        <v>71</v>
      </c>
      <c r="AM200" s="20">
        <v>50</v>
      </c>
      <c r="AN200" s="21">
        <v>48</v>
      </c>
    </row>
    <row r="201" spans="1:40" ht="12" hidden="1" customHeight="1">
      <c r="A201" s="35"/>
      <c r="B201" s="10"/>
      <c r="C201" s="10"/>
      <c r="D201" s="10"/>
      <c r="E201" s="10"/>
      <c r="F201" s="10"/>
      <c r="G201" s="10"/>
      <c r="H201" s="10"/>
      <c r="I201" s="10"/>
      <c r="J201" s="10"/>
      <c r="K201" s="14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18">
        <f t="shared" ca="1" si="1"/>
        <v>2344.591836734694</v>
      </c>
      <c r="AK201" s="19" t="str">
        <f t="shared" ca="1" si="2"/>
        <v>MIRA</v>
      </c>
      <c r="AL201" s="20" t="s">
        <v>71</v>
      </c>
      <c r="AM201" s="20">
        <v>51</v>
      </c>
      <c r="AN201" s="21">
        <v>49</v>
      </c>
    </row>
    <row r="202" spans="1:40" ht="12" hidden="1" customHeight="1">
      <c r="A202" s="35"/>
      <c r="B202" s="10"/>
      <c r="C202" s="10"/>
      <c r="D202" s="10"/>
      <c r="E202" s="10"/>
      <c r="F202" s="10"/>
      <c r="G202" s="10"/>
      <c r="H202" s="10"/>
      <c r="I202" s="10"/>
      <c r="J202" s="10"/>
      <c r="K202" s="14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18">
        <f t="shared" ca="1" si="1"/>
        <v>2297.6999999999998</v>
      </c>
      <c r="AK202" s="19" t="str">
        <f t="shared" ca="1" si="2"/>
        <v>MIRA</v>
      </c>
      <c r="AL202" s="20" t="s">
        <v>71</v>
      </c>
      <c r="AM202" s="20">
        <v>52</v>
      </c>
      <c r="AN202" s="21">
        <v>50</v>
      </c>
    </row>
    <row r="203" spans="1:40" ht="12" hidden="1" customHeight="1">
      <c r="A203" s="35"/>
      <c r="B203" s="10"/>
      <c r="C203" s="10"/>
      <c r="D203" s="10"/>
      <c r="E203" s="10"/>
      <c r="F203" s="10"/>
      <c r="G203" s="10"/>
      <c r="H203" s="10"/>
      <c r="I203" s="10"/>
      <c r="J203" s="10"/>
      <c r="K203" s="14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18">
        <f t="shared" ca="1" si="1"/>
        <v>103788</v>
      </c>
      <c r="AK203" s="19" t="str">
        <f t="shared" ca="1" si="2"/>
        <v>Verde</v>
      </c>
      <c r="AL203" s="20" t="s">
        <v>72</v>
      </c>
      <c r="AM203" s="20">
        <v>3</v>
      </c>
      <c r="AN203" s="21">
        <v>1</v>
      </c>
    </row>
    <row r="204" spans="1:40" ht="12" hidden="1" customHeight="1">
      <c r="A204" s="35"/>
      <c r="B204" s="10"/>
      <c r="C204" s="10"/>
      <c r="D204" s="10"/>
      <c r="E204" s="10"/>
      <c r="F204" s="10"/>
      <c r="G204" s="10"/>
      <c r="H204" s="10"/>
      <c r="I204" s="10"/>
      <c r="J204" s="10"/>
      <c r="K204" s="14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18">
        <f t="shared" ca="1" si="1"/>
        <v>51894</v>
      </c>
      <c r="AK204" s="19" t="str">
        <f t="shared" ca="1" si="2"/>
        <v>Verde</v>
      </c>
      <c r="AL204" s="20" t="s">
        <v>72</v>
      </c>
      <c r="AM204" s="20">
        <v>4</v>
      </c>
      <c r="AN204" s="21">
        <v>2</v>
      </c>
    </row>
    <row r="205" spans="1:40" ht="12" hidden="1" customHeight="1">
      <c r="A205" s="35"/>
      <c r="B205" s="10"/>
      <c r="C205" s="10"/>
      <c r="D205" s="10"/>
      <c r="E205" s="10"/>
      <c r="F205" s="10"/>
      <c r="G205" s="10"/>
      <c r="H205" s="10"/>
      <c r="I205" s="10"/>
      <c r="J205" s="10"/>
      <c r="K205" s="14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18">
        <f t="shared" ca="1" si="1"/>
        <v>34596</v>
      </c>
      <c r="AK205" s="19" t="str">
        <f t="shared" ca="1" si="2"/>
        <v>Verde</v>
      </c>
      <c r="AL205" s="20" t="s">
        <v>72</v>
      </c>
      <c r="AM205" s="20">
        <v>5</v>
      </c>
      <c r="AN205" s="21">
        <v>3</v>
      </c>
    </row>
    <row r="206" spans="1:40" ht="12" hidden="1" customHeight="1">
      <c r="A206" s="35"/>
      <c r="B206" s="10"/>
      <c r="C206" s="10"/>
      <c r="D206" s="10"/>
      <c r="E206" s="10"/>
      <c r="F206" s="10"/>
      <c r="G206" s="10"/>
      <c r="H206" s="10"/>
      <c r="I206" s="10"/>
      <c r="J206" s="10"/>
      <c r="K206" s="14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18">
        <f t="shared" ca="1" si="1"/>
        <v>25947</v>
      </c>
      <c r="AK206" s="19" t="str">
        <f t="shared" ca="1" si="2"/>
        <v>Verde</v>
      </c>
      <c r="AL206" s="20" t="s">
        <v>72</v>
      </c>
      <c r="AM206" s="20">
        <v>6</v>
      </c>
      <c r="AN206" s="21">
        <v>4</v>
      </c>
    </row>
    <row r="207" spans="1:40" ht="12" hidden="1" customHeight="1">
      <c r="A207" s="35"/>
      <c r="B207" s="10"/>
      <c r="C207" s="10"/>
      <c r="D207" s="10"/>
      <c r="E207" s="10"/>
      <c r="F207" s="10"/>
      <c r="G207" s="10"/>
      <c r="H207" s="10"/>
      <c r="I207" s="10"/>
      <c r="J207" s="10"/>
      <c r="K207" s="14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18">
        <f t="shared" ca="1" si="1"/>
        <v>20757.599999999999</v>
      </c>
      <c r="AK207" s="19" t="str">
        <f t="shared" ca="1" si="2"/>
        <v>Verde</v>
      </c>
      <c r="AL207" s="20" t="s">
        <v>72</v>
      </c>
      <c r="AM207" s="20">
        <v>7</v>
      </c>
      <c r="AN207" s="21">
        <v>5</v>
      </c>
    </row>
    <row r="208" spans="1:40" ht="12" hidden="1" customHeight="1">
      <c r="A208" s="35"/>
      <c r="B208" s="10"/>
      <c r="C208" s="10"/>
      <c r="D208" s="10"/>
      <c r="E208" s="10"/>
      <c r="F208" s="10"/>
      <c r="G208" s="10"/>
      <c r="H208" s="10"/>
      <c r="I208" s="10"/>
      <c r="J208" s="10"/>
      <c r="K208" s="14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18">
        <f t="shared" ca="1" si="1"/>
        <v>17298</v>
      </c>
      <c r="AK208" s="19" t="str">
        <f t="shared" ca="1" si="2"/>
        <v>Verde</v>
      </c>
      <c r="AL208" s="20" t="s">
        <v>72</v>
      </c>
      <c r="AM208" s="20">
        <v>8</v>
      </c>
      <c r="AN208" s="21">
        <v>6</v>
      </c>
    </row>
    <row r="209" spans="1:40" ht="12" hidden="1" customHeight="1">
      <c r="A209" s="35"/>
      <c r="B209" s="10"/>
      <c r="C209" s="10"/>
      <c r="D209" s="10"/>
      <c r="E209" s="10"/>
      <c r="F209" s="10"/>
      <c r="G209" s="10"/>
      <c r="H209" s="10"/>
      <c r="I209" s="10"/>
      <c r="J209" s="10"/>
      <c r="K209" s="14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18">
        <f t="shared" ca="1" si="1"/>
        <v>14826.857142857143</v>
      </c>
      <c r="AK209" s="19" t="str">
        <f t="shared" ca="1" si="2"/>
        <v>Verde</v>
      </c>
      <c r="AL209" s="20" t="s">
        <v>72</v>
      </c>
      <c r="AM209" s="20">
        <v>9</v>
      </c>
      <c r="AN209" s="21">
        <v>7</v>
      </c>
    </row>
    <row r="210" spans="1:40" ht="12" hidden="1" customHeight="1">
      <c r="A210" s="35"/>
      <c r="B210" s="10"/>
      <c r="C210" s="10"/>
      <c r="D210" s="10"/>
      <c r="E210" s="10"/>
      <c r="F210" s="10"/>
      <c r="G210" s="10"/>
      <c r="H210" s="10"/>
      <c r="I210" s="10"/>
      <c r="J210" s="10"/>
      <c r="K210" s="14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18">
        <f t="shared" ca="1" si="1"/>
        <v>12973.5</v>
      </c>
      <c r="AK210" s="19" t="str">
        <f t="shared" ca="1" si="2"/>
        <v>Verde</v>
      </c>
      <c r="AL210" s="20" t="s">
        <v>72</v>
      </c>
      <c r="AM210" s="20">
        <v>10</v>
      </c>
      <c r="AN210" s="21">
        <v>8</v>
      </c>
    </row>
    <row r="211" spans="1:40" ht="12" hidden="1" customHeight="1">
      <c r="A211" s="35"/>
      <c r="B211" s="10"/>
      <c r="C211" s="10"/>
      <c r="D211" s="10"/>
      <c r="E211" s="10"/>
      <c r="F211" s="10"/>
      <c r="G211" s="10"/>
      <c r="H211" s="10"/>
      <c r="I211" s="10"/>
      <c r="J211" s="10"/>
      <c r="K211" s="14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18">
        <f t="shared" ca="1" si="1"/>
        <v>11532</v>
      </c>
      <c r="AK211" s="19" t="str">
        <f t="shared" ca="1" si="2"/>
        <v>Verde</v>
      </c>
      <c r="AL211" s="20" t="s">
        <v>72</v>
      </c>
      <c r="AM211" s="20">
        <v>11</v>
      </c>
      <c r="AN211" s="21">
        <v>9</v>
      </c>
    </row>
    <row r="212" spans="1:40" ht="12" hidden="1" customHeight="1">
      <c r="A212" s="35"/>
      <c r="B212" s="10"/>
      <c r="C212" s="10"/>
      <c r="D212" s="10"/>
      <c r="E212" s="10"/>
      <c r="F212" s="10"/>
      <c r="G212" s="10"/>
      <c r="H212" s="10"/>
      <c r="I212" s="10"/>
      <c r="J212" s="10"/>
      <c r="K212" s="14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18">
        <f t="shared" ca="1" si="1"/>
        <v>10378.799999999999</v>
      </c>
      <c r="AK212" s="19" t="str">
        <f t="shared" ca="1" si="2"/>
        <v>Verde</v>
      </c>
      <c r="AL212" s="20" t="s">
        <v>72</v>
      </c>
      <c r="AM212" s="20">
        <v>12</v>
      </c>
      <c r="AN212" s="21">
        <v>10</v>
      </c>
    </row>
    <row r="213" spans="1:40" ht="12" hidden="1" customHeight="1">
      <c r="A213" s="35"/>
      <c r="B213" s="10"/>
      <c r="C213" s="10"/>
      <c r="D213" s="10"/>
      <c r="E213" s="10"/>
      <c r="F213" s="10"/>
      <c r="G213" s="10"/>
      <c r="H213" s="10"/>
      <c r="I213" s="10"/>
      <c r="J213" s="10"/>
      <c r="K213" s="14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18">
        <f t="shared" ca="1" si="1"/>
        <v>9435.2727272727279</v>
      </c>
      <c r="AK213" s="19" t="str">
        <f t="shared" ca="1" si="2"/>
        <v>Verde</v>
      </c>
      <c r="AL213" s="20" t="s">
        <v>72</v>
      </c>
      <c r="AM213" s="20">
        <v>13</v>
      </c>
      <c r="AN213" s="21">
        <v>11</v>
      </c>
    </row>
    <row r="214" spans="1:40" ht="12" hidden="1" customHeight="1">
      <c r="A214" s="35"/>
      <c r="B214" s="10"/>
      <c r="C214" s="10"/>
      <c r="D214" s="10"/>
      <c r="E214" s="10"/>
      <c r="F214" s="10"/>
      <c r="G214" s="10"/>
      <c r="H214" s="10"/>
      <c r="I214" s="10"/>
      <c r="J214" s="10"/>
      <c r="K214" s="14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18">
        <f t="shared" ca="1" si="1"/>
        <v>8649</v>
      </c>
      <c r="AK214" s="19" t="str">
        <f t="shared" ca="1" si="2"/>
        <v>Verde</v>
      </c>
      <c r="AL214" s="20" t="s">
        <v>72</v>
      </c>
      <c r="AM214" s="20">
        <v>14</v>
      </c>
      <c r="AN214" s="21">
        <v>12</v>
      </c>
    </row>
    <row r="215" spans="1:40" ht="12" hidden="1" customHeight="1">
      <c r="A215" s="35"/>
      <c r="B215" s="10"/>
      <c r="C215" s="10"/>
      <c r="D215" s="10"/>
      <c r="E215" s="10"/>
      <c r="F215" s="10"/>
      <c r="G215" s="10"/>
      <c r="H215" s="10"/>
      <c r="I215" s="10"/>
      <c r="J215" s="10"/>
      <c r="K215" s="14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18">
        <f t="shared" ca="1" si="1"/>
        <v>7983.6923076923076</v>
      </c>
      <c r="AK215" s="19" t="str">
        <f t="shared" ca="1" si="2"/>
        <v>Verde</v>
      </c>
      <c r="AL215" s="20" t="s">
        <v>72</v>
      </c>
      <c r="AM215" s="20">
        <v>15</v>
      </c>
      <c r="AN215" s="21">
        <v>13</v>
      </c>
    </row>
    <row r="216" spans="1:40" ht="12" hidden="1" customHeight="1">
      <c r="A216" s="35"/>
      <c r="B216" s="10"/>
      <c r="C216" s="10"/>
      <c r="D216" s="10"/>
      <c r="E216" s="10"/>
      <c r="F216" s="10"/>
      <c r="G216" s="10"/>
      <c r="H216" s="10"/>
      <c r="I216" s="10"/>
      <c r="J216" s="10"/>
      <c r="K216" s="14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18">
        <f t="shared" ca="1" si="1"/>
        <v>7413.4285714285716</v>
      </c>
      <c r="AK216" s="19" t="str">
        <f t="shared" ca="1" si="2"/>
        <v>Verde</v>
      </c>
      <c r="AL216" s="20" t="s">
        <v>72</v>
      </c>
      <c r="AM216" s="20">
        <v>16</v>
      </c>
      <c r="AN216" s="21">
        <v>14</v>
      </c>
    </row>
    <row r="217" spans="1:40" ht="12" hidden="1" customHeight="1">
      <c r="A217" s="35"/>
      <c r="B217" s="10"/>
      <c r="C217" s="10"/>
      <c r="D217" s="10"/>
      <c r="E217" s="10"/>
      <c r="F217" s="10"/>
      <c r="G217" s="10"/>
      <c r="H217" s="10"/>
      <c r="I217" s="10"/>
      <c r="J217" s="10"/>
      <c r="K217" s="14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18">
        <f t="shared" ca="1" si="1"/>
        <v>6919.2</v>
      </c>
      <c r="AK217" s="19" t="str">
        <f t="shared" ca="1" si="2"/>
        <v>Verde</v>
      </c>
      <c r="AL217" s="20" t="s">
        <v>72</v>
      </c>
      <c r="AM217" s="20">
        <v>17</v>
      </c>
      <c r="AN217" s="21">
        <v>15</v>
      </c>
    </row>
    <row r="218" spans="1:40" ht="12" hidden="1" customHeight="1">
      <c r="A218" s="35"/>
      <c r="B218" s="10"/>
      <c r="C218" s="10"/>
      <c r="D218" s="10"/>
      <c r="E218" s="10"/>
      <c r="F218" s="10"/>
      <c r="G218" s="10"/>
      <c r="H218" s="10"/>
      <c r="I218" s="10"/>
      <c r="J218" s="10"/>
      <c r="K218" s="14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18">
        <f t="shared" ca="1" si="1"/>
        <v>6486.75</v>
      </c>
      <c r="AK218" s="19" t="str">
        <f t="shared" ca="1" si="2"/>
        <v>Verde</v>
      </c>
      <c r="AL218" s="20" t="s">
        <v>72</v>
      </c>
      <c r="AM218" s="20">
        <v>18</v>
      </c>
      <c r="AN218" s="21">
        <v>16</v>
      </c>
    </row>
    <row r="219" spans="1:40" ht="12" hidden="1" customHeight="1">
      <c r="A219" s="35"/>
      <c r="B219" s="10"/>
      <c r="C219" s="10"/>
      <c r="D219" s="10"/>
      <c r="E219" s="10"/>
      <c r="F219" s="10"/>
      <c r="G219" s="10"/>
      <c r="H219" s="10"/>
      <c r="I219" s="10"/>
      <c r="J219" s="10"/>
      <c r="K219" s="14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18">
        <f t="shared" ca="1" si="1"/>
        <v>6105.1764705882351</v>
      </c>
      <c r="AK219" s="19" t="str">
        <f t="shared" ca="1" si="2"/>
        <v>Verde</v>
      </c>
      <c r="AL219" s="20" t="s">
        <v>72</v>
      </c>
      <c r="AM219" s="20">
        <v>19</v>
      </c>
      <c r="AN219" s="21">
        <v>17</v>
      </c>
    </row>
    <row r="220" spans="1:40" ht="12" hidden="1" customHeight="1">
      <c r="A220" s="35"/>
      <c r="B220" s="10"/>
      <c r="C220" s="10"/>
      <c r="D220" s="10"/>
      <c r="E220" s="10"/>
      <c r="F220" s="10"/>
      <c r="G220" s="10"/>
      <c r="H220" s="10"/>
      <c r="I220" s="10"/>
      <c r="J220" s="10"/>
      <c r="K220" s="14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18">
        <f t="shared" ca="1" si="1"/>
        <v>5766</v>
      </c>
      <c r="AK220" s="19" t="str">
        <f t="shared" ca="1" si="2"/>
        <v>Verde</v>
      </c>
      <c r="AL220" s="20" t="s">
        <v>72</v>
      </c>
      <c r="AM220" s="20">
        <v>20</v>
      </c>
      <c r="AN220" s="21">
        <v>18</v>
      </c>
    </row>
    <row r="221" spans="1:40" ht="12" hidden="1" customHeight="1">
      <c r="A221" s="35"/>
      <c r="B221" s="10"/>
      <c r="C221" s="10"/>
      <c r="D221" s="10"/>
      <c r="E221" s="10"/>
      <c r="F221" s="10"/>
      <c r="G221" s="10"/>
      <c r="H221" s="10"/>
      <c r="I221" s="10"/>
      <c r="J221" s="10"/>
      <c r="K221" s="14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18">
        <f t="shared" ca="1" si="1"/>
        <v>5462.5263157894733</v>
      </c>
      <c r="AK221" s="19" t="str">
        <f t="shared" ca="1" si="2"/>
        <v>Verde</v>
      </c>
      <c r="AL221" s="20" t="s">
        <v>72</v>
      </c>
      <c r="AM221" s="20">
        <v>21</v>
      </c>
      <c r="AN221" s="21">
        <v>19</v>
      </c>
    </row>
    <row r="222" spans="1:40" ht="12" hidden="1" customHeight="1">
      <c r="A222" s="35"/>
      <c r="B222" s="10"/>
      <c r="C222" s="10"/>
      <c r="D222" s="10"/>
      <c r="E222" s="10"/>
      <c r="F222" s="10"/>
      <c r="G222" s="10"/>
      <c r="H222" s="10"/>
      <c r="I222" s="10"/>
      <c r="J222" s="10"/>
      <c r="K222" s="14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18">
        <f t="shared" ca="1" si="1"/>
        <v>5189.3999999999996</v>
      </c>
      <c r="AK222" s="19" t="str">
        <f t="shared" ca="1" si="2"/>
        <v>Verde</v>
      </c>
      <c r="AL222" s="20" t="s">
        <v>72</v>
      </c>
      <c r="AM222" s="20">
        <v>22</v>
      </c>
      <c r="AN222" s="21">
        <v>20</v>
      </c>
    </row>
    <row r="223" spans="1:40" ht="12" hidden="1" customHeight="1">
      <c r="A223" s="35"/>
      <c r="B223" s="10"/>
      <c r="C223" s="10"/>
      <c r="D223" s="10"/>
      <c r="E223" s="10"/>
      <c r="F223" s="10"/>
      <c r="G223" s="10"/>
      <c r="H223" s="10"/>
      <c r="I223" s="10"/>
      <c r="J223" s="10"/>
      <c r="K223" s="14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18">
        <f t="shared" ca="1" si="1"/>
        <v>4942.2857142857147</v>
      </c>
      <c r="AK223" s="19" t="str">
        <f t="shared" ca="1" si="2"/>
        <v>Verde</v>
      </c>
      <c r="AL223" s="20" t="s">
        <v>72</v>
      </c>
      <c r="AM223" s="20">
        <v>23</v>
      </c>
      <c r="AN223" s="21">
        <v>21</v>
      </c>
    </row>
    <row r="224" spans="1:40" ht="12" hidden="1" customHeight="1">
      <c r="A224" s="35"/>
      <c r="B224" s="10"/>
      <c r="C224" s="10"/>
      <c r="D224" s="10"/>
      <c r="E224" s="10"/>
      <c r="F224" s="10"/>
      <c r="G224" s="10"/>
      <c r="H224" s="10"/>
      <c r="I224" s="10"/>
      <c r="J224" s="10"/>
      <c r="K224" s="14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18">
        <f t="shared" ca="1" si="1"/>
        <v>4717.636363636364</v>
      </c>
      <c r="AK224" s="19" t="str">
        <f t="shared" ca="1" si="2"/>
        <v>Verde</v>
      </c>
      <c r="AL224" s="20" t="s">
        <v>72</v>
      </c>
      <c r="AM224" s="20">
        <v>24</v>
      </c>
      <c r="AN224" s="21">
        <v>22</v>
      </c>
    </row>
    <row r="225" spans="1:40" ht="12" hidden="1" customHeight="1">
      <c r="A225" s="35"/>
      <c r="B225" s="10"/>
      <c r="C225" s="10"/>
      <c r="D225" s="10"/>
      <c r="E225" s="10"/>
      <c r="F225" s="10"/>
      <c r="G225" s="10"/>
      <c r="H225" s="10"/>
      <c r="I225" s="10"/>
      <c r="J225" s="10"/>
      <c r="K225" s="14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18">
        <f t="shared" ca="1" si="1"/>
        <v>4512.521739130435</v>
      </c>
      <c r="AK225" s="19" t="str">
        <f t="shared" ca="1" si="2"/>
        <v>Verde</v>
      </c>
      <c r="AL225" s="20" t="s">
        <v>72</v>
      </c>
      <c r="AM225" s="20">
        <v>25</v>
      </c>
      <c r="AN225" s="21">
        <v>23</v>
      </c>
    </row>
    <row r="226" spans="1:40" ht="12" hidden="1" customHeight="1">
      <c r="A226" s="35"/>
      <c r="B226" s="10"/>
      <c r="C226" s="10"/>
      <c r="D226" s="10"/>
      <c r="E226" s="10"/>
      <c r="F226" s="10"/>
      <c r="G226" s="10"/>
      <c r="H226" s="10"/>
      <c r="I226" s="10"/>
      <c r="J226" s="10"/>
      <c r="K226" s="14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18">
        <f t="shared" ca="1" si="1"/>
        <v>4324.5</v>
      </c>
      <c r="AK226" s="19" t="str">
        <f t="shared" ca="1" si="2"/>
        <v>Verde</v>
      </c>
      <c r="AL226" s="20" t="s">
        <v>72</v>
      </c>
      <c r="AM226" s="20">
        <v>26</v>
      </c>
      <c r="AN226" s="21">
        <v>24</v>
      </c>
    </row>
    <row r="227" spans="1:40" ht="12" hidden="1" customHeight="1">
      <c r="A227" s="35"/>
      <c r="B227" s="10"/>
      <c r="C227" s="10"/>
      <c r="D227" s="10"/>
      <c r="E227" s="10"/>
      <c r="F227" s="10"/>
      <c r="G227" s="10"/>
      <c r="H227" s="10"/>
      <c r="I227" s="10"/>
      <c r="J227" s="10"/>
      <c r="K227" s="14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18">
        <f t="shared" ca="1" si="1"/>
        <v>4151.5200000000004</v>
      </c>
      <c r="AK227" s="19" t="str">
        <f t="shared" ca="1" si="2"/>
        <v>Verde</v>
      </c>
      <c r="AL227" s="20" t="s">
        <v>72</v>
      </c>
      <c r="AM227" s="20">
        <v>27</v>
      </c>
      <c r="AN227" s="21">
        <v>25</v>
      </c>
    </row>
    <row r="228" spans="1:40" ht="12" hidden="1" customHeight="1">
      <c r="A228" s="35"/>
      <c r="B228" s="10"/>
      <c r="C228" s="10"/>
      <c r="D228" s="10"/>
      <c r="E228" s="10"/>
      <c r="F228" s="10"/>
      <c r="G228" s="10"/>
      <c r="H228" s="10"/>
      <c r="I228" s="10"/>
      <c r="J228" s="10"/>
      <c r="K228" s="14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18">
        <f t="shared" ca="1" si="1"/>
        <v>3991.8461538461538</v>
      </c>
      <c r="AK228" s="19" t="str">
        <f t="shared" ca="1" si="2"/>
        <v>Verde</v>
      </c>
      <c r="AL228" s="20" t="s">
        <v>72</v>
      </c>
      <c r="AM228" s="20">
        <v>28</v>
      </c>
      <c r="AN228" s="21">
        <v>26</v>
      </c>
    </row>
    <row r="229" spans="1:40" ht="12" hidden="1" customHeight="1">
      <c r="A229" s="35"/>
      <c r="B229" s="10"/>
      <c r="C229" s="10"/>
      <c r="D229" s="10"/>
      <c r="E229" s="10"/>
      <c r="F229" s="10"/>
      <c r="G229" s="10"/>
      <c r="H229" s="10"/>
      <c r="I229" s="10"/>
      <c r="J229" s="10"/>
      <c r="K229" s="14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18">
        <f t="shared" ca="1" si="1"/>
        <v>3844</v>
      </c>
      <c r="AK229" s="19" t="str">
        <f t="shared" ca="1" si="2"/>
        <v>Verde</v>
      </c>
      <c r="AL229" s="20" t="s">
        <v>72</v>
      </c>
      <c r="AM229" s="20">
        <v>29</v>
      </c>
      <c r="AN229" s="21">
        <v>27</v>
      </c>
    </row>
    <row r="230" spans="1:40" ht="12" hidden="1" customHeight="1">
      <c r="A230" s="35"/>
      <c r="B230" s="10"/>
      <c r="C230" s="10"/>
      <c r="D230" s="10"/>
      <c r="E230" s="10"/>
      <c r="F230" s="10"/>
      <c r="G230" s="10"/>
      <c r="H230" s="10"/>
      <c r="I230" s="10"/>
      <c r="J230" s="10"/>
      <c r="K230" s="14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18">
        <f t="shared" ca="1" si="1"/>
        <v>3706.7142857142858</v>
      </c>
      <c r="AK230" s="19" t="str">
        <f t="shared" ca="1" si="2"/>
        <v>Verde</v>
      </c>
      <c r="AL230" s="20" t="s">
        <v>72</v>
      </c>
      <c r="AM230" s="20">
        <v>30</v>
      </c>
      <c r="AN230" s="21">
        <v>28</v>
      </c>
    </row>
    <row r="231" spans="1:40" ht="12" hidden="1" customHeight="1">
      <c r="A231" s="35"/>
      <c r="B231" s="10"/>
      <c r="C231" s="10"/>
      <c r="D231" s="10"/>
      <c r="E231" s="10"/>
      <c r="F231" s="10"/>
      <c r="G231" s="10"/>
      <c r="H231" s="10"/>
      <c r="I231" s="10"/>
      <c r="J231" s="10"/>
      <c r="K231" s="14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18">
        <f t="shared" ca="1" si="1"/>
        <v>3578.8965517241381</v>
      </c>
      <c r="AK231" s="19" t="str">
        <f t="shared" ca="1" si="2"/>
        <v>Verde</v>
      </c>
      <c r="AL231" s="20" t="s">
        <v>72</v>
      </c>
      <c r="AM231" s="20">
        <v>31</v>
      </c>
      <c r="AN231" s="21">
        <v>29</v>
      </c>
    </row>
    <row r="232" spans="1:40" ht="12" hidden="1" customHeight="1">
      <c r="A232" s="35"/>
      <c r="B232" s="10"/>
      <c r="C232" s="10"/>
      <c r="D232" s="10"/>
      <c r="E232" s="10"/>
      <c r="F232" s="10"/>
      <c r="G232" s="10"/>
      <c r="H232" s="10"/>
      <c r="I232" s="10"/>
      <c r="J232" s="10"/>
      <c r="K232" s="14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18">
        <f t="shared" ca="1" si="1"/>
        <v>3459.6</v>
      </c>
      <c r="AK232" s="19" t="str">
        <f t="shared" ca="1" si="2"/>
        <v>Verde</v>
      </c>
      <c r="AL232" s="20" t="s">
        <v>72</v>
      </c>
      <c r="AM232" s="20">
        <v>32</v>
      </c>
      <c r="AN232" s="21">
        <v>30</v>
      </c>
    </row>
    <row r="233" spans="1:40" ht="12" hidden="1" customHeight="1">
      <c r="A233" s="35"/>
      <c r="B233" s="10"/>
      <c r="C233" s="10"/>
      <c r="D233" s="10"/>
      <c r="E233" s="10"/>
      <c r="F233" s="10"/>
      <c r="G233" s="10"/>
      <c r="H233" s="10"/>
      <c r="I233" s="10"/>
      <c r="J233" s="10"/>
      <c r="K233" s="14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18">
        <f t="shared" ca="1" si="1"/>
        <v>3348</v>
      </c>
      <c r="AK233" s="19" t="str">
        <f t="shared" ca="1" si="2"/>
        <v>Verde</v>
      </c>
      <c r="AL233" s="20" t="s">
        <v>72</v>
      </c>
      <c r="AM233" s="20">
        <v>33</v>
      </c>
      <c r="AN233" s="21">
        <v>31</v>
      </c>
    </row>
    <row r="234" spans="1:40" ht="12" hidden="1" customHeight="1">
      <c r="A234" s="35"/>
      <c r="B234" s="10"/>
      <c r="C234" s="10"/>
      <c r="D234" s="10"/>
      <c r="E234" s="10"/>
      <c r="F234" s="10"/>
      <c r="G234" s="10"/>
      <c r="H234" s="10"/>
      <c r="I234" s="10"/>
      <c r="J234" s="10"/>
      <c r="K234" s="14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18">
        <f t="shared" ca="1" si="1"/>
        <v>3243.375</v>
      </c>
      <c r="AK234" s="19" t="str">
        <f t="shared" ca="1" si="2"/>
        <v>Verde</v>
      </c>
      <c r="AL234" s="20" t="s">
        <v>72</v>
      </c>
      <c r="AM234" s="20">
        <v>34</v>
      </c>
      <c r="AN234" s="21">
        <v>32</v>
      </c>
    </row>
    <row r="235" spans="1:40" ht="12" hidden="1" customHeight="1">
      <c r="A235" s="35"/>
      <c r="B235" s="10"/>
      <c r="C235" s="10"/>
      <c r="D235" s="10"/>
      <c r="E235" s="10"/>
      <c r="F235" s="10"/>
      <c r="G235" s="10"/>
      <c r="H235" s="10"/>
      <c r="I235" s="10"/>
      <c r="J235" s="10"/>
      <c r="K235" s="14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18">
        <f t="shared" ca="1" si="1"/>
        <v>3145.090909090909</v>
      </c>
      <c r="AK235" s="19" t="str">
        <f t="shared" ca="1" si="2"/>
        <v>Verde</v>
      </c>
      <c r="AL235" s="20" t="s">
        <v>72</v>
      </c>
      <c r="AM235" s="20">
        <v>35</v>
      </c>
      <c r="AN235" s="21">
        <v>33</v>
      </c>
    </row>
    <row r="236" spans="1:40" ht="12" hidden="1" customHeight="1">
      <c r="A236" s="35"/>
      <c r="B236" s="10"/>
      <c r="C236" s="10"/>
      <c r="D236" s="10"/>
      <c r="E236" s="10"/>
      <c r="F236" s="10"/>
      <c r="G236" s="10"/>
      <c r="H236" s="10"/>
      <c r="I236" s="10"/>
      <c r="J236" s="10"/>
      <c r="K236" s="14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18">
        <f t="shared" ca="1" si="1"/>
        <v>3052.5882352941176</v>
      </c>
      <c r="AK236" s="19" t="str">
        <f t="shared" ca="1" si="2"/>
        <v>Verde</v>
      </c>
      <c r="AL236" s="20" t="s">
        <v>72</v>
      </c>
      <c r="AM236" s="20">
        <v>36</v>
      </c>
      <c r="AN236" s="21">
        <v>34</v>
      </c>
    </row>
    <row r="237" spans="1:40" ht="12" hidden="1" customHeight="1">
      <c r="A237" s="35"/>
      <c r="B237" s="10"/>
      <c r="C237" s="10"/>
      <c r="D237" s="10"/>
      <c r="E237" s="10"/>
      <c r="F237" s="10"/>
      <c r="G237" s="10"/>
      <c r="H237" s="10"/>
      <c r="I237" s="10"/>
      <c r="J237" s="10"/>
      <c r="K237" s="14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18">
        <f t="shared" ca="1" si="1"/>
        <v>2965.3714285714286</v>
      </c>
      <c r="AK237" s="19" t="str">
        <f t="shared" ca="1" si="2"/>
        <v>Verde</v>
      </c>
      <c r="AL237" s="20" t="s">
        <v>72</v>
      </c>
      <c r="AM237" s="20">
        <v>37</v>
      </c>
      <c r="AN237" s="21">
        <v>35</v>
      </c>
    </row>
    <row r="238" spans="1:40" ht="12" hidden="1" customHeight="1">
      <c r="A238" s="35"/>
      <c r="B238" s="10"/>
      <c r="C238" s="10"/>
      <c r="D238" s="10"/>
      <c r="E238" s="10"/>
      <c r="F238" s="10"/>
      <c r="G238" s="10"/>
      <c r="H238" s="10"/>
      <c r="I238" s="10"/>
      <c r="J238" s="10"/>
      <c r="K238" s="14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18">
        <f t="shared" ca="1" si="1"/>
        <v>2883</v>
      </c>
      <c r="AK238" s="19" t="str">
        <f t="shared" ca="1" si="2"/>
        <v>Verde</v>
      </c>
      <c r="AL238" s="20" t="s">
        <v>72</v>
      </c>
      <c r="AM238" s="20">
        <v>38</v>
      </c>
      <c r="AN238" s="21">
        <v>36</v>
      </c>
    </row>
    <row r="239" spans="1:40" ht="12" hidden="1" customHeight="1">
      <c r="A239" s="35"/>
      <c r="B239" s="10"/>
      <c r="C239" s="10"/>
      <c r="D239" s="10"/>
      <c r="E239" s="10"/>
      <c r="F239" s="10"/>
      <c r="G239" s="10"/>
      <c r="H239" s="10"/>
      <c r="I239" s="10"/>
      <c r="J239" s="10"/>
      <c r="K239" s="14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18">
        <f t="shared" ca="1" si="1"/>
        <v>2805.0810810810813</v>
      </c>
      <c r="AK239" s="19" t="str">
        <f t="shared" ca="1" si="2"/>
        <v>Verde</v>
      </c>
      <c r="AL239" s="20" t="s">
        <v>72</v>
      </c>
      <c r="AM239" s="20">
        <v>39</v>
      </c>
      <c r="AN239" s="21">
        <v>37</v>
      </c>
    </row>
    <row r="240" spans="1:40" ht="12" hidden="1" customHeight="1">
      <c r="A240" s="35"/>
      <c r="B240" s="10"/>
      <c r="C240" s="10"/>
      <c r="D240" s="10"/>
      <c r="E240" s="10"/>
      <c r="F240" s="10"/>
      <c r="G240" s="10"/>
      <c r="H240" s="10"/>
      <c r="I240" s="10"/>
      <c r="J240" s="10"/>
      <c r="K240" s="14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18">
        <f t="shared" ca="1" si="1"/>
        <v>2731.2631578947367</v>
      </c>
      <c r="AK240" s="19" t="str">
        <f t="shared" ca="1" si="2"/>
        <v>Verde</v>
      </c>
      <c r="AL240" s="20" t="s">
        <v>72</v>
      </c>
      <c r="AM240" s="20">
        <v>40</v>
      </c>
      <c r="AN240" s="21">
        <v>38</v>
      </c>
    </row>
    <row r="241" spans="1:40" ht="12" hidden="1" customHeight="1">
      <c r="A241" s="35"/>
      <c r="B241" s="10"/>
      <c r="C241" s="10"/>
      <c r="D241" s="10"/>
      <c r="E241" s="10"/>
      <c r="F241" s="10"/>
      <c r="G241" s="10"/>
      <c r="H241" s="10"/>
      <c r="I241" s="10"/>
      <c r="J241" s="10"/>
      <c r="K241" s="14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18">
        <f t="shared" ca="1" si="1"/>
        <v>2661.2307692307691</v>
      </c>
      <c r="AK241" s="19" t="str">
        <f t="shared" ca="1" si="2"/>
        <v>Verde</v>
      </c>
      <c r="AL241" s="20" t="s">
        <v>72</v>
      </c>
      <c r="AM241" s="20">
        <v>41</v>
      </c>
      <c r="AN241" s="21">
        <v>39</v>
      </c>
    </row>
    <row r="242" spans="1:40" ht="12" hidden="1" customHeight="1">
      <c r="A242" s="35"/>
      <c r="B242" s="10"/>
      <c r="C242" s="10"/>
      <c r="D242" s="10"/>
      <c r="E242" s="10"/>
      <c r="F242" s="10"/>
      <c r="G242" s="10"/>
      <c r="H242" s="10"/>
      <c r="I242" s="10"/>
      <c r="J242" s="10"/>
      <c r="K242" s="14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18">
        <f t="shared" ca="1" si="1"/>
        <v>2594.6999999999998</v>
      </c>
      <c r="AK242" s="19" t="str">
        <f t="shared" ca="1" si="2"/>
        <v>Verde</v>
      </c>
      <c r="AL242" s="20" t="s">
        <v>72</v>
      </c>
      <c r="AM242" s="20">
        <v>42</v>
      </c>
      <c r="AN242" s="21">
        <v>40</v>
      </c>
    </row>
    <row r="243" spans="1:40" ht="12" hidden="1" customHeight="1">
      <c r="A243" s="35"/>
      <c r="B243" s="10"/>
      <c r="C243" s="10"/>
      <c r="D243" s="10"/>
      <c r="E243" s="10"/>
      <c r="F243" s="10"/>
      <c r="G243" s="10"/>
      <c r="H243" s="10"/>
      <c r="I243" s="10"/>
      <c r="J243" s="10"/>
      <c r="K243" s="14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18">
        <f t="shared" ca="1" si="1"/>
        <v>2531.4146341463415</v>
      </c>
      <c r="AK243" s="19" t="str">
        <f t="shared" ca="1" si="2"/>
        <v>Verde</v>
      </c>
      <c r="AL243" s="20" t="s">
        <v>72</v>
      </c>
      <c r="AM243" s="20">
        <v>43</v>
      </c>
      <c r="AN243" s="21">
        <v>41</v>
      </c>
    </row>
    <row r="244" spans="1:40" ht="12" hidden="1" customHeight="1">
      <c r="A244" s="35"/>
      <c r="B244" s="10"/>
      <c r="C244" s="10"/>
      <c r="D244" s="10"/>
      <c r="E244" s="10"/>
      <c r="F244" s="10"/>
      <c r="G244" s="10"/>
      <c r="H244" s="10"/>
      <c r="I244" s="10"/>
      <c r="J244" s="10"/>
      <c r="K244" s="14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18">
        <f t="shared" ca="1" si="1"/>
        <v>2471.1428571428573</v>
      </c>
      <c r="AK244" s="19" t="str">
        <f t="shared" ca="1" si="2"/>
        <v>Verde</v>
      </c>
      <c r="AL244" s="20" t="s">
        <v>72</v>
      </c>
      <c r="AM244" s="20">
        <v>44</v>
      </c>
      <c r="AN244" s="21">
        <v>42</v>
      </c>
    </row>
    <row r="245" spans="1:40" ht="12" hidden="1" customHeight="1">
      <c r="A245" s="35"/>
      <c r="B245" s="10"/>
      <c r="C245" s="10"/>
      <c r="D245" s="10"/>
      <c r="E245" s="10"/>
      <c r="F245" s="10"/>
      <c r="G245" s="10"/>
      <c r="H245" s="10"/>
      <c r="I245" s="10"/>
      <c r="J245" s="10"/>
      <c r="K245" s="14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18">
        <f t="shared" ca="1" si="1"/>
        <v>2413.6744186046512</v>
      </c>
      <c r="AK245" s="19" t="str">
        <f t="shared" ca="1" si="2"/>
        <v>Verde</v>
      </c>
      <c r="AL245" s="20" t="s">
        <v>72</v>
      </c>
      <c r="AM245" s="20">
        <v>45</v>
      </c>
      <c r="AN245" s="21">
        <v>43</v>
      </c>
    </row>
    <row r="246" spans="1:40" ht="12" hidden="1" customHeight="1">
      <c r="A246" s="35"/>
      <c r="B246" s="10"/>
      <c r="C246" s="10"/>
      <c r="D246" s="10"/>
      <c r="E246" s="10"/>
      <c r="F246" s="10"/>
      <c r="G246" s="10"/>
      <c r="H246" s="10"/>
      <c r="I246" s="10"/>
      <c r="J246" s="10"/>
      <c r="K246" s="14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18">
        <f t="shared" ca="1" si="1"/>
        <v>2358.818181818182</v>
      </c>
      <c r="AK246" s="19" t="str">
        <f t="shared" ca="1" si="2"/>
        <v>Verde</v>
      </c>
      <c r="AL246" s="20" t="s">
        <v>72</v>
      </c>
      <c r="AM246" s="20">
        <v>46</v>
      </c>
      <c r="AN246" s="21">
        <v>44</v>
      </c>
    </row>
    <row r="247" spans="1:40" ht="12" hidden="1" customHeight="1">
      <c r="A247" s="35"/>
      <c r="B247" s="10"/>
      <c r="C247" s="10"/>
      <c r="D247" s="10"/>
      <c r="E247" s="10"/>
      <c r="F247" s="10"/>
      <c r="G247" s="10"/>
      <c r="H247" s="10"/>
      <c r="I247" s="10"/>
      <c r="J247" s="10"/>
      <c r="K247" s="14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18">
        <f t="shared" ca="1" si="1"/>
        <v>2306.4</v>
      </c>
      <c r="AK247" s="19" t="str">
        <f t="shared" ca="1" si="2"/>
        <v>Verde</v>
      </c>
      <c r="AL247" s="20" t="s">
        <v>72</v>
      </c>
      <c r="AM247" s="20">
        <v>47</v>
      </c>
      <c r="AN247" s="21">
        <v>45</v>
      </c>
    </row>
    <row r="248" spans="1:40" ht="12" hidden="1" customHeight="1">
      <c r="A248" s="35"/>
      <c r="B248" s="10"/>
      <c r="C248" s="10"/>
      <c r="D248" s="10"/>
      <c r="E248" s="10"/>
      <c r="F248" s="10"/>
      <c r="G248" s="10"/>
      <c r="H248" s="10"/>
      <c r="I248" s="10"/>
      <c r="J248" s="10"/>
      <c r="K248" s="14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18">
        <f t="shared" ca="1" si="1"/>
        <v>2256.2608695652175</v>
      </c>
      <c r="AK248" s="19" t="str">
        <f t="shared" ca="1" si="2"/>
        <v>Verde</v>
      </c>
      <c r="AL248" s="20" t="s">
        <v>72</v>
      </c>
      <c r="AM248" s="20">
        <v>48</v>
      </c>
      <c r="AN248" s="21">
        <v>46</v>
      </c>
    </row>
    <row r="249" spans="1:40" ht="12" hidden="1" customHeight="1">
      <c r="A249" s="35"/>
      <c r="B249" s="10"/>
      <c r="C249" s="10"/>
      <c r="D249" s="10"/>
      <c r="E249" s="10"/>
      <c r="F249" s="10"/>
      <c r="G249" s="10"/>
      <c r="H249" s="10"/>
      <c r="I249" s="10"/>
      <c r="J249" s="10"/>
      <c r="K249" s="14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18">
        <f t="shared" ca="1" si="1"/>
        <v>2208.255319148936</v>
      </c>
      <c r="AK249" s="19" t="str">
        <f t="shared" ca="1" si="2"/>
        <v>Verde</v>
      </c>
      <c r="AL249" s="20" t="s">
        <v>72</v>
      </c>
      <c r="AM249" s="20">
        <v>49</v>
      </c>
      <c r="AN249" s="21">
        <v>47</v>
      </c>
    </row>
    <row r="250" spans="1:40" ht="12" hidden="1" customHeight="1">
      <c r="A250" s="35"/>
      <c r="B250" s="10"/>
      <c r="C250" s="10"/>
      <c r="D250" s="10"/>
      <c r="E250" s="10"/>
      <c r="F250" s="10"/>
      <c r="G250" s="10"/>
      <c r="H250" s="10"/>
      <c r="I250" s="10"/>
      <c r="J250" s="10"/>
      <c r="K250" s="14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18">
        <f t="shared" ca="1" si="1"/>
        <v>2162.25</v>
      </c>
      <c r="AK250" s="19" t="str">
        <f t="shared" ca="1" si="2"/>
        <v>Verde</v>
      </c>
      <c r="AL250" s="20" t="s">
        <v>72</v>
      </c>
      <c r="AM250" s="20">
        <v>50</v>
      </c>
      <c r="AN250" s="21">
        <v>48</v>
      </c>
    </row>
    <row r="251" spans="1:40" ht="12" hidden="1" customHeight="1">
      <c r="A251" s="35"/>
      <c r="B251" s="10"/>
      <c r="C251" s="10"/>
      <c r="D251" s="10"/>
      <c r="E251" s="10"/>
      <c r="F251" s="10"/>
      <c r="G251" s="10"/>
      <c r="H251" s="10"/>
      <c r="I251" s="10"/>
      <c r="J251" s="10"/>
      <c r="K251" s="14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18">
        <f t="shared" ca="1" si="1"/>
        <v>2118.1224489795918</v>
      </c>
      <c r="AK251" s="19" t="str">
        <f t="shared" ca="1" si="2"/>
        <v>Verde</v>
      </c>
      <c r="AL251" s="20" t="s">
        <v>72</v>
      </c>
      <c r="AM251" s="20">
        <v>51</v>
      </c>
      <c r="AN251" s="21">
        <v>49</v>
      </c>
    </row>
    <row r="252" spans="1:40" ht="12" hidden="1" customHeight="1">
      <c r="A252" s="35"/>
      <c r="B252" s="10"/>
      <c r="C252" s="10"/>
      <c r="D252" s="10"/>
      <c r="E252" s="10"/>
      <c r="F252" s="10"/>
      <c r="G252" s="10"/>
      <c r="H252" s="10"/>
      <c r="I252" s="10"/>
      <c r="J252" s="10"/>
      <c r="K252" s="14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18">
        <f t="shared" ca="1" si="1"/>
        <v>2075.7600000000002</v>
      </c>
      <c r="AK252" s="19" t="str">
        <f t="shared" ca="1" si="2"/>
        <v>Verde</v>
      </c>
      <c r="AL252" s="20" t="s">
        <v>72</v>
      </c>
      <c r="AM252" s="20">
        <v>52</v>
      </c>
      <c r="AN252" s="21">
        <v>50</v>
      </c>
    </row>
    <row r="253" spans="1:40" ht="12" hidden="1" customHeight="1">
      <c r="A253" s="35"/>
      <c r="B253" s="10"/>
      <c r="C253" s="10"/>
      <c r="D253" s="10"/>
      <c r="E253" s="10"/>
      <c r="F253" s="10"/>
      <c r="G253" s="10"/>
      <c r="H253" s="10"/>
      <c r="I253" s="10"/>
      <c r="J253" s="10"/>
      <c r="K253" s="14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18">
        <f t="shared" ca="1" si="1"/>
        <v>84536</v>
      </c>
      <c r="AK253" s="19" t="str">
        <f t="shared" ca="1" si="2"/>
        <v>Centro</v>
      </c>
      <c r="AL253" s="20" t="s">
        <v>73</v>
      </c>
      <c r="AM253" s="20">
        <v>3</v>
      </c>
      <c r="AN253" s="21">
        <v>1</v>
      </c>
    </row>
    <row r="254" spans="1:40" ht="12" hidden="1" customHeight="1">
      <c r="A254" s="35"/>
      <c r="B254" s="10"/>
      <c r="C254" s="10"/>
      <c r="D254" s="10"/>
      <c r="E254" s="10"/>
      <c r="F254" s="10"/>
      <c r="G254" s="10"/>
      <c r="H254" s="10"/>
      <c r="I254" s="10"/>
      <c r="J254" s="10"/>
      <c r="K254" s="14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18">
        <f t="shared" ca="1" si="1"/>
        <v>42268</v>
      </c>
      <c r="AK254" s="19" t="str">
        <f t="shared" ca="1" si="2"/>
        <v>Centro</v>
      </c>
      <c r="AL254" s="20" t="s">
        <v>73</v>
      </c>
      <c r="AM254" s="20">
        <v>4</v>
      </c>
      <c r="AN254" s="21">
        <v>2</v>
      </c>
    </row>
    <row r="255" spans="1:40" ht="12" hidden="1" customHeight="1">
      <c r="A255" s="35"/>
      <c r="B255" s="10"/>
      <c r="C255" s="10"/>
      <c r="D255" s="10"/>
      <c r="E255" s="10"/>
      <c r="F255" s="10"/>
      <c r="G255" s="10"/>
      <c r="H255" s="10"/>
      <c r="I255" s="10"/>
      <c r="J255" s="10"/>
      <c r="K255" s="14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18">
        <f t="shared" ca="1" si="1"/>
        <v>28178.666666666668</v>
      </c>
      <c r="AK255" s="19" t="str">
        <f t="shared" ca="1" si="2"/>
        <v>Centro</v>
      </c>
      <c r="AL255" s="20" t="s">
        <v>73</v>
      </c>
      <c r="AM255" s="20">
        <v>5</v>
      </c>
      <c r="AN255" s="21">
        <v>3</v>
      </c>
    </row>
    <row r="256" spans="1:40" ht="12" hidden="1" customHeight="1">
      <c r="A256" s="35"/>
      <c r="B256" s="10"/>
      <c r="C256" s="10"/>
      <c r="D256" s="10"/>
      <c r="E256" s="10"/>
      <c r="F256" s="10"/>
      <c r="G256" s="10"/>
      <c r="H256" s="10"/>
      <c r="I256" s="10"/>
      <c r="J256" s="10"/>
      <c r="K256" s="14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18">
        <f t="shared" ca="1" si="1"/>
        <v>21134</v>
      </c>
      <c r="AK256" s="19" t="str">
        <f t="shared" ca="1" si="2"/>
        <v>Centro</v>
      </c>
      <c r="AL256" s="20" t="s">
        <v>73</v>
      </c>
      <c r="AM256" s="20">
        <v>6</v>
      </c>
      <c r="AN256" s="21">
        <v>4</v>
      </c>
    </row>
    <row r="257" spans="1:40" ht="12" hidden="1" customHeight="1">
      <c r="A257" s="35"/>
      <c r="B257" s="10"/>
      <c r="C257" s="10"/>
      <c r="D257" s="10"/>
      <c r="E257" s="10"/>
      <c r="F257" s="10"/>
      <c r="G257" s="10"/>
      <c r="H257" s="10"/>
      <c r="I257" s="10"/>
      <c r="J257" s="10"/>
      <c r="K257" s="14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18">
        <f t="shared" ca="1" si="1"/>
        <v>16907.2</v>
      </c>
      <c r="AK257" s="19" t="str">
        <f t="shared" ca="1" si="2"/>
        <v>Centro</v>
      </c>
      <c r="AL257" s="20" t="s">
        <v>73</v>
      </c>
      <c r="AM257" s="20">
        <v>7</v>
      </c>
      <c r="AN257" s="21">
        <v>5</v>
      </c>
    </row>
    <row r="258" spans="1:40" ht="12" hidden="1" customHeight="1">
      <c r="A258" s="35"/>
      <c r="B258" s="10"/>
      <c r="C258" s="10"/>
      <c r="D258" s="10"/>
      <c r="E258" s="10"/>
      <c r="F258" s="10"/>
      <c r="G258" s="10"/>
      <c r="H258" s="10"/>
      <c r="I258" s="10"/>
      <c r="J258" s="10"/>
      <c r="K258" s="14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18">
        <f t="shared" ca="1" si="1"/>
        <v>14089.333333333334</v>
      </c>
      <c r="AK258" s="19" t="str">
        <f t="shared" ca="1" si="2"/>
        <v>Centro</v>
      </c>
      <c r="AL258" s="20" t="s">
        <v>73</v>
      </c>
      <c r="AM258" s="20">
        <v>8</v>
      </c>
      <c r="AN258" s="21">
        <v>6</v>
      </c>
    </row>
    <row r="259" spans="1:40" ht="12" hidden="1" customHeight="1">
      <c r="A259" s="35"/>
      <c r="B259" s="10"/>
      <c r="C259" s="10"/>
      <c r="D259" s="10"/>
      <c r="E259" s="10"/>
      <c r="F259" s="10"/>
      <c r="G259" s="10"/>
      <c r="H259" s="10"/>
      <c r="I259" s="10"/>
      <c r="J259" s="10"/>
      <c r="K259" s="14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18">
        <f t="shared" ca="1" si="1"/>
        <v>12076.571428571429</v>
      </c>
      <c r="AK259" s="19" t="str">
        <f t="shared" ca="1" si="2"/>
        <v>Centro</v>
      </c>
      <c r="AL259" s="20" t="s">
        <v>73</v>
      </c>
      <c r="AM259" s="20">
        <v>9</v>
      </c>
      <c r="AN259" s="21">
        <v>7</v>
      </c>
    </row>
    <row r="260" spans="1:40" ht="12" hidden="1" customHeight="1">
      <c r="A260" s="35"/>
      <c r="B260" s="10"/>
      <c r="C260" s="10"/>
      <c r="D260" s="10"/>
      <c r="E260" s="10"/>
      <c r="F260" s="10"/>
      <c r="G260" s="10"/>
      <c r="H260" s="10"/>
      <c r="I260" s="10"/>
      <c r="J260" s="10"/>
      <c r="K260" s="14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18">
        <f t="shared" ca="1" si="1"/>
        <v>10567</v>
      </c>
      <c r="AK260" s="19" t="str">
        <f t="shared" ca="1" si="2"/>
        <v>Centro</v>
      </c>
      <c r="AL260" s="20" t="s">
        <v>73</v>
      </c>
      <c r="AM260" s="20">
        <v>10</v>
      </c>
      <c r="AN260" s="21">
        <v>8</v>
      </c>
    </row>
    <row r="261" spans="1:40" ht="12" hidden="1" customHeight="1">
      <c r="A261" s="35"/>
      <c r="B261" s="10"/>
      <c r="C261" s="10"/>
      <c r="D261" s="10"/>
      <c r="E261" s="10"/>
      <c r="F261" s="10"/>
      <c r="G261" s="10"/>
      <c r="H261" s="10"/>
      <c r="I261" s="10"/>
      <c r="J261" s="10"/>
      <c r="K261" s="14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18">
        <f t="shared" ca="1" si="1"/>
        <v>9392.8888888888887</v>
      </c>
      <c r="AK261" s="19" t="str">
        <f t="shared" ca="1" si="2"/>
        <v>Centro</v>
      </c>
      <c r="AL261" s="20" t="s">
        <v>73</v>
      </c>
      <c r="AM261" s="20">
        <v>11</v>
      </c>
      <c r="AN261" s="21">
        <v>9</v>
      </c>
    </row>
    <row r="262" spans="1:40" ht="12" hidden="1" customHeight="1">
      <c r="A262" s="35"/>
      <c r="B262" s="10"/>
      <c r="C262" s="10"/>
      <c r="D262" s="10"/>
      <c r="E262" s="10"/>
      <c r="F262" s="10"/>
      <c r="G262" s="10"/>
      <c r="H262" s="10"/>
      <c r="I262" s="10"/>
      <c r="J262" s="10"/>
      <c r="K262" s="14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18">
        <f t="shared" ca="1" si="1"/>
        <v>8453.6</v>
      </c>
      <c r="AK262" s="19" t="str">
        <f t="shared" ca="1" si="2"/>
        <v>Centro</v>
      </c>
      <c r="AL262" s="20" t="s">
        <v>73</v>
      </c>
      <c r="AM262" s="20">
        <v>12</v>
      </c>
      <c r="AN262" s="21">
        <v>10</v>
      </c>
    </row>
    <row r="263" spans="1:40" ht="12" hidden="1" customHeight="1">
      <c r="A263" s="35"/>
      <c r="B263" s="10"/>
      <c r="C263" s="10"/>
      <c r="D263" s="10"/>
      <c r="E263" s="10"/>
      <c r="F263" s="10"/>
      <c r="G263" s="10"/>
      <c r="H263" s="10"/>
      <c r="I263" s="10"/>
      <c r="J263" s="10"/>
      <c r="K263" s="14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18">
        <f t="shared" ca="1" si="1"/>
        <v>7685.090909090909</v>
      </c>
      <c r="AK263" s="19" t="str">
        <f t="shared" ca="1" si="2"/>
        <v>Centro</v>
      </c>
      <c r="AL263" s="20" t="s">
        <v>73</v>
      </c>
      <c r="AM263" s="20">
        <v>13</v>
      </c>
      <c r="AN263" s="21">
        <v>11</v>
      </c>
    </row>
    <row r="264" spans="1:40" ht="12" hidden="1" customHeight="1">
      <c r="A264" s="35"/>
      <c r="B264" s="10"/>
      <c r="C264" s="10"/>
      <c r="D264" s="10"/>
      <c r="E264" s="10"/>
      <c r="F264" s="10"/>
      <c r="G264" s="10"/>
      <c r="H264" s="10"/>
      <c r="I264" s="10"/>
      <c r="J264" s="10"/>
      <c r="K264" s="14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18">
        <f t="shared" ca="1" si="1"/>
        <v>7044.666666666667</v>
      </c>
      <c r="AK264" s="19" t="str">
        <f t="shared" ca="1" si="2"/>
        <v>Centro</v>
      </c>
      <c r="AL264" s="20" t="s">
        <v>73</v>
      </c>
      <c r="AM264" s="20">
        <v>14</v>
      </c>
      <c r="AN264" s="21">
        <v>12</v>
      </c>
    </row>
    <row r="265" spans="1:40" ht="12" hidden="1" customHeight="1">
      <c r="A265" s="35"/>
      <c r="B265" s="10"/>
      <c r="C265" s="10"/>
      <c r="D265" s="10"/>
      <c r="E265" s="10"/>
      <c r="F265" s="10"/>
      <c r="G265" s="10"/>
      <c r="H265" s="10"/>
      <c r="I265" s="10"/>
      <c r="J265" s="10"/>
      <c r="K265" s="14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18">
        <f t="shared" ca="1" si="1"/>
        <v>6502.7692307692305</v>
      </c>
      <c r="AK265" s="19" t="str">
        <f t="shared" ca="1" si="2"/>
        <v>Centro</v>
      </c>
      <c r="AL265" s="20" t="s">
        <v>73</v>
      </c>
      <c r="AM265" s="20">
        <v>15</v>
      </c>
      <c r="AN265" s="21">
        <v>13</v>
      </c>
    </row>
    <row r="266" spans="1:40" ht="12" hidden="1" customHeight="1">
      <c r="A266" s="35"/>
      <c r="B266" s="10"/>
      <c r="C266" s="10"/>
      <c r="D266" s="10"/>
      <c r="E266" s="10"/>
      <c r="F266" s="10"/>
      <c r="G266" s="10"/>
      <c r="H266" s="10"/>
      <c r="I266" s="10"/>
      <c r="J266" s="10"/>
      <c r="K266" s="14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18">
        <f t="shared" ca="1" si="1"/>
        <v>6038.2857142857147</v>
      </c>
      <c r="AK266" s="19" t="str">
        <f t="shared" ca="1" si="2"/>
        <v>Centro</v>
      </c>
      <c r="AL266" s="20" t="s">
        <v>73</v>
      </c>
      <c r="AM266" s="20">
        <v>16</v>
      </c>
      <c r="AN266" s="21">
        <v>14</v>
      </c>
    </row>
    <row r="267" spans="1:40" ht="12" hidden="1" customHeight="1">
      <c r="A267" s="35"/>
      <c r="B267" s="10"/>
      <c r="C267" s="10"/>
      <c r="D267" s="10"/>
      <c r="E267" s="10"/>
      <c r="F267" s="10"/>
      <c r="G267" s="10"/>
      <c r="H267" s="10"/>
      <c r="I267" s="10"/>
      <c r="J267" s="10"/>
      <c r="K267" s="14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18">
        <f t="shared" ca="1" si="1"/>
        <v>5635.7333333333336</v>
      </c>
      <c r="AK267" s="19" t="str">
        <f t="shared" ca="1" si="2"/>
        <v>Centro</v>
      </c>
      <c r="AL267" s="20" t="s">
        <v>73</v>
      </c>
      <c r="AM267" s="20">
        <v>17</v>
      </c>
      <c r="AN267" s="21">
        <v>15</v>
      </c>
    </row>
    <row r="268" spans="1:40" ht="12" hidden="1" customHeight="1">
      <c r="A268" s="35"/>
      <c r="B268" s="10"/>
      <c r="C268" s="10"/>
      <c r="D268" s="10"/>
      <c r="E268" s="10"/>
      <c r="F268" s="10"/>
      <c r="G268" s="10"/>
      <c r="H268" s="10"/>
      <c r="I268" s="10"/>
      <c r="J268" s="10"/>
      <c r="K268" s="14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18">
        <f t="shared" ca="1" si="1"/>
        <v>5283.5</v>
      </c>
      <c r="AK268" s="19" t="str">
        <f t="shared" ca="1" si="2"/>
        <v>Centro</v>
      </c>
      <c r="AL268" s="20" t="s">
        <v>73</v>
      </c>
      <c r="AM268" s="20">
        <v>18</v>
      </c>
      <c r="AN268" s="21">
        <v>16</v>
      </c>
    </row>
    <row r="269" spans="1:40" ht="12" hidden="1" customHeight="1">
      <c r="A269" s="35"/>
      <c r="B269" s="10"/>
      <c r="C269" s="10"/>
      <c r="D269" s="10"/>
      <c r="E269" s="10"/>
      <c r="F269" s="10"/>
      <c r="G269" s="10"/>
      <c r="H269" s="10"/>
      <c r="I269" s="10"/>
      <c r="J269" s="10"/>
      <c r="K269" s="14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18">
        <f t="shared" ca="1" si="1"/>
        <v>4972.7058823529414</v>
      </c>
      <c r="AK269" s="19" t="str">
        <f t="shared" ca="1" si="2"/>
        <v>Centro</v>
      </c>
      <c r="AL269" s="20" t="s">
        <v>73</v>
      </c>
      <c r="AM269" s="20">
        <v>19</v>
      </c>
      <c r="AN269" s="21">
        <v>17</v>
      </c>
    </row>
    <row r="270" spans="1:40" ht="12" hidden="1" customHeight="1">
      <c r="A270" s="35"/>
      <c r="B270" s="10"/>
      <c r="C270" s="10"/>
      <c r="D270" s="10"/>
      <c r="E270" s="10"/>
      <c r="F270" s="10"/>
      <c r="G270" s="10"/>
      <c r="H270" s="10"/>
      <c r="I270" s="10"/>
      <c r="J270" s="10"/>
      <c r="K270" s="14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18">
        <f t="shared" ca="1" si="1"/>
        <v>4696.4444444444443</v>
      </c>
      <c r="AK270" s="19" t="str">
        <f t="shared" ca="1" si="2"/>
        <v>Centro</v>
      </c>
      <c r="AL270" s="20" t="s">
        <v>73</v>
      </c>
      <c r="AM270" s="20">
        <v>20</v>
      </c>
      <c r="AN270" s="21">
        <v>18</v>
      </c>
    </row>
    <row r="271" spans="1:40" ht="12" hidden="1" customHeight="1">
      <c r="A271" s="35"/>
      <c r="B271" s="10"/>
      <c r="C271" s="10"/>
      <c r="D271" s="10"/>
      <c r="E271" s="10"/>
      <c r="F271" s="10"/>
      <c r="G271" s="10"/>
      <c r="H271" s="10"/>
      <c r="I271" s="10"/>
      <c r="J271" s="10"/>
      <c r="K271" s="14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18">
        <f t="shared" ca="1" si="1"/>
        <v>4449.2631578947367</v>
      </c>
      <c r="AK271" s="19" t="str">
        <f t="shared" ca="1" si="2"/>
        <v>Centro</v>
      </c>
      <c r="AL271" s="20" t="s">
        <v>73</v>
      </c>
      <c r="AM271" s="20">
        <v>21</v>
      </c>
      <c r="AN271" s="21">
        <v>19</v>
      </c>
    </row>
    <row r="272" spans="1:40" ht="12" hidden="1" customHeight="1">
      <c r="A272" s="35"/>
      <c r="B272" s="10"/>
      <c r="C272" s="10"/>
      <c r="D272" s="10"/>
      <c r="E272" s="10"/>
      <c r="F272" s="10"/>
      <c r="G272" s="10"/>
      <c r="H272" s="10"/>
      <c r="I272" s="10"/>
      <c r="J272" s="10"/>
      <c r="K272" s="14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18">
        <f t="shared" ca="1" si="1"/>
        <v>4226.8</v>
      </c>
      <c r="AK272" s="19" t="str">
        <f t="shared" ca="1" si="2"/>
        <v>Centro</v>
      </c>
      <c r="AL272" s="20" t="s">
        <v>73</v>
      </c>
      <c r="AM272" s="20">
        <v>22</v>
      </c>
      <c r="AN272" s="21">
        <v>20</v>
      </c>
    </row>
    <row r="273" spans="1:40" ht="12" hidden="1" customHeight="1">
      <c r="A273" s="35"/>
      <c r="B273" s="10"/>
      <c r="C273" s="10"/>
      <c r="D273" s="10"/>
      <c r="E273" s="10"/>
      <c r="F273" s="10"/>
      <c r="G273" s="10"/>
      <c r="H273" s="10"/>
      <c r="I273" s="10"/>
      <c r="J273" s="10"/>
      <c r="K273" s="14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18">
        <f t="shared" ca="1" si="1"/>
        <v>4025.5238095238096</v>
      </c>
      <c r="AK273" s="19" t="str">
        <f t="shared" ca="1" si="2"/>
        <v>Centro</v>
      </c>
      <c r="AL273" s="20" t="s">
        <v>73</v>
      </c>
      <c r="AM273" s="20">
        <v>23</v>
      </c>
      <c r="AN273" s="21">
        <v>21</v>
      </c>
    </row>
    <row r="274" spans="1:40" ht="12" hidden="1" customHeight="1">
      <c r="A274" s="35"/>
      <c r="B274" s="10"/>
      <c r="C274" s="10"/>
      <c r="D274" s="10"/>
      <c r="E274" s="10"/>
      <c r="F274" s="10"/>
      <c r="G274" s="10"/>
      <c r="H274" s="10"/>
      <c r="I274" s="10"/>
      <c r="J274" s="10"/>
      <c r="K274" s="14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18">
        <f t="shared" ca="1" si="1"/>
        <v>3842.5454545454545</v>
      </c>
      <c r="AK274" s="19" t="str">
        <f t="shared" ca="1" si="2"/>
        <v>Centro</v>
      </c>
      <c r="AL274" s="20" t="s">
        <v>73</v>
      </c>
      <c r="AM274" s="20">
        <v>24</v>
      </c>
      <c r="AN274" s="21">
        <v>22</v>
      </c>
    </row>
    <row r="275" spans="1:40" ht="12" hidden="1" customHeight="1">
      <c r="A275" s="35"/>
      <c r="B275" s="10"/>
      <c r="C275" s="10"/>
      <c r="D275" s="10"/>
      <c r="E275" s="10"/>
      <c r="F275" s="10"/>
      <c r="G275" s="10"/>
      <c r="H275" s="10"/>
      <c r="I275" s="10"/>
      <c r="J275" s="10"/>
      <c r="K275" s="14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18">
        <f t="shared" ca="1" si="1"/>
        <v>3675.478260869565</v>
      </c>
      <c r="AK275" s="19" t="str">
        <f t="shared" ca="1" si="2"/>
        <v>Centro</v>
      </c>
      <c r="AL275" s="20" t="s">
        <v>73</v>
      </c>
      <c r="AM275" s="20">
        <v>25</v>
      </c>
      <c r="AN275" s="21">
        <v>23</v>
      </c>
    </row>
    <row r="276" spans="1:40" ht="12" hidden="1" customHeight="1">
      <c r="A276" s="35"/>
      <c r="B276" s="10"/>
      <c r="C276" s="10"/>
      <c r="D276" s="10"/>
      <c r="E276" s="10"/>
      <c r="F276" s="10"/>
      <c r="G276" s="10"/>
      <c r="H276" s="10"/>
      <c r="I276" s="10"/>
      <c r="J276" s="10"/>
      <c r="K276" s="14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18">
        <f t="shared" ca="1" si="1"/>
        <v>3522.3333333333335</v>
      </c>
      <c r="AK276" s="19" t="str">
        <f t="shared" ca="1" si="2"/>
        <v>Centro</v>
      </c>
      <c r="AL276" s="20" t="s">
        <v>73</v>
      </c>
      <c r="AM276" s="20">
        <v>26</v>
      </c>
      <c r="AN276" s="21">
        <v>24</v>
      </c>
    </row>
    <row r="277" spans="1:40" ht="12" hidden="1" customHeight="1">
      <c r="A277" s="35"/>
      <c r="B277" s="10"/>
      <c r="C277" s="10"/>
      <c r="D277" s="10"/>
      <c r="E277" s="10"/>
      <c r="F277" s="10"/>
      <c r="G277" s="10"/>
      <c r="H277" s="10"/>
      <c r="I277" s="10"/>
      <c r="J277" s="10"/>
      <c r="K277" s="14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18">
        <f t="shared" ca="1" si="1"/>
        <v>3381.44</v>
      </c>
      <c r="AK277" s="19" t="str">
        <f t="shared" ca="1" si="2"/>
        <v>Centro</v>
      </c>
      <c r="AL277" s="20" t="s">
        <v>73</v>
      </c>
      <c r="AM277" s="20">
        <v>27</v>
      </c>
      <c r="AN277" s="21">
        <v>25</v>
      </c>
    </row>
    <row r="278" spans="1:40" ht="12" hidden="1" customHeight="1">
      <c r="A278" s="35"/>
      <c r="B278" s="10"/>
      <c r="C278" s="10"/>
      <c r="D278" s="10"/>
      <c r="E278" s="10"/>
      <c r="F278" s="10"/>
      <c r="G278" s="10"/>
      <c r="H278" s="10"/>
      <c r="I278" s="10"/>
      <c r="J278" s="10"/>
      <c r="K278" s="14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18">
        <f t="shared" ca="1" si="1"/>
        <v>3251.3846153846152</v>
      </c>
      <c r="AK278" s="19" t="str">
        <f t="shared" ca="1" si="2"/>
        <v>Centro</v>
      </c>
      <c r="AL278" s="20" t="s">
        <v>73</v>
      </c>
      <c r="AM278" s="20">
        <v>28</v>
      </c>
      <c r="AN278" s="21">
        <v>26</v>
      </c>
    </row>
    <row r="279" spans="1:40" ht="12" hidden="1" customHeight="1">
      <c r="A279" s="35"/>
      <c r="B279" s="10"/>
      <c r="C279" s="10"/>
      <c r="D279" s="10"/>
      <c r="E279" s="10"/>
      <c r="F279" s="10"/>
      <c r="G279" s="10"/>
      <c r="H279" s="10"/>
      <c r="I279" s="10"/>
      <c r="J279" s="10"/>
      <c r="K279" s="14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18">
        <f t="shared" ca="1" si="1"/>
        <v>3130.962962962963</v>
      </c>
      <c r="AK279" s="19" t="str">
        <f t="shared" ca="1" si="2"/>
        <v>Centro</v>
      </c>
      <c r="AL279" s="20" t="s">
        <v>73</v>
      </c>
      <c r="AM279" s="20">
        <v>29</v>
      </c>
      <c r="AN279" s="21">
        <v>27</v>
      </c>
    </row>
    <row r="280" spans="1:40" ht="12" hidden="1" customHeight="1">
      <c r="A280" s="35"/>
      <c r="B280" s="10"/>
      <c r="C280" s="10"/>
      <c r="D280" s="10"/>
      <c r="E280" s="10"/>
      <c r="F280" s="10"/>
      <c r="G280" s="10"/>
      <c r="H280" s="10"/>
      <c r="I280" s="10"/>
      <c r="J280" s="10"/>
      <c r="K280" s="14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18">
        <f t="shared" ca="1" si="1"/>
        <v>3019.1428571428573</v>
      </c>
      <c r="AK280" s="19" t="str">
        <f t="shared" ca="1" si="2"/>
        <v>Centro</v>
      </c>
      <c r="AL280" s="20" t="s">
        <v>73</v>
      </c>
      <c r="AM280" s="20">
        <v>30</v>
      </c>
      <c r="AN280" s="21">
        <v>28</v>
      </c>
    </row>
    <row r="281" spans="1:40" ht="12" hidden="1" customHeight="1">
      <c r="A281" s="35"/>
      <c r="B281" s="10"/>
      <c r="C281" s="10"/>
      <c r="D281" s="10"/>
      <c r="E281" s="10"/>
      <c r="F281" s="10"/>
      <c r="G281" s="10"/>
      <c r="H281" s="10"/>
      <c r="I281" s="10"/>
      <c r="J281" s="10"/>
      <c r="K281" s="14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18">
        <f t="shared" ca="1" si="1"/>
        <v>2915.0344827586205</v>
      </c>
      <c r="AK281" s="19" t="str">
        <f t="shared" ca="1" si="2"/>
        <v>Centro</v>
      </c>
      <c r="AL281" s="20" t="s">
        <v>73</v>
      </c>
      <c r="AM281" s="20">
        <v>31</v>
      </c>
      <c r="AN281" s="21">
        <v>29</v>
      </c>
    </row>
    <row r="282" spans="1:40" ht="12" hidden="1" customHeight="1">
      <c r="A282" s="35"/>
      <c r="B282" s="10"/>
      <c r="C282" s="10"/>
      <c r="D282" s="10"/>
      <c r="E282" s="10"/>
      <c r="F282" s="10"/>
      <c r="G282" s="10"/>
      <c r="H282" s="10"/>
      <c r="I282" s="10"/>
      <c r="J282" s="10"/>
      <c r="K282" s="14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18">
        <f t="shared" ca="1" si="1"/>
        <v>2817.8666666666668</v>
      </c>
      <c r="AK282" s="19" t="str">
        <f t="shared" ca="1" si="2"/>
        <v>Centro</v>
      </c>
      <c r="AL282" s="20" t="s">
        <v>73</v>
      </c>
      <c r="AM282" s="20">
        <v>32</v>
      </c>
      <c r="AN282" s="21">
        <v>30</v>
      </c>
    </row>
    <row r="283" spans="1:40" ht="12" hidden="1" customHeight="1">
      <c r="A283" s="35"/>
      <c r="B283" s="10"/>
      <c r="C283" s="10"/>
      <c r="D283" s="10"/>
      <c r="E283" s="10"/>
      <c r="F283" s="10"/>
      <c r="G283" s="10"/>
      <c r="H283" s="10"/>
      <c r="I283" s="10"/>
      <c r="J283" s="10"/>
      <c r="K283" s="14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18">
        <f t="shared" ca="1" si="1"/>
        <v>2726.9677419354839</v>
      </c>
      <c r="AK283" s="19" t="str">
        <f t="shared" ca="1" si="2"/>
        <v>Centro</v>
      </c>
      <c r="AL283" s="20" t="s">
        <v>73</v>
      </c>
      <c r="AM283" s="20">
        <v>33</v>
      </c>
      <c r="AN283" s="21">
        <v>31</v>
      </c>
    </row>
    <row r="284" spans="1:40" ht="12" hidden="1" customHeight="1">
      <c r="A284" s="35"/>
      <c r="B284" s="10"/>
      <c r="C284" s="10"/>
      <c r="D284" s="10"/>
      <c r="E284" s="10"/>
      <c r="F284" s="10"/>
      <c r="G284" s="10"/>
      <c r="H284" s="10"/>
      <c r="I284" s="10"/>
      <c r="J284" s="10"/>
      <c r="K284" s="14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18">
        <f t="shared" ca="1" si="1"/>
        <v>2641.75</v>
      </c>
      <c r="AK284" s="19" t="str">
        <f t="shared" ca="1" si="2"/>
        <v>Centro</v>
      </c>
      <c r="AL284" s="20" t="s">
        <v>73</v>
      </c>
      <c r="AM284" s="20">
        <v>34</v>
      </c>
      <c r="AN284" s="21">
        <v>32</v>
      </c>
    </row>
    <row r="285" spans="1:40" ht="12" hidden="1" customHeight="1">
      <c r="A285" s="35"/>
      <c r="B285" s="10"/>
      <c r="C285" s="10"/>
      <c r="D285" s="10"/>
      <c r="E285" s="10"/>
      <c r="F285" s="10"/>
      <c r="G285" s="10"/>
      <c r="H285" s="10"/>
      <c r="I285" s="10"/>
      <c r="J285" s="10"/>
      <c r="K285" s="14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18">
        <f t="shared" ca="1" si="1"/>
        <v>2561.6969696969695</v>
      </c>
      <c r="AK285" s="19" t="str">
        <f t="shared" ca="1" si="2"/>
        <v>Centro</v>
      </c>
      <c r="AL285" s="20" t="s">
        <v>73</v>
      </c>
      <c r="AM285" s="20">
        <v>35</v>
      </c>
      <c r="AN285" s="21">
        <v>33</v>
      </c>
    </row>
    <row r="286" spans="1:40" ht="12" hidden="1" customHeight="1">
      <c r="A286" s="35"/>
      <c r="B286" s="10"/>
      <c r="C286" s="10"/>
      <c r="D286" s="10"/>
      <c r="E286" s="10"/>
      <c r="F286" s="10"/>
      <c r="G286" s="10"/>
      <c r="H286" s="10"/>
      <c r="I286" s="10"/>
      <c r="J286" s="10"/>
      <c r="K286" s="14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18">
        <f t="shared" ca="1" si="1"/>
        <v>2486.3529411764707</v>
      </c>
      <c r="AK286" s="19" t="str">
        <f t="shared" ca="1" si="2"/>
        <v>Centro</v>
      </c>
      <c r="AL286" s="20" t="s">
        <v>73</v>
      </c>
      <c r="AM286" s="20">
        <v>36</v>
      </c>
      <c r="AN286" s="21">
        <v>34</v>
      </c>
    </row>
    <row r="287" spans="1:40" ht="12" hidden="1" customHeight="1">
      <c r="A287" s="35"/>
      <c r="B287" s="10"/>
      <c r="C287" s="10"/>
      <c r="D287" s="10"/>
      <c r="E287" s="10"/>
      <c r="F287" s="10"/>
      <c r="G287" s="10"/>
      <c r="H287" s="10"/>
      <c r="I287" s="10"/>
      <c r="J287" s="10"/>
      <c r="K287" s="14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18">
        <f t="shared" ca="1" si="1"/>
        <v>2415.3142857142857</v>
      </c>
      <c r="AK287" s="19" t="str">
        <f t="shared" ca="1" si="2"/>
        <v>Centro</v>
      </c>
      <c r="AL287" s="20" t="s">
        <v>73</v>
      </c>
      <c r="AM287" s="20">
        <v>37</v>
      </c>
      <c r="AN287" s="21">
        <v>35</v>
      </c>
    </row>
    <row r="288" spans="1:40" ht="12" hidden="1" customHeight="1">
      <c r="A288" s="35"/>
      <c r="B288" s="10"/>
      <c r="C288" s="10"/>
      <c r="D288" s="10"/>
      <c r="E288" s="10"/>
      <c r="F288" s="10"/>
      <c r="G288" s="10"/>
      <c r="H288" s="10"/>
      <c r="I288" s="10"/>
      <c r="J288" s="10"/>
      <c r="K288" s="14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18">
        <f t="shared" ca="1" si="1"/>
        <v>2348.2222222222222</v>
      </c>
      <c r="AK288" s="19" t="str">
        <f t="shared" ca="1" si="2"/>
        <v>Centro</v>
      </c>
      <c r="AL288" s="20" t="s">
        <v>73</v>
      </c>
      <c r="AM288" s="20">
        <v>38</v>
      </c>
      <c r="AN288" s="21">
        <v>36</v>
      </c>
    </row>
    <row r="289" spans="1:40" ht="12" hidden="1" customHeight="1">
      <c r="A289" s="35"/>
      <c r="B289" s="10"/>
      <c r="C289" s="10"/>
      <c r="D289" s="10"/>
      <c r="E289" s="10"/>
      <c r="F289" s="10"/>
      <c r="G289" s="10"/>
      <c r="H289" s="10"/>
      <c r="I289" s="10"/>
      <c r="J289" s="10"/>
      <c r="K289" s="14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18">
        <f t="shared" ca="1" si="1"/>
        <v>2284.7567567567567</v>
      </c>
      <c r="AK289" s="19" t="str">
        <f t="shared" ca="1" si="2"/>
        <v>Centro</v>
      </c>
      <c r="AL289" s="20" t="s">
        <v>73</v>
      </c>
      <c r="AM289" s="20">
        <v>39</v>
      </c>
      <c r="AN289" s="21">
        <v>37</v>
      </c>
    </row>
    <row r="290" spans="1:40" ht="12" hidden="1" customHeight="1">
      <c r="A290" s="35"/>
      <c r="B290" s="10"/>
      <c r="C290" s="10"/>
      <c r="D290" s="10"/>
      <c r="E290" s="10"/>
      <c r="F290" s="10"/>
      <c r="G290" s="10"/>
      <c r="H290" s="10"/>
      <c r="I290" s="10"/>
      <c r="J290" s="10"/>
      <c r="K290" s="14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18">
        <f t="shared" ca="1" si="1"/>
        <v>2224.6315789473683</v>
      </c>
      <c r="AK290" s="19" t="str">
        <f t="shared" ca="1" si="2"/>
        <v>Centro</v>
      </c>
      <c r="AL290" s="20" t="s">
        <v>73</v>
      </c>
      <c r="AM290" s="20">
        <v>40</v>
      </c>
      <c r="AN290" s="21">
        <v>38</v>
      </c>
    </row>
    <row r="291" spans="1:40" ht="12" hidden="1" customHeight="1">
      <c r="A291" s="35"/>
      <c r="B291" s="10"/>
      <c r="C291" s="10"/>
      <c r="D291" s="10"/>
      <c r="E291" s="10"/>
      <c r="F291" s="10"/>
      <c r="G291" s="10"/>
      <c r="H291" s="10"/>
      <c r="I291" s="10"/>
      <c r="J291" s="10"/>
      <c r="K291" s="14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18">
        <f t="shared" ca="1" si="1"/>
        <v>2167.5897435897436</v>
      </c>
      <c r="AK291" s="19" t="str">
        <f t="shared" ca="1" si="2"/>
        <v>Centro</v>
      </c>
      <c r="AL291" s="20" t="s">
        <v>73</v>
      </c>
      <c r="AM291" s="20">
        <v>41</v>
      </c>
      <c r="AN291" s="21">
        <v>39</v>
      </c>
    </row>
    <row r="292" spans="1:40" ht="12" hidden="1" customHeight="1">
      <c r="A292" s="35"/>
      <c r="B292" s="10"/>
      <c r="C292" s="10"/>
      <c r="D292" s="10"/>
      <c r="E292" s="10"/>
      <c r="F292" s="10"/>
      <c r="G292" s="10"/>
      <c r="H292" s="10"/>
      <c r="I292" s="10"/>
      <c r="J292" s="10"/>
      <c r="K292" s="14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18">
        <f t="shared" ca="1" si="1"/>
        <v>2113.4</v>
      </c>
      <c r="AK292" s="19" t="str">
        <f t="shared" ca="1" si="2"/>
        <v>Centro</v>
      </c>
      <c r="AL292" s="20" t="s">
        <v>73</v>
      </c>
      <c r="AM292" s="20">
        <v>42</v>
      </c>
      <c r="AN292" s="21">
        <v>40</v>
      </c>
    </row>
    <row r="293" spans="1:40" ht="12" hidden="1" customHeight="1">
      <c r="A293" s="35"/>
      <c r="B293" s="10"/>
      <c r="C293" s="10"/>
      <c r="D293" s="10"/>
      <c r="E293" s="10"/>
      <c r="F293" s="10"/>
      <c r="G293" s="10"/>
      <c r="H293" s="10"/>
      <c r="I293" s="10"/>
      <c r="J293" s="10"/>
      <c r="K293" s="14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18">
        <f t="shared" ca="1" si="1"/>
        <v>2061.8536585365855</v>
      </c>
      <c r="AK293" s="19" t="str">
        <f t="shared" ca="1" si="2"/>
        <v>Centro</v>
      </c>
      <c r="AL293" s="20" t="s">
        <v>73</v>
      </c>
      <c r="AM293" s="20">
        <v>43</v>
      </c>
      <c r="AN293" s="21">
        <v>41</v>
      </c>
    </row>
    <row r="294" spans="1:40" ht="12" hidden="1" customHeight="1">
      <c r="A294" s="35"/>
      <c r="B294" s="10"/>
      <c r="C294" s="10"/>
      <c r="D294" s="10"/>
      <c r="E294" s="10"/>
      <c r="F294" s="10"/>
      <c r="G294" s="10"/>
      <c r="H294" s="10"/>
      <c r="I294" s="10"/>
      <c r="J294" s="10"/>
      <c r="K294" s="14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18">
        <f t="shared" ca="1" si="1"/>
        <v>2012.7619047619048</v>
      </c>
      <c r="AK294" s="19" t="str">
        <f t="shared" ca="1" si="2"/>
        <v>Centro</v>
      </c>
      <c r="AL294" s="20" t="s">
        <v>73</v>
      </c>
      <c r="AM294" s="20">
        <v>44</v>
      </c>
      <c r="AN294" s="21">
        <v>42</v>
      </c>
    </row>
    <row r="295" spans="1:40" ht="12" hidden="1" customHeight="1">
      <c r="A295" s="35"/>
      <c r="B295" s="10"/>
      <c r="C295" s="10"/>
      <c r="D295" s="10"/>
      <c r="E295" s="10"/>
      <c r="F295" s="10"/>
      <c r="G295" s="10"/>
      <c r="H295" s="10"/>
      <c r="I295" s="10"/>
      <c r="J295" s="10"/>
      <c r="K295" s="14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18">
        <f t="shared" ca="1" si="1"/>
        <v>1965.953488372093</v>
      </c>
      <c r="AK295" s="19" t="str">
        <f t="shared" ca="1" si="2"/>
        <v>Centro</v>
      </c>
      <c r="AL295" s="20" t="s">
        <v>73</v>
      </c>
      <c r="AM295" s="20">
        <v>45</v>
      </c>
      <c r="AN295" s="21">
        <v>43</v>
      </c>
    </row>
    <row r="296" spans="1:40" ht="12" hidden="1" customHeight="1">
      <c r="A296" s="35"/>
      <c r="B296" s="10"/>
      <c r="C296" s="10"/>
      <c r="D296" s="10"/>
      <c r="E296" s="10"/>
      <c r="F296" s="10"/>
      <c r="G296" s="10"/>
      <c r="H296" s="10"/>
      <c r="I296" s="10"/>
      <c r="J296" s="10"/>
      <c r="K296" s="14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18">
        <f t="shared" ca="1" si="1"/>
        <v>1921.2727272727273</v>
      </c>
      <c r="AK296" s="19" t="str">
        <f t="shared" ca="1" si="2"/>
        <v>Centro</v>
      </c>
      <c r="AL296" s="20" t="s">
        <v>73</v>
      </c>
      <c r="AM296" s="20">
        <v>46</v>
      </c>
      <c r="AN296" s="21">
        <v>44</v>
      </c>
    </row>
    <row r="297" spans="1:40" ht="12" hidden="1" customHeight="1">
      <c r="A297" s="35"/>
      <c r="B297" s="10"/>
      <c r="C297" s="10"/>
      <c r="D297" s="10"/>
      <c r="E297" s="10"/>
      <c r="F297" s="10"/>
      <c r="G297" s="10"/>
      <c r="H297" s="10"/>
      <c r="I297" s="10"/>
      <c r="J297" s="10"/>
      <c r="K297" s="14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18">
        <f t="shared" ca="1" si="1"/>
        <v>1878.5777777777778</v>
      </c>
      <c r="AK297" s="19" t="str">
        <f t="shared" ca="1" si="2"/>
        <v>Centro</v>
      </c>
      <c r="AL297" s="20" t="s">
        <v>73</v>
      </c>
      <c r="AM297" s="20">
        <v>47</v>
      </c>
      <c r="AN297" s="21">
        <v>45</v>
      </c>
    </row>
    <row r="298" spans="1:40" ht="12" hidden="1" customHeight="1">
      <c r="A298" s="35"/>
      <c r="B298" s="10"/>
      <c r="C298" s="10"/>
      <c r="D298" s="10"/>
      <c r="E298" s="10"/>
      <c r="F298" s="10"/>
      <c r="G298" s="10"/>
      <c r="H298" s="10"/>
      <c r="I298" s="10"/>
      <c r="J298" s="10"/>
      <c r="K298" s="14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18">
        <f t="shared" ca="1" si="1"/>
        <v>1837.7391304347825</v>
      </c>
      <c r="AK298" s="19" t="str">
        <f t="shared" ca="1" si="2"/>
        <v>Centro</v>
      </c>
      <c r="AL298" s="20" t="s">
        <v>73</v>
      </c>
      <c r="AM298" s="20">
        <v>48</v>
      </c>
      <c r="AN298" s="21">
        <v>46</v>
      </c>
    </row>
    <row r="299" spans="1:40" ht="12" hidden="1" customHeight="1">
      <c r="A299" s="35"/>
      <c r="B299" s="10"/>
      <c r="C299" s="10"/>
      <c r="D299" s="10"/>
      <c r="E299" s="10"/>
      <c r="F299" s="10"/>
      <c r="G299" s="10"/>
      <c r="H299" s="10"/>
      <c r="I299" s="10"/>
      <c r="J299" s="10"/>
      <c r="K299" s="14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18">
        <f t="shared" ca="1" si="1"/>
        <v>1798.6382978723404</v>
      </c>
      <c r="AK299" s="19" t="str">
        <f t="shared" ca="1" si="2"/>
        <v>Centro</v>
      </c>
      <c r="AL299" s="20" t="s">
        <v>73</v>
      </c>
      <c r="AM299" s="20">
        <v>49</v>
      </c>
      <c r="AN299" s="21">
        <v>47</v>
      </c>
    </row>
    <row r="300" spans="1:40" ht="12" hidden="1" customHeight="1">
      <c r="A300" s="35"/>
      <c r="B300" s="10"/>
      <c r="C300" s="10"/>
      <c r="D300" s="10"/>
      <c r="E300" s="10"/>
      <c r="F300" s="10"/>
      <c r="G300" s="10"/>
      <c r="H300" s="10"/>
      <c r="I300" s="10"/>
      <c r="J300" s="10"/>
      <c r="K300" s="14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18">
        <f t="shared" ca="1" si="1"/>
        <v>1761.1666666666667</v>
      </c>
      <c r="AK300" s="19" t="str">
        <f t="shared" ca="1" si="2"/>
        <v>Centro</v>
      </c>
      <c r="AL300" s="20" t="s">
        <v>73</v>
      </c>
      <c r="AM300" s="20">
        <v>50</v>
      </c>
      <c r="AN300" s="21">
        <v>48</v>
      </c>
    </row>
    <row r="301" spans="1:40" ht="12" hidden="1" customHeight="1">
      <c r="A301" s="35"/>
      <c r="B301" s="10"/>
      <c r="C301" s="10"/>
      <c r="D301" s="10"/>
      <c r="E301" s="10"/>
      <c r="F301" s="10"/>
      <c r="G301" s="10"/>
      <c r="H301" s="10"/>
      <c r="I301" s="10"/>
      <c r="J301" s="10"/>
      <c r="K301" s="14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18">
        <f t="shared" ca="1" si="1"/>
        <v>1725.2244897959183</v>
      </c>
      <c r="AK301" s="19" t="str">
        <f t="shared" ca="1" si="2"/>
        <v>Centro</v>
      </c>
      <c r="AL301" s="20" t="s">
        <v>73</v>
      </c>
      <c r="AM301" s="20">
        <v>51</v>
      </c>
      <c r="AN301" s="21">
        <v>49</v>
      </c>
    </row>
    <row r="302" spans="1:40" ht="12" hidden="1" customHeight="1">
      <c r="A302" s="35"/>
      <c r="B302" s="10"/>
      <c r="C302" s="10"/>
      <c r="D302" s="10"/>
      <c r="E302" s="10"/>
      <c r="F302" s="10"/>
      <c r="G302" s="10"/>
      <c r="H302" s="10"/>
      <c r="I302" s="10"/>
      <c r="J302" s="10"/>
      <c r="K302" s="14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18">
        <f t="shared" ca="1" si="1"/>
        <v>1690.72</v>
      </c>
      <c r="AK302" s="19" t="str">
        <f t="shared" ca="1" si="2"/>
        <v>Centro</v>
      </c>
      <c r="AL302" s="20" t="s">
        <v>73</v>
      </c>
      <c r="AM302" s="20">
        <v>52</v>
      </c>
      <c r="AN302" s="21">
        <v>50</v>
      </c>
    </row>
    <row r="303" spans="1:40" ht="12" hidden="1" customHeight="1">
      <c r="A303" s="35"/>
      <c r="B303" s="10"/>
      <c r="C303" s="10"/>
      <c r="D303" s="10"/>
      <c r="E303" s="10"/>
      <c r="F303" s="10"/>
      <c r="G303" s="10"/>
      <c r="H303" s="10"/>
      <c r="I303" s="10"/>
      <c r="J303" s="10"/>
      <c r="K303" s="14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18">
        <f t="shared" ca="1" si="1"/>
        <v>38616</v>
      </c>
      <c r="AK303" s="19" t="str">
        <f t="shared" ca="1" si="2"/>
        <v>ASI</v>
      </c>
      <c r="AL303" s="20" t="s">
        <v>74</v>
      </c>
      <c r="AM303" s="20">
        <v>3</v>
      </c>
      <c r="AN303" s="21">
        <v>1</v>
      </c>
    </row>
    <row r="304" spans="1:40" ht="12" hidden="1" customHeight="1">
      <c r="A304" s="35"/>
      <c r="B304" s="10"/>
      <c r="C304" s="10"/>
      <c r="D304" s="10"/>
      <c r="E304" s="10"/>
      <c r="F304" s="10"/>
      <c r="G304" s="10"/>
      <c r="H304" s="10"/>
      <c r="I304" s="10"/>
      <c r="J304" s="10"/>
      <c r="K304" s="14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18">
        <f t="shared" ca="1" si="1"/>
        <v>19308</v>
      </c>
      <c r="AK304" s="19" t="str">
        <f t="shared" ca="1" si="2"/>
        <v>ASI</v>
      </c>
      <c r="AL304" s="20" t="s">
        <v>74</v>
      </c>
      <c r="AM304" s="20">
        <v>4</v>
      </c>
      <c r="AN304" s="21">
        <v>2</v>
      </c>
    </row>
    <row r="305" spans="1:40" ht="12" hidden="1" customHeight="1">
      <c r="A305" s="35"/>
      <c r="B305" s="10"/>
      <c r="C305" s="10"/>
      <c r="D305" s="10"/>
      <c r="E305" s="10"/>
      <c r="F305" s="10"/>
      <c r="G305" s="10"/>
      <c r="H305" s="10"/>
      <c r="I305" s="10"/>
      <c r="J305" s="10"/>
      <c r="K305" s="14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18">
        <f t="shared" ca="1" si="1"/>
        <v>12872</v>
      </c>
      <c r="AK305" s="19" t="str">
        <f t="shared" ca="1" si="2"/>
        <v>ASI</v>
      </c>
      <c r="AL305" s="20" t="s">
        <v>74</v>
      </c>
      <c r="AM305" s="20">
        <v>5</v>
      </c>
      <c r="AN305" s="21">
        <v>3</v>
      </c>
    </row>
    <row r="306" spans="1:40" ht="12" hidden="1" customHeight="1">
      <c r="A306" s="35"/>
      <c r="B306" s="10"/>
      <c r="C306" s="10"/>
      <c r="D306" s="10"/>
      <c r="E306" s="10"/>
      <c r="F306" s="10"/>
      <c r="G306" s="10"/>
      <c r="H306" s="10"/>
      <c r="I306" s="10"/>
      <c r="J306" s="10"/>
      <c r="K306" s="14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18">
        <f t="shared" ca="1" si="1"/>
        <v>9654</v>
      </c>
      <c r="AK306" s="19" t="str">
        <f t="shared" ca="1" si="2"/>
        <v>ASI</v>
      </c>
      <c r="AL306" s="20" t="s">
        <v>74</v>
      </c>
      <c r="AM306" s="20">
        <v>6</v>
      </c>
      <c r="AN306" s="21">
        <v>4</v>
      </c>
    </row>
    <row r="307" spans="1:40" ht="12" hidden="1" customHeight="1">
      <c r="A307" s="35"/>
      <c r="B307" s="10"/>
      <c r="C307" s="10"/>
      <c r="D307" s="10"/>
      <c r="E307" s="10"/>
      <c r="F307" s="10"/>
      <c r="G307" s="10"/>
      <c r="H307" s="10"/>
      <c r="I307" s="10"/>
      <c r="J307" s="10"/>
      <c r="K307" s="14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18">
        <f t="shared" ca="1" si="1"/>
        <v>7723.2</v>
      </c>
      <c r="AK307" s="19" t="str">
        <f t="shared" ca="1" si="2"/>
        <v>ASI</v>
      </c>
      <c r="AL307" s="20" t="s">
        <v>74</v>
      </c>
      <c r="AM307" s="20">
        <v>7</v>
      </c>
      <c r="AN307" s="21">
        <v>5</v>
      </c>
    </row>
    <row r="308" spans="1:40" ht="12" hidden="1" customHeight="1">
      <c r="A308" s="35"/>
      <c r="B308" s="10"/>
      <c r="C308" s="10"/>
      <c r="D308" s="10"/>
      <c r="E308" s="10"/>
      <c r="F308" s="10"/>
      <c r="G308" s="10"/>
      <c r="H308" s="10"/>
      <c r="I308" s="10"/>
      <c r="J308" s="10"/>
      <c r="K308" s="14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18">
        <f t="shared" ca="1" si="1"/>
        <v>6436</v>
      </c>
      <c r="AK308" s="19" t="str">
        <f t="shared" ca="1" si="2"/>
        <v>ASI</v>
      </c>
      <c r="AL308" s="20" t="s">
        <v>74</v>
      </c>
      <c r="AM308" s="20">
        <v>8</v>
      </c>
      <c r="AN308" s="21">
        <v>6</v>
      </c>
    </row>
    <row r="309" spans="1:40" ht="12" hidden="1" customHeight="1">
      <c r="A309" s="35"/>
      <c r="B309" s="10"/>
      <c r="C309" s="10"/>
      <c r="D309" s="10"/>
      <c r="E309" s="10"/>
      <c r="F309" s="10"/>
      <c r="G309" s="10"/>
      <c r="H309" s="10"/>
      <c r="I309" s="10"/>
      <c r="J309" s="10"/>
      <c r="K309" s="14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18">
        <f t="shared" ca="1" si="1"/>
        <v>5516.5714285714284</v>
      </c>
      <c r="AK309" s="19" t="str">
        <f t="shared" ca="1" si="2"/>
        <v>ASI</v>
      </c>
      <c r="AL309" s="20" t="s">
        <v>74</v>
      </c>
      <c r="AM309" s="20">
        <v>9</v>
      </c>
      <c r="AN309" s="21">
        <v>7</v>
      </c>
    </row>
    <row r="310" spans="1:40" ht="12" hidden="1" customHeight="1">
      <c r="A310" s="35"/>
      <c r="B310" s="10"/>
      <c r="C310" s="10"/>
      <c r="D310" s="10"/>
      <c r="E310" s="10"/>
      <c r="F310" s="10"/>
      <c r="G310" s="10"/>
      <c r="H310" s="10"/>
      <c r="I310" s="10"/>
      <c r="J310" s="10"/>
      <c r="K310" s="14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18">
        <f t="shared" ca="1" si="1"/>
        <v>4827</v>
      </c>
      <c r="AK310" s="19" t="str">
        <f t="shared" ca="1" si="2"/>
        <v>ASI</v>
      </c>
      <c r="AL310" s="20" t="s">
        <v>74</v>
      </c>
      <c r="AM310" s="20">
        <v>10</v>
      </c>
      <c r="AN310" s="21">
        <v>8</v>
      </c>
    </row>
    <row r="311" spans="1:40" ht="12" hidden="1" customHeight="1">
      <c r="A311" s="35"/>
      <c r="B311" s="10"/>
      <c r="C311" s="10"/>
      <c r="D311" s="10"/>
      <c r="E311" s="10"/>
      <c r="F311" s="10"/>
      <c r="G311" s="10"/>
      <c r="H311" s="10"/>
      <c r="I311" s="10"/>
      <c r="J311" s="10"/>
      <c r="K311" s="14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18">
        <f t="shared" ca="1" si="1"/>
        <v>4290.666666666667</v>
      </c>
      <c r="AK311" s="19" t="str">
        <f t="shared" ca="1" si="2"/>
        <v>ASI</v>
      </c>
      <c r="AL311" s="20" t="s">
        <v>74</v>
      </c>
      <c r="AM311" s="20">
        <v>11</v>
      </c>
      <c r="AN311" s="21">
        <v>9</v>
      </c>
    </row>
    <row r="312" spans="1:40" ht="12" hidden="1" customHeight="1">
      <c r="A312" s="35"/>
      <c r="B312" s="10"/>
      <c r="C312" s="10"/>
      <c r="D312" s="10"/>
      <c r="E312" s="10"/>
      <c r="F312" s="10"/>
      <c r="G312" s="10"/>
      <c r="H312" s="10"/>
      <c r="I312" s="10"/>
      <c r="J312" s="10"/>
      <c r="K312" s="14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18">
        <f t="shared" ca="1" si="1"/>
        <v>3861.6</v>
      </c>
      <c r="AK312" s="19" t="str">
        <f t="shared" ca="1" si="2"/>
        <v>ASI</v>
      </c>
      <c r="AL312" s="20" t="s">
        <v>74</v>
      </c>
      <c r="AM312" s="20">
        <v>12</v>
      </c>
      <c r="AN312" s="21">
        <v>10</v>
      </c>
    </row>
    <row r="313" spans="1:40" ht="12" hidden="1" customHeight="1">
      <c r="A313" s="35"/>
      <c r="B313" s="10"/>
      <c r="C313" s="10"/>
      <c r="D313" s="10"/>
      <c r="E313" s="10"/>
      <c r="F313" s="10"/>
      <c r="G313" s="10"/>
      <c r="H313" s="10"/>
      <c r="I313" s="10"/>
      <c r="J313" s="10"/>
      <c r="K313" s="14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18">
        <f t="shared" ca="1" si="1"/>
        <v>3510.5454545454545</v>
      </c>
      <c r="AK313" s="19" t="str">
        <f t="shared" ca="1" si="2"/>
        <v>ASI</v>
      </c>
      <c r="AL313" s="20" t="s">
        <v>74</v>
      </c>
      <c r="AM313" s="20">
        <v>13</v>
      </c>
      <c r="AN313" s="21">
        <v>11</v>
      </c>
    </row>
    <row r="314" spans="1:40" ht="12" hidden="1" customHeight="1">
      <c r="A314" s="35"/>
      <c r="B314" s="10"/>
      <c r="C314" s="10"/>
      <c r="D314" s="10"/>
      <c r="E314" s="10"/>
      <c r="F314" s="10"/>
      <c r="G314" s="10"/>
      <c r="H314" s="10"/>
      <c r="I314" s="10"/>
      <c r="J314" s="10"/>
      <c r="K314" s="14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18">
        <f t="shared" ca="1" si="1"/>
        <v>3218</v>
      </c>
      <c r="AK314" s="19" t="str">
        <f t="shared" ca="1" si="2"/>
        <v>ASI</v>
      </c>
      <c r="AL314" s="20" t="s">
        <v>74</v>
      </c>
      <c r="AM314" s="20">
        <v>14</v>
      </c>
      <c r="AN314" s="21">
        <v>12</v>
      </c>
    </row>
    <row r="315" spans="1:40" ht="12" hidden="1" customHeight="1">
      <c r="A315" s="35"/>
      <c r="B315" s="10"/>
      <c r="C315" s="10"/>
      <c r="D315" s="10"/>
      <c r="E315" s="10"/>
      <c r="F315" s="10"/>
      <c r="G315" s="10"/>
      <c r="H315" s="10"/>
      <c r="I315" s="10"/>
      <c r="J315" s="10"/>
      <c r="K315" s="14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18">
        <f t="shared" ca="1" si="1"/>
        <v>2970.4615384615386</v>
      </c>
      <c r="AK315" s="19" t="str">
        <f t="shared" ca="1" si="2"/>
        <v>ASI</v>
      </c>
      <c r="AL315" s="20" t="s">
        <v>74</v>
      </c>
      <c r="AM315" s="20">
        <v>15</v>
      </c>
      <c r="AN315" s="21">
        <v>13</v>
      </c>
    </row>
    <row r="316" spans="1:40" ht="12" hidden="1" customHeight="1">
      <c r="A316" s="35"/>
      <c r="B316" s="10"/>
      <c r="C316" s="10"/>
      <c r="D316" s="10"/>
      <c r="E316" s="10"/>
      <c r="F316" s="10"/>
      <c r="G316" s="10"/>
      <c r="H316" s="10"/>
      <c r="I316" s="10"/>
      <c r="J316" s="10"/>
      <c r="K316" s="14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18">
        <f t="shared" ca="1" si="1"/>
        <v>2758.2857142857142</v>
      </c>
      <c r="AK316" s="19" t="str">
        <f t="shared" ca="1" si="2"/>
        <v>ASI</v>
      </c>
      <c r="AL316" s="20" t="s">
        <v>74</v>
      </c>
      <c r="AM316" s="20">
        <v>16</v>
      </c>
      <c r="AN316" s="21">
        <v>14</v>
      </c>
    </row>
    <row r="317" spans="1:40" ht="12" hidden="1" customHeight="1">
      <c r="A317" s="35"/>
      <c r="B317" s="10"/>
      <c r="C317" s="10"/>
      <c r="D317" s="10"/>
      <c r="E317" s="10"/>
      <c r="F317" s="10"/>
      <c r="G317" s="10"/>
      <c r="H317" s="10"/>
      <c r="I317" s="10"/>
      <c r="J317" s="10"/>
      <c r="K317" s="14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18">
        <f t="shared" ca="1" si="1"/>
        <v>2574.4</v>
      </c>
      <c r="AK317" s="19" t="str">
        <f t="shared" ca="1" si="2"/>
        <v>ASI</v>
      </c>
      <c r="AL317" s="20" t="s">
        <v>74</v>
      </c>
      <c r="AM317" s="20">
        <v>17</v>
      </c>
      <c r="AN317" s="21">
        <v>15</v>
      </c>
    </row>
    <row r="318" spans="1:40" ht="12" hidden="1" customHeight="1">
      <c r="A318" s="35"/>
      <c r="B318" s="10"/>
      <c r="C318" s="10"/>
      <c r="D318" s="10"/>
      <c r="E318" s="10"/>
      <c r="F318" s="10"/>
      <c r="G318" s="10"/>
      <c r="H318" s="10"/>
      <c r="I318" s="10"/>
      <c r="J318" s="10"/>
      <c r="K318" s="14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18">
        <f t="shared" ca="1" si="1"/>
        <v>2413.5</v>
      </c>
      <c r="AK318" s="19" t="str">
        <f t="shared" ca="1" si="2"/>
        <v>ASI</v>
      </c>
      <c r="AL318" s="20" t="s">
        <v>74</v>
      </c>
      <c r="AM318" s="20">
        <v>18</v>
      </c>
      <c r="AN318" s="21">
        <v>16</v>
      </c>
    </row>
    <row r="319" spans="1:40" ht="12" hidden="1" customHeight="1">
      <c r="A319" s="35"/>
      <c r="B319" s="10"/>
      <c r="C319" s="10"/>
      <c r="D319" s="10"/>
      <c r="E319" s="10"/>
      <c r="F319" s="10"/>
      <c r="G319" s="10"/>
      <c r="H319" s="10"/>
      <c r="I319" s="10"/>
      <c r="J319" s="10"/>
      <c r="K319" s="14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18">
        <f t="shared" ca="1" si="1"/>
        <v>2271.5294117647059</v>
      </c>
      <c r="AK319" s="19" t="str">
        <f t="shared" ca="1" si="2"/>
        <v>ASI</v>
      </c>
      <c r="AL319" s="20" t="s">
        <v>74</v>
      </c>
      <c r="AM319" s="20">
        <v>19</v>
      </c>
      <c r="AN319" s="21">
        <v>17</v>
      </c>
    </row>
    <row r="320" spans="1:40" ht="12" hidden="1" customHeight="1">
      <c r="A320" s="35"/>
      <c r="B320" s="10"/>
      <c r="C320" s="10"/>
      <c r="D320" s="10"/>
      <c r="E320" s="10"/>
      <c r="F320" s="10"/>
      <c r="G320" s="10"/>
      <c r="H320" s="10"/>
      <c r="I320" s="10"/>
      <c r="J320" s="10"/>
      <c r="K320" s="14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18">
        <f t="shared" ca="1" si="1"/>
        <v>2145.3333333333335</v>
      </c>
      <c r="AK320" s="19" t="str">
        <f t="shared" ca="1" si="2"/>
        <v>ASI</v>
      </c>
      <c r="AL320" s="20" t="s">
        <v>74</v>
      </c>
      <c r="AM320" s="20">
        <v>20</v>
      </c>
      <c r="AN320" s="21">
        <v>18</v>
      </c>
    </row>
    <row r="321" spans="1:40" ht="12" hidden="1" customHeight="1">
      <c r="A321" s="35"/>
      <c r="B321" s="10"/>
      <c r="C321" s="10"/>
      <c r="D321" s="10"/>
      <c r="E321" s="10"/>
      <c r="F321" s="10"/>
      <c r="G321" s="10"/>
      <c r="H321" s="10"/>
      <c r="I321" s="10"/>
      <c r="J321" s="10"/>
      <c r="K321" s="14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18">
        <f t="shared" ca="1" si="1"/>
        <v>2032.421052631579</v>
      </c>
      <c r="AK321" s="19" t="str">
        <f t="shared" ca="1" si="2"/>
        <v>ASI</v>
      </c>
      <c r="AL321" s="20" t="s">
        <v>74</v>
      </c>
      <c r="AM321" s="20">
        <v>21</v>
      </c>
      <c r="AN321" s="21">
        <v>19</v>
      </c>
    </row>
    <row r="322" spans="1:40" ht="12" hidden="1" customHeight="1">
      <c r="A322" s="35"/>
      <c r="B322" s="10"/>
      <c r="C322" s="10"/>
      <c r="D322" s="10"/>
      <c r="E322" s="10"/>
      <c r="F322" s="10"/>
      <c r="G322" s="10"/>
      <c r="H322" s="10"/>
      <c r="I322" s="10"/>
      <c r="J322" s="10"/>
      <c r="K322" s="14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18">
        <f t="shared" ca="1" si="1"/>
        <v>1930.8</v>
      </c>
      <c r="AK322" s="19" t="str">
        <f t="shared" ca="1" si="2"/>
        <v>ASI</v>
      </c>
      <c r="AL322" s="20" t="s">
        <v>74</v>
      </c>
      <c r="AM322" s="20">
        <v>22</v>
      </c>
      <c r="AN322" s="21">
        <v>20</v>
      </c>
    </row>
    <row r="323" spans="1:40" ht="12" hidden="1" customHeight="1">
      <c r="A323" s="35"/>
      <c r="B323" s="10"/>
      <c r="C323" s="10"/>
      <c r="D323" s="10"/>
      <c r="E323" s="10"/>
      <c r="F323" s="10"/>
      <c r="G323" s="10"/>
      <c r="H323" s="10"/>
      <c r="I323" s="10"/>
      <c r="J323" s="10"/>
      <c r="K323" s="14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18">
        <f t="shared" ca="1" si="1"/>
        <v>1838.8571428571429</v>
      </c>
      <c r="AK323" s="19" t="str">
        <f t="shared" ca="1" si="2"/>
        <v>ASI</v>
      </c>
      <c r="AL323" s="20" t="s">
        <v>74</v>
      </c>
      <c r="AM323" s="20">
        <v>23</v>
      </c>
      <c r="AN323" s="21">
        <v>21</v>
      </c>
    </row>
    <row r="324" spans="1:40" ht="12" hidden="1" customHeight="1">
      <c r="A324" s="35"/>
      <c r="B324" s="10"/>
      <c r="C324" s="10"/>
      <c r="D324" s="10"/>
      <c r="E324" s="10"/>
      <c r="F324" s="10"/>
      <c r="G324" s="10"/>
      <c r="H324" s="10"/>
      <c r="I324" s="10"/>
      <c r="J324" s="10"/>
      <c r="K324" s="14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18">
        <f t="shared" ca="1" si="1"/>
        <v>1755.2727272727273</v>
      </c>
      <c r="AK324" s="19" t="str">
        <f t="shared" ca="1" si="2"/>
        <v>ASI</v>
      </c>
      <c r="AL324" s="20" t="s">
        <v>74</v>
      </c>
      <c r="AM324" s="20">
        <v>24</v>
      </c>
      <c r="AN324" s="21">
        <v>22</v>
      </c>
    </row>
    <row r="325" spans="1:40" ht="12" hidden="1" customHeight="1">
      <c r="A325" s="35"/>
      <c r="B325" s="10"/>
      <c r="C325" s="10"/>
      <c r="D325" s="10"/>
      <c r="E325" s="10"/>
      <c r="F325" s="10"/>
      <c r="G325" s="10"/>
      <c r="H325" s="10"/>
      <c r="I325" s="10"/>
      <c r="J325" s="10"/>
      <c r="K325" s="14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18">
        <f t="shared" ca="1" si="1"/>
        <v>1678.9565217391305</v>
      </c>
      <c r="AK325" s="19" t="str">
        <f t="shared" ca="1" si="2"/>
        <v>ASI</v>
      </c>
      <c r="AL325" s="20" t="s">
        <v>74</v>
      </c>
      <c r="AM325" s="20">
        <v>25</v>
      </c>
      <c r="AN325" s="21">
        <v>23</v>
      </c>
    </row>
    <row r="326" spans="1:40" ht="12" hidden="1" customHeight="1">
      <c r="A326" s="35"/>
      <c r="B326" s="10"/>
      <c r="C326" s="10"/>
      <c r="D326" s="10"/>
      <c r="E326" s="10"/>
      <c r="F326" s="10"/>
      <c r="G326" s="10"/>
      <c r="H326" s="10"/>
      <c r="I326" s="10"/>
      <c r="J326" s="10"/>
      <c r="K326" s="14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18">
        <f t="shared" ca="1" si="1"/>
        <v>1609</v>
      </c>
      <c r="AK326" s="19" t="str">
        <f t="shared" ca="1" si="2"/>
        <v>ASI</v>
      </c>
      <c r="AL326" s="20" t="s">
        <v>74</v>
      </c>
      <c r="AM326" s="20">
        <v>26</v>
      </c>
      <c r="AN326" s="21">
        <v>24</v>
      </c>
    </row>
    <row r="327" spans="1:40" ht="12" hidden="1" customHeight="1">
      <c r="A327" s="35"/>
      <c r="B327" s="10"/>
      <c r="C327" s="10"/>
      <c r="D327" s="10"/>
      <c r="E327" s="10"/>
      <c r="F327" s="10"/>
      <c r="G327" s="10"/>
      <c r="H327" s="10"/>
      <c r="I327" s="10"/>
      <c r="J327" s="10"/>
      <c r="K327" s="14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18">
        <f t="shared" ca="1" si="1"/>
        <v>1544.64</v>
      </c>
      <c r="AK327" s="19" t="str">
        <f t="shared" ca="1" si="2"/>
        <v>ASI</v>
      </c>
      <c r="AL327" s="20" t="s">
        <v>74</v>
      </c>
      <c r="AM327" s="20">
        <v>27</v>
      </c>
      <c r="AN327" s="21">
        <v>25</v>
      </c>
    </row>
    <row r="328" spans="1:40" ht="12" hidden="1" customHeight="1">
      <c r="A328" s="35"/>
      <c r="B328" s="10"/>
      <c r="C328" s="10"/>
      <c r="D328" s="10"/>
      <c r="E328" s="10"/>
      <c r="F328" s="10"/>
      <c r="G328" s="10"/>
      <c r="H328" s="10"/>
      <c r="I328" s="10"/>
      <c r="J328" s="10"/>
      <c r="K328" s="14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18">
        <f t="shared" ca="1" si="1"/>
        <v>1485.2307692307693</v>
      </c>
      <c r="AK328" s="19" t="str">
        <f t="shared" ca="1" si="2"/>
        <v>ASI</v>
      </c>
      <c r="AL328" s="20" t="s">
        <v>74</v>
      </c>
      <c r="AM328" s="20">
        <v>28</v>
      </c>
      <c r="AN328" s="21">
        <v>26</v>
      </c>
    </row>
    <row r="329" spans="1:40" ht="12" hidden="1" customHeight="1">
      <c r="A329" s="35"/>
      <c r="B329" s="10"/>
      <c r="C329" s="10"/>
      <c r="D329" s="10"/>
      <c r="E329" s="10"/>
      <c r="F329" s="10"/>
      <c r="G329" s="10"/>
      <c r="H329" s="10"/>
      <c r="I329" s="10"/>
      <c r="J329" s="10"/>
      <c r="K329" s="14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18">
        <f t="shared" ca="1" si="1"/>
        <v>1430.2222222222222</v>
      </c>
      <c r="AK329" s="19" t="str">
        <f t="shared" ca="1" si="2"/>
        <v>ASI</v>
      </c>
      <c r="AL329" s="20" t="s">
        <v>74</v>
      </c>
      <c r="AM329" s="20">
        <v>29</v>
      </c>
      <c r="AN329" s="21">
        <v>27</v>
      </c>
    </row>
    <row r="330" spans="1:40" ht="12" hidden="1" customHeight="1">
      <c r="A330" s="35"/>
      <c r="B330" s="10"/>
      <c r="C330" s="10"/>
      <c r="D330" s="10"/>
      <c r="E330" s="10"/>
      <c r="F330" s="10"/>
      <c r="G330" s="10"/>
      <c r="H330" s="10"/>
      <c r="I330" s="10"/>
      <c r="J330" s="10"/>
      <c r="K330" s="14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18">
        <f t="shared" ca="1" si="1"/>
        <v>1379.1428571428571</v>
      </c>
      <c r="AK330" s="19" t="str">
        <f t="shared" ca="1" si="2"/>
        <v>ASI</v>
      </c>
      <c r="AL330" s="20" t="s">
        <v>74</v>
      </c>
      <c r="AM330" s="20">
        <v>30</v>
      </c>
      <c r="AN330" s="21">
        <v>28</v>
      </c>
    </row>
    <row r="331" spans="1:40" ht="12" hidden="1" customHeight="1">
      <c r="A331" s="35"/>
      <c r="B331" s="10"/>
      <c r="C331" s="10"/>
      <c r="D331" s="10"/>
      <c r="E331" s="10"/>
      <c r="F331" s="10"/>
      <c r="G331" s="10"/>
      <c r="H331" s="10"/>
      <c r="I331" s="10"/>
      <c r="J331" s="10"/>
      <c r="K331" s="14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18">
        <f t="shared" ca="1" si="1"/>
        <v>1331.5862068965516</v>
      </c>
      <c r="AK331" s="19" t="str">
        <f t="shared" ca="1" si="2"/>
        <v>ASI</v>
      </c>
      <c r="AL331" s="20" t="s">
        <v>74</v>
      </c>
      <c r="AM331" s="20">
        <v>31</v>
      </c>
      <c r="AN331" s="21">
        <v>29</v>
      </c>
    </row>
    <row r="332" spans="1:40" ht="12" hidden="1" customHeight="1">
      <c r="A332" s="35"/>
      <c r="B332" s="10"/>
      <c r="C332" s="10"/>
      <c r="D332" s="10"/>
      <c r="E332" s="10"/>
      <c r="F332" s="10"/>
      <c r="G332" s="10"/>
      <c r="H332" s="10"/>
      <c r="I332" s="10"/>
      <c r="J332" s="10"/>
      <c r="K332" s="14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18">
        <f t="shared" ca="1" si="1"/>
        <v>1287.2</v>
      </c>
      <c r="AK332" s="19" t="str">
        <f t="shared" ca="1" si="2"/>
        <v>ASI</v>
      </c>
      <c r="AL332" s="20" t="s">
        <v>74</v>
      </c>
      <c r="AM332" s="20">
        <v>32</v>
      </c>
      <c r="AN332" s="21">
        <v>30</v>
      </c>
    </row>
    <row r="333" spans="1:40" ht="12" hidden="1" customHeight="1">
      <c r="A333" s="35"/>
      <c r="B333" s="10"/>
      <c r="C333" s="10"/>
      <c r="D333" s="10"/>
      <c r="E333" s="10"/>
      <c r="F333" s="10"/>
      <c r="G333" s="10"/>
      <c r="H333" s="10"/>
      <c r="I333" s="10"/>
      <c r="J333" s="10"/>
      <c r="K333" s="14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18">
        <f t="shared" ca="1" si="1"/>
        <v>1245.6774193548388</v>
      </c>
      <c r="AK333" s="19" t="str">
        <f t="shared" ca="1" si="2"/>
        <v>ASI</v>
      </c>
      <c r="AL333" s="20" t="s">
        <v>74</v>
      </c>
      <c r="AM333" s="20">
        <v>33</v>
      </c>
      <c r="AN333" s="21">
        <v>31</v>
      </c>
    </row>
    <row r="334" spans="1:40" ht="12" hidden="1" customHeight="1">
      <c r="A334" s="35"/>
      <c r="B334" s="10"/>
      <c r="C334" s="10"/>
      <c r="D334" s="10"/>
      <c r="E334" s="10"/>
      <c r="F334" s="10"/>
      <c r="G334" s="10"/>
      <c r="H334" s="10"/>
      <c r="I334" s="10"/>
      <c r="J334" s="10"/>
      <c r="K334" s="14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18">
        <f t="shared" ca="1" si="1"/>
        <v>1206.75</v>
      </c>
      <c r="AK334" s="19" t="str">
        <f t="shared" ca="1" si="2"/>
        <v>ASI</v>
      </c>
      <c r="AL334" s="20" t="s">
        <v>74</v>
      </c>
      <c r="AM334" s="20">
        <v>34</v>
      </c>
      <c r="AN334" s="21">
        <v>32</v>
      </c>
    </row>
    <row r="335" spans="1:40" ht="12" hidden="1" customHeight="1">
      <c r="A335" s="35"/>
      <c r="B335" s="10"/>
      <c r="C335" s="10"/>
      <c r="D335" s="10"/>
      <c r="E335" s="10"/>
      <c r="F335" s="10"/>
      <c r="G335" s="10"/>
      <c r="H335" s="10"/>
      <c r="I335" s="10"/>
      <c r="J335" s="10"/>
      <c r="K335" s="14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18">
        <f t="shared" ca="1" si="1"/>
        <v>1170.1818181818182</v>
      </c>
      <c r="AK335" s="19" t="str">
        <f t="shared" ca="1" si="2"/>
        <v>ASI</v>
      </c>
      <c r="AL335" s="20" t="s">
        <v>74</v>
      </c>
      <c r="AM335" s="20">
        <v>35</v>
      </c>
      <c r="AN335" s="21">
        <v>33</v>
      </c>
    </row>
    <row r="336" spans="1:40" ht="12" hidden="1" customHeight="1">
      <c r="A336" s="35"/>
      <c r="B336" s="10"/>
      <c r="C336" s="10"/>
      <c r="D336" s="10"/>
      <c r="E336" s="10"/>
      <c r="F336" s="10"/>
      <c r="G336" s="10"/>
      <c r="H336" s="10"/>
      <c r="I336" s="10"/>
      <c r="J336" s="10"/>
      <c r="K336" s="14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18">
        <f t="shared" ca="1" si="1"/>
        <v>1135.7647058823529</v>
      </c>
      <c r="AK336" s="19" t="str">
        <f t="shared" ca="1" si="2"/>
        <v>ASI</v>
      </c>
      <c r="AL336" s="20" t="s">
        <v>74</v>
      </c>
      <c r="AM336" s="20">
        <v>36</v>
      </c>
      <c r="AN336" s="21">
        <v>34</v>
      </c>
    </row>
    <row r="337" spans="1:40" ht="12" hidden="1" customHeight="1">
      <c r="A337" s="35"/>
      <c r="B337" s="10"/>
      <c r="C337" s="10"/>
      <c r="D337" s="10"/>
      <c r="E337" s="10"/>
      <c r="F337" s="10"/>
      <c r="G337" s="10"/>
      <c r="H337" s="10"/>
      <c r="I337" s="10"/>
      <c r="J337" s="10"/>
      <c r="K337" s="14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18">
        <f t="shared" ca="1" si="1"/>
        <v>1103.3142857142857</v>
      </c>
      <c r="AK337" s="19" t="str">
        <f t="shared" ca="1" si="2"/>
        <v>ASI</v>
      </c>
      <c r="AL337" s="20" t="s">
        <v>74</v>
      </c>
      <c r="AM337" s="20">
        <v>37</v>
      </c>
      <c r="AN337" s="21">
        <v>35</v>
      </c>
    </row>
    <row r="338" spans="1:40" ht="12" hidden="1" customHeight="1">
      <c r="A338" s="35"/>
      <c r="B338" s="10"/>
      <c r="C338" s="10"/>
      <c r="D338" s="10"/>
      <c r="E338" s="10"/>
      <c r="F338" s="10"/>
      <c r="G338" s="10"/>
      <c r="H338" s="10"/>
      <c r="I338" s="10"/>
      <c r="J338" s="10"/>
      <c r="K338" s="14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18">
        <f t="shared" ca="1" si="1"/>
        <v>1072.6666666666667</v>
      </c>
      <c r="AK338" s="19" t="str">
        <f t="shared" ca="1" si="2"/>
        <v>ASI</v>
      </c>
      <c r="AL338" s="20" t="s">
        <v>74</v>
      </c>
      <c r="AM338" s="20">
        <v>38</v>
      </c>
      <c r="AN338" s="21">
        <v>36</v>
      </c>
    </row>
    <row r="339" spans="1:40" ht="12" hidden="1" customHeight="1">
      <c r="A339" s="35"/>
      <c r="B339" s="10"/>
      <c r="C339" s="10"/>
      <c r="D339" s="10"/>
      <c r="E339" s="10"/>
      <c r="F339" s="10"/>
      <c r="G339" s="10"/>
      <c r="H339" s="10"/>
      <c r="I339" s="10"/>
      <c r="J339" s="10"/>
      <c r="K339" s="14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18">
        <f t="shared" ca="1" si="1"/>
        <v>1043.6756756756756</v>
      </c>
      <c r="AK339" s="19" t="str">
        <f t="shared" ca="1" si="2"/>
        <v>ASI</v>
      </c>
      <c r="AL339" s="20" t="s">
        <v>74</v>
      </c>
      <c r="AM339" s="20">
        <v>39</v>
      </c>
      <c r="AN339" s="21">
        <v>37</v>
      </c>
    </row>
    <row r="340" spans="1:40" ht="12" hidden="1" customHeight="1">
      <c r="A340" s="35"/>
      <c r="B340" s="10"/>
      <c r="C340" s="10"/>
      <c r="D340" s="10"/>
      <c r="E340" s="10"/>
      <c r="F340" s="10"/>
      <c r="G340" s="10"/>
      <c r="H340" s="10"/>
      <c r="I340" s="10"/>
      <c r="J340" s="10"/>
      <c r="K340" s="14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18">
        <f t="shared" ca="1" si="1"/>
        <v>1016.2105263157895</v>
      </c>
      <c r="AK340" s="19" t="str">
        <f t="shared" ca="1" si="2"/>
        <v>ASI</v>
      </c>
      <c r="AL340" s="20" t="s">
        <v>74</v>
      </c>
      <c r="AM340" s="20">
        <v>40</v>
      </c>
      <c r="AN340" s="21">
        <v>38</v>
      </c>
    </row>
    <row r="341" spans="1:40" ht="12" hidden="1" customHeight="1">
      <c r="A341" s="35"/>
      <c r="B341" s="10"/>
      <c r="C341" s="10"/>
      <c r="D341" s="10"/>
      <c r="E341" s="10"/>
      <c r="F341" s="10"/>
      <c r="G341" s="10"/>
      <c r="H341" s="10"/>
      <c r="I341" s="10"/>
      <c r="J341" s="10"/>
      <c r="K341" s="14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18">
        <f t="shared" ca="1" si="1"/>
        <v>990.15384615384619</v>
      </c>
      <c r="AK341" s="19" t="str">
        <f t="shared" ca="1" si="2"/>
        <v>ASI</v>
      </c>
      <c r="AL341" s="20" t="s">
        <v>74</v>
      </c>
      <c r="AM341" s="20">
        <v>41</v>
      </c>
      <c r="AN341" s="21">
        <v>39</v>
      </c>
    </row>
    <row r="342" spans="1:40" ht="12" hidden="1" customHeight="1">
      <c r="A342" s="35"/>
      <c r="B342" s="10"/>
      <c r="C342" s="10"/>
      <c r="D342" s="10"/>
      <c r="E342" s="10"/>
      <c r="F342" s="10"/>
      <c r="G342" s="10"/>
      <c r="H342" s="10"/>
      <c r="I342" s="10"/>
      <c r="J342" s="10"/>
      <c r="K342" s="14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18">
        <f t="shared" ca="1" si="1"/>
        <v>965.4</v>
      </c>
      <c r="AK342" s="19" t="str">
        <f t="shared" ca="1" si="2"/>
        <v>ASI</v>
      </c>
      <c r="AL342" s="20" t="s">
        <v>74</v>
      </c>
      <c r="AM342" s="20">
        <v>42</v>
      </c>
      <c r="AN342" s="21">
        <v>40</v>
      </c>
    </row>
    <row r="343" spans="1:40" ht="12" hidden="1" customHeight="1">
      <c r="A343" s="35"/>
      <c r="B343" s="10"/>
      <c r="C343" s="10"/>
      <c r="D343" s="10"/>
      <c r="E343" s="10"/>
      <c r="F343" s="10"/>
      <c r="G343" s="10"/>
      <c r="H343" s="10"/>
      <c r="I343" s="10"/>
      <c r="J343" s="10"/>
      <c r="K343" s="14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18">
        <f t="shared" ca="1" si="1"/>
        <v>941.85365853658539</v>
      </c>
      <c r="AK343" s="19" t="str">
        <f t="shared" ca="1" si="2"/>
        <v>ASI</v>
      </c>
      <c r="AL343" s="20" t="s">
        <v>74</v>
      </c>
      <c r="AM343" s="20">
        <v>43</v>
      </c>
      <c r="AN343" s="21">
        <v>41</v>
      </c>
    </row>
    <row r="344" spans="1:40" ht="12" hidden="1" customHeight="1">
      <c r="A344" s="35"/>
      <c r="B344" s="10"/>
      <c r="C344" s="10"/>
      <c r="D344" s="10"/>
      <c r="E344" s="10"/>
      <c r="F344" s="10"/>
      <c r="G344" s="10"/>
      <c r="H344" s="10"/>
      <c r="I344" s="10"/>
      <c r="J344" s="10"/>
      <c r="K344" s="14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18">
        <f t="shared" ca="1" si="1"/>
        <v>919.42857142857144</v>
      </c>
      <c r="AK344" s="19" t="str">
        <f t="shared" ca="1" si="2"/>
        <v>ASI</v>
      </c>
      <c r="AL344" s="20" t="s">
        <v>74</v>
      </c>
      <c r="AM344" s="20">
        <v>44</v>
      </c>
      <c r="AN344" s="21">
        <v>42</v>
      </c>
    </row>
    <row r="345" spans="1:40" ht="12" hidden="1" customHeight="1">
      <c r="A345" s="35"/>
      <c r="B345" s="10"/>
      <c r="C345" s="10"/>
      <c r="D345" s="10"/>
      <c r="E345" s="10"/>
      <c r="F345" s="10"/>
      <c r="G345" s="10"/>
      <c r="H345" s="10"/>
      <c r="I345" s="10"/>
      <c r="J345" s="10"/>
      <c r="K345" s="14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18">
        <f t="shared" ca="1" si="1"/>
        <v>898.04651162790697</v>
      </c>
      <c r="AK345" s="19" t="str">
        <f t="shared" ca="1" si="2"/>
        <v>ASI</v>
      </c>
      <c r="AL345" s="20" t="s">
        <v>74</v>
      </c>
      <c r="AM345" s="20">
        <v>45</v>
      </c>
      <c r="AN345" s="21">
        <v>43</v>
      </c>
    </row>
    <row r="346" spans="1:40" ht="12" hidden="1" customHeight="1">
      <c r="A346" s="35"/>
      <c r="B346" s="10"/>
      <c r="C346" s="10"/>
      <c r="D346" s="10"/>
      <c r="E346" s="10"/>
      <c r="F346" s="10"/>
      <c r="G346" s="10"/>
      <c r="H346" s="10"/>
      <c r="I346" s="10"/>
      <c r="J346" s="10"/>
      <c r="K346" s="14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18">
        <f t="shared" ca="1" si="1"/>
        <v>877.63636363636363</v>
      </c>
      <c r="AK346" s="19" t="str">
        <f t="shared" ca="1" si="2"/>
        <v>ASI</v>
      </c>
      <c r="AL346" s="20" t="s">
        <v>74</v>
      </c>
      <c r="AM346" s="20">
        <v>46</v>
      </c>
      <c r="AN346" s="21">
        <v>44</v>
      </c>
    </row>
    <row r="347" spans="1:40" ht="12" hidden="1" customHeight="1">
      <c r="A347" s="35"/>
      <c r="B347" s="10"/>
      <c r="C347" s="10"/>
      <c r="D347" s="10"/>
      <c r="E347" s="10"/>
      <c r="F347" s="10"/>
      <c r="G347" s="10"/>
      <c r="H347" s="10"/>
      <c r="I347" s="10"/>
      <c r="J347" s="10"/>
      <c r="K347" s="14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18">
        <f t="shared" ca="1" si="1"/>
        <v>858.13333333333333</v>
      </c>
      <c r="AK347" s="19" t="str">
        <f t="shared" ca="1" si="2"/>
        <v>ASI</v>
      </c>
      <c r="AL347" s="20" t="s">
        <v>74</v>
      </c>
      <c r="AM347" s="20">
        <v>47</v>
      </c>
      <c r="AN347" s="21">
        <v>45</v>
      </c>
    </row>
    <row r="348" spans="1:40" ht="12" hidden="1" customHeight="1">
      <c r="A348" s="35"/>
      <c r="B348" s="10"/>
      <c r="C348" s="10"/>
      <c r="D348" s="10"/>
      <c r="E348" s="10"/>
      <c r="F348" s="10"/>
      <c r="G348" s="10"/>
      <c r="H348" s="10"/>
      <c r="I348" s="10"/>
      <c r="J348" s="10"/>
      <c r="K348" s="14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18">
        <f t="shared" ca="1" si="1"/>
        <v>839.47826086956525</v>
      </c>
      <c r="AK348" s="19" t="str">
        <f t="shared" ca="1" si="2"/>
        <v>ASI</v>
      </c>
      <c r="AL348" s="20" t="s">
        <v>74</v>
      </c>
      <c r="AM348" s="20">
        <v>48</v>
      </c>
      <c r="AN348" s="21">
        <v>46</v>
      </c>
    </row>
    <row r="349" spans="1:40" ht="12" hidden="1" customHeight="1">
      <c r="A349" s="35"/>
      <c r="B349" s="10"/>
      <c r="C349" s="10"/>
      <c r="D349" s="10"/>
      <c r="E349" s="10"/>
      <c r="F349" s="10"/>
      <c r="G349" s="10"/>
      <c r="H349" s="10"/>
      <c r="I349" s="10"/>
      <c r="J349" s="10"/>
      <c r="K349" s="14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18">
        <f t="shared" ca="1" si="1"/>
        <v>821.61702127659578</v>
      </c>
      <c r="AK349" s="19" t="str">
        <f t="shared" ca="1" si="2"/>
        <v>ASI</v>
      </c>
      <c r="AL349" s="20" t="s">
        <v>74</v>
      </c>
      <c r="AM349" s="20">
        <v>49</v>
      </c>
      <c r="AN349" s="21">
        <v>47</v>
      </c>
    </row>
    <row r="350" spans="1:40" ht="12" hidden="1" customHeight="1">
      <c r="A350" s="35"/>
      <c r="B350" s="10"/>
      <c r="C350" s="10"/>
      <c r="D350" s="10"/>
      <c r="E350" s="10"/>
      <c r="F350" s="10"/>
      <c r="G350" s="10"/>
      <c r="H350" s="10"/>
      <c r="I350" s="10"/>
      <c r="J350" s="10"/>
      <c r="K350" s="14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18">
        <f t="shared" ca="1" si="1"/>
        <v>804.5</v>
      </c>
      <c r="AK350" s="19" t="str">
        <f t="shared" ca="1" si="2"/>
        <v>ASI</v>
      </c>
      <c r="AL350" s="20" t="s">
        <v>74</v>
      </c>
      <c r="AM350" s="20">
        <v>50</v>
      </c>
      <c r="AN350" s="21">
        <v>48</v>
      </c>
    </row>
    <row r="351" spans="1:40" ht="12" hidden="1" customHeight="1">
      <c r="A351" s="35"/>
      <c r="B351" s="10"/>
      <c r="C351" s="10"/>
      <c r="D351" s="10"/>
      <c r="E351" s="10"/>
      <c r="F351" s="10"/>
      <c r="G351" s="10"/>
      <c r="H351" s="10"/>
      <c r="I351" s="10"/>
      <c r="J351" s="10"/>
      <c r="K351" s="14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18">
        <f t="shared" ca="1" si="1"/>
        <v>788.08163265306121</v>
      </c>
      <c r="AK351" s="19" t="str">
        <f t="shared" ca="1" si="2"/>
        <v>ASI</v>
      </c>
      <c r="AL351" s="20" t="s">
        <v>74</v>
      </c>
      <c r="AM351" s="20">
        <v>51</v>
      </c>
      <c r="AN351" s="21">
        <v>49</v>
      </c>
    </row>
    <row r="352" spans="1:40" ht="12" hidden="1" customHeight="1">
      <c r="A352" s="35"/>
      <c r="B352" s="10"/>
      <c r="C352" s="10"/>
      <c r="D352" s="10"/>
      <c r="E352" s="10"/>
      <c r="F352" s="10"/>
      <c r="G352" s="10"/>
      <c r="H352" s="10"/>
      <c r="I352" s="10"/>
      <c r="J352" s="10"/>
      <c r="K352" s="14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18">
        <f t="shared" ca="1" si="1"/>
        <v>772.32</v>
      </c>
      <c r="AK352" s="19" t="str">
        <f t="shared" ca="1" si="2"/>
        <v>ASI</v>
      </c>
      <c r="AL352" s="20" t="s">
        <v>74</v>
      </c>
      <c r="AM352" s="20">
        <v>52</v>
      </c>
      <c r="AN352" s="21">
        <v>50</v>
      </c>
    </row>
    <row r="353" spans="1:40" ht="12" hidden="1" customHeight="1">
      <c r="A353" s="35"/>
      <c r="B353" s="10"/>
      <c r="C353" s="10"/>
      <c r="D353" s="10"/>
      <c r="E353" s="10"/>
      <c r="F353" s="10"/>
      <c r="G353" s="10"/>
      <c r="H353" s="10"/>
      <c r="I353" s="10"/>
      <c r="J353" s="10"/>
      <c r="K353" s="14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18">
        <f t="shared" ca="1" si="1"/>
        <v>0</v>
      </c>
      <c r="AK353" s="19" t="str">
        <f t="shared" ca="1" si="2"/>
        <v>Justas</v>
      </c>
      <c r="AL353" s="20" t="s">
        <v>75</v>
      </c>
      <c r="AM353" s="20">
        <v>3</v>
      </c>
      <c r="AN353" s="21">
        <v>1</v>
      </c>
    </row>
    <row r="354" spans="1:40" ht="12" hidden="1" customHeight="1">
      <c r="A354" s="35"/>
      <c r="B354" s="10"/>
      <c r="C354" s="10"/>
      <c r="D354" s="10"/>
      <c r="E354" s="10"/>
      <c r="F354" s="10"/>
      <c r="G354" s="10"/>
      <c r="H354" s="10"/>
      <c r="I354" s="10"/>
      <c r="J354" s="10"/>
      <c r="K354" s="14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18">
        <f t="shared" ca="1" si="1"/>
        <v>0</v>
      </c>
      <c r="AK354" s="19" t="str">
        <f t="shared" ca="1" si="2"/>
        <v>Justas</v>
      </c>
      <c r="AL354" s="20" t="s">
        <v>75</v>
      </c>
      <c r="AM354" s="20">
        <v>4</v>
      </c>
      <c r="AN354" s="21">
        <v>2</v>
      </c>
    </row>
    <row r="355" spans="1:40" ht="12" hidden="1" customHeight="1">
      <c r="A355" s="35"/>
      <c r="B355" s="10"/>
      <c r="C355" s="10"/>
      <c r="D355" s="10"/>
      <c r="E355" s="10"/>
      <c r="F355" s="10"/>
      <c r="G355" s="10"/>
      <c r="H355" s="10"/>
      <c r="I355" s="10"/>
      <c r="J355" s="10"/>
      <c r="K355" s="14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18">
        <f t="shared" ca="1" si="1"/>
        <v>0</v>
      </c>
      <c r="AK355" s="19" t="str">
        <f t="shared" ca="1" si="2"/>
        <v>Justas</v>
      </c>
      <c r="AL355" s="20" t="s">
        <v>75</v>
      </c>
      <c r="AM355" s="20">
        <v>5</v>
      </c>
      <c r="AN355" s="21">
        <v>3</v>
      </c>
    </row>
    <row r="356" spans="1:40" ht="12" hidden="1" customHeight="1">
      <c r="A356" s="35"/>
      <c r="B356" s="10"/>
      <c r="C356" s="10"/>
      <c r="D356" s="10"/>
      <c r="E356" s="10"/>
      <c r="F356" s="10"/>
      <c r="G356" s="10"/>
      <c r="H356" s="10"/>
      <c r="I356" s="10"/>
      <c r="J356" s="10"/>
      <c r="K356" s="14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18">
        <f t="shared" ca="1" si="1"/>
        <v>0</v>
      </c>
      <c r="AK356" s="19" t="str">
        <f t="shared" ca="1" si="2"/>
        <v>Justas</v>
      </c>
      <c r="AL356" s="20" t="s">
        <v>75</v>
      </c>
      <c r="AM356" s="20">
        <v>6</v>
      </c>
      <c r="AN356" s="21">
        <v>4</v>
      </c>
    </row>
    <row r="357" spans="1:40" ht="12" hidden="1" customHeight="1">
      <c r="A357" s="35"/>
      <c r="B357" s="10"/>
      <c r="C357" s="10"/>
      <c r="D357" s="10"/>
      <c r="E357" s="10"/>
      <c r="F357" s="10"/>
      <c r="G357" s="10"/>
      <c r="H357" s="10"/>
      <c r="I357" s="10"/>
      <c r="J357" s="10"/>
      <c r="K357" s="14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18">
        <f t="shared" ca="1" si="1"/>
        <v>0</v>
      </c>
      <c r="AK357" s="19" t="str">
        <f t="shared" ca="1" si="2"/>
        <v>Justas</v>
      </c>
      <c r="AL357" s="20" t="s">
        <v>75</v>
      </c>
      <c r="AM357" s="20">
        <v>7</v>
      </c>
      <c r="AN357" s="21">
        <v>5</v>
      </c>
    </row>
    <row r="358" spans="1:40" ht="12" hidden="1" customHeight="1">
      <c r="A358" s="35"/>
      <c r="B358" s="10"/>
      <c r="C358" s="10"/>
      <c r="D358" s="10"/>
      <c r="E358" s="10"/>
      <c r="F358" s="10"/>
      <c r="G358" s="10"/>
      <c r="H358" s="10"/>
      <c r="I358" s="10"/>
      <c r="J358" s="10"/>
      <c r="K358" s="14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18">
        <f t="shared" ca="1" si="1"/>
        <v>0</v>
      </c>
      <c r="AK358" s="19" t="str">
        <f t="shared" ca="1" si="2"/>
        <v>Justas</v>
      </c>
      <c r="AL358" s="20" t="s">
        <v>75</v>
      </c>
      <c r="AM358" s="20">
        <v>8</v>
      </c>
      <c r="AN358" s="21">
        <v>6</v>
      </c>
    </row>
    <row r="359" spans="1:40" ht="12" hidden="1" customHeight="1">
      <c r="A359" s="35"/>
      <c r="B359" s="10"/>
      <c r="C359" s="10"/>
      <c r="D359" s="10"/>
      <c r="E359" s="10"/>
      <c r="F359" s="10"/>
      <c r="G359" s="10"/>
      <c r="H359" s="10"/>
      <c r="I359" s="10"/>
      <c r="J359" s="10"/>
      <c r="K359" s="14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18">
        <f t="shared" ca="1" si="1"/>
        <v>0</v>
      </c>
      <c r="AK359" s="19" t="str">
        <f t="shared" ca="1" si="2"/>
        <v>Justas</v>
      </c>
      <c r="AL359" s="20" t="s">
        <v>75</v>
      </c>
      <c r="AM359" s="20">
        <v>9</v>
      </c>
      <c r="AN359" s="21">
        <v>7</v>
      </c>
    </row>
    <row r="360" spans="1:40" ht="12" hidden="1" customHeight="1">
      <c r="A360" s="35"/>
      <c r="B360" s="10"/>
      <c r="C360" s="10"/>
      <c r="D360" s="10"/>
      <c r="E360" s="10"/>
      <c r="F360" s="10"/>
      <c r="G360" s="10"/>
      <c r="H360" s="10"/>
      <c r="I360" s="10"/>
      <c r="J360" s="10"/>
      <c r="K360" s="14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18">
        <f t="shared" ca="1" si="1"/>
        <v>0</v>
      </c>
      <c r="AK360" s="19" t="str">
        <f t="shared" ca="1" si="2"/>
        <v>Justas</v>
      </c>
      <c r="AL360" s="20" t="s">
        <v>75</v>
      </c>
      <c r="AM360" s="20">
        <v>10</v>
      </c>
      <c r="AN360" s="21">
        <v>8</v>
      </c>
    </row>
    <row r="361" spans="1:40" ht="12" hidden="1" customHeight="1">
      <c r="A361" s="35"/>
      <c r="B361" s="10"/>
      <c r="C361" s="10"/>
      <c r="D361" s="10"/>
      <c r="E361" s="10"/>
      <c r="F361" s="10"/>
      <c r="G361" s="10"/>
      <c r="H361" s="10"/>
      <c r="I361" s="10"/>
      <c r="J361" s="10"/>
      <c r="K361" s="14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18">
        <f t="shared" ca="1" si="1"/>
        <v>0</v>
      </c>
      <c r="AK361" s="19" t="str">
        <f t="shared" ca="1" si="2"/>
        <v>Justas</v>
      </c>
      <c r="AL361" s="20" t="s">
        <v>75</v>
      </c>
      <c r="AM361" s="20">
        <v>11</v>
      </c>
      <c r="AN361" s="21">
        <v>9</v>
      </c>
    </row>
    <row r="362" spans="1:40" ht="12" hidden="1" customHeight="1">
      <c r="A362" s="35"/>
      <c r="B362" s="10"/>
      <c r="C362" s="10"/>
      <c r="D362" s="10"/>
      <c r="E362" s="10"/>
      <c r="F362" s="10"/>
      <c r="G362" s="10"/>
      <c r="H362" s="10"/>
      <c r="I362" s="10"/>
      <c r="J362" s="10"/>
      <c r="K362" s="14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18">
        <f t="shared" ca="1" si="1"/>
        <v>0</v>
      </c>
      <c r="AK362" s="19" t="str">
        <f t="shared" ca="1" si="2"/>
        <v>Justas</v>
      </c>
      <c r="AL362" s="20" t="s">
        <v>75</v>
      </c>
      <c r="AM362" s="20">
        <v>12</v>
      </c>
      <c r="AN362" s="21">
        <v>10</v>
      </c>
    </row>
    <row r="363" spans="1:40" ht="12" hidden="1" customHeight="1">
      <c r="A363" s="35"/>
      <c r="B363" s="10"/>
      <c r="C363" s="10"/>
      <c r="D363" s="10"/>
      <c r="E363" s="10"/>
      <c r="F363" s="10"/>
      <c r="G363" s="10"/>
      <c r="H363" s="10"/>
      <c r="I363" s="10"/>
      <c r="J363" s="10"/>
      <c r="K363" s="14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18">
        <f t="shared" ca="1" si="1"/>
        <v>0</v>
      </c>
      <c r="AK363" s="19" t="str">
        <f t="shared" ca="1" si="2"/>
        <v>Justas</v>
      </c>
      <c r="AL363" s="20" t="s">
        <v>75</v>
      </c>
      <c r="AM363" s="20">
        <v>13</v>
      </c>
      <c r="AN363" s="21">
        <v>11</v>
      </c>
    </row>
    <row r="364" spans="1:40" ht="12" hidden="1" customHeight="1">
      <c r="A364" s="35"/>
      <c r="B364" s="10"/>
      <c r="C364" s="10"/>
      <c r="D364" s="10"/>
      <c r="E364" s="10"/>
      <c r="F364" s="10"/>
      <c r="G364" s="10"/>
      <c r="H364" s="10"/>
      <c r="I364" s="10"/>
      <c r="J364" s="10"/>
      <c r="K364" s="14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18">
        <f t="shared" ca="1" si="1"/>
        <v>0</v>
      </c>
      <c r="AK364" s="19" t="str">
        <f t="shared" ca="1" si="2"/>
        <v>Justas</v>
      </c>
      <c r="AL364" s="20" t="s">
        <v>75</v>
      </c>
      <c r="AM364" s="20">
        <v>14</v>
      </c>
      <c r="AN364" s="21">
        <v>12</v>
      </c>
    </row>
    <row r="365" spans="1:40" ht="12" hidden="1" customHeight="1">
      <c r="A365" s="35"/>
      <c r="B365" s="10"/>
      <c r="C365" s="10"/>
      <c r="D365" s="10"/>
      <c r="E365" s="10"/>
      <c r="F365" s="10"/>
      <c r="G365" s="10"/>
      <c r="H365" s="10"/>
      <c r="I365" s="10"/>
      <c r="J365" s="10"/>
      <c r="K365" s="14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18">
        <f t="shared" ca="1" si="1"/>
        <v>0</v>
      </c>
      <c r="AK365" s="19" t="str">
        <f t="shared" ca="1" si="2"/>
        <v>Justas</v>
      </c>
      <c r="AL365" s="20" t="s">
        <v>75</v>
      </c>
      <c r="AM365" s="20">
        <v>15</v>
      </c>
      <c r="AN365" s="21">
        <v>13</v>
      </c>
    </row>
    <row r="366" spans="1:40" ht="12" hidden="1" customHeight="1">
      <c r="A366" s="35"/>
      <c r="B366" s="10"/>
      <c r="C366" s="10"/>
      <c r="D366" s="10"/>
      <c r="E366" s="10"/>
      <c r="F366" s="10"/>
      <c r="G366" s="10"/>
      <c r="H366" s="10"/>
      <c r="I366" s="10"/>
      <c r="J366" s="10"/>
      <c r="K366" s="14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18">
        <f t="shared" ca="1" si="1"/>
        <v>0</v>
      </c>
      <c r="AK366" s="19" t="str">
        <f t="shared" ca="1" si="2"/>
        <v>Justas</v>
      </c>
      <c r="AL366" s="20" t="s">
        <v>75</v>
      </c>
      <c r="AM366" s="20">
        <v>16</v>
      </c>
      <c r="AN366" s="21">
        <v>14</v>
      </c>
    </row>
    <row r="367" spans="1:40" ht="12" hidden="1" customHeight="1">
      <c r="A367" s="35"/>
      <c r="B367" s="10"/>
      <c r="C367" s="10"/>
      <c r="D367" s="10"/>
      <c r="E367" s="10"/>
      <c r="F367" s="10"/>
      <c r="G367" s="10"/>
      <c r="H367" s="10"/>
      <c r="I367" s="10"/>
      <c r="J367" s="10"/>
      <c r="K367" s="14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18">
        <f t="shared" ca="1" si="1"/>
        <v>0</v>
      </c>
      <c r="AK367" s="19" t="str">
        <f t="shared" ca="1" si="2"/>
        <v>Justas</v>
      </c>
      <c r="AL367" s="20" t="s">
        <v>75</v>
      </c>
      <c r="AM367" s="20">
        <v>17</v>
      </c>
      <c r="AN367" s="21">
        <v>15</v>
      </c>
    </row>
    <row r="368" spans="1:40" ht="12" hidden="1" customHeight="1">
      <c r="A368" s="35"/>
      <c r="B368" s="10"/>
      <c r="C368" s="10"/>
      <c r="D368" s="10"/>
      <c r="E368" s="10"/>
      <c r="F368" s="10"/>
      <c r="G368" s="10"/>
      <c r="H368" s="10"/>
      <c r="I368" s="10"/>
      <c r="J368" s="10"/>
      <c r="K368" s="14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18">
        <f t="shared" ca="1" si="1"/>
        <v>0</v>
      </c>
      <c r="AK368" s="19" t="str">
        <f t="shared" ca="1" si="2"/>
        <v>Justas</v>
      </c>
      <c r="AL368" s="20" t="s">
        <v>75</v>
      </c>
      <c r="AM368" s="20">
        <v>18</v>
      </c>
      <c r="AN368" s="21">
        <v>16</v>
      </c>
    </row>
    <row r="369" spans="1:40" ht="12" hidden="1" customHeight="1">
      <c r="A369" s="35"/>
      <c r="B369" s="10"/>
      <c r="C369" s="10"/>
      <c r="D369" s="10"/>
      <c r="E369" s="10"/>
      <c r="F369" s="10"/>
      <c r="G369" s="10"/>
      <c r="H369" s="10"/>
      <c r="I369" s="10"/>
      <c r="J369" s="10"/>
      <c r="K369" s="14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18">
        <f t="shared" ca="1" si="1"/>
        <v>0</v>
      </c>
      <c r="AK369" s="19" t="str">
        <f t="shared" ca="1" si="2"/>
        <v>Justas</v>
      </c>
      <c r="AL369" s="20" t="s">
        <v>75</v>
      </c>
      <c r="AM369" s="20">
        <v>19</v>
      </c>
      <c r="AN369" s="21">
        <v>17</v>
      </c>
    </row>
    <row r="370" spans="1:40" ht="12" hidden="1" customHeight="1">
      <c r="A370" s="35"/>
      <c r="B370" s="10"/>
      <c r="C370" s="10"/>
      <c r="D370" s="10"/>
      <c r="E370" s="10"/>
      <c r="F370" s="10"/>
      <c r="G370" s="10"/>
      <c r="H370" s="10"/>
      <c r="I370" s="10"/>
      <c r="J370" s="10"/>
      <c r="K370" s="14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18">
        <f t="shared" ca="1" si="1"/>
        <v>0</v>
      </c>
      <c r="AK370" s="19" t="str">
        <f t="shared" ca="1" si="2"/>
        <v>Justas</v>
      </c>
      <c r="AL370" s="20" t="s">
        <v>75</v>
      </c>
      <c r="AM370" s="20">
        <v>20</v>
      </c>
      <c r="AN370" s="21">
        <v>18</v>
      </c>
    </row>
    <row r="371" spans="1:40" ht="12" hidden="1" customHeight="1">
      <c r="A371" s="35"/>
      <c r="B371" s="10"/>
      <c r="C371" s="10"/>
      <c r="D371" s="10"/>
      <c r="E371" s="10"/>
      <c r="F371" s="10"/>
      <c r="G371" s="10"/>
      <c r="H371" s="10"/>
      <c r="I371" s="10"/>
      <c r="J371" s="10"/>
      <c r="K371" s="14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18">
        <f t="shared" ca="1" si="1"/>
        <v>0</v>
      </c>
      <c r="AK371" s="19" t="str">
        <f t="shared" ca="1" si="2"/>
        <v>Justas</v>
      </c>
      <c r="AL371" s="20" t="s">
        <v>75</v>
      </c>
      <c r="AM371" s="20">
        <v>21</v>
      </c>
      <c r="AN371" s="21">
        <v>19</v>
      </c>
    </row>
    <row r="372" spans="1:40" ht="12" hidden="1" customHeight="1">
      <c r="A372" s="35"/>
      <c r="B372" s="10"/>
      <c r="C372" s="10"/>
      <c r="D372" s="10"/>
      <c r="E372" s="10"/>
      <c r="F372" s="10"/>
      <c r="G372" s="10"/>
      <c r="H372" s="10"/>
      <c r="I372" s="10"/>
      <c r="J372" s="10"/>
      <c r="K372" s="14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18">
        <f t="shared" ca="1" si="1"/>
        <v>0</v>
      </c>
      <c r="AK372" s="19" t="str">
        <f t="shared" ca="1" si="2"/>
        <v>Justas</v>
      </c>
      <c r="AL372" s="20" t="s">
        <v>75</v>
      </c>
      <c r="AM372" s="20">
        <v>22</v>
      </c>
      <c r="AN372" s="21">
        <v>20</v>
      </c>
    </row>
    <row r="373" spans="1:40" ht="12" hidden="1" customHeight="1">
      <c r="A373" s="35"/>
      <c r="B373" s="10"/>
      <c r="C373" s="10"/>
      <c r="D373" s="10"/>
      <c r="E373" s="10"/>
      <c r="F373" s="10"/>
      <c r="G373" s="10"/>
      <c r="H373" s="10"/>
      <c r="I373" s="10"/>
      <c r="J373" s="10"/>
      <c r="K373" s="14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18">
        <f t="shared" ca="1" si="1"/>
        <v>0</v>
      </c>
      <c r="AK373" s="19" t="str">
        <f t="shared" ca="1" si="2"/>
        <v>Justas</v>
      </c>
      <c r="AL373" s="20" t="s">
        <v>75</v>
      </c>
      <c r="AM373" s="20">
        <v>23</v>
      </c>
      <c r="AN373" s="21">
        <v>21</v>
      </c>
    </row>
    <row r="374" spans="1:40" ht="12" hidden="1" customHeight="1">
      <c r="A374" s="35"/>
      <c r="B374" s="10"/>
      <c r="C374" s="10"/>
      <c r="D374" s="10"/>
      <c r="E374" s="10"/>
      <c r="F374" s="10"/>
      <c r="G374" s="10"/>
      <c r="H374" s="10"/>
      <c r="I374" s="10"/>
      <c r="J374" s="10"/>
      <c r="K374" s="14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18">
        <f t="shared" ca="1" si="1"/>
        <v>0</v>
      </c>
      <c r="AK374" s="19" t="str">
        <f t="shared" ca="1" si="2"/>
        <v>Justas</v>
      </c>
      <c r="AL374" s="20" t="s">
        <v>75</v>
      </c>
      <c r="AM374" s="20">
        <v>24</v>
      </c>
      <c r="AN374" s="21">
        <v>22</v>
      </c>
    </row>
    <row r="375" spans="1:40" ht="12" hidden="1" customHeight="1">
      <c r="A375" s="35"/>
      <c r="B375" s="10"/>
      <c r="C375" s="10"/>
      <c r="D375" s="10"/>
      <c r="E375" s="10"/>
      <c r="F375" s="10"/>
      <c r="G375" s="10"/>
      <c r="H375" s="10"/>
      <c r="I375" s="10"/>
      <c r="J375" s="10"/>
      <c r="K375" s="14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18">
        <f t="shared" ca="1" si="1"/>
        <v>0</v>
      </c>
      <c r="AK375" s="19" t="str">
        <f t="shared" ca="1" si="2"/>
        <v>Justas</v>
      </c>
      <c r="AL375" s="20" t="s">
        <v>75</v>
      </c>
      <c r="AM375" s="20">
        <v>25</v>
      </c>
      <c r="AN375" s="21">
        <v>23</v>
      </c>
    </row>
    <row r="376" spans="1:40" ht="12" hidden="1" customHeight="1">
      <c r="A376" s="35"/>
      <c r="B376" s="10"/>
      <c r="C376" s="10"/>
      <c r="D376" s="10"/>
      <c r="E376" s="10"/>
      <c r="F376" s="10"/>
      <c r="G376" s="10"/>
      <c r="H376" s="10"/>
      <c r="I376" s="10"/>
      <c r="J376" s="10"/>
      <c r="K376" s="14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18">
        <f t="shared" ca="1" si="1"/>
        <v>0</v>
      </c>
      <c r="AK376" s="19" t="str">
        <f t="shared" ca="1" si="2"/>
        <v>Justas</v>
      </c>
      <c r="AL376" s="20" t="s">
        <v>75</v>
      </c>
      <c r="AM376" s="20">
        <v>26</v>
      </c>
      <c r="AN376" s="21">
        <v>24</v>
      </c>
    </row>
    <row r="377" spans="1:40" ht="12" hidden="1" customHeight="1">
      <c r="A377" s="35"/>
      <c r="B377" s="10"/>
      <c r="C377" s="10"/>
      <c r="D377" s="10"/>
      <c r="E377" s="10"/>
      <c r="F377" s="10"/>
      <c r="G377" s="10"/>
      <c r="H377" s="10"/>
      <c r="I377" s="10"/>
      <c r="J377" s="10"/>
      <c r="K377" s="14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18">
        <f t="shared" ca="1" si="1"/>
        <v>0</v>
      </c>
      <c r="AK377" s="19" t="str">
        <f t="shared" ca="1" si="2"/>
        <v>Justas</v>
      </c>
      <c r="AL377" s="20" t="s">
        <v>75</v>
      </c>
      <c r="AM377" s="20">
        <v>27</v>
      </c>
      <c r="AN377" s="21">
        <v>25</v>
      </c>
    </row>
    <row r="378" spans="1:40" ht="12" hidden="1" customHeight="1">
      <c r="A378" s="35"/>
      <c r="B378" s="10"/>
      <c r="C378" s="10"/>
      <c r="D378" s="10"/>
      <c r="E378" s="10"/>
      <c r="F378" s="10"/>
      <c r="G378" s="10"/>
      <c r="H378" s="10"/>
      <c r="I378" s="10"/>
      <c r="J378" s="10"/>
      <c r="K378" s="14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18">
        <f t="shared" ca="1" si="1"/>
        <v>0</v>
      </c>
      <c r="AK378" s="19" t="str">
        <f t="shared" ca="1" si="2"/>
        <v>Justas</v>
      </c>
      <c r="AL378" s="20" t="s">
        <v>75</v>
      </c>
      <c r="AM378" s="20">
        <v>28</v>
      </c>
      <c r="AN378" s="21">
        <v>26</v>
      </c>
    </row>
    <row r="379" spans="1:40" ht="12" hidden="1" customHeight="1">
      <c r="A379" s="35"/>
      <c r="B379" s="10"/>
      <c r="C379" s="10"/>
      <c r="D379" s="10"/>
      <c r="E379" s="10"/>
      <c r="F379" s="10"/>
      <c r="G379" s="10"/>
      <c r="H379" s="10"/>
      <c r="I379" s="10"/>
      <c r="J379" s="10"/>
      <c r="K379" s="14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18">
        <f t="shared" ca="1" si="1"/>
        <v>0</v>
      </c>
      <c r="AK379" s="19" t="str">
        <f t="shared" ca="1" si="2"/>
        <v>Justas</v>
      </c>
      <c r="AL379" s="20" t="s">
        <v>75</v>
      </c>
      <c r="AM379" s="20">
        <v>29</v>
      </c>
      <c r="AN379" s="21">
        <v>27</v>
      </c>
    </row>
    <row r="380" spans="1:40" ht="12" hidden="1" customHeight="1">
      <c r="A380" s="35"/>
      <c r="B380" s="10"/>
      <c r="C380" s="10"/>
      <c r="D380" s="10"/>
      <c r="E380" s="10"/>
      <c r="F380" s="10"/>
      <c r="G380" s="10"/>
      <c r="H380" s="10"/>
      <c r="I380" s="10"/>
      <c r="J380" s="10"/>
      <c r="K380" s="14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18">
        <f t="shared" ca="1" si="1"/>
        <v>0</v>
      </c>
      <c r="AK380" s="19" t="str">
        <f t="shared" ca="1" si="2"/>
        <v>Justas</v>
      </c>
      <c r="AL380" s="20" t="s">
        <v>75</v>
      </c>
      <c r="AM380" s="20">
        <v>30</v>
      </c>
      <c r="AN380" s="21">
        <v>28</v>
      </c>
    </row>
    <row r="381" spans="1:40" ht="12" hidden="1" customHeight="1">
      <c r="A381" s="35"/>
      <c r="B381" s="10"/>
      <c r="C381" s="10"/>
      <c r="D381" s="10"/>
      <c r="E381" s="10"/>
      <c r="F381" s="10"/>
      <c r="G381" s="10"/>
      <c r="H381" s="10"/>
      <c r="I381" s="10"/>
      <c r="J381" s="10"/>
      <c r="K381" s="14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18">
        <f t="shared" ca="1" si="1"/>
        <v>0</v>
      </c>
      <c r="AK381" s="19" t="str">
        <f t="shared" ca="1" si="2"/>
        <v>Justas</v>
      </c>
      <c r="AL381" s="20" t="s">
        <v>75</v>
      </c>
      <c r="AM381" s="20">
        <v>31</v>
      </c>
      <c r="AN381" s="21">
        <v>29</v>
      </c>
    </row>
    <row r="382" spans="1:40" ht="12" hidden="1" customHeight="1">
      <c r="A382" s="35"/>
      <c r="B382" s="10"/>
      <c r="C382" s="10"/>
      <c r="D382" s="10"/>
      <c r="E382" s="10"/>
      <c r="F382" s="10"/>
      <c r="G382" s="10"/>
      <c r="H382" s="10"/>
      <c r="I382" s="10"/>
      <c r="J382" s="10"/>
      <c r="K382" s="14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18">
        <f t="shared" ca="1" si="1"/>
        <v>0</v>
      </c>
      <c r="AK382" s="19" t="str">
        <f t="shared" ca="1" si="2"/>
        <v>Justas</v>
      </c>
      <c r="AL382" s="20" t="s">
        <v>75</v>
      </c>
      <c r="AM382" s="20">
        <v>32</v>
      </c>
      <c r="AN382" s="21">
        <v>30</v>
      </c>
    </row>
    <row r="383" spans="1:40" ht="12" hidden="1" customHeight="1">
      <c r="A383" s="35"/>
      <c r="B383" s="10"/>
      <c r="C383" s="10"/>
      <c r="D383" s="10"/>
      <c r="E383" s="10"/>
      <c r="F383" s="10"/>
      <c r="G383" s="10"/>
      <c r="H383" s="10"/>
      <c r="I383" s="10"/>
      <c r="J383" s="10"/>
      <c r="K383" s="14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18">
        <f t="shared" ca="1" si="1"/>
        <v>0</v>
      </c>
      <c r="AK383" s="19" t="str">
        <f t="shared" ca="1" si="2"/>
        <v>Justas</v>
      </c>
      <c r="AL383" s="20" t="s">
        <v>75</v>
      </c>
      <c r="AM383" s="20">
        <v>33</v>
      </c>
      <c r="AN383" s="21">
        <v>31</v>
      </c>
    </row>
    <row r="384" spans="1:40" ht="12" hidden="1" customHeight="1">
      <c r="A384" s="35"/>
      <c r="B384" s="10"/>
      <c r="C384" s="10"/>
      <c r="D384" s="10"/>
      <c r="E384" s="10"/>
      <c r="F384" s="10"/>
      <c r="G384" s="10"/>
      <c r="H384" s="10"/>
      <c r="I384" s="10"/>
      <c r="J384" s="10"/>
      <c r="K384" s="14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18">
        <f t="shared" ca="1" si="1"/>
        <v>0</v>
      </c>
      <c r="AK384" s="19" t="str">
        <f t="shared" ca="1" si="2"/>
        <v>Justas</v>
      </c>
      <c r="AL384" s="20" t="s">
        <v>75</v>
      </c>
      <c r="AM384" s="20">
        <v>34</v>
      </c>
      <c r="AN384" s="21">
        <v>32</v>
      </c>
    </row>
    <row r="385" spans="1:40" ht="12" hidden="1" customHeight="1">
      <c r="A385" s="35"/>
      <c r="B385" s="10"/>
      <c r="C385" s="10"/>
      <c r="D385" s="10"/>
      <c r="E385" s="10"/>
      <c r="F385" s="10"/>
      <c r="G385" s="10"/>
      <c r="H385" s="10"/>
      <c r="I385" s="10"/>
      <c r="J385" s="10"/>
      <c r="K385" s="14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18">
        <f t="shared" ca="1" si="1"/>
        <v>0</v>
      </c>
      <c r="AK385" s="19" t="str">
        <f t="shared" ca="1" si="2"/>
        <v>Justas</v>
      </c>
      <c r="AL385" s="20" t="s">
        <v>75</v>
      </c>
      <c r="AM385" s="20">
        <v>35</v>
      </c>
      <c r="AN385" s="21">
        <v>33</v>
      </c>
    </row>
    <row r="386" spans="1:40" ht="12" hidden="1" customHeight="1">
      <c r="A386" s="35"/>
      <c r="B386" s="10"/>
      <c r="C386" s="10"/>
      <c r="D386" s="10"/>
      <c r="E386" s="10"/>
      <c r="F386" s="10"/>
      <c r="G386" s="10"/>
      <c r="H386" s="10"/>
      <c r="I386" s="10"/>
      <c r="J386" s="10"/>
      <c r="K386" s="14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18">
        <f t="shared" ca="1" si="1"/>
        <v>0</v>
      </c>
      <c r="AK386" s="19" t="str">
        <f t="shared" ca="1" si="2"/>
        <v>Justas</v>
      </c>
      <c r="AL386" s="20" t="s">
        <v>75</v>
      </c>
      <c r="AM386" s="20">
        <v>36</v>
      </c>
      <c r="AN386" s="21">
        <v>34</v>
      </c>
    </row>
    <row r="387" spans="1:40" ht="12" hidden="1" customHeight="1">
      <c r="A387" s="35"/>
      <c r="B387" s="10"/>
      <c r="C387" s="10"/>
      <c r="D387" s="10"/>
      <c r="E387" s="10"/>
      <c r="F387" s="10"/>
      <c r="G387" s="10"/>
      <c r="H387" s="10"/>
      <c r="I387" s="10"/>
      <c r="J387" s="10"/>
      <c r="K387" s="14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18">
        <f t="shared" ca="1" si="1"/>
        <v>0</v>
      </c>
      <c r="AK387" s="19" t="str">
        <f t="shared" ca="1" si="2"/>
        <v>Justas</v>
      </c>
      <c r="AL387" s="20" t="s">
        <v>75</v>
      </c>
      <c r="AM387" s="20">
        <v>37</v>
      </c>
      <c r="AN387" s="21">
        <v>35</v>
      </c>
    </row>
    <row r="388" spans="1:40" ht="12" hidden="1" customHeight="1">
      <c r="A388" s="35"/>
      <c r="B388" s="10"/>
      <c r="C388" s="10"/>
      <c r="D388" s="10"/>
      <c r="E388" s="10"/>
      <c r="F388" s="10"/>
      <c r="G388" s="10"/>
      <c r="H388" s="10"/>
      <c r="I388" s="10"/>
      <c r="J388" s="10"/>
      <c r="K388" s="14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18">
        <f t="shared" ca="1" si="1"/>
        <v>0</v>
      </c>
      <c r="AK388" s="19" t="str">
        <f t="shared" ca="1" si="2"/>
        <v>Justas</v>
      </c>
      <c r="AL388" s="20" t="s">
        <v>75</v>
      </c>
      <c r="AM388" s="20">
        <v>38</v>
      </c>
      <c r="AN388" s="21">
        <v>36</v>
      </c>
    </row>
    <row r="389" spans="1:40" ht="12" hidden="1" customHeight="1">
      <c r="A389" s="35"/>
      <c r="B389" s="10"/>
      <c r="C389" s="10"/>
      <c r="D389" s="10"/>
      <c r="E389" s="10"/>
      <c r="F389" s="10"/>
      <c r="G389" s="10"/>
      <c r="H389" s="10"/>
      <c r="I389" s="10"/>
      <c r="J389" s="10"/>
      <c r="K389" s="14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18">
        <f t="shared" ca="1" si="1"/>
        <v>0</v>
      </c>
      <c r="AK389" s="19" t="str">
        <f t="shared" ca="1" si="2"/>
        <v>Justas</v>
      </c>
      <c r="AL389" s="20" t="s">
        <v>75</v>
      </c>
      <c r="AM389" s="20">
        <v>39</v>
      </c>
      <c r="AN389" s="21">
        <v>37</v>
      </c>
    </row>
    <row r="390" spans="1:40" ht="12" hidden="1" customHeight="1">
      <c r="A390" s="35"/>
      <c r="B390" s="10"/>
      <c r="C390" s="10"/>
      <c r="D390" s="10"/>
      <c r="E390" s="10"/>
      <c r="F390" s="10"/>
      <c r="G390" s="10"/>
      <c r="H390" s="10"/>
      <c r="I390" s="10"/>
      <c r="J390" s="10"/>
      <c r="K390" s="14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18">
        <f t="shared" ca="1" si="1"/>
        <v>0</v>
      </c>
      <c r="AK390" s="19" t="str">
        <f t="shared" ca="1" si="2"/>
        <v>Justas</v>
      </c>
      <c r="AL390" s="20" t="s">
        <v>75</v>
      </c>
      <c r="AM390" s="20">
        <v>40</v>
      </c>
      <c r="AN390" s="21">
        <v>38</v>
      </c>
    </row>
    <row r="391" spans="1:40" ht="12" hidden="1" customHeight="1">
      <c r="A391" s="35"/>
      <c r="B391" s="10"/>
      <c r="C391" s="10"/>
      <c r="D391" s="10"/>
      <c r="E391" s="10"/>
      <c r="F391" s="10"/>
      <c r="G391" s="10"/>
      <c r="H391" s="10"/>
      <c r="I391" s="10"/>
      <c r="J391" s="10"/>
      <c r="K391" s="14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18">
        <f t="shared" ca="1" si="1"/>
        <v>0</v>
      </c>
      <c r="AK391" s="19" t="str">
        <f t="shared" ca="1" si="2"/>
        <v>Justas</v>
      </c>
      <c r="AL391" s="20" t="s">
        <v>75</v>
      </c>
      <c r="AM391" s="20">
        <v>41</v>
      </c>
      <c r="AN391" s="21">
        <v>39</v>
      </c>
    </row>
    <row r="392" spans="1:40" ht="12" hidden="1" customHeight="1">
      <c r="A392" s="35"/>
      <c r="B392" s="10"/>
      <c r="C392" s="10"/>
      <c r="D392" s="10"/>
      <c r="E392" s="10"/>
      <c r="F392" s="10"/>
      <c r="G392" s="10"/>
      <c r="H392" s="10"/>
      <c r="I392" s="10"/>
      <c r="J392" s="10"/>
      <c r="K392" s="14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18">
        <f t="shared" ca="1" si="1"/>
        <v>0</v>
      </c>
      <c r="AK392" s="19" t="str">
        <f t="shared" ca="1" si="2"/>
        <v>Justas</v>
      </c>
      <c r="AL392" s="20" t="s">
        <v>75</v>
      </c>
      <c r="AM392" s="20">
        <v>42</v>
      </c>
      <c r="AN392" s="21">
        <v>40</v>
      </c>
    </row>
    <row r="393" spans="1:40" ht="12" hidden="1" customHeight="1">
      <c r="A393" s="35"/>
      <c r="B393" s="10"/>
      <c r="C393" s="10"/>
      <c r="D393" s="10"/>
      <c r="E393" s="10"/>
      <c r="F393" s="10"/>
      <c r="G393" s="10"/>
      <c r="H393" s="10"/>
      <c r="I393" s="10"/>
      <c r="J393" s="10"/>
      <c r="K393" s="14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18">
        <f t="shared" ca="1" si="1"/>
        <v>0</v>
      </c>
      <c r="AK393" s="19" t="str">
        <f t="shared" ca="1" si="2"/>
        <v>Justas</v>
      </c>
      <c r="AL393" s="20" t="s">
        <v>75</v>
      </c>
      <c r="AM393" s="20">
        <v>43</v>
      </c>
      <c r="AN393" s="21">
        <v>41</v>
      </c>
    </row>
    <row r="394" spans="1:40" ht="12" hidden="1" customHeight="1">
      <c r="A394" s="35"/>
      <c r="B394" s="10"/>
      <c r="C394" s="10"/>
      <c r="D394" s="10"/>
      <c r="E394" s="10"/>
      <c r="F394" s="10"/>
      <c r="G394" s="10"/>
      <c r="H394" s="10"/>
      <c r="I394" s="10"/>
      <c r="J394" s="10"/>
      <c r="K394" s="14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18">
        <f t="shared" ca="1" si="1"/>
        <v>0</v>
      </c>
      <c r="AK394" s="19" t="str">
        <f t="shared" ca="1" si="2"/>
        <v>Justas</v>
      </c>
      <c r="AL394" s="20" t="s">
        <v>75</v>
      </c>
      <c r="AM394" s="20">
        <v>44</v>
      </c>
      <c r="AN394" s="21">
        <v>42</v>
      </c>
    </row>
    <row r="395" spans="1:40" ht="12" hidden="1" customHeight="1">
      <c r="A395" s="35"/>
      <c r="B395" s="10"/>
      <c r="C395" s="10"/>
      <c r="D395" s="10"/>
      <c r="E395" s="10"/>
      <c r="F395" s="10"/>
      <c r="G395" s="10"/>
      <c r="H395" s="10"/>
      <c r="I395" s="10"/>
      <c r="J395" s="10"/>
      <c r="K395" s="14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18">
        <f t="shared" ca="1" si="1"/>
        <v>0</v>
      </c>
      <c r="AK395" s="19" t="str">
        <f t="shared" ca="1" si="2"/>
        <v>Justas</v>
      </c>
      <c r="AL395" s="20" t="s">
        <v>75</v>
      </c>
      <c r="AM395" s="20">
        <v>45</v>
      </c>
      <c r="AN395" s="21">
        <v>43</v>
      </c>
    </row>
    <row r="396" spans="1:40" ht="12" hidden="1" customHeight="1">
      <c r="A396" s="35"/>
      <c r="B396" s="10"/>
      <c r="C396" s="10"/>
      <c r="D396" s="10"/>
      <c r="E396" s="10"/>
      <c r="F396" s="10"/>
      <c r="G396" s="10"/>
      <c r="H396" s="10"/>
      <c r="I396" s="10"/>
      <c r="J396" s="10"/>
      <c r="K396" s="14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18">
        <f t="shared" ca="1" si="1"/>
        <v>0</v>
      </c>
      <c r="AK396" s="19" t="str">
        <f t="shared" ca="1" si="2"/>
        <v>Justas</v>
      </c>
      <c r="AL396" s="20" t="s">
        <v>75</v>
      </c>
      <c r="AM396" s="20">
        <v>46</v>
      </c>
      <c r="AN396" s="21">
        <v>44</v>
      </c>
    </row>
    <row r="397" spans="1:40" ht="12" hidden="1" customHeight="1">
      <c r="A397" s="35"/>
      <c r="B397" s="10"/>
      <c r="C397" s="10"/>
      <c r="D397" s="10"/>
      <c r="E397" s="10"/>
      <c r="F397" s="10"/>
      <c r="G397" s="10"/>
      <c r="H397" s="10"/>
      <c r="I397" s="10"/>
      <c r="J397" s="10"/>
      <c r="K397" s="14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18">
        <f t="shared" ca="1" si="1"/>
        <v>0</v>
      </c>
      <c r="AK397" s="19" t="str">
        <f t="shared" ca="1" si="2"/>
        <v>Justas</v>
      </c>
      <c r="AL397" s="20" t="s">
        <v>75</v>
      </c>
      <c r="AM397" s="20">
        <v>47</v>
      </c>
      <c r="AN397" s="21">
        <v>45</v>
      </c>
    </row>
    <row r="398" spans="1:40" ht="12" hidden="1" customHeight="1">
      <c r="A398" s="35"/>
      <c r="B398" s="10"/>
      <c r="C398" s="10"/>
      <c r="D398" s="10"/>
      <c r="E398" s="10"/>
      <c r="F398" s="10"/>
      <c r="G398" s="10"/>
      <c r="H398" s="10"/>
      <c r="I398" s="10"/>
      <c r="J398" s="10"/>
      <c r="K398" s="14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18">
        <f t="shared" ca="1" si="1"/>
        <v>0</v>
      </c>
      <c r="AK398" s="19" t="str">
        <f t="shared" ca="1" si="2"/>
        <v>Justas</v>
      </c>
      <c r="AL398" s="20" t="s">
        <v>75</v>
      </c>
      <c r="AM398" s="20">
        <v>48</v>
      </c>
      <c r="AN398" s="21">
        <v>46</v>
      </c>
    </row>
    <row r="399" spans="1:40" ht="12" hidden="1" customHeight="1">
      <c r="A399" s="35"/>
      <c r="B399" s="10"/>
      <c r="C399" s="10"/>
      <c r="D399" s="10"/>
      <c r="E399" s="10"/>
      <c r="F399" s="10"/>
      <c r="G399" s="10"/>
      <c r="H399" s="10"/>
      <c r="I399" s="10"/>
      <c r="J399" s="10"/>
      <c r="K399" s="14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18">
        <f t="shared" ca="1" si="1"/>
        <v>0</v>
      </c>
      <c r="AK399" s="19" t="str">
        <f t="shared" ca="1" si="2"/>
        <v>Justas</v>
      </c>
      <c r="AL399" s="20" t="s">
        <v>75</v>
      </c>
      <c r="AM399" s="20">
        <v>49</v>
      </c>
      <c r="AN399" s="21">
        <v>47</v>
      </c>
    </row>
    <row r="400" spans="1:40" ht="12" hidden="1" customHeight="1">
      <c r="A400" s="35"/>
      <c r="B400" s="10"/>
      <c r="C400" s="10"/>
      <c r="D400" s="10"/>
      <c r="E400" s="10"/>
      <c r="F400" s="10"/>
      <c r="G400" s="10"/>
      <c r="H400" s="10"/>
      <c r="I400" s="10"/>
      <c r="J400" s="10"/>
      <c r="K400" s="14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18">
        <f t="shared" ca="1" si="1"/>
        <v>0</v>
      </c>
      <c r="AK400" s="19" t="str">
        <f t="shared" ca="1" si="2"/>
        <v>Justas</v>
      </c>
      <c r="AL400" s="20" t="s">
        <v>75</v>
      </c>
      <c r="AM400" s="20">
        <v>50</v>
      </c>
      <c r="AN400" s="21">
        <v>48</v>
      </c>
    </row>
    <row r="401" spans="1:40" ht="12" hidden="1" customHeight="1">
      <c r="A401" s="35"/>
      <c r="B401" s="10"/>
      <c r="C401" s="10"/>
      <c r="D401" s="10"/>
      <c r="E401" s="10"/>
      <c r="F401" s="10"/>
      <c r="G401" s="10"/>
      <c r="H401" s="10"/>
      <c r="I401" s="10"/>
      <c r="J401" s="10"/>
      <c r="K401" s="14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18">
        <f t="shared" ca="1" si="1"/>
        <v>0</v>
      </c>
      <c r="AK401" s="19" t="str">
        <f t="shared" ca="1" si="2"/>
        <v>Justas</v>
      </c>
      <c r="AL401" s="20" t="s">
        <v>75</v>
      </c>
      <c r="AM401" s="20">
        <v>51</v>
      </c>
      <c r="AN401" s="21">
        <v>49</v>
      </c>
    </row>
    <row r="402" spans="1:40" ht="12" hidden="1" customHeight="1">
      <c r="A402" s="35"/>
      <c r="B402" s="10"/>
      <c r="C402" s="10"/>
      <c r="D402" s="10"/>
      <c r="E402" s="10"/>
      <c r="F402" s="10"/>
      <c r="G402" s="10"/>
      <c r="H402" s="10"/>
      <c r="I402" s="10"/>
      <c r="J402" s="10"/>
      <c r="K402" s="14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18">
        <f t="shared" ca="1" si="1"/>
        <v>0</v>
      </c>
      <c r="AK402" s="19" t="str">
        <f t="shared" ca="1" si="2"/>
        <v>Justas</v>
      </c>
      <c r="AL402" s="20" t="s">
        <v>75</v>
      </c>
      <c r="AM402" s="20">
        <v>52</v>
      </c>
      <c r="AN402" s="21">
        <v>50</v>
      </c>
    </row>
    <row r="403" spans="1:40" ht="12" hidden="1" customHeight="1">
      <c r="A403" s="35"/>
      <c r="B403" s="10"/>
      <c r="C403" s="10"/>
      <c r="D403" s="10"/>
      <c r="E403" s="10"/>
      <c r="F403" s="10"/>
      <c r="G403" s="10"/>
      <c r="H403" s="10"/>
      <c r="I403" s="10"/>
      <c r="J403" s="10"/>
      <c r="K403" s="14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18">
        <f t="shared" ca="1" si="1"/>
        <v>0</v>
      </c>
      <c r="AK403" s="19" t="str">
        <f t="shared" ca="1" si="2"/>
        <v>Humana</v>
      </c>
      <c r="AL403" s="20" t="s">
        <v>76</v>
      </c>
      <c r="AM403" s="20">
        <v>3</v>
      </c>
      <c r="AN403" s="21">
        <v>1</v>
      </c>
    </row>
    <row r="404" spans="1:40" ht="12" hidden="1" customHeight="1">
      <c r="A404" s="35"/>
      <c r="B404" s="10"/>
      <c r="C404" s="10"/>
      <c r="D404" s="10"/>
      <c r="E404" s="10"/>
      <c r="F404" s="10"/>
      <c r="G404" s="10"/>
      <c r="H404" s="10"/>
      <c r="I404" s="10"/>
      <c r="J404" s="10"/>
      <c r="K404" s="14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18">
        <f t="shared" ca="1" si="1"/>
        <v>0</v>
      </c>
      <c r="AK404" s="19" t="str">
        <f t="shared" ca="1" si="2"/>
        <v>Humana</v>
      </c>
      <c r="AL404" s="20" t="s">
        <v>76</v>
      </c>
      <c r="AM404" s="20">
        <v>4</v>
      </c>
      <c r="AN404" s="21">
        <v>2</v>
      </c>
    </row>
    <row r="405" spans="1:40" ht="12" hidden="1" customHeight="1">
      <c r="A405" s="35"/>
      <c r="B405" s="10"/>
      <c r="C405" s="10"/>
      <c r="D405" s="10"/>
      <c r="E405" s="10"/>
      <c r="F405" s="10"/>
      <c r="G405" s="10"/>
      <c r="H405" s="10"/>
      <c r="I405" s="10"/>
      <c r="J405" s="10"/>
      <c r="K405" s="14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18">
        <f t="shared" ca="1" si="1"/>
        <v>0</v>
      </c>
      <c r="AK405" s="19" t="str">
        <f t="shared" ca="1" si="2"/>
        <v>Humana</v>
      </c>
      <c r="AL405" s="20" t="s">
        <v>76</v>
      </c>
      <c r="AM405" s="20">
        <v>5</v>
      </c>
      <c r="AN405" s="21">
        <v>3</v>
      </c>
    </row>
    <row r="406" spans="1:40" ht="12" hidden="1" customHeight="1">
      <c r="A406" s="35"/>
      <c r="B406" s="10"/>
      <c r="C406" s="10"/>
      <c r="D406" s="10"/>
      <c r="E406" s="10"/>
      <c r="F406" s="10"/>
      <c r="G406" s="10"/>
      <c r="H406" s="10"/>
      <c r="I406" s="10"/>
      <c r="J406" s="10"/>
      <c r="K406" s="14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18">
        <f t="shared" ca="1" si="1"/>
        <v>0</v>
      </c>
      <c r="AK406" s="19" t="str">
        <f t="shared" ca="1" si="2"/>
        <v>Humana</v>
      </c>
      <c r="AL406" s="20" t="s">
        <v>76</v>
      </c>
      <c r="AM406" s="20">
        <v>6</v>
      </c>
      <c r="AN406" s="21">
        <v>4</v>
      </c>
    </row>
    <row r="407" spans="1:40" ht="12" hidden="1" customHeight="1">
      <c r="A407" s="35"/>
      <c r="B407" s="10"/>
      <c r="C407" s="10"/>
      <c r="D407" s="10"/>
      <c r="E407" s="10"/>
      <c r="F407" s="10"/>
      <c r="G407" s="10"/>
      <c r="H407" s="10"/>
      <c r="I407" s="10"/>
      <c r="J407" s="10"/>
      <c r="K407" s="14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18">
        <f t="shared" ca="1" si="1"/>
        <v>0</v>
      </c>
      <c r="AK407" s="19" t="str">
        <f t="shared" ca="1" si="2"/>
        <v>Humana</v>
      </c>
      <c r="AL407" s="20" t="s">
        <v>76</v>
      </c>
      <c r="AM407" s="20">
        <v>7</v>
      </c>
      <c r="AN407" s="21">
        <v>5</v>
      </c>
    </row>
    <row r="408" spans="1:40" ht="12" hidden="1" customHeight="1">
      <c r="A408" s="35"/>
      <c r="B408" s="10"/>
      <c r="C408" s="10"/>
      <c r="D408" s="10"/>
      <c r="E408" s="10"/>
      <c r="F408" s="10"/>
      <c r="G408" s="10"/>
      <c r="H408" s="10"/>
      <c r="I408" s="10"/>
      <c r="J408" s="10"/>
      <c r="K408" s="14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18">
        <f t="shared" ca="1" si="1"/>
        <v>0</v>
      </c>
      <c r="AK408" s="19" t="str">
        <f t="shared" ca="1" si="2"/>
        <v>Humana</v>
      </c>
      <c r="AL408" s="20" t="s">
        <v>76</v>
      </c>
      <c r="AM408" s="20">
        <v>8</v>
      </c>
      <c r="AN408" s="21">
        <v>6</v>
      </c>
    </row>
    <row r="409" spans="1:40" ht="12" hidden="1" customHeight="1">
      <c r="A409" s="35"/>
      <c r="B409" s="10"/>
      <c r="C409" s="10"/>
      <c r="D409" s="10"/>
      <c r="E409" s="10"/>
      <c r="F409" s="10"/>
      <c r="G409" s="10"/>
      <c r="H409" s="10"/>
      <c r="I409" s="10"/>
      <c r="J409" s="10"/>
      <c r="K409" s="14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18">
        <f t="shared" ca="1" si="1"/>
        <v>0</v>
      </c>
      <c r="AK409" s="19" t="str">
        <f t="shared" ca="1" si="2"/>
        <v>Humana</v>
      </c>
      <c r="AL409" s="20" t="s">
        <v>76</v>
      </c>
      <c r="AM409" s="20">
        <v>9</v>
      </c>
      <c r="AN409" s="21">
        <v>7</v>
      </c>
    </row>
    <row r="410" spans="1:40" ht="12" hidden="1" customHeight="1">
      <c r="A410" s="35"/>
      <c r="B410" s="10"/>
      <c r="C410" s="10"/>
      <c r="D410" s="10"/>
      <c r="E410" s="10"/>
      <c r="F410" s="10"/>
      <c r="G410" s="10"/>
      <c r="H410" s="10"/>
      <c r="I410" s="10"/>
      <c r="J410" s="10"/>
      <c r="K410" s="14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18">
        <f t="shared" ca="1" si="1"/>
        <v>0</v>
      </c>
      <c r="AK410" s="19" t="str">
        <f t="shared" ca="1" si="2"/>
        <v>Humana</v>
      </c>
      <c r="AL410" s="20" t="s">
        <v>76</v>
      </c>
      <c r="AM410" s="20">
        <v>10</v>
      </c>
      <c r="AN410" s="21">
        <v>8</v>
      </c>
    </row>
    <row r="411" spans="1:40" ht="12" hidden="1" customHeight="1">
      <c r="A411" s="35"/>
      <c r="B411" s="10"/>
      <c r="C411" s="10"/>
      <c r="D411" s="10"/>
      <c r="E411" s="10"/>
      <c r="F411" s="10"/>
      <c r="G411" s="10"/>
      <c r="H411" s="10"/>
      <c r="I411" s="10"/>
      <c r="J411" s="10"/>
      <c r="K411" s="14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18">
        <f t="shared" ca="1" si="1"/>
        <v>0</v>
      </c>
      <c r="AK411" s="19" t="str">
        <f t="shared" ca="1" si="2"/>
        <v>Humana</v>
      </c>
      <c r="AL411" s="20" t="s">
        <v>76</v>
      </c>
      <c r="AM411" s="20">
        <v>11</v>
      </c>
      <c r="AN411" s="21">
        <v>9</v>
      </c>
    </row>
    <row r="412" spans="1:40" ht="12" hidden="1" customHeight="1">
      <c r="A412" s="35"/>
      <c r="B412" s="10"/>
      <c r="C412" s="10"/>
      <c r="D412" s="10"/>
      <c r="E412" s="10"/>
      <c r="F412" s="10"/>
      <c r="G412" s="10"/>
      <c r="H412" s="10"/>
      <c r="I412" s="10"/>
      <c r="J412" s="10"/>
      <c r="K412" s="14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18">
        <f t="shared" ca="1" si="1"/>
        <v>0</v>
      </c>
      <c r="AK412" s="19" t="str">
        <f t="shared" ca="1" si="2"/>
        <v>Humana</v>
      </c>
      <c r="AL412" s="20" t="s">
        <v>76</v>
      </c>
      <c r="AM412" s="20">
        <v>12</v>
      </c>
      <c r="AN412" s="21">
        <v>10</v>
      </c>
    </row>
    <row r="413" spans="1:40" ht="12" hidden="1" customHeight="1">
      <c r="A413" s="35"/>
      <c r="B413" s="10"/>
      <c r="C413" s="10"/>
      <c r="D413" s="10"/>
      <c r="E413" s="10"/>
      <c r="F413" s="10"/>
      <c r="G413" s="10"/>
      <c r="H413" s="10"/>
      <c r="I413" s="10"/>
      <c r="J413" s="10"/>
      <c r="K413" s="14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18">
        <f t="shared" ca="1" si="1"/>
        <v>0</v>
      </c>
      <c r="AK413" s="19" t="str">
        <f t="shared" ca="1" si="2"/>
        <v>Humana</v>
      </c>
      <c r="AL413" s="20" t="s">
        <v>76</v>
      </c>
      <c r="AM413" s="20">
        <v>13</v>
      </c>
      <c r="AN413" s="21">
        <v>11</v>
      </c>
    </row>
    <row r="414" spans="1:40" ht="12" hidden="1" customHeight="1">
      <c r="A414" s="35"/>
      <c r="B414" s="10"/>
      <c r="C414" s="10"/>
      <c r="D414" s="10"/>
      <c r="E414" s="10"/>
      <c r="F414" s="10"/>
      <c r="G414" s="10"/>
      <c r="H414" s="10"/>
      <c r="I414" s="10"/>
      <c r="J414" s="10"/>
      <c r="K414" s="14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18">
        <f t="shared" ca="1" si="1"/>
        <v>0</v>
      </c>
      <c r="AK414" s="19" t="str">
        <f t="shared" ca="1" si="2"/>
        <v>Humana</v>
      </c>
      <c r="AL414" s="20" t="s">
        <v>76</v>
      </c>
      <c r="AM414" s="20">
        <v>14</v>
      </c>
      <c r="AN414" s="21">
        <v>12</v>
      </c>
    </row>
    <row r="415" spans="1:40" ht="12" hidden="1" customHeight="1">
      <c r="A415" s="35"/>
      <c r="B415" s="10"/>
      <c r="C415" s="10"/>
      <c r="D415" s="10"/>
      <c r="E415" s="10"/>
      <c r="F415" s="10"/>
      <c r="G415" s="10"/>
      <c r="H415" s="10"/>
      <c r="I415" s="10"/>
      <c r="J415" s="10"/>
      <c r="K415" s="14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18">
        <f t="shared" ca="1" si="1"/>
        <v>0</v>
      </c>
      <c r="AK415" s="19" t="str">
        <f t="shared" ca="1" si="2"/>
        <v>Humana</v>
      </c>
      <c r="AL415" s="20" t="s">
        <v>76</v>
      </c>
      <c r="AM415" s="20">
        <v>15</v>
      </c>
      <c r="AN415" s="21">
        <v>13</v>
      </c>
    </row>
    <row r="416" spans="1:40" ht="12" hidden="1" customHeight="1">
      <c r="A416" s="35"/>
      <c r="B416" s="10"/>
      <c r="C416" s="10"/>
      <c r="D416" s="10"/>
      <c r="E416" s="10"/>
      <c r="F416" s="10"/>
      <c r="G416" s="10"/>
      <c r="H416" s="10"/>
      <c r="I416" s="10"/>
      <c r="J416" s="10"/>
      <c r="K416" s="14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18">
        <f t="shared" ca="1" si="1"/>
        <v>0</v>
      </c>
      <c r="AK416" s="19" t="str">
        <f t="shared" ca="1" si="2"/>
        <v>Humana</v>
      </c>
      <c r="AL416" s="20" t="s">
        <v>76</v>
      </c>
      <c r="AM416" s="20">
        <v>16</v>
      </c>
      <c r="AN416" s="21">
        <v>14</v>
      </c>
    </row>
    <row r="417" spans="1:40" ht="12" hidden="1" customHeight="1">
      <c r="A417" s="35"/>
      <c r="B417" s="10"/>
      <c r="C417" s="10"/>
      <c r="D417" s="10"/>
      <c r="E417" s="10"/>
      <c r="F417" s="10"/>
      <c r="G417" s="10"/>
      <c r="H417" s="10"/>
      <c r="I417" s="10"/>
      <c r="J417" s="10"/>
      <c r="K417" s="14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18">
        <f t="shared" ca="1" si="1"/>
        <v>0</v>
      </c>
      <c r="AK417" s="19" t="str">
        <f t="shared" ca="1" si="2"/>
        <v>Humana</v>
      </c>
      <c r="AL417" s="20" t="s">
        <v>76</v>
      </c>
      <c r="AM417" s="20">
        <v>17</v>
      </c>
      <c r="AN417" s="21">
        <v>15</v>
      </c>
    </row>
    <row r="418" spans="1:40" ht="12" hidden="1" customHeight="1">
      <c r="A418" s="35"/>
      <c r="B418" s="10"/>
      <c r="C418" s="10"/>
      <c r="D418" s="10"/>
      <c r="E418" s="10"/>
      <c r="F418" s="10"/>
      <c r="G418" s="10"/>
      <c r="H418" s="10"/>
      <c r="I418" s="10"/>
      <c r="J418" s="10"/>
      <c r="K418" s="14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18">
        <f t="shared" ca="1" si="1"/>
        <v>0</v>
      </c>
      <c r="AK418" s="19" t="str">
        <f t="shared" ca="1" si="2"/>
        <v>Humana</v>
      </c>
      <c r="AL418" s="20" t="s">
        <v>76</v>
      </c>
      <c r="AM418" s="20">
        <v>18</v>
      </c>
      <c r="AN418" s="21">
        <v>16</v>
      </c>
    </row>
    <row r="419" spans="1:40" ht="12" hidden="1" customHeight="1">
      <c r="A419" s="35"/>
      <c r="B419" s="10"/>
      <c r="C419" s="10"/>
      <c r="D419" s="10"/>
      <c r="E419" s="10"/>
      <c r="F419" s="10"/>
      <c r="G419" s="10"/>
      <c r="H419" s="10"/>
      <c r="I419" s="10"/>
      <c r="J419" s="10"/>
      <c r="K419" s="14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18">
        <f t="shared" ca="1" si="1"/>
        <v>0</v>
      </c>
      <c r="AK419" s="19" t="str">
        <f t="shared" ca="1" si="2"/>
        <v>Humana</v>
      </c>
      <c r="AL419" s="20" t="s">
        <v>76</v>
      </c>
      <c r="AM419" s="20">
        <v>19</v>
      </c>
      <c r="AN419" s="21">
        <v>17</v>
      </c>
    </row>
    <row r="420" spans="1:40" ht="12" hidden="1" customHeight="1">
      <c r="A420" s="35"/>
      <c r="B420" s="10"/>
      <c r="C420" s="10"/>
      <c r="D420" s="10"/>
      <c r="E420" s="10"/>
      <c r="F420" s="10"/>
      <c r="G420" s="10"/>
      <c r="H420" s="10"/>
      <c r="I420" s="10"/>
      <c r="J420" s="10"/>
      <c r="K420" s="14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18">
        <f t="shared" ca="1" si="1"/>
        <v>0</v>
      </c>
      <c r="AK420" s="19" t="str">
        <f t="shared" ca="1" si="2"/>
        <v>Humana</v>
      </c>
      <c r="AL420" s="20" t="s">
        <v>76</v>
      </c>
      <c r="AM420" s="20">
        <v>20</v>
      </c>
      <c r="AN420" s="21">
        <v>18</v>
      </c>
    </row>
    <row r="421" spans="1:40" ht="12" hidden="1" customHeight="1">
      <c r="A421" s="35"/>
      <c r="B421" s="10"/>
      <c r="C421" s="10"/>
      <c r="D421" s="10"/>
      <c r="E421" s="10"/>
      <c r="F421" s="10"/>
      <c r="G421" s="10"/>
      <c r="H421" s="10"/>
      <c r="I421" s="10"/>
      <c r="J421" s="10"/>
      <c r="K421" s="14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18">
        <f t="shared" ca="1" si="1"/>
        <v>0</v>
      </c>
      <c r="AK421" s="19" t="str">
        <f t="shared" ca="1" si="2"/>
        <v>Humana</v>
      </c>
      <c r="AL421" s="20" t="s">
        <v>76</v>
      </c>
      <c r="AM421" s="20">
        <v>21</v>
      </c>
      <c r="AN421" s="21">
        <v>19</v>
      </c>
    </row>
    <row r="422" spans="1:40" ht="12" hidden="1" customHeight="1">
      <c r="A422" s="35"/>
      <c r="B422" s="10"/>
      <c r="C422" s="10"/>
      <c r="D422" s="10"/>
      <c r="E422" s="10"/>
      <c r="F422" s="10"/>
      <c r="G422" s="10"/>
      <c r="H422" s="10"/>
      <c r="I422" s="10"/>
      <c r="J422" s="10"/>
      <c r="K422" s="14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18">
        <f t="shared" ca="1" si="1"/>
        <v>0</v>
      </c>
      <c r="AK422" s="19" t="str">
        <f t="shared" ca="1" si="2"/>
        <v>Humana</v>
      </c>
      <c r="AL422" s="20" t="s">
        <v>76</v>
      </c>
      <c r="AM422" s="20">
        <v>22</v>
      </c>
      <c r="AN422" s="21">
        <v>20</v>
      </c>
    </row>
    <row r="423" spans="1:40" ht="12" hidden="1" customHeight="1">
      <c r="A423" s="35"/>
      <c r="B423" s="10"/>
      <c r="C423" s="10"/>
      <c r="D423" s="10"/>
      <c r="E423" s="10"/>
      <c r="F423" s="10"/>
      <c r="G423" s="10"/>
      <c r="H423" s="10"/>
      <c r="I423" s="10"/>
      <c r="J423" s="10"/>
      <c r="K423" s="14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18">
        <f t="shared" ca="1" si="1"/>
        <v>0</v>
      </c>
      <c r="AK423" s="19" t="str">
        <f t="shared" ca="1" si="2"/>
        <v>Humana</v>
      </c>
      <c r="AL423" s="20" t="s">
        <v>76</v>
      </c>
      <c r="AM423" s="20">
        <v>23</v>
      </c>
      <c r="AN423" s="21">
        <v>21</v>
      </c>
    </row>
    <row r="424" spans="1:40" ht="12" hidden="1" customHeight="1">
      <c r="A424" s="35"/>
      <c r="B424" s="10"/>
      <c r="C424" s="10"/>
      <c r="D424" s="10"/>
      <c r="E424" s="10"/>
      <c r="F424" s="10"/>
      <c r="G424" s="10"/>
      <c r="H424" s="10"/>
      <c r="I424" s="10"/>
      <c r="J424" s="10"/>
      <c r="K424" s="14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18">
        <f t="shared" ca="1" si="1"/>
        <v>0</v>
      </c>
      <c r="AK424" s="19" t="str">
        <f t="shared" ca="1" si="2"/>
        <v>Humana</v>
      </c>
      <c r="AL424" s="20" t="s">
        <v>76</v>
      </c>
      <c r="AM424" s="20">
        <v>24</v>
      </c>
      <c r="AN424" s="21">
        <v>22</v>
      </c>
    </row>
    <row r="425" spans="1:40" ht="12" hidden="1" customHeight="1">
      <c r="A425" s="35"/>
      <c r="B425" s="10"/>
      <c r="C425" s="10"/>
      <c r="D425" s="10"/>
      <c r="E425" s="10"/>
      <c r="F425" s="10"/>
      <c r="G425" s="10"/>
      <c r="H425" s="10"/>
      <c r="I425" s="10"/>
      <c r="J425" s="10"/>
      <c r="K425" s="14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18">
        <f t="shared" ca="1" si="1"/>
        <v>0</v>
      </c>
      <c r="AK425" s="19" t="str">
        <f t="shared" ca="1" si="2"/>
        <v>Humana</v>
      </c>
      <c r="AL425" s="20" t="s">
        <v>76</v>
      </c>
      <c r="AM425" s="20">
        <v>25</v>
      </c>
      <c r="AN425" s="21">
        <v>23</v>
      </c>
    </row>
    <row r="426" spans="1:40" ht="12" hidden="1" customHeight="1">
      <c r="A426" s="35"/>
      <c r="B426" s="10"/>
      <c r="C426" s="10"/>
      <c r="D426" s="10"/>
      <c r="E426" s="10"/>
      <c r="F426" s="10"/>
      <c r="G426" s="10"/>
      <c r="H426" s="10"/>
      <c r="I426" s="10"/>
      <c r="J426" s="10"/>
      <c r="K426" s="14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18">
        <f t="shared" ca="1" si="1"/>
        <v>0</v>
      </c>
      <c r="AK426" s="19" t="str">
        <f t="shared" ca="1" si="2"/>
        <v>Humana</v>
      </c>
      <c r="AL426" s="20" t="s">
        <v>76</v>
      </c>
      <c r="AM426" s="20">
        <v>26</v>
      </c>
      <c r="AN426" s="21">
        <v>24</v>
      </c>
    </row>
    <row r="427" spans="1:40" ht="12" hidden="1" customHeight="1">
      <c r="A427" s="35"/>
      <c r="B427" s="10"/>
      <c r="C427" s="10"/>
      <c r="D427" s="10"/>
      <c r="E427" s="10"/>
      <c r="F427" s="10"/>
      <c r="G427" s="10"/>
      <c r="H427" s="10"/>
      <c r="I427" s="10"/>
      <c r="J427" s="10"/>
      <c r="K427" s="14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18">
        <f t="shared" ca="1" si="1"/>
        <v>0</v>
      </c>
      <c r="AK427" s="19" t="str">
        <f t="shared" ca="1" si="2"/>
        <v>Humana</v>
      </c>
      <c r="AL427" s="20" t="s">
        <v>76</v>
      </c>
      <c r="AM427" s="20">
        <v>27</v>
      </c>
      <c r="AN427" s="21">
        <v>25</v>
      </c>
    </row>
    <row r="428" spans="1:40" ht="12" hidden="1" customHeight="1">
      <c r="A428" s="35"/>
      <c r="B428" s="10"/>
      <c r="C428" s="10"/>
      <c r="D428" s="10"/>
      <c r="E428" s="10"/>
      <c r="F428" s="10"/>
      <c r="G428" s="10"/>
      <c r="H428" s="10"/>
      <c r="I428" s="10"/>
      <c r="J428" s="10"/>
      <c r="K428" s="14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18">
        <f t="shared" ca="1" si="1"/>
        <v>0</v>
      </c>
      <c r="AK428" s="19" t="str">
        <f t="shared" ca="1" si="2"/>
        <v>Humana</v>
      </c>
      <c r="AL428" s="20" t="s">
        <v>76</v>
      </c>
      <c r="AM428" s="20">
        <v>28</v>
      </c>
      <c r="AN428" s="21">
        <v>26</v>
      </c>
    </row>
    <row r="429" spans="1:40" ht="12" hidden="1" customHeight="1">
      <c r="A429" s="35"/>
      <c r="B429" s="10"/>
      <c r="C429" s="10"/>
      <c r="D429" s="10"/>
      <c r="E429" s="10"/>
      <c r="F429" s="10"/>
      <c r="G429" s="10"/>
      <c r="H429" s="10"/>
      <c r="I429" s="10"/>
      <c r="J429" s="10"/>
      <c r="K429" s="14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18">
        <f t="shared" ca="1" si="1"/>
        <v>0</v>
      </c>
      <c r="AK429" s="19" t="str">
        <f t="shared" ca="1" si="2"/>
        <v>Humana</v>
      </c>
      <c r="AL429" s="20" t="s">
        <v>76</v>
      </c>
      <c r="AM429" s="20">
        <v>29</v>
      </c>
      <c r="AN429" s="21">
        <v>27</v>
      </c>
    </row>
    <row r="430" spans="1:40" ht="12" hidden="1" customHeight="1">
      <c r="A430" s="35"/>
      <c r="B430" s="10"/>
      <c r="C430" s="10"/>
      <c r="D430" s="10"/>
      <c r="E430" s="10"/>
      <c r="F430" s="10"/>
      <c r="G430" s="10"/>
      <c r="H430" s="10"/>
      <c r="I430" s="10"/>
      <c r="J430" s="10"/>
      <c r="K430" s="14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18">
        <f t="shared" ca="1" si="1"/>
        <v>0</v>
      </c>
      <c r="AK430" s="19" t="str">
        <f t="shared" ca="1" si="2"/>
        <v>Humana</v>
      </c>
      <c r="AL430" s="20" t="s">
        <v>76</v>
      </c>
      <c r="AM430" s="20">
        <v>30</v>
      </c>
      <c r="AN430" s="21">
        <v>28</v>
      </c>
    </row>
    <row r="431" spans="1:40" ht="12" hidden="1" customHeight="1">
      <c r="A431" s="35"/>
      <c r="B431" s="10"/>
      <c r="C431" s="10"/>
      <c r="D431" s="10"/>
      <c r="E431" s="10"/>
      <c r="F431" s="10"/>
      <c r="G431" s="10"/>
      <c r="H431" s="10"/>
      <c r="I431" s="10"/>
      <c r="J431" s="10"/>
      <c r="K431" s="14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18">
        <f t="shared" ca="1" si="1"/>
        <v>0</v>
      </c>
      <c r="AK431" s="19" t="str">
        <f t="shared" ca="1" si="2"/>
        <v>Humana</v>
      </c>
      <c r="AL431" s="20" t="s">
        <v>76</v>
      </c>
      <c r="AM431" s="20">
        <v>31</v>
      </c>
      <c r="AN431" s="21">
        <v>29</v>
      </c>
    </row>
    <row r="432" spans="1:40" ht="12" hidden="1" customHeight="1">
      <c r="A432" s="35"/>
      <c r="B432" s="10"/>
      <c r="C432" s="10"/>
      <c r="D432" s="10"/>
      <c r="E432" s="10"/>
      <c r="F432" s="10"/>
      <c r="G432" s="10"/>
      <c r="H432" s="10"/>
      <c r="I432" s="10"/>
      <c r="J432" s="10"/>
      <c r="K432" s="14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18">
        <f t="shared" ca="1" si="1"/>
        <v>0</v>
      </c>
      <c r="AK432" s="19" t="str">
        <f t="shared" ca="1" si="2"/>
        <v>Humana</v>
      </c>
      <c r="AL432" s="20" t="s">
        <v>76</v>
      </c>
      <c r="AM432" s="20">
        <v>32</v>
      </c>
      <c r="AN432" s="21">
        <v>30</v>
      </c>
    </row>
    <row r="433" spans="1:40" ht="12" hidden="1" customHeight="1">
      <c r="A433" s="35"/>
      <c r="B433" s="10"/>
      <c r="C433" s="10"/>
      <c r="D433" s="10"/>
      <c r="E433" s="10"/>
      <c r="F433" s="10"/>
      <c r="G433" s="10"/>
      <c r="H433" s="10"/>
      <c r="I433" s="10"/>
      <c r="J433" s="10"/>
      <c r="K433" s="14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18">
        <f t="shared" ca="1" si="1"/>
        <v>0</v>
      </c>
      <c r="AK433" s="19" t="str">
        <f t="shared" ca="1" si="2"/>
        <v>Humana</v>
      </c>
      <c r="AL433" s="20" t="s">
        <v>76</v>
      </c>
      <c r="AM433" s="20">
        <v>33</v>
      </c>
      <c r="AN433" s="21">
        <v>31</v>
      </c>
    </row>
    <row r="434" spans="1:40" ht="12" hidden="1" customHeight="1">
      <c r="A434" s="35"/>
      <c r="B434" s="10"/>
      <c r="C434" s="10"/>
      <c r="D434" s="10"/>
      <c r="E434" s="10"/>
      <c r="F434" s="10"/>
      <c r="G434" s="10"/>
      <c r="H434" s="10"/>
      <c r="I434" s="10"/>
      <c r="J434" s="10"/>
      <c r="K434" s="14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18">
        <f t="shared" ca="1" si="1"/>
        <v>0</v>
      </c>
      <c r="AK434" s="19" t="str">
        <f t="shared" ca="1" si="2"/>
        <v>Humana</v>
      </c>
      <c r="AL434" s="20" t="s">
        <v>76</v>
      </c>
      <c r="AM434" s="20">
        <v>34</v>
      </c>
      <c r="AN434" s="21">
        <v>32</v>
      </c>
    </row>
    <row r="435" spans="1:40" ht="12" hidden="1" customHeight="1">
      <c r="A435" s="35"/>
      <c r="B435" s="10"/>
      <c r="C435" s="10"/>
      <c r="D435" s="10"/>
      <c r="E435" s="10"/>
      <c r="F435" s="10"/>
      <c r="G435" s="10"/>
      <c r="H435" s="10"/>
      <c r="I435" s="10"/>
      <c r="J435" s="10"/>
      <c r="K435" s="14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18">
        <f t="shared" ca="1" si="1"/>
        <v>0</v>
      </c>
      <c r="AK435" s="19" t="str">
        <f t="shared" ca="1" si="2"/>
        <v>Humana</v>
      </c>
      <c r="AL435" s="20" t="s">
        <v>76</v>
      </c>
      <c r="AM435" s="20">
        <v>35</v>
      </c>
      <c r="AN435" s="21">
        <v>33</v>
      </c>
    </row>
    <row r="436" spans="1:40" ht="12" hidden="1" customHeight="1">
      <c r="A436" s="35"/>
      <c r="B436" s="10"/>
      <c r="C436" s="10"/>
      <c r="D436" s="10"/>
      <c r="E436" s="10"/>
      <c r="F436" s="10"/>
      <c r="G436" s="10"/>
      <c r="H436" s="10"/>
      <c r="I436" s="10"/>
      <c r="J436" s="10"/>
      <c r="K436" s="14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18">
        <f t="shared" ca="1" si="1"/>
        <v>0</v>
      </c>
      <c r="AK436" s="19" t="str">
        <f t="shared" ca="1" si="2"/>
        <v>Humana</v>
      </c>
      <c r="AL436" s="20" t="s">
        <v>76</v>
      </c>
      <c r="AM436" s="20">
        <v>36</v>
      </c>
      <c r="AN436" s="21">
        <v>34</v>
      </c>
    </row>
    <row r="437" spans="1:40" ht="12" hidden="1" customHeight="1">
      <c r="A437" s="35"/>
      <c r="B437" s="10"/>
      <c r="C437" s="10"/>
      <c r="D437" s="10"/>
      <c r="E437" s="10"/>
      <c r="F437" s="10"/>
      <c r="G437" s="10"/>
      <c r="H437" s="10"/>
      <c r="I437" s="10"/>
      <c r="J437" s="10"/>
      <c r="K437" s="14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18">
        <f t="shared" ca="1" si="1"/>
        <v>0</v>
      </c>
      <c r="AK437" s="19" t="str">
        <f t="shared" ca="1" si="2"/>
        <v>Humana</v>
      </c>
      <c r="AL437" s="20" t="s">
        <v>76</v>
      </c>
      <c r="AM437" s="20">
        <v>37</v>
      </c>
      <c r="AN437" s="21">
        <v>35</v>
      </c>
    </row>
    <row r="438" spans="1:40" ht="12" hidden="1" customHeight="1">
      <c r="A438" s="35"/>
      <c r="B438" s="10"/>
      <c r="C438" s="10"/>
      <c r="D438" s="10"/>
      <c r="E438" s="10"/>
      <c r="F438" s="10"/>
      <c r="G438" s="10"/>
      <c r="H438" s="10"/>
      <c r="I438" s="10"/>
      <c r="J438" s="10"/>
      <c r="K438" s="14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18">
        <f t="shared" ca="1" si="1"/>
        <v>0</v>
      </c>
      <c r="AK438" s="19" t="str">
        <f t="shared" ca="1" si="2"/>
        <v>Humana</v>
      </c>
      <c r="AL438" s="20" t="s">
        <v>76</v>
      </c>
      <c r="AM438" s="20">
        <v>38</v>
      </c>
      <c r="AN438" s="21">
        <v>36</v>
      </c>
    </row>
    <row r="439" spans="1:40" ht="12" hidden="1" customHeight="1">
      <c r="A439" s="35"/>
      <c r="B439" s="10"/>
      <c r="C439" s="10"/>
      <c r="D439" s="10"/>
      <c r="E439" s="10"/>
      <c r="F439" s="10"/>
      <c r="G439" s="10"/>
      <c r="H439" s="10"/>
      <c r="I439" s="10"/>
      <c r="J439" s="10"/>
      <c r="K439" s="14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18">
        <f t="shared" ca="1" si="1"/>
        <v>0</v>
      </c>
      <c r="AK439" s="19" t="str">
        <f t="shared" ca="1" si="2"/>
        <v>Humana</v>
      </c>
      <c r="AL439" s="20" t="s">
        <v>76</v>
      </c>
      <c r="AM439" s="20">
        <v>39</v>
      </c>
      <c r="AN439" s="21">
        <v>37</v>
      </c>
    </row>
    <row r="440" spans="1:40" ht="12" hidden="1" customHeight="1">
      <c r="A440" s="35"/>
      <c r="B440" s="10"/>
      <c r="C440" s="10"/>
      <c r="D440" s="10"/>
      <c r="E440" s="10"/>
      <c r="F440" s="10"/>
      <c r="G440" s="10"/>
      <c r="H440" s="10"/>
      <c r="I440" s="10"/>
      <c r="J440" s="10"/>
      <c r="K440" s="14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18">
        <f t="shared" ca="1" si="1"/>
        <v>0</v>
      </c>
      <c r="AK440" s="19" t="str">
        <f t="shared" ca="1" si="2"/>
        <v>Humana</v>
      </c>
      <c r="AL440" s="20" t="s">
        <v>76</v>
      </c>
      <c r="AM440" s="20">
        <v>40</v>
      </c>
      <c r="AN440" s="21">
        <v>38</v>
      </c>
    </row>
    <row r="441" spans="1:40" ht="12" hidden="1" customHeight="1">
      <c r="A441" s="35"/>
      <c r="B441" s="10"/>
      <c r="C441" s="10"/>
      <c r="D441" s="10"/>
      <c r="E441" s="10"/>
      <c r="F441" s="10"/>
      <c r="G441" s="10"/>
      <c r="H441" s="10"/>
      <c r="I441" s="10"/>
      <c r="J441" s="10"/>
      <c r="K441" s="14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18">
        <f t="shared" ca="1" si="1"/>
        <v>0</v>
      </c>
      <c r="AK441" s="19" t="str">
        <f t="shared" ca="1" si="2"/>
        <v>Humana</v>
      </c>
      <c r="AL441" s="20" t="s">
        <v>76</v>
      </c>
      <c r="AM441" s="20">
        <v>41</v>
      </c>
      <c r="AN441" s="21">
        <v>39</v>
      </c>
    </row>
    <row r="442" spans="1:40" ht="12" hidden="1" customHeight="1">
      <c r="A442" s="35"/>
      <c r="B442" s="10"/>
      <c r="C442" s="10"/>
      <c r="D442" s="10"/>
      <c r="E442" s="10"/>
      <c r="F442" s="10"/>
      <c r="G442" s="10"/>
      <c r="H442" s="10"/>
      <c r="I442" s="10"/>
      <c r="J442" s="10"/>
      <c r="K442" s="14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18">
        <f t="shared" ca="1" si="1"/>
        <v>0</v>
      </c>
      <c r="AK442" s="19" t="str">
        <f t="shared" ca="1" si="2"/>
        <v>Humana</v>
      </c>
      <c r="AL442" s="20" t="s">
        <v>76</v>
      </c>
      <c r="AM442" s="20">
        <v>42</v>
      </c>
      <c r="AN442" s="21">
        <v>40</v>
      </c>
    </row>
    <row r="443" spans="1:40" ht="12" hidden="1" customHeight="1">
      <c r="A443" s="35"/>
      <c r="B443" s="10"/>
      <c r="C443" s="10"/>
      <c r="D443" s="10"/>
      <c r="E443" s="10"/>
      <c r="F443" s="10"/>
      <c r="G443" s="10"/>
      <c r="H443" s="10"/>
      <c r="I443" s="10"/>
      <c r="J443" s="10"/>
      <c r="K443" s="14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18">
        <f t="shared" ca="1" si="1"/>
        <v>0</v>
      </c>
      <c r="AK443" s="19" t="str">
        <f t="shared" ca="1" si="2"/>
        <v>Humana</v>
      </c>
      <c r="AL443" s="20" t="s">
        <v>76</v>
      </c>
      <c r="AM443" s="20">
        <v>43</v>
      </c>
      <c r="AN443" s="21">
        <v>41</v>
      </c>
    </row>
    <row r="444" spans="1:40" ht="12" hidden="1" customHeight="1">
      <c r="A444" s="35"/>
      <c r="B444" s="10"/>
      <c r="C444" s="10"/>
      <c r="D444" s="10"/>
      <c r="E444" s="10"/>
      <c r="F444" s="10"/>
      <c r="G444" s="10"/>
      <c r="H444" s="10"/>
      <c r="I444" s="10"/>
      <c r="J444" s="10"/>
      <c r="K444" s="14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18">
        <f t="shared" ca="1" si="1"/>
        <v>0</v>
      </c>
      <c r="AK444" s="19" t="str">
        <f t="shared" ca="1" si="2"/>
        <v>Humana</v>
      </c>
      <c r="AL444" s="20" t="s">
        <v>76</v>
      </c>
      <c r="AM444" s="20">
        <v>44</v>
      </c>
      <c r="AN444" s="21">
        <v>42</v>
      </c>
    </row>
    <row r="445" spans="1:40" ht="12" hidden="1" customHeight="1">
      <c r="A445" s="35"/>
      <c r="B445" s="10"/>
      <c r="C445" s="10"/>
      <c r="D445" s="10"/>
      <c r="E445" s="10"/>
      <c r="F445" s="10"/>
      <c r="G445" s="10"/>
      <c r="H445" s="10"/>
      <c r="I445" s="10"/>
      <c r="J445" s="10"/>
      <c r="K445" s="14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18">
        <f t="shared" ca="1" si="1"/>
        <v>0</v>
      </c>
      <c r="AK445" s="19" t="str">
        <f t="shared" ca="1" si="2"/>
        <v>Humana</v>
      </c>
      <c r="AL445" s="20" t="s">
        <v>76</v>
      </c>
      <c r="AM445" s="20">
        <v>45</v>
      </c>
      <c r="AN445" s="21">
        <v>43</v>
      </c>
    </row>
    <row r="446" spans="1:40" ht="12" hidden="1" customHeight="1">
      <c r="A446" s="35"/>
      <c r="B446" s="10"/>
      <c r="C446" s="10"/>
      <c r="D446" s="10"/>
      <c r="E446" s="10"/>
      <c r="F446" s="10"/>
      <c r="G446" s="10"/>
      <c r="H446" s="10"/>
      <c r="I446" s="10"/>
      <c r="J446" s="10"/>
      <c r="K446" s="14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18">
        <f t="shared" ca="1" si="1"/>
        <v>0</v>
      </c>
      <c r="AK446" s="19" t="str">
        <f t="shared" ca="1" si="2"/>
        <v>Humana</v>
      </c>
      <c r="AL446" s="20" t="s">
        <v>76</v>
      </c>
      <c r="AM446" s="20">
        <v>46</v>
      </c>
      <c r="AN446" s="21">
        <v>44</v>
      </c>
    </row>
    <row r="447" spans="1:40" ht="12" hidden="1" customHeight="1">
      <c r="A447" s="35"/>
      <c r="B447" s="10"/>
      <c r="C447" s="10"/>
      <c r="D447" s="10"/>
      <c r="E447" s="10"/>
      <c r="F447" s="10"/>
      <c r="G447" s="10"/>
      <c r="H447" s="10"/>
      <c r="I447" s="10"/>
      <c r="J447" s="10"/>
      <c r="K447" s="14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18">
        <f t="shared" ca="1" si="1"/>
        <v>0</v>
      </c>
      <c r="AK447" s="19" t="str">
        <f t="shared" ca="1" si="2"/>
        <v>Humana</v>
      </c>
      <c r="AL447" s="20" t="s">
        <v>76</v>
      </c>
      <c r="AM447" s="20">
        <v>47</v>
      </c>
      <c r="AN447" s="21">
        <v>45</v>
      </c>
    </row>
    <row r="448" spans="1:40" ht="12" hidden="1" customHeight="1">
      <c r="A448" s="35"/>
      <c r="B448" s="10"/>
      <c r="C448" s="10"/>
      <c r="D448" s="10"/>
      <c r="E448" s="10"/>
      <c r="F448" s="10"/>
      <c r="G448" s="10"/>
      <c r="H448" s="10"/>
      <c r="I448" s="10"/>
      <c r="J448" s="10"/>
      <c r="K448" s="14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18">
        <f t="shared" ca="1" si="1"/>
        <v>0</v>
      </c>
      <c r="AK448" s="19" t="str">
        <f t="shared" ca="1" si="2"/>
        <v>Humana</v>
      </c>
      <c r="AL448" s="20" t="s">
        <v>76</v>
      </c>
      <c r="AM448" s="20">
        <v>48</v>
      </c>
      <c r="AN448" s="21">
        <v>46</v>
      </c>
    </row>
    <row r="449" spans="1:40" ht="12" hidden="1" customHeight="1">
      <c r="A449" s="35"/>
      <c r="B449" s="10"/>
      <c r="C449" s="10"/>
      <c r="D449" s="10"/>
      <c r="E449" s="10"/>
      <c r="F449" s="10"/>
      <c r="G449" s="10"/>
      <c r="H449" s="10"/>
      <c r="I449" s="10"/>
      <c r="J449" s="10"/>
      <c r="K449" s="14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18">
        <f t="shared" ca="1" si="1"/>
        <v>0</v>
      </c>
      <c r="AK449" s="19" t="str">
        <f t="shared" ca="1" si="2"/>
        <v>Humana</v>
      </c>
      <c r="AL449" s="20" t="s">
        <v>76</v>
      </c>
      <c r="AM449" s="20">
        <v>49</v>
      </c>
      <c r="AN449" s="21">
        <v>47</v>
      </c>
    </row>
    <row r="450" spans="1:40" ht="12" hidden="1" customHeight="1">
      <c r="A450" s="35"/>
      <c r="B450" s="10"/>
      <c r="C450" s="10"/>
      <c r="D450" s="10"/>
      <c r="E450" s="10"/>
      <c r="F450" s="10"/>
      <c r="G450" s="10"/>
      <c r="H450" s="10"/>
      <c r="I450" s="10"/>
      <c r="J450" s="10"/>
      <c r="K450" s="14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18">
        <f t="shared" ca="1" si="1"/>
        <v>0</v>
      </c>
      <c r="AK450" s="19" t="str">
        <f t="shared" ca="1" si="2"/>
        <v>Humana</v>
      </c>
      <c r="AL450" s="20" t="s">
        <v>76</v>
      </c>
      <c r="AM450" s="20">
        <v>50</v>
      </c>
      <c r="AN450" s="21">
        <v>48</v>
      </c>
    </row>
    <row r="451" spans="1:40" ht="12" hidden="1" customHeight="1">
      <c r="A451" s="35"/>
      <c r="B451" s="10"/>
      <c r="C451" s="10"/>
      <c r="D451" s="10"/>
      <c r="E451" s="10"/>
      <c r="F451" s="10"/>
      <c r="G451" s="10"/>
      <c r="H451" s="10"/>
      <c r="I451" s="10"/>
      <c r="J451" s="10"/>
      <c r="K451" s="14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18">
        <f t="shared" ca="1" si="1"/>
        <v>0</v>
      </c>
      <c r="AK451" s="19" t="str">
        <f t="shared" ca="1" si="2"/>
        <v>Humana</v>
      </c>
      <c r="AL451" s="20" t="s">
        <v>76</v>
      </c>
      <c r="AM451" s="20">
        <v>51</v>
      </c>
      <c r="AN451" s="21">
        <v>49</v>
      </c>
    </row>
    <row r="452" spans="1:40" ht="12" hidden="1" customHeight="1">
      <c r="A452" s="35"/>
      <c r="B452" s="10"/>
      <c r="C452" s="10"/>
      <c r="D452" s="10"/>
      <c r="E452" s="10"/>
      <c r="F452" s="10"/>
      <c r="G452" s="10"/>
      <c r="H452" s="10"/>
      <c r="I452" s="10"/>
      <c r="J452" s="10"/>
      <c r="K452" s="14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18">
        <f t="shared" ca="1" si="1"/>
        <v>0</v>
      </c>
      <c r="AK452" s="19" t="str">
        <f t="shared" ca="1" si="2"/>
        <v>Humana</v>
      </c>
      <c r="AL452" s="20" t="s">
        <v>76</v>
      </c>
      <c r="AM452" s="20">
        <v>52</v>
      </c>
      <c r="AN452" s="21">
        <v>50</v>
      </c>
    </row>
    <row r="453" spans="1:40" ht="12" hidden="1" customHeight="1">
      <c r="A453" s="35"/>
      <c r="B453" s="10"/>
      <c r="C453" s="10"/>
      <c r="D453" s="10"/>
      <c r="E453" s="10"/>
      <c r="F453" s="10"/>
      <c r="G453" s="10"/>
      <c r="H453" s="10"/>
      <c r="I453" s="10"/>
      <c r="J453" s="10"/>
      <c r="K453" s="14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18">
        <f t="shared" ca="1" si="1"/>
        <v>0</v>
      </c>
      <c r="AK453" s="19" t="str">
        <f t="shared" ca="1" si="2"/>
        <v>Renaciente</v>
      </c>
      <c r="AL453" s="20" t="s">
        <v>77</v>
      </c>
      <c r="AM453" s="20">
        <v>3</v>
      </c>
      <c r="AN453" s="21">
        <v>1</v>
      </c>
    </row>
    <row r="454" spans="1:40" ht="12" hidden="1" customHeight="1">
      <c r="A454" s="35"/>
      <c r="B454" s="10"/>
      <c r="C454" s="10"/>
      <c r="D454" s="10"/>
      <c r="E454" s="10"/>
      <c r="F454" s="10"/>
      <c r="G454" s="10"/>
      <c r="H454" s="10"/>
      <c r="I454" s="10"/>
      <c r="J454" s="10"/>
      <c r="K454" s="14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18">
        <f t="shared" ca="1" si="1"/>
        <v>0</v>
      </c>
      <c r="AK454" s="19" t="str">
        <f t="shared" ca="1" si="2"/>
        <v>Renaciente</v>
      </c>
      <c r="AL454" s="20" t="s">
        <v>77</v>
      </c>
      <c r="AM454" s="20">
        <v>4</v>
      </c>
      <c r="AN454" s="21">
        <v>2</v>
      </c>
    </row>
    <row r="455" spans="1:40" ht="12" hidden="1" customHeight="1">
      <c r="A455" s="35"/>
      <c r="B455" s="10"/>
      <c r="C455" s="10"/>
      <c r="D455" s="10"/>
      <c r="E455" s="10"/>
      <c r="F455" s="10"/>
      <c r="G455" s="10"/>
      <c r="H455" s="10"/>
      <c r="I455" s="10"/>
      <c r="J455" s="10"/>
      <c r="K455" s="14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18">
        <f t="shared" ca="1" si="1"/>
        <v>0</v>
      </c>
      <c r="AK455" s="19" t="str">
        <f t="shared" ca="1" si="2"/>
        <v>Renaciente</v>
      </c>
      <c r="AL455" s="20" t="s">
        <v>77</v>
      </c>
      <c r="AM455" s="20">
        <v>5</v>
      </c>
      <c r="AN455" s="21">
        <v>3</v>
      </c>
    </row>
    <row r="456" spans="1:40" ht="12" hidden="1" customHeight="1">
      <c r="A456" s="35"/>
      <c r="B456" s="10"/>
      <c r="C456" s="10"/>
      <c r="D456" s="10"/>
      <c r="E456" s="10"/>
      <c r="F456" s="10"/>
      <c r="G456" s="10"/>
      <c r="H456" s="10"/>
      <c r="I456" s="10"/>
      <c r="J456" s="10"/>
      <c r="K456" s="14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18">
        <f t="shared" ca="1" si="1"/>
        <v>0</v>
      </c>
      <c r="AK456" s="19" t="str">
        <f t="shared" ca="1" si="2"/>
        <v>Renaciente</v>
      </c>
      <c r="AL456" s="20" t="s">
        <v>77</v>
      </c>
      <c r="AM456" s="20">
        <v>6</v>
      </c>
      <c r="AN456" s="21">
        <v>4</v>
      </c>
    </row>
    <row r="457" spans="1:40" ht="12" hidden="1" customHeight="1">
      <c r="A457" s="35"/>
      <c r="B457" s="10"/>
      <c r="C457" s="10"/>
      <c r="D457" s="10"/>
      <c r="E457" s="10"/>
      <c r="F457" s="10"/>
      <c r="G457" s="10"/>
      <c r="H457" s="10"/>
      <c r="I457" s="10"/>
      <c r="J457" s="10"/>
      <c r="K457" s="14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18">
        <f t="shared" ca="1" si="1"/>
        <v>0</v>
      </c>
      <c r="AK457" s="19" t="str">
        <f t="shared" ca="1" si="2"/>
        <v>Renaciente</v>
      </c>
      <c r="AL457" s="20" t="s">
        <v>77</v>
      </c>
      <c r="AM457" s="20">
        <v>7</v>
      </c>
      <c r="AN457" s="21">
        <v>5</v>
      </c>
    </row>
    <row r="458" spans="1:40" ht="12" hidden="1" customHeight="1">
      <c r="A458" s="35"/>
      <c r="B458" s="10"/>
      <c r="C458" s="10"/>
      <c r="D458" s="10"/>
      <c r="E458" s="10"/>
      <c r="F458" s="10"/>
      <c r="G458" s="10"/>
      <c r="H458" s="10"/>
      <c r="I458" s="10"/>
      <c r="J458" s="10"/>
      <c r="K458" s="14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18">
        <f t="shared" ca="1" si="1"/>
        <v>0</v>
      </c>
      <c r="AK458" s="19" t="str">
        <f t="shared" ca="1" si="2"/>
        <v>Renaciente</v>
      </c>
      <c r="AL458" s="20" t="s">
        <v>77</v>
      </c>
      <c r="AM458" s="20">
        <v>8</v>
      </c>
      <c r="AN458" s="21">
        <v>6</v>
      </c>
    </row>
    <row r="459" spans="1:40" ht="12" hidden="1" customHeight="1">
      <c r="A459" s="35"/>
      <c r="B459" s="10"/>
      <c r="C459" s="10"/>
      <c r="D459" s="10"/>
      <c r="E459" s="10"/>
      <c r="F459" s="10"/>
      <c r="G459" s="10"/>
      <c r="H459" s="10"/>
      <c r="I459" s="10"/>
      <c r="J459" s="10"/>
      <c r="K459" s="14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18">
        <f t="shared" ca="1" si="1"/>
        <v>0</v>
      </c>
      <c r="AK459" s="19" t="str">
        <f t="shared" ca="1" si="2"/>
        <v>Renaciente</v>
      </c>
      <c r="AL459" s="20" t="s">
        <v>77</v>
      </c>
      <c r="AM459" s="20">
        <v>9</v>
      </c>
      <c r="AN459" s="21">
        <v>7</v>
      </c>
    </row>
    <row r="460" spans="1:40" ht="12" hidden="1" customHeight="1">
      <c r="A460" s="35"/>
      <c r="B460" s="10"/>
      <c r="C460" s="10"/>
      <c r="D460" s="10"/>
      <c r="E460" s="10"/>
      <c r="F460" s="10"/>
      <c r="G460" s="10"/>
      <c r="H460" s="10"/>
      <c r="I460" s="10"/>
      <c r="J460" s="10"/>
      <c r="K460" s="14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18">
        <f t="shared" ca="1" si="1"/>
        <v>0</v>
      </c>
      <c r="AK460" s="19" t="str">
        <f t="shared" ca="1" si="2"/>
        <v>Renaciente</v>
      </c>
      <c r="AL460" s="20" t="s">
        <v>77</v>
      </c>
      <c r="AM460" s="20">
        <v>10</v>
      </c>
      <c r="AN460" s="21">
        <v>8</v>
      </c>
    </row>
    <row r="461" spans="1:40" ht="12" hidden="1" customHeight="1">
      <c r="A461" s="35"/>
      <c r="B461" s="10"/>
      <c r="C461" s="10"/>
      <c r="D461" s="10"/>
      <c r="E461" s="10"/>
      <c r="F461" s="10"/>
      <c r="G461" s="10"/>
      <c r="H461" s="10"/>
      <c r="I461" s="10"/>
      <c r="J461" s="10"/>
      <c r="K461" s="14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18">
        <f t="shared" ca="1" si="1"/>
        <v>0</v>
      </c>
      <c r="AK461" s="19" t="str">
        <f t="shared" ca="1" si="2"/>
        <v>Renaciente</v>
      </c>
      <c r="AL461" s="20" t="s">
        <v>77</v>
      </c>
      <c r="AM461" s="20">
        <v>11</v>
      </c>
      <c r="AN461" s="21">
        <v>9</v>
      </c>
    </row>
    <row r="462" spans="1:40" ht="12" hidden="1" customHeight="1">
      <c r="A462" s="35"/>
      <c r="B462" s="10"/>
      <c r="C462" s="10"/>
      <c r="D462" s="10"/>
      <c r="E462" s="10"/>
      <c r="F462" s="10"/>
      <c r="G462" s="10"/>
      <c r="H462" s="10"/>
      <c r="I462" s="10"/>
      <c r="J462" s="10"/>
      <c r="K462" s="14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18">
        <f t="shared" ca="1" si="1"/>
        <v>0</v>
      </c>
      <c r="AK462" s="19" t="str">
        <f t="shared" ca="1" si="2"/>
        <v>Renaciente</v>
      </c>
      <c r="AL462" s="20" t="s">
        <v>77</v>
      </c>
      <c r="AM462" s="20">
        <v>12</v>
      </c>
      <c r="AN462" s="21">
        <v>10</v>
      </c>
    </row>
    <row r="463" spans="1:40" ht="12" hidden="1" customHeight="1">
      <c r="A463" s="35"/>
      <c r="B463" s="10"/>
      <c r="C463" s="10"/>
      <c r="D463" s="10"/>
      <c r="E463" s="10"/>
      <c r="F463" s="10"/>
      <c r="G463" s="10"/>
      <c r="H463" s="10"/>
      <c r="I463" s="10"/>
      <c r="J463" s="10"/>
      <c r="K463" s="14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18">
        <f t="shared" ca="1" si="1"/>
        <v>0</v>
      </c>
      <c r="AK463" s="19" t="str">
        <f t="shared" ca="1" si="2"/>
        <v>Renaciente</v>
      </c>
      <c r="AL463" s="20" t="s">
        <v>77</v>
      </c>
      <c r="AM463" s="20">
        <v>13</v>
      </c>
      <c r="AN463" s="21">
        <v>11</v>
      </c>
    </row>
    <row r="464" spans="1:40" ht="12" hidden="1" customHeight="1">
      <c r="A464" s="35"/>
      <c r="B464" s="10"/>
      <c r="C464" s="10"/>
      <c r="D464" s="10"/>
      <c r="E464" s="10"/>
      <c r="F464" s="10"/>
      <c r="G464" s="10"/>
      <c r="H464" s="10"/>
      <c r="I464" s="10"/>
      <c r="J464" s="10"/>
      <c r="K464" s="14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18">
        <f t="shared" ca="1" si="1"/>
        <v>0</v>
      </c>
      <c r="AK464" s="19" t="str">
        <f t="shared" ca="1" si="2"/>
        <v>Renaciente</v>
      </c>
      <c r="AL464" s="20" t="s">
        <v>77</v>
      </c>
      <c r="AM464" s="20">
        <v>14</v>
      </c>
      <c r="AN464" s="21">
        <v>12</v>
      </c>
    </row>
    <row r="465" spans="1:40" ht="12" hidden="1" customHeight="1">
      <c r="A465" s="35"/>
      <c r="B465" s="10"/>
      <c r="C465" s="10"/>
      <c r="D465" s="10"/>
      <c r="E465" s="10"/>
      <c r="F465" s="10"/>
      <c r="G465" s="10"/>
      <c r="H465" s="10"/>
      <c r="I465" s="10"/>
      <c r="J465" s="10"/>
      <c r="K465" s="14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18">
        <f t="shared" ca="1" si="1"/>
        <v>0</v>
      </c>
      <c r="AK465" s="19" t="str">
        <f t="shared" ca="1" si="2"/>
        <v>Renaciente</v>
      </c>
      <c r="AL465" s="20" t="s">
        <v>77</v>
      </c>
      <c r="AM465" s="20">
        <v>15</v>
      </c>
      <c r="AN465" s="21">
        <v>13</v>
      </c>
    </row>
    <row r="466" spans="1:40" ht="12" hidden="1" customHeight="1">
      <c r="A466" s="35"/>
      <c r="B466" s="10"/>
      <c r="C466" s="10"/>
      <c r="D466" s="10"/>
      <c r="E466" s="10"/>
      <c r="F466" s="10"/>
      <c r="G466" s="10"/>
      <c r="H466" s="10"/>
      <c r="I466" s="10"/>
      <c r="J466" s="10"/>
      <c r="K466" s="14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18">
        <f t="shared" ca="1" si="1"/>
        <v>0</v>
      </c>
      <c r="AK466" s="19" t="str">
        <f t="shared" ca="1" si="2"/>
        <v>Renaciente</v>
      </c>
      <c r="AL466" s="20" t="s">
        <v>77</v>
      </c>
      <c r="AM466" s="20">
        <v>16</v>
      </c>
      <c r="AN466" s="21">
        <v>14</v>
      </c>
    </row>
    <row r="467" spans="1:40" ht="12" hidden="1" customHeight="1">
      <c r="A467" s="35"/>
      <c r="B467" s="10"/>
      <c r="C467" s="10"/>
      <c r="D467" s="10"/>
      <c r="E467" s="10"/>
      <c r="F467" s="10"/>
      <c r="G467" s="10"/>
      <c r="H467" s="10"/>
      <c r="I467" s="10"/>
      <c r="J467" s="10"/>
      <c r="K467" s="14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18">
        <f t="shared" ca="1" si="1"/>
        <v>0</v>
      </c>
      <c r="AK467" s="19" t="str">
        <f t="shared" ca="1" si="2"/>
        <v>Renaciente</v>
      </c>
      <c r="AL467" s="20" t="s">
        <v>77</v>
      </c>
      <c r="AM467" s="20">
        <v>17</v>
      </c>
      <c r="AN467" s="21">
        <v>15</v>
      </c>
    </row>
    <row r="468" spans="1:40" ht="12" hidden="1" customHeight="1">
      <c r="A468" s="35"/>
      <c r="B468" s="10"/>
      <c r="C468" s="10"/>
      <c r="D468" s="10"/>
      <c r="E468" s="10"/>
      <c r="F468" s="10"/>
      <c r="G468" s="10"/>
      <c r="H468" s="10"/>
      <c r="I468" s="10"/>
      <c r="J468" s="10"/>
      <c r="K468" s="14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18">
        <f t="shared" ca="1" si="1"/>
        <v>0</v>
      </c>
      <c r="AK468" s="19" t="str">
        <f t="shared" ca="1" si="2"/>
        <v>Renaciente</v>
      </c>
      <c r="AL468" s="20" t="s">
        <v>77</v>
      </c>
      <c r="AM468" s="20">
        <v>18</v>
      </c>
      <c r="AN468" s="21">
        <v>16</v>
      </c>
    </row>
    <row r="469" spans="1:40" ht="12" hidden="1" customHeight="1">
      <c r="A469" s="35"/>
      <c r="B469" s="10"/>
      <c r="C469" s="10"/>
      <c r="D469" s="10"/>
      <c r="E469" s="10"/>
      <c r="F469" s="10"/>
      <c r="G469" s="10"/>
      <c r="H469" s="10"/>
      <c r="I469" s="10"/>
      <c r="J469" s="10"/>
      <c r="K469" s="14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18">
        <f t="shared" ca="1" si="1"/>
        <v>0</v>
      </c>
      <c r="AK469" s="19" t="str">
        <f t="shared" ca="1" si="2"/>
        <v>Renaciente</v>
      </c>
      <c r="AL469" s="20" t="s">
        <v>77</v>
      </c>
      <c r="AM469" s="20">
        <v>19</v>
      </c>
      <c r="AN469" s="21">
        <v>17</v>
      </c>
    </row>
    <row r="470" spans="1:40" ht="12" hidden="1" customHeight="1">
      <c r="A470" s="35"/>
      <c r="B470" s="10"/>
      <c r="C470" s="10"/>
      <c r="D470" s="10"/>
      <c r="E470" s="10"/>
      <c r="F470" s="10"/>
      <c r="G470" s="10"/>
      <c r="H470" s="10"/>
      <c r="I470" s="10"/>
      <c r="J470" s="10"/>
      <c r="K470" s="14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18">
        <f t="shared" ca="1" si="1"/>
        <v>0</v>
      </c>
      <c r="AK470" s="19" t="str">
        <f t="shared" ca="1" si="2"/>
        <v>Renaciente</v>
      </c>
      <c r="AL470" s="20" t="s">
        <v>77</v>
      </c>
      <c r="AM470" s="20">
        <v>20</v>
      </c>
      <c r="AN470" s="21">
        <v>18</v>
      </c>
    </row>
    <row r="471" spans="1:40" ht="12" hidden="1" customHeight="1">
      <c r="A471" s="35"/>
      <c r="B471" s="10"/>
      <c r="C471" s="10"/>
      <c r="D471" s="10"/>
      <c r="E471" s="10"/>
      <c r="F471" s="10"/>
      <c r="G471" s="10"/>
      <c r="H471" s="10"/>
      <c r="I471" s="10"/>
      <c r="J471" s="10"/>
      <c r="K471" s="14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18">
        <f t="shared" ca="1" si="1"/>
        <v>0</v>
      </c>
      <c r="AK471" s="19" t="str">
        <f t="shared" ca="1" si="2"/>
        <v>Renaciente</v>
      </c>
      <c r="AL471" s="20" t="s">
        <v>77</v>
      </c>
      <c r="AM471" s="20">
        <v>21</v>
      </c>
      <c r="AN471" s="21">
        <v>19</v>
      </c>
    </row>
    <row r="472" spans="1:40" ht="12" hidden="1" customHeight="1">
      <c r="A472" s="35"/>
      <c r="B472" s="10"/>
      <c r="C472" s="10"/>
      <c r="D472" s="10"/>
      <c r="E472" s="10"/>
      <c r="F472" s="10"/>
      <c r="G472" s="10"/>
      <c r="H472" s="10"/>
      <c r="I472" s="10"/>
      <c r="J472" s="10"/>
      <c r="K472" s="14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18">
        <f t="shared" ca="1" si="1"/>
        <v>0</v>
      </c>
      <c r="AK472" s="19" t="str">
        <f t="shared" ca="1" si="2"/>
        <v>Renaciente</v>
      </c>
      <c r="AL472" s="20" t="s">
        <v>77</v>
      </c>
      <c r="AM472" s="20">
        <v>22</v>
      </c>
      <c r="AN472" s="21">
        <v>20</v>
      </c>
    </row>
    <row r="473" spans="1:40" ht="12" hidden="1" customHeight="1">
      <c r="A473" s="35"/>
      <c r="B473" s="10"/>
      <c r="C473" s="10"/>
      <c r="D473" s="10"/>
      <c r="E473" s="10"/>
      <c r="F473" s="10"/>
      <c r="G473" s="10"/>
      <c r="H473" s="10"/>
      <c r="I473" s="10"/>
      <c r="J473" s="10"/>
      <c r="K473" s="14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18">
        <f t="shared" ca="1" si="1"/>
        <v>0</v>
      </c>
      <c r="AK473" s="19" t="str">
        <f t="shared" ca="1" si="2"/>
        <v>Renaciente</v>
      </c>
      <c r="AL473" s="20" t="s">
        <v>77</v>
      </c>
      <c r="AM473" s="20">
        <v>23</v>
      </c>
      <c r="AN473" s="21">
        <v>21</v>
      </c>
    </row>
    <row r="474" spans="1:40" ht="12" hidden="1" customHeight="1">
      <c r="A474" s="35"/>
      <c r="B474" s="10"/>
      <c r="C474" s="10"/>
      <c r="D474" s="10"/>
      <c r="E474" s="10"/>
      <c r="F474" s="10"/>
      <c r="G474" s="10"/>
      <c r="H474" s="10"/>
      <c r="I474" s="10"/>
      <c r="J474" s="10"/>
      <c r="K474" s="14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18">
        <f t="shared" ca="1" si="1"/>
        <v>0</v>
      </c>
      <c r="AK474" s="19" t="str">
        <f t="shared" ca="1" si="2"/>
        <v>Renaciente</v>
      </c>
      <c r="AL474" s="20" t="s">
        <v>77</v>
      </c>
      <c r="AM474" s="20">
        <v>24</v>
      </c>
      <c r="AN474" s="21">
        <v>22</v>
      </c>
    </row>
    <row r="475" spans="1:40" ht="12" hidden="1" customHeight="1">
      <c r="A475" s="35"/>
      <c r="B475" s="10"/>
      <c r="C475" s="10"/>
      <c r="D475" s="10"/>
      <c r="E475" s="10"/>
      <c r="F475" s="10"/>
      <c r="G475" s="10"/>
      <c r="H475" s="10"/>
      <c r="I475" s="10"/>
      <c r="J475" s="10"/>
      <c r="K475" s="14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18">
        <f t="shared" ca="1" si="1"/>
        <v>0</v>
      </c>
      <c r="AK475" s="19" t="str">
        <f t="shared" ca="1" si="2"/>
        <v>Renaciente</v>
      </c>
      <c r="AL475" s="20" t="s">
        <v>77</v>
      </c>
      <c r="AM475" s="20">
        <v>25</v>
      </c>
      <c r="AN475" s="21">
        <v>23</v>
      </c>
    </row>
    <row r="476" spans="1:40" ht="12" hidden="1" customHeight="1">
      <c r="A476" s="35"/>
      <c r="B476" s="10"/>
      <c r="C476" s="10"/>
      <c r="D476" s="10"/>
      <c r="E476" s="10"/>
      <c r="F476" s="10"/>
      <c r="G476" s="10"/>
      <c r="H476" s="10"/>
      <c r="I476" s="10"/>
      <c r="J476" s="10"/>
      <c r="K476" s="14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18">
        <f t="shared" ca="1" si="1"/>
        <v>0</v>
      </c>
      <c r="AK476" s="19" t="str">
        <f t="shared" ca="1" si="2"/>
        <v>Renaciente</v>
      </c>
      <c r="AL476" s="20" t="s">
        <v>77</v>
      </c>
      <c r="AM476" s="20">
        <v>26</v>
      </c>
      <c r="AN476" s="21">
        <v>24</v>
      </c>
    </row>
    <row r="477" spans="1:40" ht="12" hidden="1" customHeight="1">
      <c r="A477" s="35"/>
      <c r="B477" s="10"/>
      <c r="C477" s="10"/>
      <c r="D477" s="10"/>
      <c r="E477" s="10"/>
      <c r="F477" s="10"/>
      <c r="G477" s="10"/>
      <c r="H477" s="10"/>
      <c r="I477" s="10"/>
      <c r="J477" s="10"/>
      <c r="K477" s="14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18">
        <f t="shared" ca="1" si="1"/>
        <v>0</v>
      </c>
      <c r="AK477" s="19" t="str">
        <f t="shared" ca="1" si="2"/>
        <v>Renaciente</v>
      </c>
      <c r="AL477" s="20" t="s">
        <v>77</v>
      </c>
      <c r="AM477" s="20">
        <v>27</v>
      </c>
      <c r="AN477" s="21">
        <v>25</v>
      </c>
    </row>
    <row r="478" spans="1:40" ht="12" hidden="1" customHeight="1">
      <c r="A478" s="35"/>
      <c r="B478" s="10"/>
      <c r="C478" s="10"/>
      <c r="D478" s="10"/>
      <c r="E478" s="10"/>
      <c r="F478" s="10"/>
      <c r="G478" s="10"/>
      <c r="H478" s="10"/>
      <c r="I478" s="10"/>
      <c r="J478" s="10"/>
      <c r="K478" s="14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18">
        <f t="shared" ca="1" si="1"/>
        <v>0</v>
      </c>
      <c r="AK478" s="19" t="str">
        <f t="shared" ca="1" si="2"/>
        <v>Renaciente</v>
      </c>
      <c r="AL478" s="20" t="s">
        <v>77</v>
      </c>
      <c r="AM478" s="20">
        <v>28</v>
      </c>
      <c r="AN478" s="21">
        <v>26</v>
      </c>
    </row>
    <row r="479" spans="1:40" ht="12" hidden="1" customHeight="1">
      <c r="A479" s="35"/>
      <c r="B479" s="10"/>
      <c r="C479" s="10"/>
      <c r="D479" s="10"/>
      <c r="E479" s="10"/>
      <c r="F479" s="10"/>
      <c r="G479" s="10"/>
      <c r="H479" s="10"/>
      <c r="I479" s="10"/>
      <c r="J479" s="10"/>
      <c r="K479" s="14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18">
        <f t="shared" ca="1" si="1"/>
        <v>0</v>
      </c>
      <c r="AK479" s="19" t="str">
        <f t="shared" ca="1" si="2"/>
        <v>Renaciente</v>
      </c>
      <c r="AL479" s="20" t="s">
        <v>77</v>
      </c>
      <c r="AM479" s="20">
        <v>29</v>
      </c>
      <c r="AN479" s="21">
        <v>27</v>
      </c>
    </row>
    <row r="480" spans="1:40" ht="12" hidden="1" customHeight="1">
      <c r="A480" s="35"/>
      <c r="B480" s="10"/>
      <c r="C480" s="10"/>
      <c r="D480" s="10"/>
      <c r="E480" s="10"/>
      <c r="F480" s="10"/>
      <c r="G480" s="10"/>
      <c r="H480" s="10"/>
      <c r="I480" s="10"/>
      <c r="J480" s="10"/>
      <c r="K480" s="14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18">
        <f t="shared" ca="1" si="1"/>
        <v>0</v>
      </c>
      <c r="AK480" s="19" t="str">
        <f t="shared" ca="1" si="2"/>
        <v>Renaciente</v>
      </c>
      <c r="AL480" s="20" t="s">
        <v>77</v>
      </c>
      <c r="AM480" s="20">
        <v>30</v>
      </c>
      <c r="AN480" s="21">
        <v>28</v>
      </c>
    </row>
    <row r="481" spans="1:40" ht="12" hidden="1" customHeight="1">
      <c r="A481" s="35"/>
      <c r="B481" s="10"/>
      <c r="C481" s="10"/>
      <c r="D481" s="10"/>
      <c r="E481" s="10"/>
      <c r="F481" s="10"/>
      <c r="G481" s="10"/>
      <c r="H481" s="10"/>
      <c r="I481" s="10"/>
      <c r="J481" s="10"/>
      <c r="K481" s="14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18">
        <f t="shared" ca="1" si="1"/>
        <v>0</v>
      </c>
      <c r="AK481" s="19" t="str">
        <f t="shared" ca="1" si="2"/>
        <v>Renaciente</v>
      </c>
      <c r="AL481" s="20" t="s">
        <v>77</v>
      </c>
      <c r="AM481" s="20">
        <v>31</v>
      </c>
      <c r="AN481" s="21">
        <v>29</v>
      </c>
    </row>
    <row r="482" spans="1:40" ht="12" hidden="1" customHeight="1">
      <c r="A482" s="35"/>
      <c r="B482" s="10"/>
      <c r="C482" s="10"/>
      <c r="D482" s="10"/>
      <c r="E482" s="10"/>
      <c r="F482" s="10"/>
      <c r="G482" s="10"/>
      <c r="H482" s="10"/>
      <c r="I482" s="10"/>
      <c r="J482" s="10"/>
      <c r="K482" s="14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18">
        <f t="shared" ca="1" si="1"/>
        <v>0</v>
      </c>
      <c r="AK482" s="19" t="str">
        <f t="shared" ca="1" si="2"/>
        <v>Renaciente</v>
      </c>
      <c r="AL482" s="20" t="s">
        <v>77</v>
      </c>
      <c r="AM482" s="20">
        <v>32</v>
      </c>
      <c r="AN482" s="21">
        <v>30</v>
      </c>
    </row>
    <row r="483" spans="1:40" ht="12" hidden="1" customHeight="1">
      <c r="A483" s="35"/>
      <c r="B483" s="10"/>
      <c r="C483" s="10"/>
      <c r="D483" s="10"/>
      <c r="E483" s="10"/>
      <c r="F483" s="10"/>
      <c r="G483" s="10"/>
      <c r="H483" s="10"/>
      <c r="I483" s="10"/>
      <c r="J483" s="10"/>
      <c r="K483" s="14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18">
        <f t="shared" ca="1" si="1"/>
        <v>0</v>
      </c>
      <c r="AK483" s="19" t="str">
        <f t="shared" ca="1" si="2"/>
        <v>Renaciente</v>
      </c>
      <c r="AL483" s="20" t="s">
        <v>77</v>
      </c>
      <c r="AM483" s="20">
        <v>33</v>
      </c>
      <c r="AN483" s="21">
        <v>31</v>
      </c>
    </row>
    <row r="484" spans="1:40" ht="12" hidden="1" customHeight="1">
      <c r="A484" s="35"/>
      <c r="B484" s="10"/>
      <c r="C484" s="10"/>
      <c r="D484" s="10"/>
      <c r="E484" s="10"/>
      <c r="F484" s="10"/>
      <c r="G484" s="10"/>
      <c r="H484" s="10"/>
      <c r="I484" s="10"/>
      <c r="J484" s="10"/>
      <c r="K484" s="14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18">
        <f t="shared" ca="1" si="1"/>
        <v>0</v>
      </c>
      <c r="AK484" s="19" t="str">
        <f t="shared" ca="1" si="2"/>
        <v>Renaciente</v>
      </c>
      <c r="AL484" s="20" t="s">
        <v>77</v>
      </c>
      <c r="AM484" s="20">
        <v>34</v>
      </c>
      <c r="AN484" s="21">
        <v>32</v>
      </c>
    </row>
    <row r="485" spans="1:40" ht="12" hidden="1" customHeight="1">
      <c r="A485" s="35"/>
      <c r="B485" s="10"/>
      <c r="C485" s="10"/>
      <c r="D485" s="10"/>
      <c r="E485" s="10"/>
      <c r="F485" s="10"/>
      <c r="G485" s="10"/>
      <c r="H485" s="10"/>
      <c r="I485" s="10"/>
      <c r="J485" s="10"/>
      <c r="K485" s="14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18">
        <f t="shared" ca="1" si="1"/>
        <v>0</v>
      </c>
      <c r="AK485" s="19" t="str">
        <f t="shared" ca="1" si="2"/>
        <v>Renaciente</v>
      </c>
      <c r="AL485" s="20" t="s">
        <v>77</v>
      </c>
      <c r="AM485" s="20">
        <v>35</v>
      </c>
      <c r="AN485" s="21">
        <v>33</v>
      </c>
    </row>
    <row r="486" spans="1:40" ht="12" hidden="1" customHeight="1">
      <c r="A486" s="35"/>
      <c r="B486" s="10"/>
      <c r="C486" s="10"/>
      <c r="D486" s="10"/>
      <c r="E486" s="10"/>
      <c r="F486" s="10"/>
      <c r="G486" s="10"/>
      <c r="H486" s="10"/>
      <c r="I486" s="10"/>
      <c r="J486" s="10"/>
      <c r="K486" s="14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18">
        <f t="shared" ca="1" si="1"/>
        <v>0</v>
      </c>
      <c r="AK486" s="19" t="str">
        <f t="shared" ca="1" si="2"/>
        <v>Renaciente</v>
      </c>
      <c r="AL486" s="20" t="s">
        <v>77</v>
      </c>
      <c r="AM486" s="20">
        <v>36</v>
      </c>
      <c r="AN486" s="21">
        <v>34</v>
      </c>
    </row>
    <row r="487" spans="1:40" ht="12" hidden="1" customHeight="1">
      <c r="A487" s="35"/>
      <c r="B487" s="10"/>
      <c r="C487" s="10"/>
      <c r="D487" s="10"/>
      <c r="E487" s="10"/>
      <c r="F487" s="10"/>
      <c r="G487" s="10"/>
      <c r="H487" s="10"/>
      <c r="I487" s="10"/>
      <c r="J487" s="10"/>
      <c r="K487" s="14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18">
        <f t="shared" ca="1" si="1"/>
        <v>0</v>
      </c>
      <c r="AK487" s="19" t="str">
        <f t="shared" ca="1" si="2"/>
        <v>Renaciente</v>
      </c>
      <c r="AL487" s="20" t="s">
        <v>77</v>
      </c>
      <c r="AM487" s="20">
        <v>37</v>
      </c>
      <c r="AN487" s="21">
        <v>35</v>
      </c>
    </row>
    <row r="488" spans="1:40" ht="12" hidden="1" customHeight="1">
      <c r="A488" s="35"/>
      <c r="B488" s="10"/>
      <c r="C488" s="10"/>
      <c r="D488" s="10"/>
      <c r="E488" s="10"/>
      <c r="F488" s="10"/>
      <c r="G488" s="10"/>
      <c r="H488" s="10"/>
      <c r="I488" s="10"/>
      <c r="J488" s="10"/>
      <c r="K488" s="14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18">
        <f t="shared" ca="1" si="1"/>
        <v>0</v>
      </c>
      <c r="AK488" s="19" t="str">
        <f t="shared" ca="1" si="2"/>
        <v>Renaciente</v>
      </c>
      <c r="AL488" s="20" t="s">
        <v>77</v>
      </c>
      <c r="AM488" s="20">
        <v>38</v>
      </c>
      <c r="AN488" s="21">
        <v>36</v>
      </c>
    </row>
    <row r="489" spans="1:40" ht="12" hidden="1" customHeight="1">
      <c r="A489" s="35"/>
      <c r="B489" s="10"/>
      <c r="C489" s="10"/>
      <c r="D489" s="10"/>
      <c r="E489" s="10"/>
      <c r="F489" s="10"/>
      <c r="G489" s="10"/>
      <c r="H489" s="10"/>
      <c r="I489" s="10"/>
      <c r="J489" s="10"/>
      <c r="K489" s="14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18">
        <f t="shared" ca="1" si="1"/>
        <v>0</v>
      </c>
      <c r="AK489" s="19" t="str">
        <f t="shared" ca="1" si="2"/>
        <v>Renaciente</v>
      </c>
      <c r="AL489" s="20" t="s">
        <v>77</v>
      </c>
      <c r="AM489" s="20">
        <v>39</v>
      </c>
      <c r="AN489" s="21">
        <v>37</v>
      </c>
    </row>
    <row r="490" spans="1:40" ht="12" hidden="1" customHeight="1">
      <c r="A490" s="35"/>
      <c r="B490" s="10"/>
      <c r="C490" s="10"/>
      <c r="D490" s="10"/>
      <c r="E490" s="10"/>
      <c r="F490" s="10"/>
      <c r="G490" s="10"/>
      <c r="H490" s="10"/>
      <c r="I490" s="10"/>
      <c r="J490" s="10"/>
      <c r="K490" s="14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18">
        <f t="shared" ca="1" si="1"/>
        <v>0</v>
      </c>
      <c r="AK490" s="19" t="str">
        <f t="shared" ca="1" si="2"/>
        <v>Renaciente</v>
      </c>
      <c r="AL490" s="20" t="s">
        <v>77</v>
      </c>
      <c r="AM490" s="20">
        <v>40</v>
      </c>
      <c r="AN490" s="21">
        <v>38</v>
      </c>
    </row>
    <row r="491" spans="1:40" ht="12" hidden="1" customHeight="1">
      <c r="A491" s="35"/>
      <c r="B491" s="10"/>
      <c r="C491" s="10"/>
      <c r="D491" s="10"/>
      <c r="E491" s="10"/>
      <c r="F491" s="10"/>
      <c r="G491" s="10"/>
      <c r="H491" s="10"/>
      <c r="I491" s="10"/>
      <c r="J491" s="10"/>
      <c r="K491" s="14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18">
        <f t="shared" ca="1" si="1"/>
        <v>0</v>
      </c>
      <c r="AK491" s="19" t="str">
        <f t="shared" ca="1" si="2"/>
        <v>Renaciente</v>
      </c>
      <c r="AL491" s="20" t="s">
        <v>77</v>
      </c>
      <c r="AM491" s="20">
        <v>41</v>
      </c>
      <c r="AN491" s="21">
        <v>39</v>
      </c>
    </row>
    <row r="492" spans="1:40" ht="12" hidden="1" customHeight="1">
      <c r="A492" s="35"/>
      <c r="B492" s="10"/>
      <c r="C492" s="10"/>
      <c r="D492" s="10"/>
      <c r="E492" s="10"/>
      <c r="F492" s="10"/>
      <c r="G492" s="10"/>
      <c r="H492" s="10"/>
      <c r="I492" s="10"/>
      <c r="J492" s="10"/>
      <c r="K492" s="14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18">
        <f t="shared" ca="1" si="1"/>
        <v>0</v>
      </c>
      <c r="AK492" s="19" t="str">
        <f t="shared" ca="1" si="2"/>
        <v>Renaciente</v>
      </c>
      <c r="AL492" s="20" t="s">
        <v>77</v>
      </c>
      <c r="AM492" s="20">
        <v>42</v>
      </c>
      <c r="AN492" s="21">
        <v>40</v>
      </c>
    </row>
    <row r="493" spans="1:40" ht="12" hidden="1" customHeight="1">
      <c r="A493" s="35"/>
      <c r="B493" s="10"/>
      <c r="C493" s="10"/>
      <c r="D493" s="10"/>
      <c r="E493" s="10"/>
      <c r="F493" s="10"/>
      <c r="G493" s="10"/>
      <c r="H493" s="10"/>
      <c r="I493" s="10"/>
      <c r="J493" s="10"/>
      <c r="K493" s="14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18">
        <f t="shared" ca="1" si="1"/>
        <v>0</v>
      </c>
      <c r="AK493" s="19" t="str">
        <f t="shared" ca="1" si="2"/>
        <v>Renaciente</v>
      </c>
      <c r="AL493" s="20" t="s">
        <v>77</v>
      </c>
      <c r="AM493" s="20">
        <v>43</v>
      </c>
      <c r="AN493" s="21">
        <v>41</v>
      </c>
    </row>
    <row r="494" spans="1:40" ht="12" hidden="1" customHeight="1">
      <c r="A494" s="35"/>
      <c r="B494" s="10"/>
      <c r="C494" s="10"/>
      <c r="D494" s="10"/>
      <c r="E494" s="10"/>
      <c r="F494" s="10"/>
      <c r="G494" s="10"/>
      <c r="H494" s="10"/>
      <c r="I494" s="10"/>
      <c r="J494" s="10"/>
      <c r="K494" s="14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18">
        <f t="shared" ca="1" si="1"/>
        <v>0</v>
      </c>
      <c r="AK494" s="19" t="str">
        <f t="shared" ca="1" si="2"/>
        <v>Renaciente</v>
      </c>
      <c r="AL494" s="20" t="s">
        <v>77</v>
      </c>
      <c r="AM494" s="20">
        <v>44</v>
      </c>
      <c r="AN494" s="21">
        <v>42</v>
      </c>
    </row>
    <row r="495" spans="1:40" ht="12" hidden="1" customHeight="1">
      <c r="A495" s="35"/>
      <c r="B495" s="10"/>
      <c r="C495" s="10"/>
      <c r="D495" s="10"/>
      <c r="E495" s="10"/>
      <c r="F495" s="10"/>
      <c r="G495" s="10"/>
      <c r="H495" s="10"/>
      <c r="I495" s="10"/>
      <c r="J495" s="10"/>
      <c r="K495" s="14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18">
        <f t="shared" ca="1" si="1"/>
        <v>0</v>
      </c>
      <c r="AK495" s="19" t="str">
        <f t="shared" ca="1" si="2"/>
        <v>Renaciente</v>
      </c>
      <c r="AL495" s="20" t="s">
        <v>77</v>
      </c>
      <c r="AM495" s="20">
        <v>45</v>
      </c>
      <c r="AN495" s="21">
        <v>43</v>
      </c>
    </row>
    <row r="496" spans="1:40" ht="12" hidden="1" customHeight="1">
      <c r="A496" s="35"/>
      <c r="B496" s="10"/>
      <c r="C496" s="10"/>
      <c r="D496" s="10"/>
      <c r="E496" s="10"/>
      <c r="F496" s="10"/>
      <c r="G496" s="10"/>
      <c r="H496" s="10"/>
      <c r="I496" s="10"/>
      <c r="J496" s="10"/>
      <c r="K496" s="14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18">
        <f t="shared" ca="1" si="1"/>
        <v>0</v>
      </c>
      <c r="AK496" s="19" t="str">
        <f t="shared" ca="1" si="2"/>
        <v>Renaciente</v>
      </c>
      <c r="AL496" s="20" t="s">
        <v>77</v>
      </c>
      <c r="AM496" s="20">
        <v>46</v>
      </c>
      <c r="AN496" s="21">
        <v>44</v>
      </c>
    </row>
    <row r="497" spans="1:40" ht="12" hidden="1" customHeight="1">
      <c r="A497" s="35"/>
      <c r="B497" s="10"/>
      <c r="C497" s="10"/>
      <c r="D497" s="10"/>
      <c r="E497" s="10"/>
      <c r="F497" s="10"/>
      <c r="G497" s="10"/>
      <c r="H497" s="10"/>
      <c r="I497" s="10"/>
      <c r="J497" s="10"/>
      <c r="K497" s="14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18">
        <f t="shared" ca="1" si="1"/>
        <v>0</v>
      </c>
      <c r="AK497" s="19" t="str">
        <f t="shared" ca="1" si="2"/>
        <v>Renaciente</v>
      </c>
      <c r="AL497" s="20" t="s">
        <v>77</v>
      </c>
      <c r="AM497" s="20">
        <v>47</v>
      </c>
      <c r="AN497" s="21">
        <v>45</v>
      </c>
    </row>
    <row r="498" spans="1:40" ht="12" hidden="1" customHeight="1">
      <c r="A498" s="35"/>
      <c r="B498" s="10"/>
      <c r="C498" s="10"/>
      <c r="D498" s="10"/>
      <c r="E498" s="10"/>
      <c r="F498" s="10"/>
      <c r="G498" s="10"/>
      <c r="H498" s="10"/>
      <c r="I498" s="10"/>
      <c r="J498" s="10"/>
      <c r="K498" s="14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18">
        <f t="shared" ca="1" si="1"/>
        <v>0</v>
      </c>
      <c r="AK498" s="19" t="str">
        <f t="shared" ca="1" si="2"/>
        <v>Renaciente</v>
      </c>
      <c r="AL498" s="20" t="s">
        <v>77</v>
      </c>
      <c r="AM498" s="20">
        <v>48</v>
      </c>
      <c r="AN498" s="21">
        <v>46</v>
      </c>
    </row>
    <row r="499" spans="1:40" ht="12" hidden="1" customHeight="1">
      <c r="A499" s="35"/>
      <c r="B499" s="10"/>
      <c r="C499" s="10"/>
      <c r="D499" s="10"/>
      <c r="E499" s="10"/>
      <c r="F499" s="10"/>
      <c r="G499" s="10"/>
      <c r="H499" s="10"/>
      <c r="I499" s="10"/>
      <c r="J499" s="10"/>
      <c r="K499" s="14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18">
        <f t="shared" ca="1" si="1"/>
        <v>0</v>
      </c>
      <c r="AK499" s="19" t="str">
        <f t="shared" ca="1" si="2"/>
        <v>Renaciente</v>
      </c>
      <c r="AL499" s="20" t="s">
        <v>77</v>
      </c>
      <c r="AM499" s="20">
        <v>49</v>
      </c>
      <c r="AN499" s="21">
        <v>47</v>
      </c>
    </row>
    <row r="500" spans="1:40" ht="12" hidden="1" customHeight="1">
      <c r="A500" s="35"/>
      <c r="B500" s="10"/>
      <c r="C500" s="10"/>
      <c r="D500" s="10"/>
      <c r="E500" s="10"/>
      <c r="F500" s="10"/>
      <c r="G500" s="10"/>
      <c r="H500" s="10"/>
      <c r="I500" s="10"/>
      <c r="J500" s="10"/>
      <c r="K500" s="14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18">
        <f t="shared" ca="1" si="1"/>
        <v>0</v>
      </c>
      <c r="AK500" s="19" t="str">
        <f t="shared" ca="1" si="2"/>
        <v>Renaciente</v>
      </c>
      <c r="AL500" s="20" t="s">
        <v>77</v>
      </c>
      <c r="AM500" s="20">
        <v>50</v>
      </c>
      <c r="AN500" s="21">
        <v>48</v>
      </c>
    </row>
    <row r="501" spans="1:40" ht="12" hidden="1" customHeight="1">
      <c r="A501" s="35"/>
      <c r="B501" s="10"/>
      <c r="C501" s="10"/>
      <c r="D501" s="10"/>
      <c r="E501" s="10"/>
      <c r="F501" s="10"/>
      <c r="G501" s="10"/>
      <c r="H501" s="10"/>
      <c r="I501" s="10"/>
      <c r="J501" s="10"/>
      <c r="K501" s="14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18">
        <f t="shared" ca="1" si="1"/>
        <v>0</v>
      </c>
      <c r="AK501" s="19" t="str">
        <f t="shared" ca="1" si="2"/>
        <v>Renaciente</v>
      </c>
      <c r="AL501" s="20" t="s">
        <v>77</v>
      </c>
      <c r="AM501" s="20">
        <v>51</v>
      </c>
      <c r="AN501" s="21">
        <v>49</v>
      </c>
    </row>
    <row r="502" spans="1:40" ht="12" hidden="1" customHeight="1">
      <c r="A502" s="35"/>
      <c r="B502" s="10"/>
      <c r="C502" s="10"/>
      <c r="D502" s="10"/>
      <c r="E502" s="10"/>
      <c r="F502" s="10"/>
      <c r="G502" s="10"/>
      <c r="H502" s="10"/>
      <c r="I502" s="10"/>
      <c r="J502" s="10"/>
      <c r="K502" s="14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18">
        <f t="shared" ca="1" si="1"/>
        <v>0</v>
      </c>
      <c r="AK502" s="19" t="str">
        <f t="shared" ca="1" si="2"/>
        <v>Renaciente</v>
      </c>
      <c r="AL502" s="20" t="s">
        <v>77</v>
      </c>
      <c r="AM502" s="20">
        <v>52</v>
      </c>
      <c r="AN502" s="21">
        <v>50</v>
      </c>
    </row>
    <row r="503" spans="1:40" ht="12" hidden="1" customHeight="1">
      <c r="A503" s="35"/>
      <c r="B503" s="10"/>
      <c r="C503" s="10"/>
      <c r="D503" s="10"/>
      <c r="E503" s="10"/>
      <c r="F503" s="10"/>
      <c r="G503" s="10"/>
      <c r="H503" s="10"/>
      <c r="I503" s="10"/>
      <c r="J503" s="10"/>
      <c r="K503" s="14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18">
        <f t="shared" ca="1" si="1"/>
        <v>0</v>
      </c>
      <c r="AK503" s="19" t="str">
        <f t="shared" ca="1" si="2"/>
        <v>PRE</v>
      </c>
      <c r="AL503" s="20" t="s">
        <v>78</v>
      </c>
      <c r="AM503" s="20">
        <v>3</v>
      </c>
      <c r="AN503" s="21">
        <v>1</v>
      </c>
    </row>
    <row r="504" spans="1:40" ht="12" hidden="1" customHeight="1">
      <c r="A504" s="35"/>
      <c r="B504" s="10"/>
      <c r="C504" s="10"/>
      <c r="D504" s="10"/>
      <c r="E504" s="10"/>
      <c r="F504" s="10"/>
      <c r="G504" s="10"/>
      <c r="H504" s="10"/>
      <c r="I504" s="10"/>
      <c r="J504" s="10"/>
      <c r="K504" s="14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18">
        <f t="shared" ca="1" si="1"/>
        <v>0</v>
      </c>
      <c r="AK504" s="19" t="str">
        <f t="shared" ca="1" si="2"/>
        <v>PRE</v>
      </c>
      <c r="AL504" s="20" t="s">
        <v>78</v>
      </c>
      <c r="AM504" s="20">
        <v>4</v>
      </c>
      <c r="AN504" s="21">
        <v>2</v>
      </c>
    </row>
    <row r="505" spans="1:40" ht="12" hidden="1" customHeight="1">
      <c r="A505" s="35"/>
      <c r="B505" s="10"/>
      <c r="C505" s="10"/>
      <c r="D505" s="10"/>
      <c r="E505" s="10"/>
      <c r="F505" s="10"/>
      <c r="G505" s="10"/>
      <c r="H505" s="10"/>
      <c r="I505" s="10"/>
      <c r="J505" s="10"/>
      <c r="K505" s="14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18">
        <f t="shared" ca="1" si="1"/>
        <v>0</v>
      </c>
      <c r="AK505" s="19" t="str">
        <f t="shared" ca="1" si="2"/>
        <v>PRE</v>
      </c>
      <c r="AL505" s="20" t="s">
        <v>78</v>
      </c>
      <c r="AM505" s="20">
        <v>5</v>
      </c>
      <c r="AN505" s="21">
        <v>3</v>
      </c>
    </row>
    <row r="506" spans="1:40" ht="12" hidden="1" customHeight="1">
      <c r="A506" s="35"/>
      <c r="B506" s="10"/>
      <c r="C506" s="10"/>
      <c r="D506" s="10"/>
      <c r="E506" s="10"/>
      <c r="F506" s="10"/>
      <c r="G506" s="10"/>
      <c r="H506" s="10"/>
      <c r="I506" s="10"/>
      <c r="J506" s="10"/>
      <c r="K506" s="14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18">
        <f t="shared" ca="1" si="1"/>
        <v>0</v>
      </c>
      <c r="AK506" s="19" t="str">
        <f t="shared" ca="1" si="2"/>
        <v>PRE</v>
      </c>
      <c r="AL506" s="20" t="s">
        <v>78</v>
      </c>
      <c r="AM506" s="20">
        <v>6</v>
      </c>
      <c r="AN506" s="21">
        <v>4</v>
      </c>
    </row>
    <row r="507" spans="1:40" ht="12" hidden="1" customHeight="1">
      <c r="A507" s="35"/>
      <c r="B507" s="10"/>
      <c r="C507" s="10"/>
      <c r="D507" s="10"/>
      <c r="E507" s="10"/>
      <c r="F507" s="10"/>
      <c r="G507" s="10"/>
      <c r="H507" s="10"/>
      <c r="I507" s="10"/>
      <c r="J507" s="10"/>
      <c r="K507" s="14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18">
        <f t="shared" ca="1" si="1"/>
        <v>0</v>
      </c>
      <c r="AK507" s="19" t="str">
        <f t="shared" ca="1" si="2"/>
        <v>PRE</v>
      </c>
      <c r="AL507" s="20" t="s">
        <v>78</v>
      </c>
      <c r="AM507" s="20">
        <v>7</v>
      </c>
      <c r="AN507" s="21">
        <v>5</v>
      </c>
    </row>
    <row r="508" spans="1:40" ht="12" hidden="1" customHeight="1">
      <c r="A508" s="35"/>
      <c r="B508" s="10"/>
      <c r="C508" s="10"/>
      <c r="D508" s="10"/>
      <c r="E508" s="10"/>
      <c r="F508" s="10"/>
      <c r="G508" s="10"/>
      <c r="H508" s="10"/>
      <c r="I508" s="10"/>
      <c r="J508" s="10"/>
      <c r="K508" s="14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18">
        <f t="shared" ca="1" si="1"/>
        <v>0</v>
      </c>
      <c r="AK508" s="19" t="str">
        <f t="shared" ca="1" si="2"/>
        <v>PRE</v>
      </c>
      <c r="AL508" s="20" t="s">
        <v>78</v>
      </c>
      <c r="AM508" s="20">
        <v>8</v>
      </c>
      <c r="AN508" s="21">
        <v>6</v>
      </c>
    </row>
    <row r="509" spans="1:40" ht="12" hidden="1" customHeight="1">
      <c r="A509" s="35"/>
      <c r="B509" s="10"/>
      <c r="C509" s="10"/>
      <c r="D509" s="10"/>
      <c r="E509" s="10"/>
      <c r="F509" s="10"/>
      <c r="G509" s="10"/>
      <c r="H509" s="10"/>
      <c r="I509" s="10"/>
      <c r="J509" s="10"/>
      <c r="K509" s="14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18">
        <f t="shared" ca="1" si="1"/>
        <v>0</v>
      </c>
      <c r="AK509" s="19" t="str">
        <f t="shared" ca="1" si="2"/>
        <v>PRE</v>
      </c>
      <c r="AL509" s="20" t="s">
        <v>78</v>
      </c>
      <c r="AM509" s="20">
        <v>9</v>
      </c>
      <c r="AN509" s="21">
        <v>7</v>
      </c>
    </row>
    <row r="510" spans="1:40" ht="12" hidden="1" customHeight="1">
      <c r="A510" s="35"/>
      <c r="B510" s="10"/>
      <c r="C510" s="10"/>
      <c r="D510" s="10"/>
      <c r="E510" s="10"/>
      <c r="F510" s="10"/>
      <c r="G510" s="10"/>
      <c r="H510" s="10"/>
      <c r="I510" s="10"/>
      <c r="J510" s="10"/>
      <c r="K510" s="14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18">
        <f t="shared" ca="1" si="1"/>
        <v>0</v>
      </c>
      <c r="AK510" s="19" t="str">
        <f t="shared" ca="1" si="2"/>
        <v>PRE</v>
      </c>
      <c r="AL510" s="20" t="s">
        <v>78</v>
      </c>
      <c r="AM510" s="20">
        <v>10</v>
      </c>
      <c r="AN510" s="21">
        <v>8</v>
      </c>
    </row>
    <row r="511" spans="1:40" ht="12" hidden="1" customHeight="1">
      <c r="A511" s="35"/>
      <c r="B511" s="10"/>
      <c r="C511" s="10"/>
      <c r="D511" s="10"/>
      <c r="E511" s="10"/>
      <c r="F511" s="10"/>
      <c r="G511" s="10"/>
      <c r="H511" s="10"/>
      <c r="I511" s="10"/>
      <c r="J511" s="10"/>
      <c r="K511" s="14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18">
        <f t="shared" ca="1" si="1"/>
        <v>0</v>
      </c>
      <c r="AK511" s="19" t="str">
        <f t="shared" ca="1" si="2"/>
        <v>PRE</v>
      </c>
      <c r="AL511" s="20" t="s">
        <v>78</v>
      </c>
      <c r="AM511" s="20">
        <v>11</v>
      </c>
      <c r="AN511" s="21">
        <v>9</v>
      </c>
    </row>
    <row r="512" spans="1:40" ht="12" hidden="1" customHeight="1">
      <c r="A512" s="35"/>
      <c r="B512" s="10"/>
      <c r="C512" s="10"/>
      <c r="D512" s="10"/>
      <c r="E512" s="10"/>
      <c r="F512" s="10"/>
      <c r="G512" s="10"/>
      <c r="H512" s="10"/>
      <c r="I512" s="10"/>
      <c r="J512" s="10"/>
      <c r="K512" s="14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18">
        <f t="shared" ca="1" si="1"/>
        <v>0</v>
      </c>
      <c r="AK512" s="19" t="str">
        <f t="shared" ca="1" si="2"/>
        <v>PRE</v>
      </c>
      <c r="AL512" s="20" t="s">
        <v>78</v>
      </c>
      <c r="AM512" s="20">
        <v>12</v>
      </c>
      <c r="AN512" s="21">
        <v>10</v>
      </c>
    </row>
    <row r="513" spans="1:40" ht="12" hidden="1" customHeight="1">
      <c r="A513" s="35"/>
      <c r="B513" s="10"/>
      <c r="C513" s="10"/>
      <c r="D513" s="10"/>
      <c r="E513" s="10"/>
      <c r="F513" s="10"/>
      <c r="G513" s="10"/>
      <c r="H513" s="10"/>
      <c r="I513" s="10"/>
      <c r="J513" s="10"/>
      <c r="K513" s="14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18">
        <f t="shared" ca="1" si="1"/>
        <v>0</v>
      </c>
      <c r="AK513" s="19" t="str">
        <f t="shared" ca="1" si="2"/>
        <v>PRE</v>
      </c>
      <c r="AL513" s="20" t="s">
        <v>78</v>
      </c>
      <c r="AM513" s="20">
        <v>13</v>
      </c>
      <c r="AN513" s="21">
        <v>11</v>
      </c>
    </row>
    <row r="514" spans="1:40" ht="12" hidden="1" customHeight="1">
      <c r="A514" s="35"/>
      <c r="B514" s="10"/>
      <c r="C514" s="10"/>
      <c r="D514" s="10"/>
      <c r="E514" s="10"/>
      <c r="F514" s="10"/>
      <c r="G514" s="10"/>
      <c r="H514" s="10"/>
      <c r="I514" s="10"/>
      <c r="J514" s="10"/>
      <c r="K514" s="14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18">
        <f t="shared" ca="1" si="1"/>
        <v>0</v>
      </c>
      <c r="AK514" s="19" t="str">
        <f t="shared" ca="1" si="2"/>
        <v>PRE</v>
      </c>
      <c r="AL514" s="20" t="s">
        <v>78</v>
      </c>
      <c r="AM514" s="20">
        <v>14</v>
      </c>
      <c r="AN514" s="21">
        <v>12</v>
      </c>
    </row>
    <row r="515" spans="1:40" ht="12" hidden="1" customHeight="1">
      <c r="A515" s="35"/>
      <c r="B515" s="10"/>
      <c r="C515" s="10"/>
      <c r="D515" s="10"/>
      <c r="E515" s="10"/>
      <c r="F515" s="10"/>
      <c r="G515" s="10"/>
      <c r="H515" s="10"/>
      <c r="I515" s="10"/>
      <c r="J515" s="10"/>
      <c r="K515" s="14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18">
        <f t="shared" ca="1" si="1"/>
        <v>0</v>
      </c>
      <c r="AK515" s="19" t="str">
        <f t="shared" ca="1" si="2"/>
        <v>PRE</v>
      </c>
      <c r="AL515" s="20" t="s">
        <v>78</v>
      </c>
      <c r="AM515" s="20">
        <v>15</v>
      </c>
      <c r="AN515" s="21">
        <v>13</v>
      </c>
    </row>
    <row r="516" spans="1:40" ht="12" hidden="1" customHeight="1">
      <c r="A516" s="35"/>
      <c r="B516" s="10"/>
      <c r="C516" s="10"/>
      <c r="D516" s="10"/>
      <c r="E516" s="10"/>
      <c r="F516" s="10"/>
      <c r="G516" s="10"/>
      <c r="H516" s="10"/>
      <c r="I516" s="10"/>
      <c r="J516" s="10"/>
      <c r="K516" s="14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18">
        <f t="shared" ca="1" si="1"/>
        <v>0</v>
      </c>
      <c r="AK516" s="19" t="str">
        <f t="shared" ca="1" si="2"/>
        <v>PRE</v>
      </c>
      <c r="AL516" s="20" t="s">
        <v>78</v>
      </c>
      <c r="AM516" s="20">
        <v>16</v>
      </c>
      <c r="AN516" s="21">
        <v>14</v>
      </c>
    </row>
    <row r="517" spans="1:40" ht="12" hidden="1" customHeight="1">
      <c r="A517" s="35"/>
      <c r="B517" s="10"/>
      <c r="C517" s="10"/>
      <c r="D517" s="10"/>
      <c r="E517" s="10"/>
      <c r="F517" s="10"/>
      <c r="G517" s="10"/>
      <c r="H517" s="10"/>
      <c r="I517" s="10"/>
      <c r="J517" s="10"/>
      <c r="K517" s="14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18">
        <f t="shared" ca="1" si="1"/>
        <v>0</v>
      </c>
      <c r="AK517" s="19" t="str">
        <f t="shared" ca="1" si="2"/>
        <v>PRE</v>
      </c>
      <c r="AL517" s="20" t="s">
        <v>78</v>
      </c>
      <c r="AM517" s="20">
        <v>17</v>
      </c>
      <c r="AN517" s="21">
        <v>15</v>
      </c>
    </row>
    <row r="518" spans="1:40" ht="12" hidden="1" customHeight="1">
      <c r="A518" s="35"/>
      <c r="B518" s="10"/>
      <c r="C518" s="10"/>
      <c r="D518" s="10"/>
      <c r="E518" s="10"/>
      <c r="F518" s="10"/>
      <c r="G518" s="10"/>
      <c r="H518" s="10"/>
      <c r="I518" s="10"/>
      <c r="J518" s="10"/>
      <c r="K518" s="14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18">
        <f t="shared" ca="1" si="1"/>
        <v>0</v>
      </c>
      <c r="AK518" s="19" t="str">
        <f t="shared" ca="1" si="2"/>
        <v>PRE</v>
      </c>
      <c r="AL518" s="20" t="s">
        <v>78</v>
      </c>
      <c r="AM518" s="20">
        <v>18</v>
      </c>
      <c r="AN518" s="21">
        <v>16</v>
      </c>
    </row>
    <row r="519" spans="1:40" ht="12" hidden="1" customHeight="1">
      <c r="A519" s="35"/>
      <c r="B519" s="10"/>
      <c r="C519" s="10"/>
      <c r="D519" s="10"/>
      <c r="E519" s="10"/>
      <c r="F519" s="10"/>
      <c r="G519" s="10"/>
      <c r="H519" s="10"/>
      <c r="I519" s="10"/>
      <c r="J519" s="10"/>
      <c r="K519" s="14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18">
        <f t="shared" ca="1" si="1"/>
        <v>0</v>
      </c>
      <c r="AK519" s="19" t="str">
        <f t="shared" ca="1" si="2"/>
        <v>PRE</v>
      </c>
      <c r="AL519" s="20" t="s">
        <v>78</v>
      </c>
      <c r="AM519" s="20">
        <v>19</v>
      </c>
      <c r="AN519" s="21">
        <v>17</v>
      </c>
    </row>
    <row r="520" spans="1:40" ht="12" hidden="1" customHeight="1">
      <c r="A520" s="35"/>
      <c r="B520" s="10"/>
      <c r="C520" s="10"/>
      <c r="D520" s="10"/>
      <c r="E520" s="10"/>
      <c r="F520" s="10"/>
      <c r="G520" s="10"/>
      <c r="H520" s="10"/>
      <c r="I520" s="10"/>
      <c r="J520" s="10"/>
      <c r="K520" s="14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18">
        <f t="shared" ca="1" si="1"/>
        <v>0</v>
      </c>
      <c r="AK520" s="19" t="str">
        <f t="shared" ca="1" si="2"/>
        <v>PRE</v>
      </c>
      <c r="AL520" s="20" t="s">
        <v>78</v>
      </c>
      <c r="AM520" s="20">
        <v>20</v>
      </c>
      <c r="AN520" s="21">
        <v>18</v>
      </c>
    </row>
    <row r="521" spans="1:40" ht="12" hidden="1" customHeight="1">
      <c r="A521" s="35"/>
      <c r="B521" s="10"/>
      <c r="C521" s="10"/>
      <c r="D521" s="10"/>
      <c r="E521" s="10"/>
      <c r="F521" s="10"/>
      <c r="G521" s="10"/>
      <c r="H521" s="10"/>
      <c r="I521" s="10"/>
      <c r="J521" s="10"/>
      <c r="K521" s="14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18">
        <f t="shared" ca="1" si="1"/>
        <v>0</v>
      </c>
      <c r="AK521" s="19" t="str">
        <f t="shared" ca="1" si="2"/>
        <v>PRE</v>
      </c>
      <c r="AL521" s="20" t="s">
        <v>78</v>
      </c>
      <c r="AM521" s="20">
        <v>21</v>
      </c>
      <c r="AN521" s="21">
        <v>19</v>
      </c>
    </row>
    <row r="522" spans="1:40" ht="12" hidden="1" customHeight="1">
      <c r="A522" s="35"/>
      <c r="B522" s="10"/>
      <c r="C522" s="10"/>
      <c r="D522" s="10"/>
      <c r="E522" s="10"/>
      <c r="F522" s="10"/>
      <c r="G522" s="10"/>
      <c r="H522" s="10"/>
      <c r="I522" s="10"/>
      <c r="J522" s="10"/>
      <c r="K522" s="14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18">
        <f t="shared" ca="1" si="1"/>
        <v>0</v>
      </c>
      <c r="AK522" s="19" t="str">
        <f t="shared" ca="1" si="2"/>
        <v>PRE</v>
      </c>
      <c r="AL522" s="20" t="s">
        <v>78</v>
      </c>
      <c r="AM522" s="20">
        <v>22</v>
      </c>
      <c r="AN522" s="21">
        <v>20</v>
      </c>
    </row>
    <row r="523" spans="1:40" ht="12" hidden="1" customHeight="1">
      <c r="A523" s="35"/>
      <c r="B523" s="10"/>
      <c r="C523" s="10"/>
      <c r="D523" s="10"/>
      <c r="E523" s="10"/>
      <c r="F523" s="10"/>
      <c r="G523" s="10"/>
      <c r="H523" s="10"/>
      <c r="I523" s="10"/>
      <c r="J523" s="10"/>
      <c r="K523" s="14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18">
        <f t="shared" ca="1" si="1"/>
        <v>0</v>
      </c>
      <c r="AK523" s="19" t="str">
        <f t="shared" ca="1" si="2"/>
        <v>PRE</v>
      </c>
      <c r="AL523" s="20" t="s">
        <v>78</v>
      </c>
      <c r="AM523" s="20">
        <v>23</v>
      </c>
      <c r="AN523" s="21">
        <v>21</v>
      </c>
    </row>
    <row r="524" spans="1:40" ht="12" hidden="1" customHeight="1">
      <c r="A524" s="35"/>
      <c r="B524" s="10"/>
      <c r="C524" s="10"/>
      <c r="D524" s="10"/>
      <c r="E524" s="10"/>
      <c r="F524" s="10"/>
      <c r="G524" s="10"/>
      <c r="H524" s="10"/>
      <c r="I524" s="10"/>
      <c r="J524" s="10"/>
      <c r="K524" s="14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18">
        <f t="shared" ca="1" si="1"/>
        <v>0</v>
      </c>
      <c r="AK524" s="19" t="str">
        <f t="shared" ca="1" si="2"/>
        <v>PRE</v>
      </c>
      <c r="AL524" s="20" t="s">
        <v>78</v>
      </c>
      <c r="AM524" s="20">
        <v>24</v>
      </c>
      <c r="AN524" s="21">
        <v>22</v>
      </c>
    </row>
    <row r="525" spans="1:40" ht="12" hidden="1" customHeight="1">
      <c r="A525" s="35"/>
      <c r="B525" s="10"/>
      <c r="C525" s="10"/>
      <c r="D525" s="10"/>
      <c r="E525" s="10"/>
      <c r="F525" s="10"/>
      <c r="G525" s="10"/>
      <c r="H525" s="10"/>
      <c r="I525" s="10"/>
      <c r="J525" s="10"/>
      <c r="K525" s="14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18">
        <f t="shared" ca="1" si="1"/>
        <v>0</v>
      </c>
      <c r="AK525" s="19" t="str">
        <f t="shared" ca="1" si="2"/>
        <v>PRE</v>
      </c>
      <c r="AL525" s="20" t="s">
        <v>78</v>
      </c>
      <c r="AM525" s="20">
        <v>25</v>
      </c>
      <c r="AN525" s="21">
        <v>23</v>
      </c>
    </row>
    <row r="526" spans="1:40" ht="12" hidden="1" customHeight="1">
      <c r="A526" s="35"/>
      <c r="B526" s="10"/>
      <c r="C526" s="10"/>
      <c r="D526" s="10"/>
      <c r="E526" s="10"/>
      <c r="F526" s="10"/>
      <c r="G526" s="10"/>
      <c r="H526" s="10"/>
      <c r="I526" s="10"/>
      <c r="J526" s="10"/>
      <c r="K526" s="14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18">
        <f t="shared" ca="1" si="1"/>
        <v>0</v>
      </c>
      <c r="AK526" s="19" t="str">
        <f t="shared" ca="1" si="2"/>
        <v>PRE</v>
      </c>
      <c r="AL526" s="20" t="s">
        <v>78</v>
      </c>
      <c r="AM526" s="20">
        <v>26</v>
      </c>
      <c r="AN526" s="21">
        <v>24</v>
      </c>
    </row>
    <row r="527" spans="1:40" ht="12" hidden="1" customHeight="1">
      <c r="A527" s="35"/>
      <c r="B527" s="10"/>
      <c r="C527" s="10"/>
      <c r="D527" s="10"/>
      <c r="E527" s="10"/>
      <c r="F527" s="10"/>
      <c r="G527" s="10"/>
      <c r="H527" s="10"/>
      <c r="I527" s="10"/>
      <c r="J527" s="10"/>
      <c r="K527" s="14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18">
        <f t="shared" ca="1" si="1"/>
        <v>0</v>
      </c>
      <c r="AK527" s="19" t="str">
        <f t="shared" ca="1" si="2"/>
        <v>PRE</v>
      </c>
      <c r="AL527" s="20" t="s">
        <v>78</v>
      </c>
      <c r="AM527" s="20">
        <v>27</v>
      </c>
      <c r="AN527" s="21">
        <v>25</v>
      </c>
    </row>
    <row r="528" spans="1:40" ht="12" hidden="1" customHeight="1">
      <c r="A528" s="35"/>
      <c r="B528" s="10"/>
      <c r="C528" s="10"/>
      <c r="D528" s="10"/>
      <c r="E528" s="10"/>
      <c r="F528" s="10"/>
      <c r="G528" s="10"/>
      <c r="H528" s="10"/>
      <c r="I528" s="10"/>
      <c r="J528" s="10"/>
      <c r="K528" s="14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18">
        <f t="shared" ca="1" si="1"/>
        <v>0</v>
      </c>
      <c r="AK528" s="19" t="str">
        <f t="shared" ca="1" si="2"/>
        <v>PRE</v>
      </c>
      <c r="AL528" s="20" t="s">
        <v>78</v>
      </c>
      <c r="AM528" s="20">
        <v>28</v>
      </c>
      <c r="AN528" s="21">
        <v>26</v>
      </c>
    </row>
    <row r="529" spans="1:40" ht="12" hidden="1" customHeight="1">
      <c r="A529" s="35"/>
      <c r="B529" s="10"/>
      <c r="C529" s="10"/>
      <c r="D529" s="10"/>
      <c r="E529" s="10"/>
      <c r="F529" s="10"/>
      <c r="G529" s="10"/>
      <c r="H529" s="10"/>
      <c r="I529" s="10"/>
      <c r="J529" s="10"/>
      <c r="K529" s="14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18">
        <f t="shared" ca="1" si="1"/>
        <v>0</v>
      </c>
      <c r="AK529" s="19" t="str">
        <f t="shared" ca="1" si="2"/>
        <v>PRE</v>
      </c>
      <c r="AL529" s="20" t="s">
        <v>78</v>
      </c>
      <c r="AM529" s="20">
        <v>29</v>
      </c>
      <c r="AN529" s="21">
        <v>27</v>
      </c>
    </row>
    <row r="530" spans="1:40" ht="12" hidden="1" customHeight="1">
      <c r="A530" s="35"/>
      <c r="B530" s="10"/>
      <c r="C530" s="10"/>
      <c r="D530" s="10"/>
      <c r="E530" s="10"/>
      <c r="F530" s="10"/>
      <c r="G530" s="10"/>
      <c r="H530" s="10"/>
      <c r="I530" s="10"/>
      <c r="J530" s="10"/>
      <c r="K530" s="14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18">
        <f t="shared" ca="1" si="1"/>
        <v>0</v>
      </c>
      <c r="AK530" s="19" t="str">
        <f t="shared" ca="1" si="2"/>
        <v>PRE</v>
      </c>
      <c r="AL530" s="20" t="s">
        <v>78</v>
      </c>
      <c r="AM530" s="20">
        <v>30</v>
      </c>
      <c r="AN530" s="21">
        <v>28</v>
      </c>
    </row>
    <row r="531" spans="1:40" ht="12" hidden="1" customHeight="1">
      <c r="A531" s="35"/>
      <c r="B531" s="10"/>
      <c r="C531" s="10"/>
      <c r="D531" s="10"/>
      <c r="E531" s="10"/>
      <c r="F531" s="10"/>
      <c r="G531" s="10"/>
      <c r="H531" s="10"/>
      <c r="I531" s="10"/>
      <c r="J531" s="10"/>
      <c r="K531" s="14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18">
        <f t="shared" ca="1" si="1"/>
        <v>0</v>
      </c>
      <c r="AK531" s="19" t="str">
        <f t="shared" ca="1" si="2"/>
        <v>PRE</v>
      </c>
      <c r="AL531" s="20" t="s">
        <v>78</v>
      </c>
      <c r="AM531" s="20">
        <v>31</v>
      </c>
      <c r="AN531" s="21">
        <v>29</v>
      </c>
    </row>
    <row r="532" spans="1:40" ht="12" hidden="1" customHeight="1">
      <c r="A532" s="35"/>
      <c r="B532" s="10"/>
      <c r="C532" s="10"/>
      <c r="D532" s="10"/>
      <c r="E532" s="10"/>
      <c r="F532" s="10"/>
      <c r="G532" s="10"/>
      <c r="H532" s="10"/>
      <c r="I532" s="10"/>
      <c r="J532" s="10"/>
      <c r="K532" s="14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18">
        <f t="shared" ca="1" si="1"/>
        <v>0</v>
      </c>
      <c r="AK532" s="19" t="str">
        <f t="shared" ca="1" si="2"/>
        <v>PRE</v>
      </c>
      <c r="AL532" s="20" t="s">
        <v>78</v>
      </c>
      <c r="AM532" s="20">
        <v>32</v>
      </c>
      <c r="AN532" s="21">
        <v>30</v>
      </c>
    </row>
    <row r="533" spans="1:40" ht="12" hidden="1" customHeight="1">
      <c r="A533" s="35"/>
      <c r="B533" s="10"/>
      <c r="C533" s="10"/>
      <c r="D533" s="10"/>
      <c r="E533" s="10"/>
      <c r="F533" s="10"/>
      <c r="G533" s="10"/>
      <c r="H533" s="10"/>
      <c r="I533" s="10"/>
      <c r="J533" s="10"/>
      <c r="K533" s="14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18">
        <f t="shared" ca="1" si="1"/>
        <v>0</v>
      </c>
      <c r="AK533" s="19" t="str">
        <f t="shared" ca="1" si="2"/>
        <v>PRE</v>
      </c>
      <c r="AL533" s="20" t="s">
        <v>78</v>
      </c>
      <c r="AM533" s="20">
        <v>33</v>
      </c>
      <c r="AN533" s="21">
        <v>31</v>
      </c>
    </row>
    <row r="534" spans="1:40" ht="12" hidden="1" customHeight="1">
      <c r="A534" s="35"/>
      <c r="B534" s="10"/>
      <c r="C534" s="10"/>
      <c r="D534" s="10"/>
      <c r="E534" s="10"/>
      <c r="F534" s="10"/>
      <c r="G534" s="10"/>
      <c r="H534" s="10"/>
      <c r="I534" s="10"/>
      <c r="J534" s="10"/>
      <c r="K534" s="14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18">
        <f t="shared" ca="1" si="1"/>
        <v>0</v>
      </c>
      <c r="AK534" s="19" t="str">
        <f t="shared" ca="1" si="2"/>
        <v>PRE</v>
      </c>
      <c r="AL534" s="20" t="s">
        <v>78</v>
      </c>
      <c r="AM534" s="20">
        <v>34</v>
      </c>
      <c r="AN534" s="21">
        <v>32</v>
      </c>
    </row>
    <row r="535" spans="1:40" ht="12" hidden="1" customHeight="1">
      <c r="A535" s="35"/>
      <c r="B535" s="10"/>
      <c r="C535" s="10"/>
      <c r="D535" s="10"/>
      <c r="E535" s="10"/>
      <c r="F535" s="10"/>
      <c r="G535" s="10"/>
      <c r="H535" s="10"/>
      <c r="I535" s="10"/>
      <c r="J535" s="10"/>
      <c r="K535" s="14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18">
        <f t="shared" ca="1" si="1"/>
        <v>0</v>
      </c>
      <c r="AK535" s="19" t="str">
        <f t="shared" ca="1" si="2"/>
        <v>PRE</v>
      </c>
      <c r="AL535" s="20" t="s">
        <v>78</v>
      </c>
      <c r="AM535" s="20">
        <v>35</v>
      </c>
      <c r="AN535" s="21">
        <v>33</v>
      </c>
    </row>
    <row r="536" spans="1:40" ht="12" hidden="1" customHeight="1">
      <c r="A536" s="35"/>
      <c r="B536" s="10"/>
      <c r="C536" s="10"/>
      <c r="D536" s="10"/>
      <c r="E536" s="10"/>
      <c r="F536" s="10"/>
      <c r="G536" s="10"/>
      <c r="H536" s="10"/>
      <c r="I536" s="10"/>
      <c r="J536" s="10"/>
      <c r="K536" s="14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18">
        <f t="shared" ca="1" si="1"/>
        <v>0</v>
      </c>
      <c r="AK536" s="19" t="str">
        <f t="shared" ca="1" si="2"/>
        <v>PRE</v>
      </c>
      <c r="AL536" s="20" t="s">
        <v>78</v>
      </c>
      <c r="AM536" s="20">
        <v>36</v>
      </c>
      <c r="AN536" s="21">
        <v>34</v>
      </c>
    </row>
    <row r="537" spans="1:40" ht="12" hidden="1" customHeight="1">
      <c r="A537" s="35"/>
      <c r="B537" s="10"/>
      <c r="C537" s="10"/>
      <c r="D537" s="10"/>
      <c r="E537" s="10"/>
      <c r="F537" s="10"/>
      <c r="G537" s="10"/>
      <c r="H537" s="10"/>
      <c r="I537" s="10"/>
      <c r="J537" s="10"/>
      <c r="K537" s="14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18">
        <f t="shared" ca="1" si="1"/>
        <v>0</v>
      </c>
      <c r="AK537" s="19" t="str">
        <f t="shared" ca="1" si="2"/>
        <v>PRE</v>
      </c>
      <c r="AL537" s="20" t="s">
        <v>78</v>
      </c>
      <c r="AM537" s="20">
        <v>37</v>
      </c>
      <c r="AN537" s="21">
        <v>35</v>
      </c>
    </row>
    <row r="538" spans="1:40" ht="12" hidden="1" customHeight="1">
      <c r="A538" s="35"/>
      <c r="B538" s="10"/>
      <c r="C538" s="10"/>
      <c r="D538" s="10"/>
      <c r="E538" s="10"/>
      <c r="F538" s="10"/>
      <c r="G538" s="10"/>
      <c r="H538" s="10"/>
      <c r="I538" s="10"/>
      <c r="J538" s="10"/>
      <c r="K538" s="14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18">
        <f t="shared" ca="1" si="1"/>
        <v>0</v>
      </c>
      <c r="AK538" s="19" t="str">
        <f t="shared" ca="1" si="2"/>
        <v>PRE</v>
      </c>
      <c r="AL538" s="20" t="s">
        <v>78</v>
      </c>
      <c r="AM538" s="20">
        <v>38</v>
      </c>
      <c r="AN538" s="21">
        <v>36</v>
      </c>
    </row>
    <row r="539" spans="1:40" ht="12" hidden="1" customHeight="1">
      <c r="A539" s="35"/>
      <c r="B539" s="10"/>
      <c r="C539" s="10"/>
      <c r="D539" s="10"/>
      <c r="E539" s="10"/>
      <c r="F539" s="10"/>
      <c r="G539" s="10"/>
      <c r="H539" s="10"/>
      <c r="I539" s="10"/>
      <c r="J539" s="10"/>
      <c r="K539" s="14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18">
        <f t="shared" ca="1" si="1"/>
        <v>0</v>
      </c>
      <c r="AK539" s="19" t="str">
        <f t="shared" ca="1" si="2"/>
        <v>PRE</v>
      </c>
      <c r="AL539" s="20" t="s">
        <v>78</v>
      </c>
      <c r="AM539" s="20">
        <v>39</v>
      </c>
      <c r="AN539" s="21">
        <v>37</v>
      </c>
    </row>
    <row r="540" spans="1:40" ht="12" hidden="1" customHeight="1">
      <c r="A540" s="35"/>
      <c r="B540" s="10"/>
      <c r="C540" s="10"/>
      <c r="D540" s="10"/>
      <c r="E540" s="10"/>
      <c r="F540" s="10"/>
      <c r="G540" s="10"/>
      <c r="H540" s="10"/>
      <c r="I540" s="10"/>
      <c r="J540" s="10"/>
      <c r="K540" s="14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18">
        <f t="shared" ca="1" si="1"/>
        <v>0</v>
      </c>
      <c r="AK540" s="19" t="str">
        <f t="shared" ca="1" si="2"/>
        <v>PRE</v>
      </c>
      <c r="AL540" s="20" t="s">
        <v>78</v>
      </c>
      <c r="AM540" s="20">
        <v>40</v>
      </c>
      <c r="AN540" s="21">
        <v>38</v>
      </c>
    </row>
    <row r="541" spans="1:40" ht="12" hidden="1" customHeight="1">
      <c r="A541" s="35"/>
      <c r="B541" s="10"/>
      <c r="C541" s="10"/>
      <c r="D541" s="10"/>
      <c r="E541" s="10"/>
      <c r="F541" s="10"/>
      <c r="G541" s="10"/>
      <c r="H541" s="10"/>
      <c r="I541" s="10"/>
      <c r="J541" s="10"/>
      <c r="K541" s="14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18">
        <f t="shared" ca="1" si="1"/>
        <v>0</v>
      </c>
      <c r="AK541" s="19" t="str">
        <f t="shared" ca="1" si="2"/>
        <v>PRE</v>
      </c>
      <c r="AL541" s="20" t="s">
        <v>78</v>
      </c>
      <c r="AM541" s="20">
        <v>41</v>
      </c>
      <c r="AN541" s="21">
        <v>39</v>
      </c>
    </row>
    <row r="542" spans="1:40" ht="12" hidden="1" customHeight="1">
      <c r="A542" s="35"/>
      <c r="B542" s="10"/>
      <c r="C542" s="10"/>
      <c r="D542" s="10"/>
      <c r="E542" s="10"/>
      <c r="F542" s="10"/>
      <c r="G542" s="10"/>
      <c r="H542" s="10"/>
      <c r="I542" s="10"/>
      <c r="J542" s="10"/>
      <c r="K542" s="14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18">
        <f t="shared" ca="1" si="1"/>
        <v>0</v>
      </c>
      <c r="AK542" s="19" t="str">
        <f t="shared" ca="1" si="2"/>
        <v>PRE</v>
      </c>
      <c r="AL542" s="20" t="s">
        <v>78</v>
      </c>
      <c r="AM542" s="20">
        <v>42</v>
      </c>
      <c r="AN542" s="21">
        <v>40</v>
      </c>
    </row>
    <row r="543" spans="1:40" ht="12" hidden="1" customHeight="1">
      <c r="A543" s="35"/>
      <c r="B543" s="10"/>
      <c r="C543" s="10"/>
      <c r="D543" s="10"/>
      <c r="E543" s="10"/>
      <c r="F543" s="10"/>
      <c r="G543" s="10"/>
      <c r="H543" s="10"/>
      <c r="I543" s="10"/>
      <c r="J543" s="10"/>
      <c r="K543" s="14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18">
        <f t="shared" ca="1" si="1"/>
        <v>0</v>
      </c>
      <c r="AK543" s="19" t="str">
        <f t="shared" ca="1" si="2"/>
        <v>PRE</v>
      </c>
      <c r="AL543" s="20" t="s">
        <v>78</v>
      </c>
      <c r="AM543" s="20">
        <v>43</v>
      </c>
      <c r="AN543" s="21">
        <v>41</v>
      </c>
    </row>
    <row r="544" spans="1:40" ht="12" hidden="1" customHeight="1">
      <c r="A544" s="35"/>
      <c r="B544" s="10"/>
      <c r="C544" s="10"/>
      <c r="D544" s="10"/>
      <c r="E544" s="10"/>
      <c r="F544" s="10"/>
      <c r="G544" s="10"/>
      <c r="H544" s="10"/>
      <c r="I544" s="10"/>
      <c r="J544" s="10"/>
      <c r="K544" s="14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18">
        <f t="shared" ca="1" si="1"/>
        <v>0</v>
      </c>
      <c r="AK544" s="19" t="str">
        <f t="shared" ca="1" si="2"/>
        <v>PRE</v>
      </c>
      <c r="AL544" s="20" t="s">
        <v>78</v>
      </c>
      <c r="AM544" s="20">
        <v>44</v>
      </c>
      <c r="AN544" s="21">
        <v>42</v>
      </c>
    </row>
    <row r="545" spans="1:40" ht="12" hidden="1" customHeight="1">
      <c r="A545" s="35"/>
      <c r="B545" s="10"/>
      <c r="C545" s="10"/>
      <c r="D545" s="10"/>
      <c r="E545" s="10"/>
      <c r="F545" s="10"/>
      <c r="G545" s="10"/>
      <c r="H545" s="10"/>
      <c r="I545" s="10"/>
      <c r="J545" s="10"/>
      <c r="K545" s="14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18">
        <f t="shared" ca="1" si="1"/>
        <v>0</v>
      </c>
      <c r="AK545" s="19" t="str">
        <f t="shared" ca="1" si="2"/>
        <v>PRE</v>
      </c>
      <c r="AL545" s="20" t="s">
        <v>78</v>
      </c>
      <c r="AM545" s="20">
        <v>45</v>
      </c>
      <c r="AN545" s="21">
        <v>43</v>
      </c>
    </row>
    <row r="546" spans="1:40" ht="12" hidden="1" customHeight="1">
      <c r="A546" s="35"/>
      <c r="B546" s="10"/>
      <c r="C546" s="10"/>
      <c r="D546" s="10"/>
      <c r="E546" s="10"/>
      <c r="F546" s="10"/>
      <c r="G546" s="10"/>
      <c r="H546" s="10"/>
      <c r="I546" s="10"/>
      <c r="J546" s="10"/>
      <c r="K546" s="14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18">
        <f t="shared" ca="1" si="1"/>
        <v>0</v>
      </c>
      <c r="AK546" s="19" t="str">
        <f t="shared" ca="1" si="2"/>
        <v>PRE</v>
      </c>
      <c r="AL546" s="20" t="s">
        <v>78</v>
      </c>
      <c r="AM546" s="20">
        <v>46</v>
      </c>
      <c r="AN546" s="21">
        <v>44</v>
      </c>
    </row>
    <row r="547" spans="1:40" ht="12" hidden="1" customHeight="1">
      <c r="A547" s="35"/>
      <c r="B547" s="10"/>
      <c r="C547" s="10"/>
      <c r="D547" s="10"/>
      <c r="E547" s="10"/>
      <c r="F547" s="10"/>
      <c r="G547" s="10"/>
      <c r="H547" s="10"/>
      <c r="I547" s="10"/>
      <c r="J547" s="10"/>
      <c r="K547" s="14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18">
        <f t="shared" ca="1" si="1"/>
        <v>0</v>
      </c>
      <c r="AK547" s="19" t="str">
        <f t="shared" ca="1" si="2"/>
        <v>PRE</v>
      </c>
      <c r="AL547" s="20" t="s">
        <v>78</v>
      </c>
      <c r="AM547" s="20">
        <v>47</v>
      </c>
      <c r="AN547" s="21">
        <v>45</v>
      </c>
    </row>
    <row r="548" spans="1:40" ht="12" hidden="1" customHeight="1">
      <c r="A548" s="35"/>
      <c r="B548" s="10"/>
      <c r="C548" s="10"/>
      <c r="D548" s="10"/>
      <c r="E548" s="10"/>
      <c r="F548" s="10"/>
      <c r="G548" s="10"/>
      <c r="H548" s="10"/>
      <c r="I548" s="10"/>
      <c r="J548" s="10"/>
      <c r="K548" s="14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18">
        <f t="shared" ca="1" si="1"/>
        <v>0</v>
      </c>
      <c r="AK548" s="19" t="str">
        <f t="shared" ca="1" si="2"/>
        <v>PRE</v>
      </c>
      <c r="AL548" s="20" t="s">
        <v>78</v>
      </c>
      <c r="AM548" s="20">
        <v>48</v>
      </c>
      <c r="AN548" s="21">
        <v>46</v>
      </c>
    </row>
    <row r="549" spans="1:40" ht="12" hidden="1" customHeight="1">
      <c r="A549" s="35"/>
      <c r="B549" s="10"/>
      <c r="C549" s="10"/>
      <c r="D549" s="10"/>
      <c r="E549" s="10"/>
      <c r="F549" s="10"/>
      <c r="G549" s="10"/>
      <c r="H549" s="10"/>
      <c r="I549" s="10"/>
      <c r="J549" s="10"/>
      <c r="K549" s="14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18">
        <f t="shared" ca="1" si="1"/>
        <v>0</v>
      </c>
      <c r="AK549" s="19" t="str">
        <f t="shared" ca="1" si="2"/>
        <v>PRE</v>
      </c>
      <c r="AL549" s="20" t="s">
        <v>78</v>
      </c>
      <c r="AM549" s="20">
        <v>49</v>
      </c>
      <c r="AN549" s="21">
        <v>47</v>
      </c>
    </row>
    <row r="550" spans="1:40" ht="12" hidden="1" customHeight="1">
      <c r="A550" s="35"/>
      <c r="B550" s="10"/>
      <c r="C550" s="10"/>
      <c r="D550" s="10"/>
      <c r="E550" s="10"/>
      <c r="F550" s="10"/>
      <c r="G550" s="10"/>
      <c r="H550" s="10"/>
      <c r="I550" s="10"/>
      <c r="J550" s="10"/>
      <c r="K550" s="14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18">
        <f t="shared" ca="1" si="1"/>
        <v>0</v>
      </c>
      <c r="AK550" s="19" t="str">
        <f t="shared" ca="1" si="2"/>
        <v>PRE</v>
      </c>
      <c r="AL550" s="20" t="s">
        <v>78</v>
      </c>
      <c r="AM550" s="20">
        <v>50</v>
      </c>
      <c r="AN550" s="21">
        <v>48</v>
      </c>
    </row>
    <row r="551" spans="1:40" ht="12" hidden="1" customHeight="1">
      <c r="A551" s="35"/>
      <c r="B551" s="10"/>
      <c r="C551" s="10"/>
      <c r="D551" s="10"/>
      <c r="E551" s="10"/>
      <c r="F551" s="10"/>
      <c r="G551" s="10"/>
      <c r="H551" s="10"/>
      <c r="I551" s="10"/>
      <c r="J551" s="10"/>
      <c r="K551" s="14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18">
        <f t="shared" ca="1" si="1"/>
        <v>0</v>
      </c>
      <c r="AK551" s="19" t="str">
        <f t="shared" ca="1" si="2"/>
        <v>PRE</v>
      </c>
      <c r="AL551" s="20" t="s">
        <v>78</v>
      </c>
      <c r="AM551" s="20">
        <v>51</v>
      </c>
      <c r="AN551" s="21">
        <v>49</v>
      </c>
    </row>
    <row r="552" spans="1:40" ht="12" hidden="1" customHeight="1">
      <c r="A552" s="35"/>
      <c r="B552" s="10"/>
      <c r="C552" s="10"/>
      <c r="D552" s="10"/>
      <c r="E552" s="10"/>
      <c r="F552" s="10"/>
      <c r="G552" s="10"/>
      <c r="H552" s="10"/>
      <c r="I552" s="10"/>
      <c r="J552" s="10"/>
      <c r="K552" s="14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18">
        <f t="shared" ca="1" si="1"/>
        <v>0</v>
      </c>
      <c r="AK552" s="19" t="str">
        <f t="shared" ca="1" si="2"/>
        <v>PRE</v>
      </c>
      <c r="AL552" s="20" t="s">
        <v>78</v>
      </c>
      <c r="AM552" s="20">
        <v>52</v>
      </c>
      <c r="AN552" s="21">
        <v>50</v>
      </c>
    </row>
    <row r="553" spans="1:40" ht="12" hidden="1" customHeight="1">
      <c r="A553" s="35"/>
      <c r="B553" s="10"/>
      <c r="C553" s="10"/>
      <c r="D553" s="10"/>
      <c r="E553" s="10"/>
      <c r="F553" s="10"/>
      <c r="G553" s="10"/>
      <c r="H553" s="10"/>
      <c r="I553" s="10"/>
      <c r="J553" s="10"/>
      <c r="K553" s="14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18">
        <f t="shared" ca="1" si="1"/>
        <v>0</v>
      </c>
      <c r="AK553" s="19">
        <f t="shared" ca="1" si="2"/>
        <v>0</v>
      </c>
      <c r="AL553" s="20" t="s">
        <v>79</v>
      </c>
      <c r="AM553" s="20">
        <v>3</v>
      </c>
      <c r="AN553" s="21">
        <v>1</v>
      </c>
    </row>
    <row r="554" spans="1:40" ht="12" hidden="1" customHeight="1">
      <c r="A554" s="35"/>
      <c r="B554" s="10"/>
      <c r="C554" s="10"/>
      <c r="D554" s="10"/>
      <c r="E554" s="10"/>
      <c r="F554" s="10"/>
      <c r="G554" s="10"/>
      <c r="H554" s="10"/>
      <c r="I554" s="10"/>
      <c r="J554" s="10"/>
      <c r="K554" s="14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18">
        <f t="shared" ca="1" si="1"/>
        <v>0</v>
      </c>
      <c r="AK554" s="19">
        <f t="shared" ca="1" si="2"/>
        <v>0</v>
      </c>
      <c r="AL554" s="20" t="s">
        <v>79</v>
      </c>
      <c r="AM554" s="20">
        <v>4</v>
      </c>
      <c r="AN554" s="21">
        <v>2</v>
      </c>
    </row>
    <row r="555" spans="1:40" ht="12" hidden="1" customHeight="1">
      <c r="A555" s="35"/>
      <c r="B555" s="10"/>
      <c r="C555" s="10"/>
      <c r="D555" s="10"/>
      <c r="E555" s="10"/>
      <c r="F555" s="10"/>
      <c r="G555" s="10"/>
      <c r="H555" s="10"/>
      <c r="I555" s="10"/>
      <c r="J555" s="10"/>
      <c r="K555" s="14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18">
        <f t="shared" ca="1" si="1"/>
        <v>0</v>
      </c>
      <c r="AK555" s="19">
        <f t="shared" ca="1" si="2"/>
        <v>0</v>
      </c>
      <c r="AL555" s="20" t="s">
        <v>79</v>
      </c>
      <c r="AM555" s="20">
        <v>5</v>
      </c>
      <c r="AN555" s="21">
        <v>3</v>
      </c>
    </row>
    <row r="556" spans="1:40" ht="12" hidden="1" customHeight="1">
      <c r="A556" s="35"/>
      <c r="B556" s="10"/>
      <c r="C556" s="10"/>
      <c r="D556" s="10"/>
      <c r="E556" s="10"/>
      <c r="F556" s="10"/>
      <c r="G556" s="10"/>
      <c r="H556" s="10"/>
      <c r="I556" s="10"/>
      <c r="J556" s="10"/>
      <c r="K556" s="14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18">
        <f t="shared" ca="1" si="1"/>
        <v>0</v>
      </c>
      <c r="AK556" s="19">
        <f t="shared" ca="1" si="2"/>
        <v>0</v>
      </c>
      <c r="AL556" s="20" t="s">
        <v>79</v>
      </c>
      <c r="AM556" s="20">
        <v>6</v>
      </c>
      <c r="AN556" s="21">
        <v>4</v>
      </c>
    </row>
    <row r="557" spans="1:40" ht="12" hidden="1" customHeight="1">
      <c r="A557" s="35"/>
      <c r="B557" s="10"/>
      <c r="C557" s="10"/>
      <c r="D557" s="10"/>
      <c r="E557" s="10"/>
      <c r="F557" s="10"/>
      <c r="G557" s="10"/>
      <c r="H557" s="10"/>
      <c r="I557" s="10"/>
      <c r="J557" s="10"/>
      <c r="K557" s="14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18">
        <f t="shared" ca="1" si="1"/>
        <v>0</v>
      </c>
      <c r="AK557" s="19">
        <f t="shared" ca="1" si="2"/>
        <v>0</v>
      </c>
      <c r="AL557" s="20" t="s">
        <v>79</v>
      </c>
      <c r="AM557" s="20">
        <v>7</v>
      </c>
      <c r="AN557" s="21">
        <v>5</v>
      </c>
    </row>
    <row r="558" spans="1:40" ht="12" hidden="1" customHeight="1">
      <c r="A558" s="35"/>
      <c r="B558" s="10"/>
      <c r="C558" s="10"/>
      <c r="D558" s="10"/>
      <c r="E558" s="10"/>
      <c r="F558" s="10"/>
      <c r="G558" s="10"/>
      <c r="H558" s="10"/>
      <c r="I558" s="10"/>
      <c r="J558" s="10"/>
      <c r="K558" s="14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18">
        <f t="shared" ca="1" si="1"/>
        <v>0</v>
      </c>
      <c r="AK558" s="19">
        <f t="shared" ca="1" si="2"/>
        <v>0</v>
      </c>
      <c r="AL558" s="20" t="s">
        <v>79</v>
      </c>
      <c r="AM558" s="20">
        <v>8</v>
      </c>
      <c r="AN558" s="21">
        <v>6</v>
      </c>
    </row>
    <row r="559" spans="1:40" ht="12" hidden="1" customHeight="1">
      <c r="A559" s="35"/>
      <c r="B559" s="10"/>
      <c r="C559" s="10"/>
      <c r="D559" s="10"/>
      <c r="E559" s="10"/>
      <c r="F559" s="10"/>
      <c r="G559" s="10"/>
      <c r="H559" s="10"/>
      <c r="I559" s="10"/>
      <c r="J559" s="10"/>
      <c r="K559" s="14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18">
        <f t="shared" ca="1" si="1"/>
        <v>0</v>
      </c>
      <c r="AK559" s="19">
        <f t="shared" ca="1" si="2"/>
        <v>0</v>
      </c>
      <c r="AL559" s="20" t="s">
        <v>79</v>
      </c>
      <c r="AM559" s="20">
        <v>9</v>
      </c>
      <c r="AN559" s="21">
        <v>7</v>
      </c>
    </row>
    <row r="560" spans="1:40" ht="12" hidden="1" customHeight="1">
      <c r="A560" s="35"/>
      <c r="B560" s="10"/>
      <c r="C560" s="10"/>
      <c r="D560" s="10"/>
      <c r="E560" s="10"/>
      <c r="F560" s="10"/>
      <c r="G560" s="10"/>
      <c r="H560" s="10"/>
      <c r="I560" s="10"/>
      <c r="J560" s="10"/>
      <c r="K560" s="14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18">
        <f t="shared" ca="1" si="1"/>
        <v>0</v>
      </c>
      <c r="AK560" s="19">
        <f t="shared" ca="1" si="2"/>
        <v>0</v>
      </c>
      <c r="AL560" s="20" t="s">
        <v>79</v>
      </c>
      <c r="AM560" s="20">
        <v>10</v>
      </c>
      <c r="AN560" s="21">
        <v>8</v>
      </c>
    </row>
    <row r="561" spans="1:40" ht="12" hidden="1" customHeight="1">
      <c r="A561" s="35"/>
      <c r="B561" s="10"/>
      <c r="C561" s="10"/>
      <c r="D561" s="10"/>
      <c r="E561" s="10"/>
      <c r="F561" s="10"/>
      <c r="G561" s="10"/>
      <c r="H561" s="10"/>
      <c r="I561" s="10"/>
      <c r="J561" s="10"/>
      <c r="K561" s="14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18">
        <f t="shared" ca="1" si="1"/>
        <v>0</v>
      </c>
      <c r="AK561" s="19">
        <f t="shared" ca="1" si="2"/>
        <v>0</v>
      </c>
      <c r="AL561" s="20" t="s">
        <v>79</v>
      </c>
      <c r="AM561" s="20">
        <v>11</v>
      </c>
      <c r="AN561" s="21">
        <v>9</v>
      </c>
    </row>
    <row r="562" spans="1:40" ht="12" hidden="1" customHeight="1">
      <c r="A562" s="35"/>
      <c r="B562" s="10"/>
      <c r="C562" s="10"/>
      <c r="D562" s="10"/>
      <c r="E562" s="10"/>
      <c r="F562" s="10"/>
      <c r="G562" s="10"/>
      <c r="H562" s="10"/>
      <c r="I562" s="10"/>
      <c r="J562" s="10"/>
      <c r="K562" s="14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18">
        <f t="shared" ca="1" si="1"/>
        <v>0</v>
      </c>
      <c r="AK562" s="19">
        <f t="shared" ca="1" si="2"/>
        <v>0</v>
      </c>
      <c r="AL562" s="20" t="s">
        <v>79</v>
      </c>
      <c r="AM562" s="20">
        <v>12</v>
      </c>
      <c r="AN562" s="21">
        <v>10</v>
      </c>
    </row>
    <row r="563" spans="1:40" ht="12" hidden="1" customHeight="1">
      <c r="A563" s="35"/>
      <c r="B563" s="10"/>
      <c r="C563" s="10"/>
      <c r="D563" s="10"/>
      <c r="E563" s="10"/>
      <c r="F563" s="10"/>
      <c r="G563" s="10"/>
      <c r="H563" s="10"/>
      <c r="I563" s="10"/>
      <c r="J563" s="10"/>
      <c r="K563" s="14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18">
        <f t="shared" ca="1" si="1"/>
        <v>0</v>
      </c>
      <c r="AK563" s="19">
        <f t="shared" ca="1" si="2"/>
        <v>0</v>
      </c>
      <c r="AL563" s="20" t="s">
        <v>79</v>
      </c>
      <c r="AM563" s="20">
        <v>13</v>
      </c>
      <c r="AN563" s="21">
        <v>11</v>
      </c>
    </row>
    <row r="564" spans="1:40" ht="12" hidden="1" customHeight="1">
      <c r="A564" s="35"/>
      <c r="B564" s="10"/>
      <c r="C564" s="10"/>
      <c r="D564" s="10"/>
      <c r="E564" s="10"/>
      <c r="F564" s="10"/>
      <c r="G564" s="10"/>
      <c r="H564" s="10"/>
      <c r="I564" s="10"/>
      <c r="J564" s="10"/>
      <c r="K564" s="14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18">
        <f t="shared" ca="1" si="1"/>
        <v>0</v>
      </c>
      <c r="AK564" s="19">
        <f t="shared" ca="1" si="2"/>
        <v>0</v>
      </c>
      <c r="AL564" s="20" t="s">
        <v>79</v>
      </c>
      <c r="AM564" s="20">
        <v>14</v>
      </c>
      <c r="AN564" s="21">
        <v>12</v>
      </c>
    </row>
    <row r="565" spans="1:40" ht="12" hidden="1" customHeight="1">
      <c r="A565" s="35"/>
      <c r="B565" s="10"/>
      <c r="C565" s="10"/>
      <c r="D565" s="10"/>
      <c r="E565" s="10"/>
      <c r="F565" s="10"/>
      <c r="G565" s="10"/>
      <c r="H565" s="10"/>
      <c r="I565" s="10"/>
      <c r="J565" s="10"/>
      <c r="K565" s="14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18">
        <f t="shared" ca="1" si="1"/>
        <v>0</v>
      </c>
      <c r="AK565" s="19">
        <f t="shared" ca="1" si="2"/>
        <v>0</v>
      </c>
      <c r="AL565" s="20" t="s">
        <v>79</v>
      </c>
      <c r="AM565" s="20">
        <v>15</v>
      </c>
      <c r="AN565" s="21">
        <v>13</v>
      </c>
    </row>
    <row r="566" spans="1:40" ht="12" hidden="1" customHeight="1">
      <c r="A566" s="35"/>
      <c r="B566" s="10"/>
      <c r="C566" s="10"/>
      <c r="D566" s="10"/>
      <c r="E566" s="10"/>
      <c r="F566" s="10"/>
      <c r="G566" s="10"/>
      <c r="H566" s="10"/>
      <c r="I566" s="10"/>
      <c r="J566" s="10"/>
      <c r="K566" s="14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18">
        <f t="shared" ca="1" si="1"/>
        <v>0</v>
      </c>
      <c r="AK566" s="19">
        <f t="shared" ca="1" si="2"/>
        <v>0</v>
      </c>
      <c r="AL566" s="20" t="s">
        <v>79</v>
      </c>
      <c r="AM566" s="20">
        <v>16</v>
      </c>
      <c r="AN566" s="21">
        <v>14</v>
      </c>
    </row>
    <row r="567" spans="1:40" ht="12" hidden="1" customHeight="1">
      <c r="A567" s="35"/>
      <c r="B567" s="10"/>
      <c r="C567" s="10"/>
      <c r="D567" s="10"/>
      <c r="E567" s="10"/>
      <c r="F567" s="10"/>
      <c r="G567" s="10"/>
      <c r="H567" s="10"/>
      <c r="I567" s="10"/>
      <c r="J567" s="10"/>
      <c r="K567" s="14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18">
        <f t="shared" ca="1" si="1"/>
        <v>0</v>
      </c>
      <c r="AK567" s="19">
        <f t="shared" ca="1" si="2"/>
        <v>0</v>
      </c>
      <c r="AL567" s="20" t="s">
        <v>79</v>
      </c>
      <c r="AM567" s="20">
        <v>17</v>
      </c>
      <c r="AN567" s="21">
        <v>15</v>
      </c>
    </row>
    <row r="568" spans="1:40" ht="12" hidden="1" customHeight="1">
      <c r="A568" s="35"/>
      <c r="B568" s="10"/>
      <c r="C568" s="10"/>
      <c r="D568" s="10"/>
      <c r="E568" s="10"/>
      <c r="F568" s="10"/>
      <c r="G568" s="10"/>
      <c r="H568" s="10"/>
      <c r="I568" s="10"/>
      <c r="J568" s="10"/>
      <c r="K568" s="14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18">
        <f t="shared" ca="1" si="1"/>
        <v>0</v>
      </c>
      <c r="AK568" s="19">
        <f t="shared" ca="1" si="2"/>
        <v>0</v>
      </c>
      <c r="AL568" s="20" t="s">
        <v>79</v>
      </c>
      <c r="AM568" s="20">
        <v>18</v>
      </c>
      <c r="AN568" s="21">
        <v>16</v>
      </c>
    </row>
    <row r="569" spans="1:40" ht="12" hidden="1" customHeight="1">
      <c r="A569" s="35"/>
      <c r="B569" s="10"/>
      <c r="C569" s="10"/>
      <c r="D569" s="10"/>
      <c r="E569" s="10"/>
      <c r="F569" s="10"/>
      <c r="G569" s="10"/>
      <c r="H569" s="10"/>
      <c r="I569" s="10"/>
      <c r="J569" s="10"/>
      <c r="K569" s="14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18">
        <f t="shared" ca="1" si="1"/>
        <v>0</v>
      </c>
      <c r="AK569" s="19">
        <f t="shared" ca="1" si="2"/>
        <v>0</v>
      </c>
      <c r="AL569" s="20" t="s">
        <v>79</v>
      </c>
      <c r="AM569" s="20">
        <v>19</v>
      </c>
      <c r="AN569" s="21">
        <v>17</v>
      </c>
    </row>
    <row r="570" spans="1:40" ht="12" hidden="1" customHeight="1">
      <c r="A570" s="35"/>
      <c r="B570" s="10"/>
      <c r="C570" s="10"/>
      <c r="D570" s="10"/>
      <c r="E570" s="10"/>
      <c r="F570" s="10"/>
      <c r="G570" s="10"/>
      <c r="H570" s="10"/>
      <c r="I570" s="10"/>
      <c r="J570" s="10"/>
      <c r="K570" s="14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18">
        <f t="shared" ca="1" si="1"/>
        <v>0</v>
      </c>
      <c r="AK570" s="19">
        <f t="shared" ca="1" si="2"/>
        <v>0</v>
      </c>
      <c r="AL570" s="20" t="s">
        <v>79</v>
      </c>
      <c r="AM570" s="20">
        <v>20</v>
      </c>
      <c r="AN570" s="21">
        <v>18</v>
      </c>
    </row>
    <row r="571" spans="1:40" ht="12" hidden="1" customHeight="1">
      <c r="A571" s="35"/>
      <c r="B571" s="10"/>
      <c r="C571" s="10"/>
      <c r="D571" s="10"/>
      <c r="E571" s="10"/>
      <c r="F571" s="10"/>
      <c r="G571" s="10"/>
      <c r="H571" s="10"/>
      <c r="I571" s="10"/>
      <c r="J571" s="10"/>
      <c r="K571" s="14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18">
        <f t="shared" ca="1" si="1"/>
        <v>0</v>
      </c>
      <c r="AK571" s="19">
        <f t="shared" ca="1" si="2"/>
        <v>0</v>
      </c>
      <c r="AL571" s="20" t="s">
        <v>79</v>
      </c>
      <c r="AM571" s="20">
        <v>21</v>
      </c>
      <c r="AN571" s="21">
        <v>19</v>
      </c>
    </row>
    <row r="572" spans="1:40" ht="12" hidden="1" customHeight="1">
      <c r="A572" s="35"/>
      <c r="B572" s="10"/>
      <c r="C572" s="10"/>
      <c r="D572" s="10"/>
      <c r="E572" s="10"/>
      <c r="F572" s="10"/>
      <c r="G572" s="10"/>
      <c r="H572" s="10"/>
      <c r="I572" s="10"/>
      <c r="J572" s="10"/>
      <c r="K572" s="14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18">
        <f t="shared" ca="1" si="1"/>
        <v>0</v>
      </c>
      <c r="AK572" s="19">
        <f t="shared" ca="1" si="2"/>
        <v>0</v>
      </c>
      <c r="AL572" s="20" t="s">
        <v>79</v>
      </c>
      <c r="AM572" s="20">
        <v>22</v>
      </c>
      <c r="AN572" s="21">
        <v>20</v>
      </c>
    </row>
    <row r="573" spans="1:40" ht="12" hidden="1" customHeight="1">
      <c r="A573" s="35"/>
      <c r="B573" s="10"/>
      <c r="C573" s="10"/>
      <c r="D573" s="10"/>
      <c r="E573" s="10"/>
      <c r="F573" s="10"/>
      <c r="G573" s="10"/>
      <c r="H573" s="10"/>
      <c r="I573" s="10"/>
      <c r="J573" s="10"/>
      <c r="K573" s="14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18">
        <f t="shared" ca="1" si="1"/>
        <v>0</v>
      </c>
      <c r="AK573" s="19">
        <f t="shared" ca="1" si="2"/>
        <v>0</v>
      </c>
      <c r="AL573" s="20" t="s">
        <v>79</v>
      </c>
      <c r="AM573" s="20">
        <v>23</v>
      </c>
      <c r="AN573" s="21">
        <v>21</v>
      </c>
    </row>
    <row r="574" spans="1:40" ht="12" hidden="1" customHeight="1">
      <c r="A574" s="35"/>
      <c r="B574" s="10"/>
      <c r="C574" s="10"/>
      <c r="D574" s="10"/>
      <c r="E574" s="10"/>
      <c r="F574" s="10"/>
      <c r="G574" s="10"/>
      <c r="H574" s="10"/>
      <c r="I574" s="10"/>
      <c r="J574" s="10"/>
      <c r="K574" s="14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18">
        <f t="shared" ca="1" si="1"/>
        <v>0</v>
      </c>
      <c r="AK574" s="19">
        <f t="shared" ca="1" si="2"/>
        <v>0</v>
      </c>
      <c r="AL574" s="20" t="s">
        <v>79</v>
      </c>
      <c r="AM574" s="20">
        <v>24</v>
      </c>
      <c r="AN574" s="21">
        <v>22</v>
      </c>
    </row>
    <row r="575" spans="1:40" ht="12" hidden="1" customHeight="1">
      <c r="A575" s="35"/>
      <c r="B575" s="10"/>
      <c r="C575" s="10"/>
      <c r="D575" s="10"/>
      <c r="E575" s="10"/>
      <c r="F575" s="10"/>
      <c r="G575" s="10"/>
      <c r="H575" s="10"/>
      <c r="I575" s="10"/>
      <c r="J575" s="10"/>
      <c r="K575" s="14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18">
        <f t="shared" ca="1" si="1"/>
        <v>0</v>
      </c>
      <c r="AK575" s="19">
        <f t="shared" ca="1" si="2"/>
        <v>0</v>
      </c>
      <c r="AL575" s="20" t="s">
        <v>79</v>
      </c>
      <c r="AM575" s="20">
        <v>25</v>
      </c>
      <c r="AN575" s="21">
        <v>23</v>
      </c>
    </row>
    <row r="576" spans="1:40" ht="12" hidden="1" customHeight="1">
      <c r="A576" s="35"/>
      <c r="B576" s="10"/>
      <c r="C576" s="10"/>
      <c r="D576" s="10"/>
      <c r="E576" s="10"/>
      <c r="F576" s="10"/>
      <c r="G576" s="10"/>
      <c r="H576" s="10"/>
      <c r="I576" s="10"/>
      <c r="J576" s="10"/>
      <c r="K576" s="14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18">
        <f t="shared" ca="1" si="1"/>
        <v>0</v>
      </c>
      <c r="AK576" s="19">
        <f t="shared" ca="1" si="2"/>
        <v>0</v>
      </c>
      <c r="AL576" s="20" t="s">
        <v>79</v>
      </c>
      <c r="AM576" s="20">
        <v>26</v>
      </c>
      <c r="AN576" s="21">
        <v>24</v>
      </c>
    </row>
    <row r="577" spans="1:40" ht="12" hidden="1" customHeight="1">
      <c r="A577" s="35"/>
      <c r="B577" s="10"/>
      <c r="C577" s="10"/>
      <c r="D577" s="10"/>
      <c r="E577" s="10"/>
      <c r="F577" s="10"/>
      <c r="G577" s="10"/>
      <c r="H577" s="10"/>
      <c r="I577" s="10"/>
      <c r="J577" s="10"/>
      <c r="K577" s="14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18">
        <f t="shared" ca="1" si="1"/>
        <v>0</v>
      </c>
      <c r="AK577" s="19">
        <f t="shared" ca="1" si="2"/>
        <v>0</v>
      </c>
      <c r="AL577" s="20" t="s">
        <v>79</v>
      </c>
      <c r="AM577" s="20">
        <v>27</v>
      </c>
      <c r="AN577" s="21">
        <v>25</v>
      </c>
    </row>
    <row r="578" spans="1:40" ht="12" hidden="1" customHeight="1">
      <c r="A578" s="35"/>
      <c r="B578" s="10"/>
      <c r="C578" s="10"/>
      <c r="D578" s="10"/>
      <c r="E578" s="10"/>
      <c r="F578" s="10"/>
      <c r="G578" s="10"/>
      <c r="H578" s="10"/>
      <c r="I578" s="10"/>
      <c r="J578" s="10"/>
      <c r="K578" s="14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18">
        <f t="shared" ca="1" si="1"/>
        <v>0</v>
      </c>
      <c r="AK578" s="19">
        <f t="shared" ca="1" si="2"/>
        <v>0</v>
      </c>
      <c r="AL578" s="20" t="s">
        <v>79</v>
      </c>
      <c r="AM578" s="20">
        <v>28</v>
      </c>
      <c r="AN578" s="21">
        <v>26</v>
      </c>
    </row>
    <row r="579" spans="1:40" ht="12" hidden="1" customHeight="1">
      <c r="A579" s="35"/>
      <c r="B579" s="10"/>
      <c r="C579" s="10"/>
      <c r="D579" s="10"/>
      <c r="E579" s="10"/>
      <c r="F579" s="10"/>
      <c r="G579" s="10"/>
      <c r="H579" s="10"/>
      <c r="I579" s="10"/>
      <c r="J579" s="10"/>
      <c r="K579" s="14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18">
        <f t="shared" ca="1" si="1"/>
        <v>0</v>
      </c>
      <c r="AK579" s="19">
        <f t="shared" ca="1" si="2"/>
        <v>0</v>
      </c>
      <c r="AL579" s="20" t="s">
        <v>79</v>
      </c>
      <c r="AM579" s="20">
        <v>29</v>
      </c>
      <c r="AN579" s="21">
        <v>27</v>
      </c>
    </row>
    <row r="580" spans="1:40" ht="12" hidden="1" customHeight="1">
      <c r="A580" s="35"/>
      <c r="B580" s="10"/>
      <c r="C580" s="10"/>
      <c r="D580" s="10"/>
      <c r="E580" s="10"/>
      <c r="F580" s="10"/>
      <c r="G580" s="10"/>
      <c r="H580" s="10"/>
      <c r="I580" s="10"/>
      <c r="J580" s="10"/>
      <c r="K580" s="14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18">
        <f t="shared" ca="1" si="1"/>
        <v>0</v>
      </c>
      <c r="AK580" s="19">
        <f t="shared" ca="1" si="2"/>
        <v>0</v>
      </c>
      <c r="AL580" s="20" t="s">
        <v>79</v>
      </c>
      <c r="AM580" s="20">
        <v>30</v>
      </c>
      <c r="AN580" s="21">
        <v>28</v>
      </c>
    </row>
    <row r="581" spans="1:40" ht="12" hidden="1" customHeight="1">
      <c r="A581" s="35"/>
      <c r="B581" s="10"/>
      <c r="C581" s="10"/>
      <c r="D581" s="10"/>
      <c r="E581" s="10"/>
      <c r="F581" s="10"/>
      <c r="G581" s="10"/>
      <c r="H581" s="10"/>
      <c r="I581" s="10"/>
      <c r="J581" s="10"/>
      <c r="K581" s="14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18">
        <f t="shared" ca="1" si="1"/>
        <v>0</v>
      </c>
      <c r="AK581" s="19">
        <f t="shared" ca="1" si="2"/>
        <v>0</v>
      </c>
      <c r="AL581" s="20" t="s">
        <v>79</v>
      </c>
      <c r="AM581" s="20">
        <v>31</v>
      </c>
      <c r="AN581" s="21">
        <v>29</v>
      </c>
    </row>
    <row r="582" spans="1:40" ht="12" hidden="1" customHeight="1">
      <c r="A582" s="35"/>
      <c r="B582" s="10"/>
      <c r="C582" s="10"/>
      <c r="D582" s="10"/>
      <c r="E582" s="10"/>
      <c r="F582" s="10"/>
      <c r="G582" s="10"/>
      <c r="H582" s="10"/>
      <c r="I582" s="10"/>
      <c r="J582" s="10"/>
      <c r="K582" s="14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18">
        <f t="shared" ca="1" si="1"/>
        <v>0</v>
      </c>
      <c r="AK582" s="19">
        <f t="shared" ca="1" si="2"/>
        <v>0</v>
      </c>
      <c r="AL582" s="20" t="s">
        <v>79</v>
      </c>
      <c r="AM582" s="20">
        <v>32</v>
      </c>
      <c r="AN582" s="21">
        <v>30</v>
      </c>
    </row>
    <row r="583" spans="1:40" ht="12" hidden="1" customHeight="1">
      <c r="A583" s="35"/>
      <c r="B583" s="10"/>
      <c r="C583" s="10"/>
      <c r="D583" s="10"/>
      <c r="E583" s="10"/>
      <c r="F583" s="10"/>
      <c r="G583" s="10"/>
      <c r="H583" s="10"/>
      <c r="I583" s="10"/>
      <c r="J583" s="10"/>
      <c r="K583" s="14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18">
        <f t="shared" ca="1" si="1"/>
        <v>0</v>
      </c>
      <c r="AK583" s="19">
        <f t="shared" ca="1" si="2"/>
        <v>0</v>
      </c>
      <c r="AL583" s="20" t="s">
        <v>79</v>
      </c>
      <c r="AM583" s="20">
        <v>33</v>
      </c>
      <c r="AN583" s="21">
        <v>31</v>
      </c>
    </row>
    <row r="584" spans="1:40" ht="12" hidden="1" customHeight="1">
      <c r="A584" s="35"/>
      <c r="B584" s="10"/>
      <c r="C584" s="10"/>
      <c r="D584" s="10"/>
      <c r="E584" s="10"/>
      <c r="F584" s="10"/>
      <c r="G584" s="10"/>
      <c r="H584" s="10"/>
      <c r="I584" s="10"/>
      <c r="J584" s="10"/>
      <c r="K584" s="14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18">
        <f t="shared" ca="1" si="1"/>
        <v>0</v>
      </c>
      <c r="AK584" s="19">
        <f t="shared" ca="1" si="2"/>
        <v>0</v>
      </c>
      <c r="AL584" s="20" t="s">
        <v>79</v>
      </c>
      <c r="AM584" s="20">
        <v>34</v>
      </c>
      <c r="AN584" s="21">
        <v>32</v>
      </c>
    </row>
    <row r="585" spans="1:40" ht="12" hidden="1" customHeight="1">
      <c r="A585" s="35"/>
      <c r="B585" s="10"/>
      <c r="C585" s="10"/>
      <c r="D585" s="10"/>
      <c r="E585" s="10"/>
      <c r="F585" s="10"/>
      <c r="G585" s="10"/>
      <c r="H585" s="10"/>
      <c r="I585" s="10"/>
      <c r="J585" s="10"/>
      <c r="K585" s="14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18">
        <f t="shared" ca="1" si="1"/>
        <v>0</v>
      </c>
      <c r="AK585" s="19">
        <f t="shared" ca="1" si="2"/>
        <v>0</v>
      </c>
      <c r="AL585" s="20" t="s">
        <v>79</v>
      </c>
      <c r="AM585" s="20">
        <v>35</v>
      </c>
      <c r="AN585" s="21">
        <v>33</v>
      </c>
    </row>
    <row r="586" spans="1:40" ht="12" hidden="1" customHeight="1">
      <c r="A586" s="35"/>
      <c r="B586" s="10"/>
      <c r="C586" s="10"/>
      <c r="D586" s="10"/>
      <c r="E586" s="10"/>
      <c r="F586" s="10"/>
      <c r="G586" s="10"/>
      <c r="H586" s="10"/>
      <c r="I586" s="10"/>
      <c r="J586" s="10"/>
      <c r="K586" s="14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18">
        <f t="shared" ca="1" si="1"/>
        <v>0</v>
      </c>
      <c r="AK586" s="19">
        <f t="shared" ca="1" si="2"/>
        <v>0</v>
      </c>
      <c r="AL586" s="20" t="s">
        <v>79</v>
      </c>
      <c r="AM586" s="20">
        <v>36</v>
      </c>
      <c r="AN586" s="21">
        <v>34</v>
      </c>
    </row>
    <row r="587" spans="1:40" ht="12" hidden="1" customHeight="1">
      <c r="A587" s="35"/>
      <c r="B587" s="10"/>
      <c r="C587" s="10"/>
      <c r="D587" s="10"/>
      <c r="E587" s="10"/>
      <c r="F587" s="10"/>
      <c r="G587" s="10"/>
      <c r="H587" s="10"/>
      <c r="I587" s="10"/>
      <c r="J587" s="10"/>
      <c r="K587" s="14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18">
        <f t="shared" ca="1" si="1"/>
        <v>0</v>
      </c>
      <c r="AK587" s="19">
        <f t="shared" ca="1" si="2"/>
        <v>0</v>
      </c>
      <c r="AL587" s="20" t="s">
        <v>79</v>
      </c>
      <c r="AM587" s="20">
        <v>37</v>
      </c>
      <c r="AN587" s="21">
        <v>35</v>
      </c>
    </row>
    <row r="588" spans="1:40" ht="12" hidden="1" customHeight="1">
      <c r="A588" s="35"/>
      <c r="B588" s="10"/>
      <c r="C588" s="10"/>
      <c r="D588" s="10"/>
      <c r="E588" s="10"/>
      <c r="F588" s="10"/>
      <c r="G588" s="10"/>
      <c r="H588" s="10"/>
      <c r="I588" s="10"/>
      <c r="J588" s="10"/>
      <c r="K588" s="14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18">
        <f t="shared" ca="1" si="1"/>
        <v>0</v>
      </c>
      <c r="AK588" s="19">
        <f t="shared" ca="1" si="2"/>
        <v>0</v>
      </c>
      <c r="AL588" s="20" t="s">
        <v>79</v>
      </c>
      <c r="AM588" s="20">
        <v>38</v>
      </c>
      <c r="AN588" s="21">
        <v>36</v>
      </c>
    </row>
    <row r="589" spans="1:40" ht="12" hidden="1" customHeight="1">
      <c r="A589" s="35"/>
      <c r="B589" s="10"/>
      <c r="C589" s="10"/>
      <c r="D589" s="10"/>
      <c r="E589" s="10"/>
      <c r="F589" s="10"/>
      <c r="G589" s="10"/>
      <c r="H589" s="10"/>
      <c r="I589" s="10"/>
      <c r="J589" s="10"/>
      <c r="K589" s="14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18">
        <f t="shared" ca="1" si="1"/>
        <v>0</v>
      </c>
      <c r="AK589" s="19">
        <f t="shared" ca="1" si="2"/>
        <v>0</v>
      </c>
      <c r="AL589" s="20" t="s">
        <v>79</v>
      </c>
      <c r="AM589" s="20">
        <v>39</v>
      </c>
      <c r="AN589" s="21">
        <v>37</v>
      </c>
    </row>
    <row r="590" spans="1:40" ht="12" hidden="1" customHeight="1">
      <c r="A590" s="35"/>
      <c r="B590" s="10"/>
      <c r="C590" s="10"/>
      <c r="D590" s="10"/>
      <c r="E590" s="10"/>
      <c r="F590" s="10"/>
      <c r="G590" s="10"/>
      <c r="H590" s="10"/>
      <c r="I590" s="10"/>
      <c r="J590" s="10"/>
      <c r="K590" s="14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18">
        <f t="shared" ca="1" si="1"/>
        <v>0</v>
      </c>
      <c r="AK590" s="19">
        <f t="shared" ca="1" si="2"/>
        <v>0</v>
      </c>
      <c r="AL590" s="20" t="s">
        <v>79</v>
      </c>
      <c r="AM590" s="20">
        <v>40</v>
      </c>
      <c r="AN590" s="21">
        <v>38</v>
      </c>
    </row>
    <row r="591" spans="1:40" ht="12" hidden="1" customHeight="1">
      <c r="A591" s="35"/>
      <c r="B591" s="10"/>
      <c r="C591" s="10"/>
      <c r="D591" s="10"/>
      <c r="E591" s="10"/>
      <c r="F591" s="10"/>
      <c r="G591" s="10"/>
      <c r="H591" s="10"/>
      <c r="I591" s="10"/>
      <c r="J591" s="10"/>
      <c r="K591" s="14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18">
        <f t="shared" ca="1" si="1"/>
        <v>0</v>
      </c>
      <c r="AK591" s="19">
        <f t="shared" ca="1" si="2"/>
        <v>0</v>
      </c>
      <c r="AL591" s="20" t="s">
        <v>79</v>
      </c>
      <c r="AM591" s="20">
        <v>41</v>
      </c>
      <c r="AN591" s="21">
        <v>39</v>
      </c>
    </row>
    <row r="592" spans="1:40" ht="12" hidden="1" customHeight="1">
      <c r="A592" s="35"/>
      <c r="B592" s="10"/>
      <c r="C592" s="10"/>
      <c r="D592" s="10"/>
      <c r="E592" s="10"/>
      <c r="F592" s="10"/>
      <c r="G592" s="10"/>
      <c r="H592" s="10"/>
      <c r="I592" s="10"/>
      <c r="J592" s="10"/>
      <c r="K592" s="14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18">
        <f t="shared" ca="1" si="1"/>
        <v>0</v>
      </c>
      <c r="AK592" s="19">
        <f t="shared" ca="1" si="2"/>
        <v>0</v>
      </c>
      <c r="AL592" s="20" t="s">
        <v>79</v>
      </c>
      <c r="AM592" s="20">
        <v>42</v>
      </c>
      <c r="AN592" s="21">
        <v>40</v>
      </c>
    </row>
    <row r="593" spans="1:40" ht="12" hidden="1" customHeight="1">
      <c r="A593" s="35"/>
      <c r="B593" s="10"/>
      <c r="C593" s="10"/>
      <c r="D593" s="10"/>
      <c r="E593" s="10"/>
      <c r="F593" s="10"/>
      <c r="G593" s="10"/>
      <c r="H593" s="10"/>
      <c r="I593" s="10"/>
      <c r="J593" s="10"/>
      <c r="K593" s="14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18">
        <f t="shared" ca="1" si="1"/>
        <v>0</v>
      </c>
      <c r="AK593" s="19">
        <f t="shared" ca="1" si="2"/>
        <v>0</v>
      </c>
      <c r="AL593" s="20" t="s">
        <v>79</v>
      </c>
      <c r="AM593" s="20">
        <v>43</v>
      </c>
      <c r="AN593" s="21">
        <v>41</v>
      </c>
    </row>
    <row r="594" spans="1:40" ht="12" hidden="1" customHeight="1">
      <c r="A594" s="35"/>
      <c r="B594" s="10"/>
      <c r="C594" s="10"/>
      <c r="D594" s="10"/>
      <c r="E594" s="10"/>
      <c r="F594" s="10"/>
      <c r="G594" s="10"/>
      <c r="H594" s="10"/>
      <c r="I594" s="10"/>
      <c r="J594" s="10"/>
      <c r="K594" s="14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18">
        <f t="shared" ca="1" si="1"/>
        <v>0</v>
      </c>
      <c r="AK594" s="19">
        <f t="shared" ca="1" si="2"/>
        <v>0</v>
      </c>
      <c r="AL594" s="20" t="s">
        <v>79</v>
      </c>
      <c r="AM594" s="20">
        <v>44</v>
      </c>
      <c r="AN594" s="21">
        <v>42</v>
      </c>
    </row>
    <row r="595" spans="1:40" ht="12" hidden="1" customHeight="1">
      <c r="A595" s="35"/>
      <c r="B595" s="10"/>
      <c r="C595" s="10"/>
      <c r="D595" s="10"/>
      <c r="E595" s="10"/>
      <c r="F595" s="10"/>
      <c r="G595" s="10"/>
      <c r="H595" s="10"/>
      <c r="I595" s="10"/>
      <c r="J595" s="10"/>
      <c r="K595" s="14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18">
        <f t="shared" ca="1" si="1"/>
        <v>0</v>
      </c>
      <c r="AK595" s="19">
        <f t="shared" ca="1" si="2"/>
        <v>0</v>
      </c>
      <c r="AL595" s="20" t="s">
        <v>79</v>
      </c>
      <c r="AM595" s="20">
        <v>45</v>
      </c>
      <c r="AN595" s="21">
        <v>43</v>
      </c>
    </row>
    <row r="596" spans="1:40" ht="12" hidden="1" customHeight="1">
      <c r="A596" s="35"/>
      <c r="B596" s="10"/>
      <c r="C596" s="10"/>
      <c r="D596" s="10"/>
      <c r="E596" s="10"/>
      <c r="F596" s="10"/>
      <c r="G596" s="10"/>
      <c r="H596" s="10"/>
      <c r="I596" s="10"/>
      <c r="J596" s="10"/>
      <c r="K596" s="14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18">
        <f t="shared" ca="1" si="1"/>
        <v>0</v>
      </c>
      <c r="AK596" s="19">
        <f t="shared" ca="1" si="2"/>
        <v>0</v>
      </c>
      <c r="AL596" s="20" t="s">
        <v>79</v>
      </c>
      <c r="AM596" s="20">
        <v>46</v>
      </c>
      <c r="AN596" s="21">
        <v>44</v>
      </c>
    </row>
    <row r="597" spans="1:40" ht="12" hidden="1" customHeight="1">
      <c r="A597" s="35"/>
      <c r="B597" s="10"/>
      <c r="C597" s="10"/>
      <c r="D597" s="10"/>
      <c r="E597" s="10"/>
      <c r="F597" s="10"/>
      <c r="G597" s="10"/>
      <c r="H597" s="10"/>
      <c r="I597" s="10"/>
      <c r="J597" s="10"/>
      <c r="K597" s="14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18">
        <f t="shared" ca="1" si="1"/>
        <v>0</v>
      </c>
      <c r="AK597" s="19">
        <f t="shared" ca="1" si="2"/>
        <v>0</v>
      </c>
      <c r="AL597" s="20" t="s">
        <v>79</v>
      </c>
      <c r="AM597" s="20">
        <v>47</v>
      </c>
      <c r="AN597" s="21">
        <v>45</v>
      </c>
    </row>
    <row r="598" spans="1:40" ht="12" hidden="1" customHeight="1">
      <c r="A598" s="35"/>
      <c r="B598" s="10"/>
      <c r="C598" s="10"/>
      <c r="D598" s="10"/>
      <c r="E598" s="10"/>
      <c r="F598" s="10"/>
      <c r="G598" s="10"/>
      <c r="H598" s="10"/>
      <c r="I598" s="10"/>
      <c r="J598" s="10"/>
      <c r="K598" s="14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18">
        <f t="shared" ca="1" si="1"/>
        <v>0</v>
      </c>
      <c r="AK598" s="19">
        <f t="shared" ca="1" si="2"/>
        <v>0</v>
      </c>
      <c r="AL598" s="20" t="s">
        <v>79</v>
      </c>
      <c r="AM598" s="20">
        <v>48</v>
      </c>
      <c r="AN598" s="21">
        <v>46</v>
      </c>
    </row>
    <row r="599" spans="1:40" ht="12" hidden="1" customHeight="1">
      <c r="A599" s="35"/>
      <c r="B599" s="10"/>
      <c r="C599" s="10"/>
      <c r="D599" s="10"/>
      <c r="E599" s="10"/>
      <c r="F599" s="10"/>
      <c r="G599" s="10"/>
      <c r="H599" s="10"/>
      <c r="I599" s="10"/>
      <c r="J599" s="10"/>
      <c r="K599" s="14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18">
        <f t="shared" ca="1" si="1"/>
        <v>0</v>
      </c>
      <c r="AK599" s="19">
        <f t="shared" ca="1" si="2"/>
        <v>0</v>
      </c>
      <c r="AL599" s="20" t="s">
        <v>79</v>
      </c>
      <c r="AM599" s="20">
        <v>49</v>
      </c>
      <c r="AN599" s="21">
        <v>47</v>
      </c>
    </row>
    <row r="600" spans="1:40" ht="12" hidden="1" customHeight="1">
      <c r="A600" s="35"/>
      <c r="B600" s="10"/>
      <c r="C600" s="10"/>
      <c r="D600" s="10"/>
      <c r="E600" s="10"/>
      <c r="F600" s="10"/>
      <c r="G600" s="10"/>
      <c r="H600" s="10"/>
      <c r="I600" s="10"/>
      <c r="J600" s="10"/>
      <c r="K600" s="14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18">
        <f t="shared" ca="1" si="1"/>
        <v>0</v>
      </c>
      <c r="AK600" s="19">
        <f t="shared" ca="1" si="2"/>
        <v>0</v>
      </c>
      <c r="AL600" s="20" t="s">
        <v>79</v>
      </c>
      <c r="AM600" s="20">
        <v>50</v>
      </c>
      <c r="AN600" s="21">
        <v>48</v>
      </c>
    </row>
    <row r="601" spans="1:40" ht="12" hidden="1" customHeight="1">
      <c r="A601" s="35"/>
      <c r="B601" s="10"/>
      <c r="C601" s="10"/>
      <c r="D601" s="10"/>
      <c r="E601" s="10"/>
      <c r="F601" s="10"/>
      <c r="G601" s="10"/>
      <c r="H601" s="10"/>
      <c r="I601" s="10"/>
      <c r="J601" s="10"/>
      <c r="K601" s="14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18">
        <f t="shared" ca="1" si="1"/>
        <v>0</v>
      </c>
      <c r="AK601" s="19">
        <f t="shared" ca="1" si="2"/>
        <v>0</v>
      </c>
      <c r="AL601" s="20" t="s">
        <v>79</v>
      </c>
      <c r="AM601" s="20">
        <v>51</v>
      </c>
      <c r="AN601" s="21">
        <v>49</v>
      </c>
    </row>
    <row r="602" spans="1:40" ht="12" hidden="1" customHeight="1">
      <c r="A602" s="35"/>
      <c r="B602" s="10"/>
      <c r="C602" s="10"/>
      <c r="D602" s="10"/>
      <c r="E602" s="10"/>
      <c r="F602" s="10"/>
      <c r="G602" s="10"/>
      <c r="H602" s="10"/>
      <c r="I602" s="10"/>
      <c r="J602" s="10"/>
      <c r="K602" s="14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18">
        <f t="shared" ca="1" si="1"/>
        <v>0</v>
      </c>
      <c r="AK602" s="19">
        <f t="shared" ca="1" si="2"/>
        <v>0</v>
      </c>
      <c r="AL602" s="20" t="s">
        <v>79</v>
      </c>
      <c r="AM602" s="20">
        <v>52</v>
      </c>
      <c r="AN602" s="21">
        <v>50</v>
      </c>
    </row>
    <row r="603" spans="1:40" ht="12" hidden="1" customHeight="1">
      <c r="A603" s="35"/>
      <c r="B603" s="10"/>
      <c r="C603" s="10"/>
      <c r="D603" s="10"/>
      <c r="E603" s="10"/>
      <c r="F603" s="10"/>
      <c r="G603" s="10"/>
      <c r="H603" s="10"/>
      <c r="I603" s="10"/>
      <c r="J603" s="10"/>
      <c r="K603" s="14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18">
        <f t="shared" ca="1" si="1"/>
        <v>0</v>
      </c>
      <c r="AK603" s="19">
        <f t="shared" ca="1" si="2"/>
        <v>0</v>
      </c>
      <c r="AL603" s="20" t="s">
        <v>80</v>
      </c>
      <c r="AM603" s="20">
        <v>3</v>
      </c>
      <c r="AN603" s="21">
        <v>1</v>
      </c>
    </row>
    <row r="604" spans="1:40" ht="12" hidden="1" customHeight="1">
      <c r="A604" s="35"/>
      <c r="B604" s="10"/>
      <c r="C604" s="10"/>
      <c r="D604" s="10"/>
      <c r="E604" s="10"/>
      <c r="F604" s="10"/>
      <c r="G604" s="10"/>
      <c r="H604" s="10"/>
      <c r="I604" s="10"/>
      <c r="J604" s="10"/>
      <c r="K604" s="14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18">
        <f t="shared" ca="1" si="1"/>
        <v>0</v>
      </c>
      <c r="AK604" s="19">
        <f t="shared" ca="1" si="2"/>
        <v>0</v>
      </c>
      <c r="AL604" s="20" t="s">
        <v>80</v>
      </c>
      <c r="AM604" s="20">
        <v>4</v>
      </c>
      <c r="AN604" s="21">
        <v>2</v>
      </c>
    </row>
    <row r="605" spans="1:40" ht="12" hidden="1" customHeight="1">
      <c r="A605" s="35"/>
      <c r="B605" s="10"/>
      <c r="C605" s="10"/>
      <c r="D605" s="10"/>
      <c r="E605" s="10"/>
      <c r="F605" s="10"/>
      <c r="G605" s="10"/>
      <c r="H605" s="10"/>
      <c r="I605" s="10"/>
      <c r="J605" s="10"/>
      <c r="K605" s="14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18">
        <f t="shared" ca="1" si="1"/>
        <v>0</v>
      </c>
      <c r="AK605" s="19">
        <f t="shared" ca="1" si="2"/>
        <v>0</v>
      </c>
      <c r="AL605" s="20" t="s">
        <v>80</v>
      </c>
      <c r="AM605" s="20">
        <v>5</v>
      </c>
      <c r="AN605" s="21">
        <v>3</v>
      </c>
    </row>
    <row r="606" spans="1:40" ht="12" hidden="1" customHeight="1">
      <c r="A606" s="35"/>
      <c r="B606" s="10"/>
      <c r="C606" s="10"/>
      <c r="D606" s="10"/>
      <c r="E606" s="10"/>
      <c r="F606" s="10"/>
      <c r="G606" s="10"/>
      <c r="H606" s="10"/>
      <c r="I606" s="10"/>
      <c r="J606" s="10"/>
      <c r="K606" s="14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18">
        <f t="shared" ca="1" si="1"/>
        <v>0</v>
      </c>
      <c r="AK606" s="19">
        <f t="shared" ca="1" si="2"/>
        <v>0</v>
      </c>
      <c r="AL606" s="20" t="s">
        <v>80</v>
      </c>
      <c r="AM606" s="20">
        <v>6</v>
      </c>
      <c r="AN606" s="21">
        <v>4</v>
      </c>
    </row>
    <row r="607" spans="1:40" ht="12" hidden="1" customHeight="1">
      <c r="A607" s="35"/>
      <c r="B607" s="10"/>
      <c r="C607" s="10"/>
      <c r="D607" s="10"/>
      <c r="E607" s="10"/>
      <c r="F607" s="10"/>
      <c r="G607" s="10"/>
      <c r="H607" s="10"/>
      <c r="I607" s="10"/>
      <c r="J607" s="10"/>
      <c r="K607" s="14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18">
        <f t="shared" ca="1" si="1"/>
        <v>0</v>
      </c>
      <c r="AK607" s="19">
        <f t="shared" ca="1" si="2"/>
        <v>0</v>
      </c>
      <c r="AL607" s="20" t="s">
        <v>80</v>
      </c>
      <c r="AM607" s="20">
        <v>7</v>
      </c>
      <c r="AN607" s="21">
        <v>5</v>
      </c>
    </row>
    <row r="608" spans="1:40" ht="12" hidden="1" customHeight="1">
      <c r="A608" s="35"/>
      <c r="B608" s="10"/>
      <c r="C608" s="10"/>
      <c r="D608" s="10"/>
      <c r="E608" s="10"/>
      <c r="F608" s="10"/>
      <c r="G608" s="10"/>
      <c r="H608" s="10"/>
      <c r="I608" s="10"/>
      <c r="J608" s="10"/>
      <c r="K608" s="14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18">
        <f t="shared" ca="1" si="1"/>
        <v>0</v>
      </c>
      <c r="AK608" s="19">
        <f t="shared" ca="1" si="2"/>
        <v>0</v>
      </c>
      <c r="AL608" s="20" t="s">
        <v>80</v>
      </c>
      <c r="AM608" s="20">
        <v>8</v>
      </c>
      <c r="AN608" s="21">
        <v>6</v>
      </c>
    </row>
    <row r="609" spans="1:40" ht="12" hidden="1" customHeight="1">
      <c r="A609" s="35"/>
      <c r="B609" s="10"/>
      <c r="C609" s="10"/>
      <c r="D609" s="10"/>
      <c r="E609" s="10"/>
      <c r="F609" s="10"/>
      <c r="G609" s="10"/>
      <c r="H609" s="10"/>
      <c r="I609" s="10"/>
      <c r="J609" s="10"/>
      <c r="K609" s="14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18">
        <f t="shared" ca="1" si="1"/>
        <v>0</v>
      </c>
      <c r="AK609" s="19">
        <f t="shared" ca="1" si="2"/>
        <v>0</v>
      </c>
      <c r="AL609" s="20" t="s">
        <v>80</v>
      </c>
      <c r="AM609" s="20">
        <v>9</v>
      </c>
      <c r="AN609" s="21">
        <v>7</v>
      </c>
    </row>
    <row r="610" spans="1:40" ht="12" hidden="1" customHeight="1">
      <c r="A610" s="35"/>
      <c r="B610" s="10"/>
      <c r="C610" s="10"/>
      <c r="D610" s="10"/>
      <c r="E610" s="10"/>
      <c r="F610" s="10"/>
      <c r="G610" s="10"/>
      <c r="H610" s="10"/>
      <c r="I610" s="10"/>
      <c r="J610" s="10"/>
      <c r="K610" s="14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18">
        <f t="shared" ca="1" si="1"/>
        <v>0</v>
      </c>
      <c r="AK610" s="19">
        <f t="shared" ca="1" si="2"/>
        <v>0</v>
      </c>
      <c r="AL610" s="20" t="s">
        <v>80</v>
      </c>
      <c r="AM610" s="20">
        <v>10</v>
      </c>
      <c r="AN610" s="21">
        <v>8</v>
      </c>
    </row>
    <row r="611" spans="1:40" ht="12" hidden="1" customHeight="1">
      <c r="A611" s="35"/>
      <c r="B611" s="10"/>
      <c r="C611" s="10"/>
      <c r="D611" s="10"/>
      <c r="E611" s="10"/>
      <c r="F611" s="10"/>
      <c r="G611" s="10"/>
      <c r="H611" s="10"/>
      <c r="I611" s="10"/>
      <c r="J611" s="10"/>
      <c r="K611" s="14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18">
        <f t="shared" ca="1" si="1"/>
        <v>0</v>
      </c>
      <c r="AK611" s="19">
        <f t="shared" ca="1" si="2"/>
        <v>0</v>
      </c>
      <c r="AL611" s="20" t="s">
        <v>80</v>
      </c>
      <c r="AM611" s="20">
        <v>11</v>
      </c>
      <c r="AN611" s="21">
        <v>9</v>
      </c>
    </row>
    <row r="612" spans="1:40" ht="12" hidden="1" customHeight="1">
      <c r="A612" s="35"/>
      <c r="B612" s="10"/>
      <c r="C612" s="10"/>
      <c r="D612" s="10"/>
      <c r="E612" s="10"/>
      <c r="F612" s="10"/>
      <c r="G612" s="10"/>
      <c r="H612" s="10"/>
      <c r="I612" s="10"/>
      <c r="J612" s="10"/>
      <c r="K612" s="14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18">
        <f t="shared" ca="1" si="1"/>
        <v>0</v>
      </c>
      <c r="AK612" s="19">
        <f t="shared" ca="1" si="2"/>
        <v>0</v>
      </c>
      <c r="AL612" s="20" t="s">
        <v>80</v>
      </c>
      <c r="AM612" s="20">
        <v>12</v>
      </c>
      <c r="AN612" s="21">
        <v>10</v>
      </c>
    </row>
    <row r="613" spans="1:40" ht="12" hidden="1" customHeight="1">
      <c r="A613" s="35"/>
      <c r="B613" s="10"/>
      <c r="C613" s="10"/>
      <c r="D613" s="10"/>
      <c r="E613" s="10"/>
      <c r="F613" s="10"/>
      <c r="G613" s="10"/>
      <c r="H613" s="10"/>
      <c r="I613" s="10"/>
      <c r="J613" s="10"/>
      <c r="K613" s="14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18">
        <f t="shared" ca="1" si="1"/>
        <v>0</v>
      </c>
      <c r="AK613" s="19">
        <f t="shared" ca="1" si="2"/>
        <v>0</v>
      </c>
      <c r="AL613" s="20" t="s">
        <v>80</v>
      </c>
      <c r="AM613" s="20">
        <v>13</v>
      </c>
      <c r="AN613" s="21">
        <v>11</v>
      </c>
    </row>
    <row r="614" spans="1:40" ht="12" hidden="1" customHeight="1">
      <c r="A614" s="35"/>
      <c r="B614" s="10"/>
      <c r="C614" s="10"/>
      <c r="D614" s="10"/>
      <c r="E614" s="10"/>
      <c r="F614" s="10"/>
      <c r="G614" s="10"/>
      <c r="H614" s="10"/>
      <c r="I614" s="10"/>
      <c r="J614" s="10"/>
      <c r="K614" s="14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18">
        <f t="shared" ca="1" si="1"/>
        <v>0</v>
      </c>
      <c r="AK614" s="19">
        <f t="shared" ca="1" si="2"/>
        <v>0</v>
      </c>
      <c r="AL614" s="20" t="s">
        <v>80</v>
      </c>
      <c r="AM614" s="20">
        <v>14</v>
      </c>
      <c r="AN614" s="21">
        <v>12</v>
      </c>
    </row>
    <row r="615" spans="1:40" ht="12" hidden="1" customHeight="1">
      <c r="A615" s="35"/>
      <c r="B615" s="10"/>
      <c r="C615" s="10"/>
      <c r="D615" s="10"/>
      <c r="E615" s="10"/>
      <c r="F615" s="10"/>
      <c r="G615" s="10"/>
      <c r="H615" s="10"/>
      <c r="I615" s="10"/>
      <c r="J615" s="10"/>
      <c r="K615" s="14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18">
        <f t="shared" ca="1" si="1"/>
        <v>0</v>
      </c>
      <c r="AK615" s="19">
        <f t="shared" ca="1" si="2"/>
        <v>0</v>
      </c>
      <c r="AL615" s="20" t="s">
        <v>80</v>
      </c>
      <c r="AM615" s="20">
        <v>15</v>
      </c>
      <c r="AN615" s="21">
        <v>13</v>
      </c>
    </row>
    <row r="616" spans="1:40" ht="12" hidden="1" customHeight="1">
      <c r="A616" s="35"/>
      <c r="B616" s="10"/>
      <c r="C616" s="10"/>
      <c r="D616" s="10"/>
      <c r="E616" s="10"/>
      <c r="F616" s="10"/>
      <c r="G616" s="10"/>
      <c r="H616" s="10"/>
      <c r="I616" s="10"/>
      <c r="J616" s="10"/>
      <c r="K616" s="14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18">
        <f t="shared" ca="1" si="1"/>
        <v>0</v>
      </c>
      <c r="AK616" s="19">
        <f t="shared" ca="1" si="2"/>
        <v>0</v>
      </c>
      <c r="AL616" s="20" t="s">
        <v>80</v>
      </c>
      <c r="AM616" s="20">
        <v>16</v>
      </c>
      <c r="AN616" s="21">
        <v>14</v>
      </c>
    </row>
    <row r="617" spans="1:40" ht="12" hidden="1" customHeight="1">
      <c r="A617" s="35"/>
      <c r="B617" s="10"/>
      <c r="C617" s="10"/>
      <c r="D617" s="10"/>
      <c r="E617" s="10"/>
      <c r="F617" s="10"/>
      <c r="G617" s="10"/>
      <c r="H617" s="10"/>
      <c r="I617" s="10"/>
      <c r="J617" s="10"/>
      <c r="K617" s="14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18">
        <f t="shared" ca="1" si="1"/>
        <v>0</v>
      </c>
      <c r="AK617" s="19">
        <f t="shared" ca="1" si="2"/>
        <v>0</v>
      </c>
      <c r="AL617" s="20" t="s">
        <v>80</v>
      </c>
      <c r="AM617" s="20">
        <v>17</v>
      </c>
      <c r="AN617" s="21">
        <v>15</v>
      </c>
    </row>
    <row r="618" spans="1:40" ht="12" hidden="1" customHeight="1">
      <c r="A618" s="35"/>
      <c r="B618" s="10"/>
      <c r="C618" s="10"/>
      <c r="D618" s="10"/>
      <c r="E618" s="10"/>
      <c r="F618" s="10"/>
      <c r="G618" s="10"/>
      <c r="H618" s="10"/>
      <c r="I618" s="10"/>
      <c r="J618" s="10"/>
      <c r="K618" s="14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18">
        <f t="shared" ca="1" si="1"/>
        <v>0</v>
      </c>
      <c r="AK618" s="19">
        <f t="shared" ca="1" si="2"/>
        <v>0</v>
      </c>
      <c r="AL618" s="20" t="s">
        <v>80</v>
      </c>
      <c r="AM618" s="20">
        <v>18</v>
      </c>
      <c r="AN618" s="21">
        <v>16</v>
      </c>
    </row>
    <row r="619" spans="1:40" ht="12" hidden="1" customHeight="1">
      <c r="A619" s="35"/>
      <c r="B619" s="10"/>
      <c r="C619" s="10"/>
      <c r="D619" s="10"/>
      <c r="E619" s="10"/>
      <c r="F619" s="10"/>
      <c r="G619" s="10"/>
      <c r="H619" s="10"/>
      <c r="I619" s="10"/>
      <c r="J619" s="10"/>
      <c r="K619" s="14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18">
        <f t="shared" ca="1" si="1"/>
        <v>0</v>
      </c>
      <c r="AK619" s="19">
        <f t="shared" ca="1" si="2"/>
        <v>0</v>
      </c>
      <c r="AL619" s="20" t="s">
        <v>80</v>
      </c>
      <c r="AM619" s="20">
        <v>19</v>
      </c>
      <c r="AN619" s="21">
        <v>17</v>
      </c>
    </row>
    <row r="620" spans="1:40" ht="12" hidden="1" customHeight="1">
      <c r="A620" s="35"/>
      <c r="B620" s="10"/>
      <c r="C620" s="10"/>
      <c r="D620" s="10"/>
      <c r="E620" s="10"/>
      <c r="F620" s="10"/>
      <c r="G620" s="10"/>
      <c r="H620" s="10"/>
      <c r="I620" s="10"/>
      <c r="J620" s="10"/>
      <c r="K620" s="14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18">
        <f t="shared" ca="1" si="1"/>
        <v>0</v>
      </c>
      <c r="AK620" s="19">
        <f t="shared" ca="1" si="2"/>
        <v>0</v>
      </c>
      <c r="AL620" s="20" t="s">
        <v>80</v>
      </c>
      <c r="AM620" s="20">
        <v>20</v>
      </c>
      <c r="AN620" s="21">
        <v>18</v>
      </c>
    </row>
    <row r="621" spans="1:40" ht="12" hidden="1" customHeight="1">
      <c r="A621" s="35"/>
      <c r="B621" s="10"/>
      <c r="C621" s="10"/>
      <c r="D621" s="10"/>
      <c r="E621" s="10"/>
      <c r="F621" s="10"/>
      <c r="G621" s="10"/>
      <c r="H621" s="10"/>
      <c r="I621" s="10"/>
      <c r="J621" s="10"/>
      <c r="K621" s="14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18">
        <f t="shared" ca="1" si="1"/>
        <v>0</v>
      </c>
      <c r="AK621" s="19">
        <f t="shared" ca="1" si="2"/>
        <v>0</v>
      </c>
      <c r="AL621" s="20" t="s">
        <v>80</v>
      </c>
      <c r="AM621" s="20">
        <v>21</v>
      </c>
      <c r="AN621" s="21">
        <v>19</v>
      </c>
    </row>
    <row r="622" spans="1:40" ht="12" hidden="1" customHeight="1">
      <c r="A622" s="35"/>
      <c r="B622" s="10"/>
      <c r="C622" s="10"/>
      <c r="D622" s="10"/>
      <c r="E622" s="10"/>
      <c r="F622" s="10"/>
      <c r="G622" s="10"/>
      <c r="H622" s="10"/>
      <c r="I622" s="10"/>
      <c r="J622" s="10"/>
      <c r="K622" s="14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18">
        <f t="shared" ca="1" si="1"/>
        <v>0</v>
      </c>
      <c r="AK622" s="19">
        <f t="shared" ca="1" si="2"/>
        <v>0</v>
      </c>
      <c r="AL622" s="20" t="s">
        <v>80</v>
      </c>
      <c r="AM622" s="20">
        <v>22</v>
      </c>
      <c r="AN622" s="21">
        <v>20</v>
      </c>
    </row>
    <row r="623" spans="1:40" ht="12" hidden="1" customHeight="1">
      <c r="A623" s="35"/>
      <c r="B623" s="10"/>
      <c r="C623" s="10"/>
      <c r="D623" s="10"/>
      <c r="E623" s="10"/>
      <c r="F623" s="10"/>
      <c r="G623" s="10"/>
      <c r="H623" s="10"/>
      <c r="I623" s="10"/>
      <c r="J623" s="10"/>
      <c r="K623" s="14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18">
        <f t="shared" ca="1" si="1"/>
        <v>0</v>
      </c>
      <c r="AK623" s="19">
        <f t="shared" ca="1" si="2"/>
        <v>0</v>
      </c>
      <c r="AL623" s="20" t="s">
        <v>80</v>
      </c>
      <c r="AM623" s="20">
        <v>23</v>
      </c>
      <c r="AN623" s="21">
        <v>21</v>
      </c>
    </row>
    <row r="624" spans="1:40" ht="12" hidden="1" customHeight="1">
      <c r="A624" s="35"/>
      <c r="B624" s="10"/>
      <c r="C624" s="10"/>
      <c r="D624" s="10"/>
      <c r="E624" s="10"/>
      <c r="F624" s="10"/>
      <c r="G624" s="10"/>
      <c r="H624" s="10"/>
      <c r="I624" s="10"/>
      <c r="J624" s="10"/>
      <c r="K624" s="14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18">
        <f t="shared" ca="1" si="1"/>
        <v>0</v>
      </c>
      <c r="AK624" s="19">
        <f t="shared" ca="1" si="2"/>
        <v>0</v>
      </c>
      <c r="AL624" s="20" t="s">
        <v>80</v>
      </c>
      <c r="AM624" s="20">
        <v>24</v>
      </c>
      <c r="AN624" s="21">
        <v>22</v>
      </c>
    </row>
    <row r="625" spans="1:40" ht="12" hidden="1" customHeight="1">
      <c r="A625" s="35"/>
      <c r="B625" s="10"/>
      <c r="C625" s="10"/>
      <c r="D625" s="10"/>
      <c r="E625" s="10"/>
      <c r="F625" s="10"/>
      <c r="G625" s="10"/>
      <c r="H625" s="10"/>
      <c r="I625" s="10"/>
      <c r="J625" s="10"/>
      <c r="K625" s="14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18">
        <f t="shared" ca="1" si="1"/>
        <v>0</v>
      </c>
      <c r="AK625" s="19">
        <f t="shared" ca="1" si="2"/>
        <v>0</v>
      </c>
      <c r="AL625" s="20" t="s">
        <v>80</v>
      </c>
      <c r="AM625" s="20">
        <v>25</v>
      </c>
      <c r="AN625" s="21">
        <v>23</v>
      </c>
    </row>
    <row r="626" spans="1:40" ht="12" hidden="1" customHeight="1">
      <c r="A626" s="35"/>
      <c r="B626" s="10"/>
      <c r="C626" s="10"/>
      <c r="D626" s="10"/>
      <c r="E626" s="10"/>
      <c r="F626" s="10"/>
      <c r="G626" s="10"/>
      <c r="H626" s="10"/>
      <c r="I626" s="10"/>
      <c r="J626" s="10"/>
      <c r="K626" s="14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18">
        <f t="shared" ca="1" si="1"/>
        <v>0</v>
      </c>
      <c r="AK626" s="19">
        <f t="shared" ca="1" si="2"/>
        <v>0</v>
      </c>
      <c r="AL626" s="20" t="s">
        <v>80</v>
      </c>
      <c r="AM626" s="20">
        <v>26</v>
      </c>
      <c r="AN626" s="21">
        <v>24</v>
      </c>
    </row>
    <row r="627" spans="1:40" ht="12" hidden="1" customHeight="1">
      <c r="A627" s="35"/>
      <c r="B627" s="10"/>
      <c r="C627" s="10"/>
      <c r="D627" s="10"/>
      <c r="E627" s="10"/>
      <c r="F627" s="10"/>
      <c r="G627" s="10"/>
      <c r="H627" s="10"/>
      <c r="I627" s="10"/>
      <c r="J627" s="10"/>
      <c r="K627" s="14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18">
        <f t="shared" ca="1" si="1"/>
        <v>0</v>
      </c>
      <c r="AK627" s="19">
        <f t="shared" ca="1" si="2"/>
        <v>0</v>
      </c>
      <c r="AL627" s="20" t="s">
        <v>80</v>
      </c>
      <c r="AM627" s="20">
        <v>27</v>
      </c>
      <c r="AN627" s="21">
        <v>25</v>
      </c>
    </row>
    <row r="628" spans="1:40" ht="12" hidden="1" customHeight="1">
      <c r="A628" s="35"/>
      <c r="B628" s="10"/>
      <c r="C628" s="10"/>
      <c r="D628" s="10"/>
      <c r="E628" s="10"/>
      <c r="F628" s="10"/>
      <c r="G628" s="10"/>
      <c r="H628" s="10"/>
      <c r="I628" s="10"/>
      <c r="J628" s="10"/>
      <c r="K628" s="14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18">
        <f t="shared" ca="1" si="1"/>
        <v>0</v>
      </c>
      <c r="AK628" s="19">
        <f t="shared" ca="1" si="2"/>
        <v>0</v>
      </c>
      <c r="AL628" s="20" t="s">
        <v>80</v>
      </c>
      <c r="AM628" s="20">
        <v>28</v>
      </c>
      <c r="AN628" s="21">
        <v>26</v>
      </c>
    </row>
    <row r="629" spans="1:40" ht="12" hidden="1" customHeight="1">
      <c r="A629" s="35"/>
      <c r="B629" s="10"/>
      <c r="C629" s="10"/>
      <c r="D629" s="10"/>
      <c r="E629" s="10"/>
      <c r="F629" s="10"/>
      <c r="G629" s="10"/>
      <c r="H629" s="10"/>
      <c r="I629" s="10"/>
      <c r="J629" s="10"/>
      <c r="K629" s="14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18">
        <f t="shared" ca="1" si="1"/>
        <v>0</v>
      </c>
      <c r="AK629" s="19">
        <f t="shared" ca="1" si="2"/>
        <v>0</v>
      </c>
      <c r="AL629" s="20" t="s">
        <v>80</v>
      </c>
      <c r="AM629" s="20">
        <v>29</v>
      </c>
      <c r="AN629" s="21">
        <v>27</v>
      </c>
    </row>
    <row r="630" spans="1:40" ht="12" hidden="1" customHeight="1">
      <c r="A630" s="35"/>
      <c r="B630" s="10"/>
      <c r="C630" s="10"/>
      <c r="D630" s="10"/>
      <c r="E630" s="10"/>
      <c r="F630" s="10"/>
      <c r="G630" s="10"/>
      <c r="H630" s="10"/>
      <c r="I630" s="10"/>
      <c r="J630" s="10"/>
      <c r="K630" s="14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18">
        <f t="shared" ca="1" si="1"/>
        <v>0</v>
      </c>
      <c r="AK630" s="19">
        <f t="shared" ca="1" si="2"/>
        <v>0</v>
      </c>
      <c r="AL630" s="20" t="s">
        <v>80</v>
      </c>
      <c r="AM630" s="20">
        <v>30</v>
      </c>
      <c r="AN630" s="21">
        <v>28</v>
      </c>
    </row>
    <row r="631" spans="1:40" ht="12" hidden="1" customHeight="1">
      <c r="A631" s="35"/>
      <c r="B631" s="10"/>
      <c r="C631" s="10"/>
      <c r="D631" s="10"/>
      <c r="E631" s="10"/>
      <c r="F631" s="10"/>
      <c r="G631" s="10"/>
      <c r="H631" s="10"/>
      <c r="I631" s="10"/>
      <c r="J631" s="10"/>
      <c r="K631" s="14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18">
        <f t="shared" ca="1" si="1"/>
        <v>0</v>
      </c>
      <c r="AK631" s="19">
        <f t="shared" ca="1" si="2"/>
        <v>0</v>
      </c>
      <c r="AL631" s="20" t="s">
        <v>80</v>
      </c>
      <c r="AM631" s="20">
        <v>31</v>
      </c>
      <c r="AN631" s="21">
        <v>29</v>
      </c>
    </row>
    <row r="632" spans="1:40" ht="12" hidden="1" customHeight="1">
      <c r="A632" s="35"/>
      <c r="B632" s="10"/>
      <c r="C632" s="10"/>
      <c r="D632" s="10"/>
      <c r="E632" s="10"/>
      <c r="F632" s="10"/>
      <c r="G632" s="10"/>
      <c r="H632" s="10"/>
      <c r="I632" s="10"/>
      <c r="J632" s="10"/>
      <c r="K632" s="14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18">
        <f t="shared" ca="1" si="1"/>
        <v>0</v>
      </c>
      <c r="AK632" s="19">
        <f t="shared" ca="1" si="2"/>
        <v>0</v>
      </c>
      <c r="AL632" s="20" t="s">
        <v>80</v>
      </c>
      <c r="AM632" s="20">
        <v>32</v>
      </c>
      <c r="AN632" s="21">
        <v>30</v>
      </c>
    </row>
    <row r="633" spans="1:40" ht="12" hidden="1" customHeight="1">
      <c r="A633" s="35"/>
      <c r="B633" s="10"/>
      <c r="C633" s="10"/>
      <c r="D633" s="10"/>
      <c r="E633" s="10"/>
      <c r="F633" s="10"/>
      <c r="G633" s="10"/>
      <c r="H633" s="10"/>
      <c r="I633" s="10"/>
      <c r="J633" s="10"/>
      <c r="K633" s="14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18">
        <f t="shared" ca="1" si="1"/>
        <v>0</v>
      </c>
      <c r="AK633" s="19">
        <f t="shared" ca="1" si="2"/>
        <v>0</v>
      </c>
      <c r="AL633" s="20" t="s">
        <v>80</v>
      </c>
      <c r="AM633" s="20">
        <v>33</v>
      </c>
      <c r="AN633" s="21">
        <v>31</v>
      </c>
    </row>
    <row r="634" spans="1:40" ht="12" hidden="1" customHeight="1">
      <c r="A634" s="35"/>
      <c r="B634" s="10"/>
      <c r="C634" s="10"/>
      <c r="D634" s="10"/>
      <c r="E634" s="10"/>
      <c r="F634" s="10"/>
      <c r="G634" s="10"/>
      <c r="H634" s="10"/>
      <c r="I634" s="10"/>
      <c r="J634" s="10"/>
      <c r="K634" s="14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18">
        <f t="shared" ca="1" si="1"/>
        <v>0</v>
      </c>
      <c r="AK634" s="19">
        <f t="shared" ca="1" si="2"/>
        <v>0</v>
      </c>
      <c r="AL634" s="20" t="s">
        <v>80</v>
      </c>
      <c r="AM634" s="20">
        <v>34</v>
      </c>
      <c r="AN634" s="21">
        <v>32</v>
      </c>
    </row>
    <row r="635" spans="1:40" ht="12" hidden="1" customHeight="1">
      <c r="A635" s="35"/>
      <c r="B635" s="10"/>
      <c r="C635" s="10"/>
      <c r="D635" s="10"/>
      <c r="E635" s="10"/>
      <c r="F635" s="10"/>
      <c r="G635" s="10"/>
      <c r="H635" s="10"/>
      <c r="I635" s="10"/>
      <c r="J635" s="10"/>
      <c r="K635" s="14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18">
        <f t="shared" ca="1" si="1"/>
        <v>0</v>
      </c>
      <c r="AK635" s="19">
        <f t="shared" ca="1" si="2"/>
        <v>0</v>
      </c>
      <c r="AL635" s="20" t="s">
        <v>80</v>
      </c>
      <c r="AM635" s="20">
        <v>35</v>
      </c>
      <c r="AN635" s="21">
        <v>33</v>
      </c>
    </row>
    <row r="636" spans="1:40" ht="12" hidden="1" customHeight="1">
      <c r="A636" s="35"/>
      <c r="B636" s="10"/>
      <c r="C636" s="10"/>
      <c r="D636" s="10"/>
      <c r="E636" s="10"/>
      <c r="F636" s="10"/>
      <c r="G636" s="10"/>
      <c r="H636" s="10"/>
      <c r="I636" s="10"/>
      <c r="J636" s="10"/>
      <c r="K636" s="14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18">
        <f t="shared" ca="1" si="1"/>
        <v>0</v>
      </c>
      <c r="AK636" s="19">
        <f t="shared" ca="1" si="2"/>
        <v>0</v>
      </c>
      <c r="AL636" s="20" t="s">
        <v>80</v>
      </c>
      <c r="AM636" s="20">
        <v>36</v>
      </c>
      <c r="AN636" s="21">
        <v>34</v>
      </c>
    </row>
    <row r="637" spans="1:40" ht="12" hidden="1" customHeight="1">
      <c r="A637" s="35"/>
      <c r="B637" s="10"/>
      <c r="C637" s="10"/>
      <c r="D637" s="10"/>
      <c r="E637" s="10"/>
      <c r="F637" s="10"/>
      <c r="G637" s="10"/>
      <c r="H637" s="10"/>
      <c r="I637" s="10"/>
      <c r="J637" s="10"/>
      <c r="K637" s="14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18">
        <f t="shared" ca="1" si="1"/>
        <v>0</v>
      </c>
      <c r="AK637" s="19">
        <f t="shared" ca="1" si="2"/>
        <v>0</v>
      </c>
      <c r="AL637" s="20" t="s">
        <v>80</v>
      </c>
      <c r="AM637" s="20">
        <v>37</v>
      </c>
      <c r="AN637" s="21">
        <v>35</v>
      </c>
    </row>
    <row r="638" spans="1:40" ht="12" hidden="1" customHeight="1">
      <c r="A638" s="35"/>
      <c r="B638" s="10"/>
      <c r="C638" s="10"/>
      <c r="D638" s="10"/>
      <c r="E638" s="10"/>
      <c r="F638" s="10"/>
      <c r="G638" s="10"/>
      <c r="H638" s="10"/>
      <c r="I638" s="10"/>
      <c r="J638" s="10"/>
      <c r="K638" s="14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18">
        <f t="shared" ca="1" si="1"/>
        <v>0</v>
      </c>
      <c r="AK638" s="19">
        <f t="shared" ca="1" si="2"/>
        <v>0</v>
      </c>
      <c r="AL638" s="20" t="s">
        <v>80</v>
      </c>
      <c r="AM638" s="20">
        <v>38</v>
      </c>
      <c r="AN638" s="21">
        <v>36</v>
      </c>
    </row>
    <row r="639" spans="1:40" ht="12" hidden="1" customHeight="1">
      <c r="A639" s="35"/>
      <c r="B639" s="10"/>
      <c r="C639" s="10"/>
      <c r="D639" s="10"/>
      <c r="E639" s="10"/>
      <c r="F639" s="10"/>
      <c r="G639" s="10"/>
      <c r="H639" s="10"/>
      <c r="I639" s="10"/>
      <c r="J639" s="10"/>
      <c r="K639" s="14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18">
        <f t="shared" ca="1" si="1"/>
        <v>0</v>
      </c>
      <c r="AK639" s="19">
        <f t="shared" ca="1" si="2"/>
        <v>0</v>
      </c>
      <c r="AL639" s="20" t="s">
        <v>80</v>
      </c>
      <c r="AM639" s="20">
        <v>39</v>
      </c>
      <c r="AN639" s="21">
        <v>37</v>
      </c>
    </row>
    <row r="640" spans="1:40" ht="12" hidden="1" customHeight="1">
      <c r="A640" s="35"/>
      <c r="B640" s="10"/>
      <c r="C640" s="10"/>
      <c r="D640" s="10"/>
      <c r="E640" s="10"/>
      <c r="F640" s="10"/>
      <c r="G640" s="10"/>
      <c r="H640" s="10"/>
      <c r="I640" s="10"/>
      <c r="J640" s="10"/>
      <c r="K640" s="14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18">
        <f t="shared" ca="1" si="1"/>
        <v>0</v>
      </c>
      <c r="AK640" s="19">
        <f t="shared" ca="1" si="2"/>
        <v>0</v>
      </c>
      <c r="AL640" s="20" t="s">
        <v>80</v>
      </c>
      <c r="AM640" s="20">
        <v>40</v>
      </c>
      <c r="AN640" s="21">
        <v>38</v>
      </c>
    </row>
    <row r="641" spans="1:40" ht="12" hidden="1" customHeight="1">
      <c r="A641" s="35"/>
      <c r="B641" s="10"/>
      <c r="C641" s="10"/>
      <c r="D641" s="10"/>
      <c r="E641" s="10"/>
      <c r="F641" s="10"/>
      <c r="G641" s="10"/>
      <c r="H641" s="10"/>
      <c r="I641" s="10"/>
      <c r="J641" s="10"/>
      <c r="K641" s="14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18">
        <f t="shared" ca="1" si="1"/>
        <v>0</v>
      </c>
      <c r="AK641" s="19">
        <f t="shared" ca="1" si="2"/>
        <v>0</v>
      </c>
      <c r="AL641" s="20" t="s">
        <v>80</v>
      </c>
      <c r="AM641" s="20">
        <v>41</v>
      </c>
      <c r="AN641" s="21">
        <v>39</v>
      </c>
    </row>
    <row r="642" spans="1:40" ht="12" hidden="1" customHeight="1">
      <c r="A642" s="35"/>
      <c r="B642" s="10"/>
      <c r="C642" s="10"/>
      <c r="D642" s="10"/>
      <c r="E642" s="10"/>
      <c r="F642" s="10"/>
      <c r="G642" s="10"/>
      <c r="H642" s="10"/>
      <c r="I642" s="10"/>
      <c r="J642" s="10"/>
      <c r="K642" s="14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18">
        <f t="shared" ca="1" si="1"/>
        <v>0</v>
      </c>
      <c r="AK642" s="19">
        <f t="shared" ca="1" si="2"/>
        <v>0</v>
      </c>
      <c r="AL642" s="20" t="s">
        <v>80</v>
      </c>
      <c r="AM642" s="20">
        <v>42</v>
      </c>
      <c r="AN642" s="21">
        <v>40</v>
      </c>
    </row>
    <row r="643" spans="1:40" ht="12" hidden="1" customHeight="1">
      <c r="A643" s="35"/>
      <c r="B643" s="10"/>
      <c r="C643" s="10"/>
      <c r="D643" s="10"/>
      <c r="E643" s="10"/>
      <c r="F643" s="10"/>
      <c r="G643" s="10"/>
      <c r="H643" s="10"/>
      <c r="I643" s="10"/>
      <c r="J643" s="10"/>
      <c r="K643" s="14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18">
        <f t="shared" ca="1" si="1"/>
        <v>0</v>
      </c>
      <c r="AK643" s="19">
        <f t="shared" ca="1" si="2"/>
        <v>0</v>
      </c>
      <c r="AL643" s="20" t="s">
        <v>80</v>
      </c>
      <c r="AM643" s="20">
        <v>43</v>
      </c>
      <c r="AN643" s="21">
        <v>41</v>
      </c>
    </row>
    <row r="644" spans="1:40" ht="12" hidden="1" customHeight="1">
      <c r="A644" s="35"/>
      <c r="B644" s="10"/>
      <c r="C644" s="10"/>
      <c r="D644" s="10"/>
      <c r="E644" s="10"/>
      <c r="F644" s="10"/>
      <c r="G644" s="10"/>
      <c r="H644" s="10"/>
      <c r="I644" s="10"/>
      <c r="J644" s="10"/>
      <c r="K644" s="14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18">
        <f t="shared" ca="1" si="1"/>
        <v>0</v>
      </c>
      <c r="AK644" s="19">
        <f t="shared" ca="1" si="2"/>
        <v>0</v>
      </c>
      <c r="AL644" s="20" t="s">
        <v>80</v>
      </c>
      <c r="AM644" s="20">
        <v>44</v>
      </c>
      <c r="AN644" s="21">
        <v>42</v>
      </c>
    </row>
    <row r="645" spans="1:40" ht="12" hidden="1" customHeight="1">
      <c r="A645" s="35"/>
      <c r="B645" s="10"/>
      <c r="C645" s="10"/>
      <c r="D645" s="10"/>
      <c r="E645" s="10"/>
      <c r="F645" s="10"/>
      <c r="G645" s="10"/>
      <c r="H645" s="10"/>
      <c r="I645" s="10"/>
      <c r="J645" s="10"/>
      <c r="K645" s="14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18">
        <f t="shared" ca="1" si="1"/>
        <v>0</v>
      </c>
      <c r="AK645" s="19">
        <f t="shared" ca="1" si="2"/>
        <v>0</v>
      </c>
      <c r="AL645" s="20" t="s">
        <v>80</v>
      </c>
      <c r="AM645" s="20">
        <v>45</v>
      </c>
      <c r="AN645" s="21">
        <v>43</v>
      </c>
    </row>
    <row r="646" spans="1:40" ht="12" hidden="1" customHeight="1">
      <c r="A646" s="35"/>
      <c r="B646" s="10"/>
      <c r="C646" s="10"/>
      <c r="D646" s="10"/>
      <c r="E646" s="10"/>
      <c r="F646" s="10"/>
      <c r="G646" s="10"/>
      <c r="H646" s="10"/>
      <c r="I646" s="10"/>
      <c r="J646" s="10"/>
      <c r="K646" s="14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18">
        <f t="shared" ca="1" si="1"/>
        <v>0</v>
      </c>
      <c r="AK646" s="19">
        <f t="shared" ca="1" si="2"/>
        <v>0</v>
      </c>
      <c r="AL646" s="20" t="s">
        <v>80</v>
      </c>
      <c r="AM646" s="20">
        <v>46</v>
      </c>
      <c r="AN646" s="21">
        <v>44</v>
      </c>
    </row>
    <row r="647" spans="1:40" ht="12" hidden="1" customHeight="1">
      <c r="A647" s="35"/>
      <c r="B647" s="10"/>
      <c r="C647" s="10"/>
      <c r="D647" s="10"/>
      <c r="E647" s="10"/>
      <c r="F647" s="10"/>
      <c r="G647" s="10"/>
      <c r="H647" s="10"/>
      <c r="I647" s="10"/>
      <c r="J647" s="10"/>
      <c r="K647" s="14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18">
        <f t="shared" ca="1" si="1"/>
        <v>0</v>
      </c>
      <c r="AK647" s="19">
        <f t="shared" ca="1" si="2"/>
        <v>0</v>
      </c>
      <c r="AL647" s="20" t="s">
        <v>80</v>
      </c>
      <c r="AM647" s="20">
        <v>47</v>
      </c>
      <c r="AN647" s="21">
        <v>45</v>
      </c>
    </row>
    <row r="648" spans="1:40" ht="12" hidden="1" customHeight="1">
      <c r="A648" s="35"/>
      <c r="B648" s="10"/>
      <c r="C648" s="10"/>
      <c r="D648" s="10"/>
      <c r="E648" s="10"/>
      <c r="F648" s="10"/>
      <c r="G648" s="10"/>
      <c r="H648" s="10"/>
      <c r="I648" s="10"/>
      <c r="J648" s="10"/>
      <c r="K648" s="14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18">
        <f t="shared" ca="1" si="1"/>
        <v>0</v>
      </c>
      <c r="AK648" s="19">
        <f t="shared" ca="1" si="2"/>
        <v>0</v>
      </c>
      <c r="AL648" s="20" t="s">
        <v>80</v>
      </c>
      <c r="AM648" s="20">
        <v>48</v>
      </c>
      <c r="AN648" s="21">
        <v>46</v>
      </c>
    </row>
    <row r="649" spans="1:40" ht="12" hidden="1" customHeight="1">
      <c r="A649" s="35"/>
      <c r="B649" s="10"/>
      <c r="C649" s="10"/>
      <c r="D649" s="10"/>
      <c r="E649" s="10"/>
      <c r="F649" s="10"/>
      <c r="G649" s="10"/>
      <c r="H649" s="10"/>
      <c r="I649" s="10"/>
      <c r="J649" s="10"/>
      <c r="K649" s="14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18">
        <f t="shared" ca="1" si="1"/>
        <v>0</v>
      </c>
      <c r="AK649" s="19">
        <f t="shared" ca="1" si="2"/>
        <v>0</v>
      </c>
      <c r="AL649" s="20" t="s">
        <v>80</v>
      </c>
      <c r="AM649" s="20">
        <v>49</v>
      </c>
      <c r="AN649" s="21">
        <v>47</v>
      </c>
    </row>
    <row r="650" spans="1:40" ht="12" hidden="1" customHeight="1">
      <c r="A650" s="35"/>
      <c r="B650" s="10"/>
      <c r="C650" s="10"/>
      <c r="D650" s="10"/>
      <c r="E650" s="10"/>
      <c r="F650" s="10"/>
      <c r="G650" s="10"/>
      <c r="H650" s="10"/>
      <c r="I650" s="10"/>
      <c r="J650" s="10"/>
      <c r="K650" s="14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18">
        <f t="shared" ca="1" si="1"/>
        <v>0</v>
      </c>
      <c r="AK650" s="19">
        <f t="shared" ca="1" si="2"/>
        <v>0</v>
      </c>
      <c r="AL650" s="20" t="s">
        <v>80</v>
      </c>
      <c r="AM650" s="20">
        <v>50</v>
      </c>
      <c r="AN650" s="21">
        <v>48</v>
      </c>
    </row>
    <row r="651" spans="1:40" ht="12" hidden="1" customHeight="1">
      <c r="A651" s="35"/>
      <c r="B651" s="10"/>
      <c r="C651" s="10"/>
      <c r="D651" s="10"/>
      <c r="E651" s="10"/>
      <c r="F651" s="10"/>
      <c r="G651" s="10"/>
      <c r="H651" s="10"/>
      <c r="I651" s="10"/>
      <c r="J651" s="10"/>
      <c r="K651" s="14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18">
        <f t="shared" ca="1" si="1"/>
        <v>0</v>
      </c>
      <c r="AK651" s="19">
        <f t="shared" ca="1" si="2"/>
        <v>0</v>
      </c>
      <c r="AL651" s="20" t="s">
        <v>80</v>
      </c>
      <c r="AM651" s="20">
        <v>51</v>
      </c>
      <c r="AN651" s="21">
        <v>49</v>
      </c>
    </row>
    <row r="652" spans="1:40" ht="12" hidden="1" customHeight="1">
      <c r="A652" s="35"/>
      <c r="B652" s="10"/>
      <c r="C652" s="10"/>
      <c r="D652" s="10"/>
      <c r="E652" s="10"/>
      <c r="F652" s="10"/>
      <c r="G652" s="10"/>
      <c r="H652" s="10"/>
      <c r="I652" s="10"/>
      <c r="J652" s="10"/>
      <c r="K652" s="14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18">
        <f t="shared" ca="1" si="1"/>
        <v>0</v>
      </c>
      <c r="AK652" s="19">
        <f t="shared" ca="1" si="2"/>
        <v>0</v>
      </c>
      <c r="AL652" s="20" t="s">
        <v>80</v>
      </c>
      <c r="AM652" s="20">
        <v>52</v>
      </c>
      <c r="AN652" s="21">
        <v>50</v>
      </c>
    </row>
    <row r="653" spans="1:40" ht="12" hidden="1" customHeight="1">
      <c r="A653" s="35"/>
      <c r="B653" s="10"/>
      <c r="C653" s="10"/>
      <c r="D653" s="10"/>
      <c r="E653" s="10"/>
      <c r="F653" s="10"/>
      <c r="G653" s="10"/>
      <c r="H653" s="10"/>
      <c r="I653" s="10"/>
      <c r="J653" s="10"/>
      <c r="K653" s="14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18">
        <f t="shared" ca="1" si="1"/>
        <v>0</v>
      </c>
      <c r="AK653" s="19">
        <f t="shared" ca="1" si="2"/>
        <v>0</v>
      </c>
      <c r="AL653" s="20" t="s">
        <v>81</v>
      </c>
      <c r="AM653" s="20">
        <v>3</v>
      </c>
      <c r="AN653" s="21">
        <v>1</v>
      </c>
    </row>
    <row r="654" spans="1:40" ht="12" hidden="1" customHeight="1">
      <c r="A654" s="35"/>
      <c r="B654" s="10"/>
      <c r="C654" s="10"/>
      <c r="D654" s="10"/>
      <c r="E654" s="10"/>
      <c r="F654" s="10"/>
      <c r="G654" s="10"/>
      <c r="H654" s="10"/>
      <c r="I654" s="10"/>
      <c r="J654" s="10"/>
      <c r="K654" s="14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18">
        <f t="shared" ca="1" si="1"/>
        <v>0</v>
      </c>
      <c r="AK654" s="19">
        <f t="shared" ca="1" si="2"/>
        <v>0</v>
      </c>
      <c r="AL654" s="20" t="s">
        <v>81</v>
      </c>
      <c r="AM654" s="20">
        <v>4</v>
      </c>
      <c r="AN654" s="21">
        <v>2</v>
      </c>
    </row>
    <row r="655" spans="1:40" ht="12" hidden="1" customHeight="1">
      <c r="A655" s="35"/>
      <c r="B655" s="10"/>
      <c r="C655" s="10"/>
      <c r="D655" s="10"/>
      <c r="E655" s="10"/>
      <c r="F655" s="10"/>
      <c r="G655" s="10"/>
      <c r="H655" s="10"/>
      <c r="I655" s="10"/>
      <c r="J655" s="10"/>
      <c r="K655" s="14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18">
        <f t="shared" ca="1" si="1"/>
        <v>0</v>
      </c>
      <c r="AK655" s="19">
        <f t="shared" ca="1" si="2"/>
        <v>0</v>
      </c>
      <c r="AL655" s="20" t="s">
        <v>81</v>
      </c>
      <c r="AM655" s="20">
        <v>5</v>
      </c>
      <c r="AN655" s="21">
        <v>3</v>
      </c>
    </row>
    <row r="656" spans="1:40" ht="12" hidden="1" customHeight="1">
      <c r="A656" s="35"/>
      <c r="B656" s="10"/>
      <c r="C656" s="10"/>
      <c r="D656" s="10"/>
      <c r="E656" s="10"/>
      <c r="F656" s="10"/>
      <c r="G656" s="10"/>
      <c r="H656" s="10"/>
      <c r="I656" s="10"/>
      <c r="J656" s="10"/>
      <c r="K656" s="14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18">
        <f t="shared" ca="1" si="1"/>
        <v>0</v>
      </c>
      <c r="AK656" s="19">
        <f t="shared" ca="1" si="2"/>
        <v>0</v>
      </c>
      <c r="AL656" s="20" t="s">
        <v>81</v>
      </c>
      <c r="AM656" s="20">
        <v>6</v>
      </c>
      <c r="AN656" s="21">
        <v>4</v>
      </c>
    </row>
    <row r="657" spans="1:40" ht="12" hidden="1" customHeight="1">
      <c r="A657" s="35"/>
      <c r="B657" s="10"/>
      <c r="C657" s="10"/>
      <c r="D657" s="10"/>
      <c r="E657" s="10"/>
      <c r="F657" s="10"/>
      <c r="G657" s="10"/>
      <c r="H657" s="10"/>
      <c r="I657" s="10"/>
      <c r="J657" s="10"/>
      <c r="K657" s="14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18">
        <f t="shared" ca="1" si="1"/>
        <v>0</v>
      </c>
      <c r="AK657" s="19">
        <f t="shared" ca="1" si="2"/>
        <v>0</v>
      </c>
      <c r="AL657" s="20" t="s">
        <v>81</v>
      </c>
      <c r="AM657" s="20">
        <v>7</v>
      </c>
      <c r="AN657" s="21">
        <v>5</v>
      </c>
    </row>
    <row r="658" spans="1:40" ht="12" hidden="1" customHeight="1">
      <c r="A658" s="35"/>
      <c r="B658" s="10"/>
      <c r="C658" s="10"/>
      <c r="D658" s="10"/>
      <c r="E658" s="10"/>
      <c r="F658" s="10"/>
      <c r="G658" s="10"/>
      <c r="H658" s="10"/>
      <c r="I658" s="10"/>
      <c r="J658" s="10"/>
      <c r="K658" s="14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18">
        <f t="shared" ca="1" si="1"/>
        <v>0</v>
      </c>
      <c r="AK658" s="19">
        <f t="shared" ca="1" si="2"/>
        <v>0</v>
      </c>
      <c r="AL658" s="20" t="s">
        <v>81</v>
      </c>
      <c r="AM658" s="20">
        <v>8</v>
      </c>
      <c r="AN658" s="21">
        <v>6</v>
      </c>
    </row>
    <row r="659" spans="1:40" ht="12" hidden="1" customHeight="1">
      <c r="A659" s="35"/>
      <c r="B659" s="10"/>
      <c r="C659" s="10"/>
      <c r="D659" s="10"/>
      <c r="E659" s="10"/>
      <c r="F659" s="10"/>
      <c r="G659" s="10"/>
      <c r="H659" s="10"/>
      <c r="I659" s="10"/>
      <c r="J659" s="10"/>
      <c r="K659" s="14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18">
        <f t="shared" ca="1" si="1"/>
        <v>0</v>
      </c>
      <c r="AK659" s="19">
        <f t="shared" ca="1" si="2"/>
        <v>0</v>
      </c>
      <c r="AL659" s="20" t="s">
        <v>81</v>
      </c>
      <c r="AM659" s="20">
        <v>9</v>
      </c>
      <c r="AN659" s="21">
        <v>7</v>
      </c>
    </row>
    <row r="660" spans="1:40" ht="12" hidden="1" customHeight="1">
      <c r="A660" s="35"/>
      <c r="B660" s="10"/>
      <c r="C660" s="10"/>
      <c r="D660" s="10"/>
      <c r="E660" s="10"/>
      <c r="F660" s="10"/>
      <c r="G660" s="10"/>
      <c r="H660" s="10"/>
      <c r="I660" s="10"/>
      <c r="J660" s="10"/>
      <c r="K660" s="14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18">
        <f t="shared" ca="1" si="1"/>
        <v>0</v>
      </c>
      <c r="AK660" s="19">
        <f t="shared" ca="1" si="2"/>
        <v>0</v>
      </c>
      <c r="AL660" s="20" t="s">
        <v>81</v>
      </c>
      <c r="AM660" s="20">
        <v>10</v>
      </c>
      <c r="AN660" s="21">
        <v>8</v>
      </c>
    </row>
    <row r="661" spans="1:40" ht="12" hidden="1" customHeight="1">
      <c r="A661" s="35"/>
      <c r="B661" s="10"/>
      <c r="C661" s="10"/>
      <c r="D661" s="10"/>
      <c r="E661" s="10"/>
      <c r="F661" s="10"/>
      <c r="G661" s="10"/>
      <c r="H661" s="10"/>
      <c r="I661" s="10"/>
      <c r="J661" s="10"/>
      <c r="K661" s="14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18">
        <f t="shared" ca="1" si="1"/>
        <v>0</v>
      </c>
      <c r="AK661" s="19">
        <f t="shared" ca="1" si="2"/>
        <v>0</v>
      </c>
      <c r="AL661" s="20" t="s">
        <v>81</v>
      </c>
      <c r="AM661" s="20">
        <v>11</v>
      </c>
      <c r="AN661" s="21">
        <v>9</v>
      </c>
    </row>
    <row r="662" spans="1:40" ht="12" hidden="1" customHeight="1">
      <c r="A662" s="35"/>
      <c r="B662" s="10"/>
      <c r="C662" s="10"/>
      <c r="D662" s="10"/>
      <c r="E662" s="10"/>
      <c r="F662" s="10"/>
      <c r="G662" s="10"/>
      <c r="H662" s="10"/>
      <c r="I662" s="10"/>
      <c r="J662" s="10"/>
      <c r="K662" s="14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18">
        <f t="shared" ca="1" si="1"/>
        <v>0</v>
      </c>
      <c r="AK662" s="19">
        <f t="shared" ca="1" si="2"/>
        <v>0</v>
      </c>
      <c r="AL662" s="20" t="s">
        <v>81</v>
      </c>
      <c r="AM662" s="20">
        <v>12</v>
      </c>
      <c r="AN662" s="21">
        <v>10</v>
      </c>
    </row>
    <row r="663" spans="1:40" ht="12" hidden="1" customHeight="1">
      <c r="A663" s="35"/>
      <c r="B663" s="10"/>
      <c r="C663" s="10"/>
      <c r="D663" s="10"/>
      <c r="E663" s="10"/>
      <c r="F663" s="10"/>
      <c r="G663" s="10"/>
      <c r="H663" s="10"/>
      <c r="I663" s="10"/>
      <c r="J663" s="10"/>
      <c r="K663" s="14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18">
        <f t="shared" ca="1" si="1"/>
        <v>0</v>
      </c>
      <c r="AK663" s="19">
        <f t="shared" ca="1" si="2"/>
        <v>0</v>
      </c>
      <c r="AL663" s="20" t="s">
        <v>81</v>
      </c>
      <c r="AM663" s="20">
        <v>13</v>
      </c>
      <c r="AN663" s="21">
        <v>11</v>
      </c>
    </row>
    <row r="664" spans="1:40" ht="12" hidden="1" customHeight="1">
      <c r="A664" s="35"/>
      <c r="B664" s="10"/>
      <c r="C664" s="10"/>
      <c r="D664" s="10"/>
      <c r="E664" s="10"/>
      <c r="F664" s="10"/>
      <c r="G664" s="10"/>
      <c r="H664" s="10"/>
      <c r="I664" s="10"/>
      <c r="J664" s="10"/>
      <c r="K664" s="14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18">
        <f t="shared" ca="1" si="1"/>
        <v>0</v>
      </c>
      <c r="AK664" s="19">
        <f t="shared" ca="1" si="2"/>
        <v>0</v>
      </c>
      <c r="AL664" s="20" t="s">
        <v>81</v>
      </c>
      <c r="AM664" s="20">
        <v>14</v>
      </c>
      <c r="AN664" s="21">
        <v>12</v>
      </c>
    </row>
    <row r="665" spans="1:40" ht="12" hidden="1" customHeight="1">
      <c r="A665" s="35"/>
      <c r="B665" s="10"/>
      <c r="C665" s="10"/>
      <c r="D665" s="10"/>
      <c r="E665" s="10"/>
      <c r="F665" s="10"/>
      <c r="G665" s="10"/>
      <c r="H665" s="10"/>
      <c r="I665" s="10"/>
      <c r="J665" s="10"/>
      <c r="K665" s="14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18">
        <f t="shared" ca="1" si="1"/>
        <v>0</v>
      </c>
      <c r="AK665" s="19">
        <f t="shared" ca="1" si="2"/>
        <v>0</v>
      </c>
      <c r="AL665" s="20" t="s">
        <v>81</v>
      </c>
      <c r="AM665" s="20">
        <v>15</v>
      </c>
      <c r="AN665" s="21">
        <v>13</v>
      </c>
    </row>
    <row r="666" spans="1:40" ht="12" hidden="1" customHeight="1">
      <c r="A666" s="35"/>
      <c r="B666" s="10"/>
      <c r="C666" s="10"/>
      <c r="D666" s="10"/>
      <c r="E666" s="10"/>
      <c r="F666" s="10"/>
      <c r="G666" s="10"/>
      <c r="H666" s="10"/>
      <c r="I666" s="10"/>
      <c r="J666" s="10"/>
      <c r="K666" s="14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18">
        <f t="shared" ca="1" si="1"/>
        <v>0</v>
      </c>
      <c r="AK666" s="19">
        <f t="shared" ca="1" si="2"/>
        <v>0</v>
      </c>
      <c r="AL666" s="20" t="s">
        <v>81</v>
      </c>
      <c r="AM666" s="20">
        <v>16</v>
      </c>
      <c r="AN666" s="21">
        <v>14</v>
      </c>
    </row>
    <row r="667" spans="1:40" ht="12" hidden="1" customHeight="1">
      <c r="A667" s="35"/>
      <c r="B667" s="10"/>
      <c r="C667" s="10"/>
      <c r="D667" s="10"/>
      <c r="E667" s="10"/>
      <c r="F667" s="10"/>
      <c r="G667" s="10"/>
      <c r="H667" s="10"/>
      <c r="I667" s="10"/>
      <c r="J667" s="10"/>
      <c r="K667" s="14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18">
        <f t="shared" ca="1" si="1"/>
        <v>0</v>
      </c>
      <c r="AK667" s="19">
        <f t="shared" ca="1" si="2"/>
        <v>0</v>
      </c>
      <c r="AL667" s="20" t="s">
        <v>81</v>
      </c>
      <c r="AM667" s="20">
        <v>17</v>
      </c>
      <c r="AN667" s="21">
        <v>15</v>
      </c>
    </row>
    <row r="668" spans="1:40" ht="12" hidden="1" customHeight="1">
      <c r="A668" s="35"/>
      <c r="B668" s="10"/>
      <c r="C668" s="10"/>
      <c r="D668" s="10"/>
      <c r="E668" s="10"/>
      <c r="F668" s="10"/>
      <c r="G668" s="10"/>
      <c r="H668" s="10"/>
      <c r="I668" s="10"/>
      <c r="J668" s="10"/>
      <c r="K668" s="14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18">
        <f t="shared" ca="1" si="1"/>
        <v>0</v>
      </c>
      <c r="AK668" s="19">
        <f t="shared" ca="1" si="2"/>
        <v>0</v>
      </c>
      <c r="AL668" s="20" t="s">
        <v>81</v>
      </c>
      <c r="AM668" s="20">
        <v>18</v>
      </c>
      <c r="AN668" s="21">
        <v>16</v>
      </c>
    </row>
    <row r="669" spans="1:40" ht="12" hidden="1" customHeight="1">
      <c r="A669" s="35"/>
      <c r="B669" s="10"/>
      <c r="C669" s="10"/>
      <c r="D669" s="10"/>
      <c r="E669" s="10"/>
      <c r="F669" s="10"/>
      <c r="G669" s="10"/>
      <c r="H669" s="10"/>
      <c r="I669" s="10"/>
      <c r="J669" s="10"/>
      <c r="K669" s="14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18">
        <f t="shared" ca="1" si="1"/>
        <v>0</v>
      </c>
      <c r="AK669" s="19">
        <f t="shared" ca="1" si="2"/>
        <v>0</v>
      </c>
      <c r="AL669" s="20" t="s">
        <v>81</v>
      </c>
      <c r="AM669" s="20">
        <v>19</v>
      </c>
      <c r="AN669" s="21">
        <v>17</v>
      </c>
    </row>
    <row r="670" spans="1:40" ht="12" hidden="1" customHeight="1">
      <c r="A670" s="35"/>
      <c r="B670" s="10"/>
      <c r="C670" s="10"/>
      <c r="D670" s="10"/>
      <c r="E670" s="10"/>
      <c r="F670" s="10"/>
      <c r="G670" s="10"/>
      <c r="H670" s="10"/>
      <c r="I670" s="10"/>
      <c r="J670" s="10"/>
      <c r="K670" s="14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18">
        <f t="shared" ca="1" si="1"/>
        <v>0</v>
      </c>
      <c r="AK670" s="19">
        <f t="shared" ca="1" si="2"/>
        <v>0</v>
      </c>
      <c r="AL670" s="20" t="s">
        <v>81</v>
      </c>
      <c r="AM670" s="20">
        <v>20</v>
      </c>
      <c r="AN670" s="21">
        <v>18</v>
      </c>
    </row>
    <row r="671" spans="1:40" ht="12" hidden="1" customHeight="1">
      <c r="A671" s="35"/>
      <c r="B671" s="10"/>
      <c r="C671" s="10"/>
      <c r="D671" s="10"/>
      <c r="E671" s="10"/>
      <c r="F671" s="10"/>
      <c r="G671" s="10"/>
      <c r="H671" s="10"/>
      <c r="I671" s="10"/>
      <c r="J671" s="10"/>
      <c r="K671" s="14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18">
        <f t="shared" ca="1" si="1"/>
        <v>0</v>
      </c>
      <c r="AK671" s="19">
        <f t="shared" ca="1" si="2"/>
        <v>0</v>
      </c>
      <c r="AL671" s="20" t="s">
        <v>81</v>
      </c>
      <c r="AM671" s="20">
        <v>21</v>
      </c>
      <c r="AN671" s="21">
        <v>19</v>
      </c>
    </row>
    <row r="672" spans="1:40" ht="12" hidden="1" customHeight="1">
      <c r="A672" s="35"/>
      <c r="B672" s="10"/>
      <c r="C672" s="10"/>
      <c r="D672" s="10"/>
      <c r="E672" s="10"/>
      <c r="F672" s="10"/>
      <c r="G672" s="10"/>
      <c r="H672" s="10"/>
      <c r="I672" s="10"/>
      <c r="J672" s="10"/>
      <c r="K672" s="14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18">
        <f t="shared" ca="1" si="1"/>
        <v>0</v>
      </c>
      <c r="AK672" s="19">
        <f t="shared" ca="1" si="2"/>
        <v>0</v>
      </c>
      <c r="AL672" s="20" t="s">
        <v>81</v>
      </c>
      <c r="AM672" s="20">
        <v>22</v>
      </c>
      <c r="AN672" s="21">
        <v>20</v>
      </c>
    </row>
    <row r="673" spans="1:40" ht="12" hidden="1" customHeight="1">
      <c r="A673" s="35"/>
      <c r="B673" s="10"/>
      <c r="C673" s="10"/>
      <c r="D673" s="10"/>
      <c r="E673" s="10"/>
      <c r="F673" s="10"/>
      <c r="G673" s="10"/>
      <c r="H673" s="10"/>
      <c r="I673" s="10"/>
      <c r="J673" s="10"/>
      <c r="K673" s="14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18">
        <f t="shared" ca="1" si="1"/>
        <v>0</v>
      </c>
      <c r="AK673" s="19">
        <f t="shared" ca="1" si="2"/>
        <v>0</v>
      </c>
      <c r="AL673" s="20" t="s">
        <v>81</v>
      </c>
      <c r="AM673" s="20">
        <v>23</v>
      </c>
      <c r="AN673" s="21">
        <v>21</v>
      </c>
    </row>
    <row r="674" spans="1:40" ht="12" hidden="1" customHeight="1">
      <c r="A674" s="35"/>
      <c r="B674" s="10"/>
      <c r="C674" s="10"/>
      <c r="D674" s="10"/>
      <c r="E674" s="10"/>
      <c r="F674" s="10"/>
      <c r="G674" s="10"/>
      <c r="H674" s="10"/>
      <c r="I674" s="10"/>
      <c r="J674" s="10"/>
      <c r="K674" s="14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18">
        <f t="shared" ca="1" si="1"/>
        <v>0</v>
      </c>
      <c r="AK674" s="19">
        <f t="shared" ca="1" si="2"/>
        <v>0</v>
      </c>
      <c r="AL674" s="20" t="s">
        <v>81</v>
      </c>
      <c r="AM674" s="20">
        <v>24</v>
      </c>
      <c r="AN674" s="21">
        <v>22</v>
      </c>
    </row>
    <row r="675" spans="1:40" ht="12" hidden="1" customHeight="1">
      <c r="A675" s="35"/>
      <c r="B675" s="10"/>
      <c r="C675" s="10"/>
      <c r="D675" s="10"/>
      <c r="E675" s="10"/>
      <c r="F675" s="10"/>
      <c r="G675" s="10"/>
      <c r="H675" s="10"/>
      <c r="I675" s="10"/>
      <c r="J675" s="10"/>
      <c r="K675" s="14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18">
        <f t="shared" ca="1" si="1"/>
        <v>0</v>
      </c>
      <c r="AK675" s="19">
        <f t="shared" ca="1" si="2"/>
        <v>0</v>
      </c>
      <c r="AL675" s="20" t="s">
        <v>81</v>
      </c>
      <c r="AM675" s="20">
        <v>25</v>
      </c>
      <c r="AN675" s="21">
        <v>23</v>
      </c>
    </row>
    <row r="676" spans="1:40" ht="12" hidden="1" customHeight="1">
      <c r="A676" s="35"/>
      <c r="B676" s="10"/>
      <c r="C676" s="10"/>
      <c r="D676" s="10"/>
      <c r="E676" s="10"/>
      <c r="F676" s="10"/>
      <c r="G676" s="10"/>
      <c r="H676" s="10"/>
      <c r="I676" s="10"/>
      <c r="J676" s="10"/>
      <c r="K676" s="14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18">
        <f t="shared" ca="1" si="1"/>
        <v>0</v>
      </c>
      <c r="AK676" s="19">
        <f t="shared" ca="1" si="2"/>
        <v>0</v>
      </c>
      <c r="AL676" s="20" t="s">
        <v>81</v>
      </c>
      <c r="AM676" s="20">
        <v>26</v>
      </c>
      <c r="AN676" s="21">
        <v>24</v>
      </c>
    </row>
    <row r="677" spans="1:40" ht="12" hidden="1" customHeight="1">
      <c r="A677" s="35"/>
      <c r="B677" s="10"/>
      <c r="C677" s="10"/>
      <c r="D677" s="10"/>
      <c r="E677" s="10"/>
      <c r="F677" s="10"/>
      <c r="G677" s="10"/>
      <c r="H677" s="10"/>
      <c r="I677" s="10"/>
      <c r="J677" s="10"/>
      <c r="K677" s="14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18">
        <f t="shared" ca="1" si="1"/>
        <v>0</v>
      </c>
      <c r="AK677" s="19">
        <f t="shared" ca="1" si="2"/>
        <v>0</v>
      </c>
      <c r="AL677" s="20" t="s">
        <v>81</v>
      </c>
      <c r="AM677" s="20">
        <v>27</v>
      </c>
      <c r="AN677" s="21">
        <v>25</v>
      </c>
    </row>
    <row r="678" spans="1:40" ht="12" hidden="1" customHeight="1">
      <c r="A678" s="35"/>
      <c r="B678" s="10"/>
      <c r="C678" s="10"/>
      <c r="D678" s="10"/>
      <c r="E678" s="10"/>
      <c r="F678" s="10"/>
      <c r="G678" s="10"/>
      <c r="H678" s="10"/>
      <c r="I678" s="10"/>
      <c r="J678" s="10"/>
      <c r="K678" s="14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18">
        <f t="shared" ca="1" si="1"/>
        <v>0</v>
      </c>
      <c r="AK678" s="19">
        <f t="shared" ca="1" si="2"/>
        <v>0</v>
      </c>
      <c r="AL678" s="20" t="s">
        <v>81</v>
      </c>
      <c r="AM678" s="20">
        <v>28</v>
      </c>
      <c r="AN678" s="21">
        <v>26</v>
      </c>
    </row>
    <row r="679" spans="1:40" ht="12" hidden="1" customHeight="1">
      <c r="A679" s="35"/>
      <c r="B679" s="10"/>
      <c r="C679" s="10"/>
      <c r="D679" s="10"/>
      <c r="E679" s="10"/>
      <c r="F679" s="10"/>
      <c r="G679" s="10"/>
      <c r="H679" s="10"/>
      <c r="I679" s="10"/>
      <c r="J679" s="10"/>
      <c r="K679" s="14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18">
        <f t="shared" ca="1" si="1"/>
        <v>0</v>
      </c>
      <c r="AK679" s="19">
        <f t="shared" ca="1" si="2"/>
        <v>0</v>
      </c>
      <c r="AL679" s="20" t="s">
        <v>81</v>
      </c>
      <c r="AM679" s="20">
        <v>29</v>
      </c>
      <c r="AN679" s="21">
        <v>27</v>
      </c>
    </row>
    <row r="680" spans="1:40" ht="12" hidden="1" customHeight="1">
      <c r="A680" s="35"/>
      <c r="B680" s="10"/>
      <c r="C680" s="10"/>
      <c r="D680" s="10"/>
      <c r="E680" s="10"/>
      <c r="F680" s="10"/>
      <c r="G680" s="10"/>
      <c r="H680" s="10"/>
      <c r="I680" s="10"/>
      <c r="J680" s="10"/>
      <c r="K680" s="14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18">
        <f t="shared" ca="1" si="1"/>
        <v>0</v>
      </c>
      <c r="AK680" s="19">
        <f t="shared" ca="1" si="2"/>
        <v>0</v>
      </c>
      <c r="AL680" s="20" t="s">
        <v>81</v>
      </c>
      <c r="AM680" s="20">
        <v>30</v>
      </c>
      <c r="AN680" s="21">
        <v>28</v>
      </c>
    </row>
    <row r="681" spans="1:40" ht="12" hidden="1" customHeight="1">
      <c r="A681" s="35"/>
      <c r="B681" s="10"/>
      <c r="C681" s="10"/>
      <c r="D681" s="10"/>
      <c r="E681" s="10"/>
      <c r="F681" s="10"/>
      <c r="G681" s="10"/>
      <c r="H681" s="10"/>
      <c r="I681" s="10"/>
      <c r="J681" s="10"/>
      <c r="K681" s="14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18">
        <f t="shared" ca="1" si="1"/>
        <v>0</v>
      </c>
      <c r="AK681" s="19">
        <f t="shared" ca="1" si="2"/>
        <v>0</v>
      </c>
      <c r="AL681" s="20" t="s">
        <v>81</v>
      </c>
      <c r="AM681" s="20">
        <v>31</v>
      </c>
      <c r="AN681" s="21">
        <v>29</v>
      </c>
    </row>
    <row r="682" spans="1:40" ht="12" hidden="1" customHeight="1">
      <c r="A682" s="35"/>
      <c r="B682" s="10"/>
      <c r="C682" s="10"/>
      <c r="D682" s="10"/>
      <c r="E682" s="10"/>
      <c r="F682" s="10"/>
      <c r="G682" s="10"/>
      <c r="H682" s="10"/>
      <c r="I682" s="10"/>
      <c r="J682" s="10"/>
      <c r="K682" s="14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18">
        <f t="shared" ca="1" si="1"/>
        <v>0</v>
      </c>
      <c r="AK682" s="19">
        <f t="shared" ca="1" si="2"/>
        <v>0</v>
      </c>
      <c r="AL682" s="20" t="s">
        <v>81</v>
      </c>
      <c r="AM682" s="20">
        <v>32</v>
      </c>
      <c r="AN682" s="21">
        <v>30</v>
      </c>
    </row>
    <row r="683" spans="1:40" ht="12" hidden="1" customHeight="1">
      <c r="A683" s="35"/>
      <c r="B683" s="10"/>
      <c r="C683" s="10"/>
      <c r="D683" s="10"/>
      <c r="E683" s="10"/>
      <c r="F683" s="10"/>
      <c r="G683" s="10"/>
      <c r="H683" s="10"/>
      <c r="I683" s="10"/>
      <c r="J683" s="10"/>
      <c r="K683" s="14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18">
        <f t="shared" ca="1" si="1"/>
        <v>0</v>
      </c>
      <c r="AK683" s="19">
        <f t="shared" ca="1" si="2"/>
        <v>0</v>
      </c>
      <c r="AL683" s="20" t="s">
        <v>81</v>
      </c>
      <c r="AM683" s="20">
        <v>33</v>
      </c>
      <c r="AN683" s="21">
        <v>31</v>
      </c>
    </row>
    <row r="684" spans="1:40" ht="12" hidden="1" customHeight="1">
      <c r="A684" s="35"/>
      <c r="B684" s="10"/>
      <c r="C684" s="10"/>
      <c r="D684" s="10"/>
      <c r="E684" s="10"/>
      <c r="F684" s="10"/>
      <c r="G684" s="10"/>
      <c r="H684" s="10"/>
      <c r="I684" s="10"/>
      <c r="J684" s="10"/>
      <c r="K684" s="14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18">
        <f t="shared" ca="1" si="1"/>
        <v>0</v>
      </c>
      <c r="AK684" s="19">
        <f t="shared" ca="1" si="2"/>
        <v>0</v>
      </c>
      <c r="AL684" s="20" t="s">
        <v>81</v>
      </c>
      <c r="AM684" s="20">
        <v>34</v>
      </c>
      <c r="AN684" s="21">
        <v>32</v>
      </c>
    </row>
    <row r="685" spans="1:40" ht="12" hidden="1" customHeight="1">
      <c r="A685" s="35"/>
      <c r="B685" s="10"/>
      <c r="C685" s="10"/>
      <c r="D685" s="10"/>
      <c r="E685" s="10"/>
      <c r="F685" s="10"/>
      <c r="G685" s="10"/>
      <c r="H685" s="10"/>
      <c r="I685" s="10"/>
      <c r="J685" s="10"/>
      <c r="K685" s="14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18">
        <f t="shared" ca="1" si="1"/>
        <v>0</v>
      </c>
      <c r="AK685" s="19">
        <f t="shared" ca="1" si="2"/>
        <v>0</v>
      </c>
      <c r="AL685" s="20" t="s">
        <v>81</v>
      </c>
      <c r="AM685" s="20">
        <v>35</v>
      </c>
      <c r="AN685" s="21">
        <v>33</v>
      </c>
    </row>
    <row r="686" spans="1:40" ht="12" hidden="1" customHeight="1">
      <c r="A686" s="35"/>
      <c r="B686" s="10"/>
      <c r="C686" s="10"/>
      <c r="D686" s="10"/>
      <c r="E686" s="10"/>
      <c r="F686" s="10"/>
      <c r="G686" s="10"/>
      <c r="H686" s="10"/>
      <c r="I686" s="10"/>
      <c r="J686" s="10"/>
      <c r="K686" s="14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18">
        <f t="shared" ca="1" si="1"/>
        <v>0</v>
      </c>
      <c r="AK686" s="19">
        <f t="shared" ca="1" si="2"/>
        <v>0</v>
      </c>
      <c r="AL686" s="20" t="s">
        <v>81</v>
      </c>
      <c r="AM686" s="20">
        <v>36</v>
      </c>
      <c r="AN686" s="21">
        <v>34</v>
      </c>
    </row>
    <row r="687" spans="1:40" ht="12" hidden="1" customHeight="1">
      <c r="A687" s="35"/>
      <c r="B687" s="10"/>
      <c r="C687" s="10"/>
      <c r="D687" s="10"/>
      <c r="E687" s="10"/>
      <c r="F687" s="10"/>
      <c r="G687" s="10"/>
      <c r="H687" s="10"/>
      <c r="I687" s="10"/>
      <c r="J687" s="10"/>
      <c r="K687" s="14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18">
        <f t="shared" ca="1" si="1"/>
        <v>0</v>
      </c>
      <c r="AK687" s="19">
        <f t="shared" ca="1" si="2"/>
        <v>0</v>
      </c>
      <c r="AL687" s="20" t="s">
        <v>81</v>
      </c>
      <c r="AM687" s="20">
        <v>37</v>
      </c>
      <c r="AN687" s="21">
        <v>35</v>
      </c>
    </row>
    <row r="688" spans="1:40" ht="12" hidden="1" customHeight="1">
      <c r="A688" s="35"/>
      <c r="B688" s="10"/>
      <c r="C688" s="10"/>
      <c r="D688" s="10"/>
      <c r="E688" s="10"/>
      <c r="F688" s="10"/>
      <c r="G688" s="10"/>
      <c r="H688" s="10"/>
      <c r="I688" s="10"/>
      <c r="J688" s="10"/>
      <c r="K688" s="14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18">
        <f t="shared" ca="1" si="1"/>
        <v>0</v>
      </c>
      <c r="AK688" s="19">
        <f t="shared" ca="1" si="2"/>
        <v>0</v>
      </c>
      <c r="AL688" s="20" t="s">
        <v>81</v>
      </c>
      <c r="AM688" s="20">
        <v>38</v>
      </c>
      <c r="AN688" s="21">
        <v>36</v>
      </c>
    </row>
    <row r="689" spans="1:40" ht="12" hidden="1" customHeight="1">
      <c r="A689" s="35"/>
      <c r="B689" s="10"/>
      <c r="C689" s="10"/>
      <c r="D689" s="10"/>
      <c r="E689" s="10"/>
      <c r="F689" s="10"/>
      <c r="G689" s="10"/>
      <c r="H689" s="10"/>
      <c r="I689" s="10"/>
      <c r="J689" s="10"/>
      <c r="K689" s="14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18">
        <f t="shared" ca="1" si="1"/>
        <v>0</v>
      </c>
      <c r="AK689" s="19">
        <f t="shared" ca="1" si="2"/>
        <v>0</v>
      </c>
      <c r="AL689" s="20" t="s">
        <v>81</v>
      </c>
      <c r="AM689" s="20">
        <v>39</v>
      </c>
      <c r="AN689" s="21">
        <v>37</v>
      </c>
    </row>
    <row r="690" spans="1:40" ht="12" hidden="1" customHeight="1">
      <c r="A690" s="35"/>
      <c r="B690" s="10"/>
      <c r="C690" s="10"/>
      <c r="D690" s="10"/>
      <c r="E690" s="10"/>
      <c r="F690" s="10"/>
      <c r="G690" s="10"/>
      <c r="H690" s="10"/>
      <c r="I690" s="10"/>
      <c r="J690" s="10"/>
      <c r="K690" s="14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18">
        <f t="shared" ca="1" si="1"/>
        <v>0</v>
      </c>
      <c r="AK690" s="19">
        <f t="shared" ca="1" si="2"/>
        <v>0</v>
      </c>
      <c r="AL690" s="20" t="s">
        <v>81</v>
      </c>
      <c r="AM690" s="20">
        <v>40</v>
      </c>
      <c r="AN690" s="21">
        <v>38</v>
      </c>
    </row>
    <row r="691" spans="1:40" ht="12" hidden="1" customHeight="1">
      <c r="A691" s="35"/>
      <c r="B691" s="10"/>
      <c r="C691" s="10"/>
      <c r="D691" s="10"/>
      <c r="E691" s="10"/>
      <c r="F691" s="10"/>
      <c r="G691" s="10"/>
      <c r="H691" s="10"/>
      <c r="I691" s="10"/>
      <c r="J691" s="10"/>
      <c r="K691" s="14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18">
        <f t="shared" ca="1" si="1"/>
        <v>0</v>
      </c>
      <c r="AK691" s="19">
        <f t="shared" ca="1" si="2"/>
        <v>0</v>
      </c>
      <c r="AL691" s="20" t="s">
        <v>81</v>
      </c>
      <c r="AM691" s="20">
        <v>41</v>
      </c>
      <c r="AN691" s="21">
        <v>39</v>
      </c>
    </row>
    <row r="692" spans="1:40" ht="12" hidden="1" customHeight="1">
      <c r="A692" s="35"/>
      <c r="B692" s="10"/>
      <c r="C692" s="10"/>
      <c r="D692" s="10"/>
      <c r="E692" s="10"/>
      <c r="F692" s="10"/>
      <c r="G692" s="10"/>
      <c r="H692" s="10"/>
      <c r="I692" s="10"/>
      <c r="J692" s="10"/>
      <c r="K692" s="14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18">
        <f t="shared" ca="1" si="1"/>
        <v>0</v>
      </c>
      <c r="AK692" s="19">
        <f t="shared" ca="1" si="2"/>
        <v>0</v>
      </c>
      <c r="AL692" s="20" t="s">
        <v>81</v>
      </c>
      <c r="AM692" s="20">
        <v>42</v>
      </c>
      <c r="AN692" s="21">
        <v>40</v>
      </c>
    </row>
    <row r="693" spans="1:40" ht="12" hidden="1" customHeight="1">
      <c r="A693" s="35"/>
      <c r="B693" s="10"/>
      <c r="C693" s="10"/>
      <c r="D693" s="10"/>
      <c r="E693" s="10"/>
      <c r="F693" s="10"/>
      <c r="G693" s="10"/>
      <c r="H693" s="10"/>
      <c r="I693" s="10"/>
      <c r="J693" s="10"/>
      <c r="K693" s="14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18">
        <f t="shared" ca="1" si="1"/>
        <v>0</v>
      </c>
      <c r="AK693" s="19">
        <f t="shared" ca="1" si="2"/>
        <v>0</v>
      </c>
      <c r="AL693" s="20" t="s">
        <v>81</v>
      </c>
      <c r="AM693" s="20">
        <v>43</v>
      </c>
      <c r="AN693" s="21">
        <v>41</v>
      </c>
    </row>
    <row r="694" spans="1:40" ht="12" hidden="1" customHeight="1">
      <c r="A694" s="35"/>
      <c r="B694" s="10"/>
      <c r="C694" s="10"/>
      <c r="D694" s="10"/>
      <c r="E694" s="10"/>
      <c r="F694" s="10"/>
      <c r="G694" s="10"/>
      <c r="H694" s="10"/>
      <c r="I694" s="10"/>
      <c r="J694" s="10"/>
      <c r="K694" s="14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18">
        <f t="shared" ca="1" si="1"/>
        <v>0</v>
      </c>
      <c r="AK694" s="19">
        <f t="shared" ca="1" si="2"/>
        <v>0</v>
      </c>
      <c r="AL694" s="20" t="s">
        <v>81</v>
      </c>
      <c r="AM694" s="20">
        <v>44</v>
      </c>
      <c r="AN694" s="21">
        <v>42</v>
      </c>
    </row>
    <row r="695" spans="1:40" ht="12" hidden="1" customHeight="1">
      <c r="A695" s="35"/>
      <c r="B695" s="10"/>
      <c r="C695" s="10"/>
      <c r="D695" s="10"/>
      <c r="E695" s="10"/>
      <c r="F695" s="10"/>
      <c r="G695" s="10"/>
      <c r="H695" s="10"/>
      <c r="I695" s="10"/>
      <c r="J695" s="10"/>
      <c r="K695" s="14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18">
        <f t="shared" ca="1" si="1"/>
        <v>0</v>
      </c>
      <c r="AK695" s="19">
        <f t="shared" ca="1" si="2"/>
        <v>0</v>
      </c>
      <c r="AL695" s="20" t="s">
        <v>81</v>
      </c>
      <c r="AM695" s="20">
        <v>45</v>
      </c>
      <c r="AN695" s="21">
        <v>43</v>
      </c>
    </row>
    <row r="696" spans="1:40" ht="12" hidden="1" customHeight="1">
      <c r="A696" s="35"/>
      <c r="B696" s="10"/>
      <c r="C696" s="10"/>
      <c r="D696" s="10"/>
      <c r="E696" s="10"/>
      <c r="F696" s="10"/>
      <c r="G696" s="10"/>
      <c r="H696" s="10"/>
      <c r="I696" s="10"/>
      <c r="J696" s="10"/>
      <c r="K696" s="14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18">
        <f t="shared" ca="1" si="1"/>
        <v>0</v>
      </c>
      <c r="AK696" s="19">
        <f t="shared" ca="1" si="2"/>
        <v>0</v>
      </c>
      <c r="AL696" s="20" t="s">
        <v>81</v>
      </c>
      <c r="AM696" s="20">
        <v>46</v>
      </c>
      <c r="AN696" s="21">
        <v>44</v>
      </c>
    </row>
    <row r="697" spans="1:40" ht="12" hidden="1" customHeight="1">
      <c r="A697" s="35"/>
      <c r="B697" s="10"/>
      <c r="C697" s="10"/>
      <c r="D697" s="10"/>
      <c r="E697" s="10"/>
      <c r="F697" s="10"/>
      <c r="G697" s="10"/>
      <c r="H697" s="10"/>
      <c r="I697" s="10"/>
      <c r="J697" s="10"/>
      <c r="K697" s="14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18">
        <f t="shared" ca="1" si="1"/>
        <v>0</v>
      </c>
      <c r="AK697" s="19">
        <f t="shared" ca="1" si="2"/>
        <v>0</v>
      </c>
      <c r="AL697" s="20" t="s">
        <v>81</v>
      </c>
      <c r="AM697" s="20">
        <v>47</v>
      </c>
      <c r="AN697" s="21">
        <v>45</v>
      </c>
    </row>
    <row r="698" spans="1:40" ht="12" hidden="1" customHeight="1">
      <c r="A698" s="35"/>
      <c r="B698" s="10"/>
      <c r="C698" s="10"/>
      <c r="D698" s="10"/>
      <c r="E698" s="10"/>
      <c r="F698" s="10"/>
      <c r="G698" s="10"/>
      <c r="H698" s="10"/>
      <c r="I698" s="10"/>
      <c r="J698" s="10"/>
      <c r="K698" s="14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18">
        <f t="shared" ca="1" si="1"/>
        <v>0</v>
      </c>
      <c r="AK698" s="19">
        <f t="shared" ca="1" si="2"/>
        <v>0</v>
      </c>
      <c r="AL698" s="20" t="s">
        <v>81</v>
      </c>
      <c r="AM698" s="20">
        <v>48</v>
      </c>
      <c r="AN698" s="21">
        <v>46</v>
      </c>
    </row>
    <row r="699" spans="1:40" ht="12" hidden="1" customHeight="1">
      <c r="A699" s="35"/>
      <c r="B699" s="10"/>
      <c r="C699" s="10"/>
      <c r="D699" s="10"/>
      <c r="E699" s="10"/>
      <c r="F699" s="10"/>
      <c r="G699" s="10"/>
      <c r="H699" s="10"/>
      <c r="I699" s="10"/>
      <c r="J699" s="10"/>
      <c r="K699" s="14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18">
        <f t="shared" ca="1" si="1"/>
        <v>0</v>
      </c>
      <c r="AK699" s="19">
        <f t="shared" ca="1" si="2"/>
        <v>0</v>
      </c>
      <c r="AL699" s="20" t="s">
        <v>81</v>
      </c>
      <c r="AM699" s="20">
        <v>49</v>
      </c>
      <c r="AN699" s="21">
        <v>47</v>
      </c>
    </row>
    <row r="700" spans="1:40" ht="12" hidden="1" customHeight="1">
      <c r="A700" s="35"/>
      <c r="B700" s="10"/>
      <c r="C700" s="10"/>
      <c r="D700" s="10"/>
      <c r="E700" s="10"/>
      <c r="F700" s="10"/>
      <c r="G700" s="10"/>
      <c r="H700" s="10"/>
      <c r="I700" s="10"/>
      <c r="J700" s="10"/>
      <c r="K700" s="14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18">
        <f t="shared" ca="1" si="1"/>
        <v>0</v>
      </c>
      <c r="AK700" s="19">
        <f t="shared" ca="1" si="2"/>
        <v>0</v>
      </c>
      <c r="AL700" s="20" t="s">
        <v>81</v>
      </c>
      <c r="AM700" s="20">
        <v>50</v>
      </c>
      <c r="AN700" s="21">
        <v>48</v>
      </c>
    </row>
    <row r="701" spans="1:40" ht="12" hidden="1" customHeight="1">
      <c r="A701" s="35"/>
      <c r="B701" s="10"/>
      <c r="C701" s="10"/>
      <c r="D701" s="10"/>
      <c r="E701" s="10"/>
      <c r="F701" s="10"/>
      <c r="G701" s="10"/>
      <c r="H701" s="10"/>
      <c r="I701" s="10"/>
      <c r="J701" s="10"/>
      <c r="K701" s="14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18">
        <f t="shared" ca="1" si="1"/>
        <v>0</v>
      </c>
      <c r="AK701" s="19">
        <f t="shared" ca="1" si="2"/>
        <v>0</v>
      </c>
      <c r="AL701" s="20" t="s">
        <v>81</v>
      </c>
      <c r="AM701" s="20">
        <v>51</v>
      </c>
      <c r="AN701" s="21">
        <v>49</v>
      </c>
    </row>
    <row r="702" spans="1:40" ht="12" hidden="1" customHeight="1">
      <c r="A702" s="35"/>
      <c r="B702" s="10"/>
      <c r="C702" s="10"/>
      <c r="D702" s="10"/>
      <c r="E702" s="10"/>
      <c r="F702" s="10"/>
      <c r="G702" s="10"/>
      <c r="H702" s="10"/>
      <c r="I702" s="10"/>
      <c r="J702" s="10"/>
      <c r="K702" s="14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18">
        <f t="shared" ca="1" si="1"/>
        <v>0</v>
      </c>
      <c r="AK702" s="19">
        <f t="shared" ca="1" si="2"/>
        <v>0</v>
      </c>
      <c r="AL702" s="20" t="s">
        <v>81</v>
      </c>
      <c r="AM702" s="20">
        <v>52</v>
      </c>
      <c r="AN702" s="21">
        <v>50</v>
      </c>
    </row>
    <row r="703" spans="1:40" ht="12" hidden="1" customHeight="1">
      <c r="A703" s="35"/>
      <c r="B703" s="10"/>
      <c r="C703" s="10"/>
      <c r="D703" s="10"/>
      <c r="E703" s="10"/>
      <c r="F703" s="10"/>
      <c r="G703" s="10"/>
      <c r="H703" s="10"/>
      <c r="I703" s="10"/>
      <c r="J703" s="10"/>
      <c r="K703" s="14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18">
        <f t="shared" ca="1" si="1"/>
        <v>0</v>
      </c>
      <c r="AK703" s="19">
        <f t="shared" ca="1" si="2"/>
        <v>0</v>
      </c>
      <c r="AL703" s="20" t="s">
        <v>82</v>
      </c>
      <c r="AM703" s="20">
        <v>3</v>
      </c>
      <c r="AN703" s="21">
        <v>1</v>
      </c>
    </row>
    <row r="704" spans="1:40" ht="12" hidden="1" customHeight="1">
      <c r="A704" s="35"/>
      <c r="B704" s="10"/>
      <c r="C704" s="10"/>
      <c r="D704" s="10"/>
      <c r="E704" s="10"/>
      <c r="F704" s="10"/>
      <c r="G704" s="10"/>
      <c r="H704" s="10"/>
      <c r="I704" s="10"/>
      <c r="J704" s="10"/>
      <c r="K704" s="14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18">
        <f t="shared" ca="1" si="1"/>
        <v>0</v>
      </c>
      <c r="AK704" s="19">
        <f t="shared" ca="1" si="2"/>
        <v>0</v>
      </c>
      <c r="AL704" s="20" t="s">
        <v>82</v>
      </c>
      <c r="AM704" s="20">
        <v>4</v>
      </c>
      <c r="AN704" s="21">
        <v>2</v>
      </c>
    </row>
    <row r="705" spans="1:40" ht="12" hidden="1" customHeight="1">
      <c r="A705" s="35"/>
      <c r="B705" s="10"/>
      <c r="C705" s="10"/>
      <c r="D705" s="10"/>
      <c r="E705" s="10"/>
      <c r="F705" s="10"/>
      <c r="G705" s="10"/>
      <c r="H705" s="10"/>
      <c r="I705" s="10"/>
      <c r="J705" s="10"/>
      <c r="K705" s="14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18">
        <f t="shared" ca="1" si="1"/>
        <v>0</v>
      </c>
      <c r="AK705" s="19">
        <f t="shared" ca="1" si="2"/>
        <v>0</v>
      </c>
      <c r="AL705" s="20" t="s">
        <v>82</v>
      </c>
      <c r="AM705" s="20">
        <v>5</v>
      </c>
      <c r="AN705" s="21">
        <v>3</v>
      </c>
    </row>
    <row r="706" spans="1:40" ht="12" hidden="1" customHeight="1">
      <c r="A706" s="35"/>
      <c r="B706" s="10"/>
      <c r="C706" s="10"/>
      <c r="D706" s="10"/>
      <c r="E706" s="10"/>
      <c r="F706" s="10"/>
      <c r="G706" s="10"/>
      <c r="H706" s="10"/>
      <c r="I706" s="10"/>
      <c r="J706" s="10"/>
      <c r="K706" s="14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18">
        <f t="shared" ca="1" si="1"/>
        <v>0</v>
      </c>
      <c r="AK706" s="19">
        <f t="shared" ca="1" si="2"/>
        <v>0</v>
      </c>
      <c r="AL706" s="20" t="s">
        <v>82</v>
      </c>
      <c r="AM706" s="20">
        <v>6</v>
      </c>
      <c r="AN706" s="21">
        <v>4</v>
      </c>
    </row>
    <row r="707" spans="1:40" ht="12" hidden="1" customHeight="1">
      <c r="A707" s="35"/>
      <c r="B707" s="10"/>
      <c r="C707" s="10"/>
      <c r="D707" s="10"/>
      <c r="E707" s="10"/>
      <c r="F707" s="10"/>
      <c r="G707" s="10"/>
      <c r="H707" s="10"/>
      <c r="I707" s="10"/>
      <c r="J707" s="10"/>
      <c r="K707" s="14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18">
        <f t="shared" ca="1" si="1"/>
        <v>0</v>
      </c>
      <c r="AK707" s="19">
        <f t="shared" ca="1" si="2"/>
        <v>0</v>
      </c>
      <c r="AL707" s="20" t="s">
        <v>82</v>
      </c>
      <c r="AM707" s="20">
        <v>7</v>
      </c>
      <c r="AN707" s="21">
        <v>5</v>
      </c>
    </row>
    <row r="708" spans="1:40" ht="12" hidden="1" customHeight="1">
      <c r="A708" s="35"/>
      <c r="B708" s="10"/>
      <c r="C708" s="10"/>
      <c r="D708" s="10"/>
      <c r="E708" s="10"/>
      <c r="F708" s="10"/>
      <c r="G708" s="10"/>
      <c r="H708" s="10"/>
      <c r="I708" s="10"/>
      <c r="J708" s="10"/>
      <c r="K708" s="14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18">
        <f t="shared" ca="1" si="1"/>
        <v>0</v>
      </c>
      <c r="AK708" s="19">
        <f t="shared" ca="1" si="2"/>
        <v>0</v>
      </c>
      <c r="AL708" s="20" t="s">
        <v>82</v>
      </c>
      <c r="AM708" s="20">
        <v>8</v>
      </c>
      <c r="AN708" s="21">
        <v>6</v>
      </c>
    </row>
    <row r="709" spans="1:40" ht="12" hidden="1" customHeight="1">
      <c r="A709" s="35"/>
      <c r="B709" s="10"/>
      <c r="C709" s="10"/>
      <c r="D709" s="10"/>
      <c r="E709" s="10"/>
      <c r="F709" s="10"/>
      <c r="G709" s="10"/>
      <c r="H709" s="10"/>
      <c r="I709" s="10"/>
      <c r="J709" s="10"/>
      <c r="K709" s="14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18">
        <f t="shared" ca="1" si="1"/>
        <v>0</v>
      </c>
      <c r="AK709" s="19">
        <f t="shared" ca="1" si="2"/>
        <v>0</v>
      </c>
      <c r="AL709" s="20" t="s">
        <v>82</v>
      </c>
      <c r="AM709" s="20">
        <v>9</v>
      </c>
      <c r="AN709" s="21">
        <v>7</v>
      </c>
    </row>
    <row r="710" spans="1:40" ht="12" hidden="1" customHeight="1">
      <c r="A710" s="35"/>
      <c r="B710" s="10"/>
      <c r="C710" s="10"/>
      <c r="D710" s="10"/>
      <c r="E710" s="10"/>
      <c r="F710" s="10"/>
      <c r="G710" s="10"/>
      <c r="H710" s="10"/>
      <c r="I710" s="10"/>
      <c r="J710" s="10"/>
      <c r="K710" s="14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18">
        <f t="shared" ca="1" si="1"/>
        <v>0</v>
      </c>
      <c r="AK710" s="19">
        <f t="shared" ca="1" si="2"/>
        <v>0</v>
      </c>
      <c r="AL710" s="20" t="s">
        <v>82</v>
      </c>
      <c r="AM710" s="20">
        <v>10</v>
      </c>
      <c r="AN710" s="21">
        <v>8</v>
      </c>
    </row>
    <row r="711" spans="1:40" ht="12" hidden="1" customHeight="1">
      <c r="A711" s="35"/>
      <c r="B711" s="10"/>
      <c r="C711" s="10"/>
      <c r="D711" s="10"/>
      <c r="E711" s="10"/>
      <c r="F711" s="10"/>
      <c r="G711" s="10"/>
      <c r="H711" s="10"/>
      <c r="I711" s="10"/>
      <c r="J711" s="10"/>
      <c r="K711" s="14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18">
        <f t="shared" ca="1" si="1"/>
        <v>0</v>
      </c>
      <c r="AK711" s="19">
        <f t="shared" ca="1" si="2"/>
        <v>0</v>
      </c>
      <c r="AL711" s="20" t="s">
        <v>82</v>
      </c>
      <c r="AM711" s="20">
        <v>11</v>
      </c>
      <c r="AN711" s="21">
        <v>9</v>
      </c>
    </row>
    <row r="712" spans="1:40" ht="12" hidden="1" customHeight="1">
      <c r="A712" s="35"/>
      <c r="B712" s="10"/>
      <c r="C712" s="10"/>
      <c r="D712" s="10"/>
      <c r="E712" s="10"/>
      <c r="F712" s="10"/>
      <c r="G712" s="10"/>
      <c r="H712" s="10"/>
      <c r="I712" s="10"/>
      <c r="J712" s="10"/>
      <c r="K712" s="14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18">
        <f t="shared" ca="1" si="1"/>
        <v>0</v>
      </c>
      <c r="AK712" s="19">
        <f t="shared" ca="1" si="2"/>
        <v>0</v>
      </c>
      <c r="AL712" s="20" t="s">
        <v>82</v>
      </c>
      <c r="AM712" s="20">
        <v>12</v>
      </c>
      <c r="AN712" s="21">
        <v>10</v>
      </c>
    </row>
    <row r="713" spans="1:40" ht="12" hidden="1" customHeight="1">
      <c r="A713" s="35"/>
      <c r="B713" s="10"/>
      <c r="C713" s="10"/>
      <c r="D713" s="10"/>
      <c r="E713" s="10"/>
      <c r="F713" s="10"/>
      <c r="G713" s="10"/>
      <c r="H713" s="10"/>
      <c r="I713" s="10"/>
      <c r="J713" s="10"/>
      <c r="K713" s="14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18">
        <f t="shared" ca="1" si="1"/>
        <v>0</v>
      </c>
      <c r="AK713" s="19">
        <f t="shared" ca="1" si="2"/>
        <v>0</v>
      </c>
      <c r="AL713" s="20" t="s">
        <v>82</v>
      </c>
      <c r="AM713" s="20">
        <v>13</v>
      </c>
      <c r="AN713" s="21">
        <v>11</v>
      </c>
    </row>
    <row r="714" spans="1:40" ht="12" hidden="1" customHeight="1">
      <c r="A714" s="35"/>
      <c r="B714" s="10"/>
      <c r="C714" s="10"/>
      <c r="D714" s="10"/>
      <c r="E714" s="10"/>
      <c r="F714" s="10"/>
      <c r="G714" s="10"/>
      <c r="H714" s="10"/>
      <c r="I714" s="10"/>
      <c r="J714" s="10"/>
      <c r="K714" s="14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18">
        <f t="shared" ca="1" si="1"/>
        <v>0</v>
      </c>
      <c r="AK714" s="19">
        <f t="shared" ca="1" si="2"/>
        <v>0</v>
      </c>
      <c r="AL714" s="20" t="s">
        <v>82</v>
      </c>
      <c r="AM714" s="20">
        <v>14</v>
      </c>
      <c r="AN714" s="21">
        <v>12</v>
      </c>
    </row>
    <row r="715" spans="1:40" ht="12" hidden="1" customHeight="1">
      <c r="A715" s="35"/>
      <c r="B715" s="10"/>
      <c r="C715" s="10"/>
      <c r="D715" s="10"/>
      <c r="E715" s="10"/>
      <c r="F715" s="10"/>
      <c r="G715" s="10"/>
      <c r="H715" s="10"/>
      <c r="I715" s="10"/>
      <c r="J715" s="10"/>
      <c r="K715" s="14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18">
        <f t="shared" ca="1" si="1"/>
        <v>0</v>
      </c>
      <c r="AK715" s="19">
        <f t="shared" ca="1" si="2"/>
        <v>0</v>
      </c>
      <c r="AL715" s="20" t="s">
        <v>82</v>
      </c>
      <c r="AM715" s="20">
        <v>15</v>
      </c>
      <c r="AN715" s="21">
        <v>13</v>
      </c>
    </row>
    <row r="716" spans="1:40" ht="12" hidden="1" customHeight="1">
      <c r="A716" s="35"/>
      <c r="B716" s="10"/>
      <c r="C716" s="10"/>
      <c r="D716" s="10"/>
      <c r="E716" s="10"/>
      <c r="F716" s="10"/>
      <c r="G716" s="10"/>
      <c r="H716" s="10"/>
      <c r="I716" s="10"/>
      <c r="J716" s="10"/>
      <c r="K716" s="14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18">
        <f t="shared" ca="1" si="1"/>
        <v>0</v>
      </c>
      <c r="AK716" s="19">
        <f t="shared" ca="1" si="2"/>
        <v>0</v>
      </c>
      <c r="AL716" s="20" t="s">
        <v>82</v>
      </c>
      <c r="AM716" s="20">
        <v>16</v>
      </c>
      <c r="AN716" s="21">
        <v>14</v>
      </c>
    </row>
    <row r="717" spans="1:40" ht="12" hidden="1" customHeight="1">
      <c r="A717" s="35"/>
      <c r="B717" s="10"/>
      <c r="C717" s="10"/>
      <c r="D717" s="10"/>
      <c r="E717" s="10"/>
      <c r="F717" s="10"/>
      <c r="G717" s="10"/>
      <c r="H717" s="10"/>
      <c r="I717" s="10"/>
      <c r="J717" s="10"/>
      <c r="K717" s="14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18">
        <f t="shared" ca="1" si="1"/>
        <v>0</v>
      </c>
      <c r="AK717" s="19">
        <f t="shared" ca="1" si="2"/>
        <v>0</v>
      </c>
      <c r="AL717" s="20" t="s">
        <v>82</v>
      </c>
      <c r="AM717" s="20">
        <v>17</v>
      </c>
      <c r="AN717" s="21">
        <v>15</v>
      </c>
    </row>
    <row r="718" spans="1:40" ht="12" hidden="1" customHeight="1">
      <c r="A718" s="35"/>
      <c r="B718" s="10"/>
      <c r="C718" s="10"/>
      <c r="D718" s="10"/>
      <c r="E718" s="10"/>
      <c r="F718" s="10"/>
      <c r="G718" s="10"/>
      <c r="H718" s="10"/>
      <c r="I718" s="10"/>
      <c r="J718" s="10"/>
      <c r="K718" s="14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18">
        <f t="shared" ca="1" si="1"/>
        <v>0</v>
      </c>
      <c r="AK718" s="19">
        <f t="shared" ca="1" si="2"/>
        <v>0</v>
      </c>
      <c r="AL718" s="20" t="s">
        <v>82</v>
      </c>
      <c r="AM718" s="20">
        <v>18</v>
      </c>
      <c r="AN718" s="21">
        <v>16</v>
      </c>
    </row>
    <row r="719" spans="1:40" ht="12" hidden="1" customHeight="1">
      <c r="A719" s="35"/>
      <c r="B719" s="10"/>
      <c r="C719" s="10"/>
      <c r="D719" s="10"/>
      <c r="E719" s="10"/>
      <c r="F719" s="10"/>
      <c r="G719" s="10"/>
      <c r="H719" s="10"/>
      <c r="I719" s="10"/>
      <c r="J719" s="10"/>
      <c r="K719" s="14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18">
        <f t="shared" ca="1" si="1"/>
        <v>0</v>
      </c>
      <c r="AK719" s="19">
        <f t="shared" ca="1" si="2"/>
        <v>0</v>
      </c>
      <c r="AL719" s="20" t="s">
        <v>82</v>
      </c>
      <c r="AM719" s="20">
        <v>19</v>
      </c>
      <c r="AN719" s="21">
        <v>17</v>
      </c>
    </row>
    <row r="720" spans="1:40" ht="12" hidden="1" customHeight="1">
      <c r="A720" s="35"/>
      <c r="B720" s="10"/>
      <c r="C720" s="10"/>
      <c r="D720" s="10"/>
      <c r="E720" s="10"/>
      <c r="F720" s="10"/>
      <c r="G720" s="10"/>
      <c r="H720" s="10"/>
      <c r="I720" s="10"/>
      <c r="J720" s="10"/>
      <c r="K720" s="14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18">
        <f t="shared" ca="1" si="1"/>
        <v>0</v>
      </c>
      <c r="AK720" s="19">
        <f t="shared" ca="1" si="2"/>
        <v>0</v>
      </c>
      <c r="AL720" s="20" t="s">
        <v>82</v>
      </c>
      <c r="AM720" s="20">
        <v>20</v>
      </c>
      <c r="AN720" s="21">
        <v>18</v>
      </c>
    </row>
    <row r="721" spans="1:40" ht="12" hidden="1" customHeight="1">
      <c r="A721" s="35"/>
      <c r="B721" s="10"/>
      <c r="C721" s="10"/>
      <c r="D721" s="10"/>
      <c r="E721" s="10"/>
      <c r="F721" s="10"/>
      <c r="G721" s="10"/>
      <c r="H721" s="10"/>
      <c r="I721" s="10"/>
      <c r="J721" s="10"/>
      <c r="K721" s="14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18">
        <f t="shared" ca="1" si="1"/>
        <v>0</v>
      </c>
      <c r="AK721" s="19">
        <f t="shared" ca="1" si="2"/>
        <v>0</v>
      </c>
      <c r="AL721" s="20" t="s">
        <v>82</v>
      </c>
      <c r="AM721" s="20">
        <v>21</v>
      </c>
      <c r="AN721" s="21">
        <v>19</v>
      </c>
    </row>
    <row r="722" spans="1:40" ht="12" hidden="1" customHeight="1">
      <c r="A722" s="35"/>
      <c r="B722" s="10"/>
      <c r="C722" s="10"/>
      <c r="D722" s="10"/>
      <c r="E722" s="10"/>
      <c r="F722" s="10"/>
      <c r="G722" s="10"/>
      <c r="H722" s="10"/>
      <c r="I722" s="10"/>
      <c r="J722" s="10"/>
      <c r="K722" s="14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18">
        <f t="shared" ca="1" si="1"/>
        <v>0</v>
      </c>
      <c r="AK722" s="19">
        <f t="shared" ca="1" si="2"/>
        <v>0</v>
      </c>
      <c r="AL722" s="20" t="s">
        <v>82</v>
      </c>
      <c r="AM722" s="20">
        <v>22</v>
      </c>
      <c r="AN722" s="21">
        <v>20</v>
      </c>
    </row>
    <row r="723" spans="1:40" ht="12" hidden="1" customHeight="1">
      <c r="A723" s="35"/>
      <c r="B723" s="10"/>
      <c r="C723" s="10"/>
      <c r="D723" s="10"/>
      <c r="E723" s="10"/>
      <c r="F723" s="10"/>
      <c r="G723" s="10"/>
      <c r="H723" s="10"/>
      <c r="I723" s="10"/>
      <c r="J723" s="10"/>
      <c r="K723" s="14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18">
        <f t="shared" ca="1" si="1"/>
        <v>0</v>
      </c>
      <c r="AK723" s="19">
        <f t="shared" ca="1" si="2"/>
        <v>0</v>
      </c>
      <c r="AL723" s="20" t="s">
        <v>82</v>
      </c>
      <c r="AM723" s="20">
        <v>23</v>
      </c>
      <c r="AN723" s="21">
        <v>21</v>
      </c>
    </row>
    <row r="724" spans="1:40" ht="12" hidden="1" customHeight="1">
      <c r="A724" s="35"/>
      <c r="B724" s="10"/>
      <c r="C724" s="10"/>
      <c r="D724" s="10"/>
      <c r="E724" s="10"/>
      <c r="F724" s="10"/>
      <c r="G724" s="10"/>
      <c r="H724" s="10"/>
      <c r="I724" s="10"/>
      <c r="J724" s="10"/>
      <c r="K724" s="14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18">
        <f t="shared" ca="1" si="1"/>
        <v>0</v>
      </c>
      <c r="AK724" s="19">
        <f t="shared" ca="1" si="2"/>
        <v>0</v>
      </c>
      <c r="AL724" s="20" t="s">
        <v>82</v>
      </c>
      <c r="AM724" s="20">
        <v>24</v>
      </c>
      <c r="AN724" s="21">
        <v>22</v>
      </c>
    </row>
    <row r="725" spans="1:40" ht="12" hidden="1" customHeight="1">
      <c r="A725" s="35"/>
      <c r="B725" s="10"/>
      <c r="C725" s="10"/>
      <c r="D725" s="10"/>
      <c r="E725" s="10"/>
      <c r="F725" s="10"/>
      <c r="G725" s="10"/>
      <c r="H725" s="10"/>
      <c r="I725" s="10"/>
      <c r="J725" s="10"/>
      <c r="K725" s="14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18">
        <f t="shared" ca="1" si="1"/>
        <v>0</v>
      </c>
      <c r="AK725" s="19">
        <f t="shared" ca="1" si="2"/>
        <v>0</v>
      </c>
      <c r="AL725" s="20" t="s">
        <v>82</v>
      </c>
      <c r="AM725" s="20">
        <v>25</v>
      </c>
      <c r="AN725" s="21">
        <v>23</v>
      </c>
    </row>
    <row r="726" spans="1:40" ht="12" hidden="1" customHeight="1">
      <c r="A726" s="35"/>
      <c r="B726" s="10"/>
      <c r="C726" s="10"/>
      <c r="D726" s="10"/>
      <c r="E726" s="10"/>
      <c r="F726" s="10"/>
      <c r="G726" s="10"/>
      <c r="H726" s="10"/>
      <c r="I726" s="10"/>
      <c r="J726" s="10"/>
      <c r="K726" s="14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18">
        <f t="shared" ca="1" si="1"/>
        <v>0</v>
      </c>
      <c r="AK726" s="19">
        <f t="shared" ca="1" si="2"/>
        <v>0</v>
      </c>
      <c r="AL726" s="20" t="s">
        <v>82</v>
      </c>
      <c r="AM726" s="20">
        <v>26</v>
      </c>
      <c r="AN726" s="21">
        <v>24</v>
      </c>
    </row>
    <row r="727" spans="1:40" ht="12" hidden="1" customHeight="1">
      <c r="A727" s="35"/>
      <c r="B727" s="10"/>
      <c r="C727" s="10"/>
      <c r="D727" s="10"/>
      <c r="E727" s="10"/>
      <c r="F727" s="10"/>
      <c r="G727" s="10"/>
      <c r="H727" s="10"/>
      <c r="I727" s="10"/>
      <c r="J727" s="10"/>
      <c r="K727" s="14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18">
        <f t="shared" ca="1" si="1"/>
        <v>0</v>
      </c>
      <c r="AK727" s="19">
        <f t="shared" ca="1" si="2"/>
        <v>0</v>
      </c>
      <c r="AL727" s="20" t="s">
        <v>82</v>
      </c>
      <c r="AM727" s="20">
        <v>27</v>
      </c>
      <c r="AN727" s="21">
        <v>25</v>
      </c>
    </row>
    <row r="728" spans="1:40" ht="12" hidden="1" customHeight="1">
      <c r="A728" s="35"/>
      <c r="B728" s="10"/>
      <c r="C728" s="10"/>
      <c r="D728" s="10"/>
      <c r="E728" s="10"/>
      <c r="F728" s="10"/>
      <c r="G728" s="10"/>
      <c r="H728" s="10"/>
      <c r="I728" s="10"/>
      <c r="J728" s="10"/>
      <c r="K728" s="14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18">
        <f t="shared" ca="1" si="1"/>
        <v>0</v>
      </c>
      <c r="AK728" s="19">
        <f t="shared" ca="1" si="2"/>
        <v>0</v>
      </c>
      <c r="AL728" s="20" t="s">
        <v>82</v>
      </c>
      <c r="AM728" s="20">
        <v>28</v>
      </c>
      <c r="AN728" s="21">
        <v>26</v>
      </c>
    </row>
    <row r="729" spans="1:40" ht="12" hidden="1" customHeight="1">
      <c r="A729" s="35"/>
      <c r="B729" s="10"/>
      <c r="C729" s="10"/>
      <c r="D729" s="10"/>
      <c r="E729" s="10"/>
      <c r="F729" s="10"/>
      <c r="G729" s="10"/>
      <c r="H729" s="10"/>
      <c r="I729" s="10"/>
      <c r="J729" s="10"/>
      <c r="K729" s="14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18">
        <f t="shared" ca="1" si="1"/>
        <v>0</v>
      </c>
      <c r="AK729" s="19">
        <f t="shared" ca="1" si="2"/>
        <v>0</v>
      </c>
      <c r="AL729" s="20" t="s">
        <v>82</v>
      </c>
      <c r="AM729" s="20">
        <v>29</v>
      </c>
      <c r="AN729" s="21">
        <v>27</v>
      </c>
    </row>
    <row r="730" spans="1:40" ht="12" hidden="1" customHeight="1">
      <c r="A730" s="35"/>
      <c r="B730" s="10"/>
      <c r="C730" s="10"/>
      <c r="D730" s="10"/>
      <c r="E730" s="10"/>
      <c r="F730" s="10"/>
      <c r="G730" s="10"/>
      <c r="H730" s="10"/>
      <c r="I730" s="10"/>
      <c r="J730" s="10"/>
      <c r="K730" s="14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18">
        <f t="shared" ca="1" si="1"/>
        <v>0</v>
      </c>
      <c r="AK730" s="19">
        <f t="shared" ca="1" si="2"/>
        <v>0</v>
      </c>
      <c r="AL730" s="20" t="s">
        <v>82</v>
      </c>
      <c r="AM730" s="20">
        <v>30</v>
      </c>
      <c r="AN730" s="21">
        <v>28</v>
      </c>
    </row>
    <row r="731" spans="1:40" ht="12" hidden="1" customHeight="1">
      <c r="A731" s="35"/>
      <c r="B731" s="10"/>
      <c r="C731" s="10"/>
      <c r="D731" s="10"/>
      <c r="E731" s="10"/>
      <c r="F731" s="10"/>
      <c r="G731" s="10"/>
      <c r="H731" s="10"/>
      <c r="I731" s="10"/>
      <c r="J731" s="10"/>
      <c r="K731" s="14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18">
        <f t="shared" ca="1" si="1"/>
        <v>0</v>
      </c>
      <c r="AK731" s="19">
        <f t="shared" ca="1" si="2"/>
        <v>0</v>
      </c>
      <c r="AL731" s="20" t="s">
        <v>82</v>
      </c>
      <c r="AM731" s="20">
        <v>31</v>
      </c>
      <c r="AN731" s="21">
        <v>29</v>
      </c>
    </row>
    <row r="732" spans="1:40" ht="12" hidden="1" customHeight="1">
      <c r="A732" s="35"/>
      <c r="B732" s="10"/>
      <c r="C732" s="10"/>
      <c r="D732" s="10"/>
      <c r="E732" s="10"/>
      <c r="F732" s="10"/>
      <c r="G732" s="10"/>
      <c r="H732" s="10"/>
      <c r="I732" s="10"/>
      <c r="J732" s="10"/>
      <c r="K732" s="14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18">
        <f t="shared" ca="1" si="1"/>
        <v>0</v>
      </c>
      <c r="AK732" s="19">
        <f t="shared" ca="1" si="2"/>
        <v>0</v>
      </c>
      <c r="AL732" s="20" t="s">
        <v>82</v>
      </c>
      <c r="AM732" s="20">
        <v>32</v>
      </c>
      <c r="AN732" s="21">
        <v>30</v>
      </c>
    </row>
    <row r="733" spans="1:40" ht="12" hidden="1" customHeight="1">
      <c r="A733" s="35"/>
      <c r="B733" s="10"/>
      <c r="C733" s="10"/>
      <c r="D733" s="10"/>
      <c r="E733" s="10"/>
      <c r="F733" s="10"/>
      <c r="G733" s="10"/>
      <c r="H733" s="10"/>
      <c r="I733" s="10"/>
      <c r="J733" s="10"/>
      <c r="K733" s="14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18">
        <f t="shared" ca="1" si="1"/>
        <v>0</v>
      </c>
      <c r="AK733" s="19">
        <f t="shared" ca="1" si="2"/>
        <v>0</v>
      </c>
      <c r="AL733" s="20" t="s">
        <v>82</v>
      </c>
      <c r="AM733" s="20">
        <v>33</v>
      </c>
      <c r="AN733" s="21">
        <v>31</v>
      </c>
    </row>
    <row r="734" spans="1:40" ht="12" hidden="1" customHeight="1">
      <c r="A734" s="35"/>
      <c r="B734" s="10"/>
      <c r="C734" s="10"/>
      <c r="D734" s="10"/>
      <c r="E734" s="10"/>
      <c r="F734" s="10"/>
      <c r="G734" s="10"/>
      <c r="H734" s="10"/>
      <c r="I734" s="10"/>
      <c r="J734" s="10"/>
      <c r="K734" s="14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18">
        <f t="shared" ca="1" si="1"/>
        <v>0</v>
      </c>
      <c r="AK734" s="19">
        <f t="shared" ca="1" si="2"/>
        <v>0</v>
      </c>
      <c r="AL734" s="20" t="s">
        <v>82</v>
      </c>
      <c r="AM734" s="20">
        <v>34</v>
      </c>
      <c r="AN734" s="21">
        <v>32</v>
      </c>
    </row>
    <row r="735" spans="1:40" ht="12" hidden="1" customHeight="1">
      <c r="A735" s="35"/>
      <c r="B735" s="10"/>
      <c r="C735" s="10"/>
      <c r="D735" s="10"/>
      <c r="E735" s="10"/>
      <c r="F735" s="10"/>
      <c r="G735" s="10"/>
      <c r="H735" s="10"/>
      <c r="I735" s="10"/>
      <c r="J735" s="10"/>
      <c r="K735" s="14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18">
        <f t="shared" ca="1" si="1"/>
        <v>0</v>
      </c>
      <c r="AK735" s="19">
        <f t="shared" ca="1" si="2"/>
        <v>0</v>
      </c>
      <c r="AL735" s="20" t="s">
        <v>82</v>
      </c>
      <c r="AM735" s="20">
        <v>35</v>
      </c>
      <c r="AN735" s="21">
        <v>33</v>
      </c>
    </row>
    <row r="736" spans="1:40" ht="12" hidden="1" customHeight="1">
      <c r="A736" s="35"/>
      <c r="B736" s="10"/>
      <c r="C736" s="10"/>
      <c r="D736" s="10"/>
      <c r="E736" s="10"/>
      <c r="F736" s="10"/>
      <c r="G736" s="10"/>
      <c r="H736" s="10"/>
      <c r="I736" s="10"/>
      <c r="J736" s="10"/>
      <c r="K736" s="14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18">
        <f t="shared" ca="1" si="1"/>
        <v>0</v>
      </c>
      <c r="AK736" s="19">
        <f t="shared" ca="1" si="2"/>
        <v>0</v>
      </c>
      <c r="AL736" s="20" t="s">
        <v>82</v>
      </c>
      <c r="AM736" s="20">
        <v>36</v>
      </c>
      <c r="AN736" s="21">
        <v>34</v>
      </c>
    </row>
    <row r="737" spans="1:40" ht="12" hidden="1" customHeight="1">
      <c r="A737" s="35"/>
      <c r="B737" s="10"/>
      <c r="C737" s="10"/>
      <c r="D737" s="10"/>
      <c r="E737" s="10"/>
      <c r="F737" s="10"/>
      <c r="G737" s="10"/>
      <c r="H737" s="10"/>
      <c r="I737" s="10"/>
      <c r="J737" s="10"/>
      <c r="K737" s="14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18">
        <f t="shared" ca="1" si="1"/>
        <v>0</v>
      </c>
      <c r="AK737" s="19">
        <f t="shared" ca="1" si="2"/>
        <v>0</v>
      </c>
      <c r="AL737" s="20" t="s">
        <v>82</v>
      </c>
      <c r="AM737" s="20">
        <v>37</v>
      </c>
      <c r="AN737" s="21">
        <v>35</v>
      </c>
    </row>
    <row r="738" spans="1:40" ht="12" hidden="1" customHeight="1">
      <c r="A738" s="35"/>
      <c r="B738" s="10"/>
      <c r="C738" s="10"/>
      <c r="D738" s="10"/>
      <c r="E738" s="10"/>
      <c r="F738" s="10"/>
      <c r="G738" s="10"/>
      <c r="H738" s="10"/>
      <c r="I738" s="10"/>
      <c r="J738" s="10"/>
      <c r="K738" s="14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18">
        <f t="shared" ca="1" si="1"/>
        <v>0</v>
      </c>
      <c r="AK738" s="19">
        <f t="shared" ca="1" si="2"/>
        <v>0</v>
      </c>
      <c r="AL738" s="20" t="s">
        <v>82</v>
      </c>
      <c r="AM738" s="20">
        <v>38</v>
      </c>
      <c r="AN738" s="21">
        <v>36</v>
      </c>
    </row>
    <row r="739" spans="1:40" ht="12" hidden="1" customHeight="1">
      <c r="A739" s="35"/>
      <c r="B739" s="10"/>
      <c r="C739" s="10"/>
      <c r="D739" s="10"/>
      <c r="E739" s="10"/>
      <c r="F739" s="10"/>
      <c r="G739" s="10"/>
      <c r="H739" s="10"/>
      <c r="I739" s="10"/>
      <c r="J739" s="10"/>
      <c r="K739" s="14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18">
        <f t="shared" ca="1" si="1"/>
        <v>0</v>
      </c>
      <c r="AK739" s="19">
        <f t="shared" ca="1" si="2"/>
        <v>0</v>
      </c>
      <c r="AL739" s="20" t="s">
        <v>82</v>
      </c>
      <c r="AM739" s="20">
        <v>39</v>
      </c>
      <c r="AN739" s="21">
        <v>37</v>
      </c>
    </row>
    <row r="740" spans="1:40" ht="12" hidden="1" customHeight="1">
      <c r="A740" s="35"/>
      <c r="B740" s="10"/>
      <c r="C740" s="10"/>
      <c r="D740" s="10"/>
      <c r="E740" s="10"/>
      <c r="F740" s="10"/>
      <c r="G740" s="10"/>
      <c r="H740" s="10"/>
      <c r="I740" s="10"/>
      <c r="J740" s="10"/>
      <c r="K740" s="14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18">
        <f t="shared" ca="1" si="1"/>
        <v>0</v>
      </c>
      <c r="AK740" s="19">
        <f t="shared" ca="1" si="2"/>
        <v>0</v>
      </c>
      <c r="AL740" s="20" t="s">
        <v>82</v>
      </c>
      <c r="AM740" s="20">
        <v>40</v>
      </c>
      <c r="AN740" s="21">
        <v>38</v>
      </c>
    </row>
    <row r="741" spans="1:40" ht="12" hidden="1" customHeight="1">
      <c r="A741" s="35"/>
      <c r="B741" s="10"/>
      <c r="C741" s="10"/>
      <c r="D741" s="10"/>
      <c r="E741" s="10"/>
      <c r="F741" s="10"/>
      <c r="G741" s="10"/>
      <c r="H741" s="10"/>
      <c r="I741" s="10"/>
      <c r="J741" s="10"/>
      <c r="K741" s="14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18">
        <f t="shared" ca="1" si="1"/>
        <v>0</v>
      </c>
      <c r="AK741" s="19">
        <f t="shared" ca="1" si="2"/>
        <v>0</v>
      </c>
      <c r="AL741" s="20" t="s">
        <v>82</v>
      </c>
      <c r="AM741" s="20">
        <v>41</v>
      </c>
      <c r="AN741" s="21">
        <v>39</v>
      </c>
    </row>
    <row r="742" spans="1:40" ht="12" hidden="1" customHeight="1">
      <c r="A742" s="35"/>
      <c r="B742" s="10"/>
      <c r="C742" s="10"/>
      <c r="D742" s="10"/>
      <c r="E742" s="10"/>
      <c r="F742" s="10"/>
      <c r="G742" s="10"/>
      <c r="H742" s="10"/>
      <c r="I742" s="10"/>
      <c r="J742" s="10"/>
      <c r="K742" s="14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18">
        <f t="shared" ca="1" si="1"/>
        <v>0</v>
      </c>
      <c r="AK742" s="19">
        <f t="shared" ca="1" si="2"/>
        <v>0</v>
      </c>
      <c r="AL742" s="20" t="s">
        <v>82</v>
      </c>
      <c r="AM742" s="20">
        <v>42</v>
      </c>
      <c r="AN742" s="21">
        <v>40</v>
      </c>
    </row>
    <row r="743" spans="1:40" ht="12" hidden="1" customHeight="1">
      <c r="A743" s="35"/>
      <c r="B743" s="10"/>
      <c r="C743" s="10"/>
      <c r="D743" s="10"/>
      <c r="E743" s="10"/>
      <c r="F743" s="10"/>
      <c r="G743" s="10"/>
      <c r="H743" s="10"/>
      <c r="I743" s="10"/>
      <c r="J743" s="10"/>
      <c r="K743" s="14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18">
        <f t="shared" ca="1" si="1"/>
        <v>0</v>
      </c>
      <c r="AK743" s="19">
        <f t="shared" ca="1" si="2"/>
        <v>0</v>
      </c>
      <c r="AL743" s="20" t="s">
        <v>82</v>
      </c>
      <c r="AM743" s="20">
        <v>43</v>
      </c>
      <c r="AN743" s="21">
        <v>41</v>
      </c>
    </row>
    <row r="744" spans="1:40" ht="12" hidden="1" customHeight="1">
      <c r="A744" s="35"/>
      <c r="B744" s="10"/>
      <c r="C744" s="10"/>
      <c r="D744" s="10"/>
      <c r="E744" s="10"/>
      <c r="F744" s="10"/>
      <c r="G744" s="10"/>
      <c r="H744" s="10"/>
      <c r="I744" s="10"/>
      <c r="J744" s="10"/>
      <c r="K744" s="14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18">
        <f t="shared" ca="1" si="1"/>
        <v>0</v>
      </c>
      <c r="AK744" s="19">
        <f t="shared" ca="1" si="2"/>
        <v>0</v>
      </c>
      <c r="AL744" s="20" t="s">
        <v>82</v>
      </c>
      <c r="AM744" s="20">
        <v>44</v>
      </c>
      <c r="AN744" s="21">
        <v>42</v>
      </c>
    </row>
    <row r="745" spans="1:40" ht="12" hidden="1" customHeight="1">
      <c r="A745" s="35"/>
      <c r="B745" s="10"/>
      <c r="C745" s="10"/>
      <c r="D745" s="10"/>
      <c r="E745" s="10"/>
      <c r="F745" s="10"/>
      <c r="G745" s="10"/>
      <c r="H745" s="10"/>
      <c r="I745" s="10"/>
      <c r="J745" s="10"/>
      <c r="K745" s="14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18">
        <f t="shared" ca="1" si="1"/>
        <v>0</v>
      </c>
      <c r="AK745" s="19">
        <f t="shared" ca="1" si="2"/>
        <v>0</v>
      </c>
      <c r="AL745" s="20" t="s">
        <v>82</v>
      </c>
      <c r="AM745" s="20">
        <v>45</v>
      </c>
      <c r="AN745" s="21">
        <v>43</v>
      </c>
    </row>
    <row r="746" spans="1:40" ht="12" hidden="1" customHeight="1">
      <c r="A746" s="35"/>
      <c r="B746" s="10"/>
      <c r="C746" s="10"/>
      <c r="D746" s="10"/>
      <c r="E746" s="10"/>
      <c r="F746" s="10"/>
      <c r="G746" s="10"/>
      <c r="H746" s="10"/>
      <c r="I746" s="10"/>
      <c r="J746" s="10"/>
      <c r="K746" s="14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18">
        <f t="shared" ca="1" si="1"/>
        <v>0</v>
      </c>
      <c r="AK746" s="19">
        <f t="shared" ca="1" si="2"/>
        <v>0</v>
      </c>
      <c r="AL746" s="20" t="s">
        <v>82</v>
      </c>
      <c r="AM746" s="20">
        <v>46</v>
      </c>
      <c r="AN746" s="21">
        <v>44</v>
      </c>
    </row>
    <row r="747" spans="1:40" ht="12" hidden="1" customHeight="1">
      <c r="A747" s="35"/>
      <c r="B747" s="10"/>
      <c r="C747" s="10"/>
      <c r="D747" s="10"/>
      <c r="E747" s="10"/>
      <c r="F747" s="10"/>
      <c r="G747" s="10"/>
      <c r="H747" s="10"/>
      <c r="I747" s="10"/>
      <c r="J747" s="10"/>
      <c r="K747" s="14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18">
        <f t="shared" ca="1" si="1"/>
        <v>0</v>
      </c>
      <c r="AK747" s="19">
        <f t="shared" ca="1" si="2"/>
        <v>0</v>
      </c>
      <c r="AL747" s="20" t="s">
        <v>82</v>
      </c>
      <c r="AM747" s="20">
        <v>47</v>
      </c>
      <c r="AN747" s="21">
        <v>45</v>
      </c>
    </row>
    <row r="748" spans="1:40" ht="12" hidden="1" customHeight="1">
      <c r="A748" s="35"/>
      <c r="B748" s="10"/>
      <c r="C748" s="10"/>
      <c r="D748" s="10"/>
      <c r="E748" s="10"/>
      <c r="F748" s="10"/>
      <c r="G748" s="10"/>
      <c r="H748" s="10"/>
      <c r="I748" s="10"/>
      <c r="J748" s="10"/>
      <c r="K748" s="14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18">
        <f t="shared" ca="1" si="1"/>
        <v>0</v>
      </c>
      <c r="AK748" s="19">
        <f t="shared" ca="1" si="2"/>
        <v>0</v>
      </c>
      <c r="AL748" s="20" t="s">
        <v>82</v>
      </c>
      <c r="AM748" s="20">
        <v>48</v>
      </c>
      <c r="AN748" s="21">
        <v>46</v>
      </c>
    </row>
    <row r="749" spans="1:40" ht="12" hidden="1" customHeight="1">
      <c r="A749" s="35"/>
      <c r="B749" s="10"/>
      <c r="C749" s="10"/>
      <c r="D749" s="10"/>
      <c r="E749" s="10"/>
      <c r="F749" s="10"/>
      <c r="G749" s="10"/>
      <c r="H749" s="10"/>
      <c r="I749" s="10"/>
      <c r="J749" s="10"/>
      <c r="K749" s="14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18">
        <f t="shared" ca="1" si="1"/>
        <v>0</v>
      </c>
      <c r="AK749" s="19">
        <f t="shared" ca="1" si="2"/>
        <v>0</v>
      </c>
      <c r="AL749" s="20" t="s">
        <v>82</v>
      </c>
      <c r="AM749" s="20">
        <v>49</v>
      </c>
      <c r="AN749" s="21">
        <v>47</v>
      </c>
    </row>
    <row r="750" spans="1:40" ht="12" hidden="1" customHeight="1">
      <c r="A750" s="35"/>
      <c r="B750" s="10"/>
      <c r="C750" s="10"/>
      <c r="D750" s="10"/>
      <c r="E750" s="10"/>
      <c r="F750" s="10"/>
      <c r="G750" s="10"/>
      <c r="H750" s="10"/>
      <c r="I750" s="10"/>
      <c r="J750" s="10"/>
      <c r="K750" s="14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18">
        <f t="shared" ca="1" si="1"/>
        <v>0</v>
      </c>
      <c r="AK750" s="19">
        <f t="shared" ca="1" si="2"/>
        <v>0</v>
      </c>
      <c r="AL750" s="20" t="s">
        <v>82</v>
      </c>
      <c r="AM750" s="20">
        <v>50</v>
      </c>
      <c r="AN750" s="21">
        <v>48</v>
      </c>
    </row>
    <row r="751" spans="1:40" ht="12" hidden="1" customHeight="1">
      <c r="A751" s="35"/>
      <c r="B751" s="10"/>
      <c r="C751" s="10"/>
      <c r="D751" s="10"/>
      <c r="E751" s="10"/>
      <c r="F751" s="10"/>
      <c r="G751" s="10"/>
      <c r="H751" s="10"/>
      <c r="I751" s="10"/>
      <c r="J751" s="10"/>
      <c r="K751" s="14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18">
        <f t="shared" ca="1" si="1"/>
        <v>0</v>
      </c>
      <c r="AK751" s="19">
        <f t="shared" ca="1" si="2"/>
        <v>0</v>
      </c>
      <c r="AL751" s="20" t="s">
        <v>82</v>
      </c>
      <c r="AM751" s="20">
        <v>51</v>
      </c>
      <c r="AN751" s="21">
        <v>49</v>
      </c>
    </row>
    <row r="752" spans="1:40" ht="12" hidden="1" customHeight="1">
      <c r="A752" s="35"/>
      <c r="B752" s="10"/>
      <c r="C752" s="10"/>
      <c r="D752" s="10"/>
      <c r="E752" s="10"/>
      <c r="F752" s="10"/>
      <c r="G752" s="10"/>
      <c r="H752" s="10"/>
      <c r="I752" s="10"/>
      <c r="J752" s="10"/>
      <c r="K752" s="14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18">
        <f t="shared" ca="1" si="1"/>
        <v>0</v>
      </c>
      <c r="AK752" s="19">
        <f t="shared" ca="1" si="2"/>
        <v>0</v>
      </c>
      <c r="AL752" s="20" t="s">
        <v>82</v>
      </c>
      <c r="AM752" s="20">
        <v>52</v>
      </c>
      <c r="AN752" s="21">
        <v>50</v>
      </c>
    </row>
    <row r="753" spans="1:40" ht="12" hidden="1" customHeight="1">
      <c r="A753" s="35"/>
      <c r="B753" s="10"/>
      <c r="C753" s="10"/>
      <c r="D753" s="10"/>
      <c r="E753" s="10"/>
      <c r="F753" s="10"/>
      <c r="G753" s="10"/>
      <c r="H753" s="10"/>
      <c r="I753" s="10"/>
      <c r="J753" s="10"/>
      <c r="K753" s="14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18">
        <f t="shared" ca="1" si="1"/>
        <v>0</v>
      </c>
      <c r="AK753" s="19">
        <f t="shared" ca="1" si="2"/>
        <v>0</v>
      </c>
      <c r="AL753" s="20" t="s">
        <v>83</v>
      </c>
      <c r="AM753" s="20">
        <v>3</v>
      </c>
      <c r="AN753" s="21">
        <v>1</v>
      </c>
    </row>
    <row r="754" spans="1:40" ht="12" hidden="1" customHeight="1">
      <c r="A754" s="35"/>
      <c r="B754" s="10"/>
      <c r="C754" s="10"/>
      <c r="D754" s="10"/>
      <c r="E754" s="10"/>
      <c r="F754" s="10"/>
      <c r="G754" s="10"/>
      <c r="H754" s="10"/>
      <c r="I754" s="10"/>
      <c r="J754" s="10"/>
      <c r="K754" s="14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18">
        <f t="shared" ca="1" si="1"/>
        <v>0</v>
      </c>
      <c r="AK754" s="19">
        <f t="shared" ca="1" si="2"/>
        <v>0</v>
      </c>
      <c r="AL754" s="20" t="s">
        <v>83</v>
      </c>
      <c r="AM754" s="20">
        <v>4</v>
      </c>
      <c r="AN754" s="21">
        <v>2</v>
      </c>
    </row>
    <row r="755" spans="1:40" ht="12" hidden="1" customHeight="1">
      <c r="A755" s="35"/>
      <c r="B755" s="10"/>
      <c r="C755" s="10"/>
      <c r="D755" s="10"/>
      <c r="E755" s="10"/>
      <c r="F755" s="10"/>
      <c r="G755" s="10"/>
      <c r="H755" s="10"/>
      <c r="I755" s="10"/>
      <c r="J755" s="10"/>
      <c r="K755" s="14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18">
        <f t="shared" ca="1" si="1"/>
        <v>0</v>
      </c>
      <c r="AK755" s="19">
        <f t="shared" ca="1" si="2"/>
        <v>0</v>
      </c>
      <c r="AL755" s="20" t="s">
        <v>83</v>
      </c>
      <c r="AM755" s="20">
        <v>5</v>
      </c>
      <c r="AN755" s="21">
        <v>3</v>
      </c>
    </row>
    <row r="756" spans="1:40" ht="12" hidden="1" customHeight="1">
      <c r="A756" s="35"/>
      <c r="B756" s="10"/>
      <c r="C756" s="10"/>
      <c r="D756" s="10"/>
      <c r="E756" s="10"/>
      <c r="F756" s="10"/>
      <c r="G756" s="10"/>
      <c r="H756" s="10"/>
      <c r="I756" s="10"/>
      <c r="J756" s="10"/>
      <c r="K756" s="14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18">
        <f t="shared" ca="1" si="1"/>
        <v>0</v>
      </c>
      <c r="AK756" s="19">
        <f t="shared" ca="1" si="2"/>
        <v>0</v>
      </c>
      <c r="AL756" s="20" t="s">
        <v>83</v>
      </c>
      <c r="AM756" s="20">
        <v>6</v>
      </c>
      <c r="AN756" s="21">
        <v>4</v>
      </c>
    </row>
    <row r="757" spans="1:40" ht="12" hidden="1" customHeight="1">
      <c r="A757" s="35"/>
      <c r="B757" s="10"/>
      <c r="C757" s="10"/>
      <c r="D757" s="10"/>
      <c r="E757" s="10"/>
      <c r="F757" s="10"/>
      <c r="G757" s="10"/>
      <c r="H757" s="10"/>
      <c r="I757" s="10"/>
      <c r="J757" s="10"/>
      <c r="K757" s="14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18">
        <f t="shared" ca="1" si="1"/>
        <v>0</v>
      </c>
      <c r="AK757" s="19">
        <f t="shared" ca="1" si="2"/>
        <v>0</v>
      </c>
      <c r="AL757" s="20" t="s">
        <v>83</v>
      </c>
      <c r="AM757" s="20">
        <v>7</v>
      </c>
      <c r="AN757" s="21">
        <v>5</v>
      </c>
    </row>
    <row r="758" spans="1:40" ht="12" hidden="1" customHeight="1">
      <c r="A758" s="35"/>
      <c r="B758" s="10"/>
      <c r="C758" s="10"/>
      <c r="D758" s="10"/>
      <c r="E758" s="10"/>
      <c r="F758" s="10"/>
      <c r="G758" s="10"/>
      <c r="H758" s="10"/>
      <c r="I758" s="10"/>
      <c r="J758" s="10"/>
      <c r="K758" s="14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18">
        <f t="shared" ca="1" si="1"/>
        <v>0</v>
      </c>
      <c r="AK758" s="19">
        <f t="shared" ca="1" si="2"/>
        <v>0</v>
      </c>
      <c r="AL758" s="20" t="s">
        <v>83</v>
      </c>
      <c r="AM758" s="20">
        <v>8</v>
      </c>
      <c r="AN758" s="21">
        <v>6</v>
      </c>
    </row>
    <row r="759" spans="1:40" ht="12" hidden="1" customHeight="1">
      <c r="A759" s="35"/>
      <c r="B759" s="10"/>
      <c r="C759" s="10"/>
      <c r="D759" s="10"/>
      <c r="E759" s="10"/>
      <c r="F759" s="10"/>
      <c r="G759" s="10"/>
      <c r="H759" s="10"/>
      <c r="I759" s="10"/>
      <c r="J759" s="10"/>
      <c r="K759" s="14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18">
        <f t="shared" ca="1" si="1"/>
        <v>0</v>
      </c>
      <c r="AK759" s="19">
        <f t="shared" ca="1" si="2"/>
        <v>0</v>
      </c>
      <c r="AL759" s="20" t="s">
        <v>83</v>
      </c>
      <c r="AM759" s="20">
        <v>9</v>
      </c>
      <c r="AN759" s="21">
        <v>7</v>
      </c>
    </row>
    <row r="760" spans="1:40" ht="12" hidden="1" customHeight="1">
      <c r="A760" s="35"/>
      <c r="B760" s="10"/>
      <c r="C760" s="10"/>
      <c r="D760" s="10"/>
      <c r="E760" s="10"/>
      <c r="F760" s="10"/>
      <c r="G760" s="10"/>
      <c r="H760" s="10"/>
      <c r="I760" s="10"/>
      <c r="J760" s="10"/>
      <c r="K760" s="14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18">
        <f t="shared" ca="1" si="1"/>
        <v>0</v>
      </c>
      <c r="AK760" s="19">
        <f t="shared" ca="1" si="2"/>
        <v>0</v>
      </c>
      <c r="AL760" s="20" t="s">
        <v>83</v>
      </c>
      <c r="AM760" s="20">
        <v>10</v>
      </c>
      <c r="AN760" s="21">
        <v>8</v>
      </c>
    </row>
    <row r="761" spans="1:40" ht="12" hidden="1" customHeight="1">
      <c r="A761" s="35"/>
      <c r="B761" s="10"/>
      <c r="C761" s="10"/>
      <c r="D761" s="10"/>
      <c r="E761" s="10"/>
      <c r="F761" s="10"/>
      <c r="G761" s="10"/>
      <c r="H761" s="10"/>
      <c r="I761" s="10"/>
      <c r="J761" s="10"/>
      <c r="K761" s="14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18">
        <f t="shared" ca="1" si="1"/>
        <v>0</v>
      </c>
      <c r="AK761" s="19">
        <f t="shared" ca="1" si="2"/>
        <v>0</v>
      </c>
      <c r="AL761" s="20" t="s">
        <v>83</v>
      </c>
      <c r="AM761" s="20">
        <v>11</v>
      </c>
      <c r="AN761" s="21">
        <v>9</v>
      </c>
    </row>
    <row r="762" spans="1:40" ht="12" hidden="1" customHeight="1">
      <c r="A762" s="35"/>
      <c r="B762" s="10"/>
      <c r="C762" s="10"/>
      <c r="D762" s="10"/>
      <c r="E762" s="10"/>
      <c r="F762" s="10"/>
      <c r="G762" s="10"/>
      <c r="H762" s="10"/>
      <c r="I762" s="10"/>
      <c r="J762" s="10"/>
      <c r="K762" s="14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18">
        <f t="shared" ca="1" si="1"/>
        <v>0</v>
      </c>
      <c r="AK762" s="19">
        <f t="shared" ca="1" si="2"/>
        <v>0</v>
      </c>
      <c r="AL762" s="20" t="s">
        <v>83</v>
      </c>
      <c r="AM762" s="20">
        <v>12</v>
      </c>
      <c r="AN762" s="21">
        <v>10</v>
      </c>
    </row>
    <row r="763" spans="1:40" ht="12" hidden="1" customHeight="1">
      <c r="A763" s="35"/>
      <c r="B763" s="10"/>
      <c r="C763" s="10"/>
      <c r="D763" s="10"/>
      <c r="E763" s="10"/>
      <c r="F763" s="10"/>
      <c r="G763" s="10"/>
      <c r="H763" s="10"/>
      <c r="I763" s="10"/>
      <c r="J763" s="10"/>
      <c r="K763" s="14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18">
        <f t="shared" ca="1" si="1"/>
        <v>0</v>
      </c>
      <c r="AK763" s="19">
        <f t="shared" ca="1" si="2"/>
        <v>0</v>
      </c>
      <c r="AL763" s="20" t="s">
        <v>83</v>
      </c>
      <c r="AM763" s="20">
        <v>13</v>
      </c>
      <c r="AN763" s="21">
        <v>11</v>
      </c>
    </row>
    <row r="764" spans="1:40" ht="12" hidden="1" customHeight="1">
      <c r="A764" s="35"/>
      <c r="B764" s="10"/>
      <c r="C764" s="10"/>
      <c r="D764" s="10"/>
      <c r="E764" s="10"/>
      <c r="F764" s="10"/>
      <c r="G764" s="10"/>
      <c r="H764" s="10"/>
      <c r="I764" s="10"/>
      <c r="J764" s="10"/>
      <c r="K764" s="14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18">
        <f t="shared" ca="1" si="1"/>
        <v>0</v>
      </c>
      <c r="AK764" s="19">
        <f t="shared" ca="1" si="2"/>
        <v>0</v>
      </c>
      <c r="AL764" s="20" t="s">
        <v>83</v>
      </c>
      <c r="AM764" s="20">
        <v>14</v>
      </c>
      <c r="AN764" s="21">
        <v>12</v>
      </c>
    </row>
    <row r="765" spans="1:40" ht="12" hidden="1" customHeight="1">
      <c r="A765" s="35"/>
      <c r="B765" s="10"/>
      <c r="C765" s="10"/>
      <c r="D765" s="10"/>
      <c r="E765" s="10"/>
      <c r="F765" s="10"/>
      <c r="G765" s="10"/>
      <c r="H765" s="10"/>
      <c r="I765" s="10"/>
      <c r="J765" s="10"/>
      <c r="K765" s="14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18">
        <f t="shared" ca="1" si="1"/>
        <v>0</v>
      </c>
      <c r="AK765" s="19">
        <f t="shared" ca="1" si="2"/>
        <v>0</v>
      </c>
      <c r="AL765" s="20" t="s">
        <v>83</v>
      </c>
      <c r="AM765" s="20">
        <v>15</v>
      </c>
      <c r="AN765" s="21">
        <v>13</v>
      </c>
    </row>
    <row r="766" spans="1:40" ht="12" hidden="1" customHeight="1">
      <c r="A766" s="35"/>
      <c r="B766" s="10"/>
      <c r="C766" s="10"/>
      <c r="D766" s="10"/>
      <c r="E766" s="10"/>
      <c r="F766" s="10"/>
      <c r="G766" s="10"/>
      <c r="H766" s="10"/>
      <c r="I766" s="10"/>
      <c r="J766" s="10"/>
      <c r="K766" s="14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18">
        <f t="shared" ca="1" si="1"/>
        <v>0</v>
      </c>
      <c r="AK766" s="19">
        <f t="shared" ca="1" si="2"/>
        <v>0</v>
      </c>
      <c r="AL766" s="20" t="s">
        <v>83</v>
      </c>
      <c r="AM766" s="20">
        <v>16</v>
      </c>
      <c r="AN766" s="21">
        <v>14</v>
      </c>
    </row>
    <row r="767" spans="1:40" ht="12" hidden="1" customHeight="1">
      <c r="A767" s="35"/>
      <c r="B767" s="10"/>
      <c r="C767" s="10"/>
      <c r="D767" s="10"/>
      <c r="E767" s="10"/>
      <c r="F767" s="10"/>
      <c r="G767" s="10"/>
      <c r="H767" s="10"/>
      <c r="I767" s="10"/>
      <c r="J767" s="10"/>
      <c r="K767" s="14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18">
        <f t="shared" ca="1" si="1"/>
        <v>0</v>
      </c>
      <c r="AK767" s="19">
        <f t="shared" ca="1" si="2"/>
        <v>0</v>
      </c>
      <c r="AL767" s="20" t="s">
        <v>83</v>
      </c>
      <c r="AM767" s="20">
        <v>17</v>
      </c>
      <c r="AN767" s="21">
        <v>15</v>
      </c>
    </row>
    <row r="768" spans="1:40" ht="12" hidden="1" customHeight="1">
      <c r="A768" s="35"/>
      <c r="B768" s="10"/>
      <c r="C768" s="10"/>
      <c r="D768" s="10"/>
      <c r="E768" s="10"/>
      <c r="F768" s="10"/>
      <c r="G768" s="10"/>
      <c r="H768" s="10"/>
      <c r="I768" s="10"/>
      <c r="J768" s="10"/>
      <c r="K768" s="14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18">
        <f t="shared" ca="1" si="1"/>
        <v>0</v>
      </c>
      <c r="AK768" s="19">
        <f t="shared" ca="1" si="2"/>
        <v>0</v>
      </c>
      <c r="AL768" s="20" t="s">
        <v>83</v>
      </c>
      <c r="AM768" s="20">
        <v>18</v>
      </c>
      <c r="AN768" s="21">
        <v>16</v>
      </c>
    </row>
    <row r="769" spans="1:40" ht="12" hidden="1" customHeight="1">
      <c r="A769" s="35"/>
      <c r="B769" s="10"/>
      <c r="C769" s="10"/>
      <c r="D769" s="10"/>
      <c r="E769" s="10"/>
      <c r="F769" s="10"/>
      <c r="G769" s="10"/>
      <c r="H769" s="10"/>
      <c r="I769" s="10"/>
      <c r="J769" s="10"/>
      <c r="K769" s="14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18">
        <f t="shared" ca="1" si="1"/>
        <v>0</v>
      </c>
      <c r="AK769" s="19">
        <f t="shared" ca="1" si="2"/>
        <v>0</v>
      </c>
      <c r="AL769" s="20" t="s">
        <v>83</v>
      </c>
      <c r="AM769" s="20">
        <v>19</v>
      </c>
      <c r="AN769" s="21">
        <v>17</v>
      </c>
    </row>
    <row r="770" spans="1:40" ht="12" hidden="1" customHeight="1">
      <c r="A770" s="35"/>
      <c r="B770" s="10"/>
      <c r="C770" s="10"/>
      <c r="D770" s="10"/>
      <c r="E770" s="10"/>
      <c r="F770" s="10"/>
      <c r="G770" s="10"/>
      <c r="H770" s="10"/>
      <c r="I770" s="10"/>
      <c r="J770" s="10"/>
      <c r="K770" s="14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18">
        <f t="shared" ca="1" si="1"/>
        <v>0</v>
      </c>
      <c r="AK770" s="19">
        <f t="shared" ca="1" si="2"/>
        <v>0</v>
      </c>
      <c r="AL770" s="20" t="s">
        <v>83</v>
      </c>
      <c r="AM770" s="20">
        <v>20</v>
      </c>
      <c r="AN770" s="21">
        <v>18</v>
      </c>
    </row>
    <row r="771" spans="1:40" ht="12" hidden="1" customHeight="1">
      <c r="A771" s="35"/>
      <c r="B771" s="10"/>
      <c r="C771" s="10"/>
      <c r="D771" s="10"/>
      <c r="E771" s="10"/>
      <c r="F771" s="10"/>
      <c r="G771" s="10"/>
      <c r="H771" s="10"/>
      <c r="I771" s="10"/>
      <c r="J771" s="10"/>
      <c r="K771" s="14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18">
        <f t="shared" ca="1" si="1"/>
        <v>0</v>
      </c>
      <c r="AK771" s="19">
        <f t="shared" ca="1" si="2"/>
        <v>0</v>
      </c>
      <c r="AL771" s="20" t="s">
        <v>83</v>
      </c>
      <c r="AM771" s="20">
        <v>21</v>
      </c>
      <c r="AN771" s="21">
        <v>19</v>
      </c>
    </row>
    <row r="772" spans="1:40" ht="12" hidden="1" customHeight="1">
      <c r="A772" s="35"/>
      <c r="B772" s="10"/>
      <c r="C772" s="10"/>
      <c r="D772" s="10"/>
      <c r="E772" s="10"/>
      <c r="F772" s="10"/>
      <c r="G772" s="10"/>
      <c r="H772" s="10"/>
      <c r="I772" s="10"/>
      <c r="J772" s="10"/>
      <c r="K772" s="14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18">
        <f t="shared" ca="1" si="1"/>
        <v>0</v>
      </c>
      <c r="AK772" s="19">
        <f t="shared" ca="1" si="2"/>
        <v>0</v>
      </c>
      <c r="AL772" s="20" t="s">
        <v>83</v>
      </c>
      <c r="AM772" s="20">
        <v>22</v>
      </c>
      <c r="AN772" s="21">
        <v>20</v>
      </c>
    </row>
    <row r="773" spans="1:40" ht="12" hidden="1" customHeight="1">
      <c r="A773" s="35"/>
      <c r="B773" s="10"/>
      <c r="C773" s="10"/>
      <c r="D773" s="10"/>
      <c r="E773" s="10"/>
      <c r="F773" s="10"/>
      <c r="G773" s="10"/>
      <c r="H773" s="10"/>
      <c r="I773" s="10"/>
      <c r="J773" s="10"/>
      <c r="K773" s="14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18">
        <f t="shared" ca="1" si="1"/>
        <v>0</v>
      </c>
      <c r="AK773" s="19">
        <f t="shared" ca="1" si="2"/>
        <v>0</v>
      </c>
      <c r="AL773" s="20" t="s">
        <v>83</v>
      </c>
      <c r="AM773" s="20">
        <v>23</v>
      </c>
      <c r="AN773" s="21">
        <v>21</v>
      </c>
    </row>
    <row r="774" spans="1:40" ht="12" hidden="1" customHeight="1">
      <c r="A774" s="35"/>
      <c r="B774" s="10"/>
      <c r="C774" s="10"/>
      <c r="D774" s="10"/>
      <c r="E774" s="10"/>
      <c r="F774" s="10"/>
      <c r="G774" s="10"/>
      <c r="H774" s="10"/>
      <c r="I774" s="10"/>
      <c r="J774" s="10"/>
      <c r="K774" s="14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18">
        <f t="shared" ca="1" si="1"/>
        <v>0</v>
      </c>
      <c r="AK774" s="19">
        <f t="shared" ca="1" si="2"/>
        <v>0</v>
      </c>
      <c r="AL774" s="20" t="s">
        <v>83</v>
      </c>
      <c r="AM774" s="20">
        <v>24</v>
      </c>
      <c r="AN774" s="21">
        <v>22</v>
      </c>
    </row>
    <row r="775" spans="1:40" ht="12" hidden="1" customHeight="1">
      <c r="A775" s="35"/>
      <c r="B775" s="10"/>
      <c r="C775" s="10"/>
      <c r="D775" s="10"/>
      <c r="E775" s="10"/>
      <c r="F775" s="10"/>
      <c r="G775" s="10"/>
      <c r="H775" s="10"/>
      <c r="I775" s="10"/>
      <c r="J775" s="10"/>
      <c r="K775" s="14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18">
        <f t="shared" ca="1" si="1"/>
        <v>0</v>
      </c>
      <c r="AK775" s="19">
        <f t="shared" ca="1" si="2"/>
        <v>0</v>
      </c>
      <c r="AL775" s="20" t="s">
        <v>83</v>
      </c>
      <c r="AM775" s="20">
        <v>25</v>
      </c>
      <c r="AN775" s="21">
        <v>23</v>
      </c>
    </row>
    <row r="776" spans="1:40" ht="12" hidden="1" customHeight="1">
      <c r="A776" s="35"/>
      <c r="B776" s="10"/>
      <c r="C776" s="10"/>
      <c r="D776" s="10"/>
      <c r="E776" s="10"/>
      <c r="F776" s="10"/>
      <c r="G776" s="10"/>
      <c r="H776" s="10"/>
      <c r="I776" s="10"/>
      <c r="J776" s="10"/>
      <c r="K776" s="14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18">
        <f t="shared" ca="1" si="1"/>
        <v>0</v>
      </c>
      <c r="AK776" s="19">
        <f t="shared" ca="1" si="2"/>
        <v>0</v>
      </c>
      <c r="AL776" s="20" t="s">
        <v>83</v>
      </c>
      <c r="AM776" s="20">
        <v>26</v>
      </c>
      <c r="AN776" s="21">
        <v>24</v>
      </c>
    </row>
    <row r="777" spans="1:40" ht="12" hidden="1" customHeight="1">
      <c r="A777" s="35"/>
      <c r="B777" s="10"/>
      <c r="C777" s="10"/>
      <c r="D777" s="10"/>
      <c r="E777" s="10"/>
      <c r="F777" s="10"/>
      <c r="G777" s="10"/>
      <c r="H777" s="10"/>
      <c r="I777" s="10"/>
      <c r="J777" s="10"/>
      <c r="K777" s="14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18">
        <f t="shared" ca="1" si="1"/>
        <v>0</v>
      </c>
      <c r="AK777" s="19">
        <f t="shared" ca="1" si="2"/>
        <v>0</v>
      </c>
      <c r="AL777" s="20" t="s">
        <v>83</v>
      </c>
      <c r="AM777" s="20">
        <v>27</v>
      </c>
      <c r="AN777" s="21">
        <v>25</v>
      </c>
    </row>
    <row r="778" spans="1:40" ht="12" hidden="1" customHeight="1">
      <c r="A778" s="35"/>
      <c r="B778" s="10"/>
      <c r="C778" s="10"/>
      <c r="D778" s="10"/>
      <c r="E778" s="10"/>
      <c r="F778" s="10"/>
      <c r="G778" s="10"/>
      <c r="H778" s="10"/>
      <c r="I778" s="10"/>
      <c r="J778" s="10"/>
      <c r="K778" s="14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18">
        <f t="shared" ca="1" si="1"/>
        <v>0</v>
      </c>
      <c r="AK778" s="19">
        <f t="shared" ca="1" si="2"/>
        <v>0</v>
      </c>
      <c r="AL778" s="20" t="s">
        <v>83</v>
      </c>
      <c r="AM778" s="20">
        <v>28</v>
      </c>
      <c r="AN778" s="21">
        <v>26</v>
      </c>
    </row>
    <row r="779" spans="1:40" ht="12" hidden="1" customHeight="1">
      <c r="A779" s="35"/>
      <c r="B779" s="10"/>
      <c r="C779" s="10"/>
      <c r="D779" s="10"/>
      <c r="E779" s="10"/>
      <c r="F779" s="10"/>
      <c r="G779" s="10"/>
      <c r="H779" s="10"/>
      <c r="I779" s="10"/>
      <c r="J779" s="10"/>
      <c r="K779" s="14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18">
        <f t="shared" ca="1" si="1"/>
        <v>0</v>
      </c>
      <c r="AK779" s="19">
        <f t="shared" ca="1" si="2"/>
        <v>0</v>
      </c>
      <c r="AL779" s="20" t="s">
        <v>83</v>
      </c>
      <c r="AM779" s="20">
        <v>29</v>
      </c>
      <c r="AN779" s="21">
        <v>27</v>
      </c>
    </row>
    <row r="780" spans="1:40" ht="12" hidden="1" customHeight="1">
      <c r="A780" s="35"/>
      <c r="B780" s="10"/>
      <c r="C780" s="10"/>
      <c r="D780" s="10"/>
      <c r="E780" s="10"/>
      <c r="F780" s="10"/>
      <c r="G780" s="10"/>
      <c r="H780" s="10"/>
      <c r="I780" s="10"/>
      <c r="J780" s="10"/>
      <c r="K780" s="14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18">
        <f t="shared" ca="1" si="1"/>
        <v>0</v>
      </c>
      <c r="AK780" s="19">
        <f t="shared" ca="1" si="2"/>
        <v>0</v>
      </c>
      <c r="AL780" s="20" t="s">
        <v>83</v>
      </c>
      <c r="AM780" s="20">
        <v>30</v>
      </c>
      <c r="AN780" s="21">
        <v>28</v>
      </c>
    </row>
    <row r="781" spans="1:40" ht="12" hidden="1" customHeight="1">
      <c r="A781" s="35"/>
      <c r="B781" s="10"/>
      <c r="C781" s="10"/>
      <c r="D781" s="10"/>
      <c r="E781" s="10"/>
      <c r="F781" s="10"/>
      <c r="G781" s="10"/>
      <c r="H781" s="10"/>
      <c r="I781" s="10"/>
      <c r="J781" s="10"/>
      <c r="K781" s="14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18">
        <f t="shared" ca="1" si="1"/>
        <v>0</v>
      </c>
      <c r="AK781" s="19">
        <f t="shared" ca="1" si="2"/>
        <v>0</v>
      </c>
      <c r="AL781" s="20" t="s">
        <v>83</v>
      </c>
      <c r="AM781" s="20">
        <v>31</v>
      </c>
      <c r="AN781" s="21">
        <v>29</v>
      </c>
    </row>
    <row r="782" spans="1:40" ht="12" hidden="1" customHeight="1">
      <c r="A782" s="35"/>
      <c r="B782" s="10"/>
      <c r="C782" s="10"/>
      <c r="D782" s="10"/>
      <c r="E782" s="10"/>
      <c r="F782" s="10"/>
      <c r="G782" s="10"/>
      <c r="H782" s="10"/>
      <c r="I782" s="10"/>
      <c r="J782" s="10"/>
      <c r="K782" s="14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18">
        <f t="shared" ca="1" si="1"/>
        <v>0</v>
      </c>
      <c r="AK782" s="19">
        <f t="shared" ca="1" si="2"/>
        <v>0</v>
      </c>
      <c r="AL782" s="20" t="s">
        <v>83</v>
      </c>
      <c r="AM782" s="20">
        <v>32</v>
      </c>
      <c r="AN782" s="21">
        <v>30</v>
      </c>
    </row>
    <row r="783" spans="1:40" ht="12" hidden="1" customHeight="1">
      <c r="A783" s="35"/>
      <c r="B783" s="10"/>
      <c r="C783" s="10"/>
      <c r="D783" s="10"/>
      <c r="E783" s="10"/>
      <c r="F783" s="10"/>
      <c r="G783" s="10"/>
      <c r="H783" s="10"/>
      <c r="I783" s="10"/>
      <c r="J783" s="10"/>
      <c r="K783" s="14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18">
        <f t="shared" ca="1" si="1"/>
        <v>0</v>
      </c>
      <c r="AK783" s="19">
        <f t="shared" ca="1" si="2"/>
        <v>0</v>
      </c>
      <c r="AL783" s="20" t="s">
        <v>83</v>
      </c>
      <c r="AM783" s="20">
        <v>33</v>
      </c>
      <c r="AN783" s="21">
        <v>31</v>
      </c>
    </row>
    <row r="784" spans="1:40" ht="12" hidden="1" customHeight="1">
      <c r="A784" s="35"/>
      <c r="B784" s="10"/>
      <c r="C784" s="10"/>
      <c r="D784" s="10"/>
      <c r="E784" s="10"/>
      <c r="F784" s="10"/>
      <c r="G784" s="10"/>
      <c r="H784" s="10"/>
      <c r="I784" s="10"/>
      <c r="J784" s="10"/>
      <c r="K784" s="14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18">
        <f t="shared" ca="1" si="1"/>
        <v>0</v>
      </c>
      <c r="AK784" s="19">
        <f t="shared" ca="1" si="2"/>
        <v>0</v>
      </c>
      <c r="AL784" s="20" t="s">
        <v>83</v>
      </c>
      <c r="AM784" s="20">
        <v>34</v>
      </c>
      <c r="AN784" s="21">
        <v>32</v>
      </c>
    </row>
    <row r="785" spans="1:40" ht="12" hidden="1" customHeight="1">
      <c r="A785" s="35"/>
      <c r="B785" s="10"/>
      <c r="C785" s="10"/>
      <c r="D785" s="10"/>
      <c r="E785" s="10"/>
      <c r="F785" s="10"/>
      <c r="G785" s="10"/>
      <c r="H785" s="10"/>
      <c r="I785" s="10"/>
      <c r="J785" s="10"/>
      <c r="K785" s="14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18">
        <f t="shared" ca="1" si="1"/>
        <v>0</v>
      </c>
      <c r="AK785" s="19">
        <f t="shared" ca="1" si="2"/>
        <v>0</v>
      </c>
      <c r="AL785" s="20" t="s">
        <v>83</v>
      </c>
      <c r="AM785" s="20">
        <v>35</v>
      </c>
      <c r="AN785" s="21">
        <v>33</v>
      </c>
    </row>
    <row r="786" spans="1:40" ht="12" hidden="1" customHeight="1">
      <c r="A786" s="35"/>
      <c r="B786" s="10"/>
      <c r="C786" s="10"/>
      <c r="D786" s="10"/>
      <c r="E786" s="10"/>
      <c r="F786" s="10"/>
      <c r="G786" s="10"/>
      <c r="H786" s="10"/>
      <c r="I786" s="10"/>
      <c r="J786" s="10"/>
      <c r="K786" s="14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18">
        <f t="shared" ca="1" si="1"/>
        <v>0</v>
      </c>
      <c r="AK786" s="19">
        <f t="shared" ca="1" si="2"/>
        <v>0</v>
      </c>
      <c r="AL786" s="20" t="s">
        <v>83</v>
      </c>
      <c r="AM786" s="20">
        <v>36</v>
      </c>
      <c r="AN786" s="21">
        <v>34</v>
      </c>
    </row>
    <row r="787" spans="1:40" ht="12" hidden="1" customHeight="1">
      <c r="A787" s="35"/>
      <c r="B787" s="10"/>
      <c r="C787" s="10"/>
      <c r="D787" s="10"/>
      <c r="E787" s="10"/>
      <c r="F787" s="10"/>
      <c r="G787" s="10"/>
      <c r="H787" s="10"/>
      <c r="I787" s="10"/>
      <c r="J787" s="10"/>
      <c r="K787" s="14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18">
        <f t="shared" ca="1" si="1"/>
        <v>0</v>
      </c>
      <c r="AK787" s="19">
        <f t="shared" ca="1" si="2"/>
        <v>0</v>
      </c>
      <c r="AL787" s="20" t="s">
        <v>83</v>
      </c>
      <c r="AM787" s="20">
        <v>37</v>
      </c>
      <c r="AN787" s="21">
        <v>35</v>
      </c>
    </row>
    <row r="788" spans="1:40" ht="12" hidden="1" customHeight="1">
      <c r="A788" s="35"/>
      <c r="B788" s="10"/>
      <c r="C788" s="10"/>
      <c r="D788" s="10"/>
      <c r="E788" s="10"/>
      <c r="F788" s="10"/>
      <c r="G788" s="10"/>
      <c r="H788" s="10"/>
      <c r="I788" s="10"/>
      <c r="J788" s="10"/>
      <c r="K788" s="14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18">
        <f t="shared" ca="1" si="1"/>
        <v>0</v>
      </c>
      <c r="AK788" s="19">
        <f t="shared" ca="1" si="2"/>
        <v>0</v>
      </c>
      <c r="AL788" s="20" t="s">
        <v>83</v>
      </c>
      <c r="AM788" s="20">
        <v>38</v>
      </c>
      <c r="AN788" s="21">
        <v>36</v>
      </c>
    </row>
    <row r="789" spans="1:40" ht="12" hidden="1" customHeight="1">
      <c r="A789" s="35"/>
      <c r="B789" s="10"/>
      <c r="C789" s="10"/>
      <c r="D789" s="10"/>
      <c r="E789" s="10"/>
      <c r="F789" s="10"/>
      <c r="G789" s="10"/>
      <c r="H789" s="10"/>
      <c r="I789" s="10"/>
      <c r="J789" s="10"/>
      <c r="K789" s="14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18">
        <f t="shared" ca="1" si="1"/>
        <v>0</v>
      </c>
      <c r="AK789" s="19">
        <f t="shared" ca="1" si="2"/>
        <v>0</v>
      </c>
      <c r="AL789" s="20" t="s">
        <v>83</v>
      </c>
      <c r="AM789" s="20">
        <v>39</v>
      </c>
      <c r="AN789" s="21">
        <v>37</v>
      </c>
    </row>
    <row r="790" spans="1:40" ht="12" hidden="1" customHeight="1">
      <c r="A790" s="35"/>
      <c r="B790" s="10"/>
      <c r="C790" s="10"/>
      <c r="D790" s="10"/>
      <c r="E790" s="10"/>
      <c r="F790" s="10"/>
      <c r="G790" s="10"/>
      <c r="H790" s="10"/>
      <c r="I790" s="10"/>
      <c r="J790" s="10"/>
      <c r="K790" s="14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18">
        <f t="shared" ca="1" si="1"/>
        <v>0</v>
      </c>
      <c r="AK790" s="19">
        <f t="shared" ca="1" si="2"/>
        <v>0</v>
      </c>
      <c r="AL790" s="20" t="s">
        <v>83</v>
      </c>
      <c r="AM790" s="20">
        <v>40</v>
      </c>
      <c r="AN790" s="21">
        <v>38</v>
      </c>
    </row>
    <row r="791" spans="1:40" ht="12" hidden="1" customHeight="1">
      <c r="A791" s="35"/>
      <c r="B791" s="10"/>
      <c r="C791" s="10"/>
      <c r="D791" s="10"/>
      <c r="E791" s="10"/>
      <c r="F791" s="10"/>
      <c r="G791" s="10"/>
      <c r="H791" s="10"/>
      <c r="I791" s="10"/>
      <c r="J791" s="10"/>
      <c r="K791" s="14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18">
        <f t="shared" ca="1" si="1"/>
        <v>0</v>
      </c>
      <c r="AK791" s="19">
        <f t="shared" ca="1" si="2"/>
        <v>0</v>
      </c>
      <c r="AL791" s="20" t="s">
        <v>83</v>
      </c>
      <c r="AM791" s="20">
        <v>41</v>
      </c>
      <c r="AN791" s="21">
        <v>39</v>
      </c>
    </row>
    <row r="792" spans="1:40" ht="12" hidden="1" customHeight="1">
      <c r="A792" s="35"/>
      <c r="B792" s="10"/>
      <c r="C792" s="10"/>
      <c r="D792" s="10"/>
      <c r="E792" s="10"/>
      <c r="F792" s="10"/>
      <c r="G792" s="10"/>
      <c r="H792" s="10"/>
      <c r="I792" s="10"/>
      <c r="J792" s="10"/>
      <c r="K792" s="14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18">
        <f t="shared" ca="1" si="1"/>
        <v>0</v>
      </c>
      <c r="AK792" s="19">
        <f t="shared" ca="1" si="2"/>
        <v>0</v>
      </c>
      <c r="AL792" s="20" t="s">
        <v>83</v>
      </c>
      <c r="AM792" s="20">
        <v>42</v>
      </c>
      <c r="AN792" s="21">
        <v>40</v>
      </c>
    </row>
    <row r="793" spans="1:40" ht="12" hidden="1" customHeight="1">
      <c r="A793" s="35"/>
      <c r="B793" s="10"/>
      <c r="C793" s="10"/>
      <c r="D793" s="10"/>
      <c r="E793" s="10"/>
      <c r="F793" s="10"/>
      <c r="G793" s="10"/>
      <c r="H793" s="10"/>
      <c r="I793" s="10"/>
      <c r="J793" s="10"/>
      <c r="K793" s="14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18">
        <f t="shared" ca="1" si="1"/>
        <v>0</v>
      </c>
      <c r="AK793" s="19">
        <f t="shared" ca="1" si="2"/>
        <v>0</v>
      </c>
      <c r="AL793" s="20" t="s">
        <v>83</v>
      </c>
      <c r="AM793" s="20">
        <v>43</v>
      </c>
      <c r="AN793" s="21">
        <v>41</v>
      </c>
    </row>
    <row r="794" spans="1:40" ht="12" hidden="1" customHeight="1">
      <c r="A794" s="35"/>
      <c r="B794" s="10"/>
      <c r="C794" s="10"/>
      <c r="D794" s="10"/>
      <c r="E794" s="10"/>
      <c r="F794" s="10"/>
      <c r="G794" s="10"/>
      <c r="H794" s="10"/>
      <c r="I794" s="10"/>
      <c r="J794" s="10"/>
      <c r="K794" s="14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18">
        <f t="shared" ca="1" si="1"/>
        <v>0</v>
      </c>
      <c r="AK794" s="19">
        <f t="shared" ca="1" si="2"/>
        <v>0</v>
      </c>
      <c r="AL794" s="20" t="s">
        <v>83</v>
      </c>
      <c r="AM794" s="20">
        <v>44</v>
      </c>
      <c r="AN794" s="21">
        <v>42</v>
      </c>
    </row>
    <row r="795" spans="1:40" ht="12" hidden="1" customHeight="1">
      <c r="A795" s="35"/>
      <c r="B795" s="10"/>
      <c r="C795" s="10"/>
      <c r="D795" s="10"/>
      <c r="E795" s="10"/>
      <c r="F795" s="10"/>
      <c r="G795" s="10"/>
      <c r="H795" s="10"/>
      <c r="I795" s="10"/>
      <c r="J795" s="10"/>
      <c r="K795" s="14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18">
        <f t="shared" ca="1" si="1"/>
        <v>0</v>
      </c>
      <c r="AK795" s="19">
        <f t="shared" ca="1" si="2"/>
        <v>0</v>
      </c>
      <c r="AL795" s="20" t="s">
        <v>83</v>
      </c>
      <c r="AM795" s="20">
        <v>45</v>
      </c>
      <c r="AN795" s="21">
        <v>43</v>
      </c>
    </row>
    <row r="796" spans="1:40" ht="12" hidden="1" customHeight="1">
      <c r="A796" s="35"/>
      <c r="B796" s="10"/>
      <c r="C796" s="10"/>
      <c r="D796" s="10"/>
      <c r="E796" s="10"/>
      <c r="F796" s="10"/>
      <c r="G796" s="10"/>
      <c r="H796" s="10"/>
      <c r="I796" s="10"/>
      <c r="J796" s="10"/>
      <c r="K796" s="14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18">
        <f t="shared" ca="1" si="1"/>
        <v>0</v>
      </c>
      <c r="AK796" s="19">
        <f t="shared" ca="1" si="2"/>
        <v>0</v>
      </c>
      <c r="AL796" s="20" t="s">
        <v>83</v>
      </c>
      <c r="AM796" s="20">
        <v>46</v>
      </c>
      <c r="AN796" s="21">
        <v>44</v>
      </c>
    </row>
    <row r="797" spans="1:40" ht="12" hidden="1" customHeight="1">
      <c r="A797" s="35"/>
      <c r="B797" s="10"/>
      <c r="C797" s="10"/>
      <c r="D797" s="10"/>
      <c r="E797" s="10"/>
      <c r="F797" s="10"/>
      <c r="G797" s="10"/>
      <c r="H797" s="10"/>
      <c r="I797" s="10"/>
      <c r="J797" s="10"/>
      <c r="K797" s="14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18">
        <f t="shared" ca="1" si="1"/>
        <v>0</v>
      </c>
      <c r="AK797" s="19">
        <f t="shared" ca="1" si="2"/>
        <v>0</v>
      </c>
      <c r="AL797" s="20" t="s">
        <v>83</v>
      </c>
      <c r="AM797" s="20">
        <v>47</v>
      </c>
      <c r="AN797" s="21">
        <v>45</v>
      </c>
    </row>
    <row r="798" spans="1:40" ht="12" hidden="1" customHeight="1">
      <c r="A798" s="35"/>
      <c r="B798" s="10"/>
      <c r="C798" s="10"/>
      <c r="D798" s="10"/>
      <c r="E798" s="10"/>
      <c r="F798" s="10"/>
      <c r="G798" s="10"/>
      <c r="H798" s="10"/>
      <c r="I798" s="10"/>
      <c r="J798" s="10"/>
      <c r="K798" s="14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18">
        <f t="shared" ca="1" si="1"/>
        <v>0</v>
      </c>
      <c r="AK798" s="19">
        <f t="shared" ca="1" si="2"/>
        <v>0</v>
      </c>
      <c r="AL798" s="20" t="s">
        <v>83</v>
      </c>
      <c r="AM798" s="20">
        <v>48</v>
      </c>
      <c r="AN798" s="21">
        <v>46</v>
      </c>
    </row>
    <row r="799" spans="1:40" ht="12" hidden="1" customHeight="1">
      <c r="A799" s="35"/>
      <c r="B799" s="10"/>
      <c r="C799" s="10"/>
      <c r="D799" s="10"/>
      <c r="E799" s="10"/>
      <c r="F799" s="10"/>
      <c r="G799" s="10"/>
      <c r="H799" s="10"/>
      <c r="I799" s="10"/>
      <c r="J799" s="10"/>
      <c r="K799" s="14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18">
        <f t="shared" ca="1" si="1"/>
        <v>0</v>
      </c>
      <c r="AK799" s="19">
        <f t="shared" ca="1" si="2"/>
        <v>0</v>
      </c>
      <c r="AL799" s="20" t="s">
        <v>83</v>
      </c>
      <c r="AM799" s="20">
        <v>49</v>
      </c>
      <c r="AN799" s="21">
        <v>47</v>
      </c>
    </row>
    <row r="800" spans="1:40" ht="12" hidden="1" customHeight="1">
      <c r="A800" s="35"/>
      <c r="B800" s="10"/>
      <c r="C800" s="10"/>
      <c r="D800" s="10"/>
      <c r="E800" s="10"/>
      <c r="F800" s="10"/>
      <c r="G800" s="10"/>
      <c r="H800" s="10"/>
      <c r="I800" s="10"/>
      <c r="J800" s="10"/>
      <c r="K800" s="14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18">
        <f t="shared" ca="1" si="1"/>
        <v>0</v>
      </c>
      <c r="AK800" s="19">
        <f t="shared" ca="1" si="2"/>
        <v>0</v>
      </c>
      <c r="AL800" s="20" t="s">
        <v>83</v>
      </c>
      <c r="AM800" s="20">
        <v>50</v>
      </c>
      <c r="AN800" s="21">
        <v>48</v>
      </c>
    </row>
    <row r="801" spans="1:40" ht="12" hidden="1" customHeight="1">
      <c r="A801" s="35"/>
      <c r="B801" s="10"/>
      <c r="C801" s="10"/>
      <c r="D801" s="10"/>
      <c r="E801" s="10"/>
      <c r="F801" s="10"/>
      <c r="G801" s="10"/>
      <c r="H801" s="10"/>
      <c r="I801" s="10"/>
      <c r="J801" s="10"/>
      <c r="K801" s="14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18">
        <f t="shared" ca="1" si="1"/>
        <v>0</v>
      </c>
      <c r="AK801" s="19">
        <f t="shared" ca="1" si="2"/>
        <v>0</v>
      </c>
      <c r="AL801" s="20" t="s">
        <v>83</v>
      </c>
      <c r="AM801" s="20">
        <v>51</v>
      </c>
      <c r="AN801" s="21">
        <v>49</v>
      </c>
    </row>
    <row r="802" spans="1:40" ht="12" hidden="1" customHeight="1">
      <c r="A802" s="35"/>
      <c r="B802" s="10"/>
      <c r="C802" s="10"/>
      <c r="D802" s="10"/>
      <c r="E802" s="10"/>
      <c r="F802" s="10"/>
      <c r="G802" s="10"/>
      <c r="H802" s="10"/>
      <c r="I802" s="10"/>
      <c r="J802" s="10"/>
      <c r="K802" s="14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18">
        <f t="shared" ca="1" si="1"/>
        <v>0</v>
      </c>
      <c r="AK802" s="19">
        <f t="shared" ca="1" si="2"/>
        <v>0</v>
      </c>
      <c r="AL802" s="20" t="s">
        <v>83</v>
      </c>
      <c r="AM802" s="20">
        <v>52</v>
      </c>
      <c r="AN802" s="21">
        <v>50</v>
      </c>
    </row>
    <row r="803" spans="1:40" ht="12" hidden="1" customHeight="1">
      <c r="A803" s="35"/>
      <c r="B803" s="10"/>
      <c r="C803" s="10"/>
      <c r="D803" s="10"/>
      <c r="E803" s="10"/>
      <c r="F803" s="10"/>
      <c r="G803" s="10"/>
      <c r="H803" s="10"/>
      <c r="I803" s="10"/>
      <c r="J803" s="10"/>
      <c r="K803" s="14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18">
        <f t="shared" ca="1" si="1"/>
        <v>0</v>
      </c>
      <c r="AK803" s="19">
        <f t="shared" ca="1" si="2"/>
        <v>0</v>
      </c>
      <c r="AL803" s="20" t="s">
        <v>84</v>
      </c>
      <c r="AM803" s="20">
        <v>3</v>
      </c>
      <c r="AN803" s="21">
        <v>1</v>
      </c>
    </row>
    <row r="804" spans="1:40" ht="12" hidden="1" customHeight="1">
      <c r="A804" s="35"/>
      <c r="B804" s="10"/>
      <c r="C804" s="10"/>
      <c r="D804" s="10"/>
      <c r="E804" s="10"/>
      <c r="F804" s="10"/>
      <c r="G804" s="10"/>
      <c r="H804" s="10"/>
      <c r="I804" s="10"/>
      <c r="J804" s="10"/>
      <c r="K804" s="14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18">
        <f t="shared" ca="1" si="1"/>
        <v>0</v>
      </c>
      <c r="AK804" s="19">
        <f t="shared" ca="1" si="2"/>
        <v>0</v>
      </c>
      <c r="AL804" s="20" t="s">
        <v>84</v>
      </c>
      <c r="AM804" s="20">
        <v>4</v>
      </c>
      <c r="AN804" s="21">
        <v>2</v>
      </c>
    </row>
    <row r="805" spans="1:40" ht="12" hidden="1" customHeight="1">
      <c r="A805" s="35"/>
      <c r="B805" s="10"/>
      <c r="C805" s="10"/>
      <c r="D805" s="10"/>
      <c r="E805" s="10"/>
      <c r="F805" s="10"/>
      <c r="G805" s="10"/>
      <c r="H805" s="10"/>
      <c r="I805" s="10"/>
      <c r="J805" s="10"/>
      <c r="K805" s="14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18">
        <f t="shared" ca="1" si="1"/>
        <v>0</v>
      </c>
      <c r="AK805" s="19">
        <f t="shared" ca="1" si="2"/>
        <v>0</v>
      </c>
      <c r="AL805" s="20" t="s">
        <v>84</v>
      </c>
      <c r="AM805" s="20">
        <v>5</v>
      </c>
      <c r="AN805" s="21">
        <v>3</v>
      </c>
    </row>
    <row r="806" spans="1:40" ht="12" hidden="1" customHeight="1">
      <c r="A806" s="35"/>
      <c r="B806" s="10"/>
      <c r="C806" s="10"/>
      <c r="D806" s="10"/>
      <c r="E806" s="10"/>
      <c r="F806" s="10"/>
      <c r="G806" s="10"/>
      <c r="H806" s="10"/>
      <c r="I806" s="10"/>
      <c r="J806" s="10"/>
      <c r="K806" s="14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18">
        <f t="shared" ca="1" si="1"/>
        <v>0</v>
      </c>
      <c r="AK806" s="19">
        <f t="shared" ca="1" si="2"/>
        <v>0</v>
      </c>
      <c r="AL806" s="20" t="s">
        <v>84</v>
      </c>
      <c r="AM806" s="20">
        <v>6</v>
      </c>
      <c r="AN806" s="21">
        <v>4</v>
      </c>
    </row>
    <row r="807" spans="1:40" ht="12" hidden="1" customHeight="1">
      <c r="A807" s="35"/>
      <c r="B807" s="10"/>
      <c r="C807" s="10"/>
      <c r="D807" s="10"/>
      <c r="E807" s="10"/>
      <c r="F807" s="10"/>
      <c r="G807" s="10"/>
      <c r="H807" s="10"/>
      <c r="I807" s="10"/>
      <c r="J807" s="10"/>
      <c r="K807" s="14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18">
        <f t="shared" ca="1" si="1"/>
        <v>0</v>
      </c>
      <c r="AK807" s="19">
        <f t="shared" ca="1" si="2"/>
        <v>0</v>
      </c>
      <c r="AL807" s="20" t="s">
        <v>84</v>
      </c>
      <c r="AM807" s="20">
        <v>7</v>
      </c>
      <c r="AN807" s="21">
        <v>5</v>
      </c>
    </row>
    <row r="808" spans="1:40" ht="12" hidden="1" customHeight="1">
      <c r="A808" s="35"/>
      <c r="B808" s="10"/>
      <c r="C808" s="10"/>
      <c r="D808" s="10"/>
      <c r="E808" s="10"/>
      <c r="F808" s="10"/>
      <c r="G808" s="10"/>
      <c r="H808" s="10"/>
      <c r="I808" s="10"/>
      <c r="J808" s="10"/>
      <c r="K808" s="14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18">
        <f t="shared" ca="1" si="1"/>
        <v>0</v>
      </c>
      <c r="AK808" s="19">
        <f t="shared" ca="1" si="2"/>
        <v>0</v>
      </c>
      <c r="AL808" s="20" t="s">
        <v>84</v>
      </c>
      <c r="AM808" s="20">
        <v>8</v>
      </c>
      <c r="AN808" s="21">
        <v>6</v>
      </c>
    </row>
    <row r="809" spans="1:40" ht="12" hidden="1" customHeight="1">
      <c r="A809" s="35"/>
      <c r="B809" s="10"/>
      <c r="C809" s="10"/>
      <c r="D809" s="10"/>
      <c r="E809" s="10"/>
      <c r="F809" s="10"/>
      <c r="G809" s="10"/>
      <c r="H809" s="10"/>
      <c r="I809" s="10"/>
      <c r="J809" s="10"/>
      <c r="K809" s="14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18">
        <f t="shared" ca="1" si="1"/>
        <v>0</v>
      </c>
      <c r="AK809" s="19">
        <f t="shared" ca="1" si="2"/>
        <v>0</v>
      </c>
      <c r="AL809" s="20" t="s">
        <v>84</v>
      </c>
      <c r="AM809" s="20">
        <v>9</v>
      </c>
      <c r="AN809" s="21">
        <v>7</v>
      </c>
    </row>
    <row r="810" spans="1:40" ht="12" hidden="1" customHeight="1">
      <c r="A810" s="35"/>
      <c r="B810" s="10"/>
      <c r="C810" s="10"/>
      <c r="D810" s="10"/>
      <c r="E810" s="10"/>
      <c r="F810" s="10"/>
      <c r="G810" s="10"/>
      <c r="H810" s="10"/>
      <c r="I810" s="10"/>
      <c r="J810" s="10"/>
      <c r="K810" s="14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18">
        <f t="shared" ca="1" si="1"/>
        <v>0</v>
      </c>
      <c r="AK810" s="19">
        <f t="shared" ca="1" si="2"/>
        <v>0</v>
      </c>
      <c r="AL810" s="20" t="s">
        <v>84</v>
      </c>
      <c r="AM810" s="20">
        <v>10</v>
      </c>
      <c r="AN810" s="21">
        <v>8</v>
      </c>
    </row>
    <row r="811" spans="1:40" ht="12" hidden="1" customHeight="1">
      <c r="A811" s="35"/>
      <c r="B811" s="10"/>
      <c r="C811" s="10"/>
      <c r="D811" s="10"/>
      <c r="E811" s="10"/>
      <c r="F811" s="10"/>
      <c r="G811" s="10"/>
      <c r="H811" s="10"/>
      <c r="I811" s="10"/>
      <c r="J811" s="10"/>
      <c r="K811" s="14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18">
        <f t="shared" ca="1" si="1"/>
        <v>0</v>
      </c>
      <c r="AK811" s="19">
        <f t="shared" ca="1" si="2"/>
        <v>0</v>
      </c>
      <c r="AL811" s="20" t="s">
        <v>84</v>
      </c>
      <c r="AM811" s="20">
        <v>11</v>
      </c>
      <c r="AN811" s="21">
        <v>9</v>
      </c>
    </row>
    <row r="812" spans="1:40" ht="12" hidden="1" customHeight="1">
      <c r="A812" s="35"/>
      <c r="B812" s="10"/>
      <c r="C812" s="10"/>
      <c r="D812" s="10"/>
      <c r="E812" s="10"/>
      <c r="F812" s="10"/>
      <c r="G812" s="10"/>
      <c r="H812" s="10"/>
      <c r="I812" s="10"/>
      <c r="J812" s="10"/>
      <c r="K812" s="14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18">
        <f t="shared" ca="1" si="1"/>
        <v>0</v>
      </c>
      <c r="AK812" s="19">
        <f t="shared" ca="1" si="2"/>
        <v>0</v>
      </c>
      <c r="AL812" s="20" t="s">
        <v>84</v>
      </c>
      <c r="AM812" s="20">
        <v>12</v>
      </c>
      <c r="AN812" s="21">
        <v>10</v>
      </c>
    </row>
    <row r="813" spans="1:40" ht="12" hidden="1" customHeight="1">
      <c r="A813" s="35"/>
      <c r="B813" s="10"/>
      <c r="C813" s="10"/>
      <c r="D813" s="10"/>
      <c r="E813" s="10"/>
      <c r="F813" s="10"/>
      <c r="G813" s="10"/>
      <c r="H813" s="10"/>
      <c r="I813" s="10"/>
      <c r="J813" s="10"/>
      <c r="K813" s="14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18">
        <f t="shared" ca="1" si="1"/>
        <v>0</v>
      </c>
      <c r="AK813" s="19">
        <f t="shared" ca="1" si="2"/>
        <v>0</v>
      </c>
      <c r="AL813" s="20" t="s">
        <v>84</v>
      </c>
      <c r="AM813" s="20">
        <v>13</v>
      </c>
      <c r="AN813" s="21">
        <v>11</v>
      </c>
    </row>
    <row r="814" spans="1:40" ht="12" hidden="1" customHeight="1">
      <c r="A814" s="35"/>
      <c r="B814" s="10"/>
      <c r="C814" s="10"/>
      <c r="D814" s="10"/>
      <c r="E814" s="10"/>
      <c r="F814" s="10"/>
      <c r="G814" s="10"/>
      <c r="H814" s="10"/>
      <c r="I814" s="10"/>
      <c r="J814" s="10"/>
      <c r="K814" s="14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18">
        <f t="shared" ca="1" si="1"/>
        <v>0</v>
      </c>
      <c r="AK814" s="19">
        <f t="shared" ca="1" si="2"/>
        <v>0</v>
      </c>
      <c r="AL814" s="20" t="s">
        <v>84</v>
      </c>
      <c r="AM814" s="20">
        <v>14</v>
      </c>
      <c r="AN814" s="21">
        <v>12</v>
      </c>
    </row>
    <row r="815" spans="1:40" ht="12" hidden="1" customHeight="1">
      <c r="A815" s="35"/>
      <c r="B815" s="10"/>
      <c r="C815" s="10"/>
      <c r="D815" s="10"/>
      <c r="E815" s="10"/>
      <c r="F815" s="10"/>
      <c r="G815" s="10"/>
      <c r="H815" s="10"/>
      <c r="I815" s="10"/>
      <c r="J815" s="10"/>
      <c r="K815" s="14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18">
        <f t="shared" ca="1" si="1"/>
        <v>0</v>
      </c>
      <c r="AK815" s="19">
        <f t="shared" ca="1" si="2"/>
        <v>0</v>
      </c>
      <c r="AL815" s="20" t="s">
        <v>84</v>
      </c>
      <c r="AM815" s="20">
        <v>15</v>
      </c>
      <c r="AN815" s="21">
        <v>13</v>
      </c>
    </row>
    <row r="816" spans="1:40" ht="12" hidden="1" customHeight="1">
      <c r="A816" s="35"/>
      <c r="B816" s="10"/>
      <c r="C816" s="10"/>
      <c r="D816" s="10"/>
      <c r="E816" s="10"/>
      <c r="F816" s="10"/>
      <c r="G816" s="10"/>
      <c r="H816" s="10"/>
      <c r="I816" s="10"/>
      <c r="J816" s="10"/>
      <c r="K816" s="14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18">
        <f t="shared" ca="1" si="1"/>
        <v>0</v>
      </c>
      <c r="AK816" s="19">
        <f t="shared" ca="1" si="2"/>
        <v>0</v>
      </c>
      <c r="AL816" s="20" t="s">
        <v>84</v>
      </c>
      <c r="AM816" s="20">
        <v>16</v>
      </c>
      <c r="AN816" s="21">
        <v>14</v>
      </c>
    </row>
    <row r="817" spans="1:40" ht="12" hidden="1" customHeight="1">
      <c r="A817" s="35"/>
      <c r="B817" s="10"/>
      <c r="C817" s="10"/>
      <c r="D817" s="10"/>
      <c r="E817" s="10"/>
      <c r="F817" s="10"/>
      <c r="G817" s="10"/>
      <c r="H817" s="10"/>
      <c r="I817" s="10"/>
      <c r="J817" s="10"/>
      <c r="K817" s="14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18">
        <f t="shared" ca="1" si="1"/>
        <v>0</v>
      </c>
      <c r="AK817" s="19">
        <f t="shared" ca="1" si="2"/>
        <v>0</v>
      </c>
      <c r="AL817" s="20" t="s">
        <v>84</v>
      </c>
      <c r="AM817" s="20">
        <v>17</v>
      </c>
      <c r="AN817" s="21">
        <v>15</v>
      </c>
    </row>
    <row r="818" spans="1:40" ht="12" hidden="1" customHeight="1">
      <c r="A818" s="35"/>
      <c r="B818" s="10"/>
      <c r="C818" s="10"/>
      <c r="D818" s="10"/>
      <c r="E818" s="10"/>
      <c r="F818" s="10"/>
      <c r="G818" s="10"/>
      <c r="H818" s="10"/>
      <c r="I818" s="10"/>
      <c r="J818" s="10"/>
      <c r="K818" s="14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18">
        <f t="shared" ca="1" si="1"/>
        <v>0</v>
      </c>
      <c r="AK818" s="19">
        <f t="shared" ca="1" si="2"/>
        <v>0</v>
      </c>
      <c r="AL818" s="20" t="s">
        <v>84</v>
      </c>
      <c r="AM818" s="20">
        <v>18</v>
      </c>
      <c r="AN818" s="21">
        <v>16</v>
      </c>
    </row>
    <row r="819" spans="1:40" ht="12" hidden="1" customHeight="1">
      <c r="A819" s="35"/>
      <c r="B819" s="10"/>
      <c r="C819" s="10"/>
      <c r="D819" s="10"/>
      <c r="E819" s="10"/>
      <c r="F819" s="10"/>
      <c r="G819" s="10"/>
      <c r="H819" s="10"/>
      <c r="I819" s="10"/>
      <c r="J819" s="10"/>
      <c r="K819" s="14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18">
        <f t="shared" ca="1" si="1"/>
        <v>0</v>
      </c>
      <c r="AK819" s="19">
        <f t="shared" ca="1" si="2"/>
        <v>0</v>
      </c>
      <c r="AL819" s="20" t="s">
        <v>84</v>
      </c>
      <c r="AM819" s="20">
        <v>19</v>
      </c>
      <c r="AN819" s="21">
        <v>17</v>
      </c>
    </row>
    <row r="820" spans="1:40" ht="12" hidden="1" customHeight="1">
      <c r="A820" s="35"/>
      <c r="B820" s="10"/>
      <c r="C820" s="10"/>
      <c r="D820" s="10"/>
      <c r="E820" s="10"/>
      <c r="F820" s="10"/>
      <c r="G820" s="10"/>
      <c r="H820" s="10"/>
      <c r="I820" s="10"/>
      <c r="J820" s="10"/>
      <c r="K820" s="14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18">
        <f t="shared" ca="1" si="1"/>
        <v>0</v>
      </c>
      <c r="AK820" s="19">
        <f t="shared" ca="1" si="2"/>
        <v>0</v>
      </c>
      <c r="AL820" s="20" t="s">
        <v>84</v>
      </c>
      <c r="AM820" s="20">
        <v>20</v>
      </c>
      <c r="AN820" s="21">
        <v>18</v>
      </c>
    </row>
    <row r="821" spans="1:40" ht="12" hidden="1" customHeight="1">
      <c r="A821" s="35"/>
      <c r="B821" s="10"/>
      <c r="C821" s="10"/>
      <c r="D821" s="10"/>
      <c r="E821" s="10"/>
      <c r="F821" s="10"/>
      <c r="G821" s="10"/>
      <c r="H821" s="10"/>
      <c r="I821" s="10"/>
      <c r="J821" s="10"/>
      <c r="K821" s="14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18">
        <f t="shared" ca="1" si="1"/>
        <v>0</v>
      </c>
      <c r="AK821" s="19">
        <f t="shared" ca="1" si="2"/>
        <v>0</v>
      </c>
      <c r="AL821" s="20" t="s">
        <v>84</v>
      </c>
      <c r="AM821" s="20">
        <v>21</v>
      </c>
      <c r="AN821" s="21">
        <v>19</v>
      </c>
    </row>
    <row r="822" spans="1:40" ht="12" hidden="1" customHeight="1">
      <c r="A822" s="35"/>
      <c r="B822" s="10"/>
      <c r="C822" s="10"/>
      <c r="D822" s="10"/>
      <c r="E822" s="10"/>
      <c r="F822" s="10"/>
      <c r="G822" s="10"/>
      <c r="H822" s="10"/>
      <c r="I822" s="10"/>
      <c r="J822" s="10"/>
      <c r="K822" s="14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18">
        <f t="shared" ca="1" si="1"/>
        <v>0</v>
      </c>
      <c r="AK822" s="19">
        <f t="shared" ca="1" si="2"/>
        <v>0</v>
      </c>
      <c r="AL822" s="20" t="s">
        <v>84</v>
      </c>
      <c r="AM822" s="20">
        <v>22</v>
      </c>
      <c r="AN822" s="21">
        <v>20</v>
      </c>
    </row>
    <row r="823" spans="1:40" ht="12" hidden="1" customHeight="1">
      <c r="A823" s="35"/>
      <c r="B823" s="10"/>
      <c r="C823" s="10"/>
      <c r="D823" s="10"/>
      <c r="E823" s="10"/>
      <c r="F823" s="10"/>
      <c r="G823" s="10"/>
      <c r="H823" s="10"/>
      <c r="I823" s="10"/>
      <c r="J823" s="10"/>
      <c r="K823" s="14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18">
        <f t="shared" ca="1" si="1"/>
        <v>0</v>
      </c>
      <c r="AK823" s="19">
        <f t="shared" ca="1" si="2"/>
        <v>0</v>
      </c>
      <c r="AL823" s="20" t="s">
        <v>84</v>
      </c>
      <c r="AM823" s="20">
        <v>23</v>
      </c>
      <c r="AN823" s="21">
        <v>21</v>
      </c>
    </row>
    <row r="824" spans="1:40" ht="12" hidden="1" customHeight="1">
      <c r="A824" s="35"/>
      <c r="B824" s="10"/>
      <c r="C824" s="10"/>
      <c r="D824" s="10"/>
      <c r="E824" s="10"/>
      <c r="F824" s="10"/>
      <c r="G824" s="10"/>
      <c r="H824" s="10"/>
      <c r="I824" s="10"/>
      <c r="J824" s="10"/>
      <c r="K824" s="14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18">
        <f t="shared" ca="1" si="1"/>
        <v>0</v>
      </c>
      <c r="AK824" s="19">
        <f t="shared" ca="1" si="2"/>
        <v>0</v>
      </c>
      <c r="AL824" s="20" t="s">
        <v>84</v>
      </c>
      <c r="AM824" s="20">
        <v>24</v>
      </c>
      <c r="AN824" s="21">
        <v>22</v>
      </c>
    </row>
    <row r="825" spans="1:40" ht="12" hidden="1" customHeight="1">
      <c r="A825" s="35"/>
      <c r="B825" s="10"/>
      <c r="C825" s="10"/>
      <c r="D825" s="10"/>
      <c r="E825" s="10"/>
      <c r="F825" s="10"/>
      <c r="G825" s="10"/>
      <c r="H825" s="10"/>
      <c r="I825" s="10"/>
      <c r="J825" s="10"/>
      <c r="K825" s="14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18">
        <f t="shared" ca="1" si="1"/>
        <v>0</v>
      </c>
      <c r="AK825" s="19">
        <f t="shared" ca="1" si="2"/>
        <v>0</v>
      </c>
      <c r="AL825" s="20" t="s">
        <v>84</v>
      </c>
      <c r="AM825" s="20">
        <v>25</v>
      </c>
      <c r="AN825" s="21">
        <v>23</v>
      </c>
    </row>
    <row r="826" spans="1:40" ht="12" hidden="1" customHeight="1">
      <c r="A826" s="35"/>
      <c r="B826" s="10"/>
      <c r="C826" s="10"/>
      <c r="D826" s="10"/>
      <c r="E826" s="10"/>
      <c r="F826" s="10"/>
      <c r="G826" s="10"/>
      <c r="H826" s="10"/>
      <c r="I826" s="10"/>
      <c r="J826" s="10"/>
      <c r="K826" s="14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18">
        <f t="shared" ca="1" si="1"/>
        <v>0</v>
      </c>
      <c r="AK826" s="19">
        <f t="shared" ca="1" si="2"/>
        <v>0</v>
      </c>
      <c r="AL826" s="20" t="s">
        <v>84</v>
      </c>
      <c r="AM826" s="20">
        <v>26</v>
      </c>
      <c r="AN826" s="21">
        <v>24</v>
      </c>
    </row>
    <row r="827" spans="1:40" ht="12" hidden="1" customHeight="1">
      <c r="A827" s="35"/>
      <c r="B827" s="10"/>
      <c r="C827" s="10"/>
      <c r="D827" s="10"/>
      <c r="E827" s="10"/>
      <c r="F827" s="10"/>
      <c r="G827" s="10"/>
      <c r="H827" s="10"/>
      <c r="I827" s="10"/>
      <c r="J827" s="10"/>
      <c r="K827" s="14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18">
        <f t="shared" ca="1" si="1"/>
        <v>0</v>
      </c>
      <c r="AK827" s="19">
        <f t="shared" ca="1" si="2"/>
        <v>0</v>
      </c>
      <c r="AL827" s="20" t="s">
        <v>84</v>
      </c>
      <c r="AM827" s="20">
        <v>27</v>
      </c>
      <c r="AN827" s="21">
        <v>25</v>
      </c>
    </row>
    <row r="828" spans="1:40" ht="12" hidden="1" customHeight="1">
      <c r="A828" s="35"/>
      <c r="B828" s="10"/>
      <c r="C828" s="10"/>
      <c r="D828" s="10"/>
      <c r="E828" s="10"/>
      <c r="F828" s="10"/>
      <c r="G828" s="10"/>
      <c r="H828" s="10"/>
      <c r="I828" s="10"/>
      <c r="J828" s="10"/>
      <c r="K828" s="14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18">
        <f t="shared" ca="1" si="1"/>
        <v>0</v>
      </c>
      <c r="AK828" s="19">
        <f t="shared" ca="1" si="2"/>
        <v>0</v>
      </c>
      <c r="AL828" s="20" t="s">
        <v>84</v>
      </c>
      <c r="AM828" s="20">
        <v>28</v>
      </c>
      <c r="AN828" s="21">
        <v>26</v>
      </c>
    </row>
    <row r="829" spans="1:40" ht="12" hidden="1" customHeight="1">
      <c r="A829" s="35"/>
      <c r="B829" s="10"/>
      <c r="C829" s="10"/>
      <c r="D829" s="10"/>
      <c r="E829" s="10"/>
      <c r="F829" s="10"/>
      <c r="G829" s="10"/>
      <c r="H829" s="10"/>
      <c r="I829" s="10"/>
      <c r="J829" s="10"/>
      <c r="K829" s="14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18">
        <f t="shared" ca="1" si="1"/>
        <v>0</v>
      </c>
      <c r="AK829" s="19">
        <f t="shared" ca="1" si="2"/>
        <v>0</v>
      </c>
      <c r="AL829" s="20" t="s">
        <v>84</v>
      </c>
      <c r="AM829" s="20">
        <v>29</v>
      </c>
      <c r="AN829" s="21">
        <v>27</v>
      </c>
    </row>
    <row r="830" spans="1:40" ht="12" hidden="1" customHeight="1">
      <c r="A830" s="35"/>
      <c r="B830" s="10"/>
      <c r="C830" s="10"/>
      <c r="D830" s="10"/>
      <c r="E830" s="10"/>
      <c r="F830" s="10"/>
      <c r="G830" s="10"/>
      <c r="H830" s="10"/>
      <c r="I830" s="10"/>
      <c r="J830" s="10"/>
      <c r="K830" s="14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18">
        <f t="shared" ca="1" si="1"/>
        <v>0</v>
      </c>
      <c r="AK830" s="19">
        <f t="shared" ca="1" si="2"/>
        <v>0</v>
      </c>
      <c r="AL830" s="20" t="s">
        <v>84</v>
      </c>
      <c r="AM830" s="20">
        <v>30</v>
      </c>
      <c r="AN830" s="21">
        <v>28</v>
      </c>
    </row>
    <row r="831" spans="1:40" ht="12" hidden="1" customHeight="1">
      <c r="A831" s="35"/>
      <c r="B831" s="10"/>
      <c r="C831" s="10"/>
      <c r="D831" s="10"/>
      <c r="E831" s="10"/>
      <c r="F831" s="10"/>
      <c r="G831" s="10"/>
      <c r="H831" s="10"/>
      <c r="I831" s="10"/>
      <c r="J831" s="10"/>
      <c r="K831" s="14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18">
        <f t="shared" ca="1" si="1"/>
        <v>0</v>
      </c>
      <c r="AK831" s="19">
        <f t="shared" ca="1" si="2"/>
        <v>0</v>
      </c>
      <c r="AL831" s="20" t="s">
        <v>84</v>
      </c>
      <c r="AM831" s="20">
        <v>31</v>
      </c>
      <c r="AN831" s="21">
        <v>29</v>
      </c>
    </row>
    <row r="832" spans="1:40" ht="12" hidden="1" customHeight="1">
      <c r="A832" s="35"/>
      <c r="B832" s="10"/>
      <c r="C832" s="10"/>
      <c r="D832" s="10"/>
      <c r="E832" s="10"/>
      <c r="F832" s="10"/>
      <c r="G832" s="10"/>
      <c r="H832" s="10"/>
      <c r="I832" s="10"/>
      <c r="J832" s="10"/>
      <c r="K832" s="14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18">
        <f t="shared" ca="1" si="1"/>
        <v>0</v>
      </c>
      <c r="AK832" s="19">
        <f t="shared" ca="1" si="2"/>
        <v>0</v>
      </c>
      <c r="AL832" s="20" t="s">
        <v>84</v>
      </c>
      <c r="AM832" s="20">
        <v>32</v>
      </c>
      <c r="AN832" s="21">
        <v>30</v>
      </c>
    </row>
    <row r="833" spans="1:40" ht="12" hidden="1" customHeight="1">
      <c r="A833" s="35"/>
      <c r="B833" s="10"/>
      <c r="C833" s="10"/>
      <c r="D833" s="10"/>
      <c r="E833" s="10"/>
      <c r="F833" s="10"/>
      <c r="G833" s="10"/>
      <c r="H833" s="10"/>
      <c r="I833" s="10"/>
      <c r="J833" s="10"/>
      <c r="K833" s="14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18">
        <f t="shared" ca="1" si="1"/>
        <v>0</v>
      </c>
      <c r="AK833" s="19">
        <f t="shared" ca="1" si="2"/>
        <v>0</v>
      </c>
      <c r="AL833" s="20" t="s">
        <v>84</v>
      </c>
      <c r="AM833" s="20">
        <v>33</v>
      </c>
      <c r="AN833" s="21">
        <v>31</v>
      </c>
    </row>
    <row r="834" spans="1:40" ht="12" hidden="1" customHeight="1">
      <c r="A834" s="35"/>
      <c r="B834" s="10"/>
      <c r="C834" s="10"/>
      <c r="D834" s="10"/>
      <c r="E834" s="10"/>
      <c r="F834" s="10"/>
      <c r="G834" s="10"/>
      <c r="H834" s="10"/>
      <c r="I834" s="10"/>
      <c r="J834" s="10"/>
      <c r="K834" s="14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18">
        <f t="shared" ca="1" si="1"/>
        <v>0</v>
      </c>
      <c r="AK834" s="19">
        <f t="shared" ca="1" si="2"/>
        <v>0</v>
      </c>
      <c r="AL834" s="20" t="s">
        <v>84</v>
      </c>
      <c r="AM834" s="20">
        <v>34</v>
      </c>
      <c r="AN834" s="21">
        <v>32</v>
      </c>
    </row>
    <row r="835" spans="1:40" ht="12" hidden="1" customHeight="1">
      <c r="A835" s="35"/>
      <c r="B835" s="10"/>
      <c r="C835" s="10"/>
      <c r="D835" s="10"/>
      <c r="E835" s="10"/>
      <c r="F835" s="10"/>
      <c r="G835" s="10"/>
      <c r="H835" s="10"/>
      <c r="I835" s="10"/>
      <c r="J835" s="10"/>
      <c r="K835" s="14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18">
        <f t="shared" ca="1" si="1"/>
        <v>0</v>
      </c>
      <c r="AK835" s="19">
        <f t="shared" ca="1" si="2"/>
        <v>0</v>
      </c>
      <c r="AL835" s="20" t="s">
        <v>84</v>
      </c>
      <c r="AM835" s="20">
        <v>35</v>
      </c>
      <c r="AN835" s="21">
        <v>33</v>
      </c>
    </row>
    <row r="836" spans="1:40" ht="12" hidden="1" customHeight="1">
      <c r="A836" s="35"/>
      <c r="B836" s="10"/>
      <c r="C836" s="10"/>
      <c r="D836" s="10"/>
      <c r="E836" s="10"/>
      <c r="F836" s="10"/>
      <c r="G836" s="10"/>
      <c r="H836" s="10"/>
      <c r="I836" s="10"/>
      <c r="J836" s="10"/>
      <c r="K836" s="14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18">
        <f t="shared" ca="1" si="1"/>
        <v>0</v>
      </c>
      <c r="AK836" s="19">
        <f t="shared" ca="1" si="2"/>
        <v>0</v>
      </c>
      <c r="AL836" s="20" t="s">
        <v>84</v>
      </c>
      <c r="AM836" s="20">
        <v>36</v>
      </c>
      <c r="AN836" s="21">
        <v>34</v>
      </c>
    </row>
    <row r="837" spans="1:40" ht="12" hidden="1" customHeight="1">
      <c r="A837" s="35"/>
      <c r="B837" s="10"/>
      <c r="C837" s="10"/>
      <c r="D837" s="10"/>
      <c r="E837" s="10"/>
      <c r="F837" s="10"/>
      <c r="G837" s="10"/>
      <c r="H837" s="10"/>
      <c r="I837" s="10"/>
      <c r="J837" s="10"/>
      <c r="K837" s="14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18">
        <f t="shared" ca="1" si="1"/>
        <v>0</v>
      </c>
      <c r="AK837" s="19">
        <f t="shared" ca="1" si="2"/>
        <v>0</v>
      </c>
      <c r="AL837" s="20" t="s">
        <v>84</v>
      </c>
      <c r="AM837" s="20">
        <v>37</v>
      </c>
      <c r="AN837" s="21">
        <v>35</v>
      </c>
    </row>
    <row r="838" spans="1:40" ht="12" hidden="1" customHeight="1">
      <c r="A838" s="35"/>
      <c r="B838" s="10"/>
      <c r="C838" s="10"/>
      <c r="D838" s="10"/>
      <c r="E838" s="10"/>
      <c r="F838" s="10"/>
      <c r="G838" s="10"/>
      <c r="H838" s="10"/>
      <c r="I838" s="10"/>
      <c r="J838" s="10"/>
      <c r="K838" s="14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18">
        <f t="shared" ca="1" si="1"/>
        <v>0</v>
      </c>
      <c r="AK838" s="19">
        <f t="shared" ca="1" si="2"/>
        <v>0</v>
      </c>
      <c r="AL838" s="20" t="s">
        <v>84</v>
      </c>
      <c r="AM838" s="20">
        <v>38</v>
      </c>
      <c r="AN838" s="21">
        <v>36</v>
      </c>
    </row>
    <row r="839" spans="1:40" ht="12" hidden="1" customHeight="1">
      <c r="A839" s="35"/>
      <c r="B839" s="10"/>
      <c r="C839" s="10"/>
      <c r="D839" s="10"/>
      <c r="E839" s="10"/>
      <c r="F839" s="10"/>
      <c r="G839" s="10"/>
      <c r="H839" s="10"/>
      <c r="I839" s="10"/>
      <c r="J839" s="10"/>
      <c r="K839" s="14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18">
        <f t="shared" ca="1" si="1"/>
        <v>0</v>
      </c>
      <c r="AK839" s="19">
        <f t="shared" ca="1" si="2"/>
        <v>0</v>
      </c>
      <c r="AL839" s="20" t="s">
        <v>84</v>
      </c>
      <c r="AM839" s="20">
        <v>39</v>
      </c>
      <c r="AN839" s="21">
        <v>37</v>
      </c>
    </row>
    <row r="840" spans="1:40" ht="12" hidden="1" customHeight="1">
      <c r="A840" s="35"/>
      <c r="B840" s="10"/>
      <c r="C840" s="10"/>
      <c r="D840" s="10"/>
      <c r="E840" s="10"/>
      <c r="F840" s="10"/>
      <c r="G840" s="10"/>
      <c r="H840" s="10"/>
      <c r="I840" s="10"/>
      <c r="J840" s="10"/>
      <c r="K840" s="14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18">
        <f t="shared" ca="1" si="1"/>
        <v>0</v>
      </c>
      <c r="AK840" s="19">
        <f t="shared" ca="1" si="2"/>
        <v>0</v>
      </c>
      <c r="AL840" s="20" t="s">
        <v>84</v>
      </c>
      <c r="AM840" s="20">
        <v>40</v>
      </c>
      <c r="AN840" s="21">
        <v>38</v>
      </c>
    </row>
    <row r="841" spans="1:40" ht="12" hidden="1" customHeight="1">
      <c r="A841" s="35"/>
      <c r="B841" s="10"/>
      <c r="C841" s="10"/>
      <c r="D841" s="10"/>
      <c r="E841" s="10"/>
      <c r="F841" s="10"/>
      <c r="G841" s="10"/>
      <c r="H841" s="10"/>
      <c r="I841" s="10"/>
      <c r="J841" s="10"/>
      <c r="K841" s="14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18">
        <f t="shared" ca="1" si="1"/>
        <v>0</v>
      </c>
      <c r="AK841" s="19">
        <f t="shared" ca="1" si="2"/>
        <v>0</v>
      </c>
      <c r="AL841" s="20" t="s">
        <v>84</v>
      </c>
      <c r="AM841" s="20">
        <v>41</v>
      </c>
      <c r="AN841" s="21">
        <v>39</v>
      </c>
    </row>
    <row r="842" spans="1:40" ht="12" hidden="1" customHeight="1">
      <c r="A842" s="35"/>
      <c r="B842" s="10"/>
      <c r="C842" s="10"/>
      <c r="D842" s="10"/>
      <c r="E842" s="10"/>
      <c r="F842" s="10"/>
      <c r="G842" s="10"/>
      <c r="H842" s="10"/>
      <c r="I842" s="10"/>
      <c r="J842" s="10"/>
      <c r="K842" s="14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18">
        <f t="shared" ca="1" si="1"/>
        <v>0</v>
      </c>
      <c r="AK842" s="19">
        <f t="shared" ca="1" si="2"/>
        <v>0</v>
      </c>
      <c r="AL842" s="20" t="s">
        <v>84</v>
      </c>
      <c r="AM842" s="20">
        <v>42</v>
      </c>
      <c r="AN842" s="21">
        <v>40</v>
      </c>
    </row>
    <row r="843" spans="1:40" ht="12" hidden="1" customHeight="1">
      <c r="A843" s="35"/>
      <c r="B843" s="10"/>
      <c r="C843" s="10"/>
      <c r="D843" s="10"/>
      <c r="E843" s="10"/>
      <c r="F843" s="10"/>
      <c r="G843" s="10"/>
      <c r="H843" s="10"/>
      <c r="I843" s="10"/>
      <c r="J843" s="10"/>
      <c r="K843" s="14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18">
        <f t="shared" ca="1" si="1"/>
        <v>0</v>
      </c>
      <c r="AK843" s="19">
        <f t="shared" ca="1" si="2"/>
        <v>0</v>
      </c>
      <c r="AL843" s="20" t="s">
        <v>84</v>
      </c>
      <c r="AM843" s="20">
        <v>43</v>
      </c>
      <c r="AN843" s="21">
        <v>41</v>
      </c>
    </row>
    <row r="844" spans="1:40" ht="12" hidden="1" customHeight="1">
      <c r="A844" s="35"/>
      <c r="B844" s="10"/>
      <c r="C844" s="10"/>
      <c r="D844" s="10"/>
      <c r="E844" s="10"/>
      <c r="F844" s="10"/>
      <c r="G844" s="10"/>
      <c r="H844" s="10"/>
      <c r="I844" s="10"/>
      <c r="J844" s="10"/>
      <c r="K844" s="14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18">
        <f t="shared" ca="1" si="1"/>
        <v>0</v>
      </c>
      <c r="AK844" s="19">
        <f t="shared" ca="1" si="2"/>
        <v>0</v>
      </c>
      <c r="AL844" s="20" t="s">
        <v>84</v>
      </c>
      <c r="AM844" s="20">
        <v>44</v>
      </c>
      <c r="AN844" s="21">
        <v>42</v>
      </c>
    </row>
    <row r="845" spans="1:40" ht="12" hidden="1" customHeight="1">
      <c r="A845" s="35"/>
      <c r="B845" s="10"/>
      <c r="C845" s="10"/>
      <c r="D845" s="10"/>
      <c r="E845" s="10"/>
      <c r="F845" s="10"/>
      <c r="G845" s="10"/>
      <c r="H845" s="10"/>
      <c r="I845" s="10"/>
      <c r="J845" s="10"/>
      <c r="K845" s="14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18">
        <f t="shared" ca="1" si="1"/>
        <v>0</v>
      </c>
      <c r="AK845" s="19">
        <f t="shared" ca="1" si="2"/>
        <v>0</v>
      </c>
      <c r="AL845" s="20" t="s">
        <v>84</v>
      </c>
      <c r="AM845" s="20">
        <v>45</v>
      </c>
      <c r="AN845" s="21">
        <v>43</v>
      </c>
    </row>
    <row r="846" spans="1:40" ht="12" hidden="1" customHeight="1">
      <c r="A846" s="35"/>
      <c r="B846" s="10"/>
      <c r="C846" s="10"/>
      <c r="D846" s="10"/>
      <c r="E846" s="10"/>
      <c r="F846" s="10"/>
      <c r="G846" s="10"/>
      <c r="H846" s="10"/>
      <c r="I846" s="10"/>
      <c r="J846" s="10"/>
      <c r="K846" s="14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18">
        <f t="shared" ca="1" si="1"/>
        <v>0</v>
      </c>
      <c r="AK846" s="19">
        <f t="shared" ca="1" si="2"/>
        <v>0</v>
      </c>
      <c r="AL846" s="20" t="s">
        <v>84</v>
      </c>
      <c r="AM846" s="20">
        <v>46</v>
      </c>
      <c r="AN846" s="21">
        <v>44</v>
      </c>
    </row>
    <row r="847" spans="1:40" ht="12" hidden="1" customHeight="1">
      <c r="A847" s="35"/>
      <c r="B847" s="10"/>
      <c r="C847" s="10"/>
      <c r="D847" s="10"/>
      <c r="E847" s="10"/>
      <c r="F847" s="10"/>
      <c r="G847" s="10"/>
      <c r="H847" s="10"/>
      <c r="I847" s="10"/>
      <c r="J847" s="10"/>
      <c r="K847" s="14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18">
        <f t="shared" ca="1" si="1"/>
        <v>0</v>
      </c>
      <c r="AK847" s="19">
        <f t="shared" ca="1" si="2"/>
        <v>0</v>
      </c>
      <c r="AL847" s="20" t="s">
        <v>84</v>
      </c>
      <c r="AM847" s="20">
        <v>47</v>
      </c>
      <c r="AN847" s="21">
        <v>45</v>
      </c>
    </row>
    <row r="848" spans="1:40" ht="12" hidden="1" customHeight="1">
      <c r="A848" s="35"/>
      <c r="B848" s="10"/>
      <c r="C848" s="10"/>
      <c r="D848" s="10"/>
      <c r="E848" s="10"/>
      <c r="F848" s="10"/>
      <c r="G848" s="10"/>
      <c r="H848" s="10"/>
      <c r="I848" s="10"/>
      <c r="J848" s="10"/>
      <c r="K848" s="14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18">
        <f t="shared" ca="1" si="1"/>
        <v>0</v>
      </c>
      <c r="AK848" s="19">
        <f t="shared" ca="1" si="2"/>
        <v>0</v>
      </c>
      <c r="AL848" s="20" t="s">
        <v>84</v>
      </c>
      <c r="AM848" s="20">
        <v>48</v>
      </c>
      <c r="AN848" s="21">
        <v>46</v>
      </c>
    </row>
    <row r="849" spans="1:40" ht="12" hidden="1" customHeight="1">
      <c r="A849" s="35"/>
      <c r="B849" s="10"/>
      <c r="C849" s="10"/>
      <c r="D849" s="10"/>
      <c r="E849" s="10"/>
      <c r="F849" s="10"/>
      <c r="G849" s="10"/>
      <c r="H849" s="10"/>
      <c r="I849" s="10"/>
      <c r="J849" s="10"/>
      <c r="K849" s="14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18">
        <f t="shared" ca="1" si="1"/>
        <v>0</v>
      </c>
      <c r="AK849" s="19">
        <f t="shared" ca="1" si="2"/>
        <v>0</v>
      </c>
      <c r="AL849" s="20" t="s">
        <v>84</v>
      </c>
      <c r="AM849" s="20">
        <v>49</v>
      </c>
      <c r="AN849" s="21">
        <v>47</v>
      </c>
    </row>
    <row r="850" spans="1:40" ht="12" hidden="1" customHeight="1">
      <c r="A850" s="35"/>
      <c r="B850" s="10"/>
      <c r="C850" s="10"/>
      <c r="D850" s="10"/>
      <c r="E850" s="10"/>
      <c r="F850" s="10"/>
      <c r="G850" s="10"/>
      <c r="H850" s="10"/>
      <c r="I850" s="10"/>
      <c r="J850" s="10"/>
      <c r="K850" s="14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18">
        <f t="shared" ca="1" si="1"/>
        <v>0</v>
      </c>
      <c r="AK850" s="19">
        <f t="shared" ca="1" si="2"/>
        <v>0</v>
      </c>
      <c r="AL850" s="20" t="s">
        <v>84</v>
      </c>
      <c r="AM850" s="20">
        <v>50</v>
      </c>
      <c r="AN850" s="21">
        <v>48</v>
      </c>
    </row>
    <row r="851" spans="1:40" ht="12" hidden="1" customHeight="1">
      <c r="A851" s="35"/>
      <c r="B851" s="10"/>
      <c r="C851" s="10"/>
      <c r="D851" s="10"/>
      <c r="E851" s="10"/>
      <c r="F851" s="10"/>
      <c r="G851" s="10"/>
      <c r="H851" s="10"/>
      <c r="I851" s="10"/>
      <c r="J851" s="10"/>
      <c r="K851" s="14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18">
        <f t="shared" ca="1" si="1"/>
        <v>0</v>
      </c>
      <c r="AK851" s="19">
        <f t="shared" ca="1" si="2"/>
        <v>0</v>
      </c>
      <c r="AL851" s="20" t="s">
        <v>84</v>
      </c>
      <c r="AM851" s="20">
        <v>51</v>
      </c>
      <c r="AN851" s="21">
        <v>49</v>
      </c>
    </row>
    <row r="852" spans="1:40" ht="12" hidden="1" customHeight="1">
      <c r="A852" s="35"/>
      <c r="B852" s="10"/>
      <c r="C852" s="10"/>
      <c r="D852" s="10"/>
      <c r="E852" s="10"/>
      <c r="F852" s="10"/>
      <c r="G852" s="10"/>
      <c r="H852" s="10"/>
      <c r="I852" s="10"/>
      <c r="J852" s="10"/>
      <c r="K852" s="14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18">
        <f t="shared" ca="1" si="1"/>
        <v>0</v>
      </c>
      <c r="AK852" s="19">
        <f t="shared" ca="1" si="2"/>
        <v>0</v>
      </c>
      <c r="AL852" s="20" t="s">
        <v>84</v>
      </c>
      <c r="AM852" s="20">
        <v>52</v>
      </c>
      <c r="AN852" s="21">
        <v>50</v>
      </c>
    </row>
    <row r="853" spans="1:40" ht="12" hidden="1" customHeight="1">
      <c r="A853" s="35"/>
      <c r="B853" s="10"/>
      <c r="C853" s="10"/>
      <c r="D853" s="10"/>
      <c r="E853" s="10"/>
      <c r="F853" s="10"/>
      <c r="G853" s="10"/>
      <c r="H853" s="10"/>
      <c r="I853" s="10"/>
      <c r="J853" s="10"/>
      <c r="K853" s="14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18">
        <f t="shared" ca="1" si="1"/>
        <v>0</v>
      </c>
      <c r="AK853" s="19">
        <f t="shared" ca="1" si="2"/>
        <v>0</v>
      </c>
      <c r="AL853" s="20" t="s">
        <v>85</v>
      </c>
      <c r="AM853" s="20">
        <v>3</v>
      </c>
      <c r="AN853" s="21">
        <v>1</v>
      </c>
    </row>
    <row r="854" spans="1:40" ht="12" hidden="1" customHeight="1">
      <c r="A854" s="35"/>
      <c r="B854" s="10"/>
      <c r="C854" s="10"/>
      <c r="D854" s="10"/>
      <c r="E854" s="10"/>
      <c r="F854" s="10"/>
      <c r="G854" s="10"/>
      <c r="H854" s="10"/>
      <c r="I854" s="10"/>
      <c r="J854" s="10"/>
      <c r="K854" s="14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18">
        <f t="shared" ca="1" si="1"/>
        <v>0</v>
      </c>
      <c r="AK854" s="19">
        <f t="shared" ca="1" si="2"/>
        <v>0</v>
      </c>
      <c r="AL854" s="20" t="s">
        <v>85</v>
      </c>
      <c r="AM854" s="20">
        <v>4</v>
      </c>
      <c r="AN854" s="21">
        <v>2</v>
      </c>
    </row>
    <row r="855" spans="1:40" ht="12" hidden="1" customHeight="1">
      <c r="A855" s="35"/>
      <c r="B855" s="10"/>
      <c r="C855" s="10"/>
      <c r="D855" s="10"/>
      <c r="E855" s="10"/>
      <c r="F855" s="10"/>
      <c r="G855" s="10"/>
      <c r="H855" s="10"/>
      <c r="I855" s="10"/>
      <c r="J855" s="10"/>
      <c r="K855" s="14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18">
        <f t="shared" ca="1" si="1"/>
        <v>0</v>
      </c>
      <c r="AK855" s="19">
        <f t="shared" ca="1" si="2"/>
        <v>0</v>
      </c>
      <c r="AL855" s="20" t="s">
        <v>85</v>
      </c>
      <c r="AM855" s="20">
        <v>5</v>
      </c>
      <c r="AN855" s="21">
        <v>3</v>
      </c>
    </row>
    <row r="856" spans="1:40" ht="12" hidden="1" customHeight="1">
      <c r="A856" s="35"/>
      <c r="B856" s="10"/>
      <c r="C856" s="10"/>
      <c r="D856" s="10"/>
      <c r="E856" s="10"/>
      <c r="F856" s="10"/>
      <c r="G856" s="10"/>
      <c r="H856" s="10"/>
      <c r="I856" s="10"/>
      <c r="J856" s="10"/>
      <c r="K856" s="14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18">
        <f t="shared" ca="1" si="1"/>
        <v>0</v>
      </c>
      <c r="AK856" s="19">
        <f t="shared" ca="1" si="2"/>
        <v>0</v>
      </c>
      <c r="AL856" s="20" t="s">
        <v>85</v>
      </c>
      <c r="AM856" s="20">
        <v>6</v>
      </c>
      <c r="AN856" s="21">
        <v>4</v>
      </c>
    </row>
    <row r="857" spans="1:40" ht="12" hidden="1" customHeight="1">
      <c r="A857" s="35"/>
      <c r="B857" s="10"/>
      <c r="C857" s="10"/>
      <c r="D857" s="10"/>
      <c r="E857" s="10"/>
      <c r="F857" s="10"/>
      <c r="G857" s="10"/>
      <c r="H857" s="10"/>
      <c r="I857" s="10"/>
      <c r="J857" s="10"/>
      <c r="K857" s="14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18">
        <f t="shared" ca="1" si="1"/>
        <v>0</v>
      </c>
      <c r="AK857" s="19">
        <f t="shared" ca="1" si="2"/>
        <v>0</v>
      </c>
      <c r="AL857" s="20" t="s">
        <v>85</v>
      </c>
      <c r="AM857" s="20">
        <v>7</v>
      </c>
      <c r="AN857" s="21">
        <v>5</v>
      </c>
    </row>
    <row r="858" spans="1:40" ht="12" hidden="1" customHeight="1">
      <c r="A858" s="35"/>
      <c r="B858" s="10"/>
      <c r="C858" s="10"/>
      <c r="D858" s="10"/>
      <c r="E858" s="10"/>
      <c r="F858" s="10"/>
      <c r="G858" s="10"/>
      <c r="H858" s="10"/>
      <c r="I858" s="10"/>
      <c r="J858" s="10"/>
      <c r="K858" s="14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18">
        <f t="shared" ca="1" si="1"/>
        <v>0</v>
      </c>
      <c r="AK858" s="19">
        <f t="shared" ca="1" si="2"/>
        <v>0</v>
      </c>
      <c r="AL858" s="20" t="s">
        <v>85</v>
      </c>
      <c r="AM858" s="20">
        <v>8</v>
      </c>
      <c r="AN858" s="21">
        <v>6</v>
      </c>
    </row>
    <row r="859" spans="1:40" ht="12" hidden="1" customHeight="1">
      <c r="A859" s="35"/>
      <c r="B859" s="10"/>
      <c r="C859" s="10"/>
      <c r="D859" s="10"/>
      <c r="E859" s="10"/>
      <c r="F859" s="10"/>
      <c r="G859" s="10"/>
      <c r="H859" s="10"/>
      <c r="I859" s="10"/>
      <c r="J859" s="10"/>
      <c r="K859" s="14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18">
        <f t="shared" ca="1" si="1"/>
        <v>0</v>
      </c>
      <c r="AK859" s="19">
        <f t="shared" ca="1" si="2"/>
        <v>0</v>
      </c>
      <c r="AL859" s="20" t="s">
        <v>85</v>
      </c>
      <c r="AM859" s="20">
        <v>9</v>
      </c>
      <c r="AN859" s="21">
        <v>7</v>
      </c>
    </row>
    <row r="860" spans="1:40" ht="12" hidden="1" customHeight="1">
      <c r="A860" s="35"/>
      <c r="B860" s="10"/>
      <c r="C860" s="10"/>
      <c r="D860" s="10"/>
      <c r="E860" s="10"/>
      <c r="F860" s="10"/>
      <c r="G860" s="10"/>
      <c r="H860" s="10"/>
      <c r="I860" s="10"/>
      <c r="J860" s="10"/>
      <c r="K860" s="14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18">
        <f t="shared" ca="1" si="1"/>
        <v>0</v>
      </c>
      <c r="AK860" s="19">
        <f t="shared" ca="1" si="2"/>
        <v>0</v>
      </c>
      <c r="AL860" s="20" t="s">
        <v>85</v>
      </c>
      <c r="AM860" s="20">
        <v>10</v>
      </c>
      <c r="AN860" s="21">
        <v>8</v>
      </c>
    </row>
    <row r="861" spans="1:40" ht="12" hidden="1" customHeight="1">
      <c r="A861" s="35"/>
      <c r="B861" s="10"/>
      <c r="C861" s="10"/>
      <c r="D861" s="10"/>
      <c r="E861" s="10"/>
      <c r="F861" s="10"/>
      <c r="G861" s="10"/>
      <c r="H861" s="10"/>
      <c r="I861" s="10"/>
      <c r="J861" s="10"/>
      <c r="K861" s="14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18">
        <f t="shared" ca="1" si="1"/>
        <v>0</v>
      </c>
      <c r="AK861" s="19">
        <f t="shared" ca="1" si="2"/>
        <v>0</v>
      </c>
      <c r="AL861" s="20" t="s">
        <v>85</v>
      </c>
      <c r="AM861" s="20">
        <v>11</v>
      </c>
      <c r="AN861" s="21">
        <v>9</v>
      </c>
    </row>
    <row r="862" spans="1:40" ht="12" hidden="1" customHeight="1">
      <c r="A862" s="35"/>
      <c r="B862" s="10"/>
      <c r="C862" s="10"/>
      <c r="D862" s="10"/>
      <c r="E862" s="10"/>
      <c r="F862" s="10"/>
      <c r="G862" s="10"/>
      <c r="H862" s="10"/>
      <c r="I862" s="10"/>
      <c r="J862" s="10"/>
      <c r="K862" s="14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18">
        <f t="shared" ca="1" si="1"/>
        <v>0</v>
      </c>
      <c r="AK862" s="19">
        <f t="shared" ca="1" si="2"/>
        <v>0</v>
      </c>
      <c r="AL862" s="20" t="s">
        <v>85</v>
      </c>
      <c r="AM862" s="20">
        <v>12</v>
      </c>
      <c r="AN862" s="21">
        <v>10</v>
      </c>
    </row>
    <row r="863" spans="1:40" ht="12" hidden="1" customHeight="1">
      <c r="A863" s="35"/>
      <c r="B863" s="10"/>
      <c r="C863" s="10"/>
      <c r="D863" s="10"/>
      <c r="E863" s="10"/>
      <c r="F863" s="10"/>
      <c r="G863" s="10"/>
      <c r="H863" s="10"/>
      <c r="I863" s="10"/>
      <c r="J863" s="10"/>
      <c r="K863" s="14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18">
        <f t="shared" ca="1" si="1"/>
        <v>0</v>
      </c>
      <c r="AK863" s="19">
        <f t="shared" ca="1" si="2"/>
        <v>0</v>
      </c>
      <c r="AL863" s="20" t="s">
        <v>85</v>
      </c>
      <c r="AM863" s="20">
        <v>13</v>
      </c>
      <c r="AN863" s="21">
        <v>11</v>
      </c>
    </row>
    <row r="864" spans="1:40" ht="12" hidden="1" customHeight="1">
      <c r="A864" s="35"/>
      <c r="B864" s="10"/>
      <c r="C864" s="10"/>
      <c r="D864" s="10"/>
      <c r="E864" s="10"/>
      <c r="F864" s="10"/>
      <c r="G864" s="10"/>
      <c r="H864" s="10"/>
      <c r="I864" s="10"/>
      <c r="J864" s="10"/>
      <c r="K864" s="14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18">
        <f t="shared" ca="1" si="1"/>
        <v>0</v>
      </c>
      <c r="AK864" s="19">
        <f t="shared" ca="1" si="2"/>
        <v>0</v>
      </c>
      <c r="AL864" s="20" t="s">
        <v>85</v>
      </c>
      <c r="AM864" s="20">
        <v>14</v>
      </c>
      <c r="AN864" s="21">
        <v>12</v>
      </c>
    </row>
    <row r="865" spans="1:40" ht="12" hidden="1" customHeight="1">
      <c r="A865" s="35"/>
      <c r="B865" s="10"/>
      <c r="C865" s="10"/>
      <c r="D865" s="10"/>
      <c r="E865" s="10"/>
      <c r="F865" s="10"/>
      <c r="G865" s="10"/>
      <c r="H865" s="10"/>
      <c r="I865" s="10"/>
      <c r="J865" s="10"/>
      <c r="K865" s="14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18">
        <f t="shared" ca="1" si="1"/>
        <v>0</v>
      </c>
      <c r="AK865" s="19">
        <f t="shared" ca="1" si="2"/>
        <v>0</v>
      </c>
      <c r="AL865" s="20" t="s">
        <v>85</v>
      </c>
      <c r="AM865" s="20">
        <v>15</v>
      </c>
      <c r="AN865" s="21">
        <v>13</v>
      </c>
    </row>
    <row r="866" spans="1:40" ht="12" hidden="1" customHeight="1">
      <c r="A866" s="35"/>
      <c r="B866" s="10"/>
      <c r="C866" s="10"/>
      <c r="D866" s="10"/>
      <c r="E866" s="10"/>
      <c r="F866" s="10"/>
      <c r="G866" s="10"/>
      <c r="H866" s="10"/>
      <c r="I866" s="10"/>
      <c r="J866" s="10"/>
      <c r="K866" s="14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18">
        <f t="shared" ca="1" si="1"/>
        <v>0</v>
      </c>
      <c r="AK866" s="19">
        <f t="shared" ca="1" si="2"/>
        <v>0</v>
      </c>
      <c r="AL866" s="20" t="s">
        <v>85</v>
      </c>
      <c r="AM866" s="20">
        <v>16</v>
      </c>
      <c r="AN866" s="21">
        <v>14</v>
      </c>
    </row>
    <row r="867" spans="1:40" ht="12" hidden="1" customHeight="1">
      <c r="A867" s="35"/>
      <c r="B867" s="10"/>
      <c r="C867" s="10"/>
      <c r="D867" s="10"/>
      <c r="E867" s="10"/>
      <c r="F867" s="10"/>
      <c r="G867" s="10"/>
      <c r="H867" s="10"/>
      <c r="I867" s="10"/>
      <c r="J867" s="10"/>
      <c r="K867" s="14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18">
        <f t="shared" ca="1" si="1"/>
        <v>0</v>
      </c>
      <c r="AK867" s="19">
        <f t="shared" ca="1" si="2"/>
        <v>0</v>
      </c>
      <c r="AL867" s="20" t="s">
        <v>85</v>
      </c>
      <c r="AM867" s="20">
        <v>17</v>
      </c>
      <c r="AN867" s="21">
        <v>15</v>
      </c>
    </row>
    <row r="868" spans="1:40" ht="12" hidden="1" customHeight="1">
      <c r="A868" s="35"/>
      <c r="B868" s="10"/>
      <c r="C868" s="10"/>
      <c r="D868" s="10"/>
      <c r="E868" s="10"/>
      <c r="F868" s="10"/>
      <c r="G868" s="10"/>
      <c r="H868" s="10"/>
      <c r="I868" s="10"/>
      <c r="J868" s="10"/>
      <c r="K868" s="14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18">
        <f t="shared" ca="1" si="1"/>
        <v>0</v>
      </c>
      <c r="AK868" s="19">
        <f t="shared" ca="1" si="2"/>
        <v>0</v>
      </c>
      <c r="AL868" s="20" t="s">
        <v>85</v>
      </c>
      <c r="AM868" s="20">
        <v>18</v>
      </c>
      <c r="AN868" s="21">
        <v>16</v>
      </c>
    </row>
    <row r="869" spans="1:40" ht="12" hidden="1" customHeight="1">
      <c r="A869" s="35"/>
      <c r="B869" s="10"/>
      <c r="C869" s="10"/>
      <c r="D869" s="10"/>
      <c r="E869" s="10"/>
      <c r="F869" s="10"/>
      <c r="G869" s="10"/>
      <c r="H869" s="10"/>
      <c r="I869" s="10"/>
      <c r="J869" s="10"/>
      <c r="K869" s="14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18">
        <f t="shared" ca="1" si="1"/>
        <v>0</v>
      </c>
      <c r="AK869" s="19">
        <f t="shared" ca="1" si="2"/>
        <v>0</v>
      </c>
      <c r="AL869" s="20" t="s">
        <v>85</v>
      </c>
      <c r="AM869" s="20">
        <v>19</v>
      </c>
      <c r="AN869" s="21">
        <v>17</v>
      </c>
    </row>
    <row r="870" spans="1:40" ht="12" hidden="1" customHeight="1">
      <c r="A870" s="35"/>
      <c r="B870" s="10"/>
      <c r="C870" s="10"/>
      <c r="D870" s="10"/>
      <c r="E870" s="10"/>
      <c r="F870" s="10"/>
      <c r="G870" s="10"/>
      <c r="H870" s="10"/>
      <c r="I870" s="10"/>
      <c r="J870" s="10"/>
      <c r="K870" s="14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18">
        <f t="shared" ca="1" si="1"/>
        <v>0</v>
      </c>
      <c r="AK870" s="19">
        <f t="shared" ca="1" si="2"/>
        <v>0</v>
      </c>
      <c r="AL870" s="20" t="s">
        <v>85</v>
      </c>
      <c r="AM870" s="20">
        <v>20</v>
      </c>
      <c r="AN870" s="21">
        <v>18</v>
      </c>
    </row>
    <row r="871" spans="1:40" ht="12" hidden="1" customHeight="1">
      <c r="A871" s="35"/>
      <c r="B871" s="10"/>
      <c r="C871" s="10"/>
      <c r="D871" s="10"/>
      <c r="E871" s="10"/>
      <c r="F871" s="10"/>
      <c r="G871" s="10"/>
      <c r="H871" s="10"/>
      <c r="I871" s="10"/>
      <c r="J871" s="10"/>
      <c r="K871" s="14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18">
        <f t="shared" ca="1" si="1"/>
        <v>0</v>
      </c>
      <c r="AK871" s="19">
        <f t="shared" ca="1" si="2"/>
        <v>0</v>
      </c>
      <c r="AL871" s="20" t="s">
        <v>85</v>
      </c>
      <c r="AM871" s="20">
        <v>21</v>
      </c>
      <c r="AN871" s="21">
        <v>19</v>
      </c>
    </row>
    <row r="872" spans="1:40" ht="12" hidden="1" customHeight="1">
      <c r="A872" s="35"/>
      <c r="B872" s="10"/>
      <c r="C872" s="10"/>
      <c r="D872" s="10"/>
      <c r="E872" s="10"/>
      <c r="F872" s="10"/>
      <c r="G872" s="10"/>
      <c r="H872" s="10"/>
      <c r="I872" s="10"/>
      <c r="J872" s="10"/>
      <c r="K872" s="14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18">
        <f t="shared" ca="1" si="1"/>
        <v>0</v>
      </c>
      <c r="AK872" s="19">
        <f t="shared" ca="1" si="2"/>
        <v>0</v>
      </c>
      <c r="AL872" s="20" t="s">
        <v>85</v>
      </c>
      <c r="AM872" s="20">
        <v>22</v>
      </c>
      <c r="AN872" s="21">
        <v>20</v>
      </c>
    </row>
    <row r="873" spans="1:40" ht="12" hidden="1" customHeight="1">
      <c r="A873" s="35"/>
      <c r="B873" s="10"/>
      <c r="C873" s="10"/>
      <c r="D873" s="10"/>
      <c r="E873" s="10"/>
      <c r="F873" s="10"/>
      <c r="G873" s="10"/>
      <c r="H873" s="10"/>
      <c r="I873" s="10"/>
      <c r="J873" s="10"/>
      <c r="K873" s="14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18">
        <f t="shared" ca="1" si="1"/>
        <v>0</v>
      </c>
      <c r="AK873" s="19">
        <f t="shared" ca="1" si="2"/>
        <v>0</v>
      </c>
      <c r="AL873" s="20" t="s">
        <v>85</v>
      </c>
      <c r="AM873" s="20">
        <v>23</v>
      </c>
      <c r="AN873" s="21">
        <v>21</v>
      </c>
    </row>
    <row r="874" spans="1:40" ht="12" hidden="1" customHeight="1">
      <c r="A874" s="35"/>
      <c r="B874" s="10"/>
      <c r="C874" s="10"/>
      <c r="D874" s="10"/>
      <c r="E874" s="10"/>
      <c r="F874" s="10"/>
      <c r="G874" s="10"/>
      <c r="H874" s="10"/>
      <c r="I874" s="10"/>
      <c r="J874" s="10"/>
      <c r="K874" s="14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18">
        <f t="shared" ca="1" si="1"/>
        <v>0</v>
      </c>
      <c r="AK874" s="19">
        <f t="shared" ca="1" si="2"/>
        <v>0</v>
      </c>
      <c r="AL874" s="20" t="s">
        <v>85</v>
      </c>
      <c r="AM874" s="20">
        <v>24</v>
      </c>
      <c r="AN874" s="21">
        <v>22</v>
      </c>
    </row>
    <row r="875" spans="1:40" ht="12" hidden="1" customHeight="1">
      <c r="A875" s="35"/>
      <c r="B875" s="10"/>
      <c r="C875" s="10"/>
      <c r="D875" s="10"/>
      <c r="E875" s="10"/>
      <c r="F875" s="10"/>
      <c r="G875" s="10"/>
      <c r="H875" s="10"/>
      <c r="I875" s="10"/>
      <c r="J875" s="10"/>
      <c r="K875" s="14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18">
        <f t="shared" ca="1" si="1"/>
        <v>0</v>
      </c>
      <c r="AK875" s="19">
        <f t="shared" ca="1" si="2"/>
        <v>0</v>
      </c>
      <c r="AL875" s="20" t="s">
        <v>85</v>
      </c>
      <c r="AM875" s="20">
        <v>25</v>
      </c>
      <c r="AN875" s="21">
        <v>23</v>
      </c>
    </row>
    <row r="876" spans="1:40" ht="12" hidden="1" customHeight="1">
      <c r="A876" s="35"/>
      <c r="B876" s="10"/>
      <c r="C876" s="10"/>
      <c r="D876" s="10"/>
      <c r="E876" s="10"/>
      <c r="F876" s="10"/>
      <c r="G876" s="10"/>
      <c r="H876" s="10"/>
      <c r="I876" s="10"/>
      <c r="J876" s="10"/>
      <c r="K876" s="14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18">
        <f t="shared" ca="1" si="1"/>
        <v>0</v>
      </c>
      <c r="AK876" s="19">
        <f t="shared" ca="1" si="2"/>
        <v>0</v>
      </c>
      <c r="AL876" s="20" t="s">
        <v>85</v>
      </c>
      <c r="AM876" s="20">
        <v>26</v>
      </c>
      <c r="AN876" s="21">
        <v>24</v>
      </c>
    </row>
    <row r="877" spans="1:40" ht="12" hidden="1" customHeight="1">
      <c r="A877" s="35"/>
      <c r="B877" s="10"/>
      <c r="C877" s="10"/>
      <c r="D877" s="10"/>
      <c r="E877" s="10"/>
      <c r="F877" s="10"/>
      <c r="G877" s="10"/>
      <c r="H877" s="10"/>
      <c r="I877" s="10"/>
      <c r="J877" s="10"/>
      <c r="K877" s="14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18">
        <f t="shared" ca="1" si="1"/>
        <v>0</v>
      </c>
      <c r="AK877" s="19">
        <f t="shared" ca="1" si="2"/>
        <v>0</v>
      </c>
      <c r="AL877" s="20" t="s">
        <v>85</v>
      </c>
      <c r="AM877" s="20">
        <v>27</v>
      </c>
      <c r="AN877" s="21">
        <v>25</v>
      </c>
    </row>
    <row r="878" spans="1:40" ht="12" hidden="1" customHeight="1">
      <c r="A878" s="35"/>
      <c r="B878" s="10"/>
      <c r="C878" s="10"/>
      <c r="D878" s="10"/>
      <c r="E878" s="10"/>
      <c r="F878" s="10"/>
      <c r="G878" s="10"/>
      <c r="H878" s="10"/>
      <c r="I878" s="10"/>
      <c r="J878" s="10"/>
      <c r="K878" s="14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18">
        <f t="shared" ca="1" si="1"/>
        <v>0</v>
      </c>
      <c r="AK878" s="19">
        <f t="shared" ca="1" si="2"/>
        <v>0</v>
      </c>
      <c r="AL878" s="20" t="s">
        <v>85</v>
      </c>
      <c r="AM878" s="20">
        <v>28</v>
      </c>
      <c r="AN878" s="21">
        <v>26</v>
      </c>
    </row>
    <row r="879" spans="1:40" ht="12" hidden="1" customHeight="1">
      <c r="A879" s="35"/>
      <c r="B879" s="10"/>
      <c r="C879" s="10"/>
      <c r="D879" s="10"/>
      <c r="E879" s="10"/>
      <c r="F879" s="10"/>
      <c r="G879" s="10"/>
      <c r="H879" s="10"/>
      <c r="I879" s="10"/>
      <c r="J879" s="10"/>
      <c r="K879" s="14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18">
        <f t="shared" ca="1" si="1"/>
        <v>0</v>
      </c>
      <c r="AK879" s="19">
        <f t="shared" ca="1" si="2"/>
        <v>0</v>
      </c>
      <c r="AL879" s="20" t="s">
        <v>85</v>
      </c>
      <c r="AM879" s="20">
        <v>29</v>
      </c>
      <c r="AN879" s="21">
        <v>27</v>
      </c>
    </row>
    <row r="880" spans="1:40" ht="12" hidden="1" customHeight="1">
      <c r="A880" s="35"/>
      <c r="B880" s="10"/>
      <c r="C880" s="10"/>
      <c r="D880" s="10"/>
      <c r="E880" s="10"/>
      <c r="F880" s="10"/>
      <c r="G880" s="10"/>
      <c r="H880" s="10"/>
      <c r="I880" s="10"/>
      <c r="J880" s="10"/>
      <c r="K880" s="14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18">
        <f t="shared" ca="1" si="1"/>
        <v>0</v>
      </c>
      <c r="AK880" s="19">
        <f t="shared" ca="1" si="2"/>
        <v>0</v>
      </c>
      <c r="AL880" s="20" t="s">
        <v>85</v>
      </c>
      <c r="AM880" s="20">
        <v>30</v>
      </c>
      <c r="AN880" s="21">
        <v>28</v>
      </c>
    </row>
    <row r="881" spans="1:40" ht="12" hidden="1" customHeight="1">
      <c r="A881" s="35"/>
      <c r="B881" s="10"/>
      <c r="C881" s="10"/>
      <c r="D881" s="10"/>
      <c r="E881" s="10"/>
      <c r="F881" s="10"/>
      <c r="G881" s="10"/>
      <c r="H881" s="10"/>
      <c r="I881" s="10"/>
      <c r="J881" s="10"/>
      <c r="K881" s="14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18">
        <f t="shared" ca="1" si="1"/>
        <v>0</v>
      </c>
      <c r="AK881" s="19">
        <f t="shared" ca="1" si="2"/>
        <v>0</v>
      </c>
      <c r="AL881" s="20" t="s">
        <v>85</v>
      </c>
      <c r="AM881" s="20">
        <v>31</v>
      </c>
      <c r="AN881" s="21">
        <v>29</v>
      </c>
    </row>
    <row r="882" spans="1:40" ht="12" hidden="1" customHeight="1">
      <c r="A882" s="35"/>
      <c r="B882" s="10"/>
      <c r="C882" s="10"/>
      <c r="D882" s="10"/>
      <c r="E882" s="10"/>
      <c r="F882" s="10"/>
      <c r="G882" s="10"/>
      <c r="H882" s="10"/>
      <c r="I882" s="10"/>
      <c r="J882" s="10"/>
      <c r="K882" s="14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18">
        <f t="shared" ca="1" si="1"/>
        <v>0</v>
      </c>
      <c r="AK882" s="19">
        <f t="shared" ca="1" si="2"/>
        <v>0</v>
      </c>
      <c r="AL882" s="20" t="s">
        <v>85</v>
      </c>
      <c r="AM882" s="20">
        <v>32</v>
      </c>
      <c r="AN882" s="21">
        <v>30</v>
      </c>
    </row>
    <row r="883" spans="1:40" ht="12" hidden="1" customHeight="1">
      <c r="A883" s="35"/>
      <c r="B883" s="10"/>
      <c r="C883" s="10"/>
      <c r="D883" s="10"/>
      <c r="E883" s="10"/>
      <c r="F883" s="10"/>
      <c r="G883" s="10"/>
      <c r="H883" s="10"/>
      <c r="I883" s="10"/>
      <c r="J883" s="10"/>
      <c r="K883" s="14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18">
        <f t="shared" ca="1" si="1"/>
        <v>0</v>
      </c>
      <c r="AK883" s="19">
        <f t="shared" ca="1" si="2"/>
        <v>0</v>
      </c>
      <c r="AL883" s="20" t="s">
        <v>85</v>
      </c>
      <c r="AM883" s="20">
        <v>33</v>
      </c>
      <c r="AN883" s="21">
        <v>31</v>
      </c>
    </row>
    <row r="884" spans="1:40" ht="12" hidden="1" customHeight="1">
      <c r="A884" s="35"/>
      <c r="B884" s="10"/>
      <c r="C884" s="10"/>
      <c r="D884" s="10"/>
      <c r="E884" s="10"/>
      <c r="F884" s="10"/>
      <c r="G884" s="10"/>
      <c r="H884" s="10"/>
      <c r="I884" s="10"/>
      <c r="J884" s="10"/>
      <c r="K884" s="14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18">
        <f t="shared" ca="1" si="1"/>
        <v>0</v>
      </c>
      <c r="AK884" s="19">
        <f t="shared" ca="1" si="2"/>
        <v>0</v>
      </c>
      <c r="AL884" s="20" t="s">
        <v>85</v>
      </c>
      <c r="AM884" s="20">
        <v>34</v>
      </c>
      <c r="AN884" s="21">
        <v>32</v>
      </c>
    </row>
    <row r="885" spans="1:40" ht="12" hidden="1" customHeight="1">
      <c r="A885" s="35"/>
      <c r="B885" s="10"/>
      <c r="C885" s="10"/>
      <c r="D885" s="10"/>
      <c r="E885" s="10"/>
      <c r="F885" s="10"/>
      <c r="G885" s="10"/>
      <c r="H885" s="10"/>
      <c r="I885" s="10"/>
      <c r="J885" s="10"/>
      <c r="K885" s="14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18">
        <f t="shared" ca="1" si="1"/>
        <v>0</v>
      </c>
      <c r="AK885" s="19">
        <f t="shared" ca="1" si="2"/>
        <v>0</v>
      </c>
      <c r="AL885" s="20" t="s">
        <v>85</v>
      </c>
      <c r="AM885" s="20">
        <v>35</v>
      </c>
      <c r="AN885" s="21">
        <v>33</v>
      </c>
    </row>
    <row r="886" spans="1:40" ht="12" hidden="1" customHeight="1">
      <c r="A886" s="35"/>
      <c r="B886" s="10"/>
      <c r="C886" s="10"/>
      <c r="D886" s="10"/>
      <c r="E886" s="10"/>
      <c r="F886" s="10"/>
      <c r="G886" s="10"/>
      <c r="H886" s="10"/>
      <c r="I886" s="10"/>
      <c r="J886" s="10"/>
      <c r="K886" s="14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18">
        <f t="shared" ca="1" si="1"/>
        <v>0</v>
      </c>
      <c r="AK886" s="19">
        <f t="shared" ca="1" si="2"/>
        <v>0</v>
      </c>
      <c r="AL886" s="20" t="s">
        <v>85</v>
      </c>
      <c r="AM886" s="20">
        <v>36</v>
      </c>
      <c r="AN886" s="21">
        <v>34</v>
      </c>
    </row>
    <row r="887" spans="1:40" ht="12" hidden="1" customHeight="1">
      <c r="A887" s="35"/>
      <c r="B887" s="10"/>
      <c r="C887" s="10"/>
      <c r="D887" s="10"/>
      <c r="E887" s="10"/>
      <c r="F887" s="10"/>
      <c r="G887" s="10"/>
      <c r="H887" s="10"/>
      <c r="I887" s="10"/>
      <c r="J887" s="10"/>
      <c r="K887" s="14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18">
        <f t="shared" ca="1" si="1"/>
        <v>0</v>
      </c>
      <c r="AK887" s="19">
        <f t="shared" ca="1" si="2"/>
        <v>0</v>
      </c>
      <c r="AL887" s="20" t="s">
        <v>85</v>
      </c>
      <c r="AM887" s="20">
        <v>37</v>
      </c>
      <c r="AN887" s="21">
        <v>35</v>
      </c>
    </row>
    <row r="888" spans="1:40" ht="12" hidden="1" customHeight="1">
      <c r="A888" s="35"/>
      <c r="B888" s="10"/>
      <c r="C888" s="10"/>
      <c r="D888" s="10"/>
      <c r="E888" s="10"/>
      <c r="F888" s="10"/>
      <c r="G888" s="10"/>
      <c r="H888" s="10"/>
      <c r="I888" s="10"/>
      <c r="J888" s="10"/>
      <c r="K888" s="14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18">
        <f t="shared" ca="1" si="1"/>
        <v>0</v>
      </c>
      <c r="AK888" s="19">
        <f t="shared" ca="1" si="2"/>
        <v>0</v>
      </c>
      <c r="AL888" s="20" t="s">
        <v>85</v>
      </c>
      <c r="AM888" s="20">
        <v>38</v>
      </c>
      <c r="AN888" s="21">
        <v>36</v>
      </c>
    </row>
    <row r="889" spans="1:40" ht="12" hidden="1" customHeight="1">
      <c r="A889" s="35"/>
      <c r="B889" s="10"/>
      <c r="C889" s="10"/>
      <c r="D889" s="10"/>
      <c r="E889" s="10"/>
      <c r="F889" s="10"/>
      <c r="G889" s="10"/>
      <c r="H889" s="10"/>
      <c r="I889" s="10"/>
      <c r="J889" s="10"/>
      <c r="K889" s="14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18">
        <f t="shared" ca="1" si="1"/>
        <v>0</v>
      </c>
      <c r="AK889" s="19">
        <f t="shared" ca="1" si="2"/>
        <v>0</v>
      </c>
      <c r="AL889" s="20" t="s">
        <v>85</v>
      </c>
      <c r="AM889" s="20">
        <v>39</v>
      </c>
      <c r="AN889" s="21">
        <v>37</v>
      </c>
    </row>
    <row r="890" spans="1:40" ht="12" hidden="1" customHeight="1">
      <c r="A890" s="35"/>
      <c r="B890" s="10"/>
      <c r="C890" s="10"/>
      <c r="D890" s="10"/>
      <c r="E890" s="10"/>
      <c r="F890" s="10"/>
      <c r="G890" s="10"/>
      <c r="H890" s="10"/>
      <c r="I890" s="10"/>
      <c r="J890" s="10"/>
      <c r="K890" s="14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18">
        <f t="shared" ca="1" si="1"/>
        <v>0</v>
      </c>
      <c r="AK890" s="19">
        <f t="shared" ca="1" si="2"/>
        <v>0</v>
      </c>
      <c r="AL890" s="20" t="s">
        <v>85</v>
      </c>
      <c r="AM890" s="20">
        <v>40</v>
      </c>
      <c r="AN890" s="21">
        <v>38</v>
      </c>
    </row>
    <row r="891" spans="1:40" ht="12" hidden="1" customHeight="1">
      <c r="A891" s="35"/>
      <c r="B891" s="10"/>
      <c r="C891" s="10"/>
      <c r="D891" s="10"/>
      <c r="E891" s="10"/>
      <c r="F891" s="10"/>
      <c r="G891" s="10"/>
      <c r="H891" s="10"/>
      <c r="I891" s="10"/>
      <c r="J891" s="10"/>
      <c r="K891" s="14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18">
        <f t="shared" ca="1" si="1"/>
        <v>0</v>
      </c>
      <c r="AK891" s="19">
        <f t="shared" ca="1" si="2"/>
        <v>0</v>
      </c>
      <c r="AL891" s="20" t="s">
        <v>85</v>
      </c>
      <c r="AM891" s="20">
        <v>41</v>
      </c>
      <c r="AN891" s="21">
        <v>39</v>
      </c>
    </row>
    <row r="892" spans="1:40" ht="12" hidden="1" customHeight="1">
      <c r="A892" s="35"/>
      <c r="B892" s="10"/>
      <c r="C892" s="10"/>
      <c r="D892" s="10"/>
      <c r="E892" s="10"/>
      <c r="F892" s="10"/>
      <c r="G892" s="10"/>
      <c r="H892" s="10"/>
      <c r="I892" s="10"/>
      <c r="J892" s="10"/>
      <c r="K892" s="14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18">
        <f t="shared" ca="1" si="1"/>
        <v>0</v>
      </c>
      <c r="AK892" s="19">
        <f t="shared" ca="1" si="2"/>
        <v>0</v>
      </c>
      <c r="AL892" s="20" t="s">
        <v>85</v>
      </c>
      <c r="AM892" s="20">
        <v>42</v>
      </c>
      <c r="AN892" s="21">
        <v>40</v>
      </c>
    </row>
    <row r="893" spans="1:40" ht="12" hidden="1" customHeight="1">
      <c r="A893" s="35"/>
      <c r="B893" s="10"/>
      <c r="C893" s="10"/>
      <c r="D893" s="10"/>
      <c r="E893" s="10"/>
      <c r="F893" s="10"/>
      <c r="G893" s="10"/>
      <c r="H893" s="10"/>
      <c r="I893" s="10"/>
      <c r="J893" s="10"/>
      <c r="K893" s="14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18">
        <f t="shared" ca="1" si="1"/>
        <v>0</v>
      </c>
      <c r="AK893" s="19">
        <f t="shared" ca="1" si="2"/>
        <v>0</v>
      </c>
      <c r="AL893" s="20" t="s">
        <v>85</v>
      </c>
      <c r="AM893" s="20">
        <v>43</v>
      </c>
      <c r="AN893" s="21">
        <v>41</v>
      </c>
    </row>
    <row r="894" spans="1:40" ht="12" hidden="1" customHeight="1">
      <c r="A894" s="35"/>
      <c r="B894" s="10"/>
      <c r="C894" s="10"/>
      <c r="D894" s="10"/>
      <c r="E894" s="10"/>
      <c r="F894" s="10"/>
      <c r="G894" s="10"/>
      <c r="H894" s="10"/>
      <c r="I894" s="10"/>
      <c r="J894" s="10"/>
      <c r="K894" s="14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18">
        <f t="shared" ca="1" si="1"/>
        <v>0</v>
      </c>
      <c r="AK894" s="19">
        <f t="shared" ca="1" si="2"/>
        <v>0</v>
      </c>
      <c r="AL894" s="20" t="s">
        <v>85</v>
      </c>
      <c r="AM894" s="20">
        <v>44</v>
      </c>
      <c r="AN894" s="21">
        <v>42</v>
      </c>
    </row>
    <row r="895" spans="1:40" ht="12" hidden="1" customHeight="1">
      <c r="A895" s="35"/>
      <c r="B895" s="10"/>
      <c r="C895" s="10"/>
      <c r="D895" s="10"/>
      <c r="E895" s="10"/>
      <c r="F895" s="10"/>
      <c r="G895" s="10"/>
      <c r="H895" s="10"/>
      <c r="I895" s="10"/>
      <c r="J895" s="10"/>
      <c r="K895" s="14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18">
        <f t="shared" ca="1" si="1"/>
        <v>0</v>
      </c>
      <c r="AK895" s="19">
        <f t="shared" ca="1" si="2"/>
        <v>0</v>
      </c>
      <c r="AL895" s="20" t="s">
        <v>85</v>
      </c>
      <c r="AM895" s="20">
        <v>45</v>
      </c>
      <c r="AN895" s="21">
        <v>43</v>
      </c>
    </row>
    <row r="896" spans="1:40" ht="12" hidden="1" customHeight="1">
      <c r="A896" s="35"/>
      <c r="B896" s="10"/>
      <c r="C896" s="10"/>
      <c r="D896" s="10"/>
      <c r="E896" s="10"/>
      <c r="F896" s="10"/>
      <c r="G896" s="10"/>
      <c r="H896" s="10"/>
      <c r="I896" s="10"/>
      <c r="J896" s="10"/>
      <c r="K896" s="14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18">
        <f t="shared" ca="1" si="1"/>
        <v>0</v>
      </c>
      <c r="AK896" s="19">
        <f t="shared" ca="1" si="2"/>
        <v>0</v>
      </c>
      <c r="AL896" s="20" t="s">
        <v>85</v>
      </c>
      <c r="AM896" s="20">
        <v>46</v>
      </c>
      <c r="AN896" s="21">
        <v>44</v>
      </c>
    </row>
    <row r="897" spans="1:40" ht="12" hidden="1" customHeight="1">
      <c r="A897" s="35"/>
      <c r="B897" s="10"/>
      <c r="C897" s="10"/>
      <c r="D897" s="10"/>
      <c r="E897" s="10"/>
      <c r="F897" s="10"/>
      <c r="G897" s="10"/>
      <c r="H897" s="10"/>
      <c r="I897" s="10"/>
      <c r="J897" s="10"/>
      <c r="K897" s="14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18">
        <f t="shared" ca="1" si="1"/>
        <v>0</v>
      </c>
      <c r="AK897" s="19">
        <f t="shared" ca="1" si="2"/>
        <v>0</v>
      </c>
      <c r="AL897" s="20" t="s">
        <v>85</v>
      </c>
      <c r="AM897" s="20">
        <v>47</v>
      </c>
      <c r="AN897" s="21">
        <v>45</v>
      </c>
    </row>
    <row r="898" spans="1:40" ht="12" hidden="1" customHeight="1">
      <c r="A898" s="35"/>
      <c r="B898" s="10"/>
      <c r="C898" s="10"/>
      <c r="D898" s="10"/>
      <c r="E898" s="10"/>
      <c r="F898" s="10"/>
      <c r="G898" s="10"/>
      <c r="H898" s="10"/>
      <c r="I898" s="10"/>
      <c r="J898" s="10"/>
      <c r="K898" s="14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18">
        <f t="shared" ca="1" si="1"/>
        <v>0</v>
      </c>
      <c r="AK898" s="19">
        <f t="shared" ca="1" si="2"/>
        <v>0</v>
      </c>
      <c r="AL898" s="20" t="s">
        <v>85</v>
      </c>
      <c r="AM898" s="20">
        <v>48</v>
      </c>
      <c r="AN898" s="21">
        <v>46</v>
      </c>
    </row>
    <row r="899" spans="1:40" ht="12" hidden="1" customHeight="1">
      <c r="A899" s="35"/>
      <c r="B899" s="10"/>
      <c r="C899" s="10"/>
      <c r="D899" s="10"/>
      <c r="E899" s="10"/>
      <c r="F899" s="10"/>
      <c r="G899" s="10"/>
      <c r="H899" s="10"/>
      <c r="I899" s="10"/>
      <c r="J899" s="10"/>
      <c r="K899" s="14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18">
        <f t="shared" ca="1" si="1"/>
        <v>0</v>
      </c>
      <c r="AK899" s="19">
        <f t="shared" ca="1" si="2"/>
        <v>0</v>
      </c>
      <c r="AL899" s="20" t="s">
        <v>85</v>
      </c>
      <c r="AM899" s="20">
        <v>49</v>
      </c>
      <c r="AN899" s="21">
        <v>47</v>
      </c>
    </row>
    <row r="900" spans="1:40" ht="12" hidden="1" customHeight="1">
      <c r="A900" s="35"/>
      <c r="B900" s="10"/>
      <c r="C900" s="10"/>
      <c r="D900" s="10"/>
      <c r="E900" s="10"/>
      <c r="F900" s="10"/>
      <c r="G900" s="10"/>
      <c r="H900" s="10"/>
      <c r="I900" s="10"/>
      <c r="J900" s="10"/>
      <c r="K900" s="14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18">
        <f t="shared" ca="1" si="1"/>
        <v>0</v>
      </c>
      <c r="AK900" s="19">
        <f t="shared" ca="1" si="2"/>
        <v>0</v>
      </c>
      <c r="AL900" s="20" t="s">
        <v>85</v>
      </c>
      <c r="AM900" s="20">
        <v>50</v>
      </c>
      <c r="AN900" s="21">
        <v>48</v>
      </c>
    </row>
    <row r="901" spans="1:40" ht="12" hidden="1" customHeight="1">
      <c r="A901" s="35"/>
      <c r="B901" s="10"/>
      <c r="C901" s="10"/>
      <c r="D901" s="10"/>
      <c r="E901" s="10"/>
      <c r="F901" s="10"/>
      <c r="G901" s="10"/>
      <c r="H901" s="10"/>
      <c r="I901" s="10"/>
      <c r="J901" s="10"/>
      <c r="K901" s="14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18">
        <f t="shared" ca="1" si="1"/>
        <v>0</v>
      </c>
      <c r="AK901" s="19">
        <f t="shared" ca="1" si="2"/>
        <v>0</v>
      </c>
      <c r="AL901" s="20" t="s">
        <v>85</v>
      </c>
      <c r="AM901" s="20">
        <v>51</v>
      </c>
      <c r="AN901" s="21">
        <v>49</v>
      </c>
    </row>
    <row r="902" spans="1:40" ht="12" hidden="1" customHeight="1">
      <c r="A902" s="35"/>
      <c r="B902" s="10"/>
      <c r="C902" s="10"/>
      <c r="D902" s="10"/>
      <c r="E902" s="10"/>
      <c r="F902" s="10"/>
      <c r="G902" s="10"/>
      <c r="H902" s="10"/>
      <c r="I902" s="10"/>
      <c r="J902" s="10"/>
      <c r="K902" s="14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18">
        <f t="shared" ca="1" si="1"/>
        <v>0</v>
      </c>
      <c r="AK902" s="19">
        <f t="shared" ca="1" si="2"/>
        <v>0</v>
      </c>
      <c r="AL902" s="20" t="s">
        <v>85</v>
      </c>
      <c r="AM902" s="20">
        <v>52</v>
      </c>
      <c r="AN902" s="21">
        <v>50</v>
      </c>
    </row>
    <row r="903" spans="1:40" ht="12" hidden="1" customHeight="1">
      <c r="A903" s="35"/>
      <c r="B903" s="10"/>
      <c r="C903" s="10"/>
      <c r="D903" s="10"/>
      <c r="E903" s="10"/>
      <c r="F903" s="10"/>
      <c r="G903" s="10"/>
      <c r="H903" s="10"/>
      <c r="I903" s="10"/>
      <c r="J903" s="10"/>
      <c r="K903" s="14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18">
        <f t="shared" ca="1" si="1"/>
        <v>0</v>
      </c>
      <c r="AK903" s="19">
        <f t="shared" ca="1" si="2"/>
        <v>0</v>
      </c>
      <c r="AL903" s="20" t="s">
        <v>86</v>
      </c>
      <c r="AM903" s="20">
        <v>3</v>
      </c>
      <c r="AN903" s="21">
        <v>1</v>
      </c>
    </row>
    <row r="904" spans="1:40" ht="12" hidden="1" customHeight="1">
      <c r="A904" s="35"/>
      <c r="B904" s="10"/>
      <c r="C904" s="10"/>
      <c r="D904" s="10"/>
      <c r="E904" s="10"/>
      <c r="F904" s="10"/>
      <c r="G904" s="10"/>
      <c r="H904" s="10"/>
      <c r="I904" s="10"/>
      <c r="J904" s="10"/>
      <c r="K904" s="14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18">
        <f t="shared" ca="1" si="1"/>
        <v>0</v>
      </c>
      <c r="AK904" s="19">
        <f t="shared" ca="1" si="2"/>
        <v>0</v>
      </c>
      <c r="AL904" s="20" t="s">
        <v>86</v>
      </c>
      <c r="AM904" s="20">
        <v>4</v>
      </c>
      <c r="AN904" s="21">
        <v>2</v>
      </c>
    </row>
    <row r="905" spans="1:40" ht="12" hidden="1" customHeight="1">
      <c r="A905" s="35"/>
      <c r="B905" s="10"/>
      <c r="C905" s="10"/>
      <c r="D905" s="10"/>
      <c r="E905" s="10"/>
      <c r="F905" s="10"/>
      <c r="G905" s="10"/>
      <c r="H905" s="10"/>
      <c r="I905" s="10"/>
      <c r="J905" s="10"/>
      <c r="K905" s="14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18">
        <f t="shared" ca="1" si="1"/>
        <v>0</v>
      </c>
      <c r="AK905" s="19">
        <f t="shared" ca="1" si="2"/>
        <v>0</v>
      </c>
      <c r="AL905" s="20" t="s">
        <v>86</v>
      </c>
      <c r="AM905" s="20">
        <v>5</v>
      </c>
      <c r="AN905" s="21">
        <v>3</v>
      </c>
    </row>
    <row r="906" spans="1:40" ht="12" hidden="1" customHeight="1">
      <c r="A906" s="35"/>
      <c r="B906" s="10"/>
      <c r="C906" s="10"/>
      <c r="D906" s="10"/>
      <c r="E906" s="10"/>
      <c r="F906" s="10"/>
      <c r="G906" s="10"/>
      <c r="H906" s="10"/>
      <c r="I906" s="10"/>
      <c r="J906" s="10"/>
      <c r="K906" s="14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18">
        <f t="shared" ca="1" si="1"/>
        <v>0</v>
      </c>
      <c r="AK906" s="19">
        <f t="shared" ca="1" si="2"/>
        <v>0</v>
      </c>
      <c r="AL906" s="20" t="s">
        <v>86</v>
      </c>
      <c r="AM906" s="20">
        <v>6</v>
      </c>
      <c r="AN906" s="21">
        <v>4</v>
      </c>
    </row>
    <row r="907" spans="1:40" ht="12" hidden="1" customHeight="1">
      <c r="A907" s="35"/>
      <c r="B907" s="10"/>
      <c r="C907" s="10"/>
      <c r="D907" s="10"/>
      <c r="E907" s="10"/>
      <c r="F907" s="10"/>
      <c r="G907" s="10"/>
      <c r="H907" s="10"/>
      <c r="I907" s="10"/>
      <c r="J907" s="10"/>
      <c r="K907" s="14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18">
        <f t="shared" ca="1" si="1"/>
        <v>0</v>
      </c>
      <c r="AK907" s="19">
        <f t="shared" ca="1" si="2"/>
        <v>0</v>
      </c>
      <c r="AL907" s="20" t="s">
        <v>86</v>
      </c>
      <c r="AM907" s="20">
        <v>7</v>
      </c>
      <c r="AN907" s="21">
        <v>5</v>
      </c>
    </row>
    <row r="908" spans="1:40" ht="12" hidden="1" customHeight="1">
      <c r="A908" s="35"/>
      <c r="B908" s="10"/>
      <c r="C908" s="10"/>
      <c r="D908" s="10"/>
      <c r="E908" s="10"/>
      <c r="F908" s="10"/>
      <c r="G908" s="10"/>
      <c r="H908" s="10"/>
      <c r="I908" s="10"/>
      <c r="J908" s="10"/>
      <c r="K908" s="14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18">
        <f t="shared" ca="1" si="1"/>
        <v>0</v>
      </c>
      <c r="AK908" s="19">
        <f t="shared" ca="1" si="2"/>
        <v>0</v>
      </c>
      <c r="AL908" s="20" t="s">
        <v>86</v>
      </c>
      <c r="AM908" s="20">
        <v>8</v>
      </c>
      <c r="AN908" s="21">
        <v>6</v>
      </c>
    </row>
    <row r="909" spans="1:40" ht="12" hidden="1" customHeight="1">
      <c r="A909" s="35"/>
      <c r="B909" s="10"/>
      <c r="C909" s="10"/>
      <c r="D909" s="10"/>
      <c r="E909" s="10"/>
      <c r="F909" s="10"/>
      <c r="G909" s="10"/>
      <c r="H909" s="10"/>
      <c r="I909" s="10"/>
      <c r="J909" s="10"/>
      <c r="K909" s="14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18">
        <f t="shared" ca="1" si="1"/>
        <v>0</v>
      </c>
      <c r="AK909" s="19">
        <f t="shared" ca="1" si="2"/>
        <v>0</v>
      </c>
      <c r="AL909" s="20" t="s">
        <v>86</v>
      </c>
      <c r="AM909" s="20">
        <v>9</v>
      </c>
      <c r="AN909" s="21">
        <v>7</v>
      </c>
    </row>
    <row r="910" spans="1:40" ht="12" hidden="1" customHeight="1">
      <c r="A910" s="35"/>
      <c r="B910" s="10"/>
      <c r="C910" s="10"/>
      <c r="D910" s="10"/>
      <c r="E910" s="10"/>
      <c r="F910" s="10"/>
      <c r="G910" s="10"/>
      <c r="H910" s="10"/>
      <c r="I910" s="10"/>
      <c r="J910" s="10"/>
      <c r="K910" s="14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18">
        <f t="shared" ca="1" si="1"/>
        <v>0</v>
      </c>
      <c r="AK910" s="19">
        <f t="shared" ca="1" si="2"/>
        <v>0</v>
      </c>
      <c r="AL910" s="20" t="s">
        <v>86</v>
      </c>
      <c r="AM910" s="20">
        <v>10</v>
      </c>
      <c r="AN910" s="21">
        <v>8</v>
      </c>
    </row>
    <row r="911" spans="1:40" ht="12" hidden="1" customHeight="1">
      <c r="A911" s="35"/>
      <c r="B911" s="10"/>
      <c r="C911" s="10"/>
      <c r="D911" s="10"/>
      <c r="E911" s="10"/>
      <c r="F911" s="10"/>
      <c r="G911" s="10"/>
      <c r="H911" s="10"/>
      <c r="I911" s="10"/>
      <c r="J911" s="10"/>
      <c r="K911" s="14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18">
        <f t="shared" ca="1" si="1"/>
        <v>0</v>
      </c>
      <c r="AK911" s="19">
        <f t="shared" ca="1" si="2"/>
        <v>0</v>
      </c>
      <c r="AL911" s="20" t="s">
        <v>86</v>
      </c>
      <c r="AM911" s="20">
        <v>11</v>
      </c>
      <c r="AN911" s="21">
        <v>9</v>
      </c>
    </row>
    <row r="912" spans="1:40" ht="12" hidden="1" customHeight="1">
      <c r="A912" s="35"/>
      <c r="B912" s="10"/>
      <c r="C912" s="10"/>
      <c r="D912" s="10"/>
      <c r="E912" s="10"/>
      <c r="F912" s="10"/>
      <c r="G912" s="10"/>
      <c r="H912" s="10"/>
      <c r="I912" s="10"/>
      <c r="J912" s="10"/>
      <c r="K912" s="14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18">
        <f t="shared" ca="1" si="1"/>
        <v>0</v>
      </c>
      <c r="AK912" s="19">
        <f t="shared" ca="1" si="2"/>
        <v>0</v>
      </c>
      <c r="AL912" s="20" t="s">
        <v>86</v>
      </c>
      <c r="AM912" s="20">
        <v>12</v>
      </c>
      <c r="AN912" s="21">
        <v>10</v>
      </c>
    </row>
    <row r="913" spans="1:40" ht="12" hidden="1" customHeight="1">
      <c r="A913" s="35"/>
      <c r="B913" s="10"/>
      <c r="C913" s="10"/>
      <c r="D913" s="10"/>
      <c r="E913" s="10"/>
      <c r="F913" s="10"/>
      <c r="G913" s="10"/>
      <c r="H913" s="10"/>
      <c r="I913" s="10"/>
      <c r="J913" s="10"/>
      <c r="K913" s="14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18">
        <f t="shared" ca="1" si="1"/>
        <v>0</v>
      </c>
      <c r="AK913" s="19">
        <f t="shared" ca="1" si="2"/>
        <v>0</v>
      </c>
      <c r="AL913" s="20" t="s">
        <v>86</v>
      </c>
      <c r="AM913" s="20">
        <v>13</v>
      </c>
      <c r="AN913" s="21">
        <v>11</v>
      </c>
    </row>
    <row r="914" spans="1:40" ht="12" hidden="1" customHeight="1">
      <c r="A914" s="35"/>
      <c r="B914" s="10"/>
      <c r="C914" s="10"/>
      <c r="D914" s="10"/>
      <c r="E914" s="10"/>
      <c r="F914" s="10"/>
      <c r="G914" s="10"/>
      <c r="H914" s="10"/>
      <c r="I914" s="10"/>
      <c r="J914" s="10"/>
      <c r="K914" s="14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18">
        <f t="shared" ca="1" si="1"/>
        <v>0</v>
      </c>
      <c r="AK914" s="19">
        <f t="shared" ca="1" si="2"/>
        <v>0</v>
      </c>
      <c r="AL914" s="20" t="s">
        <v>86</v>
      </c>
      <c r="AM914" s="20">
        <v>14</v>
      </c>
      <c r="AN914" s="21">
        <v>12</v>
      </c>
    </row>
    <row r="915" spans="1:40" ht="12" hidden="1" customHeight="1">
      <c r="A915" s="35"/>
      <c r="B915" s="10"/>
      <c r="C915" s="10"/>
      <c r="D915" s="10"/>
      <c r="E915" s="10"/>
      <c r="F915" s="10"/>
      <c r="G915" s="10"/>
      <c r="H915" s="10"/>
      <c r="I915" s="10"/>
      <c r="J915" s="10"/>
      <c r="K915" s="14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18">
        <f t="shared" ca="1" si="1"/>
        <v>0</v>
      </c>
      <c r="AK915" s="19">
        <f t="shared" ca="1" si="2"/>
        <v>0</v>
      </c>
      <c r="AL915" s="20" t="s">
        <v>86</v>
      </c>
      <c r="AM915" s="20">
        <v>15</v>
      </c>
      <c r="AN915" s="21">
        <v>13</v>
      </c>
    </row>
    <row r="916" spans="1:40" ht="12" hidden="1" customHeight="1">
      <c r="A916" s="35"/>
      <c r="B916" s="10"/>
      <c r="C916" s="10"/>
      <c r="D916" s="10"/>
      <c r="E916" s="10"/>
      <c r="F916" s="10"/>
      <c r="G916" s="10"/>
      <c r="H916" s="10"/>
      <c r="I916" s="10"/>
      <c r="J916" s="10"/>
      <c r="K916" s="14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18">
        <f t="shared" ca="1" si="1"/>
        <v>0</v>
      </c>
      <c r="AK916" s="19">
        <f t="shared" ca="1" si="2"/>
        <v>0</v>
      </c>
      <c r="AL916" s="20" t="s">
        <v>86</v>
      </c>
      <c r="AM916" s="20">
        <v>16</v>
      </c>
      <c r="AN916" s="21">
        <v>14</v>
      </c>
    </row>
    <row r="917" spans="1:40" ht="12" hidden="1" customHeight="1">
      <c r="A917" s="35"/>
      <c r="B917" s="10"/>
      <c r="C917" s="10"/>
      <c r="D917" s="10"/>
      <c r="E917" s="10"/>
      <c r="F917" s="10"/>
      <c r="G917" s="10"/>
      <c r="H917" s="10"/>
      <c r="I917" s="10"/>
      <c r="J917" s="10"/>
      <c r="K917" s="14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18">
        <f t="shared" ca="1" si="1"/>
        <v>0</v>
      </c>
      <c r="AK917" s="19">
        <f t="shared" ca="1" si="2"/>
        <v>0</v>
      </c>
      <c r="AL917" s="20" t="s">
        <v>86</v>
      </c>
      <c r="AM917" s="20">
        <v>17</v>
      </c>
      <c r="AN917" s="21">
        <v>15</v>
      </c>
    </row>
    <row r="918" spans="1:40" ht="12" hidden="1" customHeight="1">
      <c r="A918" s="35"/>
      <c r="B918" s="10"/>
      <c r="C918" s="10"/>
      <c r="D918" s="10"/>
      <c r="E918" s="10"/>
      <c r="F918" s="10"/>
      <c r="G918" s="10"/>
      <c r="H918" s="10"/>
      <c r="I918" s="10"/>
      <c r="J918" s="10"/>
      <c r="K918" s="14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18">
        <f t="shared" ca="1" si="1"/>
        <v>0</v>
      </c>
      <c r="AK918" s="19">
        <f t="shared" ca="1" si="2"/>
        <v>0</v>
      </c>
      <c r="AL918" s="20" t="s">
        <v>86</v>
      </c>
      <c r="AM918" s="20">
        <v>18</v>
      </c>
      <c r="AN918" s="21">
        <v>16</v>
      </c>
    </row>
    <row r="919" spans="1:40" ht="12" hidden="1" customHeight="1">
      <c r="A919" s="35"/>
      <c r="B919" s="10"/>
      <c r="C919" s="10"/>
      <c r="D919" s="10"/>
      <c r="E919" s="10"/>
      <c r="F919" s="10"/>
      <c r="G919" s="10"/>
      <c r="H919" s="10"/>
      <c r="I919" s="10"/>
      <c r="J919" s="10"/>
      <c r="K919" s="14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18">
        <f t="shared" ca="1" si="1"/>
        <v>0</v>
      </c>
      <c r="AK919" s="19">
        <f t="shared" ca="1" si="2"/>
        <v>0</v>
      </c>
      <c r="AL919" s="20" t="s">
        <v>86</v>
      </c>
      <c r="AM919" s="20">
        <v>19</v>
      </c>
      <c r="AN919" s="21">
        <v>17</v>
      </c>
    </row>
    <row r="920" spans="1:40" ht="12" hidden="1" customHeight="1">
      <c r="A920" s="35"/>
      <c r="B920" s="10"/>
      <c r="C920" s="10"/>
      <c r="D920" s="10"/>
      <c r="E920" s="10"/>
      <c r="F920" s="10"/>
      <c r="G920" s="10"/>
      <c r="H920" s="10"/>
      <c r="I920" s="10"/>
      <c r="J920" s="10"/>
      <c r="K920" s="14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18">
        <f t="shared" ca="1" si="1"/>
        <v>0</v>
      </c>
      <c r="AK920" s="19">
        <f t="shared" ca="1" si="2"/>
        <v>0</v>
      </c>
      <c r="AL920" s="20" t="s">
        <v>86</v>
      </c>
      <c r="AM920" s="20">
        <v>20</v>
      </c>
      <c r="AN920" s="21">
        <v>18</v>
      </c>
    </row>
    <row r="921" spans="1:40" ht="12" hidden="1" customHeight="1">
      <c r="A921" s="35"/>
      <c r="B921" s="10"/>
      <c r="C921" s="10"/>
      <c r="D921" s="10"/>
      <c r="E921" s="10"/>
      <c r="F921" s="10"/>
      <c r="G921" s="10"/>
      <c r="H921" s="10"/>
      <c r="I921" s="10"/>
      <c r="J921" s="10"/>
      <c r="K921" s="14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18">
        <f t="shared" ca="1" si="1"/>
        <v>0</v>
      </c>
      <c r="AK921" s="19">
        <f t="shared" ca="1" si="2"/>
        <v>0</v>
      </c>
      <c r="AL921" s="20" t="s">
        <v>86</v>
      </c>
      <c r="AM921" s="20">
        <v>21</v>
      </c>
      <c r="AN921" s="21">
        <v>19</v>
      </c>
    </row>
    <row r="922" spans="1:40" ht="12" hidden="1" customHeight="1">
      <c r="A922" s="35"/>
      <c r="B922" s="10"/>
      <c r="C922" s="10"/>
      <c r="D922" s="10"/>
      <c r="E922" s="10"/>
      <c r="F922" s="10"/>
      <c r="G922" s="10"/>
      <c r="H922" s="10"/>
      <c r="I922" s="10"/>
      <c r="J922" s="10"/>
      <c r="K922" s="14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18">
        <f t="shared" ca="1" si="1"/>
        <v>0</v>
      </c>
      <c r="AK922" s="19">
        <f t="shared" ca="1" si="2"/>
        <v>0</v>
      </c>
      <c r="AL922" s="20" t="s">
        <v>86</v>
      </c>
      <c r="AM922" s="20">
        <v>22</v>
      </c>
      <c r="AN922" s="21">
        <v>20</v>
      </c>
    </row>
    <row r="923" spans="1:40" ht="12" hidden="1" customHeight="1">
      <c r="A923" s="35"/>
      <c r="B923" s="10"/>
      <c r="C923" s="10"/>
      <c r="D923" s="10"/>
      <c r="E923" s="10"/>
      <c r="F923" s="10"/>
      <c r="G923" s="10"/>
      <c r="H923" s="10"/>
      <c r="I923" s="10"/>
      <c r="J923" s="10"/>
      <c r="K923" s="14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18">
        <f t="shared" ca="1" si="1"/>
        <v>0</v>
      </c>
      <c r="AK923" s="19">
        <f t="shared" ca="1" si="2"/>
        <v>0</v>
      </c>
      <c r="AL923" s="20" t="s">
        <v>86</v>
      </c>
      <c r="AM923" s="20">
        <v>23</v>
      </c>
      <c r="AN923" s="21">
        <v>21</v>
      </c>
    </row>
    <row r="924" spans="1:40" ht="12" hidden="1" customHeight="1">
      <c r="A924" s="35"/>
      <c r="B924" s="10"/>
      <c r="C924" s="10"/>
      <c r="D924" s="10"/>
      <c r="E924" s="10"/>
      <c r="F924" s="10"/>
      <c r="G924" s="10"/>
      <c r="H924" s="10"/>
      <c r="I924" s="10"/>
      <c r="J924" s="10"/>
      <c r="K924" s="14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18">
        <f t="shared" ca="1" si="1"/>
        <v>0</v>
      </c>
      <c r="AK924" s="19">
        <f t="shared" ca="1" si="2"/>
        <v>0</v>
      </c>
      <c r="AL924" s="20" t="s">
        <v>86</v>
      </c>
      <c r="AM924" s="20">
        <v>24</v>
      </c>
      <c r="AN924" s="21">
        <v>22</v>
      </c>
    </row>
    <row r="925" spans="1:40" ht="12" hidden="1" customHeight="1">
      <c r="A925" s="35"/>
      <c r="B925" s="10"/>
      <c r="C925" s="10"/>
      <c r="D925" s="10"/>
      <c r="E925" s="10"/>
      <c r="F925" s="10"/>
      <c r="G925" s="10"/>
      <c r="H925" s="10"/>
      <c r="I925" s="10"/>
      <c r="J925" s="10"/>
      <c r="K925" s="14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18">
        <f t="shared" ca="1" si="1"/>
        <v>0</v>
      </c>
      <c r="AK925" s="19">
        <f t="shared" ca="1" si="2"/>
        <v>0</v>
      </c>
      <c r="AL925" s="20" t="s">
        <v>86</v>
      </c>
      <c r="AM925" s="20">
        <v>25</v>
      </c>
      <c r="AN925" s="21">
        <v>23</v>
      </c>
    </row>
    <row r="926" spans="1:40" ht="12" hidden="1" customHeight="1">
      <c r="A926" s="35"/>
      <c r="B926" s="10"/>
      <c r="C926" s="10"/>
      <c r="D926" s="10"/>
      <c r="E926" s="10"/>
      <c r="F926" s="10"/>
      <c r="G926" s="10"/>
      <c r="H926" s="10"/>
      <c r="I926" s="10"/>
      <c r="J926" s="10"/>
      <c r="K926" s="14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18">
        <f t="shared" ca="1" si="1"/>
        <v>0</v>
      </c>
      <c r="AK926" s="19">
        <f t="shared" ca="1" si="2"/>
        <v>0</v>
      </c>
      <c r="AL926" s="20" t="s">
        <v>86</v>
      </c>
      <c r="AM926" s="20">
        <v>26</v>
      </c>
      <c r="AN926" s="21">
        <v>24</v>
      </c>
    </row>
    <row r="927" spans="1:40" ht="12" hidden="1" customHeight="1">
      <c r="A927" s="35"/>
      <c r="B927" s="10"/>
      <c r="C927" s="10"/>
      <c r="D927" s="10"/>
      <c r="E927" s="10"/>
      <c r="F927" s="10"/>
      <c r="G927" s="10"/>
      <c r="H927" s="10"/>
      <c r="I927" s="10"/>
      <c r="J927" s="10"/>
      <c r="K927" s="14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18">
        <f t="shared" ca="1" si="1"/>
        <v>0</v>
      </c>
      <c r="AK927" s="19">
        <f t="shared" ca="1" si="2"/>
        <v>0</v>
      </c>
      <c r="AL927" s="20" t="s">
        <v>86</v>
      </c>
      <c r="AM927" s="20">
        <v>27</v>
      </c>
      <c r="AN927" s="21">
        <v>25</v>
      </c>
    </row>
    <row r="928" spans="1:40" ht="12" hidden="1" customHeight="1">
      <c r="A928" s="35"/>
      <c r="B928" s="10"/>
      <c r="C928" s="10"/>
      <c r="D928" s="10"/>
      <c r="E928" s="10"/>
      <c r="F928" s="10"/>
      <c r="G928" s="10"/>
      <c r="H928" s="10"/>
      <c r="I928" s="10"/>
      <c r="J928" s="10"/>
      <c r="K928" s="14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18">
        <f t="shared" ca="1" si="1"/>
        <v>0</v>
      </c>
      <c r="AK928" s="19">
        <f t="shared" ca="1" si="2"/>
        <v>0</v>
      </c>
      <c r="AL928" s="20" t="s">
        <v>86</v>
      </c>
      <c r="AM928" s="20">
        <v>28</v>
      </c>
      <c r="AN928" s="21">
        <v>26</v>
      </c>
    </row>
    <row r="929" spans="1:40" ht="12" hidden="1" customHeight="1">
      <c r="A929" s="35"/>
      <c r="B929" s="10"/>
      <c r="C929" s="10"/>
      <c r="D929" s="10"/>
      <c r="E929" s="10"/>
      <c r="F929" s="10"/>
      <c r="G929" s="10"/>
      <c r="H929" s="10"/>
      <c r="I929" s="10"/>
      <c r="J929" s="10"/>
      <c r="K929" s="14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18">
        <f t="shared" ca="1" si="1"/>
        <v>0</v>
      </c>
      <c r="AK929" s="19">
        <f t="shared" ca="1" si="2"/>
        <v>0</v>
      </c>
      <c r="AL929" s="20" t="s">
        <v>86</v>
      </c>
      <c r="AM929" s="20">
        <v>29</v>
      </c>
      <c r="AN929" s="21">
        <v>27</v>
      </c>
    </row>
    <row r="930" spans="1:40" ht="12" hidden="1" customHeight="1">
      <c r="A930" s="35"/>
      <c r="B930" s="10"/>
      <c r="C930" s="10"/>
      <c r="D930" s="10"/>
      <c r="E930" s="10"/>
      <c r="F930" s="10"/>
      <c r="G930" s="10"/>
      <c r="H930" s="10"/>
      <c r="I930" s="10"/>
      <c r="J930" s="10"/>
      <c r="K930" s="14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18">
        <f t="shared" ca="1" si="1"/>
        <v>0</v>
      </c>
      <c r="AK930" s="19">
        <f t="shared" ca="1" si="2"/>
        <v>0</v>
      </c>
      <c r="AL930" s="20" t="s">
        <v>86</v>
      </c>
      <c r="AM930" s="20">
        <v>30</v>
      </c>
      <c r="AN930" s="21">
        <v>28</v>
      </c>
    </row>
    <row r="931" spans="1:40" ht="12" hidden="1" customHeight="1">
      <c r="A931" s="35"/>
      <c r="B931" s="10"/>
      <c r="C931" s="10"/>
      <c r="D931" s="10"/>
      <c r="E931" s="10"/>
      <c r="F931" s="10"/>
      <c r="G931" s="10"/>
      <c r="H931" s="10"/>
      <c r="I931" s="10"/>
      <c r="J931" s="10"/>
      <c r="K931" s="14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18">
        <f t="shared" ca="1" si="1"/>
        <v>0</v>
      </c>
      <c r="AK931" s="19">
        <f t="shared" ca="1" si="2"/>
        <v>0</v>
      </c>
      <c r="AL931" s="20" t="s">
        <v>86</v>
      </c>
      <c r="AM931" s="20">
        <v>31</v>
      </c>
      <c r="AN931" s="21">
        <v>29</v>
      </c>
    </row>
    <row r="932" spans="1:40" ht="12" hidden="1" customHeight="1">
      <c r="A932" s="35"/>
      <c r="B932" s="10"/>
      <c r="C932" s="10"/>
      <c r="D932" s="10"/>
      <c r="E932" s="10"/>
      <c r="F932" s="10"/>
      <c r="G932" s="10"/>
      <c r="H932" s="10"/>
      <c r="I932" s="10"/>
      <c r="J932" s="10"/>
      <c r="K932" s="14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18">
        <f t="shared" ca="1" si="1"/>
        <v>0</v>
      </c>
      <c r="AK932" s="19">
        <f t="shared" ca="1" si="2"/>
        <v>0</v>
      </c>
      <c r="AL932" s="20" t="s">
        <v>86</v>
      </c>
      <c r="AM932" s="20">
        <v>32</v>
      </c>
      <c r="AN932" s="21">
        <v>30</v>
      </c>
    </row>
    <row r="933" spans="1:40" ht="12" hidden="1" customHeight="1">
      <c r="A933" s="35"/>
      <c r="B933" s="10"/>
      <c r="C933" s="10"/>
      <c r="D933" s="10"/>
      <c r="E933" s="10"/>
      <c r="F933" s="10"/>
      <c r="G933" s="10"/>
      <c r="H933" s="10"/>
      <c r="I933" s="10"/>
      <c r="J933" s="10"/>
      <c r="K933" s="14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18">
        <f t="shared" ca="1" si="1"/>
        <v>0</v>
      </c>
      <c r="AK933" s="19">
        <f t="shared" ca="1" si="2"/>
        <v>0</v>
      </c>
      <c r="AL933" s="20" t="s">
        <v>86</v>
      </c>
      <c r="AM933" s="20">
        <v>33</v>
      </c>
      <c r="AN933" s="21">
        <v>31</v>
      </c>
    </row>
    <row r="934" spans="1:40" ht="12" hidden="1" customHeight="1">
      <c r="A934" s="35"/>
      <c r="B934" s="10"/>
      <c r="C934" s="10"/>
      <c r="D934" s="10"/>
      <c r="E934" s="10"/>
      <c r="F934" s="10"/>
      <c r="G934" s="10"/>
      <c r="H934" s="10"/>
      <c r="I934" s="10"/>
      <c r="J934" s="10"/>
      <c r="K934" s="14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18">
        <f t="shared" ca="1" si="1"/>
        <v>0</v>
      </c>
      <c r="AK934" s="19">
        <f t="shared" ca="1" si="2"/>
        <v>0</v>
      </c>
      <c r="AL934" s="20" t="s">
        <v>86</v>
      </c>
      <c r="AM934" s="20">
        <v>34</v>
      </c>
      <c r="AN934" s="21">
        <v>32</v>
      </c>
    </row>
    <row r="935" spans="1:40" ht="12" hidden="1" customHeight="1">
      <c r="A935" s="35"/>
      <c r="B935" s="10"/>
      <c r="C935" s="10"/>
      <c r="D935" s="10"/>
      <c r="E935" s="10"/>
      <c r="F935" s="10"/>
      <c r="G935" s="10"/>
      <c r="H935" s="10"/>
      <c r="I935" s="10"/>
      <c r="J935" s="10"/>
      <c r="K935" s="14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18">
        <f t="shared" ca="1" si="1"/>
        <v>0</v>
      </c>
      <c r="AK935" s="19">
        <f t="shared" ca="1" si="2"/>
        <v>0</v>
      </c>
      <c r="AL935" s="20" t="s">
        <v>86</v>
      </c>
      <c r="AM935" s="20">
        <v>35</v>
      </c>
      <c r="AN935" s="21">
        <v>33</v>
      </c>
    </row>
    <row r="936" spans="1:40" ht="12" hidden="1" customHeight="1">
      <c r="A936" s="35"/>
      <c r="B936" s="10"/>
      <c r="C936" s="10"/>
      <c r="D936" s="10"/>
      <c r="E936" s="10"/>
      <c r="F936" s="10"/>
      <c r="G936" s="10"/>
      <c r="H936" s="10"/>
      <c r="I936" s="10"/>
      <c r="J936" s="10"/>
      <c r="K936" s="14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18">
        <f t="shared" ca="1" si="1"/>
        <v>0</v>
      </c>
      <c r="AK936" s="19">
        <f t="shared" ca="1" si="2"/>
        <v>0</v>
      </c>
      <c r="AL936" s="20" t="s">
        <v>86</v>
      </c>
      <c r="AM936" s="20">
        <v>36</v>
      </c>
      <c r="AN936" s="21">
        <v>34</v>
      </c>
    </row>
    <row r="937" spans="1:40" ht="12" hidden="1" customHeight="1">
      <c r="A937" s="35"/>
      <c r="B937" s="10"/>
      <c r="C937" s="10"/>
      <c r="D937" s="10"/>
      <c r="E937" s="10"/>
      <c r="F937" s="10"/>
      <c r="G937" s="10"/>
      <c r="H937" s="10"/>
      <c r="I937" s="10"/>
      <c r="J937" s="10"/>
      <c r="K937" s="14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18">
        <f t="shared" ca="1" si="1"/>
        <v>0</v>
      </c>
      <c r="AK937" s="19">
        <f t="shared" ca="1" si="2"/>
        <v>0</v>
      </c>
      <c r="AL937" s="20" t="s">
        <v>86</v>
      </c>
      <c r="AM937" s="20">
        <v>37</v>
      </c>
      <c r="AN937" s="21">
        <v>35</v>
      </c>
    </row>
    <row r="938" spans="1:40" ht="12" hidden="1" customHeight="1">
      <c r="A938" s="35"/>
      <c r="B938" s="10"/>
      <c r="C938" s="10"/>
      <c r="D938" s="10"/>
      <c r="E938" s="10"/>
      <c r="F938" s="10"/>
      <c r="G938" s="10"/>
      <c r="H938" s="10"/>
      <c r="I938" s="10"/>
      <c r="J938" s="10"/>
      <c r="K938" s="14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18">
        <f t="shared" ca="1" si="1"/>
        <v>0</v>
      </c>
      <c r="AK938" s="19">
        <f t="shared" ca="1" si="2"/>
        <v>0</v>
      </c>
      <c r="AL938" s="20" t="s">
        <v>86</v>
      </c>
      <c r="AM938" s="20">
        <v>38</v>
      </c>
      <c r="AN938" s="21">
        <v>36</v>
      </c>
    </row>
    <row r="939" spans="1:40" ht="12" hidden="1" customHeight="1">
      <c r="A939" s="35"/>
      <c r="B939" s="10"/>
      <c r="C939" s="10"/>
      <c r="D939" s="10"/>
      <c r="E939" s="10"/>
      <c r="F939" s="10"/>
      <c r="G939" s="10"/>
      <c r="H939" s="10"/>
      <c r="I939" s="10"/>
      <c r="J939" s="10"/>
      <c r="K939" s="14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18">
        <f t="shared" ca="1" si="1"/>
        <v>0</v>
      </c>
      <c r="AK939" s="19">
        <f t="shared" ca="1" si="2"/>
        <v>0</v>
      </c>
      <c r="AL939" s="20" t="s">
        <v>86</v>
      </c>
      <c r="AM939" s="20">
        <v>39</v>
      </c>
      <c r="AN939" s="21">
        <v>37</v>
      </c>
    </row>
    <row r="940" spans="1:40" ht="12" hidden="1" customHeight="1">
      <c r="A940" s="35"/>
      <c r="B940" s="10"/>
      <c r="C940" s="10"/>
      <c r="D940" s="10"/>
      <c r="E940" s="10"/>
      <c r="F940" s="10"/>
      <c r="G940" s="10"/>
      <c r="H940" s="10"/>
      <c r="I940" s="10"/>
      <c r="J940" s="10"/>
      <c r="K940" s="14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18">
        <f t="shared" ca="1" si="1"/>
        <v>0</v>
      </c>
      <c r="AK940" s="19">
        <f t="shared" ca="1" si="2"/>
        <v>0</v>
      </c>
      <c r="AL940" s="20" t="s">
        <v>86</v>
      </c>
      <c r="AM940" s="20">
        <v>40</v>
      </c>
      <c r="AN940" s="21">
        <v>38</v>
      </c>
    </row>
    <row r="941" spans="1:40" ht="12" hidden="1" customHeight="1">
      <c r="A941" s="35"/>
      <c r="B941" s="10"/>
      <c r="C941" s="10"/>
      <c r="D941" s="10"/>
      <c r="E941" s="10"/>
      <c r="F941" s="10"/>
      <c r="G941" s="10"/>
      <c r="H941" s="10"/>
      <c r="I941" s="10"/>
      <c r="J941" s="10"/>
      <c r="K941" s="14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18">
        <f t="shared" ca="1" si="1"/>
        <v>0</v>
      </c>
      <c r="AK941" s="19">
        <f t="shared" ca="1" si="2"/>
        <v>0</v>
      </c>
      <c r="AL941" s="20" t="s">
        <v>86</v>
      </c>
      <c r="AM941" s="20">
        <v>41</v>
      </c>
      <c r="AN941" s="21">
        <v>39</v>
      </c>
    </row>
    <row r="942" spans="1:40" ht="12" hidden="1" customHeight="1">
      <c r="A942" s="35"/>
      <c r="B942" s="10"/>
      <c r="C942" s="10"/>
      <c r="D942" s="10"/>
      <c r="E942" s="10"/>
      <c r="F942" s="10"/>
      <c r="G942" s="10"/>
      <c r="H942" s="10"/>
      <c r="I942" s="10"/>
      <c r="J942" s="10"/>
      <c r="K942" s="14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18">
        <f t="shared" ca="1" si="1"/>
        <v>0</v>
      </c>
      <c r="AK942" s="19">
        <f t="shared" ca="1" si="2"/>
        <v>0</v>
      </c>
      <c r="AL942" s="20" t="s">
        <v>86</v>
      </c>
      <c r="AM942" s="20">
        <v>42</v>
      </c>
      <c r="AN942" s="21">
        <v>40</v>
      </c>
    </row>
    <row r="943" spans="1:40" ht="12" hidden="1" customHeight="1">
      <c r="A943" s="35"/>
      <c r="B943" s="10"/>
      <c r="C943" s="10"/>
      <c r="D943" s="10"/>
      <c r="E943" s="10"/>
      <c r="F943" s="10"/>
      <c r="G943" s="10"/>
      <c r="H943" s="10"/>
      <c r="I943" s="10"/>
      <c r="J943" s="10"/>
      <c r="K943" s="14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18">
        <f t="shared" ca="1" si="1"/>
        <v>0</v>
      </c>
      <c r="AK943" s="19">
        <f t="shared" ca="1" si="2"/>
        <v>0</v>
      </c>
      <c r="AL943" s="20" t="s">
        <v>86</v>
      </c>
      <c r="AM943" s="20">
        <v>43</v>
      </c>
      <c r="AN943" s="21">
        <v>41</v>
      </c>
    </row>
    <row r="944" spans="1:40" ht="12" hidden="1" customHeight="1">
      <c r="A944" s="35"/>
      <c r="B944" s="10"/>
      <c r="C944" s="10"/>
      <c r="D944" s="10"/>
      <c r="E944" s="10"/>
      <c r="F944" s="10"/>
      <c r="G944" s="10"/>
      <c r="H944" s="10"/>
      <c r="I944" s="10"/>
      <c r="J944" s="10"/>
      <c r="K944" s="14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18">
        <f t="shared" ca="1" si="1"/>
        <v>0</v>
      </c>
      <c r="AK944" s="19">
        <f t="shared" ca="1" si="2"/>
        <v>0</v>
      </c>
      <c r="AL944" s="20" t="s">
        <v>86</v>
      </c>
      <c r="AM944" s="20">
        <v>44</v>
      </c>
      <c r="AN944" s="21">
        <v>42</v>
      </c>
    </row>
    <row r="945" spans="1:40" ht="12" hidden="1" customHeight="1">
      <c r="A945" s="35"/>
      <c r="B945" s="10"/>
      <c r="C945" s="10"/>
      <c r="D945" s="10"/>
      <c r="E945" s="10"/>
      <c r="F945" s="10"/>
      <c r="G945" s="10"/>
      <c r="H945" s="10"/>
      <c r="I945" s="10"/>
      <c r="J945" s="10"/>
      <c r="K945" s="14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18">
        <f t="shared" ca="1" si="1"/>
        <v>0</v>
      </c>
      <c r="AK945" s="19">
        <f t="shared" ca="1" si="2"/>
        <v>0</v>
      </c>
      <c r="AL945" s="20" t="s">
        <v>86</v>
      </c>
      <c r="AM945" s="20">
        <v>45</v>
      </c>
      <c r="AN945" s="21">
        <v>43</v>
      </c>
    </row>
    <row r="946" spans="1:40" ht="12" hidden="1" customHeight="1">
      <c r="A946" s="35"/>
      <c r="B946" s="10"/>
      <c r="C946" s="10"/>
      <c r="D946" s="10"/>
      <c r="E946" s="10"/>
      <c r="F946" s="10"/>
      <c r="G946" s="10"/>
      <c r="H946" s="10"/>
      <c r="I946" s="10"/>
      <c r="J946" s="10"/>
      <c r="K946" s="14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18">
        <f t="shared" ca="1" si="1"/>
        <v>0</v>
      </c>
      <c r="AK946" s="19">
        <f t="shared" ca="1" si="2"/>
        <v>0</v>
      </c>
      <c r="AL946" s="20" t="s">
        <v>86</v>
      </c>
      <c r="AM946" s="20">
        <v>46</v>
      </c>
      <c r="AN946" s="21">
        <v>44</v>
      </c>
    </row>
    <row r="947" spans="1:40" ht="12" hidden="1" customHeight="1">
      <c r="A947" s="35"/>
      <c r="B947" s="10"/>
      <c r="C947" s="10"/>
      <c r="D947" s="10"/>
      <c r="E947" s="10"/>
      <c r="F947" s="10"/>
      <c r="G947" s="10"/>
      <c r="H947" s="10"/>
      <c r="I947" s="10"/>
      <c r="J947" s="10"/>
      <c r="K947" s="14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18">
        <f t="shared" ca="1" si="1"/>
        <v>0</v>
      </c>
      <c r="AK947" s="19">
        <f t="shared" ca="1" si="2"/>
        <v>0</v>
      </c>
      <c r="AL947" s="20" t="s">
        <v>86</v>
      </c>
      <c r="AM947" s="20">
        <v>47</v>
      </c>
      <c r="AN947" s="21">
        <v>45</v>
      </c>
    </row>
    <row r="948" spans="1:40" ht="12" hidden="1" customHeight="1">
      <c r="A948" s="35"/>
      <c r="B948" s="10"/>
      <c r="C948" s="10"/>
      <c r="D948" s="10"/>
      <c r="E948" s="10"/>
      <c r="F948" s="10"/>
      <c r="G948" s="10"/>
      <c r="H948" s="10"/>
      <c r="I948" s="10"/>
      <c r="J948" s="10"/>
      <c r="K948" s="14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18">
        <f t="shared" ca="1" si="1"/>
        <v>0</v>
      </c>
      <c r="AK948" s="19">
        <f t="shared" ca="1" si="2"/>
        <v>0</v>
      </c>
      <c r="AL948" s="20" t="s">
        <v>86</v>
      </c>
      <c r="AM948" s="20">
        <v>48</v>
      </c>
      <c r="AN948" s="21">
        <v>46</v>
      </c>
    </row>
    <row r="949" spans="1:40" ht="12" hidden="1" customHeight="1">
      <c r="A949" s="35"/>
      <c r="B949" s="10"/>
      <c r="C949" s="10"/>
      <c r="D949" s="10"/>
      <c r="E949" s="10"/>
      <c r="F949" s="10"/>
      <c r="G949" s="10"/>
      <c r="H949" s="10"/>
      <c r="I949" s="10"/>
      <c r="J949" s="10"/>
      <c r="K949" s="14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18">
        <f t="shared" ca="1" si="1"/>
        <v>0</v>
      </c>
      <c r="AK949" s="19">
        <f t="shared" ca="1" si="2"/>
        <v>0</v>
      </c>
      <c r="AL949" s="20" t="s">
        <v>86</v>
      </c>
      <c r="AM949" s="20">
        <v>49</v>
      </c>
      <c r="AN949" s="21">
        <v>47</v>
      </c>
    </row>
    <row r="950" spans="1:40" ht="12" hidden="1" customHeight="1">
      <c r="A950" s="35"/>
      <c r="B950" s="10"/>
      <c r="C950" s="10"/>
      <c r="D950" s="10"/>
      <c r="E950" s="10"/>
      <c r="F950" s="10"/>
      <c r="G950" s="10"/>
      <c r="H950" s="10"/>
      <c r="I950" s="10"/>
      <c r="J950" s="10"/>
      <c r="K950" s="14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18">
        <f t="shared" ca="1" si="1"/>
        <v>0</v>
      </c>
      <c r="AK950" s="19">
        <f t="shared" ca="1" si="2"/>
        <v>0</v>
      </c>
      <c r="AL950" s="20" t="s">
        <v>86</v>
      </c>
      <c r="AM950" s="20">
        <v>50</v>
      </c>
      <c r="AN950" s="21">
        <v>48</v>
      </c>
    </row>
    <row r="951" spans="1:40" ht="12" hidden="1" customHeight="1">
      <c r="A951" s="35"/>
      <c r="B951" s="10"/>
      <c r="C951" s="10"/>
      <c r="D951" s="10"/>
      <c r="E951" s="10"/>
      <c r="F951" s="10"/>
      <c r="G951" s="10"/>
      <c r="H951" s="10"/>
      <c r="I951" s="10"/>
      <c r="J951" s="10"/>
      <c r="K951" s="14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18">
        <f t="shared" ca="1" si="1"/>
        <v>0</v>
      </c>
      <c r="AK951" s="19">
        <f t="shared" ca="1" si="2"/>
        <v>0</v>
      </c>
      <c r="AL951" s="20" t="s">
        <v>86</v>
      </c>
      <c r="AM951" s="20">
        <v>51</v>
      </c>
      <c r="AN951" s="21">
        <v>49</v>
      </c>
    </row>
    <row r="952" spans="1:40" ht="12" hidden="1" customHeight="1">
      <c r="A952" s="35"/>
      <c r="B952" s="10"/>
      <c r="C952" s="10"/>
      <c r="D952" s="10"/>
      <c r="E952" s="10"/>
      <c r="F952" s="10"/>
      <c r="G952" s="10"/>
      <c r="H952" s="10"/>
      <c r="I952" s="10"/>
      <c r="J952" s="10"/>
      <c r="K952" s="14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18">
        <f t="shared" ca="1" si="1"/>
        <v>0</v>
      </c>
      <c r="AK952" s="19">
        <f t="shared" ca="1" si="2"/>
        <v>0</v>
      </c>
      <c r="AL952" s="20" t="s">
        <v>86</v>
      </c>
      <c r="AM952" s="20">
        <v>52</v>
      </c>
      <c r="AN952" s="21">
        <v>50</v>
      </c>
    </row>
    <row r="953" spans="1:40" ht="12" hidden="1" customHeight="1">
      <c r="A953" s="35"/>
      <c r="B953" s="10"/>
      <c r="C953" s="10"/>
      <c r="D953" s="10"/>
      <c r="E953" s="10"/>
      <c r="F953" s="10"/>
      <c r="G953" s="10"/>
      <c r="H953" s="10"/>
      <c r="I953" s="10"/>
      <c r="J953" s="10"/>
      <c r="K953" s="14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18">
        <f t="shared" ca="1" si="1"/>
        <v>0</v>
      </c>
      <c r="AK953" s="19">
        <f t="shared" ca="1" si="2"/>
        <v>0</v>
      </c>
      <c r="AL953" s="20" t="s">
        <v>87</v>
      </c>
      <c r="AM953" s="20">
        <v>3</v>
      </c>
      <c r="AN953" s="21">
        <v>1</v>
      </c>
    </row>
    <row r="954" spans="1:40" ht="12" hidden="1" customHeight="1">
      <c r="A954" s="35"/>
      <c r="B954" s="10"/>
      <c r="C954" s="10"/>
      <c r="D954" s="10"/>
      <c r="E954" s="10"/>
      <c r="F954" s="10"/>
      <c r="G954" s="10"/>
      <c r="H954" s="10"/>
      <c r="I954" s="10"/>
      <c r="J954" s="10"/>
      <c r="K954" s="14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18">
        <f t="shared" ca="1" si="1"/>
        <v>0</v>
      </c>
      <c r="AK954" s="19">
        <f t="shared" ca="1" si="2"/>
        <v>0</v>
      </c>
      <c r="AL954" s="20" t="s">
        <v>87</v>
      </c>
      <c r="AM954" s="20">
        <v>4</v>
      </c>
      <c r="AN954" s="21">
        <v>2</v>
      </c>
    </row>
    <row r="955" spans="1:40" ht="12" hidden="1" customHeight="1">
      <c r="A955" s="35"/>
      <c r="B955" s="10"/>
      <c r="C955" s="10"/>
      <c r="D955" s="10"/>
      <c r="E955" s="10"/>
      <c r="F955" s="10"/>
      <c r="G955" s="10"/>
      <c r="H955" s="10"/>
      <c r="I955" s="10"/>
      <c r="J955" s="10"/>
      <c r="K955" s="14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18">
        <f t="shared" ca="1" si="1"/>
        <v>0</v>
      </c>
      <c r="AK955" s="19">
        <f t="shared" ca="1" si="2"/>
        <v>0</v>
      </c>
      <c r="AL955" s="20" t="s">
        <v>87</v>
      </c>
      <c r="AM955" s="20">
        <v>5</v>
      </c>
      <c r="AN955" s="21">
        <v>3</v>
      </c>
    </row>
    <row r="956" spans="1:40" ht="12" hidden="1" customHeight="1">
      <c r="A956" s="35"/>
      <c r="B956" s="10"/>
      <c r="C956" s="10"/>
      <c r="D956" s="10"/>
      <c r="E956" s="10"/>
      <c r="F956" s="10"/>
      <c r="G956" s="10"/>
      <c r="H956" s="10"/>
      <c r="I956" s="10"/>
      <c r="J956" s="10"/>
      <c r="K956" s="14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18">
        <f t="shared" ca="1" si="1"/>
        <v>0</v>
      </c>
      <c r="AK956" s="19">
        <f t="shared" ca="1" si="2"/>
        <v>0</v>
      </c>
      <c r="AL956" s="20" t="s">
        <v>87</v>
      </c>
      <c r="AM956" s="20">
        <v>6</v>
      </c>
      <c r="AN956" s="21">
        <v>4</v>
      </c>
    </row>
    <row r="957" spans="1:40" ht="12" hidden="1" customHeight="1">
      <c r="A957" s="35"/>
      <c r="B957" s="10"/>
      <c r="C957" s="10"/>
      <c r="D957" s="10"/>
      <c r="E957" s="10"/>
      <c r="F957" s="10"/>
      <c r="G957" s="10"/>
      <c r="H957" s="10"/>
      <c r="I957" s="10"/>
      <c r="J957" s="10"/>
      <c r="K957" s="14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18">
        <f t="shared" ca="1" si="1"/>
        <v>0</v>
      </c>
      <c r="AK957" s="19">
        <f t="shared" ca="1" si="2"/>
        <v>0</v>
      </c>
      <c r="AL957" s="20" t="s">
        <v>87</v>
      </c>
      <c r="AM957" s="20">
        <v>7</v>
      </c>
      <c r="AN957" s="21">
        <v>5</v>
      </c>
    </row>
    <row r="958" spans="1:40" ht="12" hidden="1" customHeight="1">
      <c r="A958" s="35"/>
      <c r="B958" s="10"/>
      <c r="C958" s="10"/>
      <c r="D958" s="10"/>
      <c r="E958" s="10"/>
      <c r="F958" s="10"/>
      <c r="G958" s="10"/>
      <c r="H958" s="10"/>
      <c r="I958" s="10"/>
      <c r="J958" s="10"/>
      <c r="K958" s="14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18">
        <f t="shared" ca="1" si="1"/>
        <v>0</v>
      </c>
      <c r="AK958" s="19">
        <f t="shared" ca="1" si="2"/>
        <v>0</v>
      </c>
      <c r="AL958" s="20" t="s">
        <v>87</v>
      </c>
      <c r="AM958" s="20">
        <v>8</v>
      </c>
      <c r="AN958" s="21">
        <v>6</v>
      </c>
    </row>
    <row r="959" spans="1:40" ht="12" hidden="1" customHeight="1">
      <c r="A959" s="35"/>
      <c r="B959" s="10"/>
      <c r="C959" s="10"/>
      <c r="D959" s="10"/>
      <c r="E959" s="10"/>
      <c r="F959" s="10"/>
      <c r="G959" s="10"/>
      <c r="H959" s="10"/>
      <c r="I959" s="10"/>
      <c r="J959" s="10"/>
      <c r="K959" s="14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18">
        <f t="shared" ca="1" si="1"/>
        <v>0</v>
      </c>
      <c r="AK959" s="19">
        <f t="shared" ca="1" si="2"/>
        <v>0</v>
      </c>
      <c r="AL959" s="20" t="s">
        <v>87</v>
      </c>
      <c r="AM959" s="20">
        <v>9</v>
      </c>
      <c r="AN959" s="21">
        <v>7</v>
      </c>
    </row>
    <row r="960" spans="1:40" ht="12" hidden="1" customHeight="1">
      <c r="A960" s="35"/>
      <c r="B960" s="10"/>
      <c r="C960" s="10"/>
      <c r="D960" s="10"/>
      <c r="E960" s="10"/>
      <c r="F960" s="10"/>
      <c r="G960" s="10"/>
      <c r="H960" s="10"/>
      <c r="I960" s="10"/>
      <c r="J960" s="10"/>
      <c r="K960" s="14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18">
        <f t="shared" ca="1" si="1"/>
        <v>0</v>
      </c>
      <c r="AK960" s="19">
        <f t="shared" ca="1" si="2"/>
        <v>0</v>
      </c>
      <c r="AL960" s="20" t="s">
        <v>87</v>
      </c>
      <c r="AM960" s="20">
        <v>10</v>
      </c>
      <c r="AN960" s="21">
        <v>8</v>
      </c>
    </row>
    <row r="961" spans="1:40" ht="12" hidden="1" customHeight="1">
      <c r="A961" s="35"/>
      <c r="B961" s="10"/>
      <c r="C961" s="10"/>
      <c r="D961" s="10"/>
      <c r="E961" s="10"/>
      <c r="F961" s="10"/>
      <c r="G961" s="10"/>
      <c r="H961" s="10"/>
      <c r="I961" s="10"/>
      <c r="J961" s="10"/>
      <c r="K961" s="14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18">
        <f t="shared" ca="1" si="1"/>
        <v>0</v>
      </c>
      <c r="AK961" s="19">
        <f t="shared" ca="1" si="2"/>
        <v>0</v>
      </c>
      <c r="AL961" s="20" t="s">
        <v>87</v>
      </c>
      <c r="AM961" s="20">
        <v>11</v>
      </c>
      <c r="AN961" s="21">
        <v>9</v>
      </c>
    </row>
    <row r="962" spans="1:40" ht="12" hidden="1" customHeight="1">
      <c r="A962" s="35"/>
      <c r="B962" s="10"/>
      <c r="C962" s="10"/>
      <c r="D962" s="10"/>
      <c r="E962" s="10"/>
      <c r="F962" s="10"/>
      <c r="G962" s="10"/>
      <c r="H962" s="10"/>
      <c r="I962" s="10"/>
      <c r="J962" s="10"/>
      <c r="K962" s="14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18">
        <f t="shared" ca="1" si="1"/>
        <v>0</v>
      </c>
      <c r="AK962" s="19">
        <f t="shared" ca="1" si="2"/>
        <v>0</v>
      </c>
      <c r="AL962" s="20" t="s">
        <v>87</v>
      </c>
      <c r="AM962" s="20">
        <v>12</v>
      </c>
      <c r="AN962" s="21">
        <v>10</v>
      </c>
    </row>
    <row r="963" spans="1:40" ht="12" hidden="1" customHeight="1">
      <c r="A963" s="35"/>
      <c r="B963" s="10"/>
      <c r="C963" s="10"/>
      <c r="D963" s="10"/>
      <c r="E963" s="10"/>
      <c r="F963" s="10"/>
      <c r="G963" s="10"/>
      <c r="H963" s="10"/>
      <c r="I963" s="10"/>
      <c r="J963" s="10"/>
      <c r="K963" s="14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18">
        <f t="shared" ca="1" si="1"/>
        <v>0</v>
      </c>
      <c r="AK963" s="19">
        <f t="shared" ca="1" si="2"/>
        <v>0</v>
      </c>
      <c r="AL963" s="20" t="s">
        <v>87</v>
      </c>
      <c r="AM963" s="20">
        <v>13</v>
      </c>
      <c r="AN963" s="21">
        <v>11</v>
      </c>
    </row>
    <row r="964" spans="1:40" ht="12" hidden="1" customHeight="1">
      <c r="A964" s="35"/>
      <c r="B964" s="10"/>
      <c r="C964" s="10"/>
      <c r="D964" s="10"/>
      <c r="E964" s="10"/>
      <c r="F964" s="10"/>
      <c r="G964" s="10"/>
      <c r="H964" s="10"/>
      <c r="I964" s="10"/>
      <c r="J964" s="10"/>
      <c r="K964" s="14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18">
        <f t="shared" ca="1" si="1"/>
        <v>0</v>
      </c>
      <c r="AK964" s="19">
        <f t="shared" ca="1" si="2"/>
        <v>0</v>
      </c>
      <c r="AL964" s="20" t="s">
        <v>87</v>
      </c>
      <c r="AM964" s="20">
        <v>14</v>
      </c>
      <c r="AN964" s="21">
        <v>12</v>
      </c>
    </row>
    <row r="965" spans="1:40" ht="12" hidden="1" customHeight="1">
      <c r="A965" s="35"/>
      <c r="B965" s="10"/>
      <c r="C965" s="10"/>
      <c r="D965" s="10"/>
      <c r="E965" s="10"/>
      <c r="F965" s="10"/>
      <c r="G965" s="10"/>
      <c r="H965" s="10"/>
      <c r="I965" s="10"/>
      <c r="J965" s="10"/>
      <c r="K965" s="14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18">
        <f t="shared" ca="1" si="1"/>
        <v>0</v>
      </c>
      <c r="AK965" s="19">
        <f t="shared" ca="1" si="2"/>
        <v>0</v>
      </c>
      <c r="AL965" s="20" t="s">
        <v>87</v>
      </c>
      <c r="AM965" s="20">
        <v>15</v>
      </c>
      <c r="AN965" s="21">
        <v>13</v>
      </c>
    </row>
    <row r="966" spans="1:40" ht="12" hidden="1" customHeight="1">
      <c r="A966" s="35"/>
      <c r="B966" s="10"/>
      <c r="C966" s="10"/>
      <c r="D966" s="10"/>
      <c r="E966" s="10"/>
      <c r="F966" s="10"/>
      <c r="G966" s="10"/>
      <c r="H966" s="10"/>
      <c r="I966" s="10"/>
      <c r="J966" s="10"/>
      <c r="K966" s="14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18">
        <f t="shared" ca="1" si="1"/>
        <v>0</v>
      </c>
      <c r="AK966" s="19">
        <f t="shared" ca="1" si="2"/>
        <v>0</v>
      </c>
      <c r="AL966" s="20" t="s">
        <v>87</v>
      </c>
      <c r="AM966" s="20">
        <v>16</v>
      </c>
      <c r="AN966" s="21">
        <v>14</v>
      </c>
    </row>
    <row r="967" spans="1:40" ht="12" hidden="1" customHeight="1">
      <c r="A967" s="35"/>
      <c r="B967" s="10"/>
      <c r="C967" s="10"/>
      <c r="D967" s="10"/>
      <c r="E967" s="10"/>
      <c r="F967" s="10"/>
      <c r="G967" s="10"/>
      <c r="H967" s="10"/>
      <c r="I967" s="10"/>
      <c r="J967" s="10"/>
      <c r="K967" s="14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18">
        <f t="shared" ca="1" si="1"/>
        <v>0</v>
      </c>
      <c r="AK967" s="19">
        <f t="shared" ca="1" si="2"/>
        <v>0</v>
      </c>
      <c r="AL967" s="20" t="s">
        <v>87</v>
      </c>
      <c r="AM967" s="20">
        <v>17</v>
      </c>
      <c r="AN967" s="21">
        <v>15</v>
      </c>
    </row>
    <row r="968" spans="1:40" ht="12" hidden="1" customHeight="1">
      <c r="A968" s="35"/>
      <c r="B968" s="10"/>
      <c r="C968" s="10"/>
      <c r="D968" s="10"/>
      <c r="E968" s="10"/>
      <c r="F968" s="10"/>
      <c r="G968" s="10"/>
      <c r="H968" s="10"/>
      <c r="I968" s="10"/>
      <c r="J968" s="10"/>
      <c r="K968" s="14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18">
        <f t="shared" ca="1" si="1"/>
        <v>0</v>
      </c>
      <c r="AK968" s="19">
        <f t="shared" ca="1" si="2"/>
        <v>0</v>
      </c>
      <c r="AL968" s="20" t="s">
        <v>87</v>
      </c>
      <c r="AM968" s="20">
        <v>18</v>
      </c>
      <c r="AN968" s="21">
        <v>16</v>
      </c>
    </row>
    <row r="969" spans="1:40" ht="12" hidden="1" customHeight="1">
      <c r="A969" s="35"/>
      <c r="B969" s="10"/>
      <c r="C969" s="10"/>
      <c r="D969" s="10"/>
      <c r="E969" s="10"/>
      <c r="F969" s="10"/>
      <c r="G969" s="10"/>
      <c r="H969" s="10"/>
      <c r="I969" s="10"/>
      <c r="J969" s="10"/>
      <c r="K969" s="14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18">
        <f t="shared" ca="1" si="1"/>
        <v>0</v>
      </c>
      <c r="AK969" s="19">
        <f t="shared" ca="1" si="2"/>
        <v>0</v>
      </c>
      <c r="AL969" s="20" t="s">
        <v>87</v>
      </c>
      <c r="AM969" s="20">
        <v>19</v>
      </c>
      <c r="AN969" s="21">
        <v>17</v>
      </c>
    </row>
    <row r="970" spans="1:40" ht="12" hidden="1" customHeight="1">
      <c r="A970" s="35"/>
      <c r="B970" s="10"/>
      <c r="C970" s="10"/>
      <c r="D970" s="10"/>
      <c r="E970" s="10"/>
      <c r="F970" s="10"/>
      <c r="G970" s="10"/>
      <c r="H970" s="10"/>
      <c r="I970" s="10"/>
      <c r="J970" s="10"/>
      <c r="K970" s="14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18">
        <f t="shared" ca="1" si="1"/>
        <v>0</v>
      </c>
      <c r="AK970" s="19">
        <f t="shared" ca="1" si="2"/>
        <v>0</v>
      </c>
      <c r="AL970" s="20" t="s">
        <v>87</v>
      </c>
      <c r="AM970" s="20">
        <v>20</v>
      </c>
      <c r="AN970" s="21">
        <v>18</v>
      </c>
    </row>
    <row r="971" spans="1:40" ht="12" hidden="1" customHeight="1">
      <c r="A971" s="35"/>
      <c r="B971" s="10"/>
      <c r="C971" s="10"/>
      <c r="D971" s="10"/>
      <c r="E971" s="10"/>
      <c r="F971" s="10"/>
      <c r="G971" s="10"/>
      <c r="H971" s="10"/>
      <c r="I971" s="10"/>
      <c r="J971" s="10"/>
      <c r="K971" s="14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18">
        <f t="shared" ca="1" si="1"/>
        <v>0</v>
      </c>
      <c r="AK971" s="19">
        <f t="shared" ca="1" si="2"/>
        <v>0</v>
      </c>
      <c r="AL971" s="20" t="s">
        <v>87</v>
      </c>
      <c r="AM971" s="20">
        <v>21</v>
      </c>
      <c r="AN971" s="21">
        <v>19</v>
      </c>
    </row>
    <row r="972" spans="1:40" ht="12" hidden="1" customHeight="1">
      <c r="A972" s="35"/>
      <c r="B972" s="10"/>
      <c r="C972" s="10"/>
      <c r="D972" s="10"/>
      <c r="E972" s="10"/>
      <c r="F972" s="10"/>
      <c r="G972" s="10"/>
      <c r="H972" s="10"/>
      <c r="I972" s="10"/>
      <c r="J972" s="10"/>
      <c r="K972" s="14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18">
        <f t="shared" ca="1" si="1"/>
        <v>0</v>
      </c>
      <c r="AK972" s="19">
        <f t="shared" ca="1" si="2"/>
        <v>0</v>
      </c>
      <c r="AL972" s="20" t="s">
        <v>87</v>
      </c>
      <c r="AM972" s="20">
        <v>22</v>
      </c>
      <c r="AN972" s="21">
        <v>20</v>
      </c>
    </row>
    <row r="973" spans="1:40" ht="12" hidden="1" customHeight="1">
      <c r="A973" s="35"/>
      <c r="B973" s="10"/>
      <c r="C973" s="10"/>
      <c r="D973" s="10"/>
      <c r="E973" s="10"/>
      <c r="F973" s="10"/>
      <c r="G973" s="10"/>
      <c r="H973" s="10"/>
      <c r="I973" s="10"/>
      <c r="J973" s="10"/>
      <c r="K973" s="14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18">
        <f t="shared" ca="1" si="1"/>
        <v>0</v>
      </c>
      <c r="AK973" s="19">
        <f t="shared" ca="1" si="2"/>
        <v>0</v>
      </c>
      <c r="AL973" s="20" t="s">
        <v>87</v>
      </c>
      <c r="AM973" s="20">
        <v>23</v>
      </c>
      <c r="AN973" s="21">
        <v>21</v>
      </c>
    </row>
    <row r="974" spans="1:40" ht="12" hidden="1" customHeight="1">
      <c r="A974" s="35"/>
      <c r="B974" s="10"/>
      <c r="C974" s="10"/>
      <c r="D974" s="10"/>
      <c r="E974" s="10"/>
      <c r="F974" s="10"/>
      <c r="G974" s="10"/>
      <c r="H974" s="10"/>
      <c r="I974" s="10"/>
      <c r="J974" s="10"/>
      <c r="K974" s="14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18">
        <f t="shared" ca="1" si="1"/>
        <v>0</v>
      </c>
      <c r="AK974" s="19">
        <f t="shared" ca="1" si="2"/>
        <v>0</v>
      </c>
      <c r="AL974" s="20" t="s">
        <v>87</v>
      </c>
      <c r="AM974" s="20">
        <v>24</v>
      </c>
      <c r="AN974" s="21">
        <v>22</v>
      </c>
    </row>
    <row r="975" spans="1:40" ht="12" hidden="1" customHeight="1">
      <c r="A975" s="35"/>
      <c r="B975" s="10"/>
      <c r="C975" s="10"/>
      <c r="D975" s="10"/>
      <c r="E975" s="10"/>
      <c r="F975" s="10"/>
      <c r="G975" s="10"/>
      <c r="H975" s="10"/>
      <c r="I975" s="10"/>
      <c r="J975" s="10"/>
      <c r="K975" s="14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18">
        <f t="shared" ca="1" si="1"/>
        <v>0</v>
      </c>
      <c r="AK975" s="19">
        <f t="shared" ca="1" si="2"/>
        <v>0</v>
      </c>
      <c r="AL975" s="20" t="s">
        <v>87</v>
      </c>
      <c r="AM975" s="20">
        <v>25</v>
      </c>
      <c r="AN975" s="21">
        <v>23</v>
      </c>
    </row>
    <row r="976" spans="1:40" ht="12" hidden="1" customHeight="1">
      <c r="A976" s="35"/>
      <c r="B976" s="10"/>
      <c r="C976" s="10"/>
      <c r="D976" s="10"/>
      <c r="E976" s="10"/>
      <c r="F976" s="10"/>
      <c r="G976" s="10"/>
      <c r="H976" s="10"/>
      <c r="I976" s="10"/>
      <c r="J976" s="10"/>
      <c r="K976" s="14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18">
        <f t="shared" ca="1" si="1"/>
        <v>0</v>
      </c>
      <c r="AK976" s="19">
        <f t="shared" ca="1" si="2"/>
        <v>0</v>
      </c>
      <c r="AL976" s="20" t="s">
        <v>87</v>
      </c>
      <c r="AM976" s="20">
        <v>26</v>
      </c>
      <c r="AN976" s="21">
        <v>24</v>
      </c>
    </row>
    <row r="977" spans="1:40" ht="12" hidden="1" customHeight="1">
      <c r="A977" s="35"/>
      <c r="B977" s="10"/>
      <c r="C977" s="10"/>
      <c r="D977" s="10"/>
      <c r="E977" s="10"/>
      <c r="F977" s="10"/>
      <c r="G977" s="10"/>
      <c r="H977" s="10"/>
      <c r="I977" s="10"/>
      <c r="J977" s="10"/>
      <c r="K977" s="14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18">
        <f t="shared" ca="1" si="1"/>
        <v>0</v>
      </c>
      <c r="AK977" s="19">
        <f t="shared" ca="1" si="2"/>
        <v>0</v>
      </c>
      <c r="AL977" s="20" t="s">
        <v>87</v>
      </c>
      <c r="AM977" s="20">
        <v>27</v>
      </c>
      <c r="AN977" s="21">
        <v>25</v>
      </c>
    </row>
    <row r="978" spans="1:40" ht="12" hidden="1" customHeight="1">
      <c r="A978" s="35"/>
      <c r="B978" s="10"/>
      <c r="C978" s="10"/>
      <c r="D978" s="10"/>
      <c r="E978" s="10"/>
      <c r="F978" s="10"/>
      <c r="G978" s="10"/>
      <c r="H978" s="10"/>
      <c r="I978" s="10"/>
      <c r="J978" s="10"/>
      <c r="K978" s="14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18">
        <f t="shared" ca="1" si="1"/>
        <v>0</v>
      </c>
      <c r="AK978" s="19">
        <f t="shared" ca="1" si="2"/>
        <v>0</v>
      </c>
      <c r="AL978" s="20" t="s">
        <v>87</v>
      </c>
      <c r="AM978" s="20">
        <v>28</v>
      </c>
      <c r="AN978" s="21">
        <v>26</v>
      </c>
    </row>
    <row r="979" spans="1:40" ht="12" hidden="1" customHeight="1">
      <c r="A979" s="35"/>
      <c r="B979" s="10"/>
      <c r="C979" s="10"/>
      <c r="D979" s="10"/>
      <c r="E979" s="10"/>
      <c r="F979" s="10"/>
      <c r="G979" s="10"/>
      <c r="H979" s="10"/>
      <c r="I979" s="10"/>
      <c r="J979" s="10"/>
      <c r="K979" s="14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18">
        <f t="shared" ca="1" si="1"/>
        <v>0</v>
      </c>
      <c r="AK979" s="19">
        <f t="shared" ca="1" si="2"/>
        <v>0</v>
      </c>
      <c r="AL979" s="20" t="s">
        <v>87</v>
      </c>
      <c r="AM979" s="20">
        <v>29</v>
      </c>
      <c r="AN979" s="21">
        <v>27</v>
      </c>
    </row>
    <row r="980" spans="1:40" ht="12" hidden="1" customHeight="1">
      <c r="A980" s="35"/>
      <c r="B980" s="10"/>
      <c r="C980" s="10"/>
      <c r="D980" s="10"/>
      <c r="E980" s="10"/>
      <c r="F980" s="10"/>
      <c r="G980" s="10"/>
      <c r="H980" s="10"/>
      <c r="I980" s="10"/>
      <c r="J980" s="10"/>
      <c r="K980" s="14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18">
        <f t="shared" ca="1" si="1"/>
        <v>0</v>
      </c>
      <c r="AK980" s="19">
        <f t="shared" ca="1" si="2"/>
        <v>0</v>
      </c>
      <c r="AL980" s="20" t="s">
        <v>87</v>
      </c>
      <c r="AM980" s="20">
        <v>30</v>
      </c>
      <c r="AN980" s="21">
        <v>28</v>
      </c>
    </row>
    <row r="981" spans="1:40" ht="12" hidden="1" customHeight="1">
      <c r="A981" s="35"/>
      <c r="B981" s="10"/>
      <c r="C981" s="10"/>
      <c r="D981" s="10"/>
      <c r="E981" s="10"/>
      <c r="F981" s="10"/>
      <c r="G981" s="10"/>
      <c r="H981" s="10"/>
      <c r="I981" s="10"/>
      <c r="J981" s="10"/>
      <c r="K981" s="14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18">
        <f t="shared" ca="1" si="1"/>
        <v>0</v>
      </c>
      <c r="AK981" s="19">
        <f t="shared" ca="1" si="2"/>
        <v>0</v>
      </c>
      <c r="AL981" s="20" t="s">
        <v>87</v>
      </c>
      <c r="AM981" s="20">
        <v>31</v>
      </c>
      <c r="AN981" s="21">
        <v>29</v>
      </c>
    </row>
    <row r="982" spans="1:40" ht="12" hidden="1" customHeight="1">
      <c r="A982" s="35"/>
      <c r="B982" s="10"/>
      <c r="C982" s="10"/>
      <c r="D982" s="10"/>
      <c r="E982" s="10"/>
      <c r="F982" s="10"/>
      <c r="G982" s="10"/>
      <c r="H982" s="10"/>
      <c r="I982" s="10"/>
      <c r="J982" s="10"/>
      <c r="K982" s="14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18">
        <f t="shared" ca="1" si="1"/>
        <v>0</v>
      </c>
      <c r="AK982" s="19">
        <f t="shared" ca="1" si="2"/>
        <v>0</v>
      </c>
      <c r="AL982" s="20" t="s">
        <v>87</v>
      </c>
      <c r="AM982" s="20">
        <v>32</v>
      </c>
      <c r="AN982" s="21">
        <v>30</v>
      </c>
    </row>
    <row r="983" spans="1:40" ht="12" hidden="1" customHeight="1">
      <c r="A983" s="35"/>
      <c r="B983" s="10"/>
      <c r="C983" s="10"/>
      <c r="D983" s="10"/>
      <c r="E983" s="10"/>
      <c r="F983" s="10"/>
      <c r="G983" s="10"/>
      <c r="H983" s="10"/>
      <c r="I983" s="10"/>
      <c r="J983" s="10"/>
      <c r="K983" s="14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18">
        <f t="shared" ca="1" si="1"/>
        <v>0</v>
      </c>
      <c r="AK983" s="19">
        <f t="shared" ca="1" si="2"/>
        <v>0</v>
      </c>
      <c r="AL983" s="20" t="s">
        <v>87</v>
      </c>
      <c r="AM983" s="20">
        <v>33</v>
      </c>
      <c r="AN983" s="21">
        <v>31</v>
      </c>
    </row>
    <row r="984" spans="1:40" ht="12" hidden="1" customHeight="1">
      <c r="A984" s="35"/>
      <c r="B984" s="10"/>
      <c r="C984" s="10"/>
      <c r="D984" s="10"/>
      <c r="E984" s="10"/>
      <c r="F984" s="10"/>
      <c r="G984" s="10"/>
      <c r="H984" s="10"/>
      <c r="I984" s="10"/>
      <c r="J984" s="10"/>
      <c r="K984" s="14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18">
        <f t="shared" ca="1" si="1"/>
        <v>0</v>
      </c>
      <c r="AK984" s="19">
        <f t="shared" ca="1" si="2"/>
        <v>0</v>
      </c>
      <c r="AL984" s="20" t="s">
        <v>87</v>
      </c>
      <c r="AM984" s="20">
        <v>34</v>
      </c>
      <c r="AN984" s="21">
        <v>32</v>
      </c>
    </row>
    <row r="985" spans="1:40" ht="12" hidden="1" customHeight="1">
      <c r="A985" s="35"/>
      <c r="B985" s="10"/>
      <c r="C985" s="10"/>
      <c r="D985" s="10"/>
      <c r="E985" s="10"/>
      <c r="F985" s="10"/>
      <c r="G985" s="10"/>
      <c r="H985" s="10"/>
      <c r="I985" s="10"/>
      <c r="J985" s="10"/>
      <c r="K985" s="14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18">
        <f t="shared" ca="1" si="1"/>
        <v>0</v>
      </c>
      <c r="AK985" s="19">
        <f t="shared" ca="1" si="2"/>
        <v>0</v>
      </c>
      <c r="AL985" s="20" t="s">
        <v>87</v>
      </c>
      <c r="AM985" s="20">
        <v>35</v>
      </c>
      <c r="AN985" s="21">
        <v>33</v>
      </c>
    </row>
    <row r="986" spans="1:40" ht="12" hidden="1" customHeight="1">
      <c r="A986" s="35"/>
      <c r="B986" s="10"/>
      <c r="C986" s="10"/>
      <c r="D986" s="10"/>
      <c r="E986" s="10"/>
      <c r="F986" s="10"/>
      <c r="G986" s="10"/>
      <c r="H986" s="10"/>
      <c r="I986" s="10"/>
      <c r="J986" s="10"/>
      <c r="K986" s="14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18">
        <f t="shared" ca="1" si="1"/>
        <v>0</v>
      </c>
      <c r="AK986" s="19">
        <f t="shared" ca="1" si="2"/>
        <v>0</v>
      </c>
      <c r="AL986" s="20" t="s">
        <v>87</v>
      </c>
      <c r="AM986" s="20">
        <v>36</v>
      </c>
      <c r="AN986" s="21">
        <v>34</v>
      </c>
    </row>
    <row r="987" spans="1:40" ht="12" hidden="1" customHeight="1">
      <c r="A987" s="35"/>
      <c r="B987" s="10"/>
      <c r="C987" s="10"/>
      <c r="D987" s="10"/>
      <c r="E987" s="10"/>
      <c r="F987" s="10"/>
      <c r="G987" s="10"/>
      <c r="H987" s="10"/>
      <c r="I987" s="10"/>
      <c r="J987" s="10"/>
      <c r="K987" s="14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18">
        <f t="shared" ca="1" si="1"/>
        <v>0</v>
      </c>
      <c r="AK987" s="19">
        <f t="shared" ca="1" si="2"/>
        <v>0</v>
      </c>
      <c r="AL987" s="20" t="s">
        <v>87</v>
      </c>
      <c r="AM987" s="20">
        <v>37</v>
      </c>
      <c r="AN987" s="21">
        <v>35</v>
      </c>
    </row>
    <row r="988" spans="1:40" ht="12" hidden="1" customHeight="1">
      <c r="A988" s="35"/>
      <c r="B988" s="10"/>
      <c r="C988" s="10"/>
      <c r="D988" s="10"/>
      <c r="E988" s="10"/>
      <c r="F988" s="10"/>
      <c r="G988" s="10"/>
      <c r="H988" s="10"/>
      <c r="I988" s="10"/>
      <c r="J988" s="10"/>
      <c r="K988" s="14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18">
        <f t="shared" ca="1" si="1"/>
        <v>0</v>
      </c>
      <c r="AK988" s="19">
        <f t="shared" ca="1" si="2"/>
        <v>0</v>
      </c>
      <c r="AL988" s="20" t="s">
        <v>87</v>
      </c>
      <c r="AM988" s="20">
        <v>38</v>
      </c>
      <c r="AN988" s="21">
        <v>36</v>
      </c>
    </row>
    <row r="989" spans="1:40" ht="12" hidden="1" customHeight="1">
      <c r="A989" s="35"/>
      <c r="B989" s="10"/>
      <c r="C989" s="10"/>
      <c r="D989" s="10"/>
      <c r="E989" s="10"/>
      <c r="F989" s="10"/>
      <c r="G989" s="10"/>
      <c r="H989" s="10"/>
      <c r="I989" s="10"/>
      <c r="J989" s="10"/>
      <c r="K989" s="14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18">
        <f t="shared" ca="1" si="1"/>
        <v>0</v>
      </c>
      <c r="AK989" s="19">
        <f t="shared" ca="1" si="2"/>
        <v>0</v>
      </c>
      <c r="AL989" s="20" t="s">
        <v>87</v>
      </c>
      <c r="AM989" s="20">
        <v>39</v>
      </c>
      <c r="AN989" s="21">
        <v>37</v>
      </c>
    </row>
    <row r="990" spans="1:40" ht="12" hidden="1" customHeight="1">
      <c r="A990" s="35"/>
      <c r="B990" s="10"/>
      <c r="C990" s="10"/>
      <c r="D990" s="10"/>
      <c r="E990" s="10"/>
      <c r="F990" s="10"/>
      <c r="G990" s="10"/>
      <c r="H990" s="10"/>
      <c r="I990" s="10"/>
      <c r="J990" s="10"/>
      <c r="K990" s="14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18">
        <f t="shared" ca="1" si="1"/>
        <v>0</v>
      </c>
      <c r="AK990" s="19">
        <f t="shared" ca="1" si="2"/>
        <v>0</v>
      </c>
      <c r="AL990" s="20" t="s">
        <v>87</v>
      </c>
      <c r="AM990" s="20">
        <v>40</v>
      </c>
      <c r="AN990" s="21">
        <v>38</v>
      </c>
    </row>
    <row r="991" spans="1:40" ht="12" hidden="1" customHeight="1">
      <c r="A991" s="35"/>
      <c r="B991" s="10"/>
      <c r="C991" s="10"/>
      <c r="D991" s="10"/>
      <c r="E991" s="10"/>
      <c r="F991" s="10"/>
      <c r="G991" s="10"/>
      <c r="H991" s="10"/>
      <c r="I991" s="10"/>
      <c r="J991" s="10"/>
      <c r="K991" s="14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18">
        <f t="shared" ca="1" si="1"/>
        <v>0</v>
      </c>
      <c r="AK991" s="19">
        <f t="shared" ca="1" si="2"/>
        <v>0</v>
      </c>
      <c r="AL991" s="20" t="s">
        <v>87</v>
      </c>
      <c r="AM991" s="20">
        <v>41</v>
      </c>
      <c r="AN991" s="21">
        <v>39</v>
      </c>
    </row>
    <row r="992" spans="1:40" ht="12" hidden="1" customHeight="1">
      <c r="A992" s="35"/>
      <c r="B992" s="10"/>
      <c r="C992" s="10"/>
      <c r="D992" s="10"/>
      <c r="E992" s="10"/>
      <c r="F992" s="10"/>
      <c r="G992" s="10"/>
      <c r="H992" s="10"/>
      <c r="I992" s="10"/>
      <c r="J992" s="10"/>
      <c r="K992" s="14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18">
        <f t="shared" ca="1" si="1"/>
        <v>0</v>
      </c>
      <c r="AK992" s="19">
        <f t="shared" ca="1" si="2"/>
        <v>0</v>
      </c>
      <c r="AL992" s="20" t="s">
        <v>87</v>
      </c>
      <c r="AM992" s="20">
        <v>42</v>
      </c>
      <c r="AN992" s="21">
        <v>40</v>
      </c>
    </row>
    <row r="993" spans="1:40" ht="12" hidden="1" customHeight="1">
      <c r="A993" s="35"/>
      <c r="B993" s="10"/>
      <c r="C993" s="10"/>
      <c r="D993" s="10"/>
      <c r="E993" s="10"/>
      <c r="F993" s="10"/>
      <c r="G993" s="10"/>
      <c r="H993" s="10"/>
      <c r="I993" s="10"/>
      <c r="J993" s="10"/>
      <c r="K993" s="14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18">
        <f t="shared" ca="1" si="1"/>
        <v>0</v>
      </c>
      <c r="AK993" s="19">
        <f t="shared" ca="1" si="2"/>
        <v>0</v>
      </c>
      <c r="AL993" s="20" t="s">
        <v>87</v>
      </c>
      <c r="AM993" s="20">
        <v>43</v>
      </c>
      <c r="AN993" s="21">
        <v>41</v>
      </c>
    </row>
    <row r="994" spans="1:40" ht="12" hidden="1" customHeight="1">
      <c r="A994" s="35"/>
      <c r="B994" s="10"/>
      <c r="C994" s="10"/>
      <c r="D994" s="10"/>
      <c r="E994" s="10"/>
      <c r="F994" s="10"/>
      <c r="G994" s="10"/>
      <c r="H994" s="10"/>
      <c r="I994" s="10"/>
      <c r="J994" s="10"/>
      <c r="K994" s="14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18">
        <f t="shared" ca="1" si="1"/>
        <v>0</v>
      </c>
      <c r="AK994" s="19">
        <f t="shared" ca="1" si="2"/>
        <v>0</v>
      </c>
      <c r="AL994" s="20" t="s">
        <v>87</v>
      </c>
      <c r="AM994" s="20">
        <v>44</v>
      </c>
      <c r="AN994" s="21">
        <v>42</v>
      </c>
    </row>
    <row r="995" spans="1:40" ht="12" hidden="1" customHeight="1">
      <c r="A995" s="35"/>
      <c r="B995" s="10"/>
      <c r="C995" s="10"/>
      <c r="D995" s="10"/>
      <c r="E995" s="10"/>
      <c r="F995" s="10"/>
      <c r="G995" s="10"/>
      <c r="H995" s="10"/>
      <c r="I995" s="10"/>
      <c r="J995" s="10"/>
      <c r="K995" s="14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18">
        <f t="shared" ca="1" si="1"/>
        <v>0</v>
      </c>
      <c r="AK995" s="19">
        <f t="shared" ca="1" si="2"/>
        <v>0</v>
      </c>
      <c r="AL995" s="20" t="s">
        <v>87</v>
      </c>
      <c r="AM995" s="20">
        <v>45</v>
      </c>
      <c r="AN995" s="21">
        <v>43</v>
      </c>
    </row>
    <row r="996" spans="1:40" ht="12" hidden="1" customHeight="1">
      <c r="A996" s="35"/>
      <c r="B996" s="10"/>
      <c r="C996" s="10"/>
      <c r="D996" s="10"/>
      <c r="E996" s="10"/>
      <c r="F996" s="10"/>
      <c r="G996" s="10"/>
      <c r="H996" s="10"/>
      <c r="I996" s="10"/>
      <c r="J996" s="10"/>
      <c r="K996" s="14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18">
        <f t="shared" ca="1" si="1"/>
        <v>0</v>
      </c>
      <c r="AK996" s="19">
        <f t="shared" ca="1" si="2"/>
        <v>0</v>
      </c>
      <c r="AL996" s="20" t="s">
        <v>87</v>
      </c>
      <c r="AM996" s="20">
        <v>46</v>
      </c>
      <c r="AN996" s="21">
        <v>44</v>
      </c>
    </row>
    <row r="997" spans="1:40" ht="12" hidden="1" customHeight="1">
      <c r="A997" s="35"/>
      <c r="B997" s="10"/>
      <c r="C997" s="10"/>
      <c r="D997" s="10"/>
      <c r="E997" s="10"/>
      <c r="F997" s="10"/>
      <c r="G997" s="10"/>
      <c r="H997" s="10"/>
      <c r="I997" s="10"/>
      <c r="J997" s="10"/>
      <c r="K997" s="14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18">
        <f t="shared" ca="1" si="1"/>
        <v>0</v>
      </c>
      <c r="AK997" s="19">
        <f t="shared" ca="1" si="2"/>
        <v>0</v>
      </c>
      <c r="AL997" s="20" t="s">
        <v>87</v>
      </c>
      <c r="AM997" s="20">
        <v>47</v>
      </c>
      <c r="AN997" s="21">
        <v>45</v>
      </c>
    </row>
    <row r="998" spans="1:40" ht="12" hidden="1" customHeight="1">
      <c r="A998" s="35"/>
      <c r="B998" s="10"/>
      <c r="C998" s="10"/>
      <c r="D998" s="10"/>
      <c r="E998" s="10"/>
      <c r="F998" s="10"/>
      <c r="G998" s="10"/>
      <c r="H998" s="10"/>
      <c r="I998" s="10"/>
      <c r="J998" s="10"/>
      <c r="K998" s="14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18">
        <f t="shared" ca="1" si="1"/>
        <v>0</v>
      </c>
      <c r="AK998" s="19">
        <f t="shared" ca="1" si="2"/>
        <v>0</v>
      </c>
      <c r="AL998" s="20" t="s">
        <v>87</v>
      </c>
      <c r="AM998" s="20">
        <v>48</v>
      </c>
      <c r="AN998" s="21">
        <v>46</v>
      </c>
    </row>
    <row r="999" spans="1:40" ht="12" hidden="1" customHeight="1">
      <c r="A999" s="35"/>
      <c r="B999" s="10"/>
      <c r="C999" s="10"/>
      <c r="D999" s="10"/>
      <c r="E999" s="10"/>
      <c r="F999" s="10"/>
      <c r="G999" s="10"/>
      <c r="H999" s="10"/>
      <c r="I999" s="10"/>
      <c r="J999" s="10"/>
      <c r="K999" s="14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18">
        <f t="shared" ca="1" si="1"/>
        <v>0</v>
      </c>
      <c r="AK999" s="19">
        <f t="shared" ca="1" si="2"/>
        <v>0</v>
      </c>
      <c r="AL999" s="20" t="s">
        <v>87</v>
      </c>
      <c r="AM999" s="20">
        <v>49</v>
      </c>
      <c r="AN999" s="21">
        <v>47</v>
      </c>
    </row>
    <row r="1000" spans="1:40" ht="12" hidden="1" customHeight="1">
      <c r="A1000" s="35"/>
      <c r="B1000" s="10"/>
      <c r="C1000" s="10"/>
      <c r="D1000" s="10"/>
      <c r="E1000" s="10"/>
      <c r="F1000" s="10"/>
      <c r="G1000" s="10"/>
      <c r="H1000" s="10"/>
      <c r="I1000" s="10"/>
      <c r="J1000" s="10"/>
      <c r="K1000" s="14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18">
        <f t="shared" ca="1" si="1"/>
        <v>0</v>
      </c>
      <c r="AK1000" s="19">
        <f t="shared" ca="1" si="2"/>
        <v>0</v>
      </c>
      <c r="AL1000" s="20" t="s">
        <v>87</v>
      </c>
      <c r="AM1000" s="20">
        <v>50</v>
      </c>
      <c r="AN1000" s="21">
        <v>48</v>
      </c>
    </row>
    <row r="1001" spans="1:40" ht="12" hidden="1" customHeight="1">
      <c r="A1001" s="35"/>
      <c r="B1001" s="10"/>
      <c r="C1001" s="10"/>
      <c r="D1001" s="10"/>
      <c r="E1001" s="10"/>
      <c r="F1001" s="10"/>
      <c r="G1001" s="10"/>
      <c r="H1001" s="10"/>
      <c r="I1001" s="10"/>
      <c r="J1001" s="10"/>
      <c r="K1001" s="14"/>
      <c r="L1001" s="25"/>
      <c r="M1001" s="25"/>
      <c r="N1001" s="25"/>
      <c r="O1001" s="25"/>
      <c r="P1001" s="25"/>
      <c r="Q1001" s="25"/>
      <c r="R1001" s="25"/>
      <c r="S1001" s="25"/>
      <c r="T1001" s="25"/>
      <c r="U1001" s="25"/>
      <c r="V1001" s="25"/>
      <c r="W1001" s="25"/>
      <c r="X1001" s="25"/>
      <c r="Y1001" s="25"/>
      <c r="Z1001" s="25"/>
      <c r="AA1001" s="25"/>
      <c r="AB1001" s="25"/>
      <c r="AC1001" s="25"/>
      <c r="AD1001" s="25"/>
      <c r="AE1001" s="25"/>
      <c r="AF1001" s="25"/>
      <c r="AG1001" s="25"/>
      <c r="AH1001" s="25"/>
      <c r="AI1001" s="25"/>
      <c r="AJ1001" s="18">
        <f t="shared" ca="1" si="1"/>
        <v>0</v>
      </c>
      <c r="AK1001" s="19">
        <f t="shared" ca="1" si="2"/>
        <v>0</v>
      </c>
      <c r="AL1001" s="20" t="s">
        <v>87</v>
      </c>
      <c r="AM1001" s="20">
        <v>51</v>
      </c>
      <c r="AN1001" s="21">
        <v>49</v>
      </c>
    </row>
    <row r="1002" spans="1:40" ht="12" hidden="1" customHeight="1">
      <c r="A1002" s="35"/>
      <c r="B1002" s="10"/>
      <c r="C1002" s="10"/>
      <c r="D1002" s="10"/>
      <c r="E1002" s="10"/>
      <c r="F1002" s="10"/>
      <c r="G1002" s="10"/>
      <c r="H1002" s="10"/>
      <c r="I1002" s="10"/>
      <c r="J1002" s="10"/>
      <c r="K1002" s="14"/>
      <c r="L1002" s="25"/>
      <c r="M1002" s="25"/>
      <c r="N1002" s="25"/>
      <c r="O1002" s="25"/>
      <c r="P1002" s="25"/>
      <c r="Q1002" s="25"/>
      <c r="R1002" s="25"/>
      <c r="S1002" s="25"/>
      <c r="T1002" s="25"/>
      <c r="U1002" s="25"/>
      <c r="V1002" s="25"/>
      <c r="W1002" s="25"/>
      <c r="X1002" s="25"/>
      <c r="Y1002" s="25"/>
      <c r="Z1002" s="25"/>
      <c r="AA1002" s="25"/>
      <c r="AB1002" s="25"/>
      <c r="AC1002" s="25"/>
      <c r="AD1002" s="25"/>
      <c r="AE1002" s="25"/>
      <c r="AF1002" s="25"/>
      <c r="AG1002" s="25"/>
      <c r="AH1002" s="25"/>
      <c r="AI1002" s="25"/>
      <c r="AJ1002" s="18">
        <f t="shared" ca="1" si="1"/>
        <v>0</v>
      </c>
      <c r="AK1002" s="19">
        <f t="shared" ca="1" si="2"/>
        <v>0</v>
      </c>
      <c r="AL1002" s="20" t="s">
        <v>87</v>
      </c>
      <c r="AM1002" s="20">
        <v>52</v>
      </c>
      <c r="AN1002" s="21">
        <v>50</v>
      </c>
    </row>
  </sheetData>
  <mergeCells count="34">
    <mergeCell ref="G19:H19"/>
    <mergeCell ref="G20:H20"/>
    <mergeCell ref="G15:I15"/>
    <mergeCell ref="G13:H13"/>
    <mergeCell ref="C2:E5"/>
    <mergeCell ref="G18:H18"/>
    <mergeCell ref="G17:H17"/>
    <mergeCell ref="G16:H16"/>
    <mergeCell ref="G12:H12"/>
    <mergeCell ref="G11:H11"/>
    <mergeCell ref="G9:I9"/>
    <mergeCell ref="A1:I1"/>
    <mergeCell ref="K1:K2"/>
    <mergeCell ref="AJ1:AN1"/>
    <mergeCell ref="G3:H3"/>
    <mergeCell ref="G4:H4"/>
    <mergeCell ref="G10:H10"/>
    <mergeCell ref="G5:H5"/>
    <mergeCell ref="G7:H7"/>
    <mergeCell ref="G6:H6"/>
    <mergeCell ref="G2:I2"/>
    <mergeCell ref="G22:I22"/>
    <mergeCell ref="B28:B30"/>
    <mergeCell ref="C28:C30"/>
    <mergeCell ref="F28:F30"/>
    <mergeCell ref="A28:A30"/>
    <mergeCell ref="H28:H30"/>
    <mergeCell ref="G28:G30"/>
    <mergeCell ref="E28:E30"/>
    <mergeCell ref="D28:D30"/>
    <mergeCell ref="G25:H25"/>
    <mergeCell ref="G26:H26"/>
    <mergeCell ref="G23:H23"/>
    <mergeCell ref="G24:H24"/>
  </mergeCells>
  <conditionalFormatting sqref="L3:L52">
    <cfRule type="cellIs" dxfId="83" priority="1" operator="between">
      <formula>$AH$7</formula>
      <formula>$I$3</formula>
    </cfRule>
  </conditionalFormatting>
  <conditionalFormatting sqref="C7:C26">
    <cfRule type="cellIs" dxfId="82" priority="2" operator="greaterThanOrEqual">
      <formula>"3%"</formula>
    </cfRule>
  </conditionalFormatting>
  <conditionalFormatting sqref="C7:C26">
    <cfRule type="cellIs" dxfId="81" priority="3" operator="lessThan">
      <formula>"3%"</formula>
    </cfRule>
  </conditionalFormatting>
  <conditionalFormatting sqref="D7:D26">
    <cfRule type="cellIs" dxfId="80" priority="4" operator="greaterThan">
      <formula>0</formula>
    </cfRule>
  </conditionalFormatting>
  <conditionalFormatting sqref="D7:D26">
    <cfRule type="cellIs" dxfId="79" priority="5" operator="equal">
      <formula>0</formula>
    </cfRule>
  </conditionalFormatting>
  <conditionalFormatting sqref="M3:M52">
    <cfRule type="cellIs" dxfId="78" priority="6" operator="between">
      <formula>$AH$7</formula>
      <formula>$I$3</formula>
    </cfRule>
  </conditionalFormatting>
  <conditionalFormatting sqref="N3:N52">
    <cfRule type="cellIs" dxfId="77" priority="7" operator="between">
      <formula>$AH$7</formula>
      <formula>$I$3</formula>
    </cfRule>
  </conditionalFormatting>
  <conditionalFormatting sqref="O3:O52">
    <cfRule type="cellIs" dxfId="76" priority="8" operator="between">
      <formula>$AH$7</formula>
      <formula>$I$3</formula>
    </cfRule>
  </conditionalFormatting>
  <conditionalFormatting sqref="P3:P52">
    <cfRule type="cellIs" dxfId="75" priority="9" operator="between">
      <formula>$AH$7</formula>
      <formula>$I$3</formula>
    </cfRule>
  </conditionalFormatting>
  <conditionalFormatting sqref="Q3:Q52">
    <cfRule type="cellIs" dxfId="74" priority="10" operator="between">
      <formula>$AH$7</formula>
      <formula>$I$3</formula>
    </cfRule>
  </conditionalFormatting>
  <conditionalFormatting sqref="R3:R52">
    <cfRule type="cellIs" dxfId="73" priority="11" operator="between">
      <formula>$AH$7</formula>
      <formula>$I$3</formula>
    </cfRule>
  </conditionalFormatting>
  <conditionalFormatting sqref="S3:S52">
    <cfRule type="cellIs" dxfId="72" priority="12" operator="between">
      <formula>$AH$7</formula>
      <formula>$I$3</formula>
    </cfRule>
  </conditionalFormatting>
  <conditionalFormatting sqref="T3:T52">
    <cfRule type="cellIs" dxfId="71" priority="13" operator="between">
      <formula>$AH$7</formula>
      <formula>$I$3</formula>
    </cfRule>
  </conditionalFormatting>
  <conditionalFormatting sqref="U3:U52">
    <cfRule type="cellIs" dxfId="70" priority="14" operator="between">
      <formula>$AH$7</formula>
      <formula>$I$3</formula>
    </cfRule>
  </conditionalFormatting>
  <conditionalFormatting sqref="V3:V52">
    <cfRule type="cellIs" dxfId="69" priority="15" operator="between">
      <formula>$AH$7</formula>
      <formula>$I$3</formula>
    </cfRule>
  </conditionalFormatting>
  <conditionalFormatting sqref="W3:W52">
    <cfRule type="cellIs" dxfId="68" priority="16" operator="between">
      <formula>$AH$7</formula>
      <formula>$I$3</formula>
    </cfRule>
  </conditionalFormatting>
  <conditionalFormatting sqref="X3:X52">
    <cfRule type="cellIs" dxfId="67" priority="17" operator="between">
      <formula>$AH$7</formula>
      <formula>$I$3</formula>
    </cfRule>
  </conditionalFormatting>
  <conditionalFormatting sqref="Y3:Y52">
    <cfRule type="cellIs" dxfId="66" priority="18" operator="between">
      <formula>$AH$7</formula>
      <formula>$I$3</formula>
    </cfRule>
  </conditionalFormatting>
  <conditionalFormatting sqref="Z3:Z52">
    <cfRule type="cellIs" dxfId="65" priority="19" operator="between">
      <formula>$AH$7</formula>
      <formula>$I$3</formula>
    </cfRule>
  </conditionalFormatting>
  <conditionalFormatting sqref="AA3:AA52">
    <cfRule type="cellIs" dxfId="64" priority="20" operator="between">
      <formula>$AH$7</formula>
      <formula>$I$3</formula>
    </cfRule>
  </conditionalFormatting>
  <conditionalFormatting sqref="AB3:AB52">
    <cfRule type="cellIs" dxfId="63" priority="21" operator="between">
      <formula>$AH$7</formula>
      <formula>$I$3</formula>
    </cfRule>
  </conditionalFormatting>
  <conditionalFormatting sqref="AC3:AC52">
    <cfRule type="cellIs" dxfId="62" priority="22" operator="between">
      <formula>$AH$7</formula>
      <formula>$I$3</formula>
    </cfRule>
  </conditionalFormatting>
  <conditionalFormatting sqref="AD3:AE52 AF5:AF52 AI5:AI52 AH8:AH52 AG9:AG52">
    <cfRule type="cellIs" dxfId="61" priority="23" operator="between">
      <formula>$AH$7</formula>
      <formula>$I$3</formula>
    </cfRule>
  </conditionalFormatting>
  <conditionalFormatting sqref="C31:C140">
    <cfRule type="cellIs" dxfId="60" priority="24" operator="equal">
      <formula>"MIRA"</formula>
    </cfRule>
  </conditionalFormatting>
  <conditionalFormatting sqref="A31:A140">
    <cfRule type="cellIs" dxfId="59" priority="25" operator="lessThanOrEqual">
      <formula>$B$2</formula>
    </cfRule>
  </conditionalFormatting>
  <conditionalFormatting sqref="B31:B140">
    <cfRule type="cellIs" dxfId="58" priority="26" operator="between">
      <formula>$I$3</formula>
      <formula>$L$2</formula>
    </cfRule>
  </conditionalFormatting>
  <conditionalFormatting sqref="B31:B140">
    <cfRule type="cellIs" dxfId="57" priority="27" operator="lessThan">
      <formula>$I$3</formula>
    </cfRule>
  </conditionalFormatting>
  <conditionalFormatting sqref="A31:A140">
    <cfRule type="cellIs" dxfId="56" priority="28" operator="greaterThan">
      <formula>$B$2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G706"/>
  <sheetViews>
    <sheetView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F2" sqref="F2"/>
    </sheetView>
  </sheetViews>
  <sheetFormatPr baseColWidth="10" defaultColWidth="14.5" defaultRowHeight="15" customHeight="1"/>
  <cols>
    <col min="1" max="1" width="6.5" customWidth="1"/>
    <col min="2" max="2" width="24.5" customWidth="1"/>
    <col min="3" max="3" width="6.1640625" customWidth="1"/>
    <col min="4" max="4" width="15.5" customWidth="1"/>
    <col min="5" max="5" width="11.5" customWidth="1"/>
    <col min="6" max="6" width="7" customWidth="1"/>
    <col min="7" max="33" width="12" customWidth="1"/>
  </cols>
  <sheetData>
    <row r="1" spans="1:33" ht="15" customHeight="1">
      <c r="A1" s="56" t="s">
        <v>88</v>
      </c>
      <c r="B1" s="57" t="s">
        <v>89</v>
      </c>
      <c r="C1" s="57" t="s">
        <v>90</v>
      </c>
      <c r="D1" s="58" t="s">
        <v>91</v>
      </c>
      <c r="E1" s="59" t="s">
        <v>92</v>
      </c>
      <c r="F1" s="60" t="s">
        <v>93</v>
      </c>
      <c r="G1" s="60" t="s">
        <v>94</v>
      </c>
      <c r="H1" s="61" t="s">
        <v>52</v>
      </c>
      <c r="I1" s="61" t="s">
        <v>95</v>
      </c>
      <c r="J1" s="61" t="s">
        <v>46</v>
      </c>
      <c r="K1" s="61" t="s">
        <v>34</v>
      </c>
      <c r="L1" s="61" t="s">
        <v>96</v>
      </c>
      <c r="M1" s="61" t="s">
        <v>36</v>
      </c>
      <c r="N1" s="61" t="s">
        <v>97</v>
      </c>
      <c r="O1" s="61" t="s">
        <v>33</v>
      </c>
      <c r="P1" s="61" t="s">
        <v>29</v>
      </c>
      <c r="Q1" s="61" t="s">
        <v>48</v>
      </c>
      <c r="R1" s="61" t="s">
        <v>38</v>
      </c>
      <c r="S1" s="61" t="s">
        <v>54</v>
      </c>
      <c r="T1" s="61" t="s">
        <v>35</v>
      </c>
      <c r="U1" s="61" t="s">
        <v>98</v>
      </c>
      <c r="V1" s="61" t="s">
        <v>99</v>
      </c>
      <c r="W1" s="61" t="s">
        <v>58</v>
      </c>
      <c r="X1" s="61" t="s">
        <v>100</v>
      </c>
      <c r="Y1" s="61" t="s">
        <v>101</v>
      </c>
      <c r="Z1" s="61" t="s">
        <v>102</v>
      </c>
      <c r="AA1" s="61" t="s">
        <v>103</v>
      </c>
      <c r="AB1" s="60" t="s">
        <v>104</v>
      </c>
      <c r="AC1" s="60" t="s">
        <v>105</v>
      </c>
      <c r="AD1" s="60" t="s">
        <v>106</v>
      </c>
      <c r="AE1" s="60" t="s">
        <v>34</v>
      </c>
      <c r="AF1" s="60" t="s">
        <v>107</v>
      </c>
      <c r="AG1" s="62" t="s">
        <v>108</v>
      </c>
    </row>
    <row r="2" spans="1:33" ht="15" customHeight="1">
      <c r="A2" s="63">
        <v>1</v>
      </c>
      <c r="B2" s="64" t="str">
        <f ca="1">IFERROR(__xludf.DUMMYFUNCTION("IMPORTRANGE(""https://docs.google.com/spreadsheets/d/1C12mHsMf16Y89kH0qUyYuuLxo44TKsTSGd3EbQqC1Gk/edit#gid=1185465765"", ""Z1!A2:aF145"")"),"I.E. SANTA ANA - ANTONIO NARIÑO")</f>
        <v>I.E. SANTA ANA - ANTONIO NARIÑO</v>
      </c>
      <c r="C2" s="65">
        <f ca="1">IFERROR(__xludf.DUMMYFUNCTION("""COMPUTED_VALUE"""),1)</f>
        <v>1</v>
      </c>
      <c r="D2" s="66" t="str">
        <f ca="1">IFERROR(__xludf.DUMMYFUNCTION("""COMPUTED_VALUE"""),"Pendiente por Digitar")</f>
        <v>Pendiente por Digitar</v>
      </c>
      <c r="E2" s="65" t="str">
        <f ca="1">IFERROR(__xludf.DUMMYFUNCTION("""COMPUTED_VALUE"""),"")</f>
        <v/>
      </c>
      <c r="F2" s="65" t="str">
        <f ca="1">IFERROR(__xludf.DUMMYFUNCTION("""COMPUTED_VALUE"""),"")</f>
        <v/>
      </c>
      <c r="G2" s="65" t="str">
        <f ca="1">IFERROR(__xludf.DUMMYFUNCTION("""COMPUTED_VALUE"""),"")</f>
        <v/>
      </c>
      <c r="H2" s="65" t="str">
        <f ca="1">IFERROR(__xludf.DUMMYFUNCTION("""COMPUTED_VALUE"""),"")</f>
        <v/>
      </c>
      <c r="I2" s="65" t="str">
        <f ca="1">IFERROR(__xludf.DUMMYFUNCTION("""COMPUTED_VALUE"""),"")</f>
        <v/>
      </c>
      <c r="J2" s="65" t="str">
        <f ca="1">IFERROR(__xludf.DUMMYFUNCTION("""COMPUTED_VALUE"""),"")</f>
        <v/>
      </c>
      <c r="K2" s="65" t="str">
        <f ca="1">IFERROR(__xludf.DUMMYFUNCTION("""COMPUTED_VALUE"""),"")</f>
        <v/>
      </c>
      <c r="L2" s="65" t="str">
        <f ca="1">IFERROR(__xludf.DUMMYFUNCTION("""COMPUTED_VALUE"""),"")</f>
        <v/>
      </c>
      <c r="M2" s="65" t="str">
        <f ca="1">IFERROR(__xludf.DUMMYFUNCTION("""COMPUTED_VALUE"""),"")</f>
        <v/>
      </c>
      <c r="N2" s="65" t="str">
        <f ca="1">IFERROR(__xludf.DUMMYFUNCTION("""COMPUTED_VALUE"""),"")</f>
        <v/>
      </c>
      <c r="O2" s="65" t="str">
        <f ca="1">IFERROR(__xludf.DUMMYFUNCTION("""COMPUTED_VALUE"""),"")</f>
        <v/>
      </c>
      <c r="P2" s="65" t="str">
        <f ca="1">IFERROR(__xludf.DUMMYFUNCTION("""COMPUTED_VALUE"""),"")</f>
        <v/>
      </c>
      <c r="Q2" s="65" t="str">
        <f ca="1">IFERROR(__xludf.DUMMYFUNCTION("""COMPUTED_VALUE"""),"")</f>
        <v/>
      </c>
      <c r="R2" s="65" t="str">
        <f ca="1">IFERROR(__xludf.DUMMYFUNCTION("""COMPUTED_VALUE"""),"")</f>
        <v/>
      </c>
      <c r="S2" s="65" t="str">
        <f ca="1">IFERROR(__xludf.DUMMYFUNCTION("""COMPUTED_VALUE"""),"")</f>
        <v/>
      </c>
      <c r="T2" s="65" t="str">
        <f ca="1">IFERROR(__xludf.DUMMYFUNCTION("""COMPUTED_VALUE"""),"")</f>
        <v/>
      </c>
      <c r="U2" s="65" t="str">
        <f ca="1">IFERROR(__xludf.DUMMYFUNCTION("""COMPUTED_VALUE"""),"")</f>
        <v/>
      </c>
      <c r="V2" s="65" t="str">
        <f ca="1">IFERROR(__xludf.DUMMYFUNCTION("""COMPUTED_VALUE"""),"")</f>
        <v/>
      </c>
      <c r="W2" s="65" t="str">
        <f ca="1">IFERROR(__xludf.DUMMYFUNCTION("""COMPUTED_VALUE"""),"")</f>
        <v/>
      </c>
      <c r="X2" s="65" t="str">
        <f ca="1">IFERROR(__xludf.DUMMYFUNCTION("""COMPUTED_VALUE"""),"")</f>
        <v/>
      </c>
      <c r="Y2" s="65" t="str">
        <f ca="1">IFERROR(__xludf.DUMMYFUNCTION("""COMPUTED_VALUE"""),"")</f>
        <v/>
      </c>
      <c r="Z2" s="65" t="str">
        <f ca="1">IFERROR(__xludf.DUMMYFUNCTION("""COMPUTED_VALUE"""),"")</f>
        <v/>
      </c>
      <c r="AA2" s="65" t="str">
        <f ca="1">IFERROR(__xludf.DUMMYFUNCTION("""COMPUTED_VALUE"""),"")</f>
        <v/>
      </c>
      <c r="AB2" s="65" t="str">
        <f ca="1">IFERROR(__xludf.DUMMYFUNCTION("""COMPUTED_VALUE"""),"")</f>
        <v/>
      </c>
      <c r="AC2" s="65" t="str">
        <f ca="1">IFERROR(__xludf.DUMMYFUNCTION("""COMPUTED_VALUE"""),"")</f>
        <v/>
      </c>
      <c r="AD2" s="65" t="str">
        <f ca="1">IFERROR(__xludf.DUMMYFUNCTION("""COMPUTED_VALUE"""),"")</f>
        <v/>
      </c>
      <c r="AE2" s="65" t="str">
        <f ca="1">IFERROR(__xludf.DUMMYFUNCTION("""COMPUTED_VALUE"""),"")</f>
        <v/>
      </c>
      <c r="AF2" s="65" t="str">
        <f ca="1">IFERROR(__xludf.DUMMYFUNCTION("""COMPUTED_VALUE"""),"")</f>
        <v/>
      </c>
      <c r="AG2" s="65" t="str">
        <f ca="1">IFERROR(__xludf.DUMMYFUNCTION("""COMPUTED_VALUE"""),"")</f>
        <v/>
      </c>
    </row>
    <row r="3" spans="1:33" ht="15" customHeight="1">
      <c r="A3" s="63">
        <v>1</v>
      </c>
      <c r="B3" s="64" t="str">
        <f ca="1">IFERROR(__xludf.DUMMYFUNCTION("""COMPUTED_VALUE"""),"I.E. SANTA ANA - ANTONIO NARIÑO")</f>
        <v>I.E. SANTA ANA - ANTONIO NARIÑO</v>
      </c>
      <c r="C3" s="65">
        <f ca="1">IFERROR(__xludf.DUMMYFUNCTION("""COMPUTED_VALUE"""),2)</f>
        <v>2</v>
      </c>
      <c r="D3" s="66" t="str">
        <f ca="1">IFERROR(__xludf.DUMMYFUNCTION("""COMPUTED_VALUE"""),"Pendiente por Digitar")</f>
        <v>Pendiente por Digitar</v>
      </c>
      <c r="E3" s="65" t="str">
        <f ca="1">IFERROR(__xludf.DUMMYFUNCTION("""COMPUTED_VALUE"""),"")</f>
        <v/>
      </c>
      <c r="F3" s="65" t="str">
        <f ca="1">IFERROR(__xludf.DUMMYFUNCTION("""COMPUTED_VALUE"""),"")</f>
        <v/>
      </c>
      <c r="G3" s="65" t="str">
        <f ca="1">IFERROR(__xludf.DUMMYFUNCTION("""COMPUTED_VALUE"""),"")</f>
        <v/>
      </c>
      <c r="H3" s="65" t="str">
        <f ca="1">IFERROR(__xludf.DUMMYFUNCTION("""COMPUTED_VALUE"""),"")</f>
        <v/>
      </c>
      <c r="I3" s="65" t="str">
        <f ca="1">IFERROR(__xludf.DUMMYFUNCTION("""COMPUTED_VALUE"""),"")</f>
        <v/>
      </c>
      <c r="J3" s="65" t="str">
        <f ca="1">IFERROR(__xludf.DUMMYFUNCTION("""COMPUTED_VALUE"""),"")</f>
        <v/>
      </c>
      <c r="K3" s="65" t="str">
        <f ca="1">IFERROR(__xludf.DUMMYFUNCTION("""COMPUTED_VALUE"""),"")</f>
        <v/>
      </c>
      <c r="L3" s="65" t="str">
        <f ca="1">IFERROR(__xludf.DUMMYFUNCTION("""COMPUTED_VALUE"""),"")</f>
        <v/>
      </c>
      <c r="M3" s="65" t="str">
        <f ca="1">IFERROR(__xludf.DUMMYFUNCTION("""COMPUTED_VALUE"""),"")</f>
        <v/>
      </c>
      <c r="N3" s="65" t="str">
        <f ca="1">IFERROR(__xludf.DUMMYFUNCTION("""COMPUTED_VALUE"""),"")</f>
        <v/>
      </c>
      <c r="O3" s="65" t="str">
        <f ca="1">IFERROR(__xludf.DUMMYFUNCTION("""COMPUTED_VALUE"""),"")</f>
        <v/>
      </c>
      <c r="P3" s="65" t="str">
        <f ca="1">IFERROR(__xludf.DUMMYFUNCTION("""COMPUTED_VALUE"""),"")</f>
        <v/>
      </c>
      <c r="Q3" s="65" t="str">
        <f ca="1">IFERROR(__xludf.DUMMYFUNCTION("""COMPUTED_VALUE"""),"")</f>
        <v/>
      </c>
      <c r="R3" s="65" t="str">
        <f ca="1">IFERROR(__xludf.DUMMYFUNCTION("""COMPUTED_VALUE"""),"")</f>
        <v/>
      </c>
      <c r="S3" s="65" t="str">
        <f ca="1">IFERROR(__xludf.DUMMYFUNCTION("""COMPUTED_VALUE"""),"")</f>
        <v/>
      </c>
      <c r="T3" s="65" t="str">
        <f ca="1">IFERROR(__xludf.DUMMYFUNCTION("""COMPUTED_VALUE"""),"")</f>
        <v/>
      </c>
      <c r="U3" s="65" t="str">
        <f ca="1">IFERROR(__xludf.DUMMYFUNCTION("""COMPUTED_VALUE"""),"")</f>
        <v/>
      </c>
      <c r="V3" s="65" t="str">
        <f ca="1">IFERROR(__xludf.DUMMYFUNCTION("""COMPUTED_VALUE"""),"")</f>
        <v/>
      </c>
      <c r="W3" s="65" t="str">
        <f ca="1">IFERROR(__xludf.DUMMYFUNCTION("""COMPUTED_VALUE"""),"")</f>
        <v/>
      </c>
      <c r="X3" s="65" t="str">
        <f ca="1">IFERROR(__xludf.DUMMYFUNCTION("""COMPUTED_VALUE"""),"")</f>
        <v/>
      </c>
      <c r="Y3" s="65" t="str">
        <f ca="1">IFERROR(__xludf.DUMMYFUNCTION("""COMPUTED_VALUE"""),"")</f>
        <v/>
      </c>
      <c r="Z3" s="65" t="str">
        <f ca="1">IFERROR(__xludf.DUMMYFUNCTION("""COMPUTED_VALUE"""),"")</f>
        <v/>
      </c>
      <c r="AA3" s="65" t="str">
        <f ca="1">IFERROR(__xludf.DUMMYFUNCTION("""COMPUTED_VALUE"""),"")</f>
        <v/>
      </c>
      <c r="AB3" s="65" t="str">
        <f ca="1">IFERROR(__xludf.DUMMYFUNCTION("""COMPUTED_VALUE"""),"")</f>
        <v/>
      </c>
      <c r="AC3" s="65" t="str">
        <f ca="1">IFERROR(__xludf.DUMMYFUNCTION("""COMPUTED_VALUE"""),"")</f>
        <v/>
      </c>
      <c r="AD3" s="65" t="str">
        <f ca="1">IFERROR(__xludf.DUMMYFUNCTION("""COMPUTED_VALUE"""),"")</f>
        <v/>
      </c>
      <c r="AE3" s="65" t="str">
        <f ca="1">IFERROR(__xludf.DUMMYFUNCTION("""COMPUTED_VALUE"""),"")</f>
        <v/>
      </c>
      <c r="AF3" s="65" t="str">
        <f ca="1">IFERROR(__xludf.DUMMYFUNCTION("""COMPUTED_VALUE"""),"")</f>
        <v/>
      </c>
      <c r="AG3" s="65" t="str">
        <f ca="1">IFERROR(__xludf.DUMMYFUNCTION("""COMPUTED_VALUE"""),"")</f>
        <v/>
      </c>
    </row>
    <row r="4" spans="1:33" ht="15" customHeight="1">
      <c r="A4" s="63">
        <v>1</v>
      </c>
      <c r="B4" s="64" t="str">
        <f ca="1">IFERROR(__xludf.DUMMYFUNCTION("""COMPUTED_VALUE"""),"I.E. SANTA ANA - ANTONIO NARIÑO")</f>
        <v>I.E. SANTA ANA - ANTONIO NARIÑO</v>
      </c>
      <c r="C4" s="65">
        <f ca="1">IFERROR(__xludf.DUMMYFUNCTION("""COMPUTED_VALUE"""),3)</f>
        <v>3</v>
      </c>
      <c r="D4" s="66" t="str">
        <f ca="1">IFERROR(__xludf.DUMMYFUNCTION("""COMPUTED_VALUE"""),"Pendiente por Digitar")</f>
        <v>Pendiente por Digitar</v>
      </c>
      <c r="E4" s="65" t="str">
        <f ca="1">IFERROR(__xludf.DUMMYFUNCTION("""COMPUTED_VALUE"""),"")</f>
        <v/>
      </c>
      <c r="F4" s="65" t="str">
        <f ca="1">IFERROR(__xludf.DUMMYFUNCTION("""COMPUTED_VALUE"""),"")</f>
        <v/>
      </c>
      <c r="G4" s="65" t="str">
        <f ca="1">IFERROR(__xludf.DUMMYFUNCTION("""COMPUTED_VALUE"""),"")</f>
        <v/>
      </c>
      <c r="H4" s="65" t="str">
        <f ca="1">IFERROR(__xludf.DUMMYFUNCTION("""COMPUTED_VALUE"""),"")</f>
        <v/>
      </c>
      <c r="I4" s="65" t="str">
        <f ca="1">IFERROR(__xludf.DUMMYFUNCTION("""COMPUTED_VALUE"""),"")</f>
        <v/>
      </c>
      <c r="J4" s="65" t="str">
        <f ca="1">IFERROR(__xludf.DUMMYFUNCTION("""COMPUTED_VALUE"""),"")</f>
        <v/>
      </c>
      <c r="K4" s="65" t="str">
        <f ca="1">IFERROR(__xludf.DUMMYFUNCTION("""COMPUTED_VALUE"""),"")</f>
        <v/>
      </c>
      <c r="L4" s="65" t="str">
        <f ca="1">IFERROR(__xludf.DUMMYFUNCTION("""COMPUTED_VALUE"""),"")</f>
        <v/>
      </c>
      <c r="M4" s="65" t="str">
        <f ca="1">IFERROR(__xludf.DUMMYFUNCTION("""COMPUTED_VALUE"""),"")</f>
        <v/>
      </c>
      <c r="N4" s="65" t="str">
        <f ca="1">IFERROR(__xludf.DUMMYFUNCTION("""COMPUTED_VALUE"""),"")</f>
        <v/>
      </c>
      <c r="O4" s="65" t="str">
        <f ca="1">IFERROR(__xludf.DUMMYFUNCTION("""COMPUTED_VALUE"""),"")</f>
        <v/>
      </c>
      <c r="P4" s="65" t="str">
        <f ca="1">IFERROR(__xludf.DUMMYFUNCTION("""COMPUTED_VALUE"""),"")</f>
        <v/>
      </c>
      <c r="Q4" s="65" t="str">
        <f ca="1">IFERROR(__xludf.DUMMYFUNCTION("""COMPUTED_VALUE"""),"")</f>
        <v/>
      </c>
      <c r="R4" s="65" t="str">
        <f ca="1">IFERROR(__xludf.DUMMYFUNCTION("""COMPUTED_VALUE"""),"")</f>
        <v/>
      </c>
      <c r="S4" s="65" t="str">
        <f ca="1">IFERROR(__xludf.DUMMYFUNCTION("""COMPUTED_VALUE"""),"")</f>
        <v/>
      </c>
      <c r="T4" s="65" t="str">
        <f ca="1">IFERROR(__xludf.DUMMYFUNCTION("""COMPUTED_VALUE"""),"")</f>
        <v/>
      </c>
      <c r="U4" s="65" t="str">
        <f ca="1">IFERROR(__xludf.DUMMYFUNCTION("""COMPUTED_VALUE"""),"")</f>
        <v/>
      </c>
      <c r="V4" s="65" t="str">
        <f ca="1">IFERROR(__xludf.DUMMYFUNCTION("""COMPUTED_VALUE"""),"")</f>
        <v/>
      </c>
      <c r="W4" s="65" t="str">
        <f ca="1">IFERROR(__xludf.DUMMYFUNCTION("""COMPUTED_VALUE"""),"")</f>
        <v/>
      </c>
      <c r="X4" s="65" t="str">
        <f ca="1">IFERROR(__xludf.DUMMYFUNCTION("""COMPUTED_VALUE"""),"")</f>
        <v/>
      </c>
      <c r="Y4" s="65" t="str">
        <f ca="1">IFERROR(__xludf.DUMMYFUNCTION("""COMPUTED_VALUE"""),"")</f>
        <v/>
      </c>
      <c r="Z4" s="65" t="str">
        <f ca="1">IFERROR(__xludf.DUMMYFUNCTION("""COMPUTED_VALUE"""),"")</f>
        <v/>
      </c>
      <c r="AA4" s="65" t="str">
        <f ca="1">IFERROR(__xludf.DUMMYFUNCTION("""COMPUTED_VALUE"""),"")</f>
        <v/>
      </c>
      <c r="AB4" s="65" t="str">
        <f ca="1">IFERROR(__xludf.DUMMYFUNCTION("""COMPUTED_VALUE"""),"")</f>
        <v/>
      </c>
      <c r="AC4" s="65" t="str">
        <f ca="1">IFERROR(__xludf.DUMMYFUNCTION("""COMPUTED_VALUE"""),"")</f>
        <v/>
      </c>
      <c r="AD4" s="65" t="str">
        <f ca="1">IFERROR(__xludf.DUMMYFUNCTION("""COMPUTED_VALUE"""),"")</f>
        <v/>
      </c>
      <c r="AE4" s="65" t="str">
        <f ca="1">IFERROR(__xludf.DUMMYFUNCTION("""COMPUTED_VALUE"""),"")</f>
        <v/>
      </c>
      <c r="AF4" s="65" t="str">
        <f ca="1">IFERROR(__xludf.DUMMYFUNCTION("""COMPUTED_VALUE"""),"")</f>
        <v/>
      </c>
      <c r="AG4" s="65" t="str">
        <f ca="1">IFERROR(__xludf.DUMMYFUNCTION("""COMPUTED_VALUE"""),"")</f>
        <v/>
      </c>
    </row>
    <row r="5" spans="1:33" ht="15" customHeight="1">
      <c r="A5" s="63">
        <v>1</v>
      </c>
      <c r="B5" s="64" t="str">
        <f ca="1">IFERROR(__xludf.DUMMYFUNCTION("""COMPUTED_VALUE"""),"I.E. SANTA ANA - ANTONIO NARIÑO")</f>
        <v>I.E. SANTA ANA - ANTONIO NARIÑO</v>
      </c>
      <c r="C5" s="65">
        <f ca="1">IFERROR(__xludf.DUMMYFUNCTION("""COMPUTED_VALUE"""),4)</f>
        <v>4</v>
      </c>
      <c r="D5" s="66" t="str">
        <f ca="1">IFERROR(__xludf.DUMMYFUNCTION("""COMPUTED_VALUE"""),"Pendiente por Digitar")</f>
        <v>Pendiente por Digitar</v>
      </c>
      <c r="E5" s="65" t="str">
        <f ca="1">IFERROR(__xludf.DUMMYFUNCTION("""COMPUTED_VALUE"""),"")</f>
        <v/>
      </c>
      <c r="F5" s="65" t="str">
        <f ca="1">IFERROR(__xludf.DUMMYFUNCTION("""COMPUTED_VALUE"""),"")</f>
        <v/>
      </c>
      <c r="G5" s="65" t="str">
        <f ca="1">IFERROR(__xludf.DUMMYFUNCTION("""COMPUTED_VALUE"""),"")</f>
        <v/>
      </c>
      <c r="H5" s="65" t="str">
        <f ca="1">IFERROR(__xludf.DUMMYFUNCTION("""COMPUTED_VALUE"""),"")</f>
        <v/>
      </c>
      <c r="I5" s="65" t="str">
        <f ca="1">IFERROR(__xludf.DUMMYFUNCTION("""COMPUTED_VALUE"""),"")</f>
        <v/>
      </c>
      <c r="J5" s="65" t="str">
        <f ca="1">IFERROR(__xludf.DUMMYFUNCTION("""COMPUTED_VALUE"""),"")</f>
        <v/>
      </c>
      <c r="K5" s="65" t="str">
        <f ca="1">IFERROR(__xludf.DUMMYFUNCTION("""COMPUTED_VALUE"""),"")</f>
        <v/>
      </c>
      <c r="L5" s="65" t="str">
        <f ca="1">IFERROR(__xludf.DUMMYFUNCTION("""COMPUTED_VALUE"""),"")</f>
        <v/>
      </c>
      <c r="M5" s="65" t="str">
        <f ca="1">IFERROR(__xludf.DUMMYFUNCTION("""COMPUTED_VALUE"""),"")</f>
        <v/>
      </c>
      <c r="N5" s="65" t="str">
        <f ca="1">IFERROR(__xludf.DUMMYFUNCTION("""COMPUTED_VALUE"""),"")</f>
        <v/>
      </c>
      <c r="O5" s="65" t="str">
        <f ca="1">IFERROR(__xludf.DUMMYFUNCTION("""COMPUTED_VALUE"""),"")</f>
        <v/>
      </c>
      <c r="P5" s="65" t="str">
        <f ca="1">IFERROR(__xludf.DUMMYFUNCTION("""COMPUTED_VALUE"""),"")</f>
        <v/>
      </c>
      <c r="Q5" s="65" t="str">
        <f ca="1">IFERROR(__xludf.DUMMYFUNCTION("""COMPUTED_VALUE"""),"")</f>
        <v/>
      </c>
      <c r="R5" s="65" t="str">
        <f ca="1">IFERROR(__xludf.DUMMYFUNCTION("""COMPUTED_VALUE"""),"")</f>
        <v/>
      </c>
      <c r="S5" s="65" t="str">
        <f ca="1">IFERROR(__xludf.DUMMYFUNCTION("""COMPUTED_VALUE"""),"")</f>
        <v/>
      </c>
      <c r="T5" s="65" t="str">
        <f ca="1">IFERROR(__xludf.DUMMYFUNCTION("""COMPUTED_VALUE"""),"")</f>
        <v/>
      </c>
      <c r="U5" s="65" t="str">
        <f ca="1">IFERROR(__xludf.DUMMYFUNCTION("""COMPUTED_VALUE"""),"")</f>
        <v/>
      </c>
      <c r="V5" s="65" t="str">
        <f ca="1">IFERROR(__xludf.DUMMYFUNCTION("""COMPUTED_VALUE"""),"")</f>
        <v/>
      </c>
      <c r="W5" s="65" t="str">
        <f ca="1">IFERROR(__xludf.DUMMYFUNCTION("""COMPUTED_VALUE"""),"")</f>
        <v/>
      </c>
      <c r="X5" s="65" t="str">
        <f ca="1">IFERROR(__xludf.DUMMYFUNCTION("""COMPUTED_VALUE"""),"")</f>
        <v/>
      </c>
      <c r="Y5" s="65" t="str">
        <f ca="1">IFERROR(__xludf.DUMMYFUNCTION("""COMPUTED_VALUE"""),"")</f>
        <v/>
      </c>
      <c r="Z5" s="65" t="str">
        <f ca="1">IFERROR(__xludf.DUMMYFUNCTION("""COMPUTED_VALUE"""),"")</f>
        <v/>
      </c>
      <c r="AA5" s="65" t="str">
        <f ca="1">IFERROR(__xludf.DUMMYFUNCTION("""COMPUTED_VALUE"""),"")</f>
        <v/>
      </c>
      <c r="AB5" s="65" t="str">
        <f ca="1">IFERROR(__xludf.DUMMYFUNCTION("""COMPUTED_VALUE"""),"")</f>
        <v/>
      </c>
      <c r="AC5" s="65" t="str">
        <f ca="1">IFERROR(__xludf.DUMMYFUNCTION("""COMPUTED_VALUE"""),"")</f>
        <v/>
      </c>
      <c r="AD5" s="65" t="str">
        <f ca="1">IFERROR(__xludf.DUMMYFUNCTION("""COMPUTED_VALUE"""),"")</f>
        <v/>
      </c>
      <c r="AE5" s="65" t="str">
        <f ca="1">IFERROR(__xludf.DUMMYFUNCTION("""COMPUTED_VALUE"""),"")</f>
        <v/>
      </c>
      <c r="AF5" s="65" t="str">
        <f ca="1">IFERROR(__xludf.DUMMYFUNCTION("""COMPUTED_VALUE"""),"")</f>
        <v/>
      </c>
      <c r="AG5" s="65" t="str">
        <f ca="1">IFERROR(__xludf.DUMMYFUNCTION("""COMPUTED_VALUE"""),"")</f>
        <v/>
      </c>
    </row>
    <row r="6" spans="1:33" ht="15" customHeight="1">
      <c r="A6" s="63">
        <v>1</v>
      </c>
      <c r="B6" s="64" t="str">
        <f ca="1">IFERROR(__xludf.DUMMYFUNCTION("""COMPUTED_VALUE"""),"I.E. SANTA ANA - ANTONIO NARIÑO")</f>
        <v>I.E. SANTA ANA - ANTONIO NARIÑO</v>
      </c>
      <c r="C6" s="65">
        <f ca="1">IFERROR(__xludf.DUMMYFUNCTION("""COMPUTED_VALUE"""),5)</f>
        <v>5</v>
      </c>
      <c r="D6" s="66" t="str">
        <f ca="1">IFERROR(__xludf.DUMMYFUNCTION("""COMPUTED_VALUE"""),"Pendiente por Digitar")</f>
        <v>Pendiente por Digitar</v>
      </c>
      <c r="E6" s="65" t="str">
        <f ca="1">IFERROR(__xludf.DUMMYFUNCTION("""COMPUTED_VALUE"""),"")</f>
        <v/>
      </c>
      <c r="F6" s="65" t="str">
        <f ca="1">IFERROR(__xludf.DUMMYFUNCTION("""COMPUTED_VALUE"""),"")</f>
        <v/>
      </c>
      <c r="G6" s="65" t="str">
        <f ca="1">IFERROR(__xludf.DUMMYFUNCTION("""COMPUTED_VALUE"""),"")</f>
        <v/>
      </c>
      <c r="H6" s="65" t="str">
        <f ca="1">IFERROR(__xludf.DUMMYFUNCTION("""COMPUTED_VALUE"""),"")</f>
        <v/>
      </c>
      <c r="I6" s="65" t="str">
        <f ca="1">IFERROR(__xludf.DUMMYFUNCTION("""COMPUTED_VALUE"""),"")</f>
        <v/>
      </c>
      <c r="J6" s="65" t="str">
        <f ca="1">IFERROR(__xludf.DUMMYFUNCTION("""COMPUTED_VALUE"""),"")</f>
        <v/>
      </c>
      <c r="K6" s="65" t="str">
        <f ca="1">IFERROR(__xludf.DUMMYFUNCTION("""COMPUTED_VALUE"""),"")</f>
        <v/>
      </c>
      <c r="L6" s="65" t="str">
        <f ca="1">IFERROR(__xludf.DUMMYFUNCTION("""COMPUTED_VALUE"""),"")</f>
        <v/>
      </c>
      <c r="M6" s="65" t="str">
        <f ca="1">IFERROR(__xludf.DUMMYFUNCTION("""COMPUTED_VALUE"""),"")</f>
        <v/>
      </c>
      <c r="N6" s="65" t="str">
        <f ca="1">IFERROR(__xludf.DUMMYFUNCTION("""COMPUTED_VALUE"""),"")</f>
        <v/>
      </c>
      <c r="O6" s="65" t="str">
        <f ca="1">IFERROR(__xludf.DUMMYFUNCTION("""COMPUTED_VALUE"""),"")</f>
        <v/>
      </c>
      <c r="P6" s="65" t="str">
        <f ca="1">IFERROR(__xludf.DUMMYFUNCTION("""COMPUTED_VALUE"""),"")</f>
        <v/>
      </c>
      <c r="Q6" s="65" t="str">
        <f ca="1">IFERROR(__xludf.DUMMYFUNCTION("""COMPUTED_VALUE"""),"")</f>
        <v/>
      </c>
      <c r="R6" s="65" t="str">
        <f ca="1">IFERROR(__xludf.DUMMYFUNCTION("""COMPUTED_VALUE"""),"")</f>
        <v/>
      </c>
      <c r="S6" s="65" t="str">
        <f ca="1">IFERROR(__xludf.DUMMYFUNCTION("""COMPUTED_VALUE"""),"")</f>
        <v/>
      </c>
      <c r="T6" s="65" t="str">
        <f ca="1">IFERROR(__xludf.DUMMYFUNCTION("""COMPUTED_VALUE"""),"")</f>
        <v/>
      </c>
      <c r="U6" s="65" t="str">
        <f ca="1">IFERROR(__xludf.DUMMYFUNCTION("""COMPUTED_VALUE"""),"")</f>
        <v/>
      </c>
      <c r="V6" s="65" t="str">
        <f ca="1">IFERROR(__xludf.DUMMYFUNCTION("""COMPUTED_VALUE"""),"")</f>
        <v/>
      </c>
      <c r="W6" s="65" t="str">
        <f ca="1">IFERROR(__xludf.DUMMYFUNCTION("""COMPUTED_VALUE"""),"")</f>
        <v/>
      </c>
      <c r="X6" s="65" t="str">
        <f ca="1">IFERROR(__xludf.DUMMYFUNCTION("""COMPUTED_VALUE"""),"")</f>
        <v/>
      </c>
      <c r="Y6" s="65" t="str">
        <f ca="1">IFERROR(__xludf.DUMMYFUNCTION("""COMPUTED_VALUE"""),"")</f>
        <v/>
      </c>
      <c r="Z6" s="65" t="str">
        <f ca="1">IFERROR(__xludf.DUMMYFUNCTION("""COMPUTED_VALUE"""),"")</f>
        <v/>
      </c>
      <c r="AA6" s="65" t="str">
        <f ca="1">IFERROR(__xludf.DUMMYFUNCTION("""COMPUTED_VALUE"""),"")</f>
        <v/>
      </c>
      <c r="AB6" s="65" t="str">
        <f ca="1">IFERROR(__xludf.DUMMYFUNCTION("""COMPUTED_VALUE"""),"")</f>
        <v/>
      </c>
      <c r="AC6" s="65" t="str">
        <f ca="1">IFERROR(__xludf.DUMMYFUNCTION("""COMPUTED_VALUE"""),"")</f>
        <v/>
      </c>
      <c r="AD6" s="65" t="str">
        <f ca="1">IFERROR(__xludf.DUMMYFUNCTION("""COMPUTED_VALUE"""),"")</f>
        <v/>
      </c>
      <c r="AE6" s="65" t="str">
        <f ca="1">IFERROR(__xludf.DUMMYFUNCTION("""COMPUTED_VALUE"""),"")</f>
        <v/>
      </c>
      <c r="AF6" s="65" t="str">
        <f ca="1">IFERROR(__xludf.DUMMYFUNCTION("""COMPUTED_VALUE"""),"")</f>
        <v/>
      </c>
      <c r="AG6" s="65" t="str">
        <f ca="1">IFERROR(__xludf.DUMMYFUNCTION("""COMPUTED_VALUE"""),"")</f>
        <v/>
      </c>
    </row>
    <row r="7" spans="1:33" ht="15" customHeight="1">
      <c r="A7" s="63">
        <v>1</v>
      </c>
      <c r="B7" s="64" t="str">
        <f ca="1">IFERROR(__xludf.DUMMYFUNCTION("""COMPUTED_VALUE"""),"I.E. SANTA ANA - ANTONIO NARIÑO")</f>
        <v>I.E. SANTA ANA - ANTONIO NARIÑO</v>
      </c>
      <c r="C7" s="65">
        <f ca="1">IFERROR(__xludf.DUMMYFUNCTION("""COMPUTED_VALUE"""),6)</f>
        <v>6</v>
      </c>
      <c r="D7" s="66" t="str">
        <f ca="1">IFERROR(__xludf.DUMMYFUNCTION("""COMPUTED_VALUE"""),"Pendiente por Digitar")</f>
        <v>Pendiente por Digitar</v>
      </c>
      <c r="E7" s="65" t="str">
        <f ca="1">IFERROR(__xludf.DUMMYFUNCTION("""COMPUTED_VALUE"""),"")</f>
        <v/>
      </c>
      <c r="F7" s="65" t="str">
        <f ca="1">IFERROR(__xludf.DUMMYFUNCTION("""COMPUTED_VALUE"""),"")</f>
        <v/>
      </c>
      <c r="G7" s="65" t="str">
        <f ca="1">IFERROR(__xludf.DUMMYFUNCTION("""COMPUTED_VALUE"""),"")</f>
        <v/>
      </c>
      <c r="H7" s="65" t="str">
        <f ca="1">IFERROR(__xludf.DUMMYFUNCTION("""COMPUTED_VALUE"""),"")</f>
        <v/>
      </c>
      <c r="I7" s="65" t="str">
        <f ca="1">IFERROR(__xludf.DUMMYFUNCTION("""COMPUTED_VALUE"""),"")</f>
        <v/>
      </c>
      <c r="J7" s="65" t="str">
        <f ca="1">IFERROR(__xludf.DUMMYFUNCTION("""COMPUTED_VALUE"""),"")</f>
        <v/>
      </c>
      <c r="K7" s="65" t="str">
        <f ca="1">IFERROR(__xludf.DUMMYFUNCTION("""COMPUTED_VALUE"""),"")</f>
        <v/>
      </c>
      <c r="L7" s="65" t="str">
        <f ca="1">IFERROR(__xludf.DUMMYFUNCTION("""COMPUTED_VALUE"""),"")</f>
        <v/>
      </c>
      <c r="M7" s="65" t="str">
        <f ca="1">IFERROR(__xludf.DUMMYFUNCTION("""COMPUTED_VALUE"""),"")</f>
        <v/>
      </c>
      <c r="N7" s="65" t="str">
        <f ca="1">IFERROR(__xludf.DUMMYFUNCTION("""COMPUTED_VALUE"""),"")</f>
        <v/>
      </c>
      <c r="O7" s="65" t="str">
        <f ca="1">IFERROR(__xludf.DUMMYFUNCTION("""COMPUTED_VALUE"""),"")</f>
        <v/>
      </c>
      <c r="P7" s="65" t="str">
        <f ca="1">IFERROR(__xludf.DUMMYFUNCTION("""COMPUTED_VALUE"""),"")</f>
        <v/>
      </c>
      <c r="Q7" s="65" t="str">
        <f ca="1">IFERROR(__xludf.DUMMYFUNCTION("""COMPUTED_VALUE"""),"")</f>
        <v/>
      </c>
      <c r="R7" s="65" t="str">
        <f ca="1">IFERROR(__xludf.DUMMYFUNCTION("""COMPUTED_VALUE"""),"")</f>
        <v/>
      </c>
      <c r="S7" s="65" t="str">
        <f ca="1">IFERROR(__xludf.DUMMYFUNCTION("""COMPUTED_VALUE"""),"")</f>
        <v/>
      </c>
      <c r="T7" s="65" t="str">
        <f ca="1">IFERROR(__xludf.DUMMYFUNCTION("""COMPUTED_VALUE"""),"")</f>
        <v/>
      </c>
      <c r="U7" s="65" t="str">
        <f ca="1">IFERROR(__xludf.DUMMYFUNCTION("""COMPUTED_VALUE"""),"")</f>
        <v/>
      </c>
      <c r="V7" s="65" t="str">
        <f ca="1">IFERROR(__xludf.DUMMYFUNCTION("""COMPUTED_VALUE"""),"")</f>
        <v/>
      </c>
      <c r="W7" s="65" t="str">
        <f ca="1">IFERROR(__xludf.DUMMYFUNCTION("""COMPUTED_VALUE"""),"")</f>
        <v/>
      </c>
      <c r="X7" s="65" t="str">
        <f ca="1">IFERROR(__xludf.DUMMYFUNCTION("""COMPUTED_VALUE"""),"")</f>
        <v/>
      </c>
      <c r="Y7" s="65" t="str">
        <f ca="1">IFERROR(__xludf.DUMMYFUNCTION("""COMPUTED_VALUE"""),"")</f>
        <v/>
      </c>
      <c r="Z7" s="65" t="str">
        <f ca="1">IFERROR(__xludf.DUMMYFUNCTION("""COMPUTED_VALUE"""),"")</f>
        <v/>
      </c>
      <c r="AA7" s="65" t="str">
        <f ca="1">IFERROR(__xludf.DUMMYFUNCTION("""COMPUTED_VALUE"""),"")</f>
        <v/>
      </c>
      <c r="AB7" s="65" t="str">
        <f ca="1">IFERROR(__xludf.DUMMYFUNCTION("""COMPUTED_VALUE"""),"")</f>
        <v/>
      </c>
      <c r="AC7" s="65" t="str">
        <f ca="1">IFERROR(__xludf.DUMMYFUNCTION("""COMPUTED_VALUE"""),"")</f>
        <v/>
      </c>
      <c r="AD7" s="65" t="str">
        <f ca="1">IFERROR(__xludf.DUMMYFUNCTION("""COMPUTED_VALUE"""),"")</f>
        <v/>
      </c>
      <c r="AE7" s="65" t="str">
        <f ca="1">IFERROR(__xludf.DUMMYFUNCTION("""COMPUTED_VALUE"""),"")</f>
        <v/>
      </c>
      <c r="AF7" s="65" t="str">
        <f ca="1">IFERROR(__xludf.DUMMYFUNCTION("""COMPUTED_VALUE"""),"")</f>
        <v/>
      </c>
      <c r="AG7" s="65" t="str">
        <f ca="1">IFERROR(__xludf.DUMMYFUNCTION("""COMPUTED_VALUE"""),"")</f>
        <v/>
      </c>
    </row>
    <row r="8" spans="1:33" ht="15" customHeight="1">
      <c r="A8" s="63">
        <v>1</v>
      </c>
      <c r="B8" s="64" t="str">
        <f ca="1">IFERROR(__xludf.DUMMYFUNCTION("""COMPUTED_VALUE"""),"I.E. SANTA ANA - ANTONIO NARIÑO")</f>
        <v>I.E. SANTA ANA - ANTONIO NARIÑO</v>
      </c>
      <c r="C8" s="65">
        <f ca="1">IFERROR(__xludf.DUMMYFUNCTION("""COMPUTED_VALUE"""),7)</f>
        <v>7</v>
      </c>
      <c r="D8" s="66" t="str">
        <f ca="1">IFERROR(__xludf.DUMMYFUNCTION("""COMPUTED_VALUE"""),"Pendiente por Digitar")</f>
        <v>Pendiente por Digitar</v>
      </c>
      <c r="E8" s="65" t="str">
        <f ca="1">IFERROR(__xludf.DUMMYFUNCTION("""COMPUTED_VALUE"""),"")</f>
        <v/>
      </c>
      <c r="F8" s="65" t="str">
        <f ca="1">IFERROR(__xludf.DUMMYFUNCTION("""COMPUTED_VALUE"""),"")</f>
        <v/>
      </c>
      <c r="G8" s="65" t="str">
        <f ca="1">IFERROR(__xludf.DUMMYFUNCTION("""COMPUTED_VALUE"""),"")</f>
        <v/>
      </c>
      <c r="H8" s="65" t="str">
        <f ca="1">IFERROR(__xludf.DUMMYFUNCTION("""COMPUTED_VALUE"""),"")</f>
        <v/>
      </c>
      <c r="I8" s="65" t="str">
        <f ca="1">IFERROR(__xludf.DUMMYFUNCTION("""COMPUTED_VALUE"""),"")</f>
        <v/>
      </c>
      <c r="J8" s="65" t="str">
        <f ca="1">IFERROR(__xludf.DUMMYFUNCTION("""COMPUTED_VALUE"""),"")</f>
        <v/>
      </c>
      <c r="K8" s="65" t="str">
        <f ca="1">IFERROR(__xludf.DUMMYFUNCTION("""COMPUTED_VALUE"""),"")</f>
        <v/>
      </c>
      <c r="L8" s="65" t="str">
        <f ca="1">IFERROR(__xludf.DUMMYFUNCTION("""COMPUTED_VALUE"""),"")</f>
        <v/>
      </c>
      <c r="M8" s="65" t="str">
        <f ca="1">IFERROR(__xludf.DUMMYFUNCTION("""COMPUTED_VALUE"""),"")</f>
        <v/>
      </c>
      <c r="N8" s="65" t="str">
        <f ca="1">IFERROR(__xludf.DUMMYFUNCTION("""COMPUTED_VALUE"""),"")</f>
        <v/>
      </c>
      <c r="O8" s="65" t="str">
        <f ca="1">IFERROR(__xludf.DUMMYFUNCTION("""COMPUTED_VALUE"""),"")</f>
        <v/>
      </c>
      <c r="P8" s="65" t="str">
        <f ca="1">IFERROR(__xludf.DUMMYFUNCTION("""COMPUTED_VALUE"""),"")</f>
        <v/>
      </c>
      <c r="Q8" s="65" t="str">
        <f ca="1">IFERROR(__xludf.DUMMYFUNCTION("""COMPUTED_VALUE"""),"")</f>
        <v/>
      </c>
      <c r="R8" s="65" t="str">
        <f ca="1">IFERROR(__xludf.DUMMYFUNCTION("""COMPUTED_VALUE"""),"")</f>
        <v/>
      </c>
      <c r="S8" s="65" t="str">
        <f ca="1">IFERROR(__xludf.DUMMYFUNCTION("""COMPUTED_VALUE"""),"")</f>
        <v/>
      </c>
      <c r="T8" s="65" t="str">
        <f ca="1">IFERROR(__xludf.DUMMYFUNCTION("""COMPUTED_VALUE"""),"")</f>
        <v/>
      </c>
      <c r="U8" s="65" t="str">
        <f ca="1">IFERROR(__xludf.DUMMYFUNCTION("""COMPUTED_VALUE"""),"")</f>
        <v/>
      </c>
      <c r="V8" s="65" t="str">
        <f ca="1">IFERROR(__xludf.DUMMYFUNCTION("""COMPUTED_VALUE"""),"")</f>
        <v/>
      </c>
      <c r="W8" s="65" t="str">
        <f ca="1">IFERROR(__xludf.DUMMYFUNCTION("""COMPUTED_VALUE"""),"")</f>
        <v/>
      </c>
      <c r="X8" s="65" t="str">
        <f ca="1">IFERROR(__xludf.DUMMYFUNCTION("""COMPUTED_VALUE"""),"")</f>
        <v/>
      </c>
      <c r="Y8" s="65" t="str">
        <f ca="1">IFERROR(__xludf.DUMMYFUNCTION("""COMPUTED_VALUE"""),"")</f>
        <v/>
      </c>
      <c r="Z8" s="65" t="str">
        <f ca="1">IFERROR(__xludf.DUMMYFUNCTION("""COMPUTED_VALUE"""),"")</f>
        <v/>
      </c>
      <c r="AA8" s="65" t="str">
        <f ca="1">IFERROR(__xludf.DUMMYFUNCTION("""COMPUTED_VALUE"""),"")</f>
        <v/>
      </c>
      <c r="AB8" s="65" t="str">
        <f ca="1">IFERROR(__xludf.DUMMYFUNCTION("""COMPUTED_VALUE"""),"")</f>
        <v/>
      </c>
      <c r="AC8" s="65" t="str">
        <f ca="1">IFERROR(__xludf.DUMMYFUNCTION("""COMPUTED_VALUE"""),"")</f>
        <v/>
      </c>
      <c r="AD8" s="65" t="str">
        <f ca="1">IFERROR(__xludf.DUMMYFUNCTION("""COMPUTED_VALUE"""),"")</f>
        <v/>
      </c>
      <c r="AE8" s="65" t="str">
        <f ca="1">IFERROR(__xludf.DUMMYFUNCTION("""COMPUTED_VALUE"""),"")</f>
        <v/>
      </c>
      <c r="AF8" s="65" t="str">
        <f ca="1">IFERROR(__xludf.DUMMYFUNCTION("""COMPUTED_VALUE"""),"")</f>
        <v/>
      </c>
      <c r="AG8" s="65" t="str">
        <f ca="1">IFERROR(__xludf.DUMMYFUNCTION("""COMPUTED_VALUE"""),"")</f>
        <v/>
      </c>
    </row>
    <row r="9" spans="1:33" ht="15" customHeight="1">
      <c r="A9" s="63">
        <v>1</v>
      </c>
      <c r="B9" s="64" t="str">
        <f ca="1">IFERROR(__xludf.DUMMYFUNCTION("""COMPUTED_VALUE"""),"I.E. SANTA ANA - ANTONIO NARIÑO")</f>
        <v>I.E. SANTA ANA - ANTONIO NARIÑO</v>
      </c>
      <c r="C9" s="65">
        <f ca="1">IFERROR(__xludf.DUMMYFUNCTION("""COMPUTED_VALUE"""),8)</f>
        <v>8</v>
      </c>
      <c r="D9" s="66" t="str">
        <f ca="1">IFERROR(__xludf.DUMMYFUNCTION("""COMPUTED_VALUE"""),"Pendiente por Digitar")</f>
        <v>Pendiente por Digitar</v>
      </c>
      <c r="E9" s="65" t="str">
        <f ca="1">IFERROR(__xludf.DUMMYFUNCTION("""COMPUTED_VALUE"""),"")</f>
        <v/>
      </c>
      <c r="F9" s="65" t="str">
        <f ca="1">IFERROR(__xludf.DUMMYFUNCTION("""COMPUTED_VALUE"""),"")</f>
        <v/>
      </c>
      <c r="G9" s="65" t="str">
        <f ca="1">IFERROR(__xludf.DUMMYFUNCTION("""COMPUTED_VALUE"""),"")</f>
        <v/>
      </c>
      <c r="H9" s="65" t="str">
        <f ca="1">IFERROR(__xludf.DUMMYFUNCTION("""COMPUTED_VALUE"""),"")</f>
        <v/>
      </c>
      <c r="I9" s="65" t="str">
        <f ca="1">IFERROR(__xludf.DUMMYFUNCTION("""COMPUTED_VALUE"""),"")</f>
        <v/>
      </c>
      <c r="J9" s="65" t="str">
        <f ca="1">IFERROR(__xludf.DUMMYFUNCTION("""COMPUTED_VALUE"""),"")</f>
        <v/>
      </c>
      <c r="K9" s="65" t="str">
        <f ca="1">IFERROR(__xludf.DUMMYFUNCTION("""COMPUTED_VALUE"""),"")</f>
        <v/>
      </c>
      <c r="L9" s="65" t="str">
        <f ca="1">IFERROR(__xludf.DUMMYFUNCTION("""COMPUTED_VALUE"""),"")</f>
        <v/>
      </c>
      <c r="M9" s="65" t="str">
        <f ca="1">IFERROR(__xludf.DUMMYFUNCTION("""COMPUTED_VALUE"""),"")</f>
        <v/>
      </c>
      <c r="N9" s="65" t="str">
        <f ca="1">IFERROR(__xludf.DUMMYFUNCTION("""COMPUTED_VALUE"""),"")</f>
        <v/>
      </c>
      <c r="O9" s="65" t="str">
        <f ca="1">IFERROR(__xludf.DUMMYFUNCTION("""COMPUTED_VALUE"""),"")</f>
        <v/>
      </c>
      <c r="P9" s="65" t="str">
        <f ca="1">IFERROR(__xludf.DUMMYFUNCTION("""COMPUTED_VALUE"""),"")</f>
        <v/>
      </c>
      <c r="Q9" s="65" t="str">
        <f ca="1">IFERROR(__xludf.DUMMYFUNCTION("""COMPUTED_VALUE"""),"")</f>
        <v/>
      </c>
      <c r="R9" s="65" t="str">
        <f ca="1">IFERROR(__xludf.DUMMYFUNCTION("""COMPUTED_VALUE"""),"")</f>
        <v/>
      </c>
      <c r="S9" s="65" t="str">
        <f ca="1">IFERROR(__xludf.DUMMYFUNCTION("""COMPUTED_VALUE"""),"")</f>
        <v/>
      </c>
      <c r="T9" s="65" t="str">
        <f ca="1">IFERROR(__xludf.DUMMYFUNCTION("""COMPUTED_VALUE"""),"")</f>
        <v/>
      </c>
      <c r="U9" s="65" t="str">
        <f ca="1">IFERROR(__xludf.DUMMYFUNCTION("""COMPUTED_VALUE"""),"")</f>
        <v/>
      </c>
      <c r="V9" s="65" t="str">
        <f ca="1">IFERROR(__xludf.DUMMYFUNCTION("""COMPUTED_VALUE"""),"")</f>
        <v/>
      </c>
      <c r="W9" s="65" t="str">
        <f ca="1">IFERROR(__xludf.DUMMYFUNCTION("""COMPUTED_VALUE"""),"")</f>
        <v/>
      </c>
      <c r="X9" s="65" t="str">
        <f ca="1">IFERROR(__xludf.DUMMYFUNCTION("""COMPUTED_VALUE"""),"")</f>
        <v/>
      </c>
      <c r="Y9" s="65" t="str">
        <f ca="1">IFERROR(__xludf.DUMMYFUNCTION("""COMPUTED_VALUE"""),"")</f>
        <v/>
      </c>
      <c r="Z9" s="65" t="str">
        <f ca="1">IFERROR(__xludf.DUMMYFUNCTION("""COMPUTED_VALUE"""),"")</f>
        <v/>
      </c>
      <c r="AA9" s="65" t="str">
        <f ca="1">IFERROR(__xludf.DUMMYFUNCTION("""COMPUTED_VALUE"""),"")</f>
        <v/>
      </c>
      <c r="AB9" s="65" t="str">
        <f ca="1">IFERROR(__xludf.DUMMYFUNCTION("""COMPUTED_VALUE"""),"")</f>
        <v/>
      </c>
      <c r="AC9" s="65" t="str">
        <f ca="1">IFERROR(__xludf.DUMMYFUNCTION("""COMPUTED_VALUE"""),"")</f>
        <v/>
      </c>
      <c r="AD9" s="65" t="str">
        <f ca="1">IFERROR(__xludf.DUMMYFUNCTION("""COMPUTED_VALUE"""),"")</f>
        <v/>
      </c>
      <c r="AE9" s="65" t="str">
        <f ca="1">IFERROR(__xludf.DUMMYFUNCTION("""COMPUTED_VALUE"""),"")</f>
        <v/>
      </c>
      <c r="AF9" s="65" t="str">
        <f ca="1">IFERROR(__xludf.DUMMYFUNCTION("""COMPUTED_VALUE"""),"")</f>
        <v/>
      </c>
      <c r="AG9" s="65" t="str">
        <f ca="1">IFERROR(__xludf.DUMMYFUNCTION("""COMPUTED_VALUE"""),"")</f>
        <v/>
      </c>
    </row>
    <row r="10" spans="1:33" ht="15" customHeight="1">
      <c r="A10" s="63">
        <v>1</v>
      </c>
      <c r="B10" s="64" t="str">
        <f ca="1">IFERROR(__xludf.DUMMYFUNCTION("""COMPUTED_VALUE"""),"I.E. SANTA ANA - ANTONIO NARIÑO")</f>
        <v>I.E. SANTA ANA - ANTONIO NARIÑO</v>
      </c>
      <c r="C10" s="65">
        <f ca="1">IFERROR(__xludf.DUMMYFUNCTION("""COMPUTED_VALUE"""),9)</f>
        <v>9</v>
      </c>
      <c r="D10" s="66" t="str">
        <f ca="1">IFERROR(__xludf.DUMMYFUNCTION("""COMPUTED_VALUE"""),"Pendiente por Digitar")</f>
        <v>Pendiente por Digitar</v>
      </c>
      <c r="E10" s="65" t="str">
        <f ca="1">IFERROR(__xludf.DUMMYFUNCTION("""COMPUTED_VALUE"""),"")</f>
        <v/>
      </c>
      <c r="F10" s="65" t="str">
        <f ca="1">IFERROR(__xludf.DUMMYFUNCTION("""COMPUTED_VALUE"""),"")</f>
        <v/>
      </c>
      <c r="G10" s="65" t="str">
        <f ca="1">IFERROR(__xludf.DUMMYFUNCTION("""COMPUTED_VALUE"""),"")</f>
        <v/>
      </c>
      <c r="H10" s="65" t="str">
        <f ca="1">IFERROR(__xludf.DUMMYFUNCTION("""COMPUTED_VALUE"""),"")</f>
        <v/>
      </c>
      <c r="I10" s="65" t="str">
        <f ca="1">IFERROR(__xludf.DUMMYFUNCTION("""COMPUTED_VALUE"""),"")</f>
        <v/>
      </c>
      <c r="J10" s="65" t="str">
        <f ca="1">IFERROR(__xludf.DUMMYFUNCTION("""COMPUTED_VALUE"""),"")</f>
        <v/>
      </c>
      <c r="K10" s="65" t="str">
        <f ca="1">IFERROR(__xludf.DUMMYFUNCTION("""COMPUTED_VALUE"""),"")</f>
        <v/>
      </c>
      <c r="L10" s="65" t="str">
        <f ca="1">IFERROR(__xludf.DUMMYFUNCTION("""COMPUTED_VALUE"""),"")</f>
        <v/>
      </c>
      <c r="M10" s="65" t="str">
        <f ca="1">IFERROR(__xludf.DUMMYFUNCTION("""COMPUTED_VALUE"""),"")</f>
        <v/>
      </c>
      <c r="N10" s="65" t="str">
        <f ca="1">IFERROR(__xludf.DUMMYFUNCTION("""COMPUTED_VALUE"""),"")</f>
        <v/>
      </c>
      <c r="O10" s="65" t="str">
        <f ca="1">IFERROR(__xludf.DUMMYFUNCTION("""COMPUTED_VALUE"""),"")</f>
        <v/>
      </c>
      <c r="P10" s="65" t="str">
        <f ca="1">IFERROR(__xludf.DUMMYFUNCTION("""COMPUTED_VALUE"""),"")</f>
        <v/>
      </c>
      <c r="Q10" s="65" t="str">
        <f ca="1">IFERROR(__xludf.DUMMYFUNCTION("""COMPUTED_VALUE"""),"")</f>
        <v/>
      </c>
      <c r="R10" s="65" t="str">
        <f ca="1">IFERROR(__xludf.DUMMYFUNCTION("""COMPUTED_VALUE"""),"")</f>
        <v/>
      </c>
      <c r="S10" s="65" t="str">
        <f ca="1">IFERROR(__xludf.DUMMYFUNCTION("""COMPUTED_VALUE"""),"")</f>
        <v/>
      </c>
      <c r="T10" s="65" t="str">
        <f ca="1">IFERROR(__xludf.DUMMYFUNCTION("""COMPUTED_VALUE"""),"")</f>
        <v/>
      </c>
      <c r="U10" s="65" t="str">
        <f ca="1">IFERROR(__xludf.DUMMYFUNCTION("""COMPUTED_VALUE"""),"")</f>
        <v/>
      </c>
      <c r="V10" s="65" t="str">
        <f ca="1">IFERROR(__xludf.DUMMYFUNCTION("""COMPUTED_VALUE"""),"")</f>
        <v/>
      </c>
      <c r="W10" s="65" t="str">
        <f ca="1">IFERROR(__xludf.DUMMYFUNCTION("""COMPUTED_VALUE"""),"")</f>
        <v/>
      </c>
      <c r="X10" s="65" t="str">
        <f ca="1">IFERROR(__xludf.DUMMYFUNCTION("""COMPUTED_VALUE"""),"")</f>
        <v/>
      </c>
      <c r="Y10" s="65" t="str">
        <f ca="1">IFERROR(__xludf.DUMMYFUNCTION("""COMPUTED_VALUE"""),"")</f>
        <v/>
      </c>
      <c r="Z10" s="65" t="str">
        <f ca="1">IFERROR(__xludf.DUMMYFUNCTION("""COMPUTED_VALUE"""),"")</f>
        <v/>
      </c>
      <c r="AA10" s="65" t="str">
        <f ca="1">IFERROR(__xludf.DUMMYFUNCTION("""COMPUTED_VALUE"""),"")</f>
        <v/>
      </c>
      <c r="AB10" s="65" t="str">
        <f ca="1">IFERROR(__xludf.DUMMYFUNCTION("""COMPUTED_VALUE"""),"")</f>
        <v/>
      </c>
      <c r="AC10" s="65" t="str">
        <f ca="1">IFERROR(__xludf.DUMMYFUNCTION("""COMPUTED_VALUE"""),"")</f>
        <v/>
      </c>
      <c r="AD10" s="65" t="str">
        <f ca="1">IFERROR(__xludf.DUMMYFUNCTION("""COMPUTED_VALUE"""),"")</f>
        <v/>
      </c>
      <c r="AE10" s="65" t="str">
        <f ca="1">IFERROR(__xludf.DUMMYFUNCTION("""COMPUTED_VALUE"""),"")</f>
        <v/>
      </c>
      <c r="AF10" s="65" t="str">
        <f ca="1">IFERROR(__xludf.DUMMYFUNCTION("""COMPUTED_VALUE"""),"")</f>
        <v/>
      </c>
      <c r="AG10" s="65" t="str">
        <f ca="1">IFERROR(__xludf.DUMMYFUNCTION("""COMPUTED_VALUE"""),"")</f>
        <v/>
      </c>
    </row>
    <row r="11" spans="1:33" ht="15" customHeight="1">
      <c r="A11" s="63">
        <v>1</v>
      </c>
      <c r="B11" s="64" t="str">
        <f ca="1">IFERROR(__xludf.DUMMYFUNCTION("""COMPUTED_VALUE"""),"I.E. SANTA ANA - ANTONIO NARIÑO")</f>
        <v>I.E. SANTA ANA - ANTONIO NARIÑO</v>
      </c>
      <c r="C11" s="65">
        <f ca="1">IFERROR(__xludf.DUMMYFUNCTION("""COMPUTED_VALUE"""),10)</f>
        <v>10</v>
      </c>
      <c r="D11" s="66" t="str">
        <f ca="1">IFERROR(__xludf.DUMMYFUNCTION("""COMPUTED_VALUE"""),"Pendiente por Digitar")</f>
        <v>Pendiente por Digitar</v>
      </c>
      <c r="E11" s="65" t="str">
        <f ca="1">IFERROR(__xludf.DUMMYFUNCTION("""COMPUTED_VALUE"""),"")</f>
        <v/>
      </c>
      <c r="F11" s="65" t="str">
        <f ca="1">IFERROR(__xludf.DUMMYFUNCTION("""COMPUTED_VALUE"""),"")</f>
        <v/>
      </c>
      <c r="G11" s="65" t="str">
        <f ca="1">IFERROR(__xludf.DUMMYFUNCTION("""COMPUTED_VALUE"""),"")</f>
        <v/>
      </c>
      <c r="H11" s="65" t="str">
        <f ca="1">IFERROR(__xludf.DUMMYFUNCTION("""COMPUTED_VALUE"""),"")</f>
        <v/>
      </c>
      <c r="I11" s="65" t="str">
        <f ca="1">IFERROR(__xludf.DUMMYFUNCTION("""COMPUTED_VALUE"""),"")</f>
        <v/>
      </c>
      <c r="J11" s="65" t="str">
        <f ca="1">IFERROR(__xludf.DUMMYFUNCTION("""COMPUTED_VALUE"""),"")</f>
        <v/>
      </c>
      <c r="K11" s="65" t="str">
        <f ca="1">IFERROR(__xludf.DUMMYFUNCTION("""COMPUTED_VALUE"""),"")</f>
        <v/>
      </c>
      <c r="L11" s="65" t="str">
        <f ca="1">IFERROR(__xludf.DUMMYFUNCTION("""COMPUTED_VALUE"""),"")</f>
        <v/>
      </c>
      <c r="M11" s="65" t="str">
        <f ca="1">IFERROR(__xludf.DUMMYFUNCTION("""COMPUTED_VALUE"""),"")</f>
        <v/>
      </c>
      <c r="N11" s="65" t="str">
        <f ca="1">IFERROR(__xludf.DUMMYFUNCTION("""COMPUTED_VALUE"""),"")</f>
        <v/>
      </c>
      <c r="O11" s="65" t="str">
        <f ca="1">IFERROR(__xludf.DUMMYFUNCTION("""COMPUTED_VALUE"""),"")</f>
        <v/>
      </c>
      <c r="P11" s="65" t="str">
        <f ca="1">IFERROR(__xludf.DUMMYFUNCTION("""COMPUTED_VALUE"""),"")</f>
        <v/>
      </c>
      <c r="Q11" s="65" t="str">
        <f ca="1">IFERROR(__xludf.DUMMYFUNCTION("""COMPUTED_VALUE"""),"")</f>
        <v/>
      </c>
      <c r="R11" s="65" t="str">
        <f ca="1">IFERROR(__xludf.DUMMYFUNCTION("""COMPUTED_VALUE"""),"")</f>
        <v/>
      </c>
      <c r="S11" s="65" t="str">
        <f ca="1">IFERROR(__xludf.DUMMYFUNCTION("""COMPUTED_VALUE"""),"")</f>
        <v/>
      </c>
      <c r="T11" s="65" t="str">
        <f ca="1">IFERROR(__xludf.DUMMYFUNCTION("""COMPUTED_VALUE"""),"")</f>
        <v/>
      </c>
      <c r="U11" s="65" t="str">
        <f ca="1">IFERROR(__xludf.DUMMYFUNCTION("""COMPUTED_VALUE"""),"")</f>
        <v/>
      </c>
      <c r="V11" s="65" t="str">
        <f ca="1">IFERROR(__xludf.DUMMYFUNCTION("""COMPUTED_VALUE"""),"")</f>
        <v/>
      </c>
      <c r="W11" s="65" t="str">
        <f ca="1">IFERROR(__xludf.DUMMYFUNCTION("""COMPUTED_VALUE"""),"")</f>
        <v/>
      </c>
      <c r="X11" s="65" t="str">
        <f ca="1">IFERROR(__xludf.DUMMYFUNCTION("""COMPUTED_VALUE"""),"")</f>
        <v/>
      </c>
      <c r="Y11" s="65" t="str">
        <f ca="1">IFERROR(__xludf.DUMMYFUNCTION("""COMPUTED_VALUE"""),"")</f>
        <v/>
      </c>
      <c r="Z11" s="65" t="str">
        <f ca="1">IFERROR(__xludf.DUMMYFUNCTION("""COMPUTED_VALUE"""),"")</f>
        <v/>
      </c>
      <c r="AA11" s="65" t="str">
        <f ca="1">IFERROR(__xludf.DUMMYFUNCTION("""COMPUTED_VALUE"""),"")</f>
        <v/>
      </c>
      <c r="AB11" s="65" t="str">
        <f ca="1">IFERROR(__xludf.DUMMYFUNCTION("""COMPUTED_VALUE"""),"")</f>
        <v/>
      </c>
      <c r="AC11" s="65" t="str">
        <f ca="1">IFERROR(__xludf.DUMMYFUNCTION("""COMPUTED_VALUE"""),"")</f>
        <v/>
      </c>
      <c r="AD11" s="65" t="str">
        <f ca="1">IFERROR(__xludf.DUMMYFUNCTION("""COMPUTED_VALUE"""),"")</f>
        <v/>
      </c>
      <c r="AE11" s="65" t="str">
        <f ca="1">IFERROR(__xludf.DUMMYFUNCTION("""COMPUTED_VALUE"""),"")</f>
        <v/>
      </c>
      <c r="AF11" s="65" t="str">
        <f ca="1">IFERROR(__xludf.DUMMYFUNCTION("""COMPUTED_VALUE"""),"")</f>
        <v/>
      </c>
      <c r="AG11" s="65" t="str">
        <f ca="1">IFERROR(__xludf.DUMMYFUNCTION("""COMPUTED_VALUE"""),"")</f>
        <v/>
      </c>
    </row>
    <row r="12" spans="1:33" ht="15" customHeight="1">
      <c r="A12" s="63">
        <v>1</v>
      </c>
      <c r="B12" s="64" t="str">
        <f ca="1">IFERROR(__xludf.DUMMYFUNCTION("""COMPUTED_VALUE"""),"I.E. SANTA ANA - ANTONIO NARIÑO")</f>
        <v>I.E. SANTA ANA - ANTONIO NARIÑO</v>
      </c>
      <c r="C12" s="65">
        <f ca="1">IFERROR(__xludf.DUMMYFUNCTION("""COMPUTED_VALUE"""),11)</f>
        <v>11</v>
      </c>
      <c r="D12" s="66" t="str">
        <f ca="1">IFERROR(__xludf.DUMMYFUNCTION("""COMPUTED_VALUE"""),"Pendiente por Digitar")</f>
        <v>Pendiente por Digitar</v>
      </c>
      <c r="E12" s="65" t="str">
        <f ca="1">IFERROR(__xludf.DUMMYFUNCTION("""COMPUTED_VALUE"""),"")</f>
        <v/>
      </c>
      <c r="F12" s="65" t="str">
        <f ca="1">IFERROR(__xludf.DUMMYFUNCTION("""COMPUTED_VALUE"""),"")</f>
        <v/>
      </c>
      <c r="G12" s="65" t="str">
        <f ca="1">IFERROR(__xludf.DUMMYFUNCTION("""COMPUTED_VALUE"""),"")</f>
        <v/>
      </c>
      <c r="H12" s="65" t="str">
        <f ca="1">IFERROR(__xludf.DUMMYFUNCTION("""COMPUTED_VALUE"""),"")</f>
        <v/>
      </c>
      <c r="I12" s="65" t="str">
        <f ca="1">IFERROR(__xludf.DUMMYFUNCTION("""COMPUTED_VALUE"""),"")</f>
        <v/>
      </c>
      <c r="J12" s="65" t="str">
        <f ca="1">IFERROR(__xludf.DUMMYFUNCTION("""COMPUTED_VALUE"""),"")</f>
        <v/>
      </c>
      <c r="K12" s="65" t="str">
        <f ca="1">IFERROR(__xludf.DUMMYFUNCTION("""COMPUTED_VALUE"""),"")</f>
        <v/>
      </c>
      <c r="L12" s="65" t="str">
        <f ca="1">IFERROR(__xludf.DUMMYFUNCTION("""COMPUTED_VALUE"""),"")</f>
        <v/>
      </c>
      <c r="M12" s="65" t="str">
        <f ca="1">IFERROR(__xludf.DUMMYFUNCTION("""COMPUTED_VALUE"""),"")</f>
        <v/>
      </c>
      <c r="N12" s="65" t="str">
        <f ca="1">IFERROR(__xludf.DUMMYFUNCTION("""COMPUTED_VALUE"""),"")</f>
        <v/>
      </c>
      <c r="O12" s="65" t="str">
        <f ca="1">IFERROR(__xludf.DUMMYFUNCTION("""COMPUTED_VALUE"""),"")</f>
        <v/>
      </c>
      <c r="P12" s="65" t="str">
        <f ca="1">IFERROR(__xludf.DUMMYFUNCTION("""COMPUTED_VALUE"""),"")</f>
        <v/>
      </c>
      <c r="Q12" s="65" t="str">
        <f ca="1">IFERROR(__xludf.DUMMYFUNCTION("""COMPUTED_VALUE"""),"")</f>
        <v/>
      </c>
      <c r="R12" s="65" t="str">
        <f ca="1">IFERROR(__xludf.DUMMYFUNCTION("""COMPUTED_VALUE"""),"")</f>
        <v/>
      </c>
      <c r="S12" s="65" t="str">
        <f ca="1">IFERROR(__xludf.DUMMYFUNCTION("""COMPUTED_VALUE"""),"")</f>
        <v/>
      </c>
      <c r="T12" s="65" t="str">
        <f ca="1">IFERROR(__xludf.DUMMYFUNCTION("""COMPUTED_VALUE"""),"")</f>
        <v/>
      </c>
      <c r="U12" s="65" t="str">
        <f ca="1">IFERROR(__xludf.DUMMYFUNCTION("""COMPUTED_VALUE"""),"")</f>
        <v/>
      </c>
      <c r="V12" s="65" t="str">
        <f ca="1">IFERROR(__xludf.DUMMYFUNCTION("""COMPUTED_VALUE"""),"")</f>
        <v/>
      </c>
      <c r="W12" s="65" t="str">
        <f ca="1">IFERROR(__xludf.DUMMYFUNCTION("""COMPUTED_VALUE"""),"")</f>
        <v/>
      </c>
      <c r="X12" s="65" t="str">
        <f ca="1">IFERROR(__xludf.DUMMYFUNCTION("""COMPUTED_VALUE"""),"")</f>
        <v/>
      </c>
      <c r="Y12" s="65" t="str">
        <f ca="1">IFERROR(__xludf.DUMMYFUNCTION("""COMPUTED_VALUE"""),"")</f>
        <v/>
      </c>
      <c r="Z12" s="65" t="str">
        <f ca="1">IFERROR(__xludf.DUMMYFUNCTION("""COMPUTED_VALUE"""),"")</f>
        <v/>
      </c>
      <c r="AA12" s="65" t="str">
        <f ca="1">IFERROR(__xludf.DUMMYFUNCTION("""COMPUTED_VALUE"""),"")</f>
        <v/>
      </c>
      <c r="AB12" s="65" t="str">
        <f ca="1">IFERROR(__xludf.DUMMYFUNCTION("""COMPUTED_VALUE"""),"")</f>
        <v/>
      </c>
      <c r="AC12" s="65" t="str">
        <f ca="1">IFERROR(__xludf.DUMMYFUNCTION("""COMPUTED_VALUE"""),"")</f>
        <v/>
      </c>
      <c r="AD12" s="65" t="str">
        <f ca="1">IFERROR(__xludf.DUMMYFUNCTION("""COMPUTED_VALUE"""),"")</f>
        <v/>
      </c>
      <c r="AE12" s="65" t="str">
        <f ca="1">IFERROR(__xludf.DUMMYFUNCTION("""COMPUTED_VALUE"""),"")</f>
        <v/>
      </c>
      <c r="AF12" s="65" t="str">
        <f ca="1">IFERROR(__xludf.DUMMYFUNCTION("""COMPUTED_VALUE"""),"")</f>
        <v/>
      </c>
      <c r="AG12" s="65" t="str">
        <f ca="1">IFERROR(__xludf.DUMMYFUNCTION("""COMPUTED_VALUE"""),"")</f>
        <v/>
      </c>
    </row>
    <row r="13" spans="1:33" ht="15" customHeight="1">
      <c r="A13" s="63">
        <v>1</v>
      </c>
      <c r="B13" s="64" t="str">
        <f ca="1">IFERROR(__xludf.DUMMYFUNCTION("""COMPUTED_VALUE"""),"I.E. SANTA ANA - ANTONIO NARIÑO")</f>
        <v>I.E. SANTA ANA - ANTONIO NARIÑO</v>
      </c>
      <c r="C13" s="65">
        <f ca="1">IFERROR(__xludf.DUMMYFUNCTION("""COMPUTED_VALUE"""),12)</f>
        <v>12</v>
      </c>
      <c r="D13" s="66" t="str">
        <f ca="1">IFERROR(__xludf.DUMMYFUNCTION("""COMPUTED_VALUE"""),"Pendiente por Digitar")</f>
        <v>Pendiente por Digitar</v>
      </c>
      <c r="E13" s="65" t="str">
        <f ca="1">IFERROR(__xludf.DUMMYFUNCTION("""COMPUTED_VALUE"""),"")</f>
        <v/>
      </c>
      <c r="F13" s="65" t="str">
        <f ca="1">IFERROR(__xludf.DUMMYFUNCTION("""COMPUTED_VALUE"""),"")</f>
        <v/>
      </c>
      <c r="G13" s="65" t="str">
        <f ca="1">IFERROR(__xludf.DUMMYFUNCTION("""COMPUTED_VALUE"""),"")</f>
        <v/>
      </c>
      <c r="H13" s="65" t="str">
        <f ca="1">IFERROR(__xludf.DUMMYFUNCTION("""COMPUTED_VALUE"""),"")</f>
        <v/>
      </c>
      <c r="I13" s="65" t="str">
        <f ca="1">IFERROR(__xludf.DUMMYFUNCTION("""COMPUTED_VALUE"""),"")</f>
        <v/>
      </c>
      <c r="J13" s="65" t="str">
        <f ca="1">IFERROR(__xludf.DUMMYFUNCTION("""COMPUTED_VALUE"""),"")</f>
        <v/>
      </c>
      <c r="K13" s="65" t="str">
        <f ca="1">IFERROR(__xludf.DUMMYFUNCTION("""COMPUTED_VALUE"""),"")</f>
        <v/>
      </c>
      <c r="L13" s="65" t="str">
        <f ca="1">IFERROR(__xludf.DUMMYFUNCTION("""COMPUTED_VALUE"""),"")</f>
        <v/>
      </c>
      <c r="M13" s="65" t="str">
        <f ca="1">IFERROR(__xludf.DUMMYFUNCTION("""COMPUTED_VALUE"""),"")</f>
        <v/>
      </c>
      <c r="N13" s="65" t="str">
        <f ca="1">IFERROR(__xludf.DUMMYFUNCTION("""COMPUTED_VALUE"""),"")</f>
        <v/>
      </c>
      <c r="O13" s="65" t="str">
        <f ca="1">IFERROR(__xludf.DUMMYFUNCTION("""COMPUTED_VALUE"""),"")</f>
        <v/>
      </c>
      <c r="P13" s="65" t="str">
        <f ca="1">IFERROR(__xludf.DUMMYFUNCTION("""COMPUTED_VALUE"""),"")</f>
        <v/>
      </c>
      <c r="Q13" s="65" t="str">
        <f ca="1">IFERROR(__xludf.DUMMYFUNCTION("""COMPUTED_VALUE"""),"")</f>
        <v/>
      </c>
      <c r="R13" s="65" t="str">
        <f ca="1">IFERROR(__xludf.DUMMYFUNCTION("""COMPUTED_VALUE"""),"")</f>
        <v/>
      </c>
      <c r="S13" s="65" t="str">
        <f ca="1">IFERROR(__xludf.DUMMYFUNCTION("""COMPUTED_VALUE"""),"")</f>
        <v/>
      </c>
      <c r="T13" s="65" t="str">
        <f ca="1">IFERROR(__xludf.DUMMYFUNCTION("""COMPUTED_VALUE"""),"")</f>
        <v/>
      </c>
      <c r="U13" s="65" t="str">
        <f ca="1">IFERROR(__xludf.DUMMYFUNCTION("""COMPUTED_VALUE"""),"")</f>
        <v/>
      </c>
      <c r="V13" s="65" t="str">
        <f ca="1">IFERROR(__xludf.DUMMYFUNCTION("""COMPUTED_VALUE"""),"")</f>
        <v/>
      </c>
      <c r="W13" s="65" t="str">
        <f ca="1">IFERROR(__xludf.DUMMYFUNCTION("""COMPUTED_VALUE"""),"")</f>
        <v/>
      </c>
      <c r="X13" s="65" t="str">
        <f ca="1">IFERROR(__xludf.DUMMYFUNCTION("""COMPUTED_VALUE"""),"")</f>
        <v/>
      </c>
      <c r="Y13" s="65" t="str">
        <f ca="1">IFERROR(__xludf.DUMMYFUNCTION("""COMPUTED_VALUE"""),"")</f>
        <v/>
      </c>
      <c r="Z13" s="65" t="str">
        <f ca="1">IFERROR(__xludf.DUMMYFUNCTION("""COMPUTED_VALUE"""),"")</f>
        <v/>
      </c>
      <c r="AA13" s="65" t="str">
        <f ca="1">IFERROR(__xludf.DUMMYFUNCTION("""COMPUTED_VALUE"""),"")</f>
        <v/>
      </c>
      <c r="AB13" s="65" t="str">
        <f ca="1">IFERROR(__xludf.DUMMYFUNCTION("""COMPUTED_VALUE"""),"")</f>
        <v/>
      </c>
      <c r="AC13" s="65" t="str">
        <f ca="1">IFERROR(__xludf.DUMMYFUNCTION("""COMPUTED_VALUE"""),"")</f>
        <v/>
      </c>
      <c r="AD13" s="65" t="str">
        <f ca="1">IFERROR(__xludf.DUMMYFUNCTION("""COMPUTED_VALUE"""),"")</f>
        <v/>
      </c>
      <c r="AE13" s="65" t="str">
        <f ca="1">IFERROR(__xludf.DUMMYFUNCTION("""COMPUTED_VALUE"""),"")</f>
        <v/>
      </c>
      <c r="AF13" s="65" t="str">
        <f ca="1">IFERROR(__xludf.DUMMYFUNCTION("""COMPUTED_VALUE"""),"")</f>
        <v/>
      </c>
      <c r="AG13" s="65" t="str">
        <f ca="1">IFERROR(__xludf.DUMMYFUNCTION("""COMPUTED_VALUE"""),"")</f>
        <v/>
      </c>
    </row>
    <row r="14" spans="1:33" ht="15" customHeight="1">
      <c r="A14" s="63">
        <v>1</v>
      </c>
      <c r="B14" s="64" t="str">
        <f ca="1">IFERROR(__xludf.DUMMYFUNCTION("""COMPUTED_VALUE"""),"I.E. SANTA ANA - ANTONIO NARIÑO")</f>
        <v>I.E. SANTA ANA - ANTONIO NARIÑO</v>
      </c>
      <c r="C14" s="65">
        <f ca="1">IFERROR(__xludf.DUMMYFUNCTION("""COMPUTED_VALUE"""),13)</f>
        <v>13</v>
      </c>
      <c r="D14" s="66" t="str">
        <f ca="1">IFERROR(__xludf.DUMMYFUNCTION("""COMPUTED_VALUE"""),"Pendiente por Digitar")</f>
        <v>Pendiente por Digitar</v>
      </c>
      <c r="E14" s="65" t="str">
        <f ca="1">IFERROR(__xludf.DUMMYFUNCTION("""COMPUTED_VALUE"""),"")</f>
        <v/>
      </c>
      <c r="F14" s="65" t="str">
        <f ca="1">IFERROR(__xludf.DUMMYFUNCTION("""COMPUTED_VALUE"""),"")</f>
        <v/>
      </c>
      <c r="G14" s="65" t="str">
        <f ca="1">IFERROR(__xludf.DUMMYFUNCTION("""COMPUTED_VALUE"""),"")</f>
        <v/>
      </c>
      <c r="H14" s="65" t="str">
        <f ca="1">IFERROR(__xludf.DUMMYFUNCTION("""COMPUTED_VALUE"""),"")</f>
        <v/>
      </c>
      <c r="I14" s="65" t="str">
        <f ca="1">IFERROR(__xludf.DUMMYFUNCTION("""COMPUTED_VALUE"""),"")</f>
        <v/>
      </c>
      <c r="J14" s="65" t="str">
        <f ca="1">IFERROR(__xludf.DUMMYFUNCTION("""COMPUTED_VALUE"""),"")</f>
        <v/>
      </c>
      <c r="K14" s="65" t="str">
        <f ca="1">IFERROR(__xludf.DUMMYFUNCTION("""COMPUTED_VALUE"""),"")</f>
        <v/>
      </c>
      <c r="L14" s="65" t="str">
        <f ca="1">IFERROR(__xludf.DUMMYFUNCTION("""COMPUTED_VALUE"""),"")</f>
        <v/>
      </c>
      <c r="M14" s="65" t="str">
        <f ca="1">IFERROR(__xludf.DUMMYFUNCTION("""COMPUTED_VALUE"""),"")</f>
        <v/>
      </c>
      <c r="N14" s="65" t="str">
        <f ca="1">IFERROR(__xludf.DUMMYFUNCTION("""COMPUTED_VALUE"""),"")</f>
        <v/>
      </c>
      <c r="O14" s="65" t="str">
        <f ca="1">IFERROR(__xludf.DUMMYFUNCTION("""COMPUTED_VALUE"""),"")</f>
        <v/>
      </c>
      <c r="P14" s="65" t="str">
        <f ca="1">IFERROR(__xludf.DUMMYFUNCTION("""COMPUTED_VALUE"""),"")</f>
        <v/>
      </c>
      <c r="Q14" s="65" t="str">
        <f ca="1">IFERROR(__xludf.DUMMYFUNCTION("""COMPUTED_VALUE"""),"")</f>
        <v/>
      </c>
      <c r="R14" s="65" t="str">
        <f ca="1">IFERROR(__xludf.DUMMYFUNCTION("""COMPUTED_VALUE"""),"")</f>
        <v/>
      </c>
      <c r="S14" s="65" t="str">
        <f ca="1">IFERROR(__xludf.DUMMYFUNCTION("""COMPUTED_VALUE"""),"")</f>
        <v/>
      </c>
      <c r="T14" s="65" t="str">
        <f ca="1">IFERROR(__xludf.DUMMYFUNCTION("""COMPUTED_VALUE"""),"")</f>
        <v/>
      </c>
      <c r="U14" s="65" t="str">
        <f ca="1">IFERROR(__xludf.DUMMYFUNCTION("""COMPUTED_VALUE"""),"")</f>
        <v/>
      </c>
      <c r="V14" s="65" t="str">
        <f ca="1">IFERROR(__xludf.DUMMYFUNCTION("""COMPUTED_VALUE"""),"")</f>
        <v/>
      </c>
      <c r="W14" s="65" t="str">
        <f ca="1">IFERROR(__xludf.DUMMYFUNCTION("""COMPUTED_VALUE"""),"")</f>
        <v/>
      </c>
      <c r="X14" s="65" t="str">
        <f ca="1">IFERROR(__xludf.DUMMYFUNCTION("""COMPUTED_VALUE"""),"")</f>
        <v/>
      </c>
      <c r="Y14" s="65" t="str">
        <f ca="1">IFERROR(__xludf.DUMMYFUNCTION("""COMPUTED_VALUE"""),"")</f>
        <v/>
      </c>
      <c r="Z14" s="65" t="str">
        <f ca="1">IFERROR(__xludf.DUMMYFUNCTION("""COMPUTED_VALUE"""),"")</f>
        <v/>
      </c>
      <c r="AA14" s="65" t="str">
        <f ca="1">IFERROR(__xludf.DUMMYFUNCTION("""COMPUTED_VALUE"""),"")</f>
        <v/>
      </c>
      <c r="AB14" s="65" t="str">
        <f ca="1">IFERROR(__xludf.DUMMYFUNCTION("""COMPUTED_VALUE"""),"")</f>
        <v/>
      </c>
      <c r="AC14" s="65" t="str">
        <f ca="1">IFERROR(__xludf.DUMMYFUNCTION("""COMPUTED_VALUE"""),"")</f>
        <v/>
      </c>
      <c r="AD14" s="65" t="str">
        <f ca="1">IFERROR(__xludf.DUMMYFUNCTION("""COMPUTED_VALUE"""),"")</f>
        <v/>
      </c>
      <c r="AE14" s="65" t="str">
        <f ca="1">IFERROR(__xludf.DUMMYFUNCTION("""COMPUTED_VALUE"""),"")</f>
        <v/>
      </c>
      <c r="AF14" s="65" t="str">
        <f ca="1">IFERROR(__xludf.DUMMYFUNCTION("""COMPUTED_VALUE"""),"")</f>
        <v/>
      </c>
      <c r="AG14" s="65" t="str">
        <f ca="1">IFERROR(__xludf.DUMMYFUNCTION("""COMPUTED_VALUE"""),"")</f>
        <v/>
      </c>
    </row>
    <row r="15" spans="1:33" ht="15" customHeight="1">
      <c r="A15" s="63">
        <v>1</v>
      </c>
      <c r="B15" s="64" t="str">
        <f ca="1">IFERROR(__xludf.DUMMYFUNCTION("""COMPUTED_VALUE"""),"I.E. SANTA ANA - ANTONIO NARIÑO")</f>
        <v>I.E. SANTA ANA - ANTONIO NARIÑO</v>
      </c>
      <c r="C15" s="65">
        <f ca="1">IFERROR(__xludf.DUMMYFUNCTION("""COMPUTED_VALUE"""),14)</f>
        <v>14</v>
      </c>
      <c r="D15" s="66" t="str">
        <f ca="1">IFERROR(__xludf.DUMMYFUNCTION("""COMPUTED_VALUE"""),"Pendiente por Digitar")</f>
        <v>Pendiente por Digitar</v>
      </c>
      <c r="E15" s="65" t="str">
        <f ca="1">IFERROR(__xludf.DUMMYFUNCTION("""COMPUTED_VALUE"""),"")</f>
        <v/>
      </c>
      <c r="F15" s="65" t="str">
        <f ca="1">IFERROR(__xludf.DUMMYFUNCTION("""COMPUTED_VALUE"""),"")</f>
        <v/>
      </c>
      <c r="G15" s="65" t="str">
        <f ca="1">IFERROR(__xludf.DUMMYFUNCTION("""COMPUTED_VALUE"""),"")</f>
        <v/>
      </c>
      <c r="H15" s="65" t="str">
        <f ca="1">IFERROR(__xludf.DUMMYFUNCTION("""COMPUTED_VALUE"""),"")</f>
        <v/>
      </c>
      <c r="I15" s="65" t="str">
        <f ca="1">IFERROR(__xludf.DUMMYFUNCTION("""COMPUTED_VALUE"""),"")</f>
        <v/>
      </c>
      <c r="J15" s="65" t="str">
        <f ca="1">IFERROR(__xludf.DUMMYFUNCTION("""COMPUTED_VALUE"""),"")</f>
        <v/>
      </c>
      <c r="K15" s="65" t="str">
        <f ca="1">IFERROR(__xludf.DUMMYFUNCTION("""COMPUTED_VALUE"""),"")</f>
        <v/>
      </c>
      <c r="L15" s="65" t="str">
        <f ca="1">IFERROR(__xludf.DUMMYFUNCTION("""COMPUTED_VALUE"""),"")</f>
        <v/>
      </c>
      <c r="M15" s="65" t="str">
        <f ca="1">IFERROR(__xludf.DUMMYFUNCTION("""COMPUTED_VALUE"""),"")</f>
        <v/>
      </c>
      <c r="N15" s="65" t="str">
        <f ca="1">IFERROR(__xludf.DUMMYFUNCTION("""COMPUTED_VALUE"""),"")</f>
        <v/>
      </c>
      <c r="O15" s="65" t="str">
        <f ca="1">IFERROR(__xludf.DUMMYFUNCTION("""COMPUTED_VALUE"""),"")</f>
        <v/>
      </c>
      <c r="P15" s="65" t="str">
        <f ca="1">IFERROR(__xludf.DUMMYFUNCTION("""COMPUTED_VALUE"""),"")</f>
        <v/>
      </c>
      <c r="Q15" s="65" t="str">
        <f ca="1">IFERROR(__xludf.DUMMYFUNCTION("""COMPUTED_VALUE"""),"")</f>
        <v/>
      </c>
      <c r="R15" s="65" t="str">
        <f ca="1">IFERROR(__xludf.DUMMYFUNCTION("""COMPUTED_VALUE"""),"")</f>
        <v/>
      </c>
      <c r="S15" s="65" t="str">
        <f ca="1">IFERROR(__xludf.DUMMYFUNCTION("""COMPUTED_VALUE"""),"")</f>
        <v/>
      </c>
      <c r="T15" s="65" t="str">
        <f ca="1">IFERROR(__xludf.DUMMYFUNCTION("""COMPUTED_VALUE"""),"")</f>
        <v/>
      </c>
      <c r="U15" s="65" t="str">
        <f ca="1">IFERROR(__xludf.DUMMYFUNCTION("""COMPUTED_VALUE"""),"")</f>
        <v/>
      </c>
      <c r="V15" s="65" t="str">
        <f ca="1">IFERROR(__xludf.DUMMYFUNCTION("""COMPUTED_VALUE"""),"")</f>
        <v/>
      </c>
      <c r="W15" s="65" t="str">
        <f ca="1">IFERROR(__xludf.DUMMYFUNCTION("""COMPUTED_VALUE"""),"")</f>
        <v/>
      </c>
      <c r="X15" s="65" t="str">
        <f ca="1">IFERROR(__xludf.DUMMYFUNCTION("""COMPUTED_VALUE"""),"")</f>
        <v/>
      </c>
      <c r="Y15" s="65" t="str">
        <f ca="1">IFERROR(__xludf.DUMMYFUNCTION("""COMPUTED_VALUE"""),"")</f>
        <v/>
      </c>
      <c r="Z15" s="65" t="str">
        <f ca="1">IFERROR(__xludf.DUMMYFUNCTION("""COMPUTED_VALUE"""),"")</f>
        <v/>
      </c>
      <c r="AA15" s="65" t="str">
        <f ca="1">IFERROR(__xludf.DUMMYFUNCTION("""COMPUTED_VALUE"""),"")</f>
        <v/>
      </c>
      <c r="AB15" s="65" t="str">
        <f ca="1">IFERROR(__xludf.DUMMYFUNCTION("""COMPUTED_VALUE"""),"")</f>
        <v/>
      </c>
      <c r="AC15" s="65" t="str">
        <f ca="1">IFERROR(__xludf.DUMMYFUNCTION("""COMPUTED_VALUE"""),"")</f>
        <v/>
      </c>
      <c r="AD15" s="65" t="str">
        <f ca="1">IFERROR(__xludf.DUMMYFUNCTION("""COMPUTED_VALUE"""),"")</f>
        <v/>
      </c>
      <c r="AE15" s="65" t="str">
        <f ca="1">IFERROR(__xludf.DUMMYFUNCTION("""COMPUTED_VALUE"""),"")</f>
        <v/>
      </c>
      <c r="AF15" s="65" t="str">
        <f ca="1">IFERROR(__xludf.DUMMYFUNCTION("""COMPUTED_VALUE"""),"")</f>
        <v/>
      </c>
      <c r="AG15" s="65" t="str">
        <f ca="1">IFERROR(__xludf.DUMMYFUNCTION("""COMPUTED_VALUE"""),"")</f>
        <v/>
      </c>
    </row>
    <row r="16" spans="1:33" ht="15" customHeight="1">
      <c r="A16" s="63">
        <v>1</v>
      </c>
      <c r="B16" s="64" t="str">
        <f ca="1">IFERROR(__xludf.DUMMYFUNCTION("""COMPUTED_VALUE"""),"I.E. SANTA ANA - ANTONIO NARIÑO")</f>
        <v>I.E. SANTA ANA - ANTONIO NARIÑO</v>
      </c>
      <c r="C16" s="65">
        <f ca="1">IFERROR(__xludf.DUMMYFUNCTION("""COMPUTED_VALUE"""),15)</f>
        <v>15</v>
      </c>
      <c r="D16" s="66" t="str">
        <f ca="1">IFERROR(__xludf.DUMMYFUNCTION("""COMPUTED_VALUE"""),"Pendiente por Digitar")</f>
        <v>Pendiente por Digitar</v>
      </c>
      <c r="E16" s="65" t="str">
        <f ca="1">IFERROR(__xludf.DUMMYFUNCTION("""COMPUTED_VALUE"""),"")</f>
        <v/>
      </c>
      <c r="F16" s="65" t="str">
        <f ca="1">IFERROR(__xludf.DUMMYFUNCTION("""COMPUTED_VALUE"""),"")</f>
        <v/>
      </c>
      <c r="G16" s="65" t="str">
        <f ca="1">IFERROR(__xludf.DUMMYFUNCTION("""COMPUTED_VALUE"""),"")</f>
        <v/>
      </c>
      <c r="H16" s="65" t="str">
        <f ca="1">IFERROR(__xludf.DUMMYFUNCTION("""COMPUTED_VALUE"""),"")</f>
        <v/>
      </c>
      <c r="I16" s="65" t="str">
        <f ca="1">IFERROR(__xludf.DUMMYFUNCTION("""COMPUTED_VALUE"""),"")</f>
        <v/>
      </c>
      <c r="J16" s="65" t="str">
        <f ca="1">IFERROR(__xludf.DUMMYFUNCTION("""COMPUTED_VALUE"""),"")</f>
        <v/>
      </c>
      <c r="K16" s="65" t="str">
        <f ca="1">IFERROR(__xludf.DUMMYFUNCTION("""COMPUTED_VALUE"""),"")</f>
        <v/>
      </c>
      <c r="L16" s="65" t="str">
        <f ca="1">IFERROR(__xludf.DUMMYFUNCTION("""COMPUTED_VALUE"""),"")</f>
        <v/>
      </c>
      <c r="M16" s="65" t="str">
        <f ca="1">IFERROR(__xludf.DUMMYFUNCTION("""COMPUTED_VALUE"""),"")</f>
        <v/>
      </c>
      <c r="N16" s="65" t="str">
        <f ca="1">IFERROR(__xludf.DUMMYFUNCTION("""COMPUTED_VALUE"""),"")</f>
        <v/>
      </c>
      <c r="O16" s="65" t="str">
        <f ca="1">IFERROR(__xludf.DUMMYFUNCTION("""COMPUTED_VALUE"""),"")</f>
        <v/>
      </c>
      <c r="P16" s="65" t="str">
        <f ca="1">IFERROR(__xludf.DUMMYFUNCTION("""COMPUTED_VALUE"""),"")</f>
        <v/>
      </c>
      <c r="Q16" s="65" t="str">
        <f ca="1">IFERROR(__xludf.DUMMYFUNCTION("""COMPUTED_VALUE"""),"")</f>
        <v/>
      </c>
      <c r="R16" s="65" t="str">
        <f ca="1">IFERROR(__xludf.DUMMYFUNCTION("""COMPUTED_VALUE"""),"")</f>
        <v/>
      </c>
      <c r="S16" s="65" t="str">
        <f ca="1">IFERROR(__xludf.DUMMYFUNCTION("""COMPUTED_VALUE"""),"")</f>
        <v/>
      </c>
      <c r="T16" s="65" t="str">
        <f ca="1">IFERROR(__xludf.DUMMYFUNCTION("""COMPUTED_VALUE"""),"")</f>
        <v/>
      </c>
      <c r="U16" s="65" t="str">
        <f ca="1">IFERROR(__xludf.DUMMYFUNCTION("""COMPUTED_VALUE"""),"")</f>
        <v/>
      </c>
      <c r="V16" s="65" t="str">
        <f ca="1">IFERROR(__xludf.DUMMYFUNCTION("""COMPUTED_VALUE"""),"")</f>
        <v/>
      </c>
      <c r="W16" s="65" t="str">
        <f ca="1">IFERROR(__xludf.DUMMYFUNCTION("""COMPUTED_VALUE"""),"")</f>
        <v/>
      </c>
      <c r="X16" s="65" t="str">
        <f ca="1">IFERROR(__xludf.DUMMYFUNCTION("""COMPUTED_VALUE"""),"")</f>
        <v/>
      </c>
      <c r="Y16" s="65" t="str">
        <f ca="1">IFERROR(__xludf.DUMMYFUNCTION("""COMPUTED_VALUE"""),"")</f>
        <v/>
      </c>
      <c r="Z16" s="65" t="str">
        <f ca="1">IFERROR(__xludf.DUMMYFUNCTION("""COMPUTED_VALUE"""),"")</f>
        <v/>
      </c>
      <c r="AA16" s="65" t="str">
        <f ca="1">IFERROR(__xludf.DUMMYFUNCTION("""COMPUTED_VALUE"""),"")</f>
        <v/>
      </c>
      <c r="AB16" s="65" t="str">
        <f ca="1">IFERROR(__xludf.DUMMYFUNCTION("""COMPUTED_VALUE"""),"")</f>
        <v/>
      </c>
      <c r="AC16" s="65" t="str">
        <f ca="1">IFERROR(__xludf.DUMMYFUNCTION("""COMPUTED_VALUE"""),"")</f>
        <v/>
      </c>
      <c r="AD16" s="65" t="str">
        <f ca="1">IFERROR(__xludf.DUMMYFUNCTION("""COMPUTED_VALUE"""),"")</f>
        <v/>
      </c>
      <c r="AE16" s="65" t="str">
        <f ca="1">IFERROR(__xludf.DUMMYFUNCTION("""COMPUTED_VALUE"""),"")</f>
        <v/>
      </c>
      <c r="AF16" s="65" t="str">
        <f ca="1">IFERROR(__xludf.DUMMYFUNCTION("""COMPUTED_VALUE"""),"")</f>
        <v/>
      </c>
      <c r="AG16" s="65" t="str">
        <f ca="1">IFERROR(__xludf.DUMMYFUNCTION("""COMPUTED_VALUE"""),"")</f>
        <v/>
      </c>
    </row>
    <row r="17" spans="1:33" ht="15" customHeight="1">
      <c r="A17" s="63">
        <v>1</v>
      </c>
      <c r="B17" s="64" t="str">
        <f ca="1">IFERROR(__xludf.DUMMYFUNCTION("""COMPUTED_VALUE"""),"I.E. SANTA ANA - ANTONIO NARIÑO")</f>
        <v>I.E. SANTA ANA - ANTONIO NARIÑO</v>
      </c>
      <c r="C17" s="65">
        <f ca="1">IFERROR(__xludf.DUMMYFUNCTION("""COMPUTED_VALUE"""),16)</f>
        <v>16</v>
      </c>
      <c r="D17" s="66" t="str">
        <f ca="1">IFERROR(__xludf.DUMMYFUNCTION("""COMPUTED_VALUE"""),"Pendiente por Digitar")</f>
        <v>Pendiente por Digitar</v>
      </c>
      <c r="E17" s="65" t="str">
        <f ca="1">IFERROR(__xludf.DUMMYFUNCTION("""COMPUTED_VALUE"""),"")</f>
        <v/>
      </c>
      <c r="F17" s="65" t="str">
        <f ca="1">IFERROR(__xludf.DUMMYFUNCTION("""COMPUTED_VALUE"""),"")</f>
        <v/>
      </c>
      <c r="G17" s="65" t="str">
        <f ca="1">IFERROR(__xludf.DUMMYFUNCTION("""COMPUTED_VALUE"""),"")</f>
        <v/>
      </c>
      <c r="H17" s="65" t="str">
        <f ca="1">IFERROR(__xludf.DUMMYFUNCTION("""COMPUTED_VALUE"""),"")</f>
        <v/>
      </c>
      <c r="I17" s="65" t="str">
        <f ca="1">IFERROR(__xludf.DUMMYFUNCTION("""COMPUTED_VALUE"""),"")</f>
        <v/>
      </c>
      <c r="J17" s="65" t="str">
        <f ca="1">IFERROR(__xludf.DUMMYFUNCTION("""COMPUTED_VALUE"""),"")</f>
        <v/>
      </c>
      <c r="K17" s="65" t="str">
        <f ca="1">IFERROR(__xludf.DUMMYFUNCTION("""COMPUTED_VALUE"""),"")</f>
        <v/>
      </c>
      <c r="L17" s="65" t="str">
        <f ca="1">IFERROR(__xludf.DUMMYFUNCTION("""COMPUTED_VALUE"""),"")</f>
        <v/>
      </c>
      <c r="M17" s="65" t="str">
        <f ca="1">IFERROR(__xludf.DUMMYFUNCTION("""COMPUTED_VALUE"""),"")</f>
        <v/>
      </c>
      <c r="N17" s="65" t="str">
        <f ca="1">IFERROR(__xludf.DUMMYFUNCTION("""COMPUTED_VALUE"""),"")</f>
        <v/>
      </c>
      <c r="O17" s="65" t="str">
        <f ca="1">IFERROR(__xludf.DUMMYFUNCTION("""COMPUTED_VALUE"""),"")</f>
        <v/>
      </c>
      <c r="P17" s="65" t="str">
        <f ca="1">IFERROR(__xludf.DUMMYFUNCTION("""COMPUTED_VALUE"""),"")</f>
        <v/>
      </c>
      <c r="Q17" s="65" t="str">
        <f ca="1">IFERROR(__xludf.DUMMYFUNCTION("""COMPUTED_VALUE"""),"")</f>
        <v/>
      </c>
      <c r="R17" s="65" t="str">
        <f ca="1">IFERROR(__xludf.DUMMYFUNCTION("""COMPUTED_VALUE"""),"")</f>
        <v/>
      </c>
      <c r="S17" s="65" t="str">
        <f ca="1">IFERROR(__xludf.DUMMYFUNCTION("""COMPUTED_VALUE"""),"")</f>
        <v/>
      </c>
      <c r="T17" s="65" t="str">
        <f ca="1">IFERROR(__xludf.DUMMYFUNCTION("""COMPUTED_VALUE"""),"")</f>
        <v/>
      </c>
      <c r="U17" s="65" t="str">
        <f ca="1">IFERROR(__xludf.DUMMYFUNCTION("""COMPUTED_VALUE"""),"")</f>
        <v/>
      </c>
      <c r="V17" s="65" t="str">
        <f ca="1">IFERROR(__xludf.DUMMYFUNCTION("""COMPUTED_VALUE"""),"")</f>
        <v/>
      </c>
      <c r="W17" s="65" t="str">
        <f ca="1">IFERROR(__xludf.DUMMYFUNCTION("""COMPUTED_VALUE"""),"")</f>
        <v/>
      </c>
      <c r="X17" s="65" t="str">
        <f ca="1">IFERROR(__xludf.DUMMYFUNCTION("""COMPUTED_VALUE"""),"")</f>
        <v/>
      </c>
      <c r="Y17" s="65" t="str">
        <f ca="1">IFERROR(__xludf.DUMMYFUNCTION("""COMPUTED_VALUE"""),"")</f>
        <v/>
      </c>
      <c r="Z17" s="65" t="str">
        <f ca="1">IFERROR(__xludf.DUMMYFUNCTION("""COMPUTED_VALUE"""),"")</f>
        <v/>
      </c>
      <c r="AA17" s="65" t="str">
        <f ca="1">IFERROR(__xludf.DUMMYFUNCTION("""COMPUTED_VALUE"""),"")</f>
        <v/>
      </c>
      <c r="AB17" s="65" t="str">
        <f ca="1">IFERROR(__xludf.DUMMYFUNCTION("""COMPUTED_VALUE"""),"")</f>
        <v/>
      </c>
      <c r="AC17" s="65" t="str">
        <f ca="1">IFERROR(__xludf.DUMMYFUNCTION("""COMPUTED_VALUE"""),"")</f>
        <v/>
      </c>
      <c r="AD17" s="65" t="str">
        <f ca="1">IFERROR(__xludf.DUMMYFUNCTION("""COMPUTED_VALUE"""),"")</f>
        <v/>
      </c>
      <c r="AE17" s="65" t="str">
        <f ca="1">IFERROR(__xludf.DUMMYFUNCTION("""COMPUTED_VALUE"""),"")</f>
        <v/>
      </c>
      <c r="AF17" s="65" t="str">
        <f ca="1">IFERROR(__xludf.DUMMYFUNCTION("""COMPUTED_VALUE"""),"")</f>
        <v/>
      </c>
      <c r="AG17" s="65" t="str">
        <f ca="1">IFERROR(__xludf.DUMMYFUNCTION("""COMPUTED_VALUE"""),"")</f>
        <v/>
      </c>
    </row>
    <row r="18" spans="1:33" ht="15" customHeight="1">
      <c r="A18" s="63">
        <v>1</v>
      </c>
      <c r="B18" s="64" t="str">
        <f ca="1">IFERROR(__xludf.DUMMYFUNCTION("""COMPUTED_VALUE"""),"I.E. SANTA ANA - ANTONIO NARIÑO")</f>
        <v>I.E. SANTA ANA - ANTONIO NARIÑO</v>
      </c>
      <c r="C18" s="65">
        <f ca="1">IFERROR(__xludf.DUMMYFUNCTION("""COMPUTED_VALUE"""),17)</f>
        <v>17</v>
      </c>
      <c r="D18" s="66" t="str">
        <f ca="1">IFERROR(__xludf.DUMMYFUNCTION("""COMPUTED_VALUE"""),"Pendiente por Digitar")</f>
        <v>Pendiente por Digitar</v>
      </c>
      <c r="E18" s="65" t="str">
        <f ca="1">IFERROR(__xludf.DUMMYFUNCTION("""COMPUTED_VALUE"""),"")</f>
        <v/>
      </c>
      <c r="F18" s="65" t="str">
        <f ca="1">IFERROR(__xludf.DUMMYFUNCTION("""COMPUTED_VALUE"""),"")</f>
        <v/>
      </c>
      <c r="G18" s="65" t="str">
        <f ca="1">IFERROR(__xludf.DUMMYFUNCTION("""COMPUTED_VALUE"""),"")</f>
        <v/>
      </c>
      <c r="H18" s="65" t="str">
        <f ca="1">IFERROR(__xludf.DUMMYFUNCTION("""COMPUTED_VALUE"""),"")</f>
        <v/>
      </c>
      <c r="I18" s="65" t="str">
        <f ca="1">IFERROR(__xludf.DUMMYFUNCTION("""COMPUTED_VALUE"""),"")</f>
        <v/>
      </c>
      <c r="J18" s="65" t="str">
        <f ca="1">IFERROR(__xludf.DUMMYFUNCTION("""COMPUTED_VALUE"""),"")</f>
        <v/>
      </c>
      <c r="K18" s="65" t="str">
        <f ca="1">IFERROR(__xludf.DUMMYFUNCTION("""COMPUTED_VALUE"""),"")</f>
        <v/>
      </c>
      <c r="L18" s="65" t="str">
        <f ca="1">IFERROR(__xludf.DUMMYFUNCTION("""COMPUTED_VALUE"""),"")</f>
        <v/>
      </c>
      <c r="M18" s="65" t="str">
        <f ca="1">IFERROR(__xludf.DUMMYFUNCTION("""COMPUTED_VALUE"""),"")</f>
        <v/>
      </c>
      <c r="N18" s="65" t="str">
        <f ca="1">IFERROR(__xludf.DUMMYFUNCTION("""COMPUTED_VALUE"""),"")</f>
        <v/>
      </c>
      <c r="O18" s="65" t="str">
        <f ca="1">IFERROR(__xludf.DUMMYFUNCTION("""COMPUTED_VALUE"""),"")</f>
        <v/>
      </c>
      <c r="P18" s="65" t="str">
        <f ca="1">IFERROR(__xludf.DUMMYFUNCTION("""COMPUTED_VALUE"""),"")</f>
        <v/>
      </c>
      <c r="Q18" s="65" t="str">
        <f ca="1">IFERROR(__xludf.DUMMYFUNCTION("""COMPUTED_VALUE"""),"")</f>
        <v/>
      </c>
      <c r="R18" s="65" t="str">
        <f ca="1">IFERROR(__xludf.DUMMYFUNCTION("""COMPUTED_VALUE"""),"")</f>
        <v/>
      </c>
      <c r="S18" s="65" t="str">
        <f ca="1">IFERROR(__xludf.DUMMYFUNCTION("""COMPUTED_VALUE"""),"")</f>
        <v/>
      </c>
      <c r="T18" s="65" t="str">
        <f ca="1">IFERROR(__xludf.DUMMYFUNCTION("""COMPUTED_VALUE"""),"")</f>
        <v/>
      </c>
      <c r="U18" s="65" t="str">
        <f ca="1">IFERROR(__xludf.DUMMYFUNCTION("""COMPUTED_VALUE"""),"")</f>
        <v/>
      </c>
      <c r="V18" s="65" t="str">
        <f ca="1">IFERROR(__xludf.DUMMYFUNCTION("""COMPUTED_VALUE"""),"")</f>
        <v/>
      </c>
      <c r="W18" s="65" t="str">
        <f ca="1">IFERROR(__xludf.DUMMYFUNCTION("""COMPUTED_VALUE"""),"")</f>
        <v/>
      </c>
      <c r="X18" s="65" t="str">
        <f ca="1">IFERROR(__xludf.DUMMYFUNCTION("""COMPUTED_VALUE"""),"")</f>
        <v/>
      </c>
      <c r="Y18" s="65" t="str">
        <f ca="1">IFERROR(__xludf.DUMMYFUNCTION("""COMPUTED_VALUE"""),"")</f>
        <v/>
      </c>
      <c r="Z18" s="65" t="str">
        <f ca="1">IFERROR(__xludf.DUMMYFUNCTION("""COMPUTED_VALUE"""),"")</f>
        <v/>
      </c>
      <c r="AA18" s="65" t="str">
        <f ca="1">IFERROR(__xludf.DUMMYFUNCTION("""COMPUTED_VALUE"""),"")</f>
        <v/>
      </c>
      <c r="AB18" s="65" t="str">
        <f ca="1">IFERROR(__xludf.DUMMYFUNCTION("""COMPUTED_VALUE"""),"")</f>
        <v/>
      </c>
      <c r="AC18" s="65" t="str">
        <f ca="1">IFERROR(__xludf.DUMMYFUNCTION("""COMPUTED_VALUE"""),"")</f>
        <v/>
      </c>
      <c r="AD18" s="65" t="str">
        <f ca="1">IFERROR(__xludf.DUMMYFUNCTION("""COMPUTED_VALUE"""),"")</f>
        <v/>
      </c>
      <c r="AE18" s="65" t="str">
        <f ca="1">IFERROR(__xludf.DUMMYFUNCTION("""COMPUTED_VALUE"""),"")</f>
        <v/>
      </c>
      <c r="AF18" s="65" t="str">
        <f ca="1">IFERROR(__xludf.DUMMYFUNCTION("""COMPUTED_VALUE"""),"")</f>
        <v/>
      </c>
      <c r="AG18" s="65" t="str">
        <f ca="1">IFERROR(__xludf.DUMMYFUNCTION("""COMPUTED_VALUE"""),"")</f>
        <v/>
      </c>
    </row>
    <row r="19" spans="1:33" ht="15" customHeight="1">
      <c r="A19" s="63">
        <v>1</v>
      </c>
      <c r="B19" s="64" t="str">
        <f ca="1">IFERROR(__xludf.DUMMYFUNCTION("""COMPUTED_VALUE"""),"I.E. SANTA ANA - ANTONIO NARIÑO")</f>
        <v>I.E. SANTA ANA - ANTONIO NARIÑO</v>
      </c>
      <c r="C19" s="65">
        <f ca="1">IFERROR(__xludf.DUMMYFUNCTION("""COMPUTED_VALUE"""),18)</f>
        <v>18</v>
      </c>
      <c r="D19" s="66" t="str">
        <f ca="1">IFERROR(__xludf.DUMMYFUNCTION("""COMPUTED_VALUE"""),"Pendiente por Digitar")</f>
        <v>Pendiente por Digitar</v>
      </c>
      <c r="E19" s="65" t="str">
        <f ca="1">IFERROR(__xludf.DUMMYFUNCTION("""COMPUTED_VALUE"""),"")</f>
        <v/>
      </c>
      <c r="F19" s="65" t="str">
        <f ca="1">IFERROR(__xludf.DUMMYFUNCTION("""COMPUTED_VALUE"""),"")</f>
        <v/>
      </c>
      <c r="G19" s="65" t="str">
        <f ca="1">IFERROR(__xludf.DUMMYFUNCTION("""COMPUTED_VALUE"""),"")</f>
        <v/>
      </c>
      <c r="H19" s="65" t="str">
        <f ca="1">IFERROR(__xludf.DUMMYFUNCTION("""COMPUTED_VALUE"""),"")</f>
        <v/>
      </c>
      <c r="I19" s="65" t="str">
        <f ca="1">IFERROR(__xludf.DUMMYFUNCTION("""COMPUTED_VALUE"""),"")</f>
        <v/>
      </c>
      <c r="J19" s="65" t="str">
        <f ca="1">IFERROR(__xludf.DUMMYFUNCTION("""COMPUTED_VALUE"""),"")</f>
        <v/>
      </c>
      <c r="K19" s="65" t="str">
        <f ca="1">IFERROR(__xludf.DUMMYFUNCTION("""COMPUTED_VALUE"""),"")</f>
        <v/>
      </c>
      <c r="L19" s="65" t="str">
        <f ca="1">IFERROR(__xludf.DUMMYFUNCTION("""COMPUTED_VALUE"""),"")</f>
        <v/>
      </c>
      <c r="M19" s="65" t="str">
        <f ca="1">IFERROR(__xludf.DUMMYFUNCTION("""COMPUTED_VALUE"""),"")</f>
        <v/>
      </c>
      <c r="N19" s="65" t="str">
        <f ca="1">IFERROR(__xludf.DUMMYFUNCTION("""COMPUTED_VALUE"""),"")</f>
        <v/>
      </c>
      <c r="O19" s="65" t="str">
        <f ca="1">IFERROR(__xludf.DUMMYFUNCTION("""COMPUTED_VALUE"""),"")</f>
        <v/>
      </c>
      <c r="P19" s="65" t="str">
        <f ca="1">IFERROR(__xludf.DUMMYFUNCTION("""COMPUTED_VALUE"""),"")</f>
        <v/>
      </c>
      <c r="Q19" s="65" t="str">
        <f ca="1">IFERROR(__xludf.DUMMYFUNCTION("""COMPUTED_VALUE"""),"")</f>
        <v/>
      </c>
      <c r="R19" s="65" t="str">
        <f ca="1">IFERROR(__xludf.DUMMYFUNCTION("""COMPUTED_VALUE"""),"")</f>
        <v/>
      </c>
      <c r="S19" s="65" t="str">
        <f ca="1">IFERROR(__xludf.DUMMYFUNCTION("""COMPUTED_VALUE"""),"")</f>
        <v/>
      </c>
      <c r="T19" s="65" t="str">
        <f ca="1">IFERROR(__xludf.DUMMYFUNCTION("""COMPUTED_VALUE"""),"")</f>
        <v/>
      </c>
      <c r="U19" s="65" t="str">
        <f ca="1">IFERROR(__xludf.DUMMYFUNCTION("""COMPUTED_VALUE"""),"")</f>
        <v/>
      </c>
      <c r="V19" s="65" t="str">
        <f ca="1">IFERROR(__xludf.DUMMYFUNCTION("""COMPUTED_VALUE"""),"")</f>
        <v/>
      </c>
      <c r="W19" s="65" t="str">
        <f ca="1">IFERROR(__xludf.DUMMYFUNCTION("""COMPUTED_VALUE"""),"")</f>
        <v/>
      </c>
      <c r="X19" s="65" t="str">
        <f ca="1">IFERROR(__xludf.DUMMYFUNCTION("""COMPUTED_VALUE"""),"")</f>
        <v/>
      </c>
      <c r="Y19" s="65" t="str">
        <f ca="1">IFERROR(__xludf.DUMMYFUNCTION("""COMPUTED_VALUE"""),"")</f>
        <v/>
      </c>
      <c r="Z19" s="65" t="str">
        <f ca="1">IFERROR(__xludf.DUMMYFUNCTION("""COMPUTED_VALUE"""),"")</f>
        <v/>
      </c>
      <c r="AA19" s="65" t="str">
        <f ca="1">IFERROR(__xludf.DUMMYFUNCTION("""COMPUTED_VALUE"""),"")</f>
        <v/>
      </c>
      <c r="AB19" s="65" t="str">
        <f ca="1">IFERROR(__xludf.DUMMYFUNCTION("""COMPUTED_VALUE"""),"")</f>
        <v/>
      </c>
      <c r="AC19" s="65" t="str">
        <f ca="1">IFERROR(__xludf.DUMMYFUNCTION("""COMPUTED_VALUE"""),"")</f>
        <v/>
      </c>
      <c r="AD19" s="65" t="str">
        <f ca="1">IFERROR(__xludf.DUMMYFUNCTION("""COMPUTED_VALUE"""),"")</f>
        <v/>
      </c>
      <c r="AE19" s="65" t="str">
        <f ca="1">IFERROR(__xludf.DUMMYFUNCTION("""COMPUTED_VALUE"""),"")</f>
        <v/>
      </c>
      <c r="AF19" s="65" t="str">
        <f ca="1">IFERROR(__xludf.DUMMYFUNCTION("""COMPUTED_VALUE"""),"")</f>
        <v/>
      </c>
      <c r="AG19" s="65" t="str">
        <f ca="1">IFERROR(__xludf.DUMMYFUNCTION("""COMPUTED_VALUE"""),"")</f>
        <v/>
      </c>
    </row>
    <row r="20" spans="1:33" ht="15" customHeight="1">
      <c r="A20" s="63">
        <v>1</v>
      </c>
      <c r="B20" s="64" t="str">
        <f ca="1">IFERROR(__xludf.DUMMYFUNCTION("""COMPUTED_VALUE"""),"I.E. SANTA ANA - ANTONIO NARIÑO")</f>
        <v>I.E. SANTA ANA - ANTONIO NARIÑO</v>
      </c>
      <c r="C20" s="65">
        <f ca="1">IFERROR(__xludf.DUMMYFUNCTION("""COMPUTED_VALUE"""),19)</f>
        <v>19</v>
      </c>
      <c r="D20" s="66" t="str">
        <f ca="1">IFERROR(__xludf.DUMMYFUNCTION("""COMPUTED_VALUE"""),"Pendiente por Digitar")</f>
        <v>Pendiente por Digitar</v>
      </c>
      <c r="E20" s="65" t="str">
        <f ca="1">IFERROR(__xludf.DUMMYFUNCTION("""COMPUTED_VALUE"""),"")</f>
        <v/>
      </c>
      <c r="F20" s="65" t="str">
        <f ca="1">IFERROR(__xludf.DUMMYFUNCTION("""COMPUTED_VALUE"""),"")</f>
        <v/>
      </c>
      <c r="G20" s="65" t="str">
        <f ca="1">IFERROR(__xludf.DUMMYFUNCTION("""COMPUTED_VALUE"""),"")</f>
        <v/>
      </c>
      <c r="H20" s="65" t="str">
        <f ca="1">IFERROR(__xludf.DUMMYFUNCTION("""COMPUTED_VALUE"""),"")</f>
        <v/>
      </c>
      <c r="I20" s="65" t="str">
        <f ca="1">IFERROR(__xludf.DUMMYFUNCTION("""COMPUTED_VALUE"""),"")</f>
        <v/>
      </c>
      <c r="J20" s="65" t="str">
        <f ca="1">IFERROR(__xludf.DUMMYFUNCTION("""COMPUTED_VALUE"""),"")</f>
        <v/>
      </c>
      <c r="K20" s="65" t="str">
        <f ca="1">IFERROR(__xludf.DUMMYFUNCTION("""COMPUTED_VALUE"""),"")</f>
        <v/>
      </c>
      <c r="L20" s="65" t="str">
        <f ca="1">IFERROR(__xludf.DUMMYFUNCTION("""COMPUTED_VALUE"""),"")</f>
        <v/>
      </c>
      <c r="M20" s="65" t="str">
        <f ca="1">IFERROR(__xludf.DUMMYFUNCTION("""COMPUTED_VALUE"""),"")</f>
        <v/>
      </c>
      <c r="N20" s="65" t="str">
        <f ca="1">IFERROR(__xludf.DUMMYFUNCTION("""COMPUTED_VALUE"""),"")</f>
        <v/>
      </c>
      <c r="O20" s="65" t="str">
        <f ca="1">IFERROR(__xludf.DUMMYFUNCTION("""COMPUTED_VALUE"""),"")</f>
        <v/>
      </c>
      <c r="P20" s="65" t="str">
        <f ca="1">IFERROR(__xludf.DUMMYFUNCTION("""COMPUTED_VALUE"""),"")</f>
        <v/>
      </c>
      <c r="Q20" s="65" t="str">
        <f ca="1">IFERROR(__xludf.DUMMYFUNCTION("""COMPUTED_VALUE"""),"")</f>
        <v/>
      </c>
      <c r="R20" s="65" t="str">
        <f ca="1">IFERROR(__xludf.DUMMYFUNCTION("""COMPUTED_VALUE"""),"")</f>
        <v/>
      </c>
      <c r="S20" s="65" t="str">
        <f ca="1">IFERROR(__xludf.DUMMYFUNCTION("""COMPUTED_VALUE"""),"")</f>
        <v/>
      </c>
      <c r="T20" s="65" t="str">
        <f ca="1">IFERROR(__xludf.DUMMYFUNCTION("""COMPUTED_VALUE"""),"")</f>
        <v/>
      </c>
      <c r="U20" s="65" t="str">
        <f ca="1">IFERROR(__xludf.DUMMYFUNCTION("""COMPUTED_VALUE"""),"")</f>
        <v/>
      </c>
      <c r="V20" s="65" t="str">
        <f ca="1">IFERROR(__xludf.DUMMYFUNCTION("""COMPUTED_VALUE"""),"")</f>
        <v/>
      </c>
      <c r="W20" s="65" t="str">
        <f ca="1">IFERROR(__xludf.DUMMYFUNCTION("""COMPUTED_VALUE"""),"")</f>
        <v/>
      </c>
      <c r="X20" s="65" t="str">
        <f ca="1">IFERROR(__xludf.DUMMYFUNCTION("""COMPUTED_VALUE"""),"")</f>
        <v/>
      </c>
      <c r="Y20" s="65" t="str">
        <f ca="1">IFERROR(__xludf.DUMMYFUNCTION("""COMPUTED_VALUE"""),"")</f>
        <v/>
      </c>
      <c r="Z20" s="65" t="str">
        <f ca="1">IFERROR(__xludf.DUMMYFUNCTION("""COMPUTED_VALUE"""),"")</f>
        <v/>
      </c>
      <c r="AA20" s="65" t="str">
        <f ca="1">IFERROR(__xludf.DUMMYFUNCTION("""COMPUTED_VALUE"""),"")</f>
        <v/>
      </c>
      <c r="AB20" s="65" t="str">
        <f ca="1">IFERROR(__xludf.DUMMYFUNCTION("""COMPUTED_VALUE"""),"")</f>
        <v/>
      </c>
      <c r="AC20" s="65" t="str">
        <f ca="1">IFERROR(__xludf.DUMMYFUNCTION("""COMPUTED_VALUE"""),"")</f>
        <v/>
      </c>
      <c r="AD20" s="65" t="str">
        <f ca="1">IFERROR(__xludf.DUMMYFUNCTION("""COMPUTED_VALUE"""),"")</f>
        <v/>
      </c>
      <c r="AE20" s="65" t="str">
        <f ca="1">IFERROR(__xludf.DUMMYFUNCTION("""COMPUTED_VALUE"""),"")</f>
        <v/>
      </c>
      <c r="AF20" s="65" t="str">
        <f ca="1">IFERROR(__xludf.DUMMYFUNCTION("""COMPUTED_VALUE"""),"")</f>
        <v/>
      </c>
      <c r="AG20" s="65" t="str">
        <f ca="1">IFERROR(__xludf.DUMMYFUNCTION("""COMPUTED_VALUE"""),"")</f>
        <v/>
      </c>
    </row>
    <row r="21" spans="1:33" ht="15" customHeight="1">
      <c r="A21" s="63">
        <v>1</v>
      </c>
      <c r="B21" s="64" t="str">
        <f ca="1">IFERROR(__xludf.DUMMYFUNCTION("""COMPUTED_VALUE"""),"I.E. SANTA ANA - ANTONIO NARIÑO")</f>
        <v>I.E. SANTA ANA - ANTONIO NARIÑO</v>
      </c>
      <c r="C21" s="65">
        <f ca="1">IFERROR(__xludf.DUMMYFUNCTION("""COMPUTED_VALUE"""),20)</f>
        <v>20</v>
      </c>
      <c r="D21" s="66" t="str">
        <f ca="1">IFERROR(__xludf.DUMMYFUNCTION("""COMPUTED_VALUE"""),"Pendiente por Digitar")</f>
        <v>Pendiente por Digitar</v>
      </c>
      <c r="E21" s="65" t="str">
        <f ca="1">IFERROR(__xludf.DUMMYFUNCTION("""COMPUTED_VALUE"""),"")</f>
        <v/>
      </c>
      <c r="F21" s="65" t="str">
        <f ca="1">IFERROR(__xludf.DUMMYFUNCTION("""COMPUTED_VALUE"""),"")</f>
        <v/>
      </c>
      <c r="G21" s="65" t="str">
        <f ca="1">IFERROR(__xludf.DUMMYFUNCTION("""COMPUTED_VALUE"""),"")</f>
        <v/>
      </c>
      <c r="H21" s="65" t="str">
        <f ca="1">IFERROR(__xludf.DUMMYFUNCTION("""COMPUTED_VALUE"""),"")</f>
        <v/>
      </c>
      <c r="I21" s="65" t="str">
        <f ca="1">IFERROR(__xludf.DUMMYFUNCTION("""COMPUTED_VALUE"""),"")</f>
        <v/>
      </c>
      <c r="J21" s="65" t="str">
        <f ca="1">IFERROR(__xludf.DUMMYFUNCTION("""COMPUTED_VALUE"""),"")</f>
        <v/>
      </c>
      <c r="K21" s="65" t="str">
        <f ca="1">IFERROR(__xludf.DUMMYFUNCTION("""COMPUTED_VALUE"""),"")</f>
        <v/>
      </c>
      <c r="L21" s="65" t="str">
        <f ca="1">IFERROR(__xludf.DUMMYFUNCTION("""COMPUTED_VALUE"""),"")</f>
        <v/>
      </c>
      <c r="M21" s="65" t="str">
        <f ca="1">IFERROR(__xludf.DUMMYFUNCTION("""COMPUTED_VALUE"""),"")</f>
        <v/>
      </c>
      <c r="N21" s="65" t="str">
        <f ca="1">IFERROR(__xludf.DUMMYFUNCTION("""COMPUTED_VALUE"""),"")</f>
        <v/>
      </c>
      <c r="O21" s="65" t="str">
        <f ca="1">IFERROR(__xludf.DUMMYFUNCTION("""COMPUTED_VALUE"""),"")</f>
        <v/>
      </c>
      <c r="P21" s="65" t="str">
        <f ca="1">IFERROR(__xludf.DUMMYFUNCTION("""COMPUTED_VALUE"""),"")</f>
        <v/>
      </c>
      <c r="Q21" s="65" t="str">
        <f ca="1">IFERROR(__xludf.DUMMYFUNCTION("""COMPUTED_VALUE"""),"")</f>
        <v/>
      </c>
      <c r="R21" s="65" t="str">
        <f ca="1">IFERROR(__xludf.DUMMYFUNCTION("""COMPUTED_VALUE"""),"")</f>
        <v/>
      </c>
      <c r="S21" s="65" t="str">
        <f ca="1">IFERROR(__xludf.DUMMYFUNCTION("""COMPUTED_VALUE"""),"")</f>
        <v/>
      </c>
      <c r="T21" s="65" t="str">
        <f ca="1">IFERROR(__xludf.DUMMYFUNCTION("""COMPUTED_VALUE"""),"")</f>
        <v/>
      </c>
      <c r="U21" s="65" t="str">
        <f ca="1">IFERROR(__xludf.DUMMYFUNCTION("""COMPUTED_VALUE"""),"")</f>
        <v/>
      </c>
      <c r="V21" s="65" t="str">
        <f ca="1">IFERROR(__xludf.DUMMYFUNCTION("""COMPUTED_VALUE"""),"")</f>
        <v/>
      </c>
      <c r="W21" s="65" t="str">
        <f ca="1">IFERROR(__xludf.DUMMYFUNCTION("""COMPUTED_VALUE"""),"")</f>
        <v/>
      </c>
      <c r="X21" s="65" t="str">
        <f ca="1">IFERROR(__xludf.DUMMYFUNCTION("""COMPUTED_VALUE"""),"")</f>
        <v/>
      </c>
      <c r="Y21" s="65" t="str">
        <f ca="1">IFERROR(__xludf.DUMMYFUNCTION("""COMPUTED_VALUE"""),"")</f>
        <v/>
      </c>
      <c r="Z21" s="65" t="str">
        <f ca="1">IFERROR(__xludf.DUMMYFUNCTION("""COMPUTED_VALUE"""),"")</f>
        <v/>
      </c>
      <c r="AA21" s="65" t="str">
        <f ca="1">IFERROR(__xludf.DUMMYFUNCTION("""COMPUTED_VALUE"""),"")</f>
        <v/>
      </c>
      <c r="AB21" s="65" t="str">
        <f ca="1">IFERROR(__xludf.DUMMYFUNCTION("""COMPUTED_VALUE"""),"")</f>
        <v/>
      </c>
      <c r="AC21" s="65" t="str">
        <f ca="1">IFERROR(__xludf.DUMMYFUNCTION("""COMPUTED_VALUE"""),"")</f>
        <v/>
      </c>
      <c r="AD21" s="65" t="str">
        <f ca="1">IFERROR(__xludf.DUMMYFUNCTION("""COMPUTED_VALUE"""),"")</f>
        <v/>
      </c>
      <c r="AE21" s="65" t="str">
        <f ca="1">IFERROR(__xludf.DUMMYFUNCTION("""COMPUTED_VALUE"""),"")</f>
        <v/>
      </c>
      <c r="AF21" s="65" t="str">
        <f ca="1">IFERROR(__xludf.DUMMYFUNCTION("""COMPUTED_VALUE"""),"")</f>
        <v/>
      </c>
      <c r="AG21" s="65" t="str">
        <f ca="1">IFERROR(__xludf.DUMMYFUNCTION("""COMPUTED_VALUE"""),"")</f>
        <v/>
      </c>
    </row>
    <row r="22" spans="1:33" ht="15" customHeight="1">
      <c r="A22" s="63">
        <v>1</v>
      </c>
      <c r="B22" s="64" t="str">
        <f ca="1">IFERROR(__xludf.DUMMYFUNCTION("""COMPUTED_VALUE"""),"I.E. SANTA ANA - ANTONIO NARIÑO")</f>
        <v>I.E. SANTA ANA - ANTONIO NARIÑO</v>
      </c>
      <c r="C22" s="65">
        <f ca="1">IFERROR(__xludf.DUMMYFUNCTION("""COMPUTED_VALUE"""),21)</f>
        <v>21</v>
      </c>
      <c r="D22" s="66" t="str">
        <f ca="1">IFERROR(__xludf.DUMMYFUNCTION("""COMPUTED_VALUE"""),"Pendiente por Digitar")</f>
        <v>Pendiente por Digitar</v>
      </c>
      <c r="E22" s="65" t="str">
        <f ca="1">IFERROR(__xludf.DUMMYFUNCTION("""COMPUTED_VALUE"""),"")</f>
        <v/>
      </c>
      <c r="F22" s="65" t="str">
        <f ca="1">IFERROR(__xludf.DUMMYFUNCTION("""COMPUTED_VALUE"""),"")</f>
        <v/>
      </c>
      <c r="G22" s="65" t="str">
        <f ca="1">IFERROR(__xludf.DUMMYFUNCTION("""COMPUTED_VALUE"""),"")</f>
        <v/>
      </c>
      <c r="H22" s="65" t="str">
        <f ca="1">IFERROR(__xludf.DUMMYFUNCTION("""COMPUTED_VALUE"""),"")</f>
        <v/>
      </c>
      <c r="I22" s="65" t="str">
        <f ca="1">IFERROR(__xludf.DUMMYFUNCTION("""COMPUTED_VALUE"""),"")</f>
        <v/>
      </c>
      <c r="J22" s="65" t="str">
        <f ca="1">IFERROR(__xludf.DUMMYFUNCTION("""COMPUTED_VALUE"""),"")</f>
        <v/>
      </c>
      <c r="K22" s="65" t="str">
        <f ca="1">IFERROR(__xludf.DUMMYFUNCTION("""COMPUTED_VALUE"""),"")</f>
        <v/>
      </c>
      <c r="L22" s="65" t="str">
        <f ca="1">IFERROR(__xludf.DUMMYFUNCTION("""COMPUTED_VALUE"""),"")</f>
        <v/>
      </c>
      <c r="M22" s="65" t="str">
        <f ca="1">IFERROR(__xludf.DUMMYFUNCTION("""COMPUTED_VALUE"""),"")</f>
        <v/>
      </c>
      <c r="N22" s="65" t="str">
        <f ca="1">IFERROR(__xludf.DUMMYFUNCTION("""COMPUTED_VALUE"""),"")</f>
        <v/>
      </c>
      <c r="O22" s="65" t="str">
        <f ca="1">IFERROR(__xludf.DUMMYFUNCTION("""COMPUTED_VALUE"""),"")</f>
        <v/>
      </c>
      <c r="P22" s="65" t="str">
        <f ca="1">IFERROR(__xludf.DUMMYFUNCTION("""COMPUTED_VALUE"""),"")</f>
        <v/>
      </c>
      <c r="Q22" s="65" t="str">
        <f ca="1">IFERROR(__xludf.DUMMYFUNCTION("""COMPUTED_VALUE"""),"")</f>
        <v/>
      </c>
      <c r="R22" s="65" t="str">
        <f ca="1">IFERROR(__xludf.DUMMYFUNCTION("""COMPUTED_VALUE"""),"")</f>
        <v/>
      </c>
      <c r="S22" s="65" t="str">
        <f ca="1">IFERROR(__xludf.DUMMYFUNCTION("""COMPUTED_VALUE"""),"")</f>
        <v/>
      </c>
      <c r="T22" s="65" t="str">
        <f ca="1">IFERROR(__xludf.DUMMYFUNCTION("""COMPUTED_VALUE"""),"")</f>
        <v/>
      </c>
      <c r="U22" s="65" t="str">
        <f ca="1">IFERROR(__xludf.DUMMYFUNCTION("""COMPUTED_VALUE"""),"")</f>
        <v/>
      </c>
      <c r="V22" s="65" t="str">
        <f ca="1">IFERROR(__xludf.DUMMYFUNCTION("""COMPUTED_VALUE"""),"")</f>
        <v/>
      </c>
      <c r="W22" s="65" t="str">
        <f ca="1">IFERROR(__xludf.DUMMYFUNCTION("""COMPUTED_VALUE"""),"")</f>
        <v/>
      </c>
      <c r="X22" s="65" t="str">
        <f ca="1">IFERROR(__xludf.DUMMYFUNCTION("""COMPUTED_VALUE"""),"")</f>
        <v/>
      </c>
      <c r="Y22" s="65" t="str">
        <f ca="1">IFERROR(__xludf.DUMMYFUNCTION("""COMPUTED_VALUE"""),"")</f>
        <v/>
      </c>
      <c r="Z22" s="65" t="str">
        <f ca="1">IFERROR(__xludf.DUMMYFUNCTION("""COMPUTED_VALUE"""),"")</f>
        <v/>
      </c>
      <c r="AA22" s="65" t="str">
        <f ca="1">IFERROR(__xludf.DUMMYFUNCTION("""COMPUTED_VALUE"""),"")</f>
        <v/>
      </c>
      <c r="AB22" s="65" t="str">
        <f ca="1">IFERROR(__xludf.DUMMYFUNCTION("""COMPUTED_VALUE"""),"")</f>
        <v/>
      </c>
      <c r="AC22" s="65" t="str">
        <f ca="1">IFERROR(__xludf.DUMMYFUNCTION("""COMPUTED_VALUE"""),"")</f>
        <v/>
      </c>
      <c r="AD22" s="65" t="str">
        <f ca="1">IFERROR(__xludf.DUMMYFUNCTION("""COMPUTED_VALUE"""),"")</f>
        <v/>
      </c>
      <c r="AE22" s="65" t="str">
        <f ca="1">IFERROR(__xludf.DUMMYFUNCTION("""COMPUTED_VALUE"""),"")</f>
        <v/>
      </c>
      <c r="AF22" s="65" t="str">
        <f ca="1">IFERROR(__xludf.DUMMYFUNCTION("""COMPUTED_VALUE"""),"")</f>
        <v/>
      </c>
      <c r="AG22" s="65" t="str">
        <f ca="1">IFERROR(__xludf.DUMMYFUNCTION("""COMPUTED_VALUE"""),"")</f>
        <v/>
      </c>
    </row>
    <row r="23" spans="1:33" ht="15" customHeight="1">
      <c r="A23" s="63">
        <v>1</v>
      </c>
      <c r="B23" s="64" t="str">
        <f ca="1">IFERROR(__xludf.DUMMYFUNCTION("""COMPUTED_VALUE"""),"I.E. SANTA ANA - ANTONIO NARIÑO")</f>
        <v>I.E. SANTA ANA - ANTONIO NARIÑO</v>
      </c>
      <c r="C23" s="65">
        <f ca="1">IFERROR(__xludf.DUMMYFUNCTION("""COMPUTED_VALUE"""),22)</f>
        <v>22</v>
      </c>
      <c r="D23" s="66" t="str">
        <f ca="1">IFERROR(__xludf.DUMMYFUNCTION("""COMPUTED_VALUE"""),"Pendiente por Digitar")</f>
        <v>Pendiente por Digitar</v>
      </c>
      <c r="E23" s="65" t="str">
        <f ca="1">IFERROR(__xludf.DUMMYFUNCTION("""COMPUTED_VALUE"""),"")</f>
        <v/>
      </c>
      <c r="F23" s="65" t="str">
        <f ca="1">IFERROR(__xludf.DUMMYFUNCTION("""COMPUTED_VALUE"""),"")</f>
        <v/>
      </c>
      <c r="G23" s="65" t="str">
        <f ca="1">IFERROR(__xludf.DUMMYFUNCTION("""COMPUTED_VALUE"""),"")</f>
        <v/>
      </c>
      <c r="H23" s="65" t="str">
        <f ca="1">IFERROR(__xludf.DUMMYFUNCTION("""COMPUTED_VALUE"""),"")</f>
        <v/>
      </c>
      <c r="I23" s="65" t="str">
        <f ca="1">IFERROR(__xludf.DUMMYFUNCTION("""COMPUTED_VALUE"""),"")</f>
        <v/>
      </c>
      <c r="J23" s="65" t="str">
        <f ca="1">IFERROR(__xludf.DUMMYFUNCTION("""COMPUTED_VALUE"""),"")</f>
        <v/>
      </c>
      <c r="K23" s="65" t="str">
        <f ca="1">IFERROR(__xludf.DUMMYFUNCTION("""COMPUTED_VALUE"""),"")</f>
        <v/>
      </c>
      <c r="L23" s="65" t="str">
        <f ca="1">IFERROR(__xludf.DUMMYFUNCTION("""COMPUTED_VALUE"""),"")</f>
        <v/>
      </c>
      <c r="M23" s="65" t="str">
        <f ca="1">IFERROR(__xludf.DUMMYFUNCTION("""COMPUTED_VALUE"""),"")</f>
        <v/>
      </c>
      <c r="N23" s="65" t="str">
        <f ca="1">IFERROR(__xludf.DUMMYFUNCTION("""COMPUTED_VALUE"""),"")</f>
        <v/>
      </c>
      <c r="O23" s="65" t="str">
        <f ca="1">IFERROR(__xludf.DUMMYFUNCTION("""COMPUTED_VALUE"""),"")</f>
        <v/>
      </c>
      <c r="P23" s="65" t="str">
        <f ca="1">IFERROR(__xludf.DUMMYFUNCTION("""COMPUTED_VALUE"""),"")</f>
        <v/>
      </c>
      <c r="Q23" s="65" t="str">
        <f ca="1">IFERROR(__xludf.DUMMYFUNCTION("""COMPUTED_VALUE"""),"")</f>
        <v/>
      </c>
      <c r="R23" s="65" t="str">
        <f ca="1">IFERROR(__xludf.DUMMYFUNCTION("""COMPUTED_VALUE"""),"")</f>
        <v/>
      </c>
      <c r="S23" s="65" t="str">
        <f ca="1">IFERROR(__xludf.DUMMYFUNCTION("""COMPUTED_VALUE"""),"")</f>
        <v/>
      </c>
      <c r="T23" s="65" t="str">
        <f ca="1">IFERROR(__xludf.DUMMYFUNCTION("""COMPUTED_VALUE"""),"")</f>
        <v/>
      </c>
      <c r="U23" s="65" t="str">
        <f ca="1">IFERROR(__xludf.DUMMYFUNCTION("""COMPUTED_VALUE"""),"")</f>
        <v/>
      </c>
      <c r="V23" s="65" t="str">
        <f ca="1">IFERROR(__xludf.DUMMYFUNCTION("""COMPUTED_VALUE"""),"")</f>
        <v/>
      </c>
      <c r="W23" s="65" t="str">
        <f ca="1">IFERROR(__xludf.DUMMYFUNCTION("""COMPUTED_VALUE"""),"")</f>
        <v/>
      </c>
      <c r="X23" s="65" t="str">
        <f ca="1">IFERROR(__xludf.DUMMYFUNCTION("""COMPUTED_VALUE"""),"")</f>
        <v/>
      </c>
      <c r="Y23" s="65" t="str">
        <f ca="1">IFERROR(__xludf.DUMMYFUNCTION("""COMPUTED_VALUE"""),"")</f>
        <v/>
      </c>
      <c r="Z23" s="65" t="str">
        <f ca="1">IFERROR(__xludf.DUMMYFUNCTION("""COMPUTED_VALUE"""),"")</f>
        <v/>
      </c>
      <c r="AA23" s="65" t="str">
        <f ca="1">IFERROR(__xludf.DUMMYFUNCTION("""COMPUTED_VALUE"""),"")</f>
        <v/>
      </c>
      <c r="AB23" s="65" t="str">
        <f ca="1">IFERROR(__xludf.DUMMYFUNCTION("""COMPUTED_VALUE"""),"")</f>
        <v/>
      </c>
      <c r="AC23" s="65" t="str">
        <f ca="1">IFERROR(__xludf.DUMMYFUNCTION("""COMPUTED_VALUE"""),"")</f>
        <v/>
      </c>
      <c r="AD23" s="65" t="str">
        <f ca="1">IFERROR(__xludf.DUMMYFUNCTION("""COMPUTED_VALUE"""),"")</f>
        <v/>
      </c>
      <c r="AE23" s="65" t="str">
        <f ca="1">IFERROR(__xludf.DUMMYFUNCTION("""COMPUTED_VALUE"""),"")</f>
        <v/>
      </c>
      <c r="AF23" s="65" t="str">
        <f ca="1">IFERROR(__xludf.DUMMYFUNCTION("""COMPUTED_VALUE"""),"")</f>
        <v/>
      </c>
      <c r="AG23" s="65" t="str">
        <f ca="1">IFERROR(__xludf.DUMMYFUNCTION("""COMPUTED_VALUE"""),"")</f>
        <v/>
      </c>
    </row>
    <row r="24" spans="1:33" ht="15" customHeight="1">
      <c r="A24" s="63">
        <v>1</v>
      </c>
      <c r="B24" s="64" t="str">
        <f ca="1">IFERROR(__xludf.DUMMYFUNCTION("""COMPUTED_VALUE"""),"I.E. SANTA ANA - ANTONIO NARIÑO")</f>
        <v>I.E. SANTA ANA - ANTONIO NARIÑO</v>
      </c>
      <c r="C24" s="65">
        <f ca="1">IFERROR(__xludf.DUMMYFUNCTION("""COMPUTED_VALUE"""),23)</f>
        <v>23</v>
      </c>
      <c r="D24" s="66" t="str">
        <f ca="1">IFERROR(__xludf.DUMMYFUNCTION("""COMPUTED_VALUE"""),"Pendiente por Digitar")</f>
        <v>Pendiente por Digitar</v>
      </c>
      <c r="E24" s="65" t="str">
        <f ca="1">IFERROR(__xludf.DUMMYFUNCTION("""COMPUTED_VALUE"""),"")</f>
        <v/>
      </c>
      <c r="F24" s="65" t="str">
        <f ca="1">IFERROR(__xludf.DUMMYFUNCTION("""COMPUTED_VALUE"""),"")</f>
        <v/>
      </c>
      <c r="G24" s="65" t="str">
        <f ca="1">IFERROR(__xludf.DUMMYFUNCTION("""COMPUTED_VALUE"""),"")</f>
        <v/>
      </c>
      <c r="H24" s="65" t="str">
        <f ca="1">IFERROR(__xludf.DUMMYFUNCTION("""COMPUTED_VALUE"""),"")</f>
        <v/>
      </c>
      <c r="I24" s="65" t="str">
        <f ca="1">IFERROR(__xludf.DUMMYFUNCTION("""COMPUTED_VALUE"""),"")</f>
        <v/>
      </c>
      <c r="J24" s="65" t="str">
        <f ca="1">IFERROR(__xludf.DUMMYFUNCTION("""COMPUTED_VALUE"""),"")</f>
        <v/>
      </c>
      <c r="K24" s="65" t="str">
        <f ca="1">IFERROR(__xludf.DUMMYFUNCTION("""COMPUTED_VALUE"""),"")</f>
        <v/>
      </c>
      <c r="L24" s="65" t="str">
        <f ca="1">IFERROR(__xludf.DUMMYFUNCTION("""COMPUTED_VALUE"""),"")</f>
        <v/>
      </c>
      <c r="M24" s="65" t="str">
        <f ca="1">IFERROR(__xludf.DUMMYFUNCTION("""COMPUTED_VALUE"""),"")</f>
        <v/>
      </c>
      <c r="N24" s="65" t="str">
        <f ca="1">IFERROR(__xludf.DUMMYFUNCTION("""COMPUTED_VALUE"""),"")</f>
        <v/>
      </c>
      <c r="O24" s="65" t="str">
        <f ca="1">IFERROR(__xludf.DUMMYFUNCTION("""COMPUTED_VALUE"""),"")</f>
        <v/>
      </c>
      <c r="P24" s="65" t="str">
        <f ca="1">IFERROR(__xludf.DUMMYFUNCTION("""COMPUTED_VALUE"""),"")</f>
        <v/>
      </c>
      <c r="Q24" s="65" t="str">
        <f ca="1">IFERROR(__xludf.DUMMYFUNCTION("""COMPUTED_VALUE"""),"")</f>
        <v/>
      </c>
      <c r="R24" s="65" t="str">
        <f ca="1">IFERROR(__xludf.DUMMYFUNCTION("""COMPUTED_VALUE"""),"")</f>
        <v/>
      </c>
      <c r="S24" s="65" t="str">
        <f ca="1">IFERROR(__xludf.DUMMYFUNCTION("""COMPUTED_VALUE"""),"")</f>
        <v/>
      </c>
      <c r="T24" s="65" t="str">
        <f ca="1">IFERROR(__xludf.DUMMYFUNCTION("""COMPUTED_VALUE"""),"")</f>
        <v/>
      </c>
      <c r="U24" s="65" t="str">
        <f ca="1">IFERROR(__xludf.DUMMYFUNCTION("""COMPUTED_VALUE"""),"")</f>
        <v/>
      </c>
      <c r="V24" s="65" t="str">
        <f ca="1">IFERROR(__xludf.DUMMYFUNCTION("""COMPUTED_VALUE"""),"")</f>
        <v/>
      </c>
      <c r="W24" s="65" t="str">
        <f ca="1">IFERROR(__xludf.DUMMYFUNCTION("""COMPUTED_VALUE"""),"")</f>
        <v/>
      </c>
      <c r="X24" s="65" t="str">
        <f ca="1">IFERROR(__xludf.DUMMYFUNCTION("""COMPUTED_VALUE"""),"")</f>
        <v/>
      </c>
      <c r="Y24" s="65" t="str">
        <f ca="1">IFERROR(__xludf.DUMMYFUNCTION("""COMPUTED_VALUE"""),"")</f>
        <v/>
      </c>
      <c r="Z24" s="65" t="str">
        <f ca="1">IFERROR(__xludf.DUMMYFUNCTION("""COMPUTED_VALUE"""),"")</f>
        <v/>
      </c>
      <c r="AA24" s="65" t="str">
        <f ca="1">IFERROR(__xludf.DUMMYFUNCTION("""COMPUTED_VALUE"""),"")</f>
        <v/>
      </c>
      <c r="AB24" s="65" t="str">
        <f ca="1">IFERROR(__xludf.DUMMYFUNCTION("""COMPUTED_VALUE"""),"")</f>
        <v/>
      </c>
      <c r="AC24" s="65" t="str">
        <f ca="1">IFERROR(__xludf.DUMMYFUNCTION("""COMPUTED_VALUE"""),"")</f>
        <v/>
      </c>
      <c r="AD24" s="65" t="str">
        <f ca="1">IFERROR(__xludf.DUMMYFUNCTION("""COMPUTED_VALUE"""),"")</f>
        <v/>
      </c>
      <c r="AE24" s="65" t="str">
        <f ca="1">IFERROR(__xludf.DUMMYFUNCTION("""COMPUTED_VALUE"""),"")</f>
        <v/>
      </c>
      <c r="AF24" s="65" t="str">
        <f ca="1">IFERROR(__xludf.DUMMYFUNCTION("""COMPUTED_VALUE"""),"")</f>
        <v/>
      </c>
      <c r="AG24" s="65" t="str">
        <f ca="1">IFERROR(__xludf.DUMMYFUNCTION("""COMPUTED_VALUE"""),"")</f>
        <v/>
      </c>
    </row>
    <row r="25" spans="1:33" ht="15" customHeight="1">
      <c r="A25" s="63">
        <v>1</v>
      </c>
      <c r="B25" s="64" t="str">
        <f ca="1">IFERROR(__xludf.DUMMYFUNCTION("""COMPUTED_VALUE"""),"I.E. SANTA ANA - ANTONIO NARIÑO")</f>
        <v>I.E. SANTA ANA - ANTONIO NARIÑO</v>
      </c>
      <c r="C25" s="65">
        <f ca="1">IFERROR(__xludf.DUMMYFUNCTION("""COMPUTED_VALUE"""),24)</f>
        <v>24</v>
      </c>
      <c r="D25" s="66" t="str">
        <f ca="1">IFERROR(__xludf.DUMMYFUNCTION("""COMPUTED_VALUE"""),"Pendiente por Digitar")</f>
        <v>Pendiente por Digitar</v>
      </c>
      <c r="E25" s="65" t="str">
        <f ca="1">IFERROR(__xludf.DUMMYFUNCTION("""COMPUTED_VALUE"""),"")</f>
        <v/>
      </c>
      <c r="F25" s="65" t="str">
        <f ca="1">IFERROR(__xludf.DUMMYFUNCTION("""COMPUTED_VALUE"""),"")</f>
        <v/>
      </c>
      <c r="G25" s="65" t="str">
        <f ca="1">IFERROR(__xludf.DUMMYFUNCTION("""COMPUTED_VALUE"""),"")</f>
        <v/>
      </c>
      <c r="H25" s="65" t="str">
        <f ca="1">IFERROR(__xludf.DUMMYFUNCTION("""COMPUTED_VALUE"""),"")</f>
        <v/>
      </c>
      <c r="I25" s="65" t="str">
        <f ca="1">IFERROR(__xludf.DUMMYFUNCTION("""COMPUTED_VALUE"""),"")</f>
        <v/>
      </c>
      <c r="J25" s="65" t="str">
        <f ca="1">IFERROR(__xludf.DUMMYFUNCTION("""COMPUTED_VALUE"""),"")</f>
        <v/>
      </c>
      <c r="K25" s="65" t="str">
        <f ca="1">IFERROR(__xludf.DUMMYFUNCTION("""COMPUTED_VALUE"""),"")</f>
        <v/>
      </c>
      <c r="L25" s="65" t="str">
        <f ca="1">IFERROR(__xludf.DUMMYFUNCTION("""COMPUTED_VALUE"""),"")</f>
        <v/>
      </c>
      <c r="M25" s="65" t="str">
        <f ca="1">IFERROR(__xludf.DUMMYFUNCTION("""COMPUTED_VALUE"""),"")</f>
        <v/>
      </c>
      <c r="N25" s="65" t="str">
        <f ca="1">IFERROR(__xludf.DUMMYFUNCTION("""COMPUTED_VALUE"""),"")</f>
        <v/>
      </c>
      <c r="O25" s="65" t="str">
        <f ca="1">IFERROR(__xludf.DUMMYFUNCTION("""COMPUTED_VALUE"""),"")</f>
        <v/>
      </c>
      <c r="P25" s="65" t="str">
        <f ca="1">IFERROR(__xludf.DUMMYFUNCTION("""COMPUTED_VALUE"""),"")</f>
        <v/>
      </c>
      <c r="Q25" s="65" t="str">
        <f ca="1">IFERROR(__xludf.DUMMYFUNCTION("""COMPUTED_VALUE"""),"")</f>
        <v/>
      </c>
      <c r="R25" s="65" t="str">
        <f ca="1">IFERROR(__xludf.DUMMYFUNCTION("""COMPUTED_VALUE"""),"")</f>
        <v/>
      </c>
      <c r="S25" s="65" t="str">
        <f ca="1">IFERROR(__xludf.DUMMYFUNCTION("""COMPUTED_VALUE"""),"")</f>
        <v/>
      </c>
      <c r="T25" s="65" t="str">
        <f ca="1">IFERROR(__xludf.DUMMYFUNCTION("""COMPUTED_VALUE"""),"")</f>
        <v/>
      </c>
      <c r="U25" s="65" t="str">
        <f ca="1">IFERROR(__xludf.DUMMYFUNCTION("""COMPUTED_VALUE"""),"")</f>
        <v/>
      </c>
      <c r="V25" s="65" t="str">
        <f ca="1">IFERROR(__xludf.DUMMYFUNCTION("""COMPUTED_VALUE"""),"")</f>
        <v/>
      </c>
      <c r="W25" s="65" t="str">
        <f ca="1">IFERROR(__xludf.DUMMYFUNCTION("""COMPUTED_VALUE"""),"")</f>
        <v/>
      </c>
      <c r="X25" s="65" t="str">
        <f ca="1">IFERROR(__xludf.DUMMYFUNCTION("""COMPUTED_VALUE"""),"")</f>
        <v/>
      </c>
      <c r="Y25" s="65" t="str">
        <f ca="1">IFERROR(__xludf.DUMMYFUNCTION("""COMPUTED_VALUE"""),"")</f>
        <v/>
      </c>
      <c r="Z25" s="65" t="str">
        <f ca="1">IFERROR(__xludf.DUMMYFUNCTION("""COMPUTED_VALUE"""),"")</f>
        <v/>
      </c>
      <c r="AA25" s="65" t="str">
        <f ca="1">IFERROR(__xludf.DUMMYFUNCTION("""COMPUTED_VALUE"""),"")</f>
        <v/>
      </c>
      <c r="AB25" s="65" t="str">
        <f ca="1">IFERROR(__xludf.DUMMYFUNCTION("""COMPUTED_VALUE"""),"")</f>
        <v/>
      </c>
      <c r="AC25" s="65" t="str">
        <f ca="1">IFERROR(__xludf.DUMMYFUNCTION("""COMPUTED_VALUE"""),"")</f>
        <v/>
      </c>
      <c r="AD25" s="65" t="str">
        <f ca="1">IFERROR(__xludf.DUMMYFUNCTION("""COMPUTED_VALUE"""),"")</f>
        <v/>
      </c>
      <c r="AE25" s="65" t="str">
        <f ca="1">IFERROR(__xludf.DUMMYFUNCTION("""COMPUTED_VALUE"""),"")</f>
        <v/>
      </c>
      <c r="AF25" s="65" t="str">
        <f ca="1">IFERROR(__xludf.DUMMYFUNCTION("""COMPUTED_VALUE"""),"")</f>
        <v/>
      </c>
      <c r="AG25" s="65" t="str">
        <f ca="1">IFERROR(__xludf.DUMMYFUNCTION("""COMPUTED_VALUE"""),"")</f>
        <v/>
      </c>
    </row>
    <row r="26" spans="1:33" ht="15" customHeight="1">
      <c r="A26" s="63">
        <v>1</v>
      </c>
      <c r="B26" s="64" t="str">
        <f ca="1">IFERROR(__xludf.DUMMYFUNCTION("""COMPUTED_VALUE"""),"I.E. SANTA ANA - ANTONIO NARIÑO")</f>
        <v>I.E. SANTA ANA - ANTONIO NARIÑO</v>
      </c>
      <c r="C26" s="65">
        <f ca="1">IFERROR(__xludf.DUMMYFUNCTION("""COMPUTED_VALUE"""),25)</f>
        <v>25</v>
      </c>
      <c r="D26" s="66" t="str">
        <f ca="1">IFERROR(__xludf.DUMMYFUNCTION("""COMPUTED_VALUE"""),"Pendiente por Digitar")</f>
        <v>Pendiente por Digitar</v>
      </c>
      <c r="E26" s="65" t="str">
        <f ca="1">IFERROR(__xludf.DUMMYFUNCTION("""COMPUTED_VALUE"""),"")</f>
        <v/>
      </c>
      <c r="F26" s="65" t="str">
        <f ca="1">IFERROR(__xludf.DUMMYFUNCTION("""COMPUTED_VALUE"""),"")</f>
        <v/>
      </c>
      <c r="G26" s="65" t="str">
        <f ca="1">IFERROR(__xludf.DUMMYFUNCTION("""COMPUTED_VALUE"""),"")</f>
        <v/>
      </c>
      <c r="H26" s="65" t="str">
        <f ca="1">IFERROR(__xludf.DUMMYFUNCTION("""COMPUTED_VALUE"""),"")</f>
        <v/>
      </c>
      <c r="I26" s="65" t="str">
        <f ca="1">IFERROR(__xludf.DUMMYFUNCTION("""COMPUTED_VALUE"""),"")</f>
        <v/>
      </c>
      <c r="J26" s="65" t="str">
        <f ca="1">IFERROR(__xludf.DUMMYFUNCTION("""COMPUTED_VALUE"""),"")</f>
        <v/>
      </c>
      <c r="K26" s="65" t="str">
        <f ca="1">IFERROR(__xludf.DUMMYFUNCTION("""COMPUTED_VALUE"""),"")</f>
        <v/>
      </c>
      <c r="L26" s="65" t="str">
        <f ca="1">IFERROR(__xludf.DUMMYFUNCTION("""COMPUTED_VALUE"""),"")</f>
        <v/>
      </c>
      <c r="M26" s="65" t="str">
        <f ca="1">IFERROR(__xludf.DUMMYFUNCTION("""COMPUTED_VALUE"""),"")</f>
        <v/>
      </c>
      <c r="N26" s="65" t="str">
        <f ca="1">IFERROR(__xludf.DUMMYFUNCTION("""COMPUTED_VALUE"""),"")</f>
        <v/>
      </c>
      <c r="O26" s="65" t="str">
        <f ca="1">IFERROR(__xludf.DUMMYFUNCTION("""COMPUTED_VALUE"""),"")</f>
        <v/>
      </c>
      <c r="P26" s="65" t="str">
        <f ca="1">IFERROR(__xludf.DUMMYFUNCTION("""COMPUTED_VALUE"""),"")</f>
        <v/>
      </c>
      <c r="Q26" s="65" t="str">
        <f ca="1">IFERROR(__xludf.DUMMYFUNCTION("""COMPUTED_VALUE"""),"")</f>
        <v/>
      </c>
      <c r="R26" s="65" t="str">
        <f ca="1">IFERROR(__xludf.DUMMYFUNCTION("""COMPUTED_VALUE"""),"")</f>
        <v/>
      </c>
      <c r="S26" s="65" t="str">
        <f ca="1">IFERROR(__xludf.DUMMYFUNCTION("""COMPUTED_VALUE"""),"")</f>
        <v/>
      </c>
      <c r="T26" s="65" t="str">
        <f ca="1">IFERROR(__xludf.DUMMYFUNCTION("""COMPUTED_VALUE"""),"")</f>
        <v/>
      </c>
      <c r="U26" s="65" t="str">
        <f ca="1">IFERROR(__xludf.DUMMYFUNCTION("""COMPUTED_VALUE"""),"")</f>
        <v/>
      </c>
      <c r="V26" s="65" t="str">
        <f ca="1">IFERROR(__xludf.DUMMYFUNCTION("""COMPUTED_VALUE"""),"")</f>
        <v/>
      </c>
      <c r="W26" s="65" t="str">
        <f ca="1">IFERROR(__xludf.DUMMYFUNCTION("""COMPUTED_VALUE"""),"")</f>
        <v/>
      </c>
      <c r="X26" s="65" t="str">
        <f ca="1">IFERROR(__xludf.DUMMYFUNCTION("""COMPUTED_VALUE"""),"")</f>
        <v/>
      </c>
      <c r="Y26" s="65" t="str">
        <f ca="1">IFERROR(__xludf.DUMMYFUNCTION("""COMPUTED_VALUE"""),"")</f>
        <v/>
      </c>
      <c r="Z26" s="65" t="str">
        <f ca="1">IFERROR(__xludf.DUMMYFUNCTION("""COMPUTED_VALUE"""),"")</f>
        <v/>
      </c>
      <c r="AA26" s="65" t="str">
        <f ca="1">IFERROR(__xludf.DUMMYFUNCTION("""COMPUTED_VALUE"""),"")</f>
        <v/>
      </c>
      <c r="AB26" s="65" t="str">
        <f ca="1">IFERROR(__xludf.DUMMYFUNCTION("""COMPUTED_VALUE"""),"")</f>
        <v/>
      </c>
      <c r="AC26" s="65" t="str">
        <f ca="1">IFERROR(__xludf.DUMMYFUNCTION("""COMPUTED_VALUE"""),"")</f>
        <v/>
      </c>
      <c r="AD26" s="65" t="str">
        <f ca="1">IFERROR(__xludf.DUMMYFUNCTION("""COMPUTED_VALUE"""),"")</f>
        <v/>
      </c>
      <c r="AE26" s="65" t="str">
        <f ca="1">IFERROR(__xludf.DUMMYFUNCTION("""COMPUTED_VALUE"""),"")</f>
        <v/>
      </c>
      <c r="AF26" s="65" t="str">
        <f ca="1">IFERROR(__xludf.DUMMYFUNCTION("""COMPUTED_VALUE"""),"")</f>
        <v/>
      </c>
      <c r="AG26" s="65" t="str">
        <f ca="1">IFERROR(__xludf.DUMMYFUNCTION("""COMPUTED_VALUE"""),"")</f>
        <v/>
      </c>
    </row>
    <row r="27" spans="1:33" ht="15" customHeight="1">
      <c r="A27" s="63">
        <v>1</v>
      </c>
      <c r="B27" s="64" t="str">
        <f ca="1">IFERROR(__xludf.DUMMYFUNCTION("""COMPUTED_VALUE"""),"I.E. COMPARTIR")</f>
        <v>I.E. COMPARTIR</v>
      </c>
      <c r="C27" s="65">
        <f ca="1">IFERROR(__xludf.DUMMYFUNCTION("""COMPUTED_VALUE"""),1)</f>
        <v>1</v>
      </c>
      <c r="D27" s="66" t="str">
        <f ca="1">IFERROR(__xludf.DUMMYFUNCTION("""COMPUTED_VALUE"""),"")</f>
        <v/>
      </c>
      <c r="E27" s="65" t="str">
        <f ca="1">IFERROR(__xludf.DUMMYFUNCTION("""COMPUTED_VALUE"""),"")</f>
        <v/>
      </c>
      <c r="F27" s="65" t="str">
        <f ca="1">IFERROR(__xludf.DUMMYFUNCTION("""COMPUTED_VALUE"""),"")</f>
        <v/>
      </c>
      <c r="G27" s="65" t="str">
        <f ca="1">IFERROR(__xludf.DUMMYFUNCTION("""COMPUTED_VALUE"""),"")</f>
        <v/>
      </c>
      <c r="H27" s="65" t="str">
        <f ca="1">IFERROR(__xludf.DUMMYFUNCTION("""COMPUTED_VALUE"""),"")</f>
        <v/>
      </c>
      <c r="I27" s="65" t="str">
        <f ca="1">IFERROR(__xludf.DUMMYFUNCTION("""COMPUTED_VALUE"""),"")</f>
        <v/>
      </c>
      <c r="J27" s="65" t="str">
        <f ca="1">IFERROR(__xludf.DUMMYFUNCTION("""COMPUTED_VALUE"""),"")</f>
        <v/>
      </c>
      <c r="K27" s="65" t="str">
        <f ca="1">IFERROR(__xludf.DUMMYFUNCTION("""COMPUTED_VALUE"""),"")</f>
        <v/>
      </c>
      <c r="L27" s="65" t="str">
        <f ca="1">IFERROR(__xludf.DUMMYFUNCTION("""COMPUTED_VALUE"""),"")</f>
        <v/>
      </c>
      <c r="M27" s="65" t="str">
        <f ca="1">IFERROR(__xludf.DUMMYFUNCTION("""COMPUTED_VALUE"""),"")</f>
        <v/>
      </c>
      <c r="N27" s="65" t="str">
        <f ca="1">IFERROR(__xludf.DUMMYFUNCTION("""COMPUTED_VALUE"""),"")</f>
        <v/>
      </c>
      <c r="O27" s="65" t="str">
        <f ca="1">IFERROR(__xludf.DUMMYFUNCTION("""COMPUTED_VALUE"""),"")</f>
        <v/>
      </c>
      <c r="P27" s="65" t="str">
        <f ca="1">IFERROR(__xludf.DUMMYFUNCTION("""COMPUTED_VALUE"""),"")</f>
        <v/>
      </c>
      <c r="Q27" s="65" t="str">
        <f ca="1">IFERROR(__xludf.DUMMYFUNCTION("""COMPUTED_VALUE"""),"")</f>
        <v/>
      </c>
      <c r="R27" s="65" t="str">
        <f ca="1">IFERROR(__xludf.DUMMYFUNCTION("""COMPUTED_VALUE"""),"")</f>
        <v/>
      </c>
      <c r="S27" s="65" t="str">
        <f ca="1">IFERROR(__xludf.DUMMYFUNCTION("""COMPUTED_VALUE"""),"")</f>
        <v/>
      </c>
      <c r="T27" s="65" t="str">
        <f ca="1">IFERROR(__xludf.DUMMYFUNCTION("""COMPUTED_VALUE"""),"")</f>
        <v/>
      </c>
      <c r="U27" s="65" t="str">
        <f ca="1">IFERROR(__xludf.DUMMYFUNCTION("""COMPUTED_VALUE"""),"")</f>
        <v/>
      </c>
      <c r="V27" s="65" t="str">
        <f ca="1">IFERROR(__xludf.DUMMYFUNCTION("""COMPUTED_VALUE"""),"")</f>
        <v/>
      </c>
      <c r="W27" s="65" t="str">
        <f ca="1">IFERROR(__xludf.DUMMYFUNCTION("""COMPUTED_VALUE"""),"")</f>
        <v/>
      </c>
      <c r="X27" s="65" t="str">
        <f ca="1">IFERROR(__xludf.DUMMYFUNCTION("""COMPUTED_VALUE"""),"")</f>
        <v/>
      </c>
      <c r="Y27" s="65" t="str">
        <f ca="1">IFERROR(__xludf.DUMMYFUNCTION("""COMPUTED_VALUE"""),"")</f>
        <v/>
      </c>
      <c r="Z27" s="65" t="str">
        <f ca="1">IFERROR(__xludf.DUMMYFUNCTION("""COMPUTED_VALUE"""),"")</f>
        <v/>
      </c>
      <c r="AA27" s="65" t="str">
        <f ca="1">IFERROR(__xludf.DUMMYFUNCTION("""COMPUTED_VALUE"""),"")</f>
        <v/>
      </c>
      <c r="AB27" s="65" t="str">
        <f ca="1">IFERROR(__xludf.DUMMYFUNCTION("""COMPUTED_VALUE"""),"")</f>
        <v/>
      </c>
      <c r="AC27" s="65" t="str">
        <f ca="1">IFERROR(__xludf.DUMMYFUNCTION("""COMPUTED_VALUE"""),"")</f>
        <v/>
      </c>
      <c r="AD27" s="65" t="str">
        <f ca="1">IFERROR(__xludf.DUMMYFUNCTION("""COMPUTED_VALUE"""),"")</f>
        <v/>
      </c>
      <c r="AE27" s="65" t="str">
        <f ca="1">IFERROR(__xludf.DUMMYFUNCTION("""COMPUTED_VALUE"""),"")</f>
        <v/>
      </c>
      <c r="AF27" s="65" t="str">
        <f ca="1">IFERROR(__xludf.DUMMYFUNCTION("""COMPUTED_VALUE"""),"")</f>
        <v/>
      </c>
      <c r="AG27" s="65" t="str">
        <f ca="1">IFERROR(__xludf.DUMMYFUNCTION("""COMPUTED_VALUE"""),"")</f>
        <v/>
      </c>
    </row>
    <row r="28" spans="1:33" ht="15" customHeight="1">
      <c r="A28" s="63">
        <v>1</v>
      </c>
      <c r="B28" s="64" t="str">
        <f ca="1">IFERROR(__xludf.DUMMYFUNCTION("""COMPUTED_VALUE"""),"I.E. COMPARTIR")</f>
        <v>I.E. COMPARTIR</v>
      </c>
      <c r="C28" s="65">
        <f ca="1">IFERROR(__xludf.DUMMYFUNCTION("""COMPUTED_VALUE"""),2)</f>
        <v>2</v>
      </c>
      <c r="D28" s="66" t="str">
        <f ca="1">IFERROR(__xludf.DUMMYFUNCTION("""COMPUTED_VALUE"""),"Pendiente por Digitar")</f>
        <v>Pendiente por Digitar</v>
      </c>
      <c r="E28" s="65" t="str">
        <f ca="1">IFERROR(__xludf.DUMMYFUNCTION("""COMPUTED_VALUE"""),"")</f>
        <v/>
      </c>
      <c r="F28" s="65" t="str">
        <f ca="1">IFERROR(__xludf.DUMMYFUNCTION("""COMPUTED_VALUE"""),"")</f>
        <v/>
      </c>
      <c r="G28" s="65" t="str">
        <f ca="1">IFERROR(__xludf.DUMMYFUNCTION("""COMPUTED_VALUE"""),"")</f>
        <v/>
      </c>
      <c r="H28" s="65" t="str">
        <f ca="1">IFERROR(__xludf.DUMMYFUNCTION("""COMPUTED_VALUE"""),"")</f>
        <v/>
      </c>
      <c r="I28" s="65" t="str">
        <f ca="1">IFERROR(__xludf.DUMMYFUNCTION("""COMPUTED_VALUE"""),"")</f>
        <v/>
      </c>
      <c r="J28" s="65" t="str">
        <f ca="1">IFERROR(__xludf.DUMMYFUNCTION("""COMPUTED_VALUE"""),"")</f>
        <v/>
      </c>
      <c r="K28" s="65" t="str">
        <f ca="1">IFERROR(__xludf.DUMMYFUNCTION("""COMPUTED_VALUE"""),"")</f>
        <v/>
      </c>
      <c r="L28" s="65" t="str">
        <f ca="1">IFERROR(__xludf.DUMMYFUNCTION("""COMPUTED_VALUE"""),"")</f>
        <v/>
      </c>
      <c r="M28" s="65" t="str">
        <f ca="1">IFERROR(__xludf.DUMMYFUNCTION("""COMPUTED_VALUE"""),"")</f>
        <v/>
      </c>
      <c r="N28" s="65" t="str">
        <f ca="1">IFERROR(__xludf.DUMMYFUNCTION("""COMPUTED_VALUE"""),"")</f>
        <v/>
      </c>
      <c r="O28" s="65" t="str">
        <f ca="1">IFERROR(__xludf.DUMMYFUNCTION("""COMPUTED_VALUE"""),"")</f>
        <v/>
      </c>
      <c r="P28" s="65" t="str">
        <f ca="1">IFERROR(__xludf.DUMMYFUNCTION("""COMPUTED_VALUE"""),"")</f>
        <v/>
      </c>
      <c r="Q28" s="65" t="str">
        <f ca="1">IFERROR(__xludf.DUMMYFUNCTION("""COMPUTED_VALUE"""),"")</f>
        <v/>
      </c>
      <c r="R28" s="65" t="str">
        <f ca="1">IFERROR(__xludf.DUMMYFUNCTION("""COMPUTED_VALUE"""),"")</f>
        <v/>
      </c>
      <c r="S28" s="65" t="str">
        <f ca="1">IFERROR(__xludf.DUMMYFUNCTION("""COMPUTED_VALUE"""),"")</f>
        <v/>
      </c>
      <c r="T28" s="65" t="str">
        <f ca="1">IFERROR(__xludf.DUMMYFUNCTION("""COMPUTED_VALUE"""),"")</f>
        <v/>
      </c>
      <c r="U28" s="65" t="str">
        <f ca="1">IFERROR(__xludf.DUMMYFUNCTION("""COMPUTED_VALUE"""),"")</f>
        <v/>
      </c>
      <c r="V28" s="65" t="str">
        <f ca="1">IFERROR(__xludf.DUMMYFUNCTION("""COMPUTED_VALUE"""),"")</f>
        <v/>
      </c>
      <c r="W28" s="65" t="str">
        <f ca="1">IFERROR(__xludf.DUMMYFUNCTION("""COMPUTED_VALUE"""),"")</f>
        <v/>
      </c>
      <c r="X28" s="65" t="str">
        <f ca="1">IFERROR(__xludf.DUMMYFUNCTION("""COMPUTED_VALUE"""),"")</f>
        <v/>
      </c>
      <c r="Y28" s="65" t="str">
        <f ca="1">IFERROR(__xludf.DUMMYFUNCTION("""COMPUTED_VALUE"""),"")</f>
        <v/>
      </c>
      <c r="Z28" s="65" t="str">
        <f ca="1">IFERROR(__xludf.DUMMYFUNCTION("""COMPUTED_VALUE"""),"")</f>
        <v/>
      </c>
      <c r="AA28" s="65" t="str">
        <f ca="1">IFERROR(__xludf.DUMMYFUNCTION("""COMPUTED_VALUE"""),"")</f>
        <v/>
      </c>
      <c r="AB28" s="65" t="str">
        <f ca="1">IFERROR(__xludf.DUMMYFUNCTION("""COMPUTED_VALUE"""),"")</f>
        <v/>
      </c>
      <c r="AC28" s="65" t="str">
        <f ca="1">IFERROR(__xludf.DUMMYFUNCTION("""COMPUTED_VALUE"""),"")</f>
        <v/>
      </c>
      <c r="AD28" s="65" t="str">
        <f ca="1">IFERROR(__xludf.DUMMYFUNCTION("""COMPUTED_VALUE"""),"")</f>
        <v/>
      </c>
      <c r="AE28" s="65" t="str">
        <f ca="1">IFERROR(__xludf.DUMMYFUNCTION("""COMPUTED_VALUE"""),"")</f>
        <v/>
      </c>
      <c r="AF28" s="65" t="str">
        <f ca="1">IFERROR(__xludf.DUMMYFUNCTION("""COMPUTED_VALUE"""),"")</f>
        <v/>
      </c>
      <c r="AG28" s="65" t="str">
        <f ca="1">IFERROR(__xludf.DUMMYFUNCTION("""COMPUTED_VALUE"""),"")</f>
        <v/>
      </c>
    </row>
    <row r="29" spans="1:33" ht="15" customHeight="1">
      <c r="A29" s="63">
        <v>1</v>
      </c>
      <c r="B29" s="64" t="str">
        <f ca="1">IFERROR(__xludf.DUMMYFUNCTION("""COMPUTED_VALUE"""),"I.E. COMPARTIR")</f>
        <v>I.E. COMPARTIR</v>
      </c>
      <c r="C29" s="65">
        <f ca="1">IFERROR(__xludf.DUMMYFUNCTION("""COMPUTED_VALUE"""),3)</f>
        <v>3</v>
      </c>
      <c r="D29" s="66" t="str">
        <f ca="1">IFERROR(__xludf.DUMMYFUNCTION("""COMPUTED_VALUE"""),"Pendiente por Digitar")</f>
        <v>Pendiente por Digitar</v>
      </c>
      <c r="E29" s="65" t="str">
        <f ca="1">IFERROR(__xludf.DUMMYFUNCTION("""COMPUTED_VALUE"""),"")</f>
        <v/>
      </c>
      <c r="F29" s="65" t="str">
        <f ca="1">IFERROR(__xludf.DUMMYFUNCTION("""COMPUTED_VALUE"""),"")</f>
        <v/>
      </c>
      <c r="G29" s="65" t="str">
        <f ca="1">IFERROR(__xludf.DUMMYFUNCTION("""COMPUTED_VALUE"""),"")</f>
        <v/>
      </c>
      <c r="H29" s="65" t="str">
        <f ca="1">IFERROR(__xludf.DUMMYFUNCTION("""COMPUTED_VALUE"""),"")</f>
        <v/>
      </c>
      <c r="I29" s="65" t="str">
        <f ca="1">IFERROR(__xludf.DUMMYFUNCTION("""COMPUTED_VALUE"""),"")</f>
        <v/>
      </c>
      <c r="J29" s="65" t="str">
        <f ca="1">IFERROR(__xludf.DUMMYFUNCTION("""COMPUTED_VALUE"""),"")</f>
        <v/>
      </c>
      <c r="K29" s="65" t="str">
        <f ca="1">IFERROR(__xludf.DUMMYFUNCTION("""COMPUTED_VALUE"""),"")</f>
        <v/>
      </c>
      <c r="L29" s="65" t="str">
        <f ca="1">IFERROR(__xludf.DUMMYFUNCTION("""COMPUTED_VALUE"""),"")</f>
        <v/>
      </c>
      <c r="M29" s="65" t="str">
        <f ca="1">IFERROR(__xludf.DUMMYFUNCTION("""COMPUTED_VALUE"""),"")</f>
        <v/>
      </c>
      <c r="N29" s="65" t="str">
        <f ca="1">IFERROR(__xludf.DUMMYFUNCTION("""COMPUTED_VALUE"""),"")</f>
        <v/>
      </c>
      <c r="O29" s="65" t="str">
        <f ca="1">IFERROR(__xludf.DUMMYFUNCTION("""COMPUTED_VALUE"""),"")</f>
        <v/>
      </c>
      <c r="P29" s="65" t="str">
        <f ca="1">IFERROR(__xludf.DUMMYFUNCTION("""COMPUTED_VALUE"""),"")</f>
        <v/>
      </c>
      <c r="Q29" s="65" t="str">
        <f ca="1">IFERROR(__xludf.DUMMYFUNCTION("""COMPUTED_VALUE"""),"")</f>
        <v/>
      </c>
      <c r="R29" s="65" t="str">
        <f ca="1">IFERROR(__xludf.DUMMYFUNCTION("""COMPUTED_VALUE"""),"")</f>
        <v/>
      </c>
      <c r="S29" s="65" t="str">
        <f ca="1">IFERROR(__xludf.DUMMYFUNCTION("""COMPUTED_VALUE"""),"")</f>
        <v/>
      </c>
      <c r="T29" s="65" t="str">
        <f ca="1">IFERROR(__xludf.DUMMYFUNCTION("""COMPUTED_VALUE"""),"")</f>
        <v/>
      </c>
      <c r="U29" s="65" t="str">
        <f ca="1">IFERROR(__xludf.DUMMYFUNCTION("""COMPUTED_VALUE"""),"")</f>
        <v/>
      </c>
      <c r="V29" s="65" t="str">
        <f ca="1">IFERROR(__xludf.DUMMYFUNCTION("""COMPUTED_VALUE"""),"")</f>
        <v/>
      </c>
      <c r="W29" s="65" t="str">
        <f ca="1">IFERROR(__xludf.DUMMYFUNCTION("""COMPUTED_VALUE"""),"")</f>
        <v/>
      </c>
      <c r="X29" s="65" t="str">
        <f ca="1">IFERROR(__xludf.DUMMYFUNCTION("""COMPUTED_VALUE"""),"")</f>
        <v/>
      </c>
      <c r="Y29" s="65" t="str">
        <f ca="1">IFERROR(__xludf.DUMMYFUNCTION("""COMPUTED_VALUE"""),"")</f>
        <v/>
      </c>
      <c r="Z29" s="65" t="str">
        <f ca="1">IFERROR(__xludf.DUMMYFUNCTION("""COMPUTED_VALUE"""),"")</f>
        <v/>
      </c>
      <c r="AA29" s="65" t="str">
        <f ca="1">IFERROR(__xludf.DUMMYFUNCTION("""COMPUTED_VALUE"""),"")</f>
        <v/>
      </c>
      <c r="AB29" s="65" t="str">
        <f ca="1">IFERROR(__xludf.DUMMYFUNCTION("""COMPUTED_VALUE"""),"")</f>
        <v/>
      </c>
      <c r="AC29" s="65" t="str">
        <f ca="1">IFERROR(__xludf.DUMMYFUNCTION("""COMPUTED_VALUE"""),"")</f>
        <v/>
      </c>
      <c r="AD29" s="65" t="str">
        <f ca="1">IFERROR(__xludf.DUMMYFUNCTION("""COMPUTED_VALUE"""),"")</f>
        <v/>
      </c>
      <c r="AE29" s="65" t="str">
        <f ca="1">IFERROR(__xludf.DUMMYFUNCTION("""COMPUTED_VALUE"""),"")</f>
        <v/>
      </c>
      <c r="AF29" s="65" t="str">
        <f ca="1">IFERROR(__xludf.DUMMYFUNCTION("""COMPUTED_VALUE"""),"")</f>
        <v/>
      </c>
      <c r="AG29" s="65" t="str">
        <f ca="1">IFERROR(__xludf.DUMMYFUNCTION("""COMPUTED_VALUE"""),"")</f>
        <v/>
      </c>
    </row>
    <row r="30" spans="1:33" ht="15" customHeight="1">
      <c r="A30" s="63">
        <v>1</v>
      </c>
      <c r="B30" s="64" t="str">
        <f ca="1">IFERROR(__xludf.DUMMYFUNCTION("""COMPUTED_VALUE"""),"I.E. COMPARTIR")</f>
        <v>I.E. COMPARTIR</v>
      </c>
      <c r="C30" s="65">
        <f ca="1">IFERROR(__xludf.DUMMYFUNCTION("""COMPUTED_VALUE"""),4)</f>
        <v>4</v>
      </c>
      <c r="D30" s="66" t="str">
        <f ca="1">IFERROR(__xludf.DUMMYFUNCTION("""COMPUTED_VALUE"""),"Pendiente por Digitar")</f>
        <v>Pendiente por Digitar</v>
      </c>
      <c r="E30" s="65" t="str">
        <f ca="1">IFERROR(__xludf.DUMMYFUNCTION("""COMPUTED_VALUE"""),"")</f>
        <v/>
      </c>
      <c r="F30" s="65" t="str">
        <f ca="1">IFERROR(__xludf.DUMMYFUNCTION("""COMPUTED_VALUE"""),"")</f>
        <v/>
      </c>
      <c r="G30" s="65" t="str">
        <f ca="1">IFERROR(__xludf.DUMMYFUNCTION("""COMPUTED_VALUE"""),"")</f>
        <v/>
      </c>
      <c r="H30" s="65" t="str">
        <f ca="1">IFERROR(__xludf.DUMMYFUNCTION("""COMPUTED_VALUE"""),"")</f>
        <v/>
      </c>
      <c r="I30" s="65" t="str">
        <f ca="1">IFERROR(__xludf.DUMMYFUNCTION("""COMPUTED_VALUE"""),"")</f>
        <v/>
      </c>
      <c r="J30" s="65" t="str">
        <f ca="1">IFERROR(__xludf.DUMMYFUNCTION("""COMPUTED_VALUE"""),"")</f>
        <v/>
      </c>
      <c r="K30" s="65" t="str">
        <f ca="1">IFERROR(__xludf.DUMMYFUNCTION("""COMPUTED_VALUE"""),"")</f>
        <v/>
      </c>
      <c r="L30" s="65" t="str">
        <f ca="1">IFERROR(__xludf.DUMMYFUNCTION("""COMPUTED_VALUE"""),"")</f>
        <v/>
      </c>
      <c r="M30" s="65" t="str">
        <f ca="1">IFERROR(__xludf.DUMMYFUNCTION("""COMPUTED_VALUE"""),"")</f>
        <v/>
      </c>
      <c r="N30" s="65" t="str">
        <f ca="1">IFERROR(__xludf.DUMMYFUNCTION("""COMPUTED_VALUE"""),"")</f>
        <v/>
      </c>
      <c r="O30" s="65" t="str">
        <f ca="1">IFERROR(__xludf.DUMMYFUNCTION("""COMPUTED_VALUE"""),"")</f>
        <v/>
      </c>
      <c r="P30" s="65" t="str">
        <f ca="1">IFERROR(__xludf.DUMMYFUNCTION("""COMPUTED_VALUE"""),"")</f>
        <v/>
      </c>
      <c r="Q30" s="65" t="str">
        <f ca="1">IFERROR(__xludf.DUMMYFUNCTION("""COMPUTED_VALUE"""),"")</f>
        <v/>
      </c>
      <c r="R30" s="65" t="str">
        <f ca="1">IFERROR(__xludf.DUMMYFUNCTION("""COMPUTED_VALUE"""),"")</f>
        <v/>
      </c>
      <c r="S30" s="65" t="str">
        <f ca="1">IFERROR(__xludf.DUMMYFUNCTION("""COMPUTED_VALUE"""),"")</f>
        <v/>
      </c>
      <c r="T30" s="65" t="str">
        <f ca="1">IFERROR(__xludf.DUMMYFUNCTION("""COMPUTED_VALUE"""),"")</f>
        <v/>
      </c>
      <c r="U30" s="65" t="str">
        <f ca="1">IFERROR(__xludf.DUMMYFUNCTION("""COMPUTED_VALUE"""),"")</f>
        <v/>
      </c>
      <c r="V30" s="65" t="str">
        <f ca="1">IFERROR(__xludf.DUMMYFUNCTION("""COMPUTED_VALUE"""),"")</f>
        <v/>
      </c>
      <c r="W30" s="65" t="str">
        <f ca="1">IFERROR(__xludf.DUMMYFUNCTION("""COMPUTED_VALUE"""),"")</f>
        <v/>
      </c>
      <c r="X30" s="65" t="str">
        <f ca="1">IFERROR(__xludf.DUMMYFUNCTION("""COMPUTED_VALUE"""),"")</f>
        <v/>
      </c>
      <c r="Y30" s="65" t="str">
        <f ca="1">IFERROR(__xludf.DUMMYFUNCTION("""COMPUTED_VALUE"""),"")</f>
        <v/>
      </c>
      <c r="Z30" s="65" t="str">
        <f ca="1">IFERROR(__xludf.DUMMYFUNCTION("""COMPUTED_VALUE"""),"")</f>
        <v/>
      </c>
      <c r="AA30" s="65" t="str">
        <f ca="1">IFERROR(__xludf.DUMMYFUNCTION("""COMPUTED_VALUE"""),"")</f>
        <v/>
      </c>
      <c r="AB30" s="65" t="str">
        <f ca="1">IFERROR(__xludf.DUMMYFUNCTION("""COMPUTED_VALUE"""),"")</f>
        <v/>
      </c>
      <c r="AC30" s="65" t="str">
        <f ca="1">IFERROR(__xludf.DUMMYFUNCTION("""COMPUTED_VALUE"""),"")</f>
        <v/>
      </c>
      <c r="AD30" s="65" t="str">
        <f ca="1">IFERROR(__xludf.DUMMYFUNCTION("""COMPUTED_VALUE"""),"")</f>
        <v/>
      </c>
      <c r="AE30" s="65" t="str">
        <f ca="1">IFERROR(__xludf.DUMMYFUNCTION("""COMPUTED_VALUE"""),"")</f>
        <v/>
      </c>
      <c r="AF30" s="65" t="str">
        <f ca="1">IFERROR(__xludf.DUMMYFUNCTION("""COMPUTED_VALUE"""),"")</f>
        <v/>
      </c>
      <c r="AG30" s="65" t="str">
        <f ca="1">IFERROR(__xludf.DUMMYFUNCTION("""COMPUTED_VALUE"""),"")</f>
        <v/>
      </c>
    </row>
    <row r="31" spans="1:33" ht="15" customHeight="1">
      <c r="A31" s="63">
        <v>1</v>
      </c>
      <c r="B31" s="64" t="str">
        <f ca="1">IFERROR(__xludf.DUMMYFUNCTION("""COMPUTED_VALUE"""),"I.E. COMPARTIR")</f>
        <v>I.E. COMPARTIR</v>
      </c>
      <c r="C31" s="65">
        <f ca="1">IFERROR(__xludf.DUMMYFUNCTION("""COMPUTED_VALUE"""),5)</f>
        <v>5</v>
      </c>
      <c r="D31" s="66" t="str">
        <f ca="1">IFERROR(__xludf.DUMMYFUNCTION("""COMPUTED_VALUE"""),"Pendiente por Digitar")</f>
        <v>Pendiente por Digitar</v>
      </c>
      <c r="E31" s="65" t="str">
        <f ca="1">IFERROR(__xludf.DUMMYFUNCTION("""COMPUTED_VALUE"""),"")</f>
        <v/>
      </c>
      <c r="F31" s="65" t="str">
        <f ca="1">IFERROR(__xludf.DUMMYFUNCTION("""COMPUTED_VALUE"""),"")</f>
        <v/>
      </c>
      <c r="G31" s="65" t="str">
        <f ca="1">IFERROR(__xludf.DUMMYFUNCTION("""COMPUTED_VALUE"""),"")</f>
        <v/>
      </c>
      <c r="H31" s="65" t="str">
        <f ca="1">IFERROR(__xludf.DUMMYFUNCTION("""COMPUTED_VALUE"""),"")</f>
        <v/>
      </c>
      <c r="I31" s="65" t="str">
        <f ca="1">IFERROR(__xludf.DUMMYFUNCTION("""COMPUTED_VALUE"""),"")</f>
        <v/>
      </c>
      <c r="J31" s="65" t="str">
        <f ca="1">IFERROR(__xludf.DUMMYFUNCTION("""COMPUTED_VALUE"""),"")</f>
        <v/>
      </c>
      <c r="K31" s="65" t="str">
        <f ca="1">IFERROR(__xludf.DUMMYFUNCTION("""COMPUTED_VALUE"""),"")</f>
        <v/>
      </c>
      <c r="L31" s="65" t="str">
        <f ca="1">IFERROR(__xludf.DUMMYFUNCTION("""COMPUTED_VALUE"""),"")</f>
        <v/>
      </c>
      <c r="M31" s="65" t="str">
        <f ca="1">IFERROR(__xludf.DUMMYFUNCTION("""COMPUTED_VALUE"""),"")</f>
        <v/>
      </c>
      <c r="N31" s="65" t="str">
        <f ca="1">IFERROR(__xludf.DUMMYFUNCTION("""COMPUTED_VALUE"""),"")</f>
        <v/>
      </c>
      <c r="O31" s="65" t="str">
        <f ca="1">IFERROR(__xludf.DUMMYFUNCTION("""COMPUTED_VALUE"""),"")</f>
        <v/>
      </c>
      <c r="P31" s="65" t="str">
        <f ca="1">IFERROR(__xludf.DUMMYFUNCTION("""COMPUTED_VALUE"""),"")</f>
        <v/>
      </c>
      <c r="Q31" s="65" t="str">
        <f ca="1">IFERROR(__xludf.DUMMYFUNCTION("""COMPUTED_VALUE"""),"")</f>
        <v/>
      </c>
      <c r="R31" s="65" t="str">
        <f ca="1">IFERROR(__xludf.DUMMYFUNCTION("""COMPUTED_VALUE"""),"")</f>
        <v/>
      </c>
      <c r="S31" s="65" t="str">
        <f ca="1">IFERROR(__xludf.DUMMYFUNCTION("""COMPUTED_VALUE"""),"")</f>
        <v/>
      </c>
      <c r="T31" s="65" t="str">
        <f ca="1">IFERROR(__xludf.DUMMYFUNCTION("""COMPUTED_VALUE"""),"")</f>
        <v/>
      </c>
      <c r="U31" s="65" t="str">
        <f ca="1">IFERROR(__xludf.DUMMYFUNCTION("""COMPUTED_VALUE"""),"")</f>
        <v/>
      </c>
      <c r="V31" s="65" t="str">
        <f ca="1">IFERROR(__xludf.DUMMYFUNCTION("""COMPUTED_VALUE"""),"")</f>
        <v/>
      </c>
      <c r="W31" s="65" t="str">
        <f ca="1">IFERROR(__xludf.DUMMYFUNCTION("""COMPUTED_VALUE"""),"")</f>
        <v/>
      </c>
      <c r="X31" s="65" t="str">
        <f ca="1">IFERROR(__xludf.DUMMYFUNCTION("""COMPUTED_VALUE"""),"")</f>
        <v/>
      </c>
      <c r="Y31" s="65" t="str">
        <f ca="1">IFERROR(__xludf.DUMMYFUNCTION("""COMPUTED_VALUE"""),"")</f>
        <v/>
      </c>
      <c r="Z31" s="65" t="str">
        <f ca="1">IFERROR(__xludf.DUMMYFUNCTION("""COMPUTED_VALUE"""),"")</f>
        <v/>
      </c>
      <c r="AA31" s="65" t="str">
        <f ca="1">IFERROR(__xludf.DUMMYFUNCTION("""COMPUTED_VALUE"""),"")</f>
        <v/>
      </c>
      <c r="AB31" s="65" t="str">
        <f ca="1">IFERROR(__xludf.DUMMYFUNCTION("""COMPUTED_VALUE"""),"")</f>
        <v/>
      </c>
      <c r="AC31" s="65" t="str">
        <f ca="1">IFERROR(__xludf.DUMMYFUNCTION("""COMPUTED_VALUE"""),"")</f>
        <v/>
      </c>
      <c r="AD31" s="65" t="str">
        <f ca="1">IFERROR(__xludf.DUMMYFUNCTION("""COMPUTED_VALUE"""),"")</f>
        <v/>
      </c>
      <c r="AE31" s="65" t="str">
        <f ca="1">IFERROR(__xludf.DUMMYFUNCTION("""COMPUTED_VALUE"""),"")</f>
        <v/>
      </c>
      <c r="AF31" s="65" t="str">
        <f ca="1">IFERROR(__xludf.DUMMYFUNCTION("""COMPUTED_VALUE"""),"")</f>
        <v/>
      </c>
      <c r="AG31" s="65" t="str">
        <f ca="1">IFERROR(__xludf.DUMMYFUNCTION("""COMPUTED_VALUE"""),"")</f>
        <v/>
      </c>
    </row>
    <row r="32" spans="1:33" ht="15" customHeight="1">
      <c r="A32" s="63">
        <v>1</v>
      </c>
      <c r="B32" s="64" t="str">
        <f ca="1">IFERROR(__xludf.DUMMYFUNCTION("""COMPUTED_VALUE"""),"I.E. COMPARTIR")</f>
        <v>I.E. COMPARTIR</v>
      </c>
      <c r="C32" s="65">
        <f ca="1">IFERROR(__xludf.DUMMYFUNCTION("""COMPUTED_VALUE"""),6)</f>
        <v>6</v>
      </c>
      <c r="D32" s="66" t="str">
        <f ca="1">IFERROR(__xludf.DUMMYFUNCTION("""COMPUTED_VALUE"""),"Pendiente por Digitar")</f>
        <v>Pendiente por Digitar</v>
      </c>
      <c r="E32" s="65" t="str">
        <f ca="1">IFERROR(__xludf.DUMMYFUNCTION("""COMPUTED_VALUE"""),"")</f>
        <v/>
      </c>
      <c r="F32" s="65" t="str">
        <f ca="1">IFERROR(__xludf.DUMMYFUNCTION("""COMPUTED_VALUE"""),"")</f>
        <v/>
      </c>
      <c r="G32" s="65" t="str">
        <f ca="1">IFERROR(__xludf.DUMMYFUNCTION("""COMPUTED_VALUE"""),"")</f>
        <v/>
      </c>
      <c r="H32" s="65" t="str">
        <f ca="1">IFERROR(__xludf.DUMMYFUNCTION("""COMPUTED_VALUE"""),"")</f>
        <v/>
      </c>
      <c r="I32" s="65" t="str">
        <f ca="1">IFERROR(__xludf.DUMMYFUNCTION("""COMPUTED_VALUE"""),"")</f>
        <v/>
      </c>
      <c r="J32" s="65" t="str">
        <f ca="1">IFERROR(__xludf.DUMMYFUNCTION("""COMPUTED_VALUE"""),"")</f>
        <v/>
      </c>
      <c r="K32" s="65" t="str">
        <f ca="1">IFERROR(__xludf.DUMMYFUNCTION("""COMPUTED_VALUE"""),"")</f>
        <v/>
      </c>
      <c r="L32" s="65" t="str">
        <f ca="1">IFERROR(__xludf.DUMMYFUNCTION("""COMPUTED_VALUE"""),"")</f>
        <v/>
      </c>
      <c r="M32" s="65" t="str">
        <f ca="1">IFERROR(__xludf.DUMMYFUNCTION("""COMPUTED_VALUE"""),"")</f>
        <v/>
      </c>
      <c r="N32" s="65" t="str">
        <f ca="1">IFERROR(__xludf.DUMMYFUNCTION("""COMPUTED_VALUE"""),"")</f>
        <v/>
      </c>
      <c r="O32" s="65" t="str">
        <f ca="1">IFERROR(__xludf.DUMMYFUNCTION("""COMPUTED_VALUE"""),"")</f>
        <v/>
      </c>
      <c r="P32" s="65" t="str">
        <f ca="1">IFERROR(__xludf.DUMMYFUNCTION("""COMPUTED_VALUE"""),"")</f>
        <v/>
      </c>
      <c r="Q32" s="65" t="str">
        <f ca="1">IFERROR(__xludf.DUMMYFUNCTION("""COMPUTED_VALUE"""),"")</f>
        <v/>
      </c>
      <c r="R32" s="65" t="str">
        <f ca="1">IFERROR(__xludf.DUMMYFUNCTION("""COMPUTED_VALUE"""),"")</f>
        <v/>
      </c>
      <c r="S32" s="65" t="str">
        <f ca="1">IFERROR(__xludf.DUMMYFUNCTION("""COMPUTED_VALUE"""),"")</f>
        <v/>
      </c>
      <c r="T32" s="65" t="str">
        <f ca="1">IFERROR(__xludf.DUMMYFUNCTION("""COMPUTED_VALUE"""),"")</f>
        <v/>
      </c>
      <c r="U32" s="65" t="str">
        <f ca="1">IFERROR(__xludf.DUMMYFUNCTION("""COMPUTED_VALUE"""),"")</f>
        <v/>
      </c>
      <c r="V32" s="65" t="str">
        <f ca="1">IFERROR(__xludf.DUMMYFUNCTION("""COMPUTED_VALUE"""),"")</f>
        <v/>
      </c>
      <c r="W32" s="65" t="str">
        <f ca="1">IFERROR(__xludf.DUMMYFUNCTION("""COMPUTED_VALUE"""),"")</f>
        <v/>
      </c>
      <c r="X32" s="65" t="str">
        <f ca="1">IFERROR(__xludf.DUMMYFUNCTION("""COMPUTED_VALUE"""),"")</f>
        <v/>
      </c>
      <c r="Y32" s="65" t="str">
        <f ca="1">IFERROR(__xludf.DUMMYFUNCTION("""COMPUTED_VALUE"""),"")</f>
        <v/>
      </c>
      <c r="Z32" s="65" t="str">
        <f ca="1">IFERROR(__xludf.DUMMYFUNCTION("""COMPUTED_VALUE"""),"")</f>
        <v/>
      </c>
      <c r="AA32" s="65" t="str">
        <f ca="1">IFERROR(__xludf.DUMMYFUNCTION("""COMPUTED_VALUE"""),"")</f>
        <v/>
      </c>
      <c r="AB32" s="65" t="str">
        <f ca="1">IFERROR(__xludf.DUMMYFUNCTION("""COMPUTED_VALUE"""),"")</f>
        <v/>
      </c>
      <c r="AC32" s="65" t="str">
        <f ca="1">IFERROR(__xludf.DUMMYFUNCTION("""COMPUTED_VALUE"""),"")</f>
        <v/>
      </c>
      <c r="AD32" s="65" t="str">
        <f ca="1">IFERROR(__xludf.DUMMYFUNCTION("""COMPUTED_VALUE"""),"")</f>
        <v/>
      </c>
      <c r="AE32" s="65" t="str">
        <f ca="1">IFERROR(__xludf.DUMMYFUNCTION("""COMPUTED_VALUE"""),"")</f>
        <v/>
      </c>
      <c r="AF32" s="65" t="str">
        <f ca="1">IFERROR(__xludf.DUMMYFUNCTION("""COMPUTED_VALUE"""),"")</f>
        <v/>
      </c>
      <c r="AG32" s="65" t="str">
        <f ca="1">IFERROR(__xludf.DUMMYFUNCTION("""COMPUTED_VALUE"""),"")</f>
        <v/>
      </c>
    </row>
    <row r="33" spans="1:33" ht="15" customHeight="1">
      <c r="A33" s="63">
        <v>1</v>
      </c>
      <c r="B33" s="64" t="str">
        <f ca="1">IFERROR(__xludf.DUMMYFUNCTION("""COMPUTED_VALUE"""),"I.E. COMPARTIR")</f>
        <v>I.E. COMPARTIR</v>
      </c>
      <c r="C33" s="65">
        <f ca="1">IFERROR(__xludf.DUMMYFUNCTION("""COMPUTED_VALUE"""),7)</f>
        <v>7</v>
      </c>
      <c r="D33" s="66" t="str">
        <f ca="1">IFERROR(__xludf.DUMMYFUNCTION("""COMPUTED_VALUE"""),"Pendiente por Digitar")</f>
        <v>Pendiente por Digitar</v>
      </c>
      <c r="E33" s="65" t="str">
        <f ca="1">IFERROR(__xludf.DUMMYFUNCTION("""COMPUTED_VALUE"""),"")</f>
        <v/>
      </c>
      <c r="F33" s="65" t="str">
        <f ca="1">IFERROR(__xludf.DUMMYFUNCTION("""COMPUTED_VALUE"""),"")</f>
        <v/>
      </c>
      <c r="G33" s="65" t="str">
        <f ca="1">IFERROR(__xludf.DUMMYFUNCTION("""COMPUTED_VALUE"""),"")</f>
        <v/>
      </c>
      <c r="H33" s="65" t="str">
        <f ca="1">IFERROR(__xludf.DUMMYFUNCTION("""COMPUTED_VALUE"""),"")</f>
        <v/>
      </c>
      <c r="I33" s="65" t="str">
        <f ca="1">IFERROR(__xludf.DUMMYFUNCTION("""COMPUTED_VALUE"""),"")</f>
        <v/>
      </c>
      <c r="J33" s="65" t="str">
        <f ca="1">IFERROR(__xludf.DUMMYFUNCTION("""COMPUTED_VALUE"""),"")</f>
        <v/>
      </c>
      <c r="K33" s="65" t="str">
        <f ca="1">IFERROR(__xludf.DUMMYFUNCTION("""COMPUTED_VALUE"""),"")</f>
        <v/>
      </c>
      <c r="L33" s="65" t="str">
        <f ca="1">IFERROR(__xludf.DUMMYFUNCTION("""COMPUTED_VALUE"""),"")</f>
        <v/>
      </c>
      <c r="M33" s="65" t="str">
        <f ca="1">IFERROR(__xludf.DUMMYFUNCTION("""COMPUTED_VALUE"""),"")</f>
        <v/>
      </c>
      <c r="N33" s="65" t="str">
        <f ca="1">IFERROR(__xludf.DUMMYFUNCTION("""COMPUTED_VALUE"""),"")</f>
        <v/>
      </c>
      <c r="O33" s="65" t="str">
        <f ca="1">IFERROR(__xludf.DUMMYFUNCTION("""COMPUTED_VALUE"""),"")</f>
        <v/>
      </c>
      <c r="P33" s="65" t="str">
        <f ca="1">IFERROR(__xludf.DUMMYFUNCTION("""COMPUTED_VALUE"""),"")</f>
        <v/>
      </c>
      <c r="Q33" s="65" t="str">
        <f ca="1">IFERROR(__xludf.DUMMYFUNCTION("""COMPUTED_VALUE"""),"")</f>
        <v/>
      </c>
      <c r="R33" s="65" t="str">
        <f ca="1">IFERROR(__xludf.DUMMYFUNCTION("""COMPUTED_VALUE"""),"")</f>
        <v/>
      </c>
      <c r="S33" s="65" t="str">
        <f ca="1">IFERROR(__xludf.DUMMYFUNCTION("""COMPUTED_VALUE"""),"")</f>
        <v/>
      </c>
      <c r="T33" s="65" t="str">
        <f ca="1">IFERROR(__xludf.DUMMYFUNCTION("""COMPUTED_VALUE"""),"")</f>
        <v/>
      </c>
      <c r="U33" s="65" t="str">
        <f ca="1">IFERROR(__xludf.DUMMYFUNCTION("""COMPUTED_VALUE"""),"")</f>
        <v/>
      </c>
      <c r="V33" s="65" t="str">
        <f ca="1">IFERROR(__xludf.DUMMYFUNCTION("""COMPUTED_VALUE"""),"")</f>
        <v/>
      </c>
      <c r="W33" s="65" t="str">
        <f ca="1">IFERROR(__xludf.DUMMYFUNCTION("""COMPUTED_VALUE"""),"")</f>
        <v/>
      </c>
      <c r="X33" s="65" t="str">
        <f ca="1">IFERROR(__xludf.DUMMYFUNCTION("""COMPUTED_VALUE"""),"")</f>
        <v/>
      </c>
      <c r="Y33" s="65" t="str">
        <f ca="1">IFERROR(__xludf.DUMMYFUNCTION("""COMPUTED_VALUE"""),"")</f>
        <v/>
      </c>
      <c r="Z33" s="65" t="str">
        <f ca="1">IFERROR(__xludf.DUMMYFUNCTION("""COMPUTED_VALUE"""),"")</f>
        <v/>
      </c>
      <c r="AA33" s="65" t="str">
        <f ca="1">IFERROR(__xludf.DUMMYFUNCTION("""COMPUTED_VALUE"""),"")</f>
        <v/>
      </c>
      <c r="AB33" s="65" t="str">
        <f ca="1">IFERROR(__xludf.DUMMYFUNCTION("""COMPUTED_VALUE"""),"")</f>
        <v/>
      </c>
      <c r="AC33" s="65" t="str">
        <f ca="1">IFERROR(__xludf.DUMMYFUNCTION("""COMPUTED_VALUE"""),"")</f>
        <v/>
      </c>
      <c r="AD33" s="65" t="str">
        <f ca="1">IFERROR(__xludf.DUMMYFUNCTION("""COMPUTED_VALUE"""),"")</f>
        <v/>
      </c>
      <c r="AE33" s="65" t="str">
        <f ca="1">IFERROR(__xludf.DUMMYFUNCTION("""COMPUTED_VALUE"""),"")</f>
        <v/>
      </c>
      <c r="AF33" s="65" t="str">
        <f ca="1">IFERROR(__xludf.DUMMYFUNCTION("""COMPUTED_VALUE"""),"")</f>
        <v/>
      </c>
      <c r="AG33" s="65" t="str">
        <f ca="1">IFERROR(__xludf.DUMMYFUNCTION("""COMPUTED_VALUE"""),"")</f>
        <v/>
      </c>
    </row>
    <row r="34" spans="1:33" ht="15" customHeight="1">
      <c r="A34" s="63">
        <v>1</v>
      </c>
      <c r="B34" s="64" t="str">
        <f ca="1">IFERROR(__xludf.DUMMYFUNCTION("""COMPUTED_VALUE"""),"I.E. COMPARTIR")</f>
        <v>I.E. COMPARTIR</v>
      </c>
      <c r="C34" s="65">
        <f ca="1">IFERROR(__xludf.DUMMYFUNCTION("""COMPUTED_VALUE"""),8)</f>
        <v>8</v>
      </c>
      <c r="D34" s="66" t="str">
        <f ca="1">IFERROR(__xludf.DUMMYFUNCTION("""COMPUTED_VALUE"""),"Pendiente por Digitar")</f>
        <v>Pendiente por Digitar</v>
      </c>
      <c r="E34" s="65" t="str">
        <f ca="1">IFERROR(__xludf.DUMMYFUNCTION("""COMPUTED_VALUE"""),"")</f>
        <v/>
      </c>
      <c r="F34" s="65" t="str">
        <f ca="1">IFERROR(__xludf.DUMMYFUNCTION("""COMPUTED_VALUE"""),"")</f>
        <v/>
      </c>
      <c r="G34" s="65" t="str">
        <f ca="1">IFERROR(__xludf.DUMMYFUNCTION("""COMPUTED_VALUE"""),"")</f>
        <v/>
      </c>
      <c r="H34" s="65" t="str">
        <f ca="1">IFERROR(__xludf.DUMMYFUNCTION("""COMPUTED_VALUE"""),"")</f>
        <v/>
      </c>
      <c r="I34" s="65" t="str">
        <f ca="1">IFERROR(__xludf.DUMMYFUNCTION("""COMPUTED_VALUE"""),"")</f>
        <v/>
      </c>
      <c r="J34" s="65" t="str">
        <f ca="1">IFERROR(__xludf.DUMMYFUNCTION("""COMPUTED_VALUE"""),"")</f>
        <v/>
      </c>
      <c r="K34" s="65" t="str">
        <f ca="1">IFERROR(__xludf.DUMMYFUNCTION("""COMPUTED_VALUE"""),"")</f>
        <v/>
      </c>
      <c r="L34" s="65" t="str">
        <f ca="1">IFERROR(__xludf.DUMMYFUNCTION("""COMPUTED_VALUE"""),"")</f>
        <v/>
      </c>
      <c r="M34" s="65" t="str">
        <f ca="1">IFERROR(__xludf.DUMMYFUNCTION("""COMPUTED_VALUE"""),"")</f>
        <v/>
      </c>
      <c r="N34" s="65" t="str">
        <f ca="1">IFERROR(__xludf.DUMMYFUNCTION("""COMPUTED_VALUE"""),"")</f>
        <v/>
      </c>
      <c r="O34" s="65" t="str">
        <f ca="1">IFERROR(__xludf.DUMMYFUNCTION("""COMPUTED_VALUE"""),"")</f>
        <v/>
      </c>
      <c r="P34" s="65" t="str">
        <f ca="1">IFERROR(__xludf.DUMMYFUNCTION("""COMPUTED_VALUE"""),"")</f>
        <v/>
      </c>
      <c r="Q34" s="65" t="str">
        <f ca="1">IFERROR(__xludf.DUMMYFUNCTION("""COMPUTED_VALUE"""),"")</f>
        <v/>
      </c>
      <c r="R34" s="65" t="str">
        <f ca="1">IFERROR(__xludf.DUMMYFUNCTION("""COMPUTED_VALUE"""),"")</f>
        <v/>
      </c>
      <c r="S34" s="65" t="str">
        <f ca="1">IFERROR(__xludf.DUMMYFUNCTION("""COMPUTED_VALUE"""),"")</f>
        <v/>
      </c>
      <c r="T34" s="65" t="str">
        <f ca="1">IFERROR(__xludf.DUMMYFUNCTION("""COMPUTED_VALUE"""),"")</f>
        <v/>
      </c>
      <c r="U34" s="65" t="str">
        <f ca="1">IFERROR(__xludf.DUMMYFUNCTION("""COMPUTED_VALUE"""),"")</f>
        <v/>
      </c>
      <c r="V34" s="65" t="str">
        <f ca="1">IFERROR(__xludf.DUMMYFUNCTION("""COMPUTED_VALUE"""),"")</f>
        <v/>
      </c>
      <c r="W34" s="65" t="str">
        <f ca="1">IFERROR(__xludf.DUMMYFUNCTION("""COMPUTED_VALUE"""),"")</f>
        <v/>
      </c>
      <c r="X34" s="65" t="str">
        <f ca="1">IFERROR(__xludf.DUMMYFUNCTION("""COMPUTED_VALUE"""),"")</f>
        <v/>
      </c>
      <c r="Y34" s="65" t="str">
        <f ca="1">IFERROR(__xludf.DUMMYFUNCTION("""COMPUTED_VALUE"""),"")</f>
        <v/>
      </c>
      <c r="Z34" s="65" t="str">
        <f ca="1">IFERROR(__xludf.DUMMYFUNCTION("""COMPUTED_VALUE"""),"")</f>
        <v/>
      </c>
      <c r="AA34" s="65" t="str">
        <f ca="1">IFERROR(__xludf.DUMMYFUNCTION("""COMPUTED_VALUE"""),"")</f>
        <v/>
      </c>
      <c r="AB34" s="65" t="str">
        <f ca="1">IFERROR(__xludf.DUMMYFUNCTION("""COMPUTED_VALUE"""),"")</f>
        <v/>
      </c>
      <c r="AC34" s="65" t="str">
        <f ca="1">IFERROR(__xludf.DUMMYFUNCTION("""COMPUTED_VALUE"""),"")</f>
        <v/>
      </c>
      <c r="AD34" s="65" t="str">
        <f ca="1">IFERROR(__xludf.DUMMYFUNCTION("""COMPUTED_VALUE"""),"")</f>
        <v/>
      </c>
      <c r="AE34" s="65" t="str">
        <f ca="1">IFERROR(__xludf.DUMMYFUNCTION("""COMPUTED_VALUE"""),"")</f>
        <v/>
      </c>
      <c r="AF34" s="65" t="str">
        <f ca="1">IFERROR(__xludf.DUMMYFUNCTION("""COMPUTED_VALUE"""),"")</f>
        <v/>
      </c>
      <c r="AG34" s="65" t="str">
        <f ca="1">IFERROR(__xludf.DUMMYFUNCTION("""COMPUTED_VALUE"""),"")</f>
        <v/>
      </c>
    </row>
    <row r="35" spans="1:33" ht="15" customHeight="1">
      <c r="A35" s="63">
        <v>1</v>
      </c>
      <c r="B35" s="64" t="str">
        <f ca="1">IFERROR(__xludf.DUMMYFUNCTION("""COMPUTED_VALUE"""),"I.E. COMPARTIR")</f>
        <v>I.E. COMPARTIR</v>
      </c>
      <c r="C35" s="65">
        <f ca="1">IFERROR(__xludf.DUMMYFUNCTION("""COMPUTED_VALUE"""),9)</f>
        <v>9</v>
      </c>
      <c r="D35" s="66" t="str">
        <f ca="1">IFERROR(__xludf.DUMMYFUNCTION("""COMPUTED_VALUE"""),"Pendiente por Digitar")</f>
        <v>Pendiente por Digitar</v>
      </c>
      <c r="E35" s="65" t="str">
        <f ca="1">IFERROR(__xludf.DUMMYFUNCTION("""COMPUTED_VALUE"""),"")</f>
        <v/>
      </c>
      <c r="F35" s="65" t="str">
        <f ca="1">IFERROR(__xludf.DUMMYFUNCTION("""COMPUTED_VALUE"""),"")</f>
        <v/>
      </c>
      <c r="G35" s="65" t="str">
        <f ca="1">IFERROR(__xludf.DUMMYFUNCTION("""COMPUTED_VALUE"""),"")</f>
        <v/>
      </c>
      <c r="H35" s="65" t="str">
        <f ca="1">IFERROR(__xludf.DUMMYFUNCTION("""COMPUTED_VALUE"""),"")</f>
        <v/>
      </c>
      <c r="I35" s="65" t="str">
        <f ca="1">IFERROR(__xludf.DUMMYFUNCTION("""COMPUTED_VALUE"""),"")</f>
        <v/>
      </c>
      <c r="J35" s="65" t="str">
        <f ca="1">IFERROR(__xludf.DUMMYFUNCTION("""COMPUTED_VALUE"""),"")</f>
        <v/>
      </c>
      <c r="K35" s="65" t="str">
        <f ca="1">IFERROR(__xludf.DUMMYFUNCTION("""COMPUTED_VALUE"""),"")</f>
        <v/>
      </c>
      <c r="L35" s="65" t="str">
        <f ca="1">IFERROR(__xludf.DUMMYFUNCTION("""COMPUTED_VALUE"""),"")</f>
        <v/>
      </c>
      <c r="M35" s="65" t="str">
        <f ca="1">IFERROR(__xludf.DUMMYFUNCTION("""COMPUTED_VALUE"""),"")</f>
        <v/>
      </c>
      <c r="N35" s="65" t="str">
        <f ca="1">IFERROR(__xludf.DUMMYFUNCTION("""COMPUTED_VALUE"""),"")</f>
        <v/>
      </c>
      <c r="O35" s="65" t="str">
        <f ca="1">IFERROR(__xludf.DUMMYFUNCTION("""COMPUTED_VALUE"""),"")</f>
        <v/>
      </c>
      <c r="P35" s="65" t="str">
        <f ca="1">IFERROR(__xludf.DUMMYFUNCTION("""COMPUTED_VALUE"""),"")</f>
        <v/>
      </c>
      <c r="Q35" s="65" t="str">
        <f ca="1">IFERROR(__xludf.DUMMYFUNCTION("""COMPUTED_VALUE"""),"")</f>
        <v/>
      </c>
      <c r="R35" s="65" t="str">
        <f ca="1">IFERROR(__xludf.DUMMYFUNCTION("""COMPUTED_VALUE"""),"")</f>
        <v/>
      </c>
      <c r="S35" s="65" t="str">
        <f ca="1">IFERROR(__xludf.DUMMYFUNCTION("""COMPUTED_VALUE"""),"")</f>
        <v/>
      </c>
      <c r="T35" s="65" t="str">
        <f ca="1">IFERROR(__xludf.DUMMYFUNCTION("""COMPUTED_VALUE"""),"")</f>
        <v/>
      </c>
      <c r="U35" s="65" t="str">
        <f ca="1">IFERROR(__xludf.DUMMYFUNCTION("""COMPUTED_VALUE"""),"")</f>
        <v/>
      </c>
      <c r="V35" s="65" t="str">
        <f ca="1">IFERROR(__xludf.DUMMYFUNCTION("""COMPUTED_VALUE"""),"")</f>
        <v/>
      </c>
      <c r="W35" s="65" t="str">
        <f ca="1">IFERROR(__xludf.DUMMYFUNCTION("""COMPUTED_VALUE"""),"")</f>
        <v/>
      </c>
      <c r="X35" s="65" t="str">
        <f ca="1">IFERROR(__xludf.DUMMYFUNCTION("""COMPUTED_VALUE"""),"")</f>
        <v/>
      </c>
      <c r="Y35" s="65" t="str">
        <f ca="1">IFERROR(__xludf.DUMMYFUNCTION("""COMPUTED_VALUE"""),"")</f>
        <v/>
      </c>
      <c r="Z35" s="65" t="str">
        <f ca="1">IFERROR(__xludf.DUMMYFUNCTION("""COMPUTED_VALUE"""),"")</f>
        <v/>
      </c>
      <c r="AA35" s="65" t="str">
        <f ca="1">IFERROR(__xludf.DUMMYFUNCTION("""COMPUTED_VALUE"""),"")</f>
        <v/>
      </c>
      <c r="AB35" s="65" t="str">
        <f ca="1">IFERROR(__xludf.DUMMYFUNCTION("""COMPUTED_VALUE"""),"")</f>
        <v/>
      </c>
      <c r="AC35" s="65" t="str">
        <f ca="1">IFERROR(__xludf.DUMMYFUNCTION("""COMPUTED_VALUE"""),"")</f>
        <v/>
      </c>
      <c r="AD35" s="65" t="str">
        <f ca="1">IFERROR(__xludf.DUMMYFUNCTION("""COMPUTED_VALUE"""),"")</f>
        <v/>
      </c>
      <c r="AE35" s="65" t="str">
        <f ca="1">IFERROR(__xludf.DUMMYFUNCTION("""COMPUTED_VALUE"""),"")</f>
        <v/>
      </c>
      <c r="AF35" s="65" t="str">
        <f ca="1">IFERROR(__xludf.DUMMYFUNCTION("""COMPUTED_VALUE"""),"")</f>
        <v/>
      </c>
      <c r="AG35" s="65" t="str">
        <f ca="1">IFERROR(__xludf.DUMMYFUNCTION("""COMPUTED_VALUE"""),"")</f>
        <v/>
      </c>
    </row>
    <row r="36" spans="1:33" ht="15" customHeight="1">
      <c r="A36" s="63">
        <v>1</v>
      </c>
      <c r="B36" s="64" t="str">
        <f ca="1">IFERROR(__xludf.DUMMYFUNCTION("""COMPUTED_VALUE"""),"I.E. COMPARTIR")</f>
        <v>I.E. COMPARTIR</v>
      </c>
      <c r="C36" s="65">
        <f ca="1">IFERROR(__xludf.DUMMYFUNCTION("""COMPUTED_VALUE"""),10)</f>
        <v>10</v>
      </c>
      <c r="D36" s="66" t="str">
        <f ca="1">IFERROR(__xludf.DUMMYFUNCTION("""COMPUTED_VALUE"""),"Pendiente por Digitar")</f>
        <v>Pendiente por Digitar</v>
      </c>
      <c r="E36" s="65" t="str">
        <f ca="1">IFERROR(__xludf.DUMMYFUNCTION("""COMPUTED_VALUE"""),"")</f>
        <v/>
      </c>
      <c r="F36" s="65" t="str">
        <f ca="1">IFERROR(__xludf.DUMMYFUNCTION("""COMPUTED_VALUE"""),"")</f>
        <v/>
      </c>
      <c r="G36" s="65" t="str">
        <f ca="1">IFERROR(__xludf.DUMMYFUNCTION("""COMPUTED_VALUE"""),"")</f>
        <v/>
      </c>
      <c r="H36" s="65" t="str">
        <f ca="1">IFERROR(__xludf.DUMMYFUNCTION("""COMPUTED_VALUE"""),"")</f>
        <v/>
      </c>
      <c r="I36" s="65" t="str">
        <f ca="1">IFERROR(__xludf.DUMMYFUNCTION("""COMPUTED_VALUE"""),"")</f>
        <v/>
      </c>
      <c r="J36" s="65" t="str">
        <f ca="1">IFERROR(__xludf.DUMMYFUNCTION("""COMPUTED_VALUE"""),"")</f>
        <v/>
      </c>
      <c r="K36" s="65" t="str">
        <f ca="1">IFERROR(__xludf.DUMMYFUNCTION("""COMPUTED_VALUE"""),"")</f>
        <v/>
      </c>
      <c r="L36" s="65" t="str">
        <f ca="1">IFERROR(__xludf.DUMMYFUNCTION("""COMPUTED_VALUE"""),"")</f>
        <v/>
      </c>
      <c r="M36" s="65" t="str">
        <f ca="1">IFERROR(__xludf.DUMMYFUNCTION("""COMPUTED_VALUE"""),"")</f>
        <v/>
      </c>
      <c r="N36" s="65" t="str">
        <f ca="1">IFERROR(__xludf.DUMMYFUNCTION("""COMPUTED_VALUE"""),"")</f>
        <v/>
      </c>
      <c r="O36" s="65" t="str">
        <f ca="1">IFERROR(__xludf.DUMMYFUNCTION("""COMPUTED_VALUE"""),"")</f>
        <v/>
      </c>
      <c r="P36" s="65" t="str">
        <f ca="1">IFERROR(__xludf.DUMMYFUNCTION("""COMPUTED_VALUE"""),"")</f>
        <v/>
      </c>
      <c r="Q36" s="65" t="str">
        <f ca="1">IFERROR(__xludf.DUMMYFUNCTION("""COMPUTED_VALUE"""),"")</f>
        <v/>
      </c>
      <c r="R36" s="65" t="str">
        <f ca="1">IFERROR(__xludf.DUMMYFUNCTION("""COMPUTED_VALUE"""),"")</f>
        <v/>
      </c>
      <c r="S36" s="65" t="str">
        <f ca="1">IFERROR(__xludf.DUMMYFUNCTION("""COMPUTED_VALUE"""),"")</f>
        <v/>
      </c>
      <c r="T36" s="65" t="str">
        <f ca="1">IFERROR(__xludf.DUMMYFUNCTION("""COMPUTED_VALUE"""),"")</f>
        <v/>
      </c>
      <c r="U36" s="65" t="str">
        <f ca="1">IFERROR(__xludf.DUMMYFUNCTION("""COMPUTED_VALUE"""),"")</f>
        <v/>
      </c>
      <c r="V36" s="65" t="str">
        <f ca="1">IFERROR(__xludf.DUMMYFUNCTION("""COMPUTED_VALUE"""),"")</f>
        <v/>
      </c>
      <c r="W36" s="65" t="str">
        <f ca="1">IFERROR(__xludf.DUMMYFUNCTION("""COMPUTED_VALUE"""),"")</f>
        <v/>
      </c>
      <c r="X36" s="65" t="str">
        <f ca="1">IFERROR(__xludf.DUMMYFUNCTION("""COMPUTED_VALUE"""),"")</f>
        <v/>
      </c>
      <c r="Y36" s="65" t="str">
        <f ca="1">IFERROR(__xludf.DUMMYFUNCTION("""COMPUTED_VALUE"""),"")</f>
        <v/>
      </c>
      <c r="Z36" s="65" t="str">
        <f ca="1">IFERROR(__xludf.DUMMYFUNCTION("""COMPUTED_VALUE"""),"")</f>
        <v/>
      </c>
      <c r="AA36" s="65" t="str">
        <f ca="1">IFERROR(__xludf.DUMMYFUNCTION("""COMPUTED_VALUE"""),"")</f>
        <v/>
      </c>
      <c r="AB36" s="65" t="str">
        <f ca="1">IFERROR(__xludf.DUMMYFUNCTION("""COMPUTED_VALUE"""),"")</f>
        <v/>
      </c>
      <c r="AC36" s="65" t="str">
        <f ca="1">IFERROR(__xludf.DUMMYFUNCTION("""COMPUTED_VALUE"""),"")</f>
        <v/>
      </c>
      <c r="AD36" s="65" t="str">
        <f ca="1">IFERROR(__xludf.DUMMYFUNCTION("""COMPUTED_VALUE"""),"")</f>
        <v/>
      </c>
      <c r="AE36" s="65" t="str">
        <f ca="1">IFERROR(__xludf.DUMMYFUNCTION("""COMPUTED_VALUE"""),"")</f>
        <v/>
      </c>
      <c r="AF36" s="65" t="str">
        <f ca="1">IFERROR(__xludf.DUMMYFUNCTION("""COMPUTED_VALUE"""),"")</f>
        <v/>
      </c>
      <c r="AG36" s="65" t="str">
        <f ca="1">IFERROR(__xludf.DUMMYFUNCTION("""COMPUTED_VALUE"""),"")</f>
        <v/>
      </c>
    </row>
    <row r="37" spans="1:33" ht="15" customHeight="1">
      <c r="A37" s="63">
        <v>1</v>
      </c>
      <c r="B37" s="64" t="str">
        <f ca="1">IFERROR(__xludf.DUMMYFUNCTION("""COMPUTED_VALUE"""),"I.E. COMPARTIR")</f>
        <v>I.E. COMPARTIR</v>
      </c>
      <c r="C37" s="65">
        <f ca="1">IFERROR(__xludf.DUMMYFUNCTION("""COMPUTED_VALUE"""),11)</f>
        <v>11</v>
      </c>
      <c r="D37" s="66" t="str">
        <f ca="1">IFERROR(__xludf.DUMMYFUNCTION("""COMPUTED_VALUE"""),"Pendiente por Digitar")</f>
        <v>Pendiente por Digitar</v>
      </c>
      <c r="E37" s="65" t="str">
        <f ca="1">IFERROR(__xludf.DUMMYFUNCTION("""COMPUTED_VALUE"""),"")</f>
        <v/>
      </c>
      <c r="F37" s="65" t="str">
        <f ca="1">IFERROR(__xludf.DUMMYFUNCTION("""COMPUTED_VALUE"""),"")</f>
        <v/>
      </c>
      <c r="G37" s="65" t="str">
        <f ca="1">IFERROR(__xludf.DUMMYFUNCTION("""COMPUTED_VALUE"""),"")</f>
        <v/>
      </c>
      <c r="H37" s="65" t="str">
        <f ca="1">IFERROR(__xludf.DUMMYFUNCTION("""COMPUTED_VALUE"""),"")</f>
        <v/>
      </c>
      <c r="I37" s="65" t="str">
        <f ca="1">IFERROR(__xludf.DUMMYFUNCTION("""COMPUTED_VALUE"""),"")</f>
        <v/>
      </c>
      <c r="J37" s="65" t="str">
        <f ca="1">IFERROR(__xludf.DUMMYFUNCTION("""COMPUTED_VALUE"""),"")</f>
        <v/>
      </c>
      <c r="K37" s="65" t="str">
        <f ca="1">IFERROR(__xludf.DUMMYFUNCTION("""COMPUTED_VALUE"""),"")</f>
        <v/>
      </c>
      <c r="L37" s="65" t="str">
        <f ca="1">IFERROR(__xludf.DUMMYFUNCTION("""COMPUTED_VALUE"""),"")</f>
        <v/>
      </c>
      <c r="M37" s="65" t="str">
        <f ca="1">IFERROR(__xludf.DUMMYFUNCTION("""COMPUTED_VALUE"""),"")</f>
        <v/>
      </c>
      <c r="N37" s="65" t="str">
        <f ca="1">IFERROR(__xludf.DUMMYFUNCTION("""COMPUTED_VALUE"""),"")</f>
        <v/>
      </c>
      <c r="O37" s="65" t="str">
        <f ca="1">IFERROR(__xludf.DUMMYFUNCTION("""COMPUTED_VALUE"""),"")</f>
        <v/>
      </c>
      <c r="P37" s="65" t="str">
        <f ca="1">IFERROR(__xludf.DUMMYFUNCTION("""COMPUTED_VALUE"""),"")</f>
        <v/>
      </c>
      <c r="Q37" s="65" t="str">
        <f ca="1">IFERROR(__xludf.DUMMYFUNCTION("""COMPUTED_VALUE"""),"")</f>
        <v/>
      </c>
      <c r="R37" s="65" t="str">
        <f ca="1">IFERROR(__xludf.DUMMYFUNCTION("""COMPUTED_VALUE"""),"")</f>
        <v/>
      </c>
      <c r="S37" s="65" t="str">
        <f ca="1">IFERROR(__xludf.DUMMYFUNCTION("""COMPUTED_VALUE"""),"")</f>
        <v/>
      </c>
      <c r="T37" s="65" t="str">
        <f ca="1">IFERROR(__xludf.DUMMYFUNCTION("""COMPUTED_VALUE"""),"")</f>
        <v/>
      </c>
      <c r="U37" s="65" t="str">
        <f ca="1">IFERROR(__xludf.DUMMYFUNCTION("""COMPUTED_VALUE"""),"")</f>
        <v/>
      </c>
      <c r="V37" s="65" t="str">
        <f ca="1">IFERROR(__xludf.DUMMYFUNCTION("""COMPUTED_VALUE"""),"")</f>
        <v/>
      </c>
      <c r="W37" s="65" t="str">
        <f ca="1">IFERROR(__xludf.DUMMYFUNCTION("""COMPUTED_VALUE"""),"")</f>
        <v/>
      </c>
      <c r="X37" s="65" t="str">
        <f ca="1">IFERROR(__xludf.DUMMYFUNCTION("""COMPUTED_VALUE"""),"")</f>
        <v/>
      </c>
      <c r="Y37" s="65" t="str">
        <f ca="1">IFERROR(__xludf.DUMMYFUNCTION("""COMPUTED_VALUE"""),"")</f>
        <v/>
      </c>
      <c r="Z37" s="65" t="str">
        <f ca="1">IFERROR(__xludf.DUMMYFUNCTION("""COMPUTED_VALUE"""),"")</f>
        <v/>
      </c>
      <c r="AA37" s="65" t="str">
        <f ca="1">IFERROR(__xludf.DUMMYFUNCTION("""COMPUTED_VALUE"""),"")</f>
        <v/>
      </c>
      <c r="AB37" s="65" t="str">
        <f ca="1">IFERROR(__xludf.DUMMYFUNCTION("""COMPUTED_VALUE"""),"")</f>
        <v/>
      </c>
      <c r="AC37" s="65" t="str">
        <f ca="1">IFERROR(__xludf.DUMMYFUNCTION("""COMPUTED_VALUE"""),"")</f>
        <v/>
      </c>
      <c r="AD37" s="65" t="str">
        <f ca="1">IFERROR(__xludf.DUMMYFUNCTION("""COMPUTED_VALUE"""),"")</f>
        <v/>
      </c>
      <c r="AE37" s="65" t="str">
        <f ca="1">IFERROR(__xludf.DUMMYFUNCTION("""COMPUTED_VALUE"""),"")</f>
        <v/>
      </c>
      <c r="AF37" s="65" t="str">
        <f ca="1">IFERROR(__xludf.DUMMYFUNCTION("""COMPUTED_VALUE"""),"")</f>
        <v/>
      </c>
      <c r="AG37" s="65" t="str">
        <f ca="1">IFERROR(__xludf.DUMMYFUNCTION("""COMPUTED_VALUE"""),"")</f>
        <v/>
      </c>
    </row>
    <row r="38" spans="1:33" ht="15" customHeight="1">
      <c r="A38" s="63">
        <v>1</v>
      </c>
      <c r="B38" s="64" t="str">
        <f ca="1">IFERROR(__xludf.DUMMYFUNCTION("""COMPUTED_VALUE"""),"I.E. COMPARTIR")</f>
        <v>I.E. COMPARTIR</v>
      </c>
      <c r="C38" s="65">
        <f ca="1">IFERROR(__xludf.DUMMYFUNCTION("""COMPUTED_VALUE"""),12)</f>
        <v>12</v>
      </c>
      <c r="D38" s="66" t="str">
        <f ca="1">IFERROR(__xludf.DUMMYFUNCTION("""COMPUTED_VALUE"""),"Pendiente por Digitar")</f>
        <v>Pendiente por Digitar</v>
      </c>
      <c r="E38" s="65" t="str">
        <f ca="1">IFERROR(__xludf.DUMMYFUNCTION("""COMPUTED_VALUE"""),"")</f>
        <v/>
      </c>
      <c r="F38" s="65" t="str">
        <f ca="1">IFERROR(__xludf.DUMMYFUNCTION("""COMPUTED_VALUE"""),"")</f>
        <v/>
      </c>
      <c r="G38" s="65" t="str">
        <f ca="1">IFERROR(__xludf.DUMMYFUNCTION("""COMPUTED_VALUE"""),"")</f>
        <v/>
      </c>
      <c r="H38" s="65" t="str">
        <f ca="1">IFERROR(__xludf.DUMMYFUNCTION("""COMPUTED_VALUE"""),"")</f>
        <v/>
      </c>
      <c r="I38" s="65" t="str">
        <f ca="1">IFERROR(__xludf.DUMMYFUNCTION("""COMPUTED_VALUE"""),"")</f>
        <v/>
      </c>
      <c r="J38" s="65" t="str">
        <f ca="1">IFERROR(__xludf.DUMMYFUNCTION("""COMPUTED_VALUE"""),"")</f>
        <v/>
      </c>
      <c r="K38" s="65" t="str">
        <f ca="1">IFERROR(__xludf.DUMMYFUNCTION("""COMPUTED_VALUE"""),"")</f>
        <v/>
      </c>
      <c r="L38" s="65" t="str">
        <f ca="1">IFERROR(__xludf.DUMMYFUNCTION("""COMPUTED_VALUE"""),"")</f>
        <v/>
      </c>
      <c r="M38" s="65" t="str">
        <f ca="1">IFERROR(__xludf.DUMMYFUNCTION("""COMPUTED_VALUE"""),"")</f>
        <v/>
      </c>
      <c r="N38" s="65" t="str">
        <f ca="1">IFERROR(__xludf.DUMMYFUNCTION("""COMPUTED_VALUE"""),"")</f>
        <v/>
      </c>
      <c r="O38" s="65" t="str">
        <f ca="1">IFERROR(__xludf.DUMMYFUNCTION("""COMPUTED_VALUE"""),"")</f>
        <v/>
      </c>
      <c r="P38" s="65" t="str">
        <f ca="1">IFERROR(__xludf.DUMMYFUNCTION("""COMPUTED_VALUE"""),"")</f>
        <v/>
      </c>
      <c r="Q38" s="65" t="str">
        <f ca="1">IFERROR(__xludf.DUMMYFUNCTION("""COMPUTED_VALUE"""),"")</f>
        <v/>
      </c>
      <c r="R38" s="65" t="str">
        <f ca="1">IFERROR(__xludf.DUMMYFUNCTION("""COMPUTED_VALUE"""),"")</f>
        <v/>
      </c>
      <c r="S38" s="65" t="str">
        <f ca="1">IFERROR(__xludf.DUMMYFUNCTION("""COMPUTED_VALUE"""),"")</f>
        <v/>
      </c>
      <c r="T38" s="65" t="str">
        <f ca="1">IFERROR(__xludf.DUMMYFUNCTION("""COMPUTED_VALUE"""),"")</f>
        <v/>
      </c>
      <c r="U38" s="65" t="str">
        <f ca="1">IFERROR(__xludf.DUMMYFUNCTION("""COMPUTED_VALUE"""),"")</f>
        <v/>
      </c>
      <c r="V38" s="65" t="str">
        <f ca="1">IFERROR(__xludf.DUMMYFUNCTION("""COMPUTED_VALUE"""),"")</f>
        <v/>
      </c>
      <c r="W38" s="65" t="str">
        <f ca="1">IFERROR(__xludf.DUMMYFUNCTION("""COMPUTED_VALUE"""),"")</f>
        <v/>
      </c>
      <c r="X38" s="65" t="str">
        <f ca="1">IFERROR(__xludf.DUMMYFUNCTION("""COMPUTED_VALUE"""),"")</f>
        <v/>
      </c>
      <c r="Y38" s="65" t="str">
        <f ca="1">IFERROR(__xludf.DUMMYFUNCTION("""COMPUTED_VALUE"""),"")</f>
        <v/>
      </c>
      <c r="Z38" s="65" t="str">
        <f ca="1">IFERROR(__xludf.DUMMYFUNCTION("""COMPUTED_VALUE"""),"")</f>
        <v/>
      </c>
      <c r="AA38" s="65" t="str">
        <f ca="1">IFERROR(__xludf.DUMMYFUNCTION("""COMPUTED_VALUE"""),"")</f>
        <v/>
      </c>
      <c r="AB38" s="65" t="str">
        <f ca="1">IFERROR(__xludf.DUMMYFUNCTION("""COMPUTED_VALUE"""),"")</f>
        <v/>
      </c>
      <c r="AC38" s="65" t="str">
        <f ca="1">IFERROR(__xludf.DUMMYFUNCTION("""COMPUTED_VALUE"""),"")</f>
        <v/>
      </c>
      <c r="AD38" s="65" t="str">
        <f ca="1">IFERROR(__xludf.DUMMYFUNCTION("""COMPUTED_VALUE"""),"")</f>
        <v/>
      </c>
      <c r="AE38" s="65" t="str">
        <f ca="1">IFERROR(__xludf.DUMMYFUNCTION("""COMPUTED_VALUE"""),"")</f>
        <v/>
      </c>
      <c r="AF38" s="65" t="str">
        <f ca="1">IFERROR(__xludf.DUMMYFUNCTION("""COMPUTED_VALUE"""),"")</f>
        <v/>
      </c>
      <c r="AG38" s="65" t="str">
        <f ca="1">IFERROR(__xludf.DUMMYFUNCTION("""COMPUTED_VALUE"""),"")</f>
        <v/>
      </c>
    </row>
    <row r="39" spans="1:33" ht="15" customHeight="1">
      <c r="A39" s="63">
        <v>1</v>
      </c>
      <c r="B39" s="64" t="str">
        <f ca="1">IFERROR(__xludf.DUMMYFUNCTION("""COMPUTED_VALUE"""),"I.E. COMPARTIR")</f>
        <v>I.E. COMPARTIR</v>
      </c>
      <c r="C39" s="65">
        <f ca="1">IFERROR(__xludf.DUMMYFUNCTION("""COMPUTED_VALUE"""),13)</f>
        <v>13</v>
      </c>
      <c r="D39" s="66" t="str">
        <f ca="1">IFERROR(__xludf.DUMMYFUNCTION("""COMPUTED_VALUE"""),"Pendiente por Digitar")</f>
        <v>Pendiente por Digitar</v>
      </c>
      <c r="E39" s="65" t="str">
        <f ca="1">IFERROR(__xludf.DUMMYFUNCTION("""COMPUTED_VALUE"""),"")</f>
        <v/>
      </c>
      <c r="F39" s="65" t="str">
        <f ca="1">IFERROR(__xludf.DUMMYFUNCTION("""COMPUTED_VALUE"""),"")</f>
        <v/>
      </c>
      <c r="G39" s="65" t="str">
        <f ca="1">IFERROR(__xludf.DUMMYFUNCTION("""COMPUTED_VALUE"""),"")</f>
        <v/>
      </c>
      <c r="H39" s="65" t="str">
        <f ca="1">IFERROR(__xludf.DUMMYFUNCTION("""COMPUTED_VALUE"""),"")</f>
        <v/>
      </c>
      <c r="I39" s="65" t="str">
        <f ca="1">IFERROR(__xludf.DUMMYFUNCTION("""COMPUTED_VALUE"""),"")</f>
        <v/>
      </c>
      <c r="J39" s="65" t="str">
        <f ca="1">IFERROR(__xludf.DUMMYFUNCTION("""COMPUTED_VALUE"""),"")</f>
        <v/>
      </c>
      <c r="K39" s="65" t="str">
        <f ca="1">IFERROR(__xludf.DUMMYFUNCTION("""COMPUTED_VALUE"""),"")</f>
        <v/>
      </c>
      <c r="L39" s="65" t="str">
        <f ca="1">IFERROR(__xludf.DUMMYFUNCTION("""COMPUTED_VALUE"""),"")</f>
        <v/>
      </c>
      <c r="M39" s="65" t="str">
        <f ca="1">IFERROR(__xludf.DUMMYFUNCTION("""COMPUTED_VALUE"""),"")</f>
        <v/>
      </c>
      <c r="N39" s="65" t="str">
        <f ca="1">IFERROR(__xludf.DUMMYFUNCTION("""COMPUTED_VALUE"""),"")</f>
        <v/>
      </c>
      <c r="O39" s="65" t="str">
        <f ca="1">IFERROR(__xludf.DUMMYFUNCTION("""COMPUTED_VALUE"""),"")</f>
        <v/>
      </c>
      <c r="P39" s="65" t="str">
        <f ca="1">IFERROR(__xludf.DUMMYFUNCTION("""COMPUTED_VALUE"""),"")</f>
        <v/>
      </c>
      <c r="Q39" s="65" t="str">
        <f ca="1">IFERROR(__xludf.DUMMYFUNCTION("""COMPUTED_VALUE"""),"")</f>
        <v/>
      </c>
      <c r="R39" s="65" t="str">
        <f ca="1">IFERROR(__xludf.DUMMYFUNCTION("""COMPUTED_VALUE"""),"")</f>
        <v/>
      </c>
      <c r="S39" s="65" t="str">
        <f ca="1">IFERROR(__xludf.DUMMYFUNCTION("""COMPUTED_VALUE"""),"")</f>
        <v/>
      </c>
      <c r="T39" s="65" t="str">
        <f ca="1">IFERROR(__xludf.DUMMYFUNCTION("""COMPUTED_VALUE"""),"")</f>
        <v/>
      </c>
      <c r="U39" s="65" t="str">
        <f ca="1">IFERROR(__xludf.DUMMYFUNCTION("""COMPUTED_VALUE"""),"")</f>
        <v/>
      </c>
      <c r="V39" s="65" t="str">
        <f ca="1">IFERROR(__xludf.DUMMYFUNCTION("""COMPUTED_VALUE"""),"")</f>
        <v/>
      </c>
      <c r="W39" s="65" t="str">
        <f ca="1">IFERROR(__xludf.DUMMYFUNCTION("""COMPUTED_VALUE"""),"")</f>
        <v/>
      </c>
      <c r="X39" s="65" t="str">
        <f ca="1">IFERROR(__xludf.DUMMYFUNCTION("""COMPUTED_VALUE"""),"")</f>
        <v/>
      </c>
      <c r="Y39" s="65" t="str">
        <f ca="1">IFERROR(__xludf.DUMMYFUNCTION("""COMPUTED_VALUE"""),"")</f>
        <v/>
      </c>
      <c r="Z39" s="65" t="str">
        <f ca="1">IFERROR(__xludf.DUMMYFUNCTION("""COMPUTED_VALUE"""),"")</f>
        <v/>
      </c>
      <c r="AA39" s="65" t="str">
        <f ca="1">IFERROR(__xludf.DUMMYFUNCTION("""COMPUTED_VALUE"""),"")</f>
        <v/>
      </c>
      <c r="AB39" s="65" t="str">
        <f ca="1">IFERROR(__xludf.DUMMYFUNCTION("""COMPUTED_VALUE"""),"")</f>
        <v/>
      </c>
      <c r="AC39" s="65" t="str">
        <f ca="1">IFERROR(__xludf.DUMMYFUNCTION("""COMPUTED_VALUE"""),"")</f>
        <v/>
      </c>
      <c r="AD39" s="65" t="str">
        <f ca="1">IFERROR(__xludf.DUMMYFUNCTION("""COMPUTED_VALUE"""),"")</f>
        <v/>
      </c>
      <c r="AE39" s="65" t="str">
        <f ca="1">IFERROR(__xludf.DUMMYFUNCTION("""COMPUTED_VALUE"""),"")</f>
        <v/>
      </c>
      <c r="AF39" s="65" t="str">
        <f ca="1">IFERROR(__xludf.DUMMYFUNCTION("""COMPUTED_VALUE"""),"")</f>
        <v/>
      </c>
      <c r="AG39" s="65" t="str">
        <f ca="1">IFERROR(__xludf.DUMMYFUNCTION("""COMPUTED_VALUE"""),"")</f>
        <v/>
      </c>
    </row>
    <row r="40" spans="1:33" ht="15" customHeight="1">
      <c r="A40" s="63">
        <v>1</v>
      </c>
      <c r="B40" s="64" t="str">
        <f ca="1">IFERROR(__xludf.DUMMYFUNCTION("""COMPUTED_VALUE"""),"I.E. COMPARTIR")</f>
        <v>I.E. COMPARTIR</v>
      </c>
      <c r="C40" s="65">
        <f ca="1">IFERROR(__xludf.DUMMYFUNCTION("""COMPUTED_VALUE"""),14)</f>
        <v>14</v>
      </c>
      <c r="D40" s="66" t="str">
        <f ca="1">IFERROR(__xludf.DUMMYFUNCTION("""COMPUTED_VALUE"""),"Pendiente por Digitar")</f>
        <v>Pendiente por Digitar</v>
      </c>
      <c r="E40" s="65" t="str">
        <f ca="1">IFERROR(__xludf.DUMMYFUNCTION("""COMPUTED_VALUE"""),"")</f>
        <v/>
      </c>
      <c r="F40" s="65" t="str">
        <f ca="1">IFERROR(__xludf.DUMMYFUNCTION("""COMPUTED_VALUE"""),"")</f>
        <v/>
      </c>
      <c r="G40" s="65" t="str">
        <f ca="1">IFERROR(__xludf.DUMMYFUNCTION("""COMPUTED_VALUE"""),"")</f>
        <v/>
      </c>
      <c r="H40" s="65" t="str">
        <f ca="1">IFERROR(__xludf.DUMMYFUNCTION("""COMPUTED_VALUE"""),"")</f>
        <v/>
      </c>
      <c r="I40" s="65" t="str">
        <f ca="1">IFERROR(__xludf.DUMMYFUNCTION("""COMPUTED_VALUE"""),"")</f>
        <v/>
      </c>
      <c r="J40" s="65" t="str">
        <f ca="1">IFERROR(__xludf.DUMMYFUNCTION("""COMPUTED_VALUE"""),"")</f>
        <v/>
      </c>
      <c r="K40" s="65" t="str">
        <f ca="1">IFERROR(__xludf.DUMMYFUNCTION("""COMPUTED_VALUE"""),"")</f>
        <v/>
      </c>
      <c r="L40" s="65" t="str">
        <f ca="1">IFERROR(__xludf.DUMMYFUNCTION("""COMPUTED_VALUE"""),"")</f>
        <v/>
      </c>
      <c r="M40" s="65" t="str">
        <f ca="1">IFERROR(__xludf.DUMMYFUNCTION("""COMPUTED_VALUE"""),"")</f>
        <v/>
      </c>
      <c r="N40" s="65" t="str">
        <f ca="1">IFERROR(__xludf.DUMMYFUNCTION("""COMPUTED_VALUE"""),"")</f>
        <v/>
      </c>
      <c r="O40" s="65" t="str">
        <f ca="1">IFERROR(__xludf.DUMMYFUNCTION("""COMPUTED_VALUE"""),"")</f>
        <v/>
      </c>
      <c r="P40" s="65" t="str">
        <f ca="1">IFERROR(__xludf.DUMMYFUNCTION("""COMPUTED_VALUE"""),"")</f>
        <v/>
      </c>
      <c r="Q40" s="65" t="str">
        <f ca="1">IFERROR(__xludf.DUMMYFUNCTION("""COMPUTED_VALUE"""),"")</f>
        <v/>
      </c>
      <c r="R40" s="65" t="str">
        <f ca="1">IFERROR(__xludf.DUMMYFUNCTION("""COMPUTED_VALUE"""),"")</f>
        <v/>
      </c>
      <c r="S40" s="65" t="str">
        <f ca="1">IFERROR(__xludf.DUMMYFUNCTION("""COMPUTED_VALUE"""),"")</f>
        <v/>
      </c>
      <c r="T40" s="65" t="str">
        <f ca="1">IFERROR(__xludf.DUMMYFUNCTION("""COMPUTED_VALUE"""),"")</f>
        <v/>
      </c>
      <c r="U40" s="65" t="str">
        <f ca="1">IFERROR(__xludf.DUMMYFUNCTION("""COMPUTED_VALUE"""),"")</f>
        <v/>
      </c>
      <c r="V40" s="65" t="str">
        <f ca="1">IFERROR(__xludf.DUMMYFUNCTION("""COMPUTED_VALUE"""),"")</f>
        <v/>
      </c>
      <c r="W40" s="65" t="str">
        <f ca="1">IFERROR(__xludf.DUMMYFUNCTION("""COMPUTED_VALUE"""),"")</f>
        <v/>
      </c>
      <c r="X40" s="65" t="str">
        <f ca="1">IFERROR(__xludf.DUMMYFUNCTION("""COMPUTED_VALUE"""),"")</f>
        <v/>
      </c>
      <c r="Y40" s="65" t="str">
        <f ca="1">IFERROR(__xludf.DUMMYFUNCTION("""COMPUTED_VALUE"""),"")</f>
        <v/>
      </c>
      <c r="Z40" s="65" t="str">
        <f ca="1">IFERROR(__xludf.DUMMYFUNCTION("""COMPUTED_VALUE"""),"")</f>
        <v/>
      </c>
      <c r="AA40" s="65" t="str">
        <f ca="1">IFERROR(__xludf.DUMMYFUNCTION("""COMPUTED_VALUE"""),"")</f>
        <v/>
      </c>
      <c r="AB40" s="65" t="str">
        <f ca="1">IFERROR(__xludf.DUMMYFUNCTION("""COMPUTED_VALUE"""),"")</f>
        <v/>
      </c>
      <c r="AC40" s="65" t="str">
        <f ca="1">IFERROR(__xludf.DUMMYFUNCTION("""COMPUTED_VALUE"""),"")</f>
        <v/>
      </c>
      <c r="AD40" s="65" t="str">
        <f ca="1">IFERROR(__xludf.DUMMYFUNCTION("""COMPUTED_VALUE"""),"")</f>
        <v/>
      </c>
      <c r="AE40" s="65" t="str">
        <f ca="1">IFERROR(__xludf.DUMMYFUNCTION("""COMPUTED_VALUE"""),"")</f>
        <v/>
      </c>
      <c r="AF40" s="65" t="str">
        <f ca="1">IFERROR(__xludf.DUMMYFUNCTION("""COMPUTED_VALUE"""),"")</f>
        <v/>
      </c>
      <c r="AG40" s="65" t="str">
        <f ca="1">IFERROR(__xludf.DUMMYFUNCTION("""COMPUTED_VALUE"""),"")</f>
        <v/>
      </c>
    </row>
    <row r="41" spans="1:33" ht="15" customHeight="1">
      <c r="A41" s="63">
        <v>1</v>
      </c>
      <c r="B41" s="64" t="str">
        <f ca="1">IFERROR(__xludf.DUMMYFUNCTION("""COMPUTED_VALUE"""),"I.E. COMPARTIR")</f>
        <v>I.E. COMPARTIR</v>
      </c>
      <c r="C41" s="65">
        <f ca="1">IFERROR(__xludf.DUMMYFUNCTION("""COMPUTED_VALUE"""),15)</f>
        <v>15</v>
      </c>
      <c r="D41" s="66" t="str">
        <f ca="1">IFERROR(__xludf.DUMMYFUNCTION("""COMPUTED_VALUE"""),"Pendiente por Digitar")</f>
        <v>Pendiente por Digitar</v>
      </c>
      <c r="E41" s="65" t="str">
        <f ca="1">IFERROR(__xludf.DUMMYFUNCTION("""COMPUTED_VALUE"""),"")</f>
        <v/>
      </c>
      <c r="F41" s="65" t="str">
        <f ca="1">IFERROR(__xludf.DUMMYFUNCTION("""COMPUTED_VALUE"""),"")</f>
        <v/>
      </c>
      <c r="G41" s="65" t="str">
        <f ca="1">IFERROR(__xludf.DUMMYFUNCTION("""COMPUTED_VALUE"""),"")</f>
        <v/>
      </c>
      <c r="H41" s="65" t="str">
        <f ca="1">IFERROR(__xludf.DUMMYFUNCTION("""COMPUTED_VALUE"""),"")</f>
        <v/>
      </c>
      <c r="I41" s="65" t="str">
        <f ca="1">IFERROR(__xludf.DUMMYFUNCTION("""COMPUTED_VALUE"""),"")</f>
        <v/>
      </c>
      <c r="J41" s="65" t="str">
        <f ca="1">IFERROR(__xludf.DUMMYFUNCTION("""COMPUTED_VALUE"""),"")</f>
        <v/>
      </c>
      <c r="K41" s="65" t="str">
        <f ca="1">IFERROR(__xludf.DUMMYFUNCTION("""COMPUTED_VALUE"""),"")</f>
        <v/>
      </c>
      <c r="L41" s="65" t="str">
        <f ca="1">IFERROR(__xludf.DUMMYFUNCTION("""COMPUTED_VALUE"""),"")</f>
        <v/>
      </c>
      <c r="M41" s="65" t="str">
        <f ca="1">IFERROR(__xludf.DUMMYFUNCTION("""COMPUTED_VALUE"""),"")</f>
        <v/>
      </c>
      <c r="N41" s="65" t="str">
        <f ca="1">IFERROR(__xludf.DUMMYFUNCTION("""COMPUTED_VALUE"""),"")</f>
        <v/>
      </c>
      <c r="O41" s="65" t="str">
        <f ca="1">IFERROR(__xludf.DUMMYFUNCTION("""COMPUTED_VALUE"""),"")</f>
        <v/>
      </c>
      <c r="P41" s="65" t="str">
        <f ca="1">IFERROR(__xludf.DUMMYFUNCTION("""COMPUTED_VALUE"""),"")</f>
        <v/>
      </c>
      <c r="Q41" s="65" t="str">
        <f ca="1">IFERROR(__xludf.DUMMYFUNCTION("""COMPUTED_VALUE"""),"")</f>
        <v/>
      </c>
      <c r="R41" s="65" t="str">
        <f ca="1">IFERROR(__xludf.DUMMYFUNCTION("""COMPUTED_VALUE"""),"")</f>
        <v/>
      </c>
      <c r="S41" s="65" t="str">
        <f ca="1">IFERROR(__xludf.DUMMYFUNCTION("""COMPUTED_VALUE"""),"")</f>
        <v/>
      </c>
      <c r="T41" s="65" t="str">
        <f ca="1">IFERROR(__xludf.DUMMYFUNCTION("""COMPUTED_VALUE"""),"")</f>
        <v/>
      </c>
      <c r="U41" s="65" t="str">
        <f ca="1">IFERROR(__xludf.DUMMYFUNCTION("""COMPUTED_VALUE"""),"")</f>
        <v/>
      </c>
      <c r="V41" s="65" t="str">
        <f ca="1">IFERROR(__xludf.DUMMYFUNCTION("""COMPUTED_VALUE"""),"")</f>
        <v/>
      </c>
      <c r="W41" s="65" t="str">
        <f ca="1">IFERROR(__xludf.DUMMYFUNCTION("""COMPUTED_VALUE"""),"")</f>
        <v/>
      </c>
      <c r="X41" s="65" t="str">
        <f ca="1">IFERROR(__xludf.DUMMYFUNCTION("""COMPUTED_VALUE"""),"")</f>
        <v/>
      </c>
      <c r="Y41" s="65" t="str">
        <f ca="1">IFERROR(__xludf.DUMMYFUNCTION("""COMPUTED_VALUE"""),"")</f>
        <v/>
      </c>
      <c r="Z41" s="65" t="str">
        <f ca="1">IFERROR(__xludf.DUMMYFUNCTION("""COMPUTED_VALUE"""),"")</f>
        <v/>
      </c>
      <c r="AA41" s="65" t="str">
        <f ca="1">IFERROR(__xludf.DUMMYFUNCTION("""COMPUTED_VALUE"""),"")</f>
        <v/>
      </c>
      <c r="AB41" s="65" t="str">
        <f ca="1">IFERROR(__xludf.DUMMYFUNCTION("""COMPUTED_VALUE"""),"")</f>
        <v/>
      </c>
      <c r="AC41" s="65" t="str">
        <f ca="1">IFERROR(__xludf.DUMMYFUNCTION("""COMPUTED_VALUE"""),"")</f>
        <v/>
      </c>
      <c r="AD41" s="65" t="str">
        <f ca="1">IFERROR(__xludf.DUMMYFUNCTION("""COMPUTED_VALUE"""),"")</f>
        <v/>
      </c>
      <c r="AE41" s="65" t="str">
        <f ca="1">IFERROR(__xludf.DUMMYFUNCTION("""COMPUTED_VALUE"""),"")</f>
        <v/>
      </c>
      <c r="AF41" s="65" t="str">
        <f ca="1">IFERROR(__xludf.DUMMYFUNCTION("""COMPUTED_VALUE"""),"")</f>
        <v/>
      </c>
      <c r="AG41" s="65" t="str">
        <f ca="1">IFERROR(__xludf.DUMMYFUNCTION("""COMPUTED_VALUE"""),"")</f>
        <v/>
      </c>
    </row>
    <row r="42" spans="1:33" ht="15" customHeight="1">
      <c r="A42" s="63">
        <v>1</v>
      </c>
      <c r="B42" s="64" t="str">
        <f ca="1">IFERROR(__xludf.DUMMYFUNCTION("""COMPUTED_VALUE"""),"I.E. COMPARTIR")</f>
        <v>I.E. COMPARTIR</v>
      </c>
      <c r="C42" s="65">
        <f ca="1">IFERROR(__xludf.DUMMYFUNCTION("""COMPUTED_VALUE"""),16)</f>
        <v>16</v>
      </c>
      <c r="D42" s="66" t="str">
        <f ca="1">IFERROR(__xludf.DUMMYFUNCTION("""COMPUTED_VALUE"""),"Pendiente por Digitar")</f>
        <v>Pendiente por Digitar</v>
      </c>
      <c r="E42" s="65" t="str">
        <f ca="1">IFERROR(__xludf.DUMMYFUNCTION("""COMPUTED_VALUE"""),"")</f>
        <v/>
      </c>
      <c r="F42" s="65" t="str">
        <f ca="1">IFERROR(__xludf.DUMMYFUNCTION("""COMPUTED_VALUE"""),"")</f>
        <v/>
      </c>
      <c r="G42" s="65" t="str">
        <f ca="1">IFERROR(__xludf.DUMMYFUNCTION("""COMPUTED_VALUE"""),"")</f>
        <v/>
      </c>
      <c r="H42" s="65" t="str">
        <f ca="1">IFERROR(__xludf.DUMMYFUNCTION("""COMPUTED_VALUE"""),"")</f>
        <v/>
      </c>
      <c r="I42" s="65" t="str">
        <f ca="1">IFERROR(__xludf.DUMMYFUNCTION("""COMPUTED_VALUE"""),"")</f>
        <v/>
      </c>
      <c r="J42" s="65" t="str">
        <f ca="1">IFERROR(__xludf.DUMMYFUNCTION("""COMPUTED_VALUE"""),"")</f>
        <v/>
      </c>
      <c r="K42" s="65" t="str">
        <f ca="1">IFERROR(__xludf.DUMMYFUNCTION("""COMPUTED_VALUE"""),"")</f>
        <v/>
      </c>
      <c r="L42" s="65" t="str">
        <f ca="1">IFERROR(__xludf.DUMMYFUNCTION("""COMPUTED_VALUE"""),"")</f>
        <v/>
      </c>
      <c r="M42" s="65" t="str">
        <f ca="1">IFERROR(__xludf.DUMMYFUNCTION("""COMPUTED_VALUE"""),"")</f>
        <v/>
      </c>
      <c r="N42" s="65" t="str">
        <f ca="1">IFERROR(__xludf.DUMMYFUNCTION("""COMPUTED_VALUE"""),"")</f>
        <v/>
      </c>
      <c r="O42" s="65" t="str">
        <f ca="1">IFERROR(__xludf.DUMMYFUNCTION("""COMPUTED_VALUE"""),"")</f>
        <v/>
      </c>
      <c r="P42" s="65" t="str">
        <f ca="1">IFERROR(__xludf.DUMMYFUNCTION("""COMPUTED_VALUE"""),"")</f>
        <v/>
      </c>
      <c r="Q42" s="65" t="str">
        <f ca="1">IFERROR(__xludf.DUMMYFUNCTION("""COMPUTED_VALUE"""),"")</f>
        <v/>
      </c>
      <c r="R42" s="65" t="str">
        <f ca="1">IFERROR(__xludf.DUMMYFUNCTION("""COMPUTED_VALUE"""),"")</f>
        <v/>
      </c>
      <c r="S42" s="65" t="str">
        <f ca="1">IFERROR(__xludf.DUMMYFUNCTION("""COMPUTED_VALUE"""),"")</f>
        <v/>
      </c>
      <c r="T42" s="65" t="str">
        <f ca="1">IFERROR(__xludf.DUMMYFUNCTION("""COMPUTED_VALUE"""),"")</f>
        <v/>
      </c>
      <c r="U42" s="65" t="str">
        <f ca="1">IFERROR(__xludf.DUMMYFUNCTION("""COMPUTED_VALUE"""),"")</f>
        <v/>
      </c>
      <c r="V42" s="65" t="str">
        <f ca="1">IFERROR(__xludf.DUMMYFUNCTION("""COMPUTED_VALUE"""),"")</f>
        <v/>
      </c>
      <c r="W42" s="65" t="str">
        <f ca="1">IFERROR(__xludf.DUMMYFUNCTION("""COMPUTED_VALUE"""),"")</f>
        <v/>
      </c>
      <c r="X42" s="65" t="str">
        <f ca="1">IFERROR(__xludf.DUMMYFUNCTION("""COMPUTED_VALUE"""),"")</f>
        <v/>
      </c>
      <c r="Y42" s="65" t="str">
        <f ca="1">IFERROR(__xludf.DUMMYFUNCTION("""COMPUTED_VALUE"""),"")</f>
        <v/>
      </c>
      <c r="Z42" s="65" t="str">
        <f ca="1">IFERROR(__xludf.DUMMYFUNCTION("""COMPUTED_VALUE"""),"")</f>
        <v/>
      </c>
      <c r="AA42" s="65" t="str">
        <f ca="1">IFERROR(__xludf.DUMMYFUNCTION("""COMPUTED_VALUE"""),"")</f>
        <v/>
      </c>
      <c r="AB42" s="65" t="str">
        <f ca="1">IFERROR(__xludf.DUMMYFUNCTION("""COMPUTED_VALUE"""),"")</f>
        <v/>
      </c>
      <c r="AC42" s="65" t="str">
        <f ca="1">IFERROR(__xludf.DUMMYFUNCTION("""COMPUTED_VALUE"""),"")</f>
        <v/>
      </c>
      <c r="AD42" s="65" t="str">
        <f ca="1">IFERROR(__xludf.DUMMYFUNCTION("""COMPUTED_VALUE"""),"")</f>
        <v/>
      </c>
      <c r="AE42" s="65" t="str">
        <f ca="1">IFERROR(__xludf.DUMMYFUNCTION("""COMPUTED_VALUE"""),"")</f>
        <v/>
      </c>
      <c r="AF42" s="65" t="str">
        <f ca="1">IFERROR(__xludf.DUMMYFUNCTION("""COMPUTED_VALUE"""),"")</f>
        <v/>
      </c>
      <c r="AG42" s="65" t="str">
        <f ca="1">IFERROR(__xludf.DUMMYFUNCTION("""COMPUTED_VALUE"""),"")</f>
        <v/>
      </c>
    </row>
    <row r="43" spans="1:33" ht="15" customHeight="1">
      <c r="A43" s="63">
        <v>1</v>
      </c>
      <c r="B43" s="64" t="str">
        <f ca="1">IFERROR(__xludf.DUMMYFUNCTION("""COMPUTED_VALUE"""),"I.E. COMPARTIR")</f>
        <v>I.E. COMPARTIR</v>
      </c>
      <c r="C43" s="65">
        <f ca="1">IFERROR(__xludf.DUMMYFUNCTION("""COMPUTED_VALUE"""),17)</f>
        <v>17</v>
      </c>
      <c r="D43" s="66" t="str">
        <f ca="1">IFERROR(__xludf.DUMMYFUNCTION("""COMPUTED_VALUE"""),"Pendiente por Digitar")</f>
        <v>Pendiente por Digitar</v>
      </c>
      <c r="E43" s="65" t="str">
        <f ca="1">IFERROR(__xludf.DUMMYFUNCTION("""COMPUTED_VALUE"""),"")</f>
        <v/>
      </c>
      <c r="F43" s="65" t="str">
        <f ca="1">IFERROR(__xludf.DUMMYFUNCTION("""COMPUTED_VALUE"""),"")</f>
        <v/>
      </c>
      <c r="G43" s="65" t="str">
        <f ca="1">IFERROR(__xludf.DUMMYFUNCTION("""COMPUTED_VALUE"""),"")</f>
        <v/>
      </c>
      <c r="H43" s="65" t="str">
        <f ca="1">IFERROR(__xludf.DUMMYFUNCTION("""COMPUTED_VALUE"""),"")</f>
        <v/>
      </c>
      <c r="I43" s="65" t="str">
        <f ca="1">IFERROR(__xludf.DUMMYFUNCTION("""COMPUTED_VALUE"""),"")</f>
        <v/>
      </c>
      <c r="J43" s="65" t="str">
        <f ca="1">IFERROR(__xludf.DUMMYFUNCTION("""COMPUTED_VALUE"""),"")</f>
        <v/>
      </c>
      <c r="K43" s="65" t="str">
        <f ca="1">IFERROR(__xludf.DUMMYFUNCTION("""COMPUTED_VALUE"""),"")</f>
        <v/>
      </c>
      <c r="L43" s="65" t="str">
        <f ca="1">IFERROR(__xludf.DUMMYFUNCTION("""COMPUTED_VALUE"""),"")</f>
        <v/>
      </c>
      <c r="M43" s="65" t="str">
        <f ca="1">IFERROR(__xludf.DUMMYFUNCTION("""COMPUTED_VALUE"""),"")</f>
        <v/>
      </c>
      <c r="N43" s="65" t="str">
        <f ca="1">IFERROR(__xludf.DUMMYFUNCTION("""COMPUTED_VALUE"""),"")</f>
        <v/>
      </c>
      <c r="O43" s="65" t="str">
        <f ca="1">IFERROR(__xludf.DUMMYFUNCTION("""COMPUTED_VALUE"""),"")</f>
        <v/>
      </c>
      <c r="P43" s="65" t="str">
        <f ca="1">IFERROR(__xludf.DUMMYFUNCTION("""COMPUTED_VALUE"""),"")</f>
        <v/>
      </c>
      <c r="Q43" s="65" t="str">
        <f ca="1">IFERROR(__xludf.DUMMYFUNCTION("""COMPUTED_VALUE"""),"")</f>
        <v/>
      </c>
      <c r="R43" s="65" t="str">
        <f ca="1">IFERROR(__xludf.DUMMYFUNCTION("""COMPUTED_VALUE"""),"")</f>
        <v/>
      </c>
      <c r="S43" s="65" t="str">
        <f ca="1">IFERROR(__xludf.DUMMYFUNCTION("""COMPUTED_VALUE"""),"")</f>
        <v/>
      </c>
      <c r="T43" s="65" t="str">
        <f ca="1">IFERROR(__xludf.DUMMYFUNCTION("""COMPUTED_VALUE"""),"")</f>
        <v/>
      </c>
      <c r="U43" s="65" t="str">
        <f ca="1">IFERROR(__xludf.DUMMYFUNCTION("""COMPUTED_VALUE"""),"")</f>
        <v/>
      </c>
      <c r="V43" s="65" t="str">
        <f ca="1">IFERROR(__xludf.DUMMYFUNCTION("""COMPUTED_VALUE"""),"")</f>
        <v/>
      </c>
      <c r="W43" s="65" t="str">
        <f ca="1">IFERROR(__xludf.DUMMYFUNCTION("""COMPUTED_VALUE"""),"")</f>
        <v/>
      </c>
      <c r="X43" s="65" t="str">
        <f ca="1">IFERROR(__xludf.DUMMYFUNCTION("""COMPUTED_VALUE"""),"")</f>
        <v/>
      </c>
      <c r="Y43" s="65" t="str">
        <f ca="1">IFERROR(__xludf.DUMMYFUNCTION("""COMPUTED_VALUE"""),"")</f>
        <v/>
      </c>
      <c r="Z43" s="65" t="str">
        <f ca="1">IFERROR(__xludf.DUMMYFUNCTION("""COMPUTED_VALUE"""),"")</f>
        <v/>
      </c>
      <c r="AA43" s="65" t="str">
        <f ca="1">IFERROR(__xludf.DUMMYFUNCTION("""COMPUTED_VALUE"""),"")</f>
        <v/>
      </c>
      <c r="AB43" s="65" t="str">
        <f ca="1">IFERROR(__xludf.DUMMYFUNCTION("""COMPUTED_VALUE"""),"")</f>
        <v/>
      </c>
      <c r="AC43" s="65" t="str">
        <f ca="1">IFERROR(__xludf.DUMMYFUNCTION("""COMPUTED_VALUE"""),"")</f>
        <v/>
      </c>
      <c r="AD43" s="65" t="str">
        <f ca="1">IFERROR(__xludf.DUMMYFUNCTION("""COMPUTED_VALUE"""),"")</f>
        <v/>
      </c>
      <c r="AE43" s="65" t="str">
        <f ca="1">IFERROR(__xludf.DUMMYFUNCTION("""COMPUTED_VALUE"""),"")</f>
        <v/>
      </c>
      <c r="AF43" s="65" t="str">
        <f ca="1">IFERROR(__xludf.DUMMYFUNCTION("""COMPUTED_VALUE"""),"")</f>
        <v/>
      </c>
      <c r="AG43" s="65" t="str">
        <f ca="1">IFERROR(__xludf.DUMMYFUNCTION("""COMPUTED_VALUE"""),"")</f>
        <v/>
      </c>
    </row>
    <row r="44" spans="1:33" ht="15" customHeight="1">
      <c r="A44" s="63">
        <v>1</v>
      </c>
      <c r="B44" s="64" t="str">
        <f ca="1">IFERROR(__xludf.DUMMYFUNCTION("""COMPUTED_VALUE"""),"I.E. COMPARTIR")</f>
        <v>I.E. COMPARTIR</v>
      </c>
      <c r="C44" s="65">
        <f ca="1">IFERROR(__xludf.DUMMYFUNCTION("""COMPUTED_VALUE"""),18)</f>
        <v>18</v>
      </c>
      <c r="D44" s="66" t="str">
        <f ca="1">IFERROR(__xludf.DUMMYFUNCTION("""COMPUTED_VALUE"""),"Pendiente por Digitar")</f>
        <v>Pendiente por Digitar</v>
      </c>
      <c r="E44" s="65" t="str">
        <f ca="1">IFERROR(__xludf.DUMMYFUNCTION("""COMPUTED_VALUE"""),"")</f>
        <v/>
      </c>
      <c r="F44" s="65" t="str">
        <f ca="1">IFERROR(__xludf.DUMMYFUNCTION("""COMPUTED_VALUE"""),"")</f>
        <v/>
      </c>
      <c r="G44" s="65" t="str">
        <f ca="1">IFERROR(__xludf.DUMMYFUNCTION("""COMPUTED_VALUE"""),"")</f>
        <v/>
      </c>
      <c r="H44" s="65" t="str">
        <f ca="1">IFERROR(__xludf.DUMMYFUNCTION("""COMPUTED_VALUE"""),"")</f>
        <v/>
      </c>
      <c r="I44" s="65" t="str">
        <f ca="1">IFERROR(__xludf.DUMMYFUNCTION("""COMPUTED_VALUE"""),"")</f>
        <v/>
      </c>
      <c r="J44" s="65" t="str">
        <f ca="1">IFERROR(__xludf.DUMMYFUNCTION("""COMPUTED_VALUE"""),"")</f>
        <v/>
      </c>
      <c r="K44" s="65" t="str">
        <f ca="1">IFERROR(__xludf.DUMMYFUNCTION("""COMPUTED_VALUE"""),"")</f>
        <v/>
      </c>
      <c r="L44" s="65" t="str">
        <f ca="1">IFERROR(__xludf.DUMMYFUNCTION("""COMPUTED_VALUE"""),"")</f>
        <v/>
      </c>
      <c r="M44" s="65" t="str">
        <f ca="1">IFERROR(__xludf.DUMMYFUNCTION("""COMPUTED_VALUE"""),"")</f>
        <v/>
      </c>
      <c r="N44" s="65" t="str">
        <f ca="1">IFERROR(__xludf.DUMMYFUNCTION("""COMPUTED_VALUE"""),"")</f>
        <v/>
      </c>
      <c r="O44" s="65" t="str">
        <f ca="1">IFERROR(__xludf.DUMMYFUNCTION("""COMPUTED_VALUE"""),"")</f>
        <v/>
      </c>
      <c r="P44" s="65" t="str">
        <f ca="1">IFERROR(__xludf.DUMMYFUNCTION("""COMPUTED_VALUE"""),"")</f>
        <v/>
      </c>
      <c r="Q44" s="65" t="str">
        <f ca="1">IFERROR(__xludf.DUMMYFUNCTION("""COMPUTED_VALUE"""),"")</f>
        <v/>
      </c>
      <c r="R44" s="65" t="str">
        <f ca="1">IFERROR(__xludf.DUMMYFUNCTION("""COMPUTED_VALUE"""),"")</f>
        <v/>
      </c>
      <c r="S44" s="65" t="str">
        <f ca="1">IFERROR(__xludf.DUMMYFUNCTION("""COMPUTED_VALUE"""),"")</f>
        <v/>
      </c>
      <c r="T44" s="65" t="str">
        <f ca="1">IFERROR(__xludf.DUMMYFUNCTION("""COMPUTED_VALUE"""),"")</f>
        <v/>
      </c>
      <c r="U44" s="65" t="str">
        <f ca="1">IFERROR(__xludf.DUMMYFUNCTION("""COMPUTED_VALUE"""),"")</f>
        <v/>
      </c>
      <c r="V44" s="65" t="str">
        <f ca="1">IFERROR(__xludf.DUMMYFUNCTION("""COMPUTED_VALUE"""),"")</f>
        <v/>
      </c>
      <c r="W44" s="65" t="str">
        <f ca="1">IFERROR(__xludf.DUMMYFUNCTION("""COMPUTED_VALUE"""),"")</f>
        <v/>
      </c>
      <c r="X44" s="65" t="str">
        <f ca="1">IFERROR(__xludf.DUMMYFUNCTION("""COMPUTED_VALUE"""),"")</f>
        <v/>
      </c>
      <c r="Y44" s="65" t="str">
        <f ca="1">IFERROR(__xludf.DUMMYFUNCTION("""COMPUTED_VALUE"""),"")</f>
        <v/>
      </c>
      <c r="Z44" s="65" t="str">
        <f ca="1">IFERROR(__xludf.DUMMYFUNCTION("""COMPUTED_VALUE"""),"")</f>
        <v/>
      </c>
      <c r="AA44" s="65" t="str">
        <f ca="1">IFERROR(__xludf.DUMMYFUNCTION("""COMPUTED_VALUE"""),"")</f>
        <v/>
      </c>
      <c r="AB44" s="65" t="str">
        <f ca="1">IFERROR(__xludf.DUMMYFUNCTION("""COMPUTED_VALUE"""),"")</f>
        <v/>
      </c>
      <c r="AC44" s="65" t="str">
        <f ca="1">IFERROR(__xludf.DUMMYFUNCTION("""COMPUTED_VALUE"""),"")</f>
        <v/>
      </c>
      <c r="AD44" s="65" t="str">
        <f ca="1">IFERROR(__xludf.DUMMYFUNCTION("""COMPUTED_VALUE"""),"")</f>
        <v/>
      </c>
      <c r="AE44" s="65" t="str">
        <f ca="1">IFERROR(__xludf.DUMMYFUNCTION("""COMPUTED_VALUE"""),"")</f>
        <v/>
      </c>
      <c r="AF44" s="65" t="str">
        <f ca="1">IFERROR(__xludf.DUMMYFUNCTION("""COMPUTED_VALUE"""),"")</f>
        <v/>
      </c>
      <c r="AG44" s="65" t="str">
        <f ca="1">IFERROR(__xludf.DUMMYFUNCTION("""COMPUTED_VALUE"""),"")</f>
        <v/>
      </c>
    </row>
    <row r="45" spans="1:33" ht="15" customHeight="1">
      <c r="A45" s="63">
        <v>1</v>
      </c>
      <c r="B45" s="64" t="str">
        <f ca="1">IFERROR(__xludf.DUMMYFUNCTION("""COMPUTED_VALUE"""),"I.E. COMPARTIR")</f>
        <v>I.E. COMPARTIR</v>
      </c>
      <c r="C45" s="65">
        <f ca="1">IFERROR(__xludf.DUMMYFUNCTION("""COMPUTED_VALUE"""),19)</f>
        <v>19</v>
      </c>
      <c r="D45" s="66" t="str">
        <f ca="1">IFERROR(__xludf.DUMMYFUNCTION("""COMPUTED_VALUE"""),"Pendiente por Digitar")</f>
        <v>Pendiente por Digitar</v>
      </c>
      <c r="E45" s="65" t="str">
        <f ca="1">IFERROR(__xludf.DUMMYFUNCTION("""COMPUTED_VALUE"""),"")</f>
        <v/>
      </c>
      <c r="F45" s="65" t="str">
        <f ca="1">IFERROR(__xludf.DUMMYFUNCTION("""COMPUTED_VALUE"""),"")</f>
        <v/>
      </c>
      <c r="G45" s="65" t="str">
        <f ca="1">IFERROR(__xludf.DUMMYFUNCTION("""COMPUTED_VALUE"""),"")</f>
        <v/>
      </c>
      <c r="H45" s="65" t="str">
        <f ca="1">IFERROR(__xludf.DUMMYFUNCTION("""COMPUTED_VALUE"""),"")</f>
        <v/>
      </c>
      <c r="I45" s="65" t="str">
        <f ca="1">IFERROR(__xludf.DUMMYFUNCTION("""COMPUTED_VALUE"""),"")</f>
        <v/>
      </c>
      <c r="J45" s="65" t="str">
        <f ca="1">IFERROR(__xludf.DUMMYFUNCTION("""COMPUTED_VALUE"""),"")</f>
        <v/>
      </c>
      <c r="K45" s="65" t="str">
        <f ca="1">IFERROR(__xludf.DUMMYFUNCTION("""COMPUTED_VALUE"""),"")</f>
        <v/>
      </c>
      <c r="L45" s="65" t="str">
        <f ca="1">IFERROR(__xludf.DUMMYFUNCTION("""COMPUTED_VALUE"""),"")</f>
        <v/>
      </c>
      <c r="M45" s="65" t="str">
        <f ca="1">IFERROR(__xludf.DUMMYFUNCTION("""COMPUTED_VALUE"""),"")</f>
        <v/>
      </c>
      <c r="N45" s="65" t="str">
        <f ca="1">IFERROR(__xludf.DUMMYFUNCTION("""COMPUTED_VALUE"""),"")</f>
        <v/>
      </c>
      <c r="O45" s="65" t="str">
        <f ca="1">IFERROR(__xludf.DUMMYFUNCTION("""COMPUTED_VALUE"""),"")</f>
        <v/>
      </c>
      <c r="P45" s="65" t="str">
        <f ca="1">IFERROR(__xludf.DUMMYFUNCTION("""COMPUTED_VALUE"""),"")</f>
        <v/>
      </c>
      <c r="Q45" s="65" t="str">
        <f ca="1">IFERROR(__xludf.DUMMYFUNCTION("""COMPUTED_VALUE"""),"")</f>
        <v/>
      </c>
      <c r="R45" s="65" t="str">
        <f ca="1">IFERROR(__xludf.DUMMYFUNCTION("""COMPUTED_VALUE"""),"")</f>
        <v/>
      </c>
      <c r="S45" s="65" t="str">
        <f ca="1">IFERROR(__xludf.DUMMYFUNCTION("""COMPUTED_VALUE"""),"")</f>
        <v/>
      </c>
      <c r="T45" s="65" t="str">
        <f ca="1">IFERROR(__xludf.DUMMYFUNCTION("""COMPUTED_VALUE"""),"")</f>
        <v/>
      </c>
      <c r="U45" s="65" t="str">
        <f ca="1">IFERROR(__xludf.DUMMYFUNCTION("""COMPUTED_VALUE"""),"")</f>
        <v/>
      </c>
      <c r="V45" s="65" t="str">
        <f ca="1">IFERROR(__xludf.DUMMYFUNCTION("""COMPUTED_VALUE"""),"")</f>
        <v/>
      </c>
      <c r="W45" s="65" t="str">
        <f ca="1">IFERROR(__xludf.DUMMYFUNCTION("""COMPUTED_VALUE"""),"")</f>
        <v/>
      </c>
      <c r="X45" s="65" t="str">
        <f ca="1">IFERROR(__xludf.DUMMYFUNCTION("""COMPUTED_VALUE"""),"")</f>
        <v/>
      </c>
      <c r="Y45" s="65" t="str">
        <f ca="1">IFERROR(__xludf.DUMMYFUNCTION("""COMPUTED_VALUE"""),"")</f>
        <v/>
      </c>
      <c r="Z45" s="65" t="str">
        <f ca="1">IFERROR(__xludf.DUMMYFUNCTION("""COMPUTED_VALUE"""),"")</f>
        <v/>
      </c>
      <c r="AA45" s="65" t="str">
        <f ca="1">IFERROR(__xludf.DUMMYFUNCTION("""COMPUTED_VALUE"""),"")</f>
        <v/>
      </c>
      <c r="AB45" s="65" t="str">
        <f ca="1">IFERROR(__xludf.DUMMYFUNCTION("""COMPUTED_VALUE"""),"")</f>
        <v/>
      </c>
      <c r="AC45" s="65" t="str">
        <f ca="1">IFERROR(__xludf.DUMMYFUNCTION("""COMPUTED_VALUE"""),"")</f>
        <v/>
      </c>
      <c r="AD45" s="65" t="str">
        <f ca="1">IFERROR(__xludf.DUMMYFUNCTION("""COMPUTED_VALUE"""),"")</f>
        <v/>
      </c>
      <c r="AE45" s="65" t="str">
        <f ca="1">IFERROR(__xludf.DUMMYFUNCTION("""COMPUTED_VALUE"""),"")</f>
        <v/>
      </c>
      <c r="AF45" s="65" t="str">
        <f ca="1">IFERROR(__xludf.DUMMYFUNCTION("""COMPUTED_VALUE"""),"")</f>
        <v/>
      </c>
      <c r="AG45" s="65" t="str">
        <f ca="1">IFERROR(__xludf.DUMMYFUNCTION("""COMPUTED_VALUE"""),"")</f>
        <v/>
      </c>
    </row>
    <row r="46" spans="1:33" ht="15" customHeight="1">
      <c r="A46" s="63">
        <v>1</v>
      </c>
      <c r="B46" s="64" t="str">
        <f ca="1">IFERROR(__xludf.DUMMYFUNCTION("""COMPUTED_VALUE"""),"I.E. COMPARTIR")</f>
        <v>I.E. COMPARTIR</v>
      </c>
      <c r="C46" s="65">
        <f ca="1">IFERROR(__xludf.DUMMYFUNCTION("""COMPUTED_VALUE"""),20)</f>
        <v>20</v>
      </c>
      <c r="D46" s="66" t="str">
        <f ca="1">IFERROR(__xludf.DUMMYFUNCTION("""COMPUTED_VALUE"""),"Pendiente por Digitar")</f>
        <v>Pendiente por Digitar</v>
      </c>
      <c r="E46" s="65" t="str">
        <f ca="1">IFERROR(__xludf.DUMMYFUNCTION("""COMPUTED_VALUE"""),"")</f>
        <v/>
      </c>
      <c r="F46" s="65" t="str">
        <f ca="1">IFERROR(__xludf.DUMMYFUNCTION("""COMPUTED_VALUE"""),"")</f>
        <v/>
      </c>
      <c r="G46" s="65" t="str">
        <f ca="1">IFERROR(__xludf.DUMMYFUNCTION("""COMPUTED_VALUE"""),"")</f>
        <v/>
      </c>
      <c r="H46" s="65" t="str">
        <f ca="1">IFERROR(__xludf.DUMMYFUNCTION("""COMPUTED_VALUE"""),"")</f>
        <v/>
      </c>
      <c r="I46" s="65" t="str">
        <f ca="1">IFERROR(__xludf.DUMMYFUNCTION("""COMPUTED_VALUE"""),"")</f>
        <v/>
      </c>
      <c r="J46" s="65" t="str">
        <f ca="1">IFERROR(__xludf.DUMMYFUNCTION("""COMPUTED_VALUE"""),"")</f>
        <v/>
      </c>
      <c r="K46" s="65" t="str">
        <f ca="1">IFERROR(__xludf.DUMMYFUNCTION("""COMPUTED_VALUE"""),"")</f>
        <v/>
      </c>
      <c r="L46" s="65" t="str">
        <f ca="1">IFERROR(__xludf.DUMMYFUNCTION("""COMPUTED_VALUE"""),"")</f>
        <v/>
      </c>
      <c r="M46" s="65" t="str">
        <f ca="1">IFERROR(__xludf.DUMMYFUNCTION("""COMPUTED_VALUE"""),"")</f>
        <v/>
      </c>
      <c r="N46" s="65" t="str">
        <f ca="1">IFERROR(__xludf.DUMMYFUNCTION("""COMPUTED_VALUE"""),"")</f>
        <v/>
      </c>
      <c r="O46" s="65" t="str">
        <f ca="1">IFERROR(__xludf.DUMMYFUNCTION("""COMPUTED_VALUE"""),"")</f>
        <v/>
      </c>
      <c r="P46" s="65" t="str">
        <f ca="1">IFERROR(__xludf.DUMMYFUNCTION("""COMPUTED_VALUE"""),"")</f>
        <v/>
      </c>
      <c r="Q46" s="65" t="str">
        <f ca="1">IFERROR(__xludf.DUMMYFUNCTION("""COMPUTED_VALUE"""),"")</f>
        <v/>
      </c>
      <c r="R46" s="65" t="str">
        <f ca="1">IFERROR(__xludf.DUMMYFUNCTION("""COMPUTED_VALUE"""),"")</f>
        <v/>
      </c>
      <c r="S46" s="65" t="str">
        <f ca="1">IFERROR(__xludf.DUMMYFUNCTION("""COMPUTED_VALUE"""),"")</f>
        <v/>
      </c>
      <c r="T46" s="65" t="str">
        <f ca="1">IFERROR(__xludf.DUMMYFUNCTION("""COMPUTED_VALUE"""),"")</f>
        <v/>
      </c>
      <c r="U46" s="65" t="str">
        <f ca="1">IFERROR(__xludf.DUMMYFUNCTION("""COMPUTED_VALUE"""),"")</f>
        <v/>
      </c>
      <c r="V46" s="65" t="str">
        <f ca="1">IFERROR(__xludf.DUMMYFUNCTION("""COMPUTED_VALUE"""),"")</f>
        <v/>
      </c>
      <c r="W46" s="65" t="str">
        <f ca="1">IFERROR(__xludf.DUMMYFUNCTION("""COMPUTED_VALUE"""),"")</f>
        <v/>
      </c>
      <c r="X46" s="65" t="str">
        <f ca="1">IFERROR(__xludf.DUMMYFUNCTION("""COMPUTED_VALUE"""),"")</f>
        <v/>
      </c>
      <c r="Y46" s="65" t="str">
        <f ca="1">IFERROR(__xludf.DUMMYFUNCTION("""COMPUTED_VALUE"""),"")</f>
        <v/>
      </c>
      <c r="Z46" s="65" t="str">
        <f ca="1">IFERROR(__xludf.DUMMYFUNCTION("""COMPUTED_VALUE"""),"")</f>
        <v/>
      </c>
      <c r="AA46" s="65" t="str">
        <f ca="1">IFERROR(__xludf.DUMMYFUNCTION("""COMPUTED_VALUE"""),"")</f>
        <v/>
      </c>
      <c r="AB46" s="65" t="str">
        <f ca="1">IFERROR(__xludf.DUMMYFUNCTION("""COMPUTED_VALUE"""),"")</f>
        <v/>
      </c>
      <c r="AC46" s="65" t="str">
        <f ca="1">IFERROR(__xludf.DUMMYFUNCTION("""COMPUTED_VALUE"""),"")</f>
        <v/>
      </c>
      <c r="AD46" s="65" t="str">
        <f ca="1">IFERROR(__xludf.DUMMYFUNCTION("""COMPUTED_VALUE"""),"")</f>
        <v/>
      </c>
      <c r="AE46" s="65" t="str">
        <f ca="1">IFERROR(__xludf.DUMMYFUNCTION("""COMPUTED_VALUE"""),"")</f>
        <v/>
      </c>
      <c r="AF46" s="65" t="str">
        <f ca="1">IFERROR(__xludf.DUMMYFUNCTION("""COMPUTED_VALUE"""),"")</f>
        <v/>
      </c>
      <c r="AG46" s="65" t="str">
        <f ca="1">IFERROR(__xludf.DUMMYFUNCTION("""COMPUTED_VALUE"""),"")</f>
        <v/>
      </c>
    </row>
    <row r="47" spans="1:33" ht="13">
      <c r="A47" s="63">
        <v>1</v>
      </c>
      <c r="B47" s="64" t="str">
        <f ca="1">IFERROR(__xludf.DUMMYFUNCTION("""COMPUTED_VALUE"""),"I.E. COMPARTIR")</f>
        <v>I.E. COMPARTIR</v>
      </c>
      <c r="C47" s="65">
        <f ca="1">IFERROR(__xludf.DUMMYFUNCTION("""COMPUTED_VALUE"""),21)</f>
        <v>21</v>
      </c>
      <c r="D47" s="66" t="str">
        <f ca="1">IFERROR(__xludf.DUMMYFUNCTION("""COMPUTED_VALUE"""),"Pendiente por Digitar")</f>
        <v>Pendiente por Digitar</v>
      </c>
      <c r="E47" s="65" t="str">
        <f ca="1">IFERROR(__xludf.DUMMYFUNCTION("""COMPUTED_VALUE"""),"")</f>
        <v/>
      </c>
      <c r="F47" s="65" t="str">
        <f ca="1">IFERROR(__xludf.DUMMYFUNCTION("""COMPUTED_VALUE"""),"")</f>
        <v/>
      </c>
      <c r="G47" s="65" t="str">
        <f ca="1">IFERROR(__xludf.DUMMYFUNCTION("""COMPUTED_VALUE"""),"")</f>
        <v/>
      </c>
      <c r="H47" s="65" t="str">
        <f ca="1">IFERROR(__xludf.DUMMYFUNCTION("""COMPUTED_VALUE"""),"")</f>
        <v/>
      </c>
      <c r="I47" s="65" t="str">
        <f ca="1">IFERROR(__xludf.DUMMYFUNCTION("""COMPUTED_VALUE"""),"")</f>
        <v/>
      </c>
      <c r="J47" s="65" t="str">
        <f ca="1">IFERROR(__xludf.DUMMYFUNCTION("""COMPUTED_VALUE"""),"")</f>
        <v/>
      </c>
      <c r="K47" s="65" t="str">
        <f ca="1">IFERROR(__xludf.DUMMYFUNCTION("""COMPUTED_VALUE"""),"")</f>
        <v/>
      </c>
      <c r="L47" s="65" t="str">
        <f ca="1">IFERROR(__xludf.DUMMYFUNCTION("""COMPUTED_VALUE"""),"")</f>
        <v/>
      </c>
      <c r="M47" s="65" t="str">
        <f ca="1">IFERROR(__xludf.DUMMYFUNCTION("""COMPUTED_VALUE"""),"")</f>
        <v/>
      </c>
      <c r="N47" s="65" t="str">
        <f ca="1">IFERROR(__xludf.DUMMYFUNCTION("""COMPUTED_VALUE"""),"")</f>
        <v/>
      </c>
      <c r="O47" s="65" t="str">
        <f ca="1">IFERROR(__xludf.DUMMYFUNCTION("""COMPUTED_VALUE"""),"")</f>
        <v/>
      </c>
      <c r="P47" s="65" t="str">
        <f ca="1">IFERROR(__xludf.DUMMYFUNCTION("""COMPUTED_VALUE"""),"")</f>
        <v/>
      </c>
      <c r="Q47" s="65" t="str">
        <f ca="1">IFERROR(__xludf.DUMMYFUNCTION("""COMPUTED_VALUE"""),"")</f>
        <v/>
      </c>
      <c r="R47" s="65" t="str">
        <f ca="1">IFERROR(__xludf.DUMMYFUNCTION("""COMPUTED_VALUE"""),"")</f>
        <v/>
      </c>
      <c r="S47" s="65" t="str">
        <f ca="1">IFERROR(__xludf.DUMMYFUNCTION("""COMPUTED_VALUE"""),"")</f>
        <v/>
      </c>
      <c r="T47" s="65" t="str">
        <f ca="1">IFERROR(__xludf.DUMMYFUNCTION("""COMPUTED_VALUE"""),"")</f>
        <v/>
      </c>
      <c r="U47" s="65" t="str">
        <f ca="1">IFERROR(__xludf.DUMMYFUNCTION("""COMPUTED_VALUE"""),"")</f>
        <v/>
      </c>
      <c r="V47" s="65" t="str">
        <f ca="1">IFERROR(__xludf.DUMMYFUNCTION("""COMPUTED_VALUE"""),"")</f>
        <v/>
      </c>
      <c r="W47" s="65" t="str">
        <f ca="1">IFERROR(__xludf.DUMMYFUNCTION("""COMPUTED_VALUE"""),"")</f>
        <v/>
      </c>
      <c r="X47" s="65" t="str">
        <f ca="1">IFERROR(__xludf.DUMMYFUNCTION("""COMPUTED_VALUE"""),"")</f>
        <v/>
      </c>
      <c r="Y47" s="65" t="str">
        <f ca="1">IFERROR(__xludf.DUMMYFUNCTION("""COMPUTED_VALUE"""),"")</f>
        <v/>
      </c>
      <c r="Z47" s="65" t="str">
        <f ca="1">IFERROR(__xludf.DUMMYFUNCTION("""COMPUTED_VALUE"""),"")</f>
        <v/>
      </c>
      <c r="AA47" s="65" t="str">
        <f ca="1">IFERROR(__xludf.DUMMYFUNCTION("""COMPUTED_VALUE"""),"")</f>
        <v/>
      </c>
      <c r="AB47" s="65" t="str">
        <f ca="1">IFERROR(__xludf.DUMMYFUNCTION("""COMPUTED_VALUE"""),"")</f>
        <v/>
      </c>
      <c r="AC47" s="65" t="str">
        <f ca="1">IFERROR(__xludf.DUMMYFUNCTION("""COMPUTED_VALUE"""),"")</f>
        <v/>
      </c>
      <c r="AD47" s="65" t="str">
        <f ca="1">IFERROR(__xludf.DUMMYFUNCTION("""COMPUTED_VALUE"""),"")</f>
        <v/>
      </c>
      <c r="AE47" s="65" t="str">
        <f ca="1">IFERROR(__xludf.DUMMYFUNCTION("""COMPUTED_VALUE"""),"")</f>
        <v/>
      </c>
      <c r="AF47" s="65" t="str">
        <f ca="1">IFERROR(__xludf.DUMMYFUNCTION("""COMPUTED_VALUE"""),"")</f>
        <v/>
      </c>
      <c r="AG47" s="65" t="str">
        <f ca="1">IFERROR(__xludf.DUMMYFUNCTION("""COMPUTED_VALUE"""),"")</f>
        <v/>
      </c>
    </row>
    <row r="48" spans="1:33" ht="13">
      <c r="A48" s="63">
        <v>1</v>
      </c>
      <c r="B48" s="64" t="str">
        <f ca="1">IFERROR(__xludf.DUMMYFUNCTION("""COMPUTED_VALUE"""),"I.E. COMPARTIR")</f>
        <v>I.E. COMPARTIR</v>
      </c>
      <c r="C48" s="65">
        <f ca="1">IFERROR(__xludf.DUMMYFUNCTION("""COMPUTED_VALUE"""),22)</f>
        <v>22</v>
      </c>
      <c r="D48" s="66" t="str">
        <f ca="1">IFERROR(__xludf.DUMMYFUNCTION("""COMPUTED_VALUE"""),"Pendiente por Digitar")</f>
        <v>Pendiente por Digitar</v>
      </c>
      <c r="E48" s="65" t="str">
        <f ca="1">IFERROR(__xludf.DUMMYFUNCTION("""COMPUTED_VALUE"""),"")</f>
        <v/>
      </c>
      <c r="F48" s="65" t="str">
        <f ca="1">IFERROR(__xludf.DUMMYFUNCTION("""COMPUTED_VALUE"""),"")</f>
        <v/>
      </c>
      <c r="G48" s="65" t="str">
        <f ca="1">IFERROR(__xludf.DUMMYFUNCTION("""COMPUTED_VALUE"""),"")</f>
        <v/>
      </c>
      <c r="H48" s="65" t="str">
        <f ca="1">IFERROR(__xludf.DUMMYFUNCTION("""COMPUTED_VALUE"""),"")</f>
        <v/>
      </c>
      <c r="I48" s="65" t="str">
        <f ca="1">IFERROR(__xludf.DUMMYFUNCTION("""COMPUTED_VALUE"""),"")</f>
        <v/>
      </c>
      <c r="J48" s="65" t="str">
        <f ca="1">IFERROR(__xludf.DUMMYFUNCTION("""COMPUTED_VALUE"""),"")</f>
        <v/>
      </c>
      <c r="K48" s="65" t="str">
        <f ca="1">IFERROR(__xludf.DUMMYFUNCTION("""COMPUTED_VALUE"""),"")</f>
        <v/>
      </c>
      <c r="L48" s="65" t="str">
        <f ca="1">IFERROR(__xludf.DUMMYFUNCTION("""COMPUTED_VALUE"""),"")</f>
        <v/>
      </c>
      <c r="M48" s="65" t="str">
        <f ca="1">IFERROR(__xludf.DUMMYFUNCTION("""COMPUTED_VALUE"""),"")</f>
        <v/>
      </c>
      <c r="N48" s="65" t="str">
        <f ca="1">IFERROR(__xludf.DUMMYFUNCTION("""COMPUTED_VALUE"""),"")</f>
        <v/>
      </c>
      <c r="O48" s="65" t="str">
        <f ca="1">IFERROR(__xludf.DUMMYFUNCTION("""COMPUTED_VALUE"""),"")</f>
        <v/>
      </c>
      <c r="P48" s="65" t="str">
        <f ca="1">IFERROR(__xludf.DUMMYFUNCTION("""COMPUTED_VALUE"""),"")</f>
        <v/>
      </c>
      <c r="Q48" s="65" t="str">
        <f ca="1">IFERROR(__xludf.DUMMYFUNCTION("""COMPUTED_VALUE"""),"")</f>
        <v/>
      </c>
      <c r="R48" s="65" t="str">
        <f ca="1">IFERROR(__xludf.DUMMYFUNCTION("""COMPUTED_VALUE"""),"")</f>
        <v/>
      </c>
      <c r="S48" s="65" t="str">
        <f ca="1">IFERROR(__xludf.DUMMYFUNCTION("""COMPUTED_VALUE"""),"")</f>
        <v/>
      </c>
      <c r="T48" s="65" t="str">
        <f ca="1">IFERROR(__xludf.DUMMYFUNCTION("""COMPUTED_VALUE"""),"")</f>
        <v/>
      </c>
      <c r="U48" s="65" t="str">
        <f ca="1">IFERROR(__xludf.DUMMYFUNCTION("""COMPUTED_VALUE"""),"")</f>
        <v/>
      </c>
      <c r="V48" s="65" t="str">
        <f ca="1">IFERROR(__xludf.DUMMYFUNCTION("""COMPUTED_VALUE"""),"")</f>
        <v/>
      </c>
      <c r="W48" s="65" t="str">
        <f ca="1">IFERROR(__xludf.DUMMYFUNCTION("""COMPUTED_VALUE"""),"")</f>
        <v/>
      </c>
      <c r="X48" s="65" t="str">
        <f ca="1">IFERROR(__xludf.DUMMYFUNCTION("""COMPUTED_VALUE"""),"")</f>
        <v/>
      </c>
      <c r="Y48" s="65" t="str">
        <f ca="1">IFERROR(__xludf.DUMMYFUNCTION("""COMPUTED_VALUE"""),"")</f>
        <v/>
      </c>
      <c r="Z48" s="65" t="str">
        <f ca="1">IFERROR(__xludf.DUMMYFUNCTION("""COMPUTED_VALUE"""),"")</f>
        <v/>
      </c>
      <c r="AA48" s="65" t="str">
        <f ca="1">IFERROR(__xludf.DUMMYFUNCTION("""COMPUTED_VALUE"""),"")</f>
        <v/>
      </c>
      <c r="AB48" s="65" t="str">
        <f ca="1">IFERROR(__xludf.DUMMYFUNCTION("""COMPUTED_VALUE"""),"")</f>
        <v/>
      </c>
      <c r="AC48" s="65" t="str">
        <f ca="1">IFERROR(__xludf.DUMMYFUNCTION("""COMPUTED_VALUE"""),"")</f>
        <v/>
      </c>
      <c r="AD48" s="65" t="str">
        <f ca="1">IFERROR(__xludf.DUMMYFUNCTION("""COMPUTED_VALUE"""),"")</f>
        <v/>
      </c>
      <c r="AE48" s="65" t="str">
        <f ca="1">IFERROR(__xludf.DUMMYFUNCTION("""COMPUTED_VALUE"""),"")</f>
        <v/>
      </c>
      <c r="AF48" s="65" t="str">
        <f ca="1">IFERROR(__xludf.DUMMYFUNCTION("""COMPUTED_VALUE"""),"")</f>
        <v/>
      </c>
      <c r="AG48" s="65" t="str">
        <f ca="1">IFERROR(__xludf.DUMMYFUNCTION("""COMPUTED_VALUE"""),"")</f>
        <v/>
      </c>
    </row>
    <row r="49" spans="1:33" ht="13">
      <c r="A49" s="63">
        <v>1</v>
      </c>
      <c r="B49" s="64" t="str">
        <f ca="1">IFERROR(__xludf.DUMMYFUNCTION("""COMPUTED_VALUE"""),"I.E. COMPARTIR")</f>
        <v>I.E. COMPARTIR</v>
      </c>
      <c r="C49" s="65">
        <f ca="1">IFERROR(__xludf.DUMMYFUNCTION("""COMPUTED_VALUE"""),23)</f>
        <v>23</v>
      </c>
      <c r="D49" s="66" t="str">
        <f ca="1">IFERROR(__xludf.DUMMYFUNCTION("""COMPUTED_VALUE"""),"Pendiente por Digitar")</f>
        <v>Pendiente por Digitar</v>
      </c>
      <c r="E49" s="65" t="str">
        <f ca="1">IFERROR(__xludf.DUMMYFUNCTION("""COMPUTED_VALUE"""),"")</f>
        <v/>
      </c>
      <c r="F49" s="65" t="str">
        <f ca="1">IFERROR(__xludf.DUMMYFUNCTION("""COMPUTED_VALUE"""),"")</f>
        <v/>
      </c>
      <c r="G49" s="65" t="str">
        <f ca="1">IFERROR(__xludf.DUMMYFUNCTION("""COMPUTED_VALUE"""),"")</f>
        <v/>
      </c>
      <c r="H49" s="65" t="str">
        <f ca="1">IFERROR(__xludf.DUMMYFUNCTION("""COMPUTED_VALUE"""),"")</f>
        <v/>
      </c>
      <c r="I49" s="65" t="str">
        <f ca="1">IFERROR(__xludf.DUMMYFUNCTION("""COMPUTED_VALUE"""),"")</f>
        <v/>
      </c>
      <c r="J49" s="65" t="str">
        <f ca="1">IFERROR(__xludf.DUMMYFUNCTION("""COMPUTED_VALUE"""),"")</f>
        <v/>
      </c>
      <c r="K49" s="65" t="str">
        <f ca="1">IFERROR(__xludf.DUMMYFUNCTION("""COMPUTED_VALUE"""),"")</f>
        <v/>
      </c>
      <c r="L49" s="65" t="str">
        <f ca="1">IFERROR(__xludf.DUMMYFUNCTION("""COMPUTED_VALUE"""),"")</f>
        <v/>
      </c>
      <c r="M49" s="65" t="str">
        <f ca="1">IFERROR(__xludf.DUMMYFUNCTION("""COMPUTED_VALUE"""),"")</f>
        <v/>
      </c>
      <c r="N49" s="65" t="str">
        <f ca="1">IFERROR(__xludf.DUMMYFUNCTION("""COMPUTED_VALUE"""),"")</f>
        <v/>
      </c>
      <c r="O49" s="65" t="str">
        <f ca="1">IFERROR(__xludf.DUMMYFUNCTION("""COMPUTED_VALUE"""),"")</f>
        <v/>
      </c>
      <c r="P49" s="65" t="str">
        <f ca="1">IFERROR(__xludf.DUMMYFUNCTION("""COMPUTED_VALUE"""),"")</f>
        <v/>
      </c>
      <c r="Q49" s="65" t="str">
        <f ca="1">IFERROR(__xludf.DUMMYFUNCTION("""COMPUTED_VALUE"""),"")</f>
        <v/>
      </c>
      <c r="R49" s="65" t="str">
        <f ca="1">IFERROR(__xludf.DUMMYFUNCTION("""COMPUTED_VALUE"""),"")</f>
        <v/>
      </c>
      <c r="S49" s="65" t="str">
        <f ca="1">IFERROR(__xludf.DUMMYFUNCTION("""COMPUTED_VALUE"""),"")</f>
        <v/>
      </c>
      <c r="T49" s="65" t="str">
        <f ca="1">IFERROR(__xludf.DUMMYFUNCTION("""COMPUTED_VALUE"""),"")</f>
        <v/>
      </c>
      <c r="U49" s="65" t="str">
        <f ca="1">IFERROR(__xludf.DUMMYFUNCTION("""COMPUTED_VALUE"""),"")</f>
        <v/>
      </c>
      <c r="V49" s="65" t="str">
        <f ca="1">IFERROR(__xludf.DUMMYFUNCTION("""COMPUTED_VALUE"""),"")</f>
        <v/>
      </c>
      <c r="W49" s="65" t="str">
        <f ca="1">IFERROR(__xludf.DUMMYFUNCTION("""COMPUTED_VALUE"""),"")</f>
        <v/>
      </c>
      <c r="X49" s="65" t="str">
        <f ca="1">IFERROR(__xludf.DUMMYFUNCTION("""COMPUTED_VALUE"""),"")</f>
        <v/>
      </c>
      <c r="Y49" s="65" t="str">
        <f ca="1">IFERROR(__xludf.DUMMYFUNCTION("""COMPUTED_VALUE"""),"")</f>
        <v/>
      </c>
      <c r="Z49" s="65" t="str">
        <f ca="1">IFERROR(__xludf.DUMMYFUNCTION("""COMPUTED_VALUE"""),"")</f>
        <v/>
      </c>
      <c r="AA49" s="65" t="str">
        <f ca="1">IFERROR(__xludf.DUMMYFUNCTION("""COMPUTED_VALUE"""),"")</f>
        <v/>
      </c>
      <c r="AB49" s="65" t="str">
        <f ca="1">IFERROR(__xludf.DUMMYFUNCTION("""COMPUTED_VALUE"""),"")</f>
        <v/>
      </c>
      <c r="AC49" s="65" t="str">
        <f ca="1">IFERROR(__xludf.DUMMYFUNCTION("""COMPUTED_VALUE"""),"")</f>
        <v/>
      </c>
      <c r="AD49" s="65" t="str">
        <f ca="1">IFERROR(__xludf.DUMMYFUNCTION("""COMPUTED_VALUE"""),"")</f>
        <v/>
      </c>
      <c r="AE49" s="65" t="str">
        <f ca="1">IFERROR(__xludf.DUMMYFUNCTION("""COMPUTED_VALUE"""),"")</f>
        <v/>
      </c>
      <c r="AF49" s="65" t="str">
        <f ca="1">IFERROR(__xludf.DUMMYFUNCTION("""COMPUTED_VALUE"""),"")</f>
        <v/>
      </c>
      <c r="AG49" s="65" t="str">
        <f ca="1">IFERROR(__xludf.DUMMYFUNCTION("""COMPUTED_VALUE"""),"")</f>
        <v/>
      </c>
    </row>
    <row r="50" spans="1:33" ht="13">
      <c r="A50" s="63">
        <v>1</v>
      </c>
      <c r="B50" s="64" t="str">
        <f ca="1">IFERROR(__xludf.DUMMYFUNCTION("""COMPUTED_VALUE"""),"I.E. COMPARTIR")</f>
        <v>I.E. COMPARTIR</v>
      </c>
      <c r="C50" s="65">
        <f ca="1">IFERROR(__xludf.DUMMYFUNCTION("""COMPUTED_VALUE"""),24)</f>
        <v>24</v>
      </c>
      <c r="D50" s="66" t="str">
        <f ca="1">IFERROR(__xludf.DUMMYFUNCTION("""COMPUTED_VALUE"""),"Pendiente por Digitar")</f>
        <v>Pendiente por Digitar</v>
      </c>
      <c r="E50" s="65" t="str">
        <f ca="1">IFERROR(__xludf.DUMMYFUNCTION("""COMPUTED_VALUE"""),"")</f>
        <v/>
      </c>
      <c r="F50" s="65" t="str">
        <f ca="1">IFERROR(__xludf.DUMMYFUNCTION("""COMPUTED_VALUE"""),"")</f>
        <v/>
      </c>
      <c r="G50" s="65" t="str">
        <f ca="1">IFERROR(__xludf.DUMMYFUNCTION("""COMPUTED_VALUE"""),"")</f>
        <v/>
      </c>
      <c r="H50" s="65" t="str">
        <f ca="1">IFERROR(__xludf.DUMMYFUNCTION("""COMPUTED_VALUE"""),"")</f>
        <v/>
      </c>
      <c r="I50" s="65" t="str">
        <f ca="1">IFERROR(__xludf.DUMMYFUNCTION("""COMPUTED_VALUE"""),"")</f>
        <v/>
      </c>
      <c r="J50" s="65" t="str">
        <f ca="1">IFERROR(__xludf.DUMMYFUNCTION("""COMPUTED_VALUE"""),"")</f>
        <v/>
      </c>
      <c r="K50" s="65" t="str">
        <f ca="1">IFERROR(__xludf.DUMMYFUNCTION("""COMPUTED_VALUE"""),"")</f>
        <v/>
      </c>
      <c r="L50" s="65" t="str">
        <f ca="1">IFERROR(__xludf.DUMMYFUNCTION("""COMPUTED_VALUE"""),"")</f>
        <v/>
      </c>
      <c r="M50" s="65" t="str">
        <f ca="1">IFERROR(__xludf.DUMMYFUNCTION("""COMPUTED_VALUE"""),"")</f>
        <v/>
      </c>
      <c r="N50" s="65" t="str">
        <f ca="1">IFERROR(__xludf.DUMMYFUNCTION("""COMPUTED_VALUE"""),"")</f>
        <v/>
      </c>
      <c r="O50" s="65" t="str">
        <f ca="1">IFERROR(__xludf.DUMMYFUNCTION("""COMPUTED_VALUE"""),"")</f>
        <v/>
      </c>
      <c r="P50" s="65" t="str">
        <f ca="1">IFERROR(__xludf.DUMMYFUNCTION("""COMPUTED_VALUE"""),"")</f>
        <v/>
      </c>
      <c r="Q50" s="65" t="str">
        <f ca="1">IFERROR(__xludf.DUMMYFUNCTION("""COMPUTED_VALUE"""),"")</f>
        <v/>
      </c>
      <c r="R50" s="65" t="str">
        <f ca="1">IFERROR(__xludf.DUMMYFUNCTION("""COMPUTED_VALUE"""),"")</f>
        <v/>
      </c>
      <c r="S50" s="65" t="str">
        <f ca="1">IFERROR(__xludf.DUMMYFUNCTION("""COMPUTED_VALUE"""),"")</f>
        <v/>
      </c>
      <c r="T50" s="65" t="str">
        <f ca="1">IFERROR(__xludf.DUMMYFUNCTION("""COMPUTED_VALUE"""),"")</f>
        <v/>
      </c>
      <c r="U50" s="65" t="str">
        <f ca="1">IFERROR(__xludf.DUMMYFUNCTION("""COMPUTED_VALUE"""),"")</f>
        <v/>
      </c>
      <c r="V50" s="65" t="str">
        <f ca="1">IFERROR(__xludf.DUMMYFUNCTION("""COMPUTED_VALUE"""),"")</f>
        <v/>
      </c>
      <c r="W50" s="65" t="str">
        <f ca="1">IFERROR(__xludf.DUMMYFUNCTION("""COMPUTED_VALUE"""),"")</f>
        <v/>
      </c>
      <c r="X50" s="65" t="str">
        <f ca="1">IFERROR(__xludf.DUMMYFUNCTION("""COMPUTED_VALUE"""),"")</f>
        <v/>
      </c>
      <c r="Y50" s="65" t="str">
        <f ca="1">IFERROR(__xludf.DUMMYFUNCTION("""COMPUTED_VALUE"""),"")</f>
        <v/>
      </c>
      <c r="Z50" s="65" t="str">
        <f ca="1">IFERROR(__xludf.DUMMYFUNCTION("""COMPUTED_VALUE"""),"")</f>
        <v/>
      </c>
      <c r="AA50" s="65" t="str">
        <f ca="1">IFERROR(__xludf.DUMMYFUNCTION("""COMPUTED_VALUE"""),"")</f>
        <v/>
      </c>
      <c r="AB50" s="65" t="str">
        <f ca="1">IFERROR(__xludf.DUMMYFUNCTION("""COMPUTED_VALUE"""),"")</f>
        <v/>
      </c>
      <c r="AC50" s="65" t="str">
        <f ca="1">IFERROR(__xludf.DUMMYFUNCTION("""COMPUTED_VALUE"""),"")</f>
        <v/>
      </c>
      <c r="AD50" s="65" t="str">
        <f ca="1">IFERROR(__xludf.DUMMYFUNCTION("""COMPUTED_VALUE"""),"")</f>
        <v/>
      </c>
      <c r="AE50" s="65" t="str">
        <f ca="1">IFERROR(__xludf.DUMMYFUNCTION("""COMPUTED_VALUE"""),"")</f>
        <v/>
      </c>
      <c r="AF50" s="65" t="str">
        <f ca="1">IFERROR(__xludf.DUMMYFUNCTION("""COMPUTED_VALUE"""),"")</f>
        <v/>
      </c>
      <c r="AG50" s="65" t="str">
        <f ca="1">IFERROR(__xludf.DUMMYFUNCTION("""COMPUTED_VALUE"""),"")</f>
        <v/>
      </c>
    </row>
    <row r="51" spans="1:33" ht="13">
      <c r="A51" s="63">
        <v>1</v>
      </c>
      <c r="B51" s="64" t="str">
        <f ca="1">IFERROR(__xludf.DUMMYFUNCTION("""COMPUTED_VALUE"""),"I.E. COMPARTIR")</f>
        <v>I.E. COMPARTIR</v>
      </c>
      <c r="C51" s="65">
        <f ca="1">IFERROR(__xludf.DUMMYFUNCTION("""COMPUTED_VALUE"""),25)</f>
        <v>25</v>
      </c>
      <c r="D51" s="66" t="str">
        <f ca="1">IFERROR(__xludf.DUMMYFUNCTION("""COMPUTED_VALUE"""),"Pendiente por Digitar")</f>
        <v>Pendiente por Digitar</v>
      </c>
      <c r="E51" s="65" t="str">
        <f ca="1">IFERROR(__xludf.DUMMYFUNCTION("""COMPUTED_VALUE"""),"")</f>
        <v/>
      </c>
      <c r="F51" s="65" t="str">
        <f ca="1">IFERROR(__xludf.DUMMYFUNCTION("""COMPUTED_VALUE"""),"")</f>
        <v/>
      </c>
      <c r="G51" s="65" t="str">
        <f ca="1">IFERROR(__xludf.DUMMYFUNCTION("""COMPUTED_VALUE"""),"")</f>
        <v/>
      </c>
      <c r="H51" s="65" t="str">
        <f ca="1">IFERROR(__xludf.DUMMYFUNCTION("""COMPUTED_VALUE"""),"")</f>
        <v/>
      </c>
      <c r="I51" s="65" t="str">
        <f ca="1">IFERROR(__xludf.DUMMYFUNCTION("""COMPUTED_VALUE"""),"")</f>
        <v/>
      </c>
      <c r="J51" s="65" t="str">
        <f ca="1">IFERROR(__xludf.DUMMYFUNCTION("""COMPUTED_VALUE"""),"")</f>
        <v/>
      </c>
      <c r="K51" s="65" t="str">
        <f ca="1">IFERROR(__xludf.DUMMYFUNCTION("""COMPUTED_VALUE"""),"")</f>
        <v/>
      </c>
      <c r="L51" s="65" t="str">
        <f ca="1">IFERROR(__xludf.DUMMYFUNCTION("""COMPUTED_VALUE"""),"")</f>
        <v/>
      </c>
      <c r="M51" s="65" t="str">
        <f ca="1">IFERROR(__xludf.DUMMYFUNCTION("""COMPUTED_VALUE"""),"")</f>
        <v/>
      </c>
      <c r="N51" s="65" t="str">
        <f ca="1">IFERROR(__xludf.DUMMYFUNCTION("""COMPUTED_VALUE"""),"")</f>
        <v/>
      </c>
      <c r="O51" s="65" t="str">
        <f ca="1">IFERROR(__xludf.DUMMYFUNCTION("""COMPUTED_VALUE"""),"")</f>
        <v/>
      </c>
      <c r="P51" s="65" t="str">
        <f ca="1">IFERROR(__xludf.DUMMYFUNCTION("""COMPUTED_VALUE"""),"")</f>
        <v/>
      </c>
      <c r="Q51" s="65" t="str">
        <f ca="1">IFERROR(__xludf.DUMMYFUNCTION("""COMPUTED_VALUE"""),"")</f>
        <v/>
      </c>
      <c r="R51" s="65" t="str">
        <f ca="1">IFERROR(__xludf.DUMMYFUNCTION("""COMPUTED_VALUE"""),"")</f>
        <v/>
      </c>
      <c r="S51" s="65" t="str">
        <f ca="1">IFERROR(__xludf.DUMMYFUNCTION("""COMPUTED_VALUE"""),"")</f>
        <v/>
      </c>
      <c r="T51" s="65" t="str">
        <f ca="1">IFERROR(__xludf.DUMMYFUNCTION("""COMPUTED_VALUE"""),"")</f>
        <v/>
      </c>
      <c r="U51" s="65" t="str">
        <f ca="1">IFERROR(__xludf.DUMMYFUNCTION("""COMPUTED_VALUE"""),"")</f>
        <v/>
      </c>
      <c r="V51" s="65" t="str">
        <f ca="1">IFERROR(__xludf.DUMMYFUNCTION("""COMPUTED_VALUE"""),"")</f>
        <v/>
      </c>
      <c r="W51" s="65" t="str">
        <f ca="1">IFERROR(__xludf.DUMMYFUNCTION("""COMPUTED_VALUE"""),"")</f>
        <v/>
      </c>
      <c r="X51" s="65" t="str">
        <f ca="1">IFERROR(__xludf.DUMMYFUNCTION("""COMPUTED_VALUE"""),"")</f>
        <v/>
      </c>
      <c r="Y51" s="65" t="str">
        <f ca="1">IFERROR(__xludf.DUMMYFUNCTION("""COMPUTED_VALUE"""),"")</f>
        <v/>
      </c>
      <c r="Z51" s="65" t="str">
        <f ca="1">IFERROR(__xludf.DUMMYFUNCTION("""COMPUTED_VALUE"""),"")</f>
        <v/>
      </c>
      <c r="AA51" s="65" t="str">
        <f ca="1">IFERROR(__xludf.DUMMYFUNCTION("""COMPUTED_VALUE"""),"")</f>
        <v/>
      </c>
      <c r="AB51" s="65" t="str">
        <f ca="1">IFERROR(__xludf.DUMMYFUNCTION("""COMPUTED_VALUE"""),"")</f>
        <v/>
      </c>
      <c r="AC51" s="65" t="str">
        <f ca="1">IFERROR(__xludf.DUMMYFUNCTION("""COMPUTED_VALUE"""),"")</f>
        <v/>
      </c>
      <c r="AD51" s="65" t="str">
        <f ca="1">IFERROR(__xludf.DUMMYFUNCTION("""COMPUTED_VALUE"""),"")</f>
        <v/>
      </c>
      <c r="AE51" s="65" t="str">
        <f ca="1">IFERROR(__xludf.DUMMYFUNCTION("""COMPUTED_VALUE"""),"")</f>
        <v/>
      </c>
      <c r="AF51" s="65" t="str">
        <f ca="1">IFERROR(__xludf.DUMMYFUNCTION("""COMPUTED_VALUE"""),"")</f>
        <v/>
      </c>
      <c r="AG51" s="65" t="str">
        <f ca="1">IFERROR(__xludf.DUMMYFUNCTION("""COMPUTED_VALUE"""),"")</f>
        <v/>
      </c>
    </row>
    <row r="52" spans="1:33" ht="13">
      <c r="A52" s="63">
        <v>1</v>
      </c>
      <c r="B52" s="64" t="str">
        <f ca="1">IFERROR(__xludf.DUMMYFUNCTION("""COMPUTED_VALUE"""),"I.E. COMPARTIR")</f>
        <v>I.E. COMPARTIR</v>
      </c>
      <c r="C52" s="65">
        <f ca="1">IFERROR(__xludf.DUMMYFUNCTION("""COMPUTED_VALUE"""),26)</f>
        <v>26</v>
      </c>
      <c r="D52" s="66" t="str">
        <f ca="1">IFERROR(__xludf.DUMMYFUNCTION("""COMPUTED_VALUE"""),"Pendiente por Digitar")</f>
        <v>Pendiente por Digitar</v>
      </c>
      <c r="E52" s="65" t="str">
        <f ca="1">IFERROR(__xludf.DUMMYFUNCTION("""COMPUTED_VALUE"""),"")</f>
        <v/>
      </c>
      <c r="F52" s="65" t="str">
        <f ca="1">IFERROR(__xludf.DUMMYFUNCTION("""COMPUTED_VALUE"""),"")</f>
        <v/>
      </c>
      <c r="G52" s="65" t="str">
        <f ca="1">IFERROR(__xludf.DUMMYFUNCTION("""COMPUTED_VALUE"""),"")</f>
        <v/>
      </c>
      <c r="H52" s="65" t="str">
        <f ca="1">IFERROR(__xludf.DUMMYFUNCTION("""COMPUTED_VALUE"""),"")</f>
        <v/>
      </c>
      <c r="I52" s="65" t="str">
        <f ca="1">IFERROR(__xludf.DUMMYFUNCTION("""COMPUTED_VALUE"""),"")</f>
        <v/>
      </c>
      <c r="J52" s="65" t="str">
        <f ca="1">IFERROR(__xludf.DUMMYFUNCTION("""COMPUTED_VALUE"""),"")</f>
        <v/>
      </c>
      <c r="K52" s="65" t="str">
        <f ca="1">IFERROR(__xludf.DUMMYFUNCTION("""COMPUTED_VALUE"""),"")</f>
        <v/>
      </c>
      <c r="L52" s="65" t="str">
        <f ca="1">IFERROR(__xludf.DUMMYFUNCTION("""COMPUTED_VALUE"""),"")</f>
        <v/>
      </c>
      <c r="M52" s="65" t="str">
        <f ca="1">IFERROR(__xludf.DUMMYFUNCTION("""COMPUTED_VALUE"""),"")</f>
        <v/>
      </c>
      <c r="N52" s="65" t="str">
        <f ca="1">IFERROR(__xludf.DUMMYFUNCTION("""COMPUTED_VALUE"""),"")</f>
        <v/>
      </c>
      <c r="O52" s="65" t="str">
        <f ca="1">IFERROR(__xludf.DUMMYFUNCTION("""COMPUTED_VALUE"""),"")</f>
        <v/>
      </c>
      <c r="P52" s="65" t="str">
        <f ca="1">IFERROR(__xludf.DUMMYFUNCTION("""COMPUTED_VALUE"""),"")</f>
        <v/>
      </c>
      <c r="Q52" s="65" t="str">
        <f ca="1">IFERROR(__xludf.DUMMYFUNCTION("""COMPUTED_VALUE"""),"")</f>
        <v/>
      </c>
      <c r="R52" s="65" t="str">
        <f ca="1">IFERROR(__xludf.DUMMYFUNCTION("""COMPUTED_VALUE"""),"")</f>
        <v/>
      </c>
      <c r="S52" s="65" t="str">
        <f ca="1">IFERROR(__xludf.DUMMYFUNCTION("""COMPUTED_VALUE"""),"")</f>
        <v/>
      </c>
      <c r="T52" s="65" t="str">
        <f ca="1">IFERROR(__xludf.DUMMYFUNCTION("""COMPUTED_VALUE"""),"")</f>
        <v/>
      </c>
      <c r="U52" s="65" t="str">
        <f ca="1">IFERROR(__xludf.DUMMYFUNCTION("""COMPUTED_VALUE"""),"")</f>
        <v/>
      </c>
      <c r="V52" s="65" t="str">
        <f ca="1">IFERROR(__xludf.DUMMYFUNCTION("""COMPUTED_VALUE"""),"")</f>
        <v/>
      </c>
      <c r="W52" s="65" t="str">
        <f ca="1">IFERROR(__xludf.DUMMYFUNCTION("""COMPUTED_VALUE"""),"")</f>
        <v/>
      </c>
      <c r="X52" s="65" t="str">
        <f ca="1">IFERROR(__xludf.DUMMYFUNCTION("""COMPUTED_VALUE"""),"")</f>
        <v/>
      </c>
      <c r="Y52" s="65" t="str">
        <f ca="1">IFERROR(__xludf.DUMMYFUNCTION("""COMPUTED_VALUE"""),"")</f>
        <v/>
      </c>
      <c r="Z52" s="65" t="str">
        <f ca="1">IFERROR(__xludf.DUMMYFUNCTION("""COMPUTED_VALUE"""),"")</f>
        <v/>
      </c>
      <c r="AA52" s="65" t="str">
        <f ca="1">IFERROR(__xludf.DUMMYFUNCTION("""COMPUTED_VALUE"""),"")</f>
        <v/>
      </c>
      <c r="AB52" s="65" t="str">
        <f ca="1">IFERROR(__xludf.DUMMYFUNCTION("""COMPUTED_VALUE"""),"")</f>
        <v/>
      </c>
      <c r="AC52" s="65" t="str">
        <f ca="1">IFERROR(__xludf.DUMMYFUNCTION("""COMPUTED_VALUE"""),"")</f>
        <v/>
      </c>
      <c r="AD52" s="65" t="str">
        <f ca="1">IFERROR(__xludf.DUMMYFUNCTION("""COMPUTED_VALUE"""),"")</f>
        <v/>
      </c>
      <c r="AE52" s="65" t="str">
        <f ca="1">IFERROR(__xludf.DUMMYFUNCTION("""COMPUTED_VALUE"""),"")</f>
        <v/>
      </c>
      <c r="AF52" s="65" t="str">
        <f ca="1">IFERROR(__xludf.DUMMYFUNCTION("""COMPUTED_VALUE"""),"")</f>
        <v/>
      </c>
      <c r="AG52" s="65" t="str">
        <f ca="1">IFERROR(__xludf.DUMMYFUNCTION("""COMPUTED_VALUE"""),"")</f>
        <v/>
      </c>
    </row>
    <row r="53" spans="1:33" ht="13">
      <c r="A53" s="63">
        <v>1</v>
      </c>
      <c r="B53" s="64" t="str">
        <f ca="1">IFERROR(__xludf.DUMMYFUNCTION("""COMPUTED_VALUE"""),"I.E. COMPARTIR")</f>
        <v>I.E. COMPARTIR</v>
      </c>
      <c r="C53" s="65">
        <f ca="1">IFERROR(__xludf.DUMMYFUNCTION("""COMPUTED_VALUE"""),27)</f>
        <v>27</v>
      </c>
      <c r="D53" s="66" t="str">
        <f ca="1">IFERROR(__xludf.DUMMYFUNCTION("""COMPUTED_VALUE"""),"Pendiente por Digitar")</f>
        <v>Pendiente por Digitar</v>
      </c>
      <c r="E53" s="65" t="str">
        <f ca="1">IFERROR(__xludf.DUMMYFUNCTION("""COMPUTED_VALUE"""),"")</f>
        <v/>
      </c>
      <c r="F53" s="65" t="str">
        <f ca="1">IFERROR(__xludf.DUMMYFUNCTION("""COMPUTED_VALUE"""),"")</f>
        <v/>
      </c>
      <c r="G53" s="65" t="str">
        <f ca="1">IFERROR(__xludf.DUMMYFUNCTION("""COMPUTED_VALUE"""),"")</f>
        <v/>
      </c>
      <c r="H53" s="65" t="str">
        <f ca="1">IFERROR(__xludf.DUMMYFUNCTION("""COMPUTED_VALUE"""),"")</f>
        <v/>
      </c>
      <c r="I53" s="65" t="str">
        <f ca="1">IFERROR(__xludf.DUMMYFUNCTION("""COMPUTED_VALUE"""),"")</f>
        <v/>
      </c>
      <c r="J53" s="65" t="str">
        <f ca="1">IFERROR(__xludf.DUMMYFUNCTION("""COMPUTED_VALUE"""),"")</f>
        <v/>
      </c>
      <c r="K53" s="65" t="str">
        <f ca="1">IFERROR(__xludf.DUMMYFUNCTION("""COMPUTED_VALUE"""),"")</f>
        <v/>
      </c>
      <c r="L53" s="65" t="str">
        <f ca="1">IFERROR(__xludf.DUMMYFUNCTION("""COMPUTED_VALUE"""),"")</f>
        <v/>
      </c>
      <c r="M53" s="65" t="str">
        <f ca="1">IFERROR(__xludf.DUMMYFUNCTION("""COMPUTED_VALUE"""),"")</f>
        <v/>
      </c>
      <c r="N53" s="65" t="str">
        <f ca="1">IFERROR(__xludf.DUMMYFUNCTION("""COMPUTED_VALUE"""),"")</f>
        <v/>
      </c>
      <c r="O53" s="65" t="str">
        <f ca="1">IFERROR(__xludf.DUMMYFUNCTION("""COMPUTED_VALUE"""),"")</f>
        <v/>
      </c>
      <c r="P53" s="65" t="str">
        <f ca="1">IFERROR(__xludf.DUMMYFUNCTION("""COMPUTED_VALUE"""),"")</f>
        <v/>
      </c>
      <c r="Q53" s="65" t="str">
        <f ca="1">IFERROR(__xludf.DUMMYFUNCTION("""COMPUTED_VALUE"""),"")</f>
        <v/>
      </c>
      <c r="R53" s="65" t="str">
        <f ca="1">IFERROR(__xludf.DUMMYFUNCTION("""COMPUTED_VALUE"""),"")</f>
        <v/>
      </c>
      <c r="S53" s="65" t="str">
        <f ca="1">IFERROR(__xludf.DUMMYFUNCTION("""COMPUTED_VALUE"""),"")</f>
        <v/>
      </c>
      <c r="T53" s="65" t="str">
        <f ca="1">IFERROR(__xludf.DUMMYFUNCTION("""COMPUTED_VALUE"""),"")</f>
        <v/>
      </c>
      <c r="U53" s="65" t="str">
        <f ca="1">IFERROR(__xludf.DUMMYFUNCTION("""COMPUTED_VALUE"""),"")</f>
        <v/>
      </c>
      <c r="V53" s="65" t="str">
        <f ca="1">IFERROR(__xludf.DUMMYFUNCTION("""COMPUTED_VALUE"""),"")</f>
        <v/>
      </c>
      <c r="W53" s="65" t="str">
        <f ca="1">IFERROR(__xludf.DUMMYFUNCTION("""COMPUTED_VALUE"""),"")</f>
        <v/>
      </c>
      <c r="X53" s="65" t="str">
        <f ca="1">IFERROR(__xludf.DUMMYFUNCTION("""COMPUTED_VALUE"""),"")</f>
        <v/>
      </c>
      <c r="Y53" s="65" t="str">
        <f ca="1">IFERROR(__xludf.DUMMYFUNCTION("""COMPUTED_VALUE"""),"")</f>
        <v/>
      </c>
      <c r="Z53" s="65" t="str">
        <f ca="1">IFERROR(__xludf.DUMMYFUNCTION("""COMPUTED_VALUE"""),"")</f>
        <v/>
      </c>
      <c r="AA53" s="65" t="str">
        <f ca="1">IFERROR(__xludf.DUMMYFUNCTION("""COMPUTED_VALUE"""),"")</f>
        <v/>
      </c>
      <c r="AB53" s="65" t="str">
        <f ca="1">IFERROR(__xludf.DUMMYFUNCTION("""COMPUTED_VALUE"""),"")</f>
        <v/>
      </c>
      <c r="AC53" s="65" t="str">
        <f ca="1">IFERROR(__xludf.DUMMYFUNCTION("""COMPUTED_VALUE"""),"")</f>
        <v/>
      </c>
      <c r="AD53" s="65" t="str">
        <f ca="1">IFERROR(__xludf.DUMMYFUNCTION("""COMPUTED_VALUE"""),"")</f>
        <v/>
      </c>
      <c r="AE53" s="65" t="str">
        <f ca="1">IFERROR(__xludf.DUMMYFUNCTION("""COMPUTED_VALUE"""),"")</f>
        <v/>
      </c>
      <c r="AF53" s="65" t="str">
        <f ca="1">IFERROR(__xludf.DUMMYFUNCTION("""COMPUTED_VALUE"""),"")</f>
        <v/>
      </c>
      <c r="AG53" s="65" t="str">
        <f ca="1">IFERROR(__xludf.DUMMYFUNCTION("""COMPUTED_VALUE"""),"")</f>
        <v/>
      </c>
    </row>
    <row r="54" spans="1:33" ht="13">
      <c r="A54" s="63">
        <v>1</v>
      </c>
      <c r="B54" s="64" t="str">
        <f ca="1">IFERROR(__xludf.DUMMYFUNCTION("""COMPUTED_VALUE"""),"I.E. COMPARTIR")</f>
        <v>I.E. COMPARTIR</v>
      </c>
      <c r="C54" s="65">
        <f ca="1">IFERROR(__xludf.DUMMYFUNCTION("""COMPUTED_VALUE"""),28)</f>
        <v>28</v>
      </c>
      <c r="D54" s="66" t="str">
        <f ca="1">IFERROR(__xludf.DUMMYFUNCTION("""COMPUTED_VALUE"""),"Pendiente por Digitar")</f>
        <v>Pendiente por Digitar</v>
      </c>
      <c r="E54" s="65" t="str">
        <f ca="1">IFERROR(__xludf.DUMMYFUNCTION("""COMPUTED_VALUE"""),"")</f>
        <v/>
      </c>
      <c r="F54" s="65" t="str">
        <f ca="1">IFERROR(__xludf.DUMMYFUNCTION("""COMPUTED_VALUE"""),"")</f>
        <v/>
      </c>
      <c r="G54" s="65" t="str">
        <f ca="1">IFERROR(__xludf.DUMMYFUNCTION("""COMPUTED_VALUE"""),"")</f>
        <v/>
      </c>
      <c r="H54" s="65" t="str">
        <f ca="1">IFERROR(__xludf.DUMMYFUNCTION("""COMPUTED_VALUE"""),"")</f>
        <v/>
      </c>
      <c r="I54" s="65" t="str">
        <f ca="1">IFERROR(__xludf.DUMMYFUNCTION("""COMPUTED_VALUE"""),"")</f>
        <v/>
      </c>
      <c r="J54" s="65" t="str">
        <f ca="1">IFERROR(__xludf.DUMMYFUNCTION("""COMPUTED_VALUE"""),"")</f>
        <v/>
      </c>
      <c r="K54" s="65" t="str">
        <f ca="1">IFERROR(__xludf.DUMMYFUNCTION("""COMPUTED_VALUE"""),"")</f>
        <v/>
      </c>
      <c r="L54" s="65" t="str">
        <f ca="1">IFERROR(__xludf.DUMMYFUNCTION("""COMPUTED_VALUE"""),"")</f>
        <v/>
      </c>
      <c r="M54" s="65" t="str">
        <f ca="1">IFERROR(__xludf.DUMMYFUNCTION("""COMPUTED_VALUE"""),"")</f>
        <v/>
      </c>
      <c r="N54" s="65" t="str">
        <f ca="1">IFERROR(__xludf.DUMMYFUNCTION("""COMPUTED_VALUE"""),"")</f>
        <v/>
      </c>
      <c r="O54" s="65" t="str">
        <f ca="1">IFERROR(__xludf.DUMMYFUNCTION("""COMPUTED_VALUE"""),"")</f>
        <v/>
      </c>
      <c r="P54" s="65" t="str">
        <f ca="1">IFERROR(__xludf.DUMMYFUNCTION("""COMPUTED_VALUE"""),"")</f>
        <v/>
      </c>
      <c r="Q54" s="65" t="str">
        <f ca="1">IFERROR(__xludf.DUMMYFUNCTION("""COMPUTED_VALUE"""),"")</f>
        <v/>
      </c>
      <c r="R54" s="65" t="str">
        <f ca="1">IFERROR(__xludf.DUMMYFUNCTION("""COMPUTED_VALUE"""),"")</f>
        <v/>
      </c>
      <c r="S54" s="65" t="str">
        <f ca="1">IFERROR(__xludf.DUMMYFUNCTION("""COMPUTED_VALUE"""),"")</f>
        <v/>
      </c>
      <c r="T54" s="65" t="str">
        <f ca="1">IFERROR(__xludf.DUMMYFUNCTION("""COMPUTED_VALUE"""),"")</f>
        <v/>
      </c>
      <c r="U54" s="65" t="str">
        <f ca="1">IFERROR(__xludf.DUMMYFUNCTION("""COMPUTED_VALUE"""),"")</f>
        <v/>
      </c>
      <c r="V54" s="65" t="str">
        <f ca="1">IFERROR(__xludf.DUMMYFUNCTION("""COMPUTED_VALUE"""),"")</f>
        <v/>
      </c>
      <c r="W54" s="65" t="str">
        <f ca="1">IFERROR(__xludf.DUMMYFUNCTION("""COMPUTED_VALUE"""),"")</f>
        <v/>
      </c>
      <c r="X54" s="65" t="str">
        <f ca="1">IFERROR(__xludf.DUMMYFUNCTION("""COMPUTED_VALUE"""),"")</f>
        <v/>
      </c>
      <c r="Y54" s="65" t="str">
        <f ca="1">IFERROR(__xludf.DUMMYFUNCTION("""COMPUTED_VALUE"""),"")</f>
        <v/>
      </c>
      <c r="Z54" s="65" t="str">
        <f ca="1">IFERROR(__xludf.DUMMYFUNCTION("""COMPUTED_VALUE"""),"")</f>
        <v/>
      </c>
      <c r="AA54" s="65" t="str">
        <f ca="1">IFERROR(__xludf.DUMMYFUNCTION("""COMPUTED_VALUE"""),"")</f>
        <v/>
      </c>
      <c r="AB54" s="65" t="str">
        <f ca="1">IFERROR(__xludf.DUMMYFUNCTION("""COMPUTED_VALUE"""),"")</f>
        <v/>
      </c>
      <c r="AC54" s="65" t="str">
        <f ca="1">IFERROR(__xludf.DUMMYFUNCTION("""COMPUTED_VALUE"""),"")</f>
        <v/>
      </c>
      <c r="AD54" s="65" t="str">
        <f ca="1">IFERROR(__xludf.DUMMYFUNCTION("""COMPUTED_VALUE"""),"")</f>
        <v/>
      </c>
      <c r="AE54" s="65" t="str">
        <f ca="1">IFERROR(__xludf.DUMMYFUNCTION("""COMPUTED_VALUE"""),"")</f>
        <v/>
      </c>
      <c r="AF54" s="65" t="str">
        <f ca="1">IFERROR(__xludf.DUMMYFUNCTION("""COMPUTED_VALUE"""),"")</f>
        <v/>
      </c>
      <c r="AG54" s="65" t="str">
        <f ca="1">IFERROR(__xludf.DUMMYFUNCTION("""COMPUTED_VALUE"""),"")</f>
        <v/>
      </c>
    </row>
    <row r="55" spans="1:33" ht="13">
      <c r="A55" s="63">
        <v>1</v>
      </c>
      <c r="B55" s="64" t="str">
        <f ca="1">IFERROR(__xludf.DUMMYFUNCTION("""COMPUTED_VALUE"""),"I.E. COMPARTIR")</f>
        <v>I.E. COMPARTIR</v>
      </c>
      <c r="C55" s="65">
        <f ca="1">IFERROR(__xludf.DUMMYFUNCTION("""COMPUTED_VALUE"""),29)</f>
        <v>29</v>
      </c>
      <c r="D55" s="66" t="str">
        <f ca="1">IFERROR(__xludf.DUMMYFUNCTION("""COMPUTED_VALUE"""),"Pendiente por Digitar")</f>
        <v>Pendiente por Digitar</v>
      </c>
      <c r="E55" s="65" t="str">
        <f ca="1">IFERROR(__xludf.DUMMYFUNCTION("""COMPUTED_VALUE"""),"")</f>
        <v/>
      </c>
      <c r="F55" s="65" t="str">
        <f ca="1">IFERROR(__xludf.DUMMYFUNCTION("""COMPUTED_VALUE"""),"")</f>
        <v/>
      </c>
      <c r="G55" s="65" t="str">
        <f ca="1">IFERROR(__xludf.DUMMYFUNCTION("""COMPUTED_VALUE"""),"")</f>
        <v/>
      </c>
      <c r="H55" s="65" t="str">
        <f ca="1">IFERROR(__xludf.DUMMYFUNCTION("""COMPUTED_VALUE"""),"")</f>
        <v/>
      </c>
      <c r="I55" s="65" t="str">
        <f ca="1">IFERROR(__xludf.DUMMYFUNCTION("""COMPUTED_VALUE"""),"")</f>
        <v/>
      </c>
      <c r="J55" s="65" t="str">
        <f ca="1">IFERROR(__xludf.DUMMYFUNCTION("""COMPUTED_VALUE"""),"")</f>
        <v/>
      </c>
      <c r="K55" s="65" t="str">
        <f ca="1">IFERROR(__xludf.DUMMYFUNCTION("""COMPUTED_VALUE"""),"")</f>
        <v/>
      </c>
      <c r="L55" s="65" t="str">
        <f ca="1">IFERROR(__xludf.DUMMYFUNCTION("""COMPUTED_VALUE"""),"")</f>
        <v/>
      </c>
      <c r="M55" s="65" t="str">
        <f ca="1">IFERROR(__xludf.DUMMYFUNCTION("""COMPUTED_VALUE"""),"")</f>
        <v/>
      </c>
      <c r="N55" s="65" t="str">
        <f ca="1">IFERROR(__xludf.DUMMYFUNCTION("""COMPUTED_VALUE"""),"")</f>
        <v/>
      </c>
      <c r="O55" s="65" t="str">
        <f ca="1">IFERROR(__xludf.DUMMYFUNCTION("""COMPUTED_VALUE"""),"")</f>
        <v/>
      </c>
      <c r="P55" s="65" t="str">
        <f ca="1">IFERROR(__xludf.DUMMYFUNCTION("""COMPUTED_VALUE"""),"")</f>
        <v/>
      </c>
      <c r="Q55" s="65" t="str">
        <f ca="1">IFERROR(__xludf.DUMMYFUNCTION("""COMPUTED_VALUE"""),"")</f>
        <v/>
      </c>
      <c r="R55" s="65" t="str">
        <f ca="1">IFERROR(__xludf.DUMMYFUNCTION("""COMPUTED_VALUE"""),"")</f>
        <v/>
      </c>
      <c r="S55" s="65" t="str">
        <f ca="1">IFERROR(__xludf.DUMMYFUNCTION("""COMPUTED_VALUE"""),"")</f>
        <v/>
      </c>
      <c r="T55" s="65" t="str">
        <f ca="1">IFERROR(__xludf.DUMMYFUNCTION("""COMPUTED_VALUE"""),"")</f>
        <v/>
      </c>
      <c r="U55" s="65" t="str">
        <f ca="1">IFERROR(__xludf.DUMMYFUNCTION("""COMPUTED_VALUE"""),"")</f>
        <v/>
      </c>
      <c r="V55" s="65" t="str">
        <f ca="1">IFERROR(__xludf.DUMMYFUNCTION("""COMPUTED_VALUE"""),"")</f>
        <v/>
      </c>
      <c r="W55" s="65" t="str">
        <f ca="1">IFERROR(__xludf.DUMMYFUNCTION("""COMPUTED_VALUE"""),"")</f>
        <v/>
      </c>
      <c r="X55" s="65" t="str">
        <f ca="1">IFERROR(__xludf.DUMMYFUNCTION("""COMPUTED_VALUE"""),"")</f>
        <v/>
      </c>
      <c r="Y55" s="65" t="str">
        <f ca="1">IFERROR(__xludf.DUMMYFUNCTION("""COMPUTED_VALUE"""),"")</f>
        <v/>
      </c>
      <c r="Z55" s="65" t="str">
        <f ca="1">IFERROR(__xludf.DUMMYFUNCTION("""COMPUTED_VALUE"""),"")</f>
        <v/>
      </c>
      <c r="AA55" s="65" t="str">
        <f ca="1">IFERROR(__xludf.DUMMYFUNCTION("""COMPUTED_VALUE"""),"")</f>
        <v/>
      </c>
      <c r="AB55" s="65" t="str">
        <f ca="1">IFERROR(__xludf.DUMMYFUNCTION("""COMPUTED_VALUE"""),"")</f>
        <v/>
      </c>
      <c r="AC55" s="65" t="str">
        <f ca="1">IFERROR(__xludf.DUMMYFUNCTION("""COMPUTED_VALUE"""),"")</f>
        <v/>
      </c>
      <c r="AD55" s="65" t="str">
        <f ca="1">IFERROR(__xludf.DUMMYFUNCTION("""COMPUTED_VALUE"""),"")</f>
        <v/>
      </c>
      <c r="AE55" s="65" t="str">
        <f ca="1">IFERROR(__xludf.DUMMYFUNCTION("""COMPUTED_VALUE"""),"")</f>
        <v/>
      </c>
      <c r="AF55" s="65" t="str">
        <f ca="1">IFERROR(__xludf.DUMMYFUNCTION("""COMPUTED_VALUE"""),"")</f>
        <v/>
      </c>
      <c r="AG55" s="65" t="str">
        <f ca="1">IFERROR(__xludf.DUMMYFUNCTION("""COMPUTED_VALUE"""),"")</f>
        <v/>
      </c>
    </row>
    <row r="56" spans="1:33" ht="13">
      <c r="A56" s="63">
        <v>1</v>
      </c>
      <c r="B56" s="64" t="str">
        <f ca="1">IFERROR(__xludf.DUMMYFUNCTION("""COMPUTED_VALUE"""),"I.E. COMPARTIR")</f>
        <v>I.E. COMPARTIR</v>
      </c>
      <c r="C56" s="65">
        <f ca="1">IFERROR(__xludf.DUMMYFUNCTION("""COMPUTED_VALUE"""),30)</f>
        <v>30</v>
      </c>
      <c r="D56" s="66" t="str">
        <f ca="1">IFERROR(__xludf.DUMMYFUNCTION("""COMPUTED_VALUE"""),"Pendiente por Digitar")</f>
        <v>Pendiente por Digitar</v>
      </c>
      <c r="E56" s="65" t="str">
        <f ca="1">IFERROR(__xludf.DUMMYFUNCTION("""COMPUTED_VALUE"""),"")</f>
        <v/>
      </c>
      <c r="F56" s="65" t="str">
        <f ca="1">IFERROR(__xludf.DUMMYFUNCTION("""COMPUTED_VALUE"""),"")</f>
        <v/>
      </c>
      <c r="G56" s="65" t="str">
        <f ca="1">IFERROR(__xludf.DUMMYFUNCTION("""COMPUTED_VALUE"""),"")</f>
        <v/>
      </c>
      <c r="H56" s="65" t="str">
        <f ca="1">IFERROR(__xludf.DUMMYFUNCTION("""COMPUTED_VALUE"""),"")</f>
        <v/>
      </c>
      <c r="I56" s="65" t="str">
        <f ca="1">IFERROR(__xludf.DUMMYFUNCTION("""COMPUTED_VALUE"""),"")</f>
        <v/>
      </c>
      <c r="J56" s="65" t="str">
        <f ca="1">IFERROR(__xludf.DUMMYFUNCTION("""COMPUTED_VALUE"""),"")</f>
        <v/>
      </c>
      <c r="K56" s="65" t="str">
        <f ca="1">IFERROR(__xludf.DUMMYFUNCTION("""COMPUTED_VALUE"""),"")</f>
        <v/>
      </c>
      <c r="L56" s="65" t="str">
        <f ca="1">IFERROR(__xludf.DUMMYFUNCTION("""COMPUTED_VALUE"""),"")</f>
        <v/>
      </c>
      <c r="M56" s="65" t="str">
        <f ca="1">IFERROR(__xludf.DUMMYFUNCTION("""COMPUTED_VALUE"""),"")</f>
        <v/>
      </c>
      <c r="N56" s="65" t="str">
        <f ca="1">IFERROR(__xludf.DUMMYFUNCTION("""COMPUTED_VALUE"""),"")</f>
        <v/>
      </c>
      <c r="O56" s="65" t="str">
        <f ca="1">IFERROR(__xludf.DUMMYFUNCTION("""COMPUTED_VALUE"""),"")</f>
        <v/>
      </c>
      <c r="P56" s="65" t="str">
        <f ca="1">IFERROR(__xludf.DUMMYFUNCTION("""COMPUTED_VALUE"""),"")</f>
        <v/>
      </c>
      <c r="Q56" s="65" t="str">
        <f ca="1">IFERROR(__xludf.DUMMYFUNCTION("""COMPUTED_VALUE"""),"")</f>
        <v/>
      </c>
      <c r="R56" s="65" t="str">
        <f ca="1">IFERROR(__xludf.DUMMYFUNCTION("""COMPUTED_VALUE"""),"")</f>
        <v/>
      </c>
      <c r="S56" s="65" t="str">
        <f ca="1">IFERROR(__xludf.DUMMYFUNCTION("""COMPUTED_VALUE"""),"")</f>
        <v/>
      </c>
      <c r="T56" s="65" t="str">
        <f ca="1">IFERROR(__xludf.DUMMYFUNCTION("""COMPUTED_VALUE"""),"")</f>
        <v/>
      </c>
      <c r="U56" s="65" t="str">
        <f ca="1">IFERROR(__xludf.DUMMYFUNCTION("""COMPUTED_VALUE"""),"")</f>
        <v/>
      </c>
      <c r="V56" s="65" t="str">
        <f ca="1">IFERROR(__xludf.DUMMYFUNCTION("""COMPUTED_VALUE"""),"")</f>
        <v/>
      </c>
      <c r="W56" s="65" t="str">
        <f ca="1">IFERROR(__xludf.DUMMYFUNCTION("""COMPUTED_VALUE"""),"")</f>
        <v/>
      </c>
      <c r="X56" s="65" t="str">
        <f ca="1">IFERROR(__xludf.DUMMYFUNCTION("""COMPUTED_VALUE"""),"")</f>
        <v/>
      </c>
      <c r="Y56" s="65" t="str">
        <f ca="1">IFERROR(__xludf.DUMMYFUNCTION("""COMPUTED_VALUE"""),"")</f>
        <v/>
      </c>
      <c r="Z56" s="65" t="str">
        <f ca="1">IFERROR(__xludf.DUMMYFUNCTION("""COMPUTED_VALUE"""),"")</f>
        <v/>
      </c>
      <c r="AA56" s="65" t="str">
        <f ca="1">IFERROR(__xludf.DUMMYFUNCTION("""COMPUTED_VALUE"""),"")</f>
        <v/>
      </c>
      <c r="AB56" s="65" t="str">
        <f ca="1">IFERROR(__xludf.DUMMYFUNCTION("""COMPUTED_VALUE"""),"")</f>
        <v/>
      </c>
      <c r="AC56" s="65" t="str">
        <f ca="1">IFERROR(__xludf.DUMMYFUNCTION("""COMPUTED_VALUE"""),"")</f>
        <v/>
      </c>
      <c r="AD56" s="65" t="str">
        <f ca="1">IFERROR(__xludf.DUMMYFUNCTION("""COMPUTED_VALUE"""),"")</f>
        <v/>
      </c>
      <c r="AE56" s="65" t="str">
        <f ca="1">IFERROR(__xludf.DUMMYFUNCTION("""COMPUTED_VALUE"""),"")</f>
        <v/>
      </c>
      <c r="AF56" s="65" t="str">
        <f ca="1">IFERROR(__xludf.DUMMYFUNCTION("""COMPUTED_VALUE"""),"")</f>
        <v/>
      </c>
      <c r="AG56" s="65" t="str">
        <f ca="1">IFERROR(__xludf.DUMMYFUNCTION("""COMPUTED_VALUE"""),"")</f>
        <v/>
      </c>
    </row>
    <row r="57" spans="1:33" ht="13">
      <c r="A57" s="63">
        <v>1</v>
      </c>
      <c r="B57" s="64" t="str">
        <f ca="1">IFERROR(__xludf.DUMMYFUNCTION("""COMPUTED_VALUE"""),"I.E. COMPARTIR")</f>
        <v>I.E. COMPARTIR</v>
      </c>
      <c r="C57" s="65">
        <f ca="1">IFERROR(__xludf.DUMMYFUNCTION("""COMPUTED_VALUE"""),31)</f>
        <v>31</v>
      </c>
      <c r="D57" s="66" t="str">
        <f ca="1">IFERROR(__xludf.DUMMYFUNCTION("""COMPUTED_VALUE"""),"Pendiente por Digitar")</f>
        <v>Pendiente por Digitar</v>
      </c>
      <c r="E57" s="65" t="str">
        <f ca="1">IFERROR(__xludf.DUMMYFUNCTION("""COMPUTED_VALUE"""),"")</f>
        <v/>
      </c>
      <c r="F57" s="65" t="str">
        <f ca="1">IFERROR(__xludf.DUMMYFUNCTION("""COMPUTED_VALUE"""),"")</f>
        <v/>
      </c>
      <c r="G57" s="65" t="str">
        <f ca="1">IFERROR(__xludf.DUMMYFUNCTION("""COMPUTED_VALUE"""),"")</f>
        <v/>
      </c>
      <c r="H57" s="65" t="str">
        <f ca="1">IFERROR(__xludf.DUMMYFUNCTION("""COMPUTED_VALUE"""),"")</f>
        <v/>
      </c>
      <c r="I57" s="65" t="str">
        <f ca="1">IFERROR(__xludf.DUMMYFUNCTION("""COMPUTED_VALUE"""),"")</f>
        <v/>
      </c>
      <c r="J57" s="65" t="str">
        <f ca="1">IFERROR(__xludf.DUMMYFUNCTION("""COMPUTED_VALUE"""),"")</f>
        <v/>
      </c>
      <c r="K57" s="65" t="str">
        <f ca="1">IFERROR(__xludf.DUMMYFUNCTION("""COMPUTED_VALUE"""),"")</f>
        <v/>
      </c>
      <c r="L57" s="65" t="str">
        <f ca="1">IFERROR(__xludf.DUMMYFUNCTION("""COMPUTED_VALUE"""),"")</f>
        <v/>
      </c>
      <c r="M57" s="65" t="str">
        <f ca="1">IFERROR(__xludf.DUMMYFUNCTION("""COMPUTED_VALUE"""),"")</f>
        <v/>
      </c>
      <c r="N57" s="65" t="str">
        <f ca="1">IFERROR(__xludf.DUMMYFUNCTION("""COMPUTED_VALUE"""),"")</f>
        <v/>
      </c>
      <c r="O57" s="65" t="str">
        <f ca="1">IFERROR(__xludf.DUMMYFUNCTION("""COMPUTED_VALUE"""),"")</f>
        <v/>
      </c>
      <c r="P57" s="65" t="str">
        <f ca="1">IFERROR(__xludf.DUMMYFUNCTION("""COMPUTED_VALUE"""),"")</f>
        <v/>
      </c>
      <c r="Q57" s="65" t="str">
        <f ca="1">IFERROR(__xludf.DUMMYFUNCTION("""COMPUTED_VALUE"""),"")</f>
        <v/>
      </c>
      <c r="R57" s="65" t="str">
        <f ca="1">IFERROR(__xludf.DUMMYFUNCTION("""COMPUTED_VALUE"""),"")</f>
        <v/>
      </c>
      <c r="S57" s="65" t="str">
        <f ca="1">IFERROR(__xludf.DUMMYFUNCTION("""COMPUTED_VALUE"""),"")</f>
        <v/>
      </c>
      <c r="T57" s="65" t="str">
        <f ca="1">IFERROR(__xludf.DUMMYFUNCTION("""COMPUTED_VALUE"""),"")</f>
        <v/>
      </c>
      <c r="U57" s="65" t="str">
        <f ca="1">IFERROR(__xludf.DUMMYFUNCTION("""COMPUTED_VALUE"""),"")</f>
        <v/>
      </c>
      <c r="V57" s="65" t="str">
        <f ca="1">IFERROR(__xludf.DUMMYFUNCTION("""COMPUTED_VALUE"""),"")</f>
        <v/>
      </c>
      <c r="W57" s="65" t="str">
        <f ca="1">IFERROR(__xludf.DUMMYFUNCTION("""COMPUTED_VALUE"""),"")</f>
        <v/>
      </c>
      <c r="X57" s="65" t="str">
        <f ca="1">IFERROR(__xludf.DUMMYFUNCTION("""COMPUTED_VALUE"""),"")</f>
        <v/>
      </c>
      <c r="Y57" s="65" t="str">
        <f ca="1">IFERROR(__xludf.DUMMYFUNCTION("""COMPUTED_VALUE"""),"")</f>
        <v/>
      </c>
      <c r="Z57" s="65" t="str">
        <f ca="1">IFERROR(__xludf.DUMMYFUNCTION("""COMPUTED_VALUE"""),"")</f>
        <v/>
      </c>
      <c r="AA57" s="65" t="str">
        <f ca="1">IFERROR(__xludf.DUMMYFUNCTION("""COMPUTED_VALUE"""),"")</f>
        <v/>
      </c>
      <c r="AB57" s="65" t="str">
        <f ca="1">IFERROR(__xludf.DUMMYFUNCTION("""COMPUTED_VALUE"""),"")</f>
        <v/>
      </c>
      <c r="AC57" s="65" t="str">
        <f ca="1">IFERROR(__xludf.DUMMYFUNCTION("""COMPUTED_VALUE"""),"")</f>
        <v/>
      </c>
      <c r="AD57" s="65" t="str">
        <f ca="1">IFERROR(__xludf.DUMMYFUNCTION("""COMPUTED_VALUE"""),"")</f>
        <v/>
      </c>
      <c r="AE57" s="65" t="str">
        <f ca="1">IFERROR(__xludf.DUMMYFUNCTION("""COMPUTED_VALUE"""),"")</f>
        <v/>
      </c>
      <c r="AF57" s="65" t="str">
        <f ca="1">IFERROR(__xludf.DUMMYFUNCTION("""COMPUTED_VALUE"""),"")</f>
        <v/>
      </c>
      <c r="AG57" s="65" t="str">
        <f ca="1">IFERROR(__xludf.DUMMYFUNCTION("""COMPUTED_VALUE"""),"")</f>
        <v/>
      </c>
    </row>
    <row r="58" spans="1:33" ht="13">
      <c r="A58" s="63">
        <v>1</v>
      </c>
      <c r="B58" s="64" t="str">
        <f ca="1">IFERROR(__xludf.DUMMYFUNCTION("""COMPUTED_VALUE"""),"I.E. COMPARTIR")</f>
        <v>I.E. COMPARTIR</v>
      </c>
      <c r="C58" s="65">
        <f ca="1">IFERROR(__xludf.DUMMYFUNCTION("""COMPUTED_VALUE"""),32)</f>
        <v>32</v>
      </c>
      <c r="D58" s="66" t="str">
        <f ca="1">IFERROR(__xludf.DUMMYFUNCTION("""COMPUTED_VALUE"""),"Pendiente por Digitar")</f>
        <v>Pendiente por Digitar</v>
      </c>
      <c r="E58" s="65" t="str">
        <f ca="1">IFERROR(__xludf.DUMMYFUNCTION("""COMPUTED_VALUE"""),"")</f>
        <v/>
      </c>
      <c r="F58" s="65" t="str">
        <f ca="1">IFERROR(__xludf.DUMMYFUNCTION("""COMPUTED_VALUE"""),"")</f>
        <v/>
      </c>
      <c r="G58" s="65" t="str">
        <f ca="1">IFERROR(__xludf.DUMMYFUNCTION("""COMPUTED_VALUE"""),"")</f>
        <v/>
      </c>
      <c r="H58" s="65" t="str">
        <f ca="1">IFERROR(__xludf.DUMMYFUNCTION("""COMPUTED_VALUE"""),"")</f>
        <v/>
      </c>
      <c r="I58" s="65" t="str">
        <f ca="1">IFERROR(__xludf.DUMMYFUNCTION("""COMPUTED_VALUE"""),"")</f>
        <v/>
      </c>
      <c r="J58" s="65" t="str">
        <f ca="1">IFERROR(__xludf.DUMMYFUNCTION("""COMPUTED_VALUE"""),"")</f>
        <v/>
      </c>
      <c r="K58" s="65" t="str">
        <f ca="1">IFERROR(__xludf.DUMMYFUNCTION("""COMPUTED_VALUE"""),"")</f>
        <v/>
      </c>
      <c r="L58" s="65" t="str">
        <f ca="1">IFERROR(__xludf.DUMMYFUNCTION("""COMPUTED_VALUE"""),"")</f>
        <v/>
      </c>
      <c r="M58" s="65" t="str">
        <f ca="1">IFERROR(__xludf.DUMMYFUNCTION("""COMPUTED_VALUE"""),"")</f>
        <v/>
      </c>
      <c r="N58" s="65" t="str">
        <f ca="1">IFERROR(__xludf.DUMMYFUNCTION("""COMPUTED_VALUE"""),"")</f>
        <v/>
      </c>
      <c r="O58" s="65" t="str">
        <f ca="1">IFERROR(__xludf.DUMMYFUNCTION("""COMPUTED_VALUE"""),"")</f>
        <v/>
      </c>
      <c r="P58" s="65" t="str">
        <f ca="1">IFERROR(__xludf.DUMMYFUNCTION("""COMPUTED_VALUE"""),"")</f>
        <v/>
      </c>
      <c r="Q58" s="65" t="str">
        <f ca="1">IFERROR(__xludf.DUMMYFUNCTION("""COMPUTED_VALUE"""),"")</f>
        <v/>
      </c>
      <c r="R58" s="65" t="str">
        <f ca="1">IFERROR(__xludf.DUMMYFUNCTION("""COMPUTED_VALUE"""),"")</f>
        <v/>
      </c>
      <c r="S58" s="65" t="str">
        <f ca="1">IFERROR(__xludf.DUMMYFUNCTION("""COMPUTED_VALUE"""),"")</f>
        <v/>
      </c>
      <c r="T58" s="65" t="str">
        <f ca="1">IFERROR(__xludf.DUMMYFUNCTION("""COMPUTED_VALUE"""),"")</f>
        <v/>
      </c>
      <c r="U58" s="65" t="str">
        <f ca="1">IFERROR(__xludf.DUMMYFUNCTION("""COMPUTED_VALUE"""),"")</f>
        <v/>
      </c>
      <c r="V58" s="65" t="str">
        <f ca="1">IFERROR(__xludf.DUMMYFUNCTION("""COMPUTED_VALUE"""),"")</f>
        <v/>
      </c>
      <c r="W58" s="65" t="str">
        <f ca="1">IFERROR(__xludf.DUMMYFUNCTION("""COMPUTED_VALUE"""),"")</f>
        <v/>
      </c>
      <c r="X58" s="65" t="str">
        <f ca="1">IFERROR(__xludf.DUMMYFUNCTION("""COMPUTED_VALUE"""),"")</f>
        <v/>
      </c>
      <c r="Y58" s="65" t="str">
        <f ca="1">IFERROR(__xludf.DUMMYFUNCTION("""COMPUTED_VALUE"""),"")</f>
        <v/>
      </c>
      <c r="Z58" s="65" t="str">
        <f ca="1">IFERROR(__xludf.DUMMYFUNCTION("""COMPUTED_VALUE"""),"")</f>
        <v/>
      </c>
      <c r="AA58" s="65" t="str">
        <f ca="1">IFERROR(__xludf.DUMMYFUNCTION("""COMPUTED_VALUE"""),"")</f>
        <v/>
      </c>
      <c r="AB58" s="65" t="str">
        <f ca="1">IFERROR(__xludf.DUMMYFUNCTION("""COMPUTED_VALUE"""),"")</f>
        <v/>
      </c>
      <c r="AC58" s="65" t="str">
        <f ca="1">IFERROR(__xludf.DUMMYFUNCTION("""COMPUTED_VALUE"""),"")</f>
        <v/>
      </c>
      <c r="AD58" s="65" t="str">
        <f ca="1">IFERROR(__xludf.DUMMYFUNCTION("""COMPUTED_VALUE"""),"")</f>
        <v/>
      </c>
      <c r="AE58" s="65" t="str">
        <f ca="1">IFERROR(__xludf.DUMMYFUNCTION("""COMPUTED_VALUE"""),"")</f>
        <v/>
      </c>
      <c r="AF58" s="65" t="str">
        <f ca="1">IFERROR(__xludf.DUMMYFUNCTION("""COMPUTED_VALUE"""),"")</f>
        <v/>
      </c>
      <c r="AG58" s="65" t="str">
        <f ca="1">IFERROR(__xludf.DUMMYFUNCTION("""COMPUTED_VALUE"""),"")</f>
        <v/>
      </c>
    </row>
    <row r="59" spans="1:33" ht="13">
      <c r="A59" s="63">
        <v>1</v>
      </c>
      <c r="B59" s="64" t="str">
        <f ca="1">IFERROR(__xludf.DUMMYFUNCTION("""COMPUTED_VALUE"""),"I.E. COMPARTIR")</f>
        <v>I.E. COMPARTIR</v>
      </c>
      <c r="C59" s="65">
        <f ca="1">IFERROR(__xludf.DUMMYFUNCTION("""COMPUTED_VALUE"""),33)</f>
        <v>33</v>
      </c>
      <c r="D59" s="66" t="str">
        <f ca="1">IFERROR(__xludf.DUMMYFUNCTION("""COMPUTED_VALUE"""),"Pendiente por Digitar")</f>
        <v>Pendiente por Digitar</v>
      </c>
      <c r="E59" s="65" t="str">
        <f ca="1">IFERROR(__xludf.DUMMYFUNCTION("""COMPUTED_VALUE"""),"")</f>
        <v/>
      </c>
      <c r="F59" s="65" t="str">
        <f ca="1">IFERROR(__xludf.DUMMYFUNCTION("""COMPUTED_VALUE"""),"")</f>
        <v/>
      </c>
      <c r="G59" s="65" t="str">
        <f ca="1">IFERROR(__xludf.DUMMYFUNCTION("""COMPUTED_VALUE"""),"")</f>
        <v/>
      </c>
      <c r="H59" s="65" t="str">
        <f ca="1">IFERROR(__xludf.DUMMYFUNCTION("""COMPUTED_VALUE"""),"")</f>
        <v/>
      </c>
      <c r="I59" s="65" t="str">
        <f ca="1">IFERROR(__xludf.DUMMYFUNCTION("""COMPUTED_VALUE"""),"")</f>
        <v/>
      </c>
      <c r="J59" s="65" t="str">
        <f ca="1">IFERROR(__xludf.DUMMYFUNCTION("""COMPUTED_VALUE"""),"")</f>
        <v/>
      </c>
      <c r="K59" s="65" t="str">
        <f ca="1">IFERROR(__xludf.DUMMYFUNCTION("""COMPUTED_VALUE"""),"")</f>
        <v/>
      </c>
      <c r="L59" s="65" t="str">
        <f ca="1">IFERROR(__xludf.DUMMYFUNCTION("""COMPUTED_VALUE"""),"")</f>
        <v/>
      </c>
      <c r="M59" s="65" t="str">
        <f ca="1">IFERROR(__xludf.DUMMYFUNCTION("""COMPUTED_VALUE"""),"")</f>
        <v/>
      </c>
      <c r="N59" s="65" t="str">
        <f ca="1">IFERROR(__xludf.DUMMYFUNCTION("""COMPUTED_VALUE"""),"")</f>
        <v/>
      </c>
      <c r="O59" s="65" t="str">
        <f ca="1">IFERROR(__xludf.DUMMYFUNCTION("""COMPUTED_VALUE"""),"")</f>
        <v/>
      </c>
      <c r="P59" s="65" t="str">
        <f ca="1">IFERROR(__xludf.DUMMYFUNCTION("""COMPUTED_VALUE"""),"")</f>
        <v/>
      </c>
      <c r="Q59" s="65" t="str">
        <f ca="1">IFERROR(__xludf.DUMMYFUNCTION("""COMPUTED_VALUE"""),"")</f>
        <v/>
      </c>
      <c r="R59" s="65" t="str">
        <f ca="1">IFERROR(__xludf.DUMMYFUNCTION("""COMPUTED_VALUE"""),"")</f>
        <v/>
      </c>
      <c r="S59" s="65" t="str">
        <f ca="1">IFERROR(__xludf.DUMMYFUNCTION("""COMPUTED_VALUE"""),"")</f>
        <v/>
      </c>
      <c r="T59" s="65" t="str">
        <f ca="1">IFERROR(__xludf.DUMMYFUNCTION("""COMPUTED_VALUE"""),"")</f>
        <v/>
      </c>
      <c r="U59" s="65" t="str">
        <f ca="1">IFERROR(__xludf.DUMMYFUNCTION("""COMPUTED_VALUE"""),"")</f>
        <v/>
      </c>
      <c r="V59" s="65" t="str">
        <f ca="1">IFERROR(__xludf.DUMMYFUNCTION("""COMPUTED_VALUE"""),"")</f>
        <v/>
      </c>
      <c r="W59" s="65" t="str">
        <f ca="1">IFERROR(__xludf.DUMMYFUNCTION("""COMPUTED_VALUE"""),"")</f>
        <v/>
      </c>
      <c r="X59" s="65" t="str">
        <f ca="1">IFERROR(__xludf.DUMMYFUNCTION("""COMPUTED_VALUE"""),"")</f>
        <v/>
      </c>
      <c r="Y59" s="65" t="str">
        <f ca="1">IFERROR(__xludf.DUMMYFUNCTION("""COMPUTED_VALUE"""),"")</f>
        <v/>
      </c>
      <c r="Z59" s="65" t="str">
        <f ca="1">IFERROR(__xludf.DUMMYFUNCTION("""COMPUTED_VALUE"""),"")</f>
        <v/>
      </c>
      <c r="AA59" s="65" t="str">
        <f ca="1">IFERROR(__xludf.DUMMYFUNCTION("""COMPUTED_VALUE"""),"")</f>
        <v/>
      </c>
      <c r="AB59" s="65" t="str">
        <f ca="1">IFERROR(__xludf.DUMMYFUNCTION("""COMPUTED_VALUE"""),"")</f>
        <v/>
      </c>
      <c r="AC59" s="65" t="str">
        <f ca="1">IFERROR(__xludf.DUMMYFUNCTION("""COMPUTED_VALUE"""),"")</f>
        <v/>
      </c>
      <c r="AD59" s="65" t="str">
        <f ca="1">IFERROR(__xludf.DUMMYFUNCTION("""COMPUTED_VALUE"""),"")</f>
        <v/>
      </c>
      <c r="AE59" s="65" t="str">
        <f ca="1">IFERROR(__xludf.DUMMYFUNCTION("""COMPUTED_VALUE"""),"")</f>
        <v/>
      </c>
      <c r="AF59" s="65" t="str">
        <f ca="1">IFERROR(__xludf.DUMMYFUNCTION("""COMPUTED_VALUE"""),"")</f>
        <v/>
      </c>
      <c r="AG59" s="65" t="str">
        <f ca="1">IFERROR(__xludf.DUMMYFUNCTION("""COMPUTED_VALUE"""),"")</f>
        <v/>
      </c>
    </row>
    <row r="60" spans="1:33" ht="13">
      <c r="A60" s="63">
        <v>1</v>
      </c>
      <c r="B60" s="64" t="str">
        <f ca="1">IFERROR(__xludf.DUMMYFUNCTION("""COMPUTED_VALUE"""),"I.E. COMPARTIR")</f>
        <v>I.E. COMPARTIR</v>
      </c>
      <c r="C60" s="65">
        <f ca="1">IFERROR(__xludf.DUMMYFUNCTION("""COMPUTED_VALUE"""),34)</f>
        <v>34</v>
      </c>
      <c r="D60" s="66" t="str">
        <f ca="1">IFERROR(__xludf.DUMMYFUNCTION("""COMPUTED_VALUE"""),"Pendiente por Digitar")</f>
        <v>Pendiente por Digitar</v>
      </c>
      <c r="E60" s="65" t="str">
        <f ca="1">IFERROR(__xludf.DUMMYFUNCTION("""COMPUTED_VALUE"""),"")</f>
        <v/>
      </c>
      <c r="F60" s="65" t="str">
        <f ca="1">IFERROR(__xludf.DUMMYFUNCTION("""COMPUTED_VALUE"""),"")</f>
        <v/>
      </c>
      <c r="G60" s="65" t="str">
        <f ca="1">IFERROR(__xludf.DUMMYFUNCTION("""COMPUTED_VALUE"""),"")</f>
        <v/>
      </c>
      <c r="H60" s="65" t="str">
        <f ca="1">IFERROR(__xludf.DUMMYFUNCTION("""COMPUTED_VALUE"""),"")</f>
        <v/>
      </c>
      <c r="I60" s="65" t="str">
        <f ca="1">IFERROR(__xludf.DUMMYFUNCTION("""COMPUTED_VALUE"""),"")</f>
        <v/>
      </c>
      <c r="J60" s="65" t="str">
        <f ca="1">IFERROR(__xludf.DUMMYFUNCTION("""COMPUTED_VALUE"""),"")</f>
        <v/>
      </c>
      <c r="K60" s="65" t="str">
        <f ca="1">IFERROR(__xludf.DUMMYFUNCTION("""COMPUTED_VALUE"""),"")</f>
        <v/>
      </c>
      <c r="L60" s="65" t="str">
        <f ca="1">IFERROR(__xludf.DUMMYFUNCTION("""COMPUTED_VALUE"""),"")</f>
        <v/>
      </c>
      <c r="M60" s="65" t="str">
        <f ca="1">IFERROR(__xludf.DUMMYFUNCTION("""COMPUTED_VALUE"""),"")</f>
        <v/>
      </c>
      <c r="N60" s="65" t="str">
        <f ca="1">IFERROR(__xludf.DUMMYFUNCTION("""COMPUTED_VALUE"""),"")</f>
        <v/>
      </c>
      <c r="O60" s="65" t="str">
        <f ca="1">IFERROR(__xludf.DUMMYFUNCTION("""COMPUTED_VALUE"""),"")</f>
        <v/>
      </c>
      <c r="P60" s="65" t="str">
        <f ca="1">IFERROR(__xludf.DUMMYFUNCTION("""COMPUTED_VALUE"""),"")</f>
        <v/>
      </c>
      <c r="Q60" s="65" t="str">
        <f ca="1">IFERROR(__xludf.DUMMYFUNCTION("""COMPUTED_VALUE"""),"")</f>
        <v/>
      </c>
      <c r="R60" s="65" t="str">
        <f ca="1">IFERROR(__xludf.DUMMYFUNCTION("""COMPUTED_VALUE"""),"")</f>
        <v/>
      </c>
      <c r="S60" s="65" t="str">
        <f ca="1">IFERROR(__xludf.DUMMYFUNCTION("""COMPUTED_VALUE"""),"")</f>
        <v/>
      </c>
      <c r="T60" s="65" t="str">
        <f ca="1">IFERROR(__xludf.DUMMYFUNCTION("""COMPUTED_VALUE"""),"")</f>
        <v/>
      </c>
      <c r="U60" s="65" t="str">
        <f ca="1">IFERROR(__xludf.DUMMYFUNCTION("""COMPUTED_VALUE"""),"")</f>
        <v/>
      </c>
      <c r="V60" s="65" t="str">
        <f ca="1">IFERROR(__xludf.DUMMYFUNCTION("""COMPUTED_VALUE"""),"")</f>
        <v/>
      </c>
      <c r="W60" s="65" t="str">
        <f ca="1">IFERROR(__xludf.DUMMYFUNCTION("""COMPUTED_VALUE"""),"")</f>
        <v/>
      </c>
      <c r="X60" s="65" t="str">
        <f ca="1">IFERROR(__xludf.DUMMYFUNCTION("""COMPUTED_VALUE"""),"")</f>
        <v/>
      </c>
      <c r="Y60" s="65" t="str">
        <f ca="1">IFERROR(__xludf.DUMMYFUNCTION("""COMPUTED_VALUE"""),"")</f>
        <v/>
      </c>
      <c r="Z60" s="65" t="str">
        <f ca="1">IFERROR(__xludf.DUMMYFUNCTION("""COMPUTED_VALUE"""),"")</f>
        <v/>
      </c>
      <c r="AA60" s="65" t="str">
        <f ca="1">IFERROR(__xludf.DUMMYFUNCTION("""COMPUTED_VALUE"""),"")</f>
        <v/>
      </c>
      <c r="AB60" s="65" t="str">
        <f ca="1">IFERROR(__xludf.DUMMYFUNCTION("""COMPUTED_VALUE"""),"")</f>
        <v/>
      </c>
      <c r="AC60" s="65" t="str">
        <f ca="1">IFERROR(__xludf.DUMMYFUNCTION("""COMPUTED_VALUE"""),"")</f>
        <v/>
      </c>
      <c r="AD60" s="65" t="str">
        <f ca="1">IFERROR(__xludf.DUMMYFUNCTION("""COMPUTED_VALUE"""),"")</f>
        <v/>
      </c>
      <c r="AE60" s="65" t="str">
        <f ca="1">IFERROR(__xludf.DUMMYFUNCTION("""COMPUTED_VALUE"""),"")</f>
        <v/>
      </c>
      <c r="AF60" s="65" t="str">
        <f ca="1">IFERROR(__xludf.DUMMYFUNCTION("""COMPUTED_VALUE"""),"")</f>
        <v/>
      </c>
      <c r="AG60" s="65" t="str">
        <f ca="1">IFERROR(__xludf.DUMMYFUNCTION("""COMPUTED_VALUE"""),"")</f>
        <v/>
      </c>
    </row>
    <row r="61" spans="1:33" ht="13">
      <c r="A61" s="63">
        <v>1</v>
      </c>
      <c r="B61" s="64" t="str">
        <f ca="1">IFERROR(__xludf.DUMMYFUNCTION("""COMPUTED_VALUE"""),"I.E. COMPARTIR")</f>
        <v>I.E. COMPARTIR</v>
      </c>
      <c r="C61" s="65">
        <f ca="1">IFERROR(__xludf.DUMMYFUNCTION("""COMPUTED_VALUE"""),35)</f>
        <v>35</v>
      </c>
      <c r="D61" s="66" t="str">
        <f ca="1">IFERROR(__xludf.DUMMYFUNCTION("""COMPUTED_VALUE"""),"Pendiente por Digitar")</f>
        <v>Pendiente por Digitar</v>
      </c>
      <c r="E61" s="65" t="str">
        <f ca="1">IFERROR(__xludf.DUMMYFUNCTION("""COMPUTED_VALUE"""),"")</f>
        <v/>
      </c>
      <c r="F61" s="65" t="str">
        <f ca="1">IFERROR(__xludf.DUMMYFUNCTION("""COMPUTED_VALUE"""),"")</f>
        <v/>
      </c>
      <c r="G61" s="65" t="str">
        <f ca="1">IFERROR(__xludf.DUMMYFUNCTION("""COMPUTED_VALUE"""),"")</f>
        <v/>
      </c>
      <c r="H61" s="65" t="str">
        <f ca="1">IFERROR(__xludf.DUMMYFUNCTION("""COMPUTED_VALUE"""),"")</f>
        <v/>
      </c>
      <c r="I61" s="65" t="str">
        <f ca="1">IFERROR(__xludf.DUMMYFUNCTION("""COMPUTED_VALUE"""),"")</f>
        <v/>
      </c>
      <c r="J61" s="65" t="str">
        <f ca="1">IFERROR(__xludf.DUMMYFUNCTION("""COMPUTED_VALUE"""),"")</f>
        <v/>
      </c>
      <c r="K61" s="65" t="str">
        <f ca="1">IFERROR(__xludf.DUMMYFUNCTION("""COMPUTED_VALUE"""),"")</f>
        <v/>
      </c>
      <c r="L61" s="65" t="str">
        <f ca="1">IFERROR(__xludf.DUMMYFUNCTION("""COMPUTED_VALUE"""),"")</f>
        <v/>
      </c>
      <c r="M61" s="65" t="str">
        <f ca="1">IFERROR(__xludf.DUMMYFUNCTION("""COMPUTED_VALUE"""),"")</f>
        <v/>
      </c>
      <c r="N61" s="65" t="str">
        <f ca="1">IFERROR(__xludf.DUMMYFUNCTION("""COMPUTED_VALUE"""),"")</f>
        <v/>
      </c>
      <c r="O61" s="65" t="str">
        <f ca="1">IFERROR(__xludf.DUMMYFUNCTION("""COMPUTED_VALUE"""),"")</f>
        <v/>
      </c>
      <c r="P61" s="65" t="str">
        <f ca="1">IFERROR(__xludf.DUMMYFUNCTION("""COMPUTED_VALUE"""),"")</f>
        <v/>
      </c>
      <c r="Q61" s="65" t="str">
        <f ca="1">IFERROR(__xludf.DUMMYFUNCTION("""COMPUTED_VALUE"""),"")</f>
        <v/>
      </c>
      <c r="R61" s="65" t="str">
        <f ca="1">IFERROR(__xludf.DUMMYFUNCTION("""COMPUTED_VALUE"""),"")</f>
        <v/>
      </c>
      <c r="S61" s="65" t="str">
        <f ca="1">IFERROR(__xludf.DUMMYFUNCTION("""COMPUTED_VALUE"""),"")</f>
        <v/>
      </c>
      <c r="T61" s="65" t="str">
        <f ca="1">IFERROR(__xludf.DUMMYFUNCTION("""COMPUTED_VALUE"""),"")</f>
        <v/>
      </c>
      <c r="U61" s="65" t="str">
        <f ca="1">IFERROR(__xludf.DUMMYFUNCTION("""COMPUTED_VALUE"""),"")</f>
        <v/>
      </c>
      <c r="V61" s="65" t="str">
        <f ca="1">IFERROR(__xludf.DUMMYFUNCTION("""COMPUTED_VALUE"""),"")</f>
        <v/>
      </c>
      <c r="W61" s="65" t="str">
        <f ca="1">IFERROR(__xludf.DUMMYFUNCTION("""COMPUTED_VALUE"""),"")</f>
        <v/>
      </c>
      <c r="X61" s="65" t="str">
        <f ca="1">IFERROR(__xludf.DUMMYFUNCTION("""COMPUTED_VALUE"""),"")</f>
        <v/>
      </c>
      <c r="Y61" s="65" t="str">
        <f ca="1">IFERROR(__xludf.DUMMYFUNCTION("""COMPUTED_VALUE"""),"")</f>
        <v/>
      </c>
      <c r="Z61" s="65" t="str">
        <f ca="1">IFERROR(__xludf.DUMMYFUNCTION("""COMPUTED_VALUE"""),"")</f>
        <v/>
      </c>
      <c r="AA61" s="65" t="str">
        <f ca="1">IFERROR(__xludf.DUMMYFUNCTION("""COMPUTED_VALUE"""),"")</f>
        <v/>
      </c>
      <c r="AB61" s="65" t="str">
        <f ca="1">IFERROR(__xludf.DUMMYFUNCTION("""COMPUTED_VALUE"""),"")</f>
        <v/>
      </c>
      <c r="AC61" s="65" t="str">
        <f ca="1">IFERROR(__xludf.DUMMYFUNCTION("""COMPUTED_VALUE"""),"")</f>
        <v/>
      </c>
      <c r="AD61" s="65" t="str">
        <f ca="1">IFERROR(__xludf.DUMMYFUNCTION("""COMPUTED_VALUE"""),"")</f>
        <v/>
      </c>
      <c r="AE61" s="65" t="str">
        <f ca="1">IFERROR(__xludf.DUMMYFUNCTION("""COMPUTED_VALUE"""),"")</f>
        <v/>
      </c>
      <c r="AF61" s="65" t="str">
        <f ca="1">IFERROR(__xludf.DUMMYFUNCTION("""COMPUTED_VALUE"""),"")</f>
        <v/>
      </c>
      <c r="AG61" s="65" t="str">
        <f ca="1">IFERROR(__xludf.DUMMYFUNCTION("""COMPUTED_VALUE"""),"")</f>
        <v/>
      </c>
    </row>
    <row r="62" spans="1:33" ht="13">
      <c r="A62" s="63">
        <v>1</v>
      </c>
      <c r="B62" s="64" t="str">
        <f ca="1">IFERROR(__xludf.DUMMYFUNCTION("""COMPUTED_VALUE"""),"I.E. COMPARTIR")</f>
        <v>I.E. COMPARTIR</v>
      </c>
      <c r="C62" s="65">
        <f ca="1">IFERROR(__xludf.DUMMYFUNCTION("""COMPUTED_VALUE"""),36)</f>
        <v>36</v>
      </c>
      <c r="D62" s="66" t="str">
        <f ca="1">IFERROR(__xludf.DUMMYFUNCTION("""COMPUTED_VALUE"""),"Pendiente por Digitar")</f>
        <v>Pendiente por Digitar</v>
      </c>
      <c r="E62" s="65" t="str">
        <f ca="1">IFERROR(__xludf.DUMMYFUNCTION("""COMPUTED_VALUE"""),"")</f>
        <v/>
      </c>
      <c r="F62" s="65" t="str">
        <f ca="1">IFERROR(__xludf.DUMMYFUNCTION("""COMPUTED_VALUE"""),"")</f>
        <v/>
      </c>
      <c r="G62" s="65" t="str">
        <f ca="1">IFERROR(__xludf.DUMMYFUNCTION("""COMPUTED_VALUE"""),"")</f>
        <v/>
      </c>
      <c r="H62" s="65" t="str">
        <f ca="1">IFERROR(__xludf.DUMMYFUNCTION("""COMPUTED_VALUE"""),"")</f>
        <v/>
      </c>
      <c r="I62" s="65" t="str">
        <f ca="1">IFERROR(__xludf.DUMMYFUNCTION("""COMPUTED_VALUE"""),"")</f>
        <v/>
      </c>
      <c r="J62" s="65" t="str">
        <f ca="1">IFERROR(__xludf.DUMMYFUNCTION("""COMPUTED_VALUE"""),"")</f>
        <v/>
      </c>
      <c r="K62" s="65" t="str">
        <f ca="1">IFERROR(__xludf.DUMMYFUNCTION("""COMPUTED_VALUE"""),"")</f>
        <v/>
      </c>
      <c r="L62" s="65" t="str">
        <f ca="1">IFERROR(__xludf.DUMMYFUNCTION("""COMPUTED_VALUE"""),"")</f>
        <v/>
      </c>
      <c r="M62" s="65" t="str">
        <f ca="1">IFERROR(__xludf.DUMMYFUNCTION("""COMPUTED_VALUE"""),"")</f>
        <v/>
      </c>
      <c r="N62" s="65" t="str">
        <f ca="1">IFERROR(__xludf.DUMMYFUNCTION("""COMPUTED_VALUE"""),"")</f>
        <v/>
      </c>
      <c r="O62" s="65" t="str">
        <f ca="1">IFERROR(__xludf.DUMMYFUNCTION("""COMPUTED_VALUE"""),"")</f>
        <v/>
      </c>
      <c r="P62" s="65" t="str">
        <f ca="1">IFERROR(__xludf.DUMMYFUNCTION("""COMPUTED_VALUE"""),"")</f>
        <v/>
      </c>
      <c r="Q62" s="65" t="str">
        <f ca="1">IFERROR(__xludf.DUMMYFUNCTION("""COMPUTED_VALUE"""),"")</f>
        <v/>
      </c>
      <c r="R62" s="65" t="str">
        <f ca="1">IFERROR(__xludf.DUMMYFUNCTION("""COMPUTED_VALUE"""),"")</f>
        <v/>
      </c>
      <c r="S62" s="65" t="str">
        <f ca="1">IFERROR(__xludf.DUMMYFUNCTION("""COMPUTED_VALUE"""),"")</f>
        <v/>
      </c>
      <c r="T62" s="65" t="str">
        <f ca="1">IFERROR(__xludf.DUMMYFUNCTION("""COMPUTED_VALUE"""),"")</f>
        <v/>
      </c>
      <c r="U62" s="65" t="str">
        <f ca="1">IFERROR(__xludf.DUMMYFUNCTION("""COMPUTED_VALUE"""),"")</f>
        <v/>
      </c>
      <c r="V62" s="65" t="str">
        <f ca="1">IFERROR(__xludf.DUMMYFUNCTION("""COMPUTED_VALUE"""),"")</f>
        <v/>
      </c>
      <c r="W62" s="65" t="str">
        <f ca="1">IFERROR(__xludf.DUMMYFUNCTION("""COMPUTED_VALUE"""),"")</f>
        <v/>
      </c>
      <c r="X62" s="65" t="str">
        <f ca="1">IFERROR(__xludf.DUMMYFUNCTION("""COMPUTED_VALUE"""),"")</f>
        <v/>
      </c>
      <c r="Y62" s="65" t="str">
        <f ca="1">IFERROR(__xludf.DUMMYFUNCTION("""COMPUTED_VALUE"""),"")</f>
        <v/>
      </c>
      <c r="Z62" s="65" t="str">
        <f ca="1">IFERROR(__xludf.DUMMYFUNCTION("""COMPUTED_VALUE"""),"")</f>
        <v/>
      </c>
      <c r="AA62" s="65" t="str">
        <f ca="1">IFERROR(__xludf.DUMMYFUNCTION("""COMPUTED_VALUE"""),"")</f>
        <v/>
      </c>
      <c r="AB62" s="65" t="str">
        <f ca="1">IFERROR(__xludf.DUMMYFUNCTION("""COMPUTED_VALUE"""),"")</f>
        <v/>
      </c>
      <c r="AC62" s="65" t="str">
        <f ca="1">IFERROR(__xludf.DUMMYFUNCTION("""COMPUTED_VALUE"""),"")</f>
        <v/>
      </c>
      <c r="AD62" s="65" t="str">
        <f ca="1">IFERROR(__xludf.DUMMYFUNCTION("""COMPUTED_VALUE"""),"")</f>
        <v/>
      </c>
      <c r="AE62" s="65" t="str">
        <f ca="1">IFERROR(__xludf.DUMMYFUNCTION("""COMPUTED_VALUE"""),"")</f>
        <v/>
      </c>
      <c r="AF62" s="65" t="str">
        <f ca="1">IFERROR(__xludf.DUMMYFUNCTION("""COMPUTED_VALUE"""),"")</f>
        <v/>
      </c>
      <c r="AG62" s="65" t="str">
        <f ca="1">IFERROR(__xludf.DUMMYFUNCTION("""COMPUTED_VALUE"""),"")</f>
        <v/>
      </c>
    </row>
    <row r="63" spans="1:33" ht="13">
      <c r="A63" s="63">
        <v>1</v>
      </c>
      <c r="B63" s="64" t="str">
        <f ca="1">IFERROR(__xludf.DUMMYFUNCTION("""COMPUTED_VALUE"""),"I.E. COMPARTIR")</f>
        <v>I.E. COMPARTIR</v>
      </c>
      <c r="C63" s="65">
        <f ca="1">IFERROR(__xludf.DUMMYFUNCTION("""COMPUTED_VALUE"""),37)</f>
        <v>37</v>
      </c>
      <c r="D63" s="66" t="str">
        <f ca="1">IFERROR(__xludf.DUMMYFUNCTION("""COMPUTED_VALUE"""),"Pendiente por Digitar")</f>
        <v>Pendiente por Digitar</v>
      </c>
      <c r="E63" s="65" t="str">
        <f ca="1">IFERROR(__xludf.DUMMYFUNCTION("""COMPUTED_VALUE"""),"")</f>
        <v/>
      </c>
      <c r="F63" s="65" t="str">
        <f ca="1">IFERROR(__xludf.DUMMYFUNCTION("""COMPUTED_VALUE"""),"")</f>
        <v/>
      </c>
      <c r="G63" s="65" t="str">
        <f ca="1">IFERROR(__xludf.DUMMYFUNCTION("""COMPUTED_VALUE"""),"")</f>
        <v/>
      </c>
      <c r="H63" s="65" t="str">
        <f ca="1">IFERROR(__xludf.DUMMYFUNCTION("""COMPUTED_VALUE"""),"")</f>
        <v/>
      </c>
      <c r="I63" s="65" t="str">
        <f ca="1">IFERROR(__xludf.DUMMYFUNCTION("""COMPUTED_VALUE"""),"")</f>
        <v/>
      </c>
      <c r="J63" s="65" t="str">
        <f ca="1">IFERROR(__xludf.DUMMYFUNCTION("""COMPUTED_VALUE"""),"")</f>
        <v/>
      </c>
      <c r="K63" s="65" t="str">
        <f ca="1">IFERROR(__xludf.DUMMYFUNCTION("""COMPUTED_VALUE"""),"")</f>
        <v/>
      </c>
      <c r="L63" s="65" t="str">
        <f ca="1">IFERROR(__xludf.DUMMYFUNCTION("""COMPUTED_VALUE"""),"")</f>
        <v/>
      </c>
      <c r="M63" s="65" t="str">
        <f ca="1">IFERROR(__xludf.DUMMYFUNCTION("""COMPUTED_VALUE"""),"")</f>
        <v/>
      </c>
      <c r="N63" s="65" t="str">
        <f ca="1">IFERROR(__xludf.DUMMYFUNCTION("""COMPUTED_VALUE"""),"")</f>
        <v/>
      </c>
      <c r="O63" s="65" t="str">
        <f ca="1">IFERROR(__xludf.DUMMYFUNCTION("""COMPUTED_VALUE"""),"")</f>
        <v/>
      </c>
      <c r="P63" s="65" t="str">
        <f ca="1">IFERROR(__xludf.DUMMYFUNCTION("""COMPUTED_VALUE"""),"")</f>
        <v/>
      </c>
      <c r="Q63" s="65" t="str">
        <f ca="1">IFERROR(__xludf.DUMMYFUNCTION("""COMPUTED_VALUE"""),"")</f>
        <v/>
      </c>
      <c r="R63" s="65" t="str">
        <f ca="1">IFERROR(__xludf.DUMMYFUNCTION("""COMPUTED_VALUE"""),"")</f>
        <v/>
      </c>
      <c r="S63" s="65" t="str">
        <f ca="1">IFERROR(__xludf.DUMMYFUNCTION("""COMPUTED_VALUE"""),"")</f>
        <v/>
      </c>
      <c r="T63" s="65" t="str">
        <f ca="1">IFERROR(__xludf.DUMMYFUNCTION("""COMPUTED_VALUE"""),"")</f>
        <v/>
      </c>
      <c r="U63" s="65" t="str">
        <f ca="1">IFERROR(__xludf.DUMMYFUNCTION("""COMPUTED_VALUE"""),"")</f>
        <v/>
      </c>
      <c r="V63" s="65" t="str">
        <f ca="1">IFERROR(__xludf.DUMMYFUNCTION("""COMPUTED_VALUE"""),"")</f>
        <v/>
      </c>
      <c r="W63" s="65" t="str">
        <f ca="1">IFERROR(__xludf.DUMMYFUNCTION("""COMPUTED_VALUE"""),"")</f>
        <v/>
      </c>
      <c r="X63" s="65" t="str">
        <f ca="1">IFERROR(__xludf.DUMMYFUNCTION("""COMPUTED_VALUE"""),"")</f>
        <v/>
      </c>
      <c r="Y63" s="65" t="str">
        <f ca="1">IFERROR(__xludf.DUMMYFUNCTION("""COMPUTED_VALUE"""),"")</f>
        <v/>
      </c>
      <c r="Z63" s="65" t="str">
        <f ca="1">IFERROR(__xludf.DUMMYFUNCTION("""COMPUTED_VALUE"""),"")</f>
        <v/>
      </c>
      <c r="AA63" s="65" t="str">
        <f ca="1">IFERROR(__xludf.DUMMYFUNCTION("""COMPUTED_VALUE"""),"")</f>
        <v/>
      </c>
      <c r="AB63" s="65" t="str">
        <f ca="1">IFERROR(__xludf.DUMMYFUNCTION("""COMPUTED_VALUE"""),"")</f>
        <v/>
      </c>
      <c r="AC63" s="65" t="str">
        <f ca="1">IFERROR(__xludf.DUMMYFUNCTION("""COMPUTED_VALUE"""),"")</f>
        <v/>
      </c>
      <c r="AD63" s="65" t="str">
        <f ca="1">IFERROR(__xludf.DUMMYFUNCTION("""COMPUTED_VALUE"""),"")</f>
        <v/>
      </c>
      <c r="AE63" s="65" t="str">
        <f ca="1">IFERROR(__xludf.DUMMYFUNCTION("""COMPUTED_VALUE"""),"")</f>
        <v/>
      </c>
      <c r="AF63" s="65" t="str">
        <f ca="1">IFERROR(__xludf.DUMMYFUNCTION("""COMPUTED_VALUE"""),"")</f>
        <v/>
      </c>
      <c r="AG63" s="65" t="str">
        <f ca="1">IFERROR(__xludf.DUMMYFUNCTION("""COMPUTED_VALUE"""),"")</f>
        <v/>
      </c>
    </row>
    <row r="64" spans="1:33" ht="13">
      <c r="A64" s="63">
        <v>1</v>
      </c>
      <c r="B64" s="64" t="str">
        <f ca="1">IFERROR(__xludf.DUMMYFUNCTION("""COMPUTED_VALUE"""),"I.E. COMPARTIR")</f>
        <v>I.E. COMPARTIR</v>
      </c>
      <c r="C64" s="65">
        <f ca="1">IFERROR(__xludf.DUMMYFUNCTION("""COMPUTED_VALUE"""),38)</f>
        <v>38</v>
      </c>
      <c r="D64" s="66" t="str">
        <f ca="1">IFERROR(__xludf.DUMMYFUNCTION("""COMPUTED_VALUE"""),"Pendiente por Digitar")</f>
        <v>Pendiente por Digitar</v>
      </c>
      <c r="E64" s="65" t="str">
        <f ca="1">IFERROR(__xludf.DUMMYFUNCTION("""COMPUTED_VALUE"""),"")</f>
        <v/>
      </c>
      <c r="F64" s="65" t="str">
        <f ca="1">IFERROR(__xludf.DUMMYFUNCTION("""COMPUTED_VALUE"""),"")</f>
        <v/>
      </c>
      <c r="G64" s="65" t="str">
        <f ca="1">IFERROR(__xludf.DUMMYFUNCTION("""COMPUTED_VALUE"""),"")</f>
        <v/>
      </c>
      <c r="H64" s="65" t="str">
        <f ca="1">IFERROR(__xludf.DUMMYFUNCTION("""COMPUTED_VALUE"""),"")</f>
        <v/>
      </c>
      <c r="I64" s="65" t="str">
        <f ca="1">IFERROR(__xludf.DUMMYFUNCTION("""COMPUTED_VALUE"""),"")</f>
        <v/>
      </c>
      <c r="J64" s="65" t="str">
        <f ca="1">IFERROR(__xludf.DUMMYFUNCTION("""COMPUTED_VALUE"""),"")</f>
        <v/>
      </c>
      <c r="K64" s="65" t="str">
        <f ca="1">IFERROR(__xludf.DUMMYFUNCTION("""COMPUTED_VALUE"""),"")</f>
        <v/>
      </c>
      <c r="L64" s="65" t="str">
        <f ca="1">IFERROR(__xludf.DUMMYFUNCTION("""COMPUTED_VALUE"""),"")</f>
        <v/>
      </c>
      <c r="M64" s="65" t="str">
        <f ca="1">IFERROR(__xludf.DUMMYFUNCTION("""COMPUTED_VALUE"""),"")</f>
        <v/>
      </c>
      <c r="N64" s="65" t="str">
        <f ca="1">IFERROR(__xludf.DUMMYFUNCTION("""COMPUTED_VALUE"""),"")</f>
        <v/>
      </c>
      <c r="O64" s="65" t="str">
        <f ca="1">IFERROR(__xludf.DUMMYFUNCTION("""COMPUTED_VALUE"""),"")</f>
        <v/>
      </c>
      <c r="P64" s="65" t="str">
        <f ca="1">IFERROR(__xludf.DUMMYFUNCTION("""COMPUTED_VALUE"""),"")</f>
        <v/>
      </c>
      <c r="Q64" s="65" t="str">
        <f ca="1">IFERROR(__xludf.DUMMYFUNCTION("""COMPUTED_VALUE"""),"")</f>
        <v/>
      </c>
      <c r="R64" s="65" t="str">
        <f ca="1">IFERROR(__xludf.DUMMYFUNCTION("""COMPUTED_VALUE"""),"")</f>
        <v/>
      </c>
      <c r="S64" s="65" t="str">
        <f ca="1">IFERROR(__xludf.DUMMYFUNCTION("""COMPUTED_VALUE"""),"")</f>
        <v/>
      </c>
      <c r="T64" s="65" t="str">
        <f ca="1">IFERROR(__xludf.DUMMYFUNCTION("""COMPUTED_VALUE"""),"")</f>
        <v/>
      </c>
      <c r="U64" s="65" t="str">
        <f ca="1">IFERROR(__xludf.DUMMYFUNCTION("""COMPUTED_VALUE"""),"")</f>
        <v/>
      </c>
      <c r="V64" s="65" t="str">
        <f ca="1">IFERROR(__xludf.DUMMYFUNCTION("""COMPUTED_VALUE"""),"")</f>
        <v/>
      </c>
      <c r="W64" s="65" t="str">
        <f ca="1">IFERROR(__xludf.DUMMYFUNCTION("""COMPUTED_VALUE"""),"")</f>
        <v/>
      </c>
      <c r="X64" s="65" t="str">
        <f ca="1">IFERROR(__xludf.DUMMYFUNCTION("""COMPUTED_VALUE"""),"")</f>
        <v/>
      </c>
      <c r="Y64" s="65" t="str">
        <f ca="1">IFERROR(__xludf.DUMMYFUNCTION("""COMPUTED_VALUE"""),"")</f>
        <v/>
      </c>
      <c r="Z64" s="65" t="str">
        <f ca="1">IFERROR(__xludf.DUMMYFUNCTION("""COMPUTED_VALUE"""),"")</f>
        <v/>
      </c>
      <c r="AA64" s="65" t="str">
        <f ca="1">IFERROR(__xludf.DUMMYFUNCTION("""COMPUTED_VALUE"""),"")</f>
        <v/>
      </c>
      <c r="AB64" s="65" t="str">
        <f ca="1">IFERROR(__xludf.DUMMYFUNCTION("""COMPUTED_VALUE"""),"")</f>
        <v/>
      </c>
      <c r="AC64" s="65" t="str">
        <f ca="1">IFERROR(__xludf.DUMMYFUNCTION("""COMPUTED_VALUE"""),"")</f>
        <v/>
      </c>
      <c r="AD64" s="65" t="str">
        <f ca="1">IFERROR(__xludf.DUMMYFUNCTION("""COMPUTED_VALUE"""),"")</f>
        <v/>
      </c>
      <c r="AE64" s="65" t="str">
        <f ca="1">IFERROR(__xludf.DUMMYFUNCTION("""COMPUTED_VALUE"""),"")</f>
        <v/>
      </c>
      <c r="AF64" s="65" t="str">
        <f ca="1">IFERROR(__xludf.DUMMYFUNCTION("""COMPUTED_VALUE"""),"")</f>
        <v/>
      </c>
      <c r="AG64" s="65" t="str">
        <f ca="1">IFERROR(__xludf.DUMMYFUNCTION("""COMPUTED_VALUE"""),"")</f>
        <v/>
      </c>
    </row>
    <row r="65" spans="1:33" ht="13">
      <c r="A65" s="63">
        <v>1</v>
      </c>
      <c r="B65" s="64" t="str">
        <f ca="1">IFERROR(__xludf.DUMMYFUNCTION("""COMPUTED_VALUE"""),"I.E. COMPARTIR")</f>
        <v>I.E. COMPARTIR</v>
      </c>
      <c r="C65" s="65">
        <f ca="1">IFERROR(__xludf.DUMMYFUNCTION("""COMPUTED_VALUE"""),39)</f>
        <v>39</v>
      </c>
      <c r="D65" s="66" t="str">
        <f ca="1">IFERROR(__xludf.DUMMYFUNCTION("""COMPUTED_VALUE"""),"Pendiente por Digitar")</f>
        <v>Pendiente por Digitar</v>
      </c>
      <c r="E65" s="65" t="str">
        <f ca="1">IFERROR(__xludf.DUMMYFUNCTION("""COMPUTED_VALUE"""),"")</f>
        <v/>
      </c>
      <c r="F65" s="65" t="str">
        <f ca="1">IFERROR(__xludf.DUMMYFUNCTION("""COMPUTED_VALUE"""),"")</f>
        <v/>
      </c>
      <c r="G65" s="65" t="str">
        <f ca="1">IFERROR(__xludf.DUMMYFUNCTION("""COMPUTED_VALUE"""),"")</f>
        <v/>
      </c>
      <c r="H65" s="65" t="str">
        <f ca="1">IFERROR(__xludf.DUMMYFUNCTION("""COMPUTED_VALUE"""),"")</f>
        <v/>
      </c>
      <c r="I65" s="65" t="str">
        <f ca="1">IFERROR(__xludf.DUMMYFUNCTION("""COMPUTED_VALUE"""),"")</f>
        <v/>
      </c>
      <c r="J65" s="65" t="str">
        <f ca="1">IFERROR(__xludf.DUMMYFUNCTION("""COMPUTED_VALUE"""),"")</f>
        <v/>
      </c>
      <c r="K65" s="65" t="str">
        <f ca="1">IFERROR(__xludf.DUMMYFUNCTION("""COMPUTED_VALUE"""),"")</f>
        <v/>
      </c>
      <c r="L65" s="65" t="str">
        <f ca="1">IFERROR(__xludf.DUMMYFUNCTION("""COMPUTED_VALUE"""),"")</f>
        <v/>
      </c>
      <c r="M65" s="65" t="str">
        <f ca="1">IFERROR(__xludf.DUMMYFUNCTION("""COMPUTED_VALUE"""),"")</f>
        <v/>
      </c>
      <c r="N65" s="65" t="str">
        <f ca="1">IFERROR(__xludf.DUMMYFUNCTION("""COMPUTED_VALUE"""),"")</f>
        <v/>
      </c>
      <c r="O65" s="65" t="str">
        <f ca="1">IFERROR(__xludf.DUMMYFUNCTION("""COMPUTED_VALUE"""),"")</f>
        <v/>
      </c>
      <c r="P65" s="65" t="str">
        <f ca="1">IFERROR(__xludf.DUMMYFUNCTION("""COMPUTED_VALUE"""),"")</f>
        <v/>
      </c>
      <c r="Q65" s="65" t="str">
        <f ca="1">IFERROR(__xludf.DUMMYFUNCTION("""COMPUTED_VALUE"""),"")</f>
        <v/>
      </c>
      <c r="R65" s="65" t="str">
        <f ca="1">IFERROR(__xludf.DUMMYFUNCTION("""COMPUTED_VALUE"""),"")</f>
        <v/>
      </c>
      <c r="S65" s="65" t="str">
        <f ca="1">IFERROR(__xludf.DUMMYFUNCTION("""COMPUTED_VALUE"""),"")</f>
        <v/>
      </c>
      <c r="T65" s="65" t="str">
        <f ca="1">IFERROR(__xludf.DUMMYFUNCTION("""COMPUTED_VALUE"""),"")</f>
        <v/>
      </c>
      <c r="U65" s="65" t="str">
        <f ca="1">IFERROR(__xludf.DUMMYFUNCTION("""COMPUTED_VALUE"""),"")</f>
        <v/>
      </c>
      <c r="V65" s="65" t="str">
        <f ca="1">IFERROR(__xludf.DUMMYFUNCTION("""COMPUTED_VALUE"""),"")</f>
        <v/>
      </c>
      <c r="W65" s="65" t="str">
        <f ca="1">IFERROR(__xludf.DUMMYFUNCTION("""COMPUTED_VALUE"""),"")</f>
        <v/>
      </c>
      <c r="X65" s="65" t="str">
        <f ca="1">IFERROR(__xludf.DUMMYFUNCTION("""COMPUTED_VALUE"""),"")</f>
        <v/>
      </c>
      <c r="Y65" s="65" t="str">
        <f ca="1">IFERROR(__xludf.DUMMYFUNCTION("""COMPUTED_VALUE"""),"")</f>
        <v/>
      </c>
      <c r="Z65" s="65" t="str">
        <f ca="1">IFERROR(__xludf.DUMMYFUNCTION("""COMPUTED_VALUE"""),"")</f>
        <v/>
      </c>
      <c r="AA65" s="65" t="str">
        <f ca="1">IFERROR(__xludf.DUMMYFUNCTION("""COMPUTED_VALUE"""),"")</f>
        <v/>
      </c>
      <c r="AB65" s="65" t="str">
        <f ca="1">IFERROR(__xludf.DUMMYFUNCTION("""COMPUTED_VALUE"""),"")</f>
        <v/>
      </c>
      <c r="AC65" s="65" t="str">
        <f ca="1">IFERROR(__xludf.DUMMYFUNCTION("""COMPUTED_VALUE"""),"")</f>
        <v/>
      </c>
      <c r="AD65" s="65" t="str">
        <f ca="1">IFERROR(__xludf.DUMMYFUNCTION("""COMPUTED_VALUE"""),"")</f>
        <v/>
      </c>
      <c r="AE65" s="65" t="str">
        <f ca="1">IFERROR(__xludf.DUMMYFUNCTION("""COMPUTED_VALUE"""),"")</f>
        <v/>
      </c>
      <c r="AF65" s="65" t="str">
        <f ca="1">IFERROR(__xludf.DUMMYFUNCTION("""COMPUTED_VALUE"""),"")</f>
        <v/>
      </c>
      <c r="AG65" s="65" t="str">
        <f ca="1">IFERROR(__xludf.DUMMYFUNCTION("""COMPUTED_VALUE"""),"")</f>
        <v/>
      </c>
    </row>
    <row r="66" spans="1:33" ht="13">
      <c r="A66" s="63">
        <v>1</v>
      </c>
      <c r="B66" s="64" t="str">
        <f ca="1">IFERROR(__xludf.DUMMYFUNCTION("""COMPUTED_VALUE"""),"I.E. CIUDAD LATINA")</f>
        <v>I.E. CIUDAD LATINA</v>
      </c>
      <c r="C66" s="65">
        <f ca="1">IFERROR(__xludf.DUMMYFUNCTION("""COMPUTED_VALUE"""),1)</f>
        <v>1</v>
      </c>
      <c r="D66" s="66" t="str">
        <f ca="1">IFERROR(__xludf.DUMMYFUNCTION("""COMPUTED_VALUE"""),"Pendiente por Digitar")</f>
        <v>Pendiente por Digitar</v>
      </c>
      <c r="E66" s="65" t="str">
        <f ca="1">IFERROR(__xludf.DUMMYFUNCTION("""COMPUTED_VALUE"""),"")</f>
        <v/>
      </c>
      <c r="F66" s="65" t="str">
        <f ca="1">IFERROR(__xludf.DUMMYFUNCTION("""COMPUTED_VALUE"""),"")</f>
        <v/>
      </c>
      <c r="G66" s="65" t="str">
        <f ca="1">IFERROR(__xludf.DUMMYFUNCTION("""COMPUTED_VALUE"""),"")</f>
        <v/>
      </c>
      <c r="H66" s="65" t="str">
        <f ca="1">IFERROR(__xludf.DUMMYFUNCTION("""COMPUTED_VALUE"""),"")</f>
        <v/>
      </c>
      <c r="I66" s="65" t="str">
        <f ca="1">IFERROR(__xludf.DUMMYFUNCTION("""COMPUTED_VALUE"""),"")</f>
        <v/>
      </c>
      <c r="J66" s="65" t="str">
        <f ca="1">IFERROR(__xludf.DUMMYFUNCTION("""COMPUTED_VALUE"""),"")</f>
        <v/>
      </c>
      <c r="K66" s="65" t="str">
        <f ca="1">IFERROR(__xludf.DUMMYFUNCTION("""COMPUTED_VALUE"""),"")</f>
        <v/>
      </c>
      <c r="L66" s="65" t="str">
        <f ca="1">IFERROR(__xludf.DUMMYFUNCTION("""COMPUTED_VALUE"""),"")</f>
        <v/>
      </c>
      <c r="M66" s="65" t="str">
        <f ca="1">IFERROR(__xludf.DUMMYFUNCTION("""COMPUTED_VALUE"""),"")</f>
        <v/>
      </c>
      <c r="N66" s="65" t="str">
        <f ca="1">IFERROR(__xludf.DUMMYFUNCTION("""COMPUTED_VALUE"""),"")</f>
        <v/>
      </c>
      <c r="O66" s="65" t="str">
        <f ca="1">IFERROR(__xludf.DUMMYFUNCTION("""COMPUTED_VALUE"""),"")</f>
        <v/>
      </c>
      <c r="P66" s="65" t="str">
        <f ca="1">IFERROR(__xludf.DUMMYFUNCTION("""COMPUTED_VALUE"""),"")</f>
        <v/>
      </c>
      <c r="Q66" s="65" t="str">
        <f ca="1">IFERROR(__xludf.DUMMYFUNCTION("""COMPUTED_VALUE"""),"")</f>
        <v/>
      </c>
      <c r="R66" s="65" t="str">
        <f ca="1">IFERROR(__xludf.DUMMYFUNCTION("""COMPUTED_VALUE"""),"")</f>
        <v/>
      </c>
      <c r="S66" s="65" t="str">
        <f ca="1">IFERROR(__xludf.DUMMYFUNCTION("""COMPUTED_VALUE"""),"")</f>
        <v/>
      </c>
      <c r="T66" s="65" t="str">
        <f ca="1">IFERROR(__xludf.DUMMYFUNCTION("""COMPUTED_VALUE"""),"")</f>
        <v/>
      </c>
      <c r="U66" s="65" t="str">
        <f ca="1">IFERROR(__xludf.DUMMYFUNCTION("""COMPUTED_VALUE"""),"")</f>
        <v/>
      </c>
      <c r="V66" s="65" t="str">
        <f ca="1">IFERROR(__xludf.DUMMYFUNCTION("""COMPUTED_VALUE"""),"")</f>
        <v/>
      </c>
      <c r="W66" s="65" t="str">
        <f ca="1">IFERROR(__xludf.DUMMYFUNCTION("""COMPUTED_VALUE"""),"")</f>
        <v/>
      </c>
      <c r="X66" s="65" t="str">
        <f ca="1">IFERROR(__xludf.DUMMYFUNCTION("""COMPUTED_VALUE"""),"")</f>
        <v/>
      </c>
      <c r="Y66" s="65" t="str">
        <f ca="1">IFERROR(__xludf.DUMMYFUNCTION("""COMPUTED_VALUE"""),"")</f>
        <v/>
      </c>
      <c r="Z66" s="65" t="str">
        <f ca="1">IFERROR(__xludf.DUMMYFUNCTION("""COMPUTED_VALUE"""),"")</f>
        <v/>
      </c>
      <c r="AA66" s="65" t="str">
        <f ca="1">IFERROR(__xludf.DUMMYFUNCTION("""COMPUTED_VALUE"""),"")</f>
        <v/>
      </c>
      <c r="AB66" s="65" t="str">
        <f ca="1">IFERROR(__xludf.DUMMYFUNCTION("""COMPUTED_VALUE"""),"")</f>
        <v/>
      </c>
      <c r="AC66" s="65" t="str">
        <f ca="1">IFERROR(__xludf.DUMMYFUNCTION("""COMPUTED_VALUE"""),"")</f>
        <v/>
      </c>
      <c r="AD66" s="65" t="str">
        <f ca="1">IFERROR(__xludf.DUMMYFUNCTION("""COMPUTED_VALUE"""),"")</f>
        <v/>
      </c>
      <c r="AE66" s="65" t="str">
        <f ca="1">IFERROR(__xludf.DUMMYFUNCTION("""COMPUTED_VALUE"""),"")</f>
        <v/>
      </c>
      <c r="AF66" s="65" t="str">
        <f ca="1">IFERROR(__xludf.DUMMYFUNCTION("""COMPUTED_VALUE"""),"")</f>
        <v/>
      </c>
      <c r="AG66" s="65" t="str">
        <f ca="1">IFERROR(__xludf.DUMMYFUNCTION("""COMPUTED_VALUE"""),"")</f>
        <v/>
      </c>
    </row>
    <row r="67" spans="1:33" ht="13">
      <c r="A67" s="63">
        <v>1</v>
      </c>
      <c r="B67" s="64" t="str">
        <f ca="1">IFERROR(__xludf.DUMMYFUNCTION("""COMPUTED_VALUE"""),"I.E. CIUDAD LATINA")</f>
        <v>I.E. CIUDAD LATINA</v>
      </c>
      <c r="C67" s="65">
        <f ca="1">IFERROR(__xludf.DUMMYFUNCTION("""COMPUTED_VALUE"""),2)</f>
        <v>2</v>
      </c>
      <c r="D67" s="66" t="str">
        <f ca="1">IFERROR(__xludf.DUMMYFUNCTION("""COMPUTED_VALUE"""),"Pendiente por Digitar")</f>
        <v>Pendiente por Digitar</v>
      </c>
      <c r="E67" s="65" t="str">
        <f ca="1">IFERROR(__xludf.DUMMYFUNCTION("""COMPUTED_VALUE"""),"")</f>
        <v/>
      </c>
      <c r="F67" s="65" t="str">
        <f ca="1">IFERROR(__xludf.DUMMYFUNCTION("""COMPUTED_VALUE"""),"")</f>
        <v/>
      </c>
      <c r="G67" s="65" t="str">
        <f ca="1">IFERROR(__xludf.DUMMYFUNCTION("""COMPUTED_VALUE"""),"")</f>
        <v/>
      </c>
      <c r="H67" s="65" t="str">
        <f ca="1">IFERROR(__xludf.DUMMYFUNCTION("""COMPUTED_VALUE"""),"")</f>
        <v/>
      </c>
      <c r="I67" s="65" t="str">
        <f ca="1">IFERROR(__xludf.DUMMYFUNCTION("""COMPUTED_VALUE"""),"")</f>
        <v/>
      </c>
      <c r="J67" s="65" t="str">
        <f ca="1">IFERROR(__xludf.DUMMYFUNCTION("""COMPUTED_VALUE"""),"")</f>
        <v/>
      </c>
      <c r="K67" s="65" t="str">
        <f ca="1">IFERROR(__xludf.DUMMYFUNCTION("""COMPUTED_VALUE"""),"")</f>
        <v/>
      </c>
      <c r="L67" s="65" t="str">
        <f ca="1">IFERROR(__xludf.DUMMYFUNCTION("""COMPUTED_VALUE"""),"")</f>
        <v/>
      </c>
      <c r="M67" s="65" t="str">
        <f ca="1">IFERROR(__xludf.DUMMYFUNCTION("""COMPUTED_VALUE"""),"")</f>
        <v/>
      </c>
      <c r="N67" s="65" t="str">
        <f ca="1">IFERROR(__xludf.DUMMYFUNCTION("""COMPUTED_VALUE"""),"")</f>
        <v/>
      </c>
      <c r="O67" s="65" t="str">
        <f ca="1">IFERROR(__xludf.DUMMYFUNCTION("""COMPUTED_VALUE"""),"")</f>
        <v/>
      </c>
      <c r="P67" s="65" t="str">
        <f ca="1">IFERROR(__xludf.DUMMYFUNCTION("""COMPUTED_VALUE"""),"")</f>
        <v/>
      </c>
      <c r="Q67" s="65" t="str">
        <f ca="1">IFERROR(__xludf.DUMMYFUNCTION("""COMPUTED_VALUE"""),"")</f>
        <v/>
      </c>
      <c r="R67" s="65" t="str">
        <f ca="1">IFERROR(__xludf.DUMMYFUNCTION("""COMPUTED_VALUE"""),"")</f>
        <v/>
      </c>
      <c r="S67" s="65" t="str">
        <f ca="1">IFERROR(__xludf.DUMMYFUNCTION("""COMPUTED_VALUE"""),"")</f>
        <v/>
      </c>
      <c r="T67" s="65" t="str">
        <f ca="1">IFERROR(__xludf.DUMMYFUNCTION("""COMPUTED_VALUE"""),"")</f>
        <v/>
      </c>
      <c r="U67" s="65" t="str">
        <f ca="1">IFERROR(__xludf.DUMMYFUNCTION("""COMPUTED_VALUE"""),"")</f>
        <v/>
      </c>
      <c r="V67" s="65" t="str">
        <f ca="1">IFERROR(__xludf.DUMMYFUNCTION("""COMPUTED_VALUE"""),"")</f>
        <v/>
      </c>
      <c r="W67" s="65" t="str">
        <f ca="1">IFERROR(__xludf.DUMMYFUNCTION("""COMPUTED_VALUE"""),"")</f>
        <v/>
      </c>
      <c r="X67" s="65" t="str">
        <f ca="1">IFERROR(__xludf.DUMMYFUNCTION("""COMPUTED_VALUE"""),"")</f>
        <v/>
      </c>
      <c r="Y67" s="65" t="str">
        <f ca="1">IFERROR(__xludf.DUMMYFUNCTION("""COMPUTED_VALUE"""),"")</f>
        <v/>
      </c>
      <c r="Z67" s="65" t="str">
        <f ca="1">IFERROR(__xludf.DUMMYFUNCTION("""COMPUTED_VALUE"""),"")</f>
        <v/>
      </c>
      <c r="AA67" s="65" t="str">
        <f ca="1">IFERROR(__xludf.DUMMYFUNCTION("""COMPUTED_VALUE"""),"")</f>
        <v/>
      </c>
      <c r="AB67" s="65" t="str">
        <f ca="1">IFERROR(__xludf.DUMMYFUNCTION("""COMPUTED_VALUE"""),"")</f>
        <v/>
      </c>
      <c r="AC67" s="65" t="str">
        <f ca="1">IFERROR(__xludf.DUMMYFUNCTION("""COMPUTED_VALUE"""),"")</f>
        <v/>
      </c>
      <c r="AD67" s="65" t="str">
        <f ca="1">IFERROR(__xludf.DUMMYFUNCTION("""COMPUTED_VALUE"""),"")</f>
        <v/>
      </c>
      <c r="AE67" s="65" t="str">
        <f ca="1">IFERROR(__xludf.DUMMYFUNCTION("""COMPUTED_VALUE"""),"")</f>
        <v/>
      </c>
      <c r="AF67" s="65" t="str">
        <f ca="1">IFERROR(__xludf.DUMMYFUNCTION("""COMPUTED_VALUE"""),"")</f>
        <v/>
      </c>
      <c r="AG67" s="65" t="str">
        <f ca="1">IFERROR(__xludf.DUMMYFUNCTION("""COMPUTED_VALUE"""),"")</f>
        <v/>
      </c>
    </row>
    <row r="68" spans="1:33" ht="13">
      <c r="A68" s="63">
        <v>1</v>
      </c>
      <c r="B68" s="64" t="str">
        <f ca="1">IFERROR(__xludf.DUMMYFUNCTION("""COMPUTED_VALUE"""),"I.E. CIUDAD LATINA")</f>
        <v>I.E. CIUDAD LATINA</v>
      </c>
      <c r="C68" s="65">
        <f ca="1">IFERROR(__xludf.DUMMYFUNCTION("""COMPUTED_VALUE"""),3)</f>
        <v>3</v>
      </c>
      <c r="D68" s="66" t="str">
        <f ca="1">IFERROR(__xludf.DUMMYFUNCTION("""COMPUTED_VALUE"""),"Pendiente por Digitar")</f>
        <v>Pendiente por Digitar</v>
      </c>
      <c r="E68" s="65" t="str">
        <f ca="1">IFERROR(__xludf.DUMMYFUNCTION("""COMPUTED_VALUE"""),"")</f>
        <v/>
      </c>
      <c r="F68" s="65" t="str">
        <f ca="1">IFERROR(__xludf.DUMMYFUNCTION("""COMPUTED_VALUE"""),"")</f>
        <v/>
      </c>
      <c r="G68" s="65" t="str">
        <f ca="1">IFERROR(__xludf.DUMMYFUNCTION("""COMPUTED_VALUE"""),"")</f>
        <v/>
      </c>
      <c r="H68" s="65" t="str">
        <f ca="1">IFERROR(__xludf.DUMMYFUNCTION("""COMPUTED_VALUE"""),"")</f>
        <v/>
      </c>
      <c r="I68" s="65" t="str">
        <f ca="1">IFERROR(__xludf.DUMMYFUNCTION("""COMPUTED_VALUE"""),"")</f>
        <v/>
      </c>
      <c r="J68" s="65" t="str">
        <f ca="1">IFERROR(__xludf.DUMMYFUNCTION("""COMPUTED_VALUE"""),"")</f>
        <v/>
      </c>
      <c r="K68" s="65" t="str">
        <f ca="1">IFERROR(__xludf.DUMMYFUNCTION("""COMPUTED_VALUE"""),"")</f>
        <v/>
      </c>
      <c r="L68" s="65" t="str">
        <f ca="1">IFERROR(__xludf.DUMMYFUNCTION("""COMPUTED_VALUE"""),"")</f>
        <v/>
      </c>
      <c r="M68" s="65" t="str">
        <f ca="1">IFERROR(__xludf.DUMMYFUNCTION("""COMPUTED_VALUE"""),"")</f>
        <v/>
      </c>
      <c r="N68" s="65" t="str">
        <f ca="1">IFERROR(__xludf.DUMMYFUNCTION("""COMPUTED_VALUE"""),"")</f>
        <v/>
      </c>
      <c r="O68" s="65" t="str">
        <f ca="1">IFERROR(__xludf.DUMMYFUNCTION("""COMPUTED_VALUE"""),"")</f>
        <v/>
      </c>
      <c r="P68" s="65" t="str">
        <f ca="1">IFERROR(__xludf.DUMMYFUNCTION("""COMPUTED_VALUE"""),"")</f>
        <v/>
      </c>
      <c r="Q68" s="65" t="str">
        <f ca="1">IFERROR(__xludf.DUMMYFUNCTION("""COMPUTED_VALUE"""),"")</f>
        <v/>
      </c>
      <c r="R68" s="65" t="str">
        <f ca="1">IFERROR(__xludf.DUMMYFUNCTION("""COMPUTED_VALUE"""),"")</f>
        <v/>
      </c>
      <c r="S68" s="65" t="str">
        <f ca="1">IFERROR(__xludf.DUMMYFUNCTION("""COMPUTED_VALUE"""),"")</f>
        <v/>
      </c>
      <c r="T68" s="65" t="str">
        <f ca="1">IFERROR(__xludf.DUMMYFUNCTION("""COMPUTED_VALUE"""),"")</f>
        <v/>
      </c>
      <c r="U68" s="65" t="str">
        <f ca="1">IFERROR(__xludf.DUMMYFUNCTION("""COMPUTED_VALUE"""),"")</f>
        <v/>
      </c>
      <c r="V68" s="65" t="str">
        <f ca="1">IFERROR(__xludf.DUMMYFUNCTION("""COMPUTED_VALUE"""),"")</f>
        <v/>
      </c>
      <c r="W68" s="65" t="str">
        <f ca="1">IFERROR(__xludf.DUMMYFUNCTION("""COMPUTED_VALUE"""),"")</f>
        <v/>
      </c>
      <c r="X68" s="65" t="str">
        <f ca="1">IFERROR(__xludf.DUMMYFUNCTION("""COMPUTED_VALUE"""),"")</f>
        <v/>
      </c>
      <c r="Y68" s="65" t="str">
        <f ca="1">IFERROR(__xludf.DUMMYFUNCTION("""COMPUTED_VALUE"""),"")</f>
        <v/>
      </c>
      <c r="Z68" s="65" t="str">
        <f ca="1">IFERROR(__xludf.DUMMYFUNCTION("""COMPUTED_VALUE"""),"")</f>
        <v/>
      </c>
      <c r="AA68" s="65" t="str">
        <f ca="1">IFERROR(__xludf.DUMMYFUNCTION("""COMPUTED_VALUE"""),"")</f>
        <v/>
      </c>
      <c r="AB68" s="65" t="str">
        <f ca="1">IFERROR(__xludf.DUMMYFUNCTION("""COMPUTED_VALUE"""),"")</f>
        <v/>
      </c>
      <c r="AC68" s="65" t="str">
        <f ca="1">IFERROR(__xludf.DUMMYFUNCTION("""COMPUTED_VALUE"""),"")</f>
        <v/>
      </c>
      <c r="AD68" s="65" t="str">
        <f ca="1">IFERROR(__xludf.DUMMYFUNCTION("""COMPUTED_VALUE"""),"")</f>
        <v/>
      </c>
      <c r="AE68" s="65" t="str">
        <f ca="1">IFERROR(__xludf.DUMMYFUNCTION("""COMPUTED_VALUE"""),"")</f>
        <v/>
      </c>
      <c r="AF68" s="65" t="str">
        <f ca="1">IFERROR(__xludf.DUMMYFUNCTION("""COMPUTED_VALUE"""),"")</f>
        <v/>
      </c>
      <c r="AG68" s="65" t="str">
        <f ca="1">IFERROR(__xludf.DUMMYFUNCTION("""COMPUTED_VALUE"""),"")</f>
        <v/>
      </c>
    </row>
    <row r="69" spans="1:33" ht="13">
      <c r="A69" s="63">
        <v>1</v>
      </c>
      <c r="B69" s="64" t="str">
        <f ca="1">IFERROR(__xludf.DUMMYFUNCTION("""COMPUTED_VALUE"""),"I.E. CIUDAD LATINA")</f>
        <v>I.E. CIUDAD LATINA</v>
      </c>
      <c r="C69" s="65">
        <f ca="1">IFERROR(__xludf.DUMMYFUNCTION("""COMPUTED_VALUE"""),4)</f>
        <v>4</v>
      </c>
      <c r="D69" s="66" t="str">
        <f ca="1">IFERROR(__xludf.DUMMYFUNCTION("""COMPUTED_VALUE"""),"Pendiente por Digitar")</f>
        <v>Pendiente por Digitar</v>
      </c>
      <c r="E69" s="65" t="str">
        <f ca="1">IFERROR(__xludf.DUMMYFUNCTION("""COMPUTED_VALUE"""),"")</f>
        <v/>
      </c>
      <c r="F69" s="65" t="str">
        <f ca="1">IFERROR(__xludf.DUMMYFUNCTION("""COMPUTED_VALUE"""),"")</f>
        <v/>
      </c>
      <c r="G69" s="65" t="str">
        <f ca="1">IFERROR(__xludf.DUMMYFUNCTION("""COMPUTED_VALUE"""),"")</f>
        <v/>
      </c>
      <c r="H69" s="65" t="str">
        <f ca="1">IFERROR(__xludf.DUMMYFUNCTION("""COMPUTED_VALUE"""),"")</f>
        <v/>
      </c>
      <c r="I69" s="65" t="str">
        <f ca="1">IFERROR(__xludf.DUMMYFUNCTION("""COMPUTED_VALUE"""),"")</f>
        <v/>
      </c>
      <c r="J69" s="65" t="str">
        <f ca="1">IFERROR(__xludf.DUMMYFUNCTION("""COMPUTED_VALUE"""),"")</f>
        <v/>
      </c>
      <c r="K69" s="65" t="str">
        <f ca="1">IFERROR(__xludf.DUMMYFUNCTION("""COMPUTED_VALUE"""),"")</f>
        <v/>
      </c>
      <c r="L69" s="65" t="str">
        <f ca="1">IFERROR(__xludf.DUMMYFUNCTION("""COMPUTED_VALUE"""),"")</f>
        <v/>
      </c>
      <c r="M69" s="65" t="str">
        <f ca="1">IFERROR(__xludf.DUMMYFUNCTION("""COMPUTED_VALUE"""),"")</f>
        <v/>
      </c>
      <c r="N69" s="65" t="str">
        <f ca="1">IFERROR(__xludf.DUMMYFUNCTION("""COMPUTED_VALUE"""),"")</f>
        <v/>
      </c>
      <c r="O69" s="65" t="str">
        <f ca="1">IFERROR(__xludf.DUMMYFUNCTION("""COMPUTED_VALUE"""),"")</f>
        <v/>
      </c>
      <c r="P69" s="65" t="str">
        <f ca="1">IFERROR(__xludf.DUMMYFUNCTION("""COMPUTED_VALUE"""),"")</f>
        <v/>
      </c>
      <c r="Q69" s="65" t="str">
        <f ca="1">IFERROR(__xludf.DUMMYFUNCTION("""COMPUTED_VALUE"""),"")</f>
        <v/>
      </c>
      <c r="R69" s="65" t="str">
        <f ca="1">IFERROR(__xludf.DUMMYFUNCTION("""COMPUTED_VALUE"""),"")</f>
        <v/>
      </c>
      <c r="S69" s="65" t="str">
        <f ca="1">IFERROR(__xludf.DUMMYFUNCTION("""COMPUTED_VALUE"""),"")</f>
        <v/>
      </c>
      <c r="T69" s="65" t="str">
        <f ca="1">IFERROR(__xludf.DUMMYFUNCTION("""COMPUTED_VALUE"""),"")</f>
        <v/>
      </c>
      <c r="U69" s="65" t="str">
        <f ca="1">IFERROR(__xludf.DUMMYFUNCTION("""COMPUTED_VALUE"""),"")</f>
        <v/>
      </c>
      <c r="V69" s="65" t="str">
        <f ca="1">IFERROR(__xludf.DUMMYFUNCTION("""COMPUTED_VALUE"""),"")</f>
        <v/>
      </c>
      <c r="W69" s="65" t="str">
        <f ca="1">IFERROR(__xludf.DUMMYFUNCTION("""COMPUTED_VALUE"""),"")</f>
        <v/>
      </c>
      <c r="X69" s="65" t="str">
        <f ca="1">IFERROR(__xludf.DUMMYFUNCTION("""COMPUTED_VALUE"""),"")</f>
        <v/>
      </c>
      <c r="Y69" s="65" t="str">
        <f ca="1">IFERROR(__xludf.DUMMYFUNCTION("""COMPUTED_VALUE"""),"")</f>
        <v/>
      </c>
      <c r="Z69" s="65" t="str">
        <f ca="1">IFERROR(__xludf.DUMMYFUNCTION("""COMPUTED_VALUE"""),"")</f>
        <v/>
      </c>
      <c r="AA69" s="65" t="str">
        <f ca="1">IFERROR(__xludf.DUMMYFUNCTION("""COMPUTED_VALUE"""),"")</f>
        <v/>
      </c>
      <c r="AB69" s="65" t="str">
        <f ca="1">IFERROR(__xludf.DUMMYFUNCTION("""COMPUTED_VALUE"""),"")</f>
        <v/>
      </c>
      <c r="AC69" s="65" t="str">
        <f ca="1">IFERROR(__xludf.DUMMYFUNCTION("""COMPUTED_VALUE"""),"")</f>
        <v/>
      </c>
      <c r="AD69" s="65" t="str">
        <f ca="1">IFERROR(__xludf.DUMMYFUNCTION("""COMPUTED_VALUE"""),"")</f>
        <v/>
      </c>
      <c r="AE69" s="65" t="str">
        <f ca="1">IFERROR(__xludf.DUMMYFUNCTION("""COMPUTED_VALUE"""),"")</f>
        <v/>
      </c>
      <c r="AF69" s="65" t="str">
        <f ca="1">IFERROR(__xludf.DUMMYFUNCTION("""COMPUTED_VALUE"""),"")</f>
        <v/>
      </c>
      <c r="AG69" s="65" t="str">
        <f ca="1">IFERROR(__xludf.DUMMYFUNCTION("""COMPUTED_VALUE"""),"")</f>
        <v/>
      </c>
    </row>
    <row r="70" spans="1:33" ht="13">
      <c r="A70" s="63">
        <v>1</v>
      </c>
      <c r="B70" s="64" t="str">
        <f ca="1">IFERROR(__xludf.DUMMYFUNCTION("""COMPUTED_VALUE"""),"I.E. CIUDAD LATINA")</f>
        <v>I.E. CIUDAD LATINA</v>
      </c>
      <c r="C70" s="65">
        <f ca="1">IFERROR(__xludf.DUMMYFUNCTION("""COMPUTED_VALUE"""),5)</f>
        <v>5</v>
      </c>
      <c r="D70" s="66" t="str">
        <f ca="1">IFERROR(__xludf.DUMMYFUNCTION("""COMPUTED_VALUE"""),"Pendiente por Digitar")</f>
        <v>Pendiente por Digitar</v>
      </c>
      <c r="E70" s="65" t="str">
        <f ca="1">IFERROR(__xludf.DUMMYFUNCTION("""COMPUTED_VALUE"""),"")</f>
        <v/>
      </c>
      <c r="F70" s="65" t="str">
        <f ca="1">IFERROR(__xludf.DUMMYFUNCTION("""COMPUTED_VALUE"""),"")</f>
        <v/>
      </c>
      <c r="G70" s="65" t="str">
        <f ca="1">IFERROR(__xludf.DUMMYFUNCTION("""COMPUTED_VALUE"""),"")</f>
        <v/>
      </c>
      <c r="H70" s="65" t="str">
        <f ca="1">IFERROR(__xludf.DUMMYFUNCTION("""COMPUTED_VALUE"""),"")</f>
        <v/>
      </c>
      <c r="I70" s="65" t="str">
        <f ca="1">IFERROR(__xludf.DUMMYFUNCTION("""COMPUTED_VALUE"""),"")</f>
        <v/>
      </c>
      <c r="J70" s="65" t="str">
        <f ca="1">IFERROR(__xludf.DUMMYFUNCTION("""COMPUTED_VALUE"""),"")</f>
        <v/>
      </c>
      <c r="K70" s="65" t="str">
        <f ca="1">IFERROR(__xludf.DUMMYFUNCTION("""COMPUTED_VALUE"""),"")</f>
        <v/>
      </c>
      <c r="L70" s="65" t="str">
        <f ca="1">IFERROR(__xludf.DUMMYFUNCTION("""COMPUTED_VALUE"""),"")</f>
        <v/>
      </c>
      <c r="M70" s="65" t="str">
        <f ca="1">IFERROR(__xludf.DUMMYFUNCTION("""COMPUTED_VALUE"""),"")</f>
        <v/>
      </c>
      <c r="N70" s="65" t="str">
        <f ca="1">IFERROR(__xludf.DUMMYFUNCTION("""COMPUTED_VALUE"""),"")</f>
        <v/>
      </c>
      <c r="O70" s="65" t="str">
        <f ca="1">IFERROR(__xludf.DUMMYFUNCTION("""COMPUTED_VALUE"""),"")</f>
        <v/>
      </c>
      <c r="P70" s="65" t="str">
        <f ca="1">IFERROR(__xludf.DUMMYFUNCTION("""COMPUTED_VALUE"""),"")</f>
        <v/>
      </c>
      <c r="Q70" s="65" t="str">
        <f ca="1">IFERROR(__xludf.DUMMYFUNCTION("""COMPUTED_VALUE"""),"")</f>
        <v/>
      </c>
      <c r="R70" s="65" t="str">
        <f ca="1">IFERROR(__xludf.DUMMYFUNCTION("""COMPUTED_VALUE"""),"")</f>
        <v/>
      </c>
      <c r="S70" s="65" t="str">
        <f ca="1">IFERROR(__xludf.DUMMYFUNCTION("""COMPUTED_VALUE"""),"")</f>
        <v/>
      </c>
      <c r="T70" s="65" t="str">
        <f ca="1">IFERROR(__xludf.DUMMYFUNCTION("""COMPUTED_VALUE"""),"")</f>
        <v/>
      </c>
      <c r="U70" s="65" t="str">
        <f ca="1">IFERROR(__xludf.DUMMYFUNCTION("""COMPUTED_VALUE"""),"")</f>
        <v/>
      </c>
      <c r="V70" s="65" t="str">
        <f ca="1">IFERROR(__xludf.DUMMYFUNCTION("""COMPUTED_VALUE"""),"")</f>
        <v/>
      </c>
      <c r="W70" s="65" t="str">
        <f ca="1">IFERROR(__xludf.DUMMYFUNCTION("""COMPUTED_VALUE"""),"")</f>
        <v/>
      </c>
      <c r="X70" s="65" t="str">
        <f ca="1">IFERROR(__xludf.DUMMYFUNCTION("""COMPUTED_VALUE"""),"")</f>
        <v/>
      </c>
      <c r="Y70" s="65" t="str">
        <f ca="1">IFERROR(__xludf.DUMMYFUNCTION("""COMPUTED_VALUE"""),"")</f>
        <v/>
      </c>
      <c r="Z70" s="65" t="str">
        <f ca="1">IFERROR(__xludf.DUMMYFUNCTION("""COMPUTED_VALUE"""),"")</f>
        <v/>
      </c>
      <c r="AA70" s="65" t="str">
        <f ca="1">IFERROR(__xludf.DUMMYFUNCTION("""COMPUTED_VALUE"""),"")</f>
        <v/>
      </c>
      <c r="AB70" s="65" t="str">
        <f ca="1">IFERROR(__xludf.DUMMYFUNCTION("""COMPUTED_VALUE"""),"")</f>
        <v/>
      </c>
      <c r="AC70" s="65" t="str">
        <f ca="1">IFERROR(__xludf.DUMMYFUNCTION("""COMPUTED_VALUE"""),"")</f>
        <v/>
      </c>
      <c r="AD70" s="65" t="str">
        <f ca="1">IFERROR(__xludf.DUMMYFUNCTION("""COMPUTED_VALUE"""),"")</f>
        <v/>
      </c>
      <c r="AE70" s="65" t="str">
        <f ca="1">IFERROR(__xludf.DUMMYFUNCTION("""COMPUTED_VALUE"""),"")</f>
        <v/>
      </c>
      <c r="AF70" s="65" t="str">
        <f ca="1">IFERROR(__xludf.DUMMYFUNCTION("""COMPUTED_VALUE"""),"")</f>
        <v/>
      </c>
      <c r="AG70" s="65" t="str">
        <f ca="1">IFERROR(__xludf.DUMMYFUNCTION("""COMPUTED_VALUE"""),"")</f>
        <v/>
      </c>
    </row>
    <row r="71" spans="1:33" ht="13">
      <c r="A71" s="63">
        <v>1</v>
      </c>
      <c r="B71" s="64" t="str">
        <f ca="1">IFERROR(__xludf.DUMMYFUNCTION("""COMPUTED_VALUE"""),"I.E. CIUDAD LATINA")</f>
        <v>I.E. CIUDAD LATINA</v>
      </c>
      <c r="C71" s="65">
        <f ca="1">IFERROR(__xludf.DUMMYFUNCTION("""COMPUTED_VALUE"""),6)</f>
        <v>6</v>
      </c>
      <c r="D71" s="66" t="str">
        <f ca="1">IFERROR(__xludf.DUMMYFUNCTION("""COMPUTED_VALUE"""),"Pendiente por Digitar")</f>
        <v>Pendiente por Digitar</v>
      </c>
      <c r="E71" s="65" t="str">
        <f ca="1">IFERROR(__xludf.DUMMYFUNCTION("""COMPUTED_VALUE"""),"")</f>
        <v/>
      </c>
      <c r="F71" s="65" t="str">
        <f ca="1">IFERROR(__xludf.DUMMYFUNCTION("""COMPUTED_VALUE"""),"")</f>
        <v/>
      </c>
      <c r="G71" s="65" t="str">
        <f ca="1">IFERROR(__xludf.DUMMYFUNCTION("""COMPUTED_VALUE"""),"")</f>
        <v/>
      </c>
      <c r="H71" s="65" t="str">
        <f ca="1">IFERROR(__xludf.DUMMYFUNCTION("""COMPUTED_VALUE"""),"")</f>
        <v/>
      </c>
      <c r="I71" s="65" t="str">
        <f ca="1">IFERROR(__xludf.DUMMYFUNCTION("""COMPUTED_VALUE"""),"")</f>
        <v/>
      </c>
      <c r="J71" s="65" t="str">
        <f ca="1">IFERROR(__xludf.DUMMYFUNCTION("""COMPUTED_VALUE"""),"")</f>
        <v/>
      </c>
      <c r="K71" s="65" t="str">
        <f ca="1">IFERROR(__xludf.DUMMYFUNCTION("""COMPUTED_VALUE"""),"")</f>
        <v/>
      </c>
      <c r="L71" s="65" t="str">
        <f ca="1">IFERROR(__xludf.DUMMYFUNCTION("""COMPUTED_VALUE"""),"")</f>
        <v/>
      </c>
      <c r="M71" s="65" t="str">
        <f ca="1">IFERROR(__xludf.DUMMYFUNCTION("""COMPUTED_VALUE"""),"")</f>
        <v/>
      </c>
      <c r="N71" s="65" t="str">
        <f ca="1">IFERROR(__xludf.DUMMYFUNCTION("""COMPUTED_VALUE"""),"")</f>
        <v/>
      </c>
      <c r="O71" s="65" t="str">
        <f ca="1">IFERROR(__xludf.DUMMYFUNCTION("""COMPUTED_VALUE"""),"")</f>
        <v/>
      </c>
      <c r="P71" s="65" t="str">
        <f ca="1">IFERROR(__xludf.DUMMYFUNCTION("""COMPUTED_VALUE"""),"")</f>
        <v/>
      </c>
      <c r="Q71" s="65" t="str">
        <f ca="1">IFERROR(__xludf.DUMMYFUNCTION("""COMPUTED_VALUE"""),"")</f>
        <v/>
      </c>
      <c r="R71" s="65" t="str">
        <f ca="1">IFERROR(__xludf.DUMMYFUNCTION("""COMPUTED_VALUE"""),"")</f>
        <v/>
      </c>
      <c r="S71" s="65" t="str">
        <f ca="1">IFERROR(__xludf.DUMMYFUNCTION("""COMPUTED_VALUE"""),"")</f>
        <v/>
      </c>
      <c r="T71" s="65" t="str">
        <f ca="1">IFERROR(__xludf.DUMMYFUNCTION("""COMPUTED_VALUE"""),"")</f>
        <v/>
      </c>
      <c r="U71" s="65" t="str">
        <f ca="1">IFERROR(__xludf.DUMMYFUNCTION("""COMPUTED_VALUE"""),"")</f>
        <v/>
      </c>
      <c r="V71" s="65" t="str">
        <f ca="1">IFERROR(__xludf.DUMMYFUNCTION("""COMPUTED_VALUE"""),"")</f>
        <v/>
      </c>
      <c r="W71" s="65" t="str">
        <f ca="1">IFERROR(__xludf.DUMMYFUNCTION("""COMPUTED_VALUE"""),"")</f>
        <v/>
      </c>
      <c r="X71" s="65" t="str">
        <f ca="1">IFERROR(__xludf.DUMMYFUNCTION("""COMPUTED_VALUE"""),"")</f>
        <v/>
      </c>
      <c r="Y71" s="65" t="str">
        <f ca="1">IFERROR(__xludf.DUMMYFUNCTION("""COMPUTED_VALUE"""),"")</f>
        <v/>
      </c>
      <c r="Z71" s="65" t="str">
        <f ca="1">IFERROR(__xludf.DUMMYFUNCTION("""COMPUTED_VALUE"""),"")</f>
        <v/>
      </c>
      <c r="AA71" s="65" t="str">
        <f ca="1">IFERROR(__xludf.DUMMYFUNCTION("""COMPUTED_VALUE"""),"")</f>
        <v/>
      </c>
      <c r="AB71" s="65" t="str">
        <f ca="1">IFERROR(__xludf.DUMMYFUNCTION("""COMPUTED_VALUE"""),"")</f>
        <v/>
      </c>
      <c r="AC71" s="65" t="str">
        <f ca="1">IFERROR(__xludf.DUMMYFUNCTION("""COMPUTED_VALUE"""),"")</f>
        <v/>
      </c>
      <c r="AD71" s="65" t="str">
        <f ca="1">IFERROR(__xludf.DUMMYFUNCTION("""COMPUTED_VALUE"""),"")</f>
        <v/>
      </c>
      <c r="AE71" s="65" t="str">
        <f ca="1">IFERROR(__xludf.DUMMYFUNCTION("""COMPUTED_VALUE"""),"")</f>
        <v/>
      </c>
      <c r="AF71" s="65" t="str">
        <f ca="1">IFERROR(__xludf.DUMMYFUNCTION("""COMPUTED_VALUE"""),"")</f>
        <v/>
      </c>
      <c r="AG71" s="65" t="str">
        <f ca="1">IFERROR(__xludf.DUMMYFUNCTION("""COMPUTED_VALUE"""),"")</f>
        <v/>
      </c>
    </row>
    <row r="72" spans="1:33" ht="13">
      <c r="A72" s="63">
        <v>1</v>
      </c>
      <c r="B72" s="64" t="str">
        <f ca="1">IFERROR(__xludf.DUMMYFUNCTION("""COMPUTED_VALUE"""),"I.E. CIUDAD LATINA")</f>
        <v>I.E. CIUDAD LATINA</v>
      </c>
      <c r="C72" s="65">
        <f ca="1">IFERROR(__xludf.DUMMYFUNCTION("""COMPUTED_VALUE"""),7)</f>
        <v>7</v>
      </c>
      <c r="D72" s="66" t="str">
        <f ca="1">IFERROR(__xludf.DUMMYFUNCTION("""COMPUTED_VALUE"""),"Pendiente por Digitar")</f>
        <v>Pendiente por Digitar</v>
      </c>
      <c r="E72" s="65" t="str">
        <f ca="1">IFERROR(__xludf.DUMMYFUNCTION("""COMPUTED_VALUE"""),"")</f>
        <v/>
      </c>
      <c r="F72" s="65" t="str">
        <f ca="1">IFERROR(__xludf.DUMMYFUNCTION("""COMPUTED_VALUE"""),"")</f>
        <v/>
      </c>
      <c r="G72" s="65" t="str">
        <f ca="1">IFERROR(__xludf.DUMMYFUNCTION("""COMPUTED_VALUE"""),"")</f>
        <v/>
      </c>
      <c r="H72" s="65" t="str">
        <f ca="1">IFERROR(__xludf.DUMMYFUNCTION("""COMPUTED_VALUE"""),"")</f>
        <v/>
      </c>
      <c r="I72" s="65" t="str">
        <f ca="1">IFERROR(__xludf.DUMMYFUNCTION("""COMPUTED_VALUE"""),"")</f>
        <v/>
      </c>
      <c r="J72" s="65" t="str">
        <f ca="1">IFERROR(__xludf.DUMMYFUNCTION("""COMPUTED_VALUE"""),"")</f>
        <v/>
      </c>
      <c r="K72" s="65" t="str">
        <f ca="1">IFERROR(__xludf.DUMMYFUNCTION("""COMPUTED_VALUE"""),"")</f>
        <v/>
      </c>
      <c r="L72" s="65" t="str">
        <f ca="1">IFERROR(__xludf.DUMMYFUNCTION("""COMPUTED_VALUE"""),"")</f>
        <v/>
      </c>
      <c r="M72" s="65" t="str">
        <f ca="1">IFERROR(__xludf.DUMMYFUNCTION("""COMPUTED_VALUE"""),"")</f>
        <v/>
      </c>
      <c r="N72" s="65" t="str">
        <f ca="1">IFERROR(__xludf.DUMMYFUNCTION("""COMPUTED_VALUE"""),"")</f>
        <v/>
      </c>
      <c r="O72" s="65" t="str">
        <f ca="1">IFERROR(__xludf.DUMMYFUNCTION("""COMPUTED_VALUE"""),"")</f>
        <v/>
      </c>
      <c r="P72" s="65" t="str">
        <f ca="1">IFERROR(__xludf.DUMMYFUNCTION("""COMPUTED_VALUE"""),"")</f>
        <v/>
      </c>
      <c r="Q72" s="65" t="str">
        <f ca="1">IFERROR(__xludf.DUMMYFUNCTION("""COMPUTED_VALUE"""),"")</f>
        <v/>
      </c>
      <c r="R72" s="65" t="str">
        <f ca="1">IFERROR(__xludf.DUMMYFUNCTION("""COMPUTED_VALUE"""),"")</f>
        <v/>
      </c>
      <c r="S72" s="65" t="str">
        <f ca="1">IFERROR(__xludf.DUMMYFUNCTION("""COMPUTED_VALUE"""),"")</f>
        <v/>
      </c>
      <c r="T72" s="65" t="str">
        <f ca="1">IFERROR(__xludf.DUMMYFUNCTION("""COMPUTED_VALUE"""),"")</f>
        <v/>
      </c>
      <c r="U72" s="65" t="str">
        <f ca="1">IFERROR(__xludf.DUMMYFUNCTION("""COMPUTED_VALUE"""),"")</f>
        <v/>
      </c>
      <c r="V72" s="65" t="str">
        <f ca="1">IFERROR(__xludf.DUMMYFUNCTION("""COMPUTED_VALUE"""),"")</f>
        <v/>
      </c>
      <c r="W72" s="65" t="str">
        <f ca="1">IFERROR(__xludf.DUMMYFUNCTION("""COMPUTED_VALUE"""),"")</f>
        <v/>
      </c>
      <c r="X72" s="65" t="str">
        <f ca="1">IFERROR(__xludf.DUMMYFUNCTION("""COMPUTED_VALUE"""),"")</f>
        <v/>
      </c>
      <c r="Y72" s="65" t="str">
        <f ca="1">IFERROR(__xludf.DUMMYFUNCTION("""COMPUTED_VALUE"""),"")</f>
        <v/>
      </c>
      <c r="Z72" s="65" t="str">
        <f ca="1">IFERROR(__xludf.DUMMYFUNCTION("""COMPUTED_VALUE"""),"")</f>
        <v/>
      </c>
      <c r="AA72" s="65" t="str">
        <f ca="1">IFERROR(__xludf.DUMMYFUNCTION("""COMPUTED_VALUE"""),"")</f>
        <v/>
      </c>
      <c r="AB72" s="65" t="str">
        <f ca="1">IFERROR(__xludf.DUMMYFUNCTION("""COMPUTED_VALUE"""),"")</f>
        <v/>
      </c>
      <c r="AC72" s="65" t="str">
        <f ca="1">IFERROR(__xludf.DUMMYFUNCTION("""COMPUTED_VALUE"""),"")</f>
        <v/>
      </c>
      <c r="AD72" s="65" t="str">
        <f ca="1">IFERROR(__xludf.DUMMYFUNCTION("""COMPUTED_VALUE"""),"")</f>
        <v/>
      </c>
      <c r="AE72" s="65" t="str">
        <f ca="1">IFERROR(__xludf.DUMMYFUNCTION("""COMPUTED_VALUE"""),"")</f>
        <v/>
      </c>
      <c r="AF72" s="65" t="str">
        <f ca="1">IFERROR(__xludf.DUMMYFUNCTION("""COMPUTED_VALUE"""),"")</f>
        <v/>
      </c>
      <c r="AG72" s="65" t="str">
        <f ca="1">IFERROR(__xludf.DUMMYFUNCTION("""COMPUTED_VALUE"""),"")</f>
        <v/>
      </c>
    </row>
    <row r="73" spans="1:33" ht="13">
      <c r="A73" s="63">
        <v>1</v>
      </c>
      <c r="B73" s="64" t="str">
        <f ca="1">IFERROR(__xludf.DUMMYFUNCTION("""COMPUTED_VALUE"""),"I.E. CIUDAD LATINA")</f>
        <v>I.E. CIUDAD LATINA</v>
      </c>
      <c r="C73" s="65">
        <f ca="1">IFERROR(__xludf.DUMMYFUNCTION("""COMPUTED_VALUE"""),8)</f>
        <v>8</v>
      </c>
      <c r="D73" s="66" t="str">
        <f ca="1">IFERROR(__xludf.DUMMYFUNCTION("""COMPUTED_VALUE"""),"Pendiente por Digitar")</f>
        <v>Pendiente por Digitar</v>
      </c>
      <c r="E73" s="65" t="str">
        <f ca="1">IFERROR(__xludf.DUMMYFUNCTION("""COMPUTED_VALUE"""),"")</f>
        <v/>
      </c>
      <c r="F73" s="65" t="str">
        <f ca="1">IFERROR(__xludf.DUMMYFUNCTION("""COMPUTED_VALUE"""),"")</f>
        <v/>
      </c>
      <c r="G73" s="65" t="str">
        <f ca="1">IFERROR(__xludf.DUMMYFUNCTION("""COMPUTED_VALUE"""),"")</f>
        <v/>
      </c>
      <c r="H73" s="65" t="str">
        <f ca="1">IFERROR(__xludf.DUMMYFUNCTION("""COMPUTED_VALUE"""),"")</f>
        <v/>
      </c>
      <c r="I73" s="65" t="str">
        <f ca="1">IFERROR(__xludf.DUMMYFUNCTION("""COMPUTED_VALUE"""),"")</f>
        <v/>
      </c>
      <c r="J73" s="65" t="str">
        <f ca="1">IFERROR(__xludf.DUMMYFUNCTION("""COMPUTED_VALUE"""),"")</f>
        <v/>
      </c>
      <c r="K73" s="65" t="str">
        <f ca="1">IFERROR(__xludf.DUMMYFUNCTION("""COMPUTED_VALUE"""),"")</f>
        <v/>
      </c>
      <c r="L73" s="65" t="str">
        <f ca="1">IFERROR(__xludf.DUMMYFUNCTION("""COMPUTED_VALUE"""),"")</f>
        <v/>
      </c>
      <c r="M73" s="65" t="str">
        <f ca="1">IFERROR(__xludf.DUMMYFUNCTION("""COMPUTED_VALUE"""),"")</f>
        <v/>
      </c>
      <c r="N73" s="65" t="str">
        <f ca="1">IFERROR(__xludf.DUMMYFUNCTION("""COMPUTED_VALUE"""),"")</f>
        <v/>
      </c>
      <c r="O73" s="65" t="str">
        <f ca="1">IFERROR(__xludf.DUMMYFUNCTION("""COMPUTED_VALUE"""),"")</f>
        <v/>
      </c>
      <c r="P73" s="65" t="str">
        <f ca="1">IFERROR(__xludf.DUMMYFUNCTION("""COMPUTED_VALUE"""),"")</f>
        <v/>
      </c>
      <c r="Q73" s="65" t="str">
        <f ca="1">IFERROR(__xludf.DUMMYFUNCTION("""COMPUTED_VALUE"""),"")</f>
        <v/>
      </c>
      <c r="R73" s="65" t="str">
        <f ca="1">IFERROR(__xludf.DUMMYFUNCTION("""COMPUTED_VALUE"""),"")</f>
        <v/>
      </c>
      <c r="S73" s="65" t="str">
        <f ca="1">IFERROR(__xludf.DUMMYFUNCTION("""COMPUTED_VALUE"""),"")</f>
        <v/>
      </c>
      <c r="T73" s="65" t="str">
        <f ca="1">IFERROR(__xludf.DUMMYFUNCTION("""COMPUTED_VALUE"""),"")</f>
        <v/>
      </c>
      <c r="U73" s="65" t="str">
        <f ca="1">IFERROR(__xludf.DUMMYFUNCTION("""COMPUTED_VALUE"""),"")</f>
        <v/>
      </c>
      <c r="V73" s="65" t="str">
        <f ca="1">IFERROR(__xludf.DUMMYFUNCTION("""COMPUTED_VALUE"""),"")</f>
        <v/>
      </c>
      <c r="W73" s="65" t="str">
        <f ca="1">IFERROR(__xludf.DUMMYFUNCTION("""COMPUTED_VALUE"""),"")</f>
        <v/>
      </c>
      <c r="X73" s="65" t="str">
        <f ca="1">IFERROR(__xludf.DUMMYFUNCTION("""COMPUTED_VALUE"""),"")</f>
        <v/>
      </c>
      <c r="Y73" s="65" t="str">
        <f ca="1">IFERROR(__xludf.DUMMYFUNCTION("""COMPUTED_VALUE"""),"")</f>
        <v/>
      </c>
      <c r="Z73" s="65" t="str">
        <f ca="1">IFERROR(__xludf.DUMMYFUNCTION("""COMPUTED_VALUE"""),"")</f>
        <v/>
      </c>
      <c r="AA73" s="65" t="str">
        <f ca="1">IFERROR(__xludf.DUMMYFUNCTION("""COMPUTED_VALUE"""),"")</f>
        <v/>
      </c>
      <c r="AB73" s="65" t="str">
        <f ca="1">IFERROR(__xludf.DUMMYFUNCTION("""COMPUTED_VALUE"""),"")</f>
        <v/>
      </c>
      <c r="AC73" s="65" t="str">
        <f ca="1">IFERROR(__xludf.DUMMYFUNCTION("""COMPUTED_VALUE"""),"")</f>
        <v/>
      </c>
      <c r="AD73" s="65" t="str">
        <f ca="1">IFERROR(__xludf.DUMMYFUNCTION("""COMPUTED_VALUE"""),"")</f>
        <v/>
      </c>
      <c r="AE73" s="65" t="str">
        <f ca="1">IFERROR(__xludf.DUMMYFUNCTION("""COMPUTED_VALUE"""),"")</f>
        <v/>
      </c>
      <c r="AF73" s="65" t="str">
        <f ca="1">IFERROR(__xludf.DUMMYFUNCTION("""COMPUTED_VALUE"""),"")</f>
        <v/>
      </c>
      <c r="AG73" s="65" t="str">
        <f ca="1">IFERROR(__xludf.DUMMYFUNCTION("""COMPUTED_VALUE"""),"")</f>
        <v/>
      </c>
    </row>
    <row r="74" spans="1:33" ht="13">
      <c r="A74" s="63">
        <v>1</v>
      </c>
      <c r="B74" s="64" t="str">
        <f ca="1">IFERROR(__xludf.DUMMYFUNCTION("""COMPUTED_VALUE"""),"I.E. CIUDAD LATINA")</f>
        <v>I.E. CIUDAD LATINA</v>
      </c>
      <c r="C74" s="65">
        <f ca="1">IFERROR(__xludf.DUMMYFUNCTION("""COMPUTED_VALUE"""),9)</f>
        <v>9</v>
      </c>
      <c r="D74" s="66" t="str">
        <f ca="1">IFERROR(__xludf.DUMMYFUNCTION("""COMPUTED_VALUE"""),"Pendiente por Digitar")</f>
        <v>Pendiente por Digitar</v>
      </c>
      <c r="E74" s="65" t="str">
        <f ca="1">IFERROR(__xludf.DUMMYFUNCTION("""COMPUTED_VALUE"""),"")</f>
        <v/>
      </c>
      <c r="F74" s="65" t="str">
        <f ca="1">IFERROR(__xludf.DUMMYFUNCTION("""COMPUTED_VALUE"""),"")</f>
        <v/>
      </c>
      <c r="G74" s="65" t="str">
        <f ca="1">IFERROR(__xludf.DUMMYFUNCTION("""COMPUTED_VALUE"""),"")</f>
        <v/>
      </c>
      <c r="H74" s="65" t="str">
        <f ca="1">IFERROR(__xludf.DUMMYFUNCTION("""COMPUTED_VALUE"""),"")</f>
        <v/>
      </c>
      <c r="I74" s="65" t="str">
        <f ca="1">IFERROR(__xludf.DUMMYFUNCTION("""COMPUTED_VALUE"""),"")</f>
        <v/>
      </c>
      <c r="J74" s="65" t="str">
        <f ca="1">IFERROR(__xludf.DUMMYFUNCTION("""COMPUTED_VALUE"""),"")</f>
        <v/>
      </c>
      <c r="K74" s="65" t="str">
        <f ca="1">IFERROR(__xludf.DUMMYFUNCTION("""COMPUTED_VALUE"""),"")</f>
        <v/>
      </c>
      <c r="L74" s="65" t="str">
        <f ca="1">IFERROR(__xludf.DUMMYFUNCTION("""COMPUTED_VALUE"""),"")</f>
        <v/>
      </c>
      <c r="M74" s="65" t="str">
        <f ca="1">IFERROR(__xludf.DUMMYFUNCTION("""COMPUTED_VALUE"""),"")</f>
        <v/>
      </c>
      <c r="N74" s="65" t="str">
        <f ca="1">IFERROR(__xludf.DUMMYFUNCTION("""COMPUTED_VALUE"""),"")</f>
        <v/>
      </c>
      <c r="O74" s="65" t="str">
        <f ca="1">IFERROR(__xludf.DUMMYFUNCTION("""COMPUTED_VALUE"""),"")</f>
        <v/>
      </c>
      <c r="P74" s="65" t="str">
        <f ca="1">IFERROR(__xludf.DUMMYFUNCTION("""COMPUTED_VALUE"""),"")</f>
        <v/>
      </c>
      <c r="Q74" s="65" t="str">
        <f ca="1">IFERROR(__xludf.DUMMYFUNCTION("""COMPUTED_VALUE"""),"")</f>
        <v/>
      </c>
      <c r="R74" s="65" t="str">
        <f ca="1">IFERROR(__xludf.DUMMYFUNCTION("""COMPUTED_VALUE"""),"")</f>
        <v/>
      </c>
      <c r="S74" s="65" t="str">
        <f ca="1">IFERROR(__xludf.DUMMYFUNCTION("""COMPUTED_VALUE"""),"")</f>
        <v/>
      </c>
      <c r="T74" s="65" t="str">
        <f ca="1">IFERROR(__xludf.DUMMYFUNCTION("""COMPUTED_VALUE"""),"")</f>
        <v/>
      </c>
      <c r="U74" s="65" t="str">
        <f ca="1">IFERROR(__xludf.DUMMYFUNCTION("""COMPUTED_VALUE"""),"")</f>
        <v/>
      </c>
      <c r="V74" s="65" t="str">
        <f ca="1">IFERROR(__xludf.DUMMYFUNCTION("""COMPUTED_VALUE"""),"")</f>
        <v/>
      </c>
      <c r="W74" s="65" t="str">
        <f ca="1">IFERROR(__xludf.DUMMYFUNCTION("""COMPUTED_VALUE"""),"")</f>
        <v/>
      </c>
      <c r="X74" s="65" t="str">
        <f ca="1">IFERROR(__xludf.DUMMYFUNCTION("""COMPUTED_VALUE"""),"")</f>
        <v/>
      </c>
      <c r="Y74" s="65" t="str">
        <f ca="1">IFERROR(__xludf.DUMMYFUNCTION("""COMPUTED_VALUE"""),"")</f>
        <v/>
      </c>
      <c r="Z74" s="65" t="str">
        <f ca="1">IFERROR(__xludf.DUMMYFUNCTION("""COMPUTED_VALUE"""),"")</f>
        <v/>
      </c>
      <c r="AA74" s="65" t="str">
        <f ca="1">IFERROR(__xludf.DUMMYFUNCTION("""COMPUTED_VALUE"""),"")</f>
        <v/>
      </c>
      <c r="AB74" s="65" t="str">
        <f ca="1">IFERROR(__xludf.DUMMYFUNCTION("""COMPUTED_VALUE"""),"")</f>
        <v/>
      </c>
      <c r="AC74" s="65" t="str">
        <f ca="1">IFERROR(__xludf.DUMMYFUNCTION("""COMPUTED_VALUE"""),"")</f>
        <v/>
      </c>
      <c r="AD74" s="65" t="str">
        <f ca="1">IFERROR(__xludf.DUMMYFUNCTION("""COMPUTED_VALUE"""),"")</f>
        <v/>
      </c>
      <c r="AE74" s="65" t="str">
        <f ca="1">IFERROR(__xludf.DUMMYFUNCTION("""COMPUTED_VALUE"""),"")</f>
        <v/>
      </c>
      <c r="AF74" s="65" t="str">
        <f ca="1">IFERROR(__xludf.DUMMYFUNCTION("""COMPUTED_VALUE"""),"")</f>
        <v/>
      </c>
      <c r="AG74" s="65" t="str">
        <f ca="1">IFERROR(__xludf.DUMMYFUNCTION("""COMPUTED_VALUE"""),"")</f>
        <v/>
      </c>
    </row>
    <row r="75" spans="1:33" ht="13">
      <c r="A75" s="63">
        <v>1</v>
      </c>
      <c r="B75" s="64" t="str">
        <f ca="1">IFERROR(__xludf.DUMMYFUNCTION("""COMPUTED_VALUE"""),"I.E. CIUDAD LATINA")</f>
        <v>I.E. CIUDAD LATINA</v>
      </c>
      <c r="C75" s="65">
        <f ca="1">IFERROR(__xludf.DUMMYFUNCTION("""COMPUTED_VALUE"""),10)</f>
        <v>10</v>
      </c>
      <c r="D75" s="66" t="str">
        <f ca="1">IFERROR(__xludf.DUMMYFUNCTION("""COMPUTED_VALUE"""),"Pendiente por Digitar")</f>
        <v>Pendiente por Digitar</v>
      </c>
      <c r="E75" s="65" t="str">
        <f ca="1">IFERROR(__xludf.DUMMYFUNCTION("""COMPUTED_VALUE"""),"")</f>
        <v/>
      </c>
      <c r="F75" s="65" t="str">
        <f ca="1">IFERROR(__xludf.DUMMYFUNCTION("""COMPUTED_VALUE"""),"")</f>
        <v/>
      </c>
      <c r="G75" s="65" t="str">
        <f ca="1">IFERROR(__xludf.DUMMYFUNCTION("""COMPUTED_VALUE"""),"")</f>
        <v/>
      </c>
      <c r="H75" s="65" t="str">
        <f ca="1">IFERROR(__xludf.DUMMYFUNCTION("""COMPUTED_VALUE"""),"")</f>
        <v/>
      </c>
      <c r="I75" s="65" t="str">
        <f ca="1">IFERROR(__xludf.DUMMYFUNCTION("""COMPUTED_VALUE"""),"")</f>
        <v/>
      </c>
      <c r="J75" s="65" t="str">
        <f ca="1">IFERROR(__xludf.DUMMYFUNCTION("""COMPUTED_VALUE"""),"")</f>
        <v/>
      </c>
      <c r="K75" s="65" t="str">
        <f ca="1">IFERROR(__xludf.DUMMYFUNCTION("""COMPUTED_VALUE"""),"")</f>
        <v/>
      </c>
      <c r="L75" s="65" t="str">
        <f ca="1">IFERROR(__xludf.DUMMYFUNCTION("""COMPUTED_VALUE"""),"")</f>
        <v/>
      </c>
      <c r="M75" s="65" t="str">
        <f ca="1">IFERROR(__xludf.DUMMYFUNCTION("""COMPUTED_VALUE"""),"")</f>
        <v/>
      </c>
      <c r="N75" s="65" t="str">
        <f ca="1">IFERROR(__xludf.DUMMYFUNCTION("""COMPUTED_VALUE"""),"")</f>
        <v/>
      </c>
      <c r="O75" s="65" t="str">
        <f ca="1">IFERROR(__xludf.DUMMYFUNCTION("""COMPUTED_VALUE"""),"")</f>
        <v/>
      </c>
      <c r="P75" s="65" t="str">
        <f ca="1">IFERROR(__xludf.DUMMYFUNCTION("""COMPUTED_VALUE"""),"")</f>
        <v/>
      </c>
      <c r="Q75" s="65" t="str">
        <f ca="1">IFERROR(__xludf.DUMMYFUNCTION("""COMPUTED_VALUE"""),"")</f>
        <v/>
      </c>
      <c r="R75" s="65" t="str">
        <f ca="1">IFERROR(__xludf.DUMMYFUNCTION("""COMPUTED_VALUE"""),"")</f>
        <v/>
      </c>
      <c r="S75" s="65" t="str">
        <f ca="1">IFERROR(__xludf.DUMMYFUNCTION("""COMPUTED_VALUE"""),"")</f>
        <v/>
      </c>
      <c r="T75" s="65" t="str">
        <f ca="1">IFERROR(__xludf.DUMMYFUNCTION("""COMPUTED_VALUE"""),"")</f>
        <v/>
      </c>
      <c r="U75" s="65" t="str">
        <f ca="1">IFERROR(__xludf.DUMMYFUNCTION("""COMPUTED_VALUE"""),"")</f>
        <v/>
      </c>
      <c r="V75" s="65" t="str">
        <f ca="1">IFERROR(__xludf.DUMMYFUNCTION("""COMPUTED_VALUE"""),"")</f>
        <v/>
      </c>
      <c r="W75" s="65" t="str">
        <f ca="1">IFERROR(__xludf.DUMMYFUNCTION("""COMPUTED_VALUE"""),"")</f>
        <v/>
      </c>
      <c r="X75" s="65" t="str">
        <f ca="1">IFERROR(__xludf.DUMMYFUNCTION("""COMPUTED_VALUE"""),"")</f>
        <v/>
      </c>
      <c r="Y75" s="65" t="str">
        <f ca="1">IFERROR(__xludf.DUMMYFUNCTION("""COMPUTED_VALUE"""),"")</f>
        <v/>
      </c>
      <c r="Z75" s="65" t="str">
        <f ca="1">IFERROR(__xludf.DUMMYFUNCTION("""COMPUTED_VALUE"""),"")</f>
        <v/>
      </c>
      <c r="AA75" s="65" t="str">
        <f ca="1">IFERROR(__xludf.DUMMYFUNCTION("""COMPUTED_VALUE"""),"")</f>
        <v/>
      </c>
      <c r="AB75" s="65" t="str">
        <f ca="1">IFERROR(__xludf.DUMMYFUNCTION("""COMPUTED_VALUE"""),"")</f>
        <v/>
      </c>
      <c r="AC75" s="65" t="str">
        <f ca="1">IFERROR(__xludf.DUMMYFUNCTION("""COMPUTED_VALUE"""),"")</f>
        <v/>
      </c>
      <c r="AD75" s="65" t="str">
        <f ca="1">IFERROR(__xludf.DUMMYFUNCTION("""COMPUTED_VALUE"""),"")</f>
        <v/>
      </c>
      <c r="AE75" s="65" t="str">
        <f ca="1">IFERROR(__xludf.DUMMYFUNCTION("""COMPUTED_VALUE"""),"")</f>
        <v/>
      </c>
      <c r="AF75" s="65" t="str">
        <f ca="1">IFERROR(__xludf.DUMMYFUNCTION("""COMPUTED_VALUE"""),"")</f>
        <v/>
      </c>
      <c r="AG75" s="65" t="str">
        <f ca="1">IFERROR(__xludf.DUMMYFUNCTION("""COMPUTED_VALUE"""),"")</f>
        <v/>
      </c>
    </row>
    <row r="76" spans="1:33" ht="13">
      <c r="A76" s="63">
        <v>1</v>
      </c>
      <c r="B76" s="64" t="str">
        <f ca="1">IFERROR(__xludf.DUMMYFUNCTION("""COMPUTED_VALUE"""),"I.E. CIUDAD LATINA")</f>
        <v>I.E. CIUDAD LATINA</v>
      </c>
      <c r="C76" s="65">
        <f ca="1">IFERROR(__xludf.DUMMYFUNCTION("""COMPUTED_VALUE"""),11)</f>
        <v>11</v>
      </c>
      <c r="D76" s="66" t="str">
        <f ca="1">IFERROR(__xludf.DUMMYFUNCTION("""COMPUTED_VALUE"""),"Pendiente por Digitar")</f>
        <v>Pendiente por Digitar</v>
      </c>
      <c r="E76" s="65" t="str">
        <f ca="1">IFERROR(__xludf.DUMMYFUNCTION("""COMPUTED_VALUE"""),"")</f>
        <v/>
      </c>
      <c r="F76" s="65" t="str">
        <f ca="1">IFERROR(__xludf.DUMMYFUNCTION("""COMPUTED_VALUE"""),"")</f>
        <v/>
      </c>
      <c r="G76" s="65" t="str">
        <f ca="1">IFERROR(__xludf.DUMMYFUNCTION("""COMPUTED_VALUE"""),"")</f>
        <v/>
      </c>
      <c r="H76" s="65" t="str">
        <f ca="1">IFERROR(__xludf.DUMMYFUNCTION("""COMPUTED_VALUE"""),"")</f>
        <v/>
      </c>
      <c r="I76" s="65" t="str">
        <f ca="1">IFERROR(__xludf.DUMMYFUNCTION("""COMPUTED_VALUE"""),"")</f>
        <v/>
      </c>
      <c r="J76" s="65" t="str">
        <f ca="1">IFERROR(__xludf.DUMMYFUNCTION("""COMPUTED_VALUE"""),"")</f>
        <v/>
      </c>
      <c r="K76" s="65" t="str">
        <f ca="1">IFERROR(__xludf.DUMMYFUNCTION("""COMPUTED_VALUE"""),"")</f>
        <v/>
      </c>
      <c r="L76" s="65" t="str">
        <f ca="1">IFERROR(__xludf.DUMMYFUNCTION("""COMPUTED_VALUE"""),"")</f>
        <v/>
      </c>
      <c r="M76" s="65" t="str">
        <f ca="1">IFERROR(__xludf.DUMMYFUNCTION("""COMPUTED_VALUE"""),"")</f>
        <v/>
      </c>
      <c r="N76" s="65" t="str">
        <f ca="1">IFERROR(__xludf.DUMMYFUNCTION("""COMPUTED_VALUE"""),"")</f>
        <v/>
      </c>
      <c r="O76" s="65" t="str">
        <f ca="1">IFERROR(__xludf.DUMMYFUNCTION("""COMPUTED_VALUE"""),"")</f>
        <v/>
      </c>
      <c r="P76" s="65" t="str">
        <f ca="1">IFERROR(__xludf.DUMMYFUNCTION("""COMPUTED_VALUE"""),"")</f>
        <v/>
      </c>
      <c r="Q76" s="65" t="str">
        <f ca="1">IFERROR(__xludf.DUMMYFUNCTION("""COMPUTED_VALUE"""),"")</f>
        <v/>
      </c>
      <c r="R76" s="65" t="str">
        <f ca="1">IFERROR(__xludf.DUMMYFUNCTION("""COMPUTED_VALUE"""),"")</f>
        <v/>
      </c>
      <c r="S76" s="65" t="str">
        <f ca="1">IFERROR(__xludf.DUMMYFUNCTION("""COMPUTED_VALUE"""),"")</f>
        <v/>
      </c>
      <c r="T76" s="65" t="str">
        <f ca="1">IFERROR(__xludf.DUMMYFUNCTION("""COMPUTED_VALUE"""),"")</f>
        <v/>
      </c>
      <c r="U76" s="65" t="str">
        <f ca="1">IFERROR(__xludf.DUMMYFUNCTION("""COMPUTED_VALUE"""),"")</f>
        <v/>
      </c>
      <c r="V76" s="65" t="str">
        <f ca="1">IFERROR(__xludf.DUMMYFUNCTION("""COMPUTED_VALUE"""),"")</f>
        <v/>
      </c>
      <c r="W76" s="65" t="str">
        <f ca="1">IFERROR(__xludf.DUMMYFUNCTION("""COMPUTED_VALUE"""),"")</f>
        <v/>
      </c>
      <c r="X76" s="65" t="str">
        <f ca="1">IFERROR(__xludf.DUMMYFUNCTION("""COMPUTED_VALUE"""),"")</f>
        <v/>
      </c>
      <c r="Y76" s="65" t="str">
        <f ca="1">IFERROR(__xludf.DUMMYFUNCTION("""COMPUTED_VALUE"""),"")</f>
        <v/>
      </c>
      <c r="Z76" s="65" t="str">
        <f ca="1">IFERROR(__xludf.DUMMYFUNCTION("""COMPUTED_VALUE"""),"")</f>
        <v/>
      </c>
      <c r="AA76" s="65" t="str">
        <f ca="1">IFERROR(__xludf.DUMMYFUNCTION("""COMPUTED_VALUE"""),"")</f>
        <v/>
      </c>
      <c r="AB76" s="65" t="str">
        <f ca="1">IFERROR(__xludf.DUMMYFUNCTION("""COMPUTED_VALUE"""),"")</f>
        <v/>
      </c>
      <c r="AC76" s="65" t="str">
        <f ca="1">IFERROR(__xludf.DUMMYFUNCTION("""COMPUTED_VALUE"""),"")</f>
        <v/>
      </c>
      <c r="AD76" s="65" t="str">
        <f ca="1">IFERROR(__xludf.DUMMYFUNCTION("""COMPUTED_VALUE"""),"")</f>
        <v/>
      </c>
      <c r="AE76" s="65" t="str">
        <f ca="1">IFERROR(__xludf.DUMMYFUNCTION("""COMPUTED_VALUE"""),"")</f>
        <v/>
      </c>
      <c r="AF76" s="65" t="str">
        <f ca="1">IFERROR(__xludf.DUMMYFUNCTION("""COMPUTED_VALUE"""),"")</f>
        <v/>
      </c>
      <c r="AG76" s="65" t="str">
        <f ca="1">IFERROR(__xludf.DUMMYFUNCTION("""COMPUTED_VALUE"""),"")</f>
        <v/>
      </c>
    </row>
    <row r="77" spans="1:33" ht="13">
      <c r="A77" s="63">
        <v>1</v>
      </c>
      <c r="B77" s="64" t="str">
        <f ca="1">IFERROR(__xludf.DUMMYFUNCTION("""COMPUTED_VALUE"""),"I.E. CIUDAD LATINA")</f>
        <v>I.E. CIUDAD LATINA</v>
      </c>
      <c r="C77" s="65">
        <f ca="1">IFERROR(__xludf.DUMMYFUNCTION("""COMPUTED_VALUE"""),12)</f>
        <v>12</v>
      </c>
      <c r="D77" s="66" t="str">
        <f ca="1">IFERROR(__xludf.DUMMYFUNCTION("""COMPUTED_VALUE"""),"Pendiente por Digitar")</f>
        <v>Pendiente por Digitar</v>
      </c>
      <c r="E77" s="65" t="str">
        <f ca="1">IFERROR(__xludf.DUMMYFUNCTION("""COMPUTED_VALUE"""),"")</f>
        <v/>
      </c>
      <c r="F77" s="65" t="str">
        <f ca="1">IFERROR(__xludf.DUMMYFUNCTION("""COMPUTED_VALUE"""),"")</f>
        <v/>
      </c>
      <c r="G77" s="65" t="str">
        <f ca="1">IFERROR(__xludf.DUMMYFUNCTION("""COMPUTED_VALUE"""),"")</f>
        <v/>
      </c>
      <c r="H77" s="65" t="str">
        <f ca="1">IFERROR(__xludf.DUMMYFUNCTION("""COMPUTED_VALUE"""),"")</f>
        <v/>
      </c>
      <c r="I77" s="65" t="str">
        <f ca="1">IFERROR(__xludf.DUMMYFUNCTION("""COMPUTED_VALUE"""),"")</f>
        <v/>
      </c>
      <c r="J77" s="65" t="str">
        <f ca="1">IFERROR(__xludf.DUMMYFUNCTION("""COMPUTED_VALUE"""),"")</f>
        <v/>
      </c>
      <c r="K77" s="65" t="str">
        <f ca="1">IFERROR(__xludf.DUMMYFUNCTION("""COMPUTED_VALUE"""),"")</f>
        <v/>
      </c>
      <c r="L77" s="65" t="str">
        <f ca="1">IFERROR(__xludf.DUMMYFUNCTION("""COMPUTED_VALUE"""),"")</f>
        <v/>
      </c>
      <c r="M77" s="65" t="str">
        <f ca="1">IFERROR(__xludf.DUMMYFUNCTION("""COMPUTED_VALUE"""),"")</f>
        <v/>
      </c>
      <c r="N77" s="65" t="str">
        <f ca="1">IFERROR(__xludf.DUMMYFUNCTION("""COMPUTED_VALUE"""),"")</f>
        <v/>
      </c>
      <c r="O77" s="65" t="str">
        <f ca="1">IFERROR(__xludf.DUMMYFUNCTION("""COMPUTED_VALUE"""),"")</f>
        <v/>
      </c>
      <c r="P77" s="65" t="str">
        <f ca="1">IFERROR(__xludf.DUMMYFUNCTION("""COMPUTED_VALUE"""),"")</f>
        <v/>
      </c>
      <c r="Q77" s="65" t="str">
        <f ca="1">IFERROR(__xludf.DUMMYFUNCTION("""COMPUTED_VALUE"""),"")</f>
        <v/>
      </c>
      <c r="R77" s="65" t="str">
        <f ca="1">IFERROR(__xludf.DUMMYFUNCTION("""COMPUTED_VALUE"""),"")</f>
        <v/>
      </c>
      <c r="S77" s="65" t="str">
        <f ca="1">IFERROR(__xludf.DUMMYFUNCTION("""COMPUTED_VALUE"""),"")</f>
        <v/>
      </c>
      <c r="T77" s="65" t="str">
        <f ca="1">IFERROR(__xludf.DUMMYFUNCTION("""COMPUTED_VALUE"""),"")</f>
        <v/>
      </c>
      <c r="U77" s="65" t="str">
        <f ca="1">IFERROR(__xludf.DUMMYFUNCTION("""COMPUTED_VALUE"""),"")</f>
        <v/>
      </c>
      <c r="V77" s="65" t="str">
        <f ca="1">IFERROR(__xludf.DUMMYFUNCTION("""COMPUTED_VALUE"""),"")</f>
        <v/>
      </c>
      <c r="W77" s="65" t="str">
        <f ca="1">IFERROR(__xludf.DUMMYFUNCTION("""COMPUTED_VALUE"""),"")</f>
        <v/>
      </c>
      <c r="X77" s="65" t="str">
        <f ca="1">IFERROR(__xludf.DUMMYFUNCTION("""COMPUTED_VALUE"""),"")</f>
        <v/>
      </c>
      <c r="Y77" s="65" t="str">
        <f ca="1">IFERROR(__xludf.DUMMYFUNCTION("""COMPUTED_VALUE"""),"")</f>
        <v/>
      </c>
      <c r="Z77" s="65" t="str">
        <f ca="1">IFERROR(__xludf.DUMMYFUNCTION("""COMPUTED_VALUE"""),"")</f>
        <v/>
      </c>
      <c r="AA77" s="65" t="str">
        <f ca="1">IFERROR(__xludf.DUMMYFUNCTION("""COMPUTED_VALUE"""),"")</f>
        <v/>
      </c>
      <c r="AB77" s="65" t="str">
        <f ca="1">IFERROR(__xludf.DUMMYFUNCTION("""COMPUTED_VALUE"""),"")</f>
        <v/>
      </c>
      <c r="AC77" s="65" t="str">
        <f ca="1">IFERROR(__xludf.DUMMYFUNCTION("""COMPUTED_VALUE"""),"")</f>
        <v/>
      </c>
      <c r="AD77" s="65" t="str">
        <f ca="1">IFERROR(__xludf.DUMMYFUNCTION("""COMPUTED_VALUE"""),"")</f>
        <v/>
      </c>
      <c r="AE77" s="65" t="str">
        <f ca="1">IFERROR(__xludf.DUMMYFUNCTION("""COMPUTED_VALUE"""),"")</f>
        <v/>
      </c>
      <c r="AF77" s="65" t="str">
        <f ca="1">IFERROR(__xludf.DUMMYFUNCTION("""COMPUTED_VALUE"""),"")</f>
        <v/>
      </c>
      <c r="AG77" s="65" t="str">
        <f ca="1">IFERROR(__xludf.DUMMYFUNCTION("""COMPUTED_VALUE"""),"")</f>
        <v/>
      </c>
    </row>
    <row r="78" spans="1:33" ht="13">
      <c r="A78" s="63">
        <v>1</v>
      </c>
      <c r="B78" s="64" t="str">
        <f ca="1">IFERROR(__xludf.DUMMYFUNCTION("""COMPUTED_VALUE"""),"I.E. CIUDAD LATINA")</f>
        <v>I.E. CIUDAD LATINA</v>
      </c>
      <c r="C78" s="65">
        <f ca="1">IFERROR(__xludf.DUMMYFUNCTION("""COMPUTED_VALUE"""),13)</f>
        <v>13</v>
      </c>
      <c r="D78" s="66" t="str">
        <f ca="1">IFERROR(__xludf.DUMMYFUNCTION("""COMPUTED_VALUE"""),"Pendiente por Digitar")</f>
        <v>Pendiente por Digitar</v>
      </c>
      <c r="E78" s="65" t="str">
        <f ca="1">IFERROR(__xludf.DUMMYFUNCTION("""COMPUTED_VALUE"""),"")</f>
        <v/>
      </c>
      <c r="F78" s="65" t="str">
        <f ca="1">IFERROR(__xludf.DUMMYFUNCTION("""COMPUTED_VALUE"""),"")</f>
        <v/>
      </c>
      <c r="G78" s="65" t="str">
        <f ca="1">IFERROR(__xludf.DUMMYFUNCTION("""COMPUTED_VALUE"""),"")</f>
        <v/>
      </c>
      <c r="H78" s="65" t="str">
        <f ca="1">IFERROR(__xludf.DUMMYFUNCTION("""COMPUTED_VALUE"""),"")</f>
        <v/>
      </c>
      <c r="I78" s="65" t="str">
        <f ca="1">IFERROR(__xludf.DUMMYFUNCTION("""COMPUTED_VALUE"""),"")</f>
        <v/>
      </c>
      <c r="J78" s="65" t="str">
        <f ca="1">IFERROR(__xludf.DUMMYFUNCTION("""COMPUTED_VALUE"""),"")</f>
        <v/>
      </c>
      <c r="K78" s="65" t="str">
        <f ca="1">IFERROR(__xludf.DUMMYFUNCTION("""COMPUTED_VALUE"""),"")</f>
        <v/>
      </c>
      <c r="L78" s="65" t="str">
        <f ca="1">IFERROR(__xludf.DUMMYFUNCTION("""COMPUTED_VALUE"""),"")</f>
        <v/>
      </c>
      <c r="M78" s="65" t="str">
        <f ca="1">IFERROR(__xludf.DUMMYFUNCTION("""COMPUTED_VALUE"""),"")</f>
        <v/>
      </c>
      <c r="N78" s="65" t="str">
        <f ca="1">IFERROR(__xludf.DUMMYFUNCTION("""COMPUTED_VALUE"""),"")</f>
        <v/>
      </c>
      <c r="O78" s="65" t="str">
        <f ca="1">IFERROR(__xludf.DUMMYFUNCTION("""COMPUTED_VALUE"""),"")</f>
        <v/>
      </c>
      <c r="P78" s="65" t="str">
        <f ca="1">IFERROR(__xludf.DUMMYFUNCTION("""COMPUTED_VALUE"""),"")</f>
        <v/>
      </c>
      <c r="Q78" s="65" t="str">
        <f ca="1">IFERROR(__xludf.DUMMYFUNCTION("""COMPUTED_VALUE"""),"")</f>
        <v/>
      </c>
      <c r="R78" s="65" t="str">
        <f ca="1">IFERROR(__xludf.DUMMYFUNCTION("""COMPUTED_VALUE"""),"")</f>
        <v/>
      </c>
      <c r="S78" s="65" t="str">
        <f ca="1">IFERROR(__xludf.DUMMYFUNCTION("""COMPUTED_VALUE"""),"")</f>
        <v/>
      </c>
      <c r="T78" s="65" t="str">
        <f ca="1">IFERROR(__xludf.DUMMYFUNCTION("""COMPUTED_VALUE"""),"")</f>
        <v/>
      </c>
      <c r="U78" s="65" t="str">
        <f ca="1">IFERROR(__xludf.DUMMYFUNCTION("""COMPUTED_VALUE"""),"")</f>
        <v/>
      </c>
      <c r="V78" s="65" t="str">
        <f ca="1">IFERROR(__xludf.DUMMYFUNCTION("""COMPUTED_VALUE"""),"")</f>
        <v/>
      </c>
      <c r="W78" s="65" t="str">
        <f ca="1">IFERROR(__xludf.DUMMYFUNCTION("""COMPUTED_VALUE"""),"")</f>
        <v/>
      </c>
      <c r="X78" s="65" t="str">
        <f ca="1">IFERROR(__xludf.DUMMYFUNCTION("""COMPUTED_VALUE"""),"")</f>
        <v/>
      </c>
      <c r="Y78" s="65" t="str">
        <f ca="1">IFERROR(__xludf.DUMMYFUNCTION("""COMPUTED_VALUE"""),"")</f>
        <v/>
      </c>
      <c r="Z78" s="65" t="str">
        <f ca="1">IFERROR(__xludf.DUMMYFUNCTION("""COMPUTED_VALUE"""),"")</f>
        <v/>
      </c>
      <c r="AA78" s="65" t="str">
        <f ca="1">IFERROR(__xludf.DUMMYFUNCTION("""COMPUTED_VALUE"""),"")</f>
        <v/>
      </c>
      <c r="AB78" s="65" t="str">
        <f ca="1">IFERROR(__xludf.DUMMYFUNCTION("""COMPUTED_VALUE"""),"")</f>
        <v/>
      </c>
      <c r="AC78" s="65" t="str">
        <f ca="1">IFERROR(__xludf.DUMMYFUNCTION("""COMPUTED_VALUE"""),"")</f>
        <v/>
      </c>
      <c r="AD78" s="65" t="str">
        <f ca="1">IFERROR(__xludf.DUMMYFUNCTION("""COMPUTED_VALUE"""),"")</f>
        <v/>
      </c>
      <c r="AE78" s="65" t="str">
        <f ca="1">IFERROR(__xludf.DUMMYFUNCTION("""COMPUTED_VALUE"""),"")</f>
        <v/>
      </c>
      <c r="AF78" s="65" t="str">
        <f ca="1">IFERROR(__xludf.DUMMYFUNCTION("""COMPUTED_VALUE"""),"")</f>
        <v/>
      </c>
      <c r="AG78" s="65" t="str">
        <f ca="1">IFERROR(__xludf.DUMMYFUNCTION("""COMPUTED_VALUE"""),"")</f>
        <v/>
      </c>
    </row>
    <row r="79" spans="1:33" ht="13">
      <c r="A79" s="63">
        <v>1</v>
      </c>
      <c r="B79" s="64" t="str">
        <f ca="1">IFERROR(__xludf.DUMMYFUNCTION("""COMPUTED_VALUE"""),"I.E. CIUDAD LATINA")</f>
        <v>I.E. CIUDAD LATINA</v>
      </c>
      <c r="C79" s="65">
        <f ca="1">IFERROR(__xludf.DUMMYFUNCTION("""COMPUTED_VALUE"""),14)</f>
        <v>14</v>
      </c>
      <c r="D79" s="66" t="str">
        <f ca="1">IFERROR(__xludf.DUMMYFUNCTION("""COMPUTED_VALUE"""),"Pendiente por Digitar")</f>
        <v>Pendiente por Digitar</v>
      </c>
      <c r="E79" s="65" t="str">
        <f ca="1">IFERROR(__xludf.DUMMYFUNCTION("""COMPUTED_VALUE"""),"")</f>
        <v/>
      </c>
      <c r="F79" s="65" t="str">
        <f ca="1">IFERROR(__xludf.DUMMYFUNCTION("""COMPUTED_VALUE"""),"")</f>
        <v/>
      </c>
      <c r="G79" s="65" t="str">
        <f ca="1">IFERROR(__xludf.DUMMYFUNCTION("""COMPUTED_VALUE"""),"")</f>
        <v/>
      </c>
      <c r="H79" s="65" t="str">
        <f ca="1">IFERROR(__xludf.DUMMYFUNCTION("""COMPUTED_VALUE"""),"")</f>
        <v/>
      </c>
      <c r="I79" s="65" t="str">
        <f ca="1">IFERROR(__xludf.DUMMYFUNCTION("""COMPUTED_VALUE"""),"")</f>
        <v/>
      </c>
      <c r="J79" s="65" t="str">
        <f ca="1">IFERROR(__xludf.DUMMYFUNCTION("""COMPUTED_VALUE"""),"")</f>
        <v/>
      </c>
      <c r="K79" s="65" t="str">
        <f ca="1">IFERROR(__xludf.DUMMYFUNCTION("""COMPUTED_VALUE"""),"")</f>
        <v/>
      </c>
      <c r="L79" s="65" t="str">
        <f ca="1">IFERROR(__xludf.DUMMYFUNCTION("""COMPUTED_VALUE"""),"")</f>
        <v/>
      </c>
      <c r="M79" s="65" t="str">
        <f ca="1">IFERROR(__xludf.DUMMYFUNCTION("""COMPUTED_VALUE"""),"")</f>
        <v/>
      </c>
      <c r="N79" s="65" t="str">
        <f ca="1">IFERROR(__xludf.DUMMYFUNCTION("""COMPUTED_VALUE"""),"")</f>
        <v/>
      </c>
      <c r="O79" s="65" t="str">
        <f ca="1">IFERROR(__xludf.DUMMYFUNCTION("""COMPUTED_VALUE"""),"")</f>
        <v/>
      </c>
      <c r="P79" s="65" t="str">
        <f ca="1">IFERROR(__xludf.DUMMYFUNCTION("""COMPUTED_VALUE"""),"")</f>
        <v/>
      </c>
      <c r="Q79" s="65" t="str">
        <f ca="1">IFERROR(__xludf.DUMMYFUNCTION("""COMPUTED_VALUE"""),"")</f>
        <v/>
      </c>
      <c r="R79" s="65" t="str">
        <f ca="1">IFERROR(__xludf.DUMMYFUNCTION("""COMPUTED_VALUE"""),"")</f>
        <v/>
      </c>
      <c r="S79" s="65" t="str">
        <f ca="1">IFERROR(__xludf.DUMMYFUNCTION("""COMPUTED_VALUE"""),"")</f>
        <v/>
      </c>
      <c r="T79" s="65" t="str">
        <f ca="1">IFERROR(__xludf.DUMMYFUNCTION("""COMPUTED_VALUE"""),"")</f>
        <v/>
      </c>
      <c r="U79" s="65" t="str">
        <f ca="1">IFERROR(__xludf.DUMMYFUNCTION("""COMPUTED_VALUE"""),"")</f>
        <v/>
      </c>
      <c r="V79" s="65" t="str">
        <f ca="1">IFERROR(__xludf.DUMMYFUNCTION("""COMPUTED_VALUE"""),"")</f>
        <v/>
      </c>
      <c r="W79" s="65" t="str">
        <f ca="1">IFERROR(__xludf.DUMMYFUNCTION("""COMPUTED_VALUE"""),"")</f>
        <v/>
      </c>
      <c r="X79" s="65" t="str">
        <f ca="1">IFERROR(__xludf.DUMMYFUNCTION("""COMPUTED_VALUE"""),"")</f>
        <v/>
      </c>
      <c r="Y79" s="65" t="str">
        <f ca="1">IFERROR(__xludf.DUMMYFUNCTION("""COMPUTED_VALUE"""),"")</f>
        <v/>
      </c>
      <c r="Z79" s="65" t="str">
        <f ca="1">IFERROR(__xludf.DUMMYFUNCTION("""COMPUTED_VALUE"""),"")</f>
        <v/>
      </c>
      <c r="AA79" s="65" t="str">
        <f ca="1">IFERROR(__xludf.DUMMYFUNCTION("""COMPUTED_VALUE"""),"")</f>
        <v/>
      </c>
      <c r="AB79" s="65" t="str">
        <f ca="1">IFERROR(__xludf.DUMMYFUNCTION("""COMPUTED_VALUE"""),"")</f>
        <v/>
      </c>
      <c r="AC79" s="65" t="str">
        <f ca="1">IFERROR(__xludf.DUMMYFUNCTION("""COMPUTED_VALUE"""),"")</f>
        <v/>
      </c>
      <c r="AD79" s="65" t="str">
        <f ca="1">IFERROR(__xludf.DUMMYFUNCTION("""COMPUTED_VALUE"""),"")</f>
        <v/>
      </c>
      <c r="AE79" s="65" t="str">
        <f ca="1">IFERROR(__xludf.DUMMYFUNCTION("""COMPUTED_VALUE"""),"")</f>
        <v/>
      </c>
      <c r="AF79" s="65" t="str">
        <f ca="1">IFERROR(__xludf.DUMMYFUNCTION("""COMPUTED_VALUE"""),"")</f>
        <v/>
      </c>
      <c r="AG79" s="65" t="str">
        <f ca="1">IFERROR(__xludf.DUMMYFUNCTION("""COMPUTED_VALUE"""),"")</f>
        <v/>
      </c>
    </row>
    <row r="80" spans="1:33" ht="13">
      <c r="A80" s="63">
        <v>1</v>
      </c>
      <c r="B80" s="64" t="str">
        <f ca="1">IFERROR(__xludf.DUMMYFUNCTION("""COMPUTED_VALUE"""),"I.E. CIUDAD LATINA")</f>
        <v>I.E. CIUDAD LATINA</v>
      </c>
      <c r="C80" s="65">
        <f ca="1">IFERROR(__xludf.DUMMYFUNCTION("""COMPUTED_VALUE"""),15)</f>
        <v>15</v>
      </c>
      <c r="D80" s="66" t="str">
        <f ca="1">IFERROR(__xludf.DUMMYFUNCTION("""COMPUTED_VALUE"""),"Pendiente por Digitar")</f>
        <v>Pendiente por Digitar</v>
      </c>
      <c r="E80" s="65" t="str">
        <f ca="1">IFERROR(__xludf.DUMMYFUNCTION("""COMPUTED_VALUE"""),"")</f>
        <v/>
      </c>
      <c r="F80" s="65" t="str">
        <f ca="1">IFERROR(__xludf.DUMMYFUNCTION("""COMPUTED_VALUE"""),"")</f>
        <v/>
      </c>
      <c r="G80" s="65" t="str">
        <f ca="1">IFERROR(__xludf.DUMMYFUNCTION("""COMPUTED_VALUE"""),"")</f>
        <v/>
      </c>
      <c r="H80" s="65" t="str">
        <f ca="1">IFERROR(__xludf.DUMMYFUNCTION("""COMPUTED_VALUE"""),"")</f>
        <v/>
      </c>
      <c r="I80" s="65" t="str">
        <f ca="1">IFERROR(__xludf.DUMMYFUNCTION("""COMPUTED_VALUE"""),"")</f>
        <v/>
      </c>
      <c r="J80" s="65" t="str">
        <f ca="1">IFERROR(__xludf.DUMMYFUNCTION("""COMPUTED_VALUE"""),"")</f>
        <v/>
      </c>
      <c r="K80" s="65" t="str">
        <f ca="1">IFERROR(__xludf.DUMMYFUNCTION("""COMPUTED_VALUE"""),"")</f>
        <v/>
      </c>
      <c r="L80" s="65" t="str">
        <f ca="1">IFERROR(__xludf.DUMMYFUNCTION("""COMPUTED_VALUE"""),"")</f>
        <v/>
      </c>
      <c r="M80" s="65" t="str">
        <f ca="1">IFERROR(__xludf.DUMMYFUNCTION("""COMPUTED_VALUE"""),"")</f>
        <v/>
      </c>
      <c r="N80" s="65" t="str">
        <f ca="1">IFERROR(__xludf.DUMMYFUNCTION("""COMPUTED_VALUE"""),"")</f>
        <v/>
      </c>
      <c r="O80" s="65" t="str">
        <f ca="1">IFERROR(__xludf.DUMMYFUNCTION("""COMPUTED_VALUE"""),"")</f>
        <v/>
      </c>
      <c r="P80" s="65" t="str">
        <f ca="1">IFERROR(__xludf.DUMMYFUNCTION("""COMPUTED_VALUE"""),"")</f>
        <v/>
      </c>
      <c r="Q80" s="65" t="str">
        <f ca="1">IFERROR(__xludf.DUMMYFUNCTION("""COMPUTED_VALUE"""),"")</f>
        <v/>
      </c>
      <c r="R80" s="65" t="str">
        <f ca="1">IFERROR(__xludf.DUMMYFUNCTION("""COMPUTED_VALUE"""),"")</f>
        <v/>
      </c>
      <c r="S80" s="65" t="str">
        <f ca="1">IFERROR(__xludf.DUMMYFUNCTION("""COMPUTED_VALUE"""),"")</f>
        <v/>
      </c>
      <c r="T80" s="65" t="str">
        <f ca="1">IFERROR(__xludf.DUMMYFUNCTION("""COMPUTED_VALUE"""),"")</f>
        <v/>
      </c>
      <c r="U80" s="65" t="str">
        <f ca="1">IFERROR(__xludf.DUMMYFUNCTION("""COMPUTED_VALUE"""),"")</f>
        <v/>
      </c>
      <c r="V80" s="65" t="str">
        <f ca="1">IFERROR(__xludf.DUMMYFUNCTION("""COMPUTED_VALUE"""),"")</f>
        <v/>
      </c>
      <c r="W80" s="65" t="str">
        <f ca="1">IFERROR(__xludf.DUMMYFUNCTION("""COMPUTED_VALUE"""),"")</f>
        <v/>
      </c>
      <c r="X80" s="65" t="str">
        <f ca="1">IFERROR(__xludf.DUMMYFUNCTION("""COMPUTED_VALUE"""),"")</f>
        <v/>
      </c>
      <c r="Y80" s="65" t="str">
        <f ca="1">IFERROR(__xludf.DUMMYFUNCTION("""COMPUTED_VALUE"""),"")</f>
        <v/>
      </c>
      <c r="Z80" s="65" t="str">
        <f ca="1">IFERROR(__xludf.DUMMYFUNCTION("""COMPUTED_VALUE"""),"")</f>
        <v/>
      </c>
      <c r="AA80" s="65" t="str">
        <f ca="1">IFERROR(__xludf.DUMMYFUNCTION("""COMPUTED_VALUE"""),"")</f>
        <v/>
      </c>
      <c r="AB80" s="65" t="str">
        <f ca="1">IFERROR(__xludf.DUMMYFUNCTION("""COMPUTED_VALUE"""),"")</f>
        <v/>
      </c>
      <c r="AC80" s="65" t="str">
        <f ca="1">IFERROR(__xludf.DUMMYFUNCTION("""COMPUTED_VALUE"""),"")</f>
        <v/>
      </c>
      <c r="AD80" s="65" t="str">
        <f ca="1">IFERROR(__xludf.DUMMYFUNCTION("""COMPUTED_VALUE"""),"")</f>
        <v/>
      </c>
      <c r="AE80" s="65" t="str">
        <f ca="1">IFERROR(__xludf.DUMMYFUNCTION("""COMPUTED_VALUE"""),"")</f>
        <v/>
      </c>
      <c r="AF80" s="65" t="str">
        <f ca="1">IFERROR(__xludf.DUMMYFUNCTION("""COMPUTED_VALUE"""),"")</f>
        <v/>
      </c>
      <c r="AG80" s="65" t="str">
        <f ca="1">IFERROR(__xludf.DUMMYFUNCTION("""COMPUTED_VALUE"""),"")</f>
        <v/>
      </c>
    </row>
    <row r="81" spans="1:33" ht="13">
      <c r="A81" s="63">
        <v>1</v>
      </c>
      <c r="B81" s="64" t="str">
        <f ca="1">IFERROR(__xludf.DUMMYFUNCTION("""COMPUTED_VALUE"""),"I.E. CIUDAD LATINA")</f>
        <v>I.E. CIUDAD LATINA</v>
      </c>
      <c r="C81" s="65">
        <f ca="1">IFERROR(__xludf.DUMMYFUNCTION("""COMPUTED_VALUE"""),16)</f>
        <v>16</v>
      </c>
      <c r="D81" s="66" t="str">
        <f ca="1">IFERROR(__xludf.DUMMYFUNCTION("""COMPUTED_VALUE"""),"Pendiente por Digitar")</f>
        <v>Pendiente por Digitar</v>
      </c>
      <c r="E81" s="65" t="str">
        <f ca="1">IFERROR(__xludf.DUMMYFUNCTION("""COMPUTED_VALUE"""),"")</f>
        <v/>
      </c>
      <c r="F81" s="65" t="str">
        <f ca="1">IFERROR(__xludf.DUMMYFUNCTION("""COMPUTED_VALUE"""),"")</f>
        <v/>
      </c>
      <c r="G81" s="65" t="str">
        <f ca="1">IFERROR(__xludf.DUMMYFUNCTION("""COMPUTED_VALUE"""),"")</f>
        <v/>
      </c>
      <c r="H81" s="65" t="str">
        <f ca="1">IFERROR(__xludf.DUMMYFUNCTION("""COMPUTED_VALUE"""),"")</f>
        <v/>
      </c>
      <c r="I81" s="65" t="str">
        <f ca="1">IFERROR(__xludf.DUMMYFUNCTION("""COMPUTED_VALUE"""),"")</f>
        <v/>
      </c>
      <c r="J81" s="65" t="str">
        <f ca="1">IFERROR(__xludf.DUMMYFUNCTION("""COMPUTED_VALUE"""),"")</f>
        <v/>
      </c>
      <c r="K81" s="65" t="str">
        <f ca="1">IFERROR(__xludf.DUMMYFUNCTION("""COMPUTED_VALUE"""),"")</f>
        <v/>
      </c>
      <c r="L81" s="65" t="str">
        <f ca="1">IFERROR(__xludf.DUMMYFUNCTION("""COMPUTED_VALUE"""),"")</f>
        <v/>
      </c>
      <c r="M81" s="65" t="str">
        <f ca="1">IFERROR(__xludf.DUMMYFUNCTION("""COMPUTED_VALUE"""),"")</f>
        <v/>
      </c>
      <c r="N81" s="65" t="str">
        <f ca="1">IFERROR(__xludf.DUMMYFUNCTION("""COMPUTED_VALUE"""),"")</f>
        <v/>
      </c>
      <c r="O81" s="65" t="str">
        <f ca="1">IFERROR(__xludf.DUMMYFUNCTION("""COMPUTED_VALUE"""),"")</f>
        <v/>
      </c>
      <c r="P81" s="65" t="str">
        <f ca="1">IFERROR(__xludf.DUMMYFUNCTION("""COMPUTED_VALUE"""),"")</f>
        <v/>
      </c>
      <c r="Q81" s="65" t="str">
        <f ca="1">IFERROR(__xludf.DUMMYFUNCTION("""COMPUTED_VALUE"""),"")</f>
        <v/>
      </c>
      <c r="R81" s="65" t="str">
        <f ca="1">IFERROR(__xludf.DUMMYFUNCTION("""COMPUTED_VALUE"""),"")</f>
        <v/>
      </c>
      <c r="S81" s="65" t="str">
        <f ca="1">IFERROR(__xludf.DUMMYFUNCTION("""COMPUTED_VALUE"""),"")</f>
        <v/>
      </c>
      <c r="T81" s="65" t="str">
        <f ca="1">IFERROR(__xludf.DUMMYFUNCTION("""COMPUTED_VALUE"""),"")</f>
        <v/>
      </c>
      <c r="U81" s="65" t="str">
        <f ca="1">IFERROR(__xludf.DUMMYFUNCTION("""COMPUTED_VALUE"""),"")</f>
        <v/>
      </c>
      <c r="V81" s="65" t="str">
        <f ca="1">IFERROR(__xludf.DUMMYFUNCTION("""COMPUTED_VALUE"""),"")</f>
        <v/>
      </c>
      <c r="W81" s="65" t="str">
        <f ca="1">IFERROR(__xludf.DUMMYFUNCTION("""COMPUTED_VALUE"""),"")</f>
        <v/>
      </c>
      <c r="X81" s="65" t="str">
        <f ca="1">IFERROR(__xludf.DUMMYFUNCTION("""COMPUTED_VALUE"""),"")</f>
        <v/>
      </c>
      <c r="Y81" s="65" t="str">
        <f ca="1">IFERROR(__xludf.DUMMYFUNCTION("""COMPUTED_VALUE"""),"")</f>
        <v/>
      </c>
      <c r="Z81" s="65" t="str">
        <f ca="1">IFERROR(__xludf.DUMMYFUNCTION("""COMPUTED_VALUE"""),"")</f>
        <v/>
      </c>
      <c r="AA81" s="65" t="str">
        <f ca="1">IFERROR(__xludf.DUMMYFUNCTION("""COMPUTED_VALUE"""),"")</f>
        <v/>
      </c>
      <c r="AB81" s="65" t="str">
        <f ca="1">IFERROR(__xludf.DUMMYFUNCTION("""COMPUTED_VALUE"""),"")</f>
        <v/>
      </c>
      <c r="AC81" s="65" t="str">
        <f ca="1">IFERROR(__xludf.DUMMYFUNCTION("""COMPUTED_VALUE"""),"")</f>
        <v/>
      </c>
      <c r="AD81" s="65" t="str">
        <f ca="1">IFERROR(__xludf.DUMMYFUNCTION("""COMPUTED_VALUE"""),"")</f>
        <v/>
      </c>
      <c r="AE81" s="65" t="str">
        <f ca="1">IFERROR(__xludf.DUMMYFUNCTION("""COMPUTED_VALUE"""),"")</f>
        <v/>
      </c>
      <c r="AF81" s="65" t="str">
        <f ca="1">IFERROR(__xludf.DUMMYFUNCTION("""COMPUTED_VALUE"""),"")</f>
        <v/>
      </c>
      <c r="AG81" s="65" t="str">
        <f ca="1">IFERROR(__xludf.DUMMYFUNCTION("""COMPUTED_VALUE"""),"")</f>
        <v/>
      </c>
    </row>
    <row r="82" spans="1:33" ht="13">
      <c r="A82" s="63">
        <v>1</v>
      </c>
      <c r="B82" s="64" t="str">
        <f ca="1">IFERROR(__xludf.DUMMYFUNCTION("""COMPUTED_VALUE"""),"I.E. CIUDAD LATINA")</f>
        <v>I.E. CIUDAD LATINA</v>
      </c>
      <c r="C82" s="65">
        <f ca="1">IFERROR(__xludf.DUMMYFUNCTION("""COMPUTED_VALUE"""),17)</f>
        <v>17</v>
      </c>
      <c r="D82" s="66" t="str">
        <f ca="1">IFERROR(__xludf.DUMMYFUNCTION("""COMPUTED_VALUE"""),"Pendiente por Digitar")</f>
        <v>Pendiente por Digitar</v>
      </c>
      <c r="E82" s="65" t="str">
        <f ca="1">IFERROR(__xludf.DUMMYFUNCTION("""COMPUTED_VALUE"""),"")</f>
        <v/>
      </c>
      <c r="F82" s="65" t="str">
        <f ca="1">IFERROR(__xludf.DUMMYFUNCTION("""COMPUTED_VALUE"""),"")</f>
        <v/>
      </c>
      <c r="G82" s="65" t="str">
        <f ca="1">IFERROR(__xludf.DUMMYFUNCTION("""COMPUTED_VALUE"""),"")</f>
        <v/>
      </c>
      <c r="H82" s="65" t="str">
        <f ca="1">IFERROR(__xludf.DUMMYFUNCTION("""COMPUTED_VALUE"""),"")</f>
        <v/>
      </c>
      <c r="I82" s="65" t="str">
        <f ca="1">IFERROR(__xludf.DUMMYFUNCTION("""COMPUTED_VALUE"""),"")</f>
        <v/>
      </c>
      <c r="J82" s="65" t="str">
        <f ca="1">IFERROR(__xludf.DUMMYFUNCTION("""COMPUTED_VALUE"""),"")</f>
        <v/>
      </c>
      <c r="K82" s="65" t="str">
        <f ca="1">IFERROR(__xludf.DUMMYFUNCTION("""COMPUTED_VALUE"""),"")</f>
        <v/>
      </c>
      <c r="L82" s="65" t="str">
        <f ca="1">IFERROR(__xludf.DUMMYFUNCTION("""COMPUTED_VALUE"""),"")</f>
        <v/>
      </c>
      <c r="M82" s="65" t="str">
        <f ca="1">IFERROR(__xludf.DUMMYFUNCTION("""COMPUTED_VALUE"""),"")</f>
        <v/>
      </c>
      <c r="N82" s="65" t="str">
        <f ca="1">IFERROR(__xludf.DUMMYFUNCTION("""COMPUTED_VALUE"""),"")</f>
        <v/>
      </c>
      <c r="O82" s="65" t="str">
        <f ca="1">IFERROR(__xludf.DUMMYFUNCTION("""COMPUTED_VALUE"""),"")</f>
        <v/>
      </c>
      <c r="P82" s="65" t="str">
        <f ca="1">IFERROR(__xludf.DUMMYFUNCTION("""COMPUTED_VALUE"""),"")</f>
        <v/>
      </c>
      <c r="Q82" s="65" t="str">
        <f ca="1">IFERROR(__xludf.DUMMYFUNCTION("""COMPUTED_VALUE"""),"")</f>
        <v/>
      </c>
      <c r="R82" s="65" t="str">
        <f ca="1">IFERROR(__xludf.DUMMYFUNCTION("""COMPUTED_VALUE"""),"")</f>
        <v/>
      </c>
      <c r="S82" s="65" t="str">
        <f ca="1">IFERROR(__xludf.DUMMYFUNCTION("""COMPUTED_VALUE"""),"")</f>
        <v/>
      </c>
      <c r="T82" s="65" t="str">
        <f ca="1">IFERROR(__xludf.DUMMYFUNCTION("""COMPUTED_VALUE"""),"")</f>
        <v/>
      </c>
      <c r="U82" s="65" t="str">
        <f ca="1">IFERROR(__xludf.DUMMYFUNCTION("""COMPUTED_VALUE"""),"")</f>
        <v/>
      </c>
      <c r="V82" s="65" t="str">
        <f ca="1">IFERROR(__xludf.DUMMYFUNCTION("""COMPUTED_VALUE"""),"")</f>
        <v/>
      </c>
      <c r="W82" s="65" t="str">
        <f ca="1">IFERROR(__xludf.DUMMYFUNCTION("""COMPUTED_VALUE"""),"")</f>
        <v/>
      </c>
      <c r="X82" s="65" t="str">
        <f ca="1">IFERROR(__xludf.DUMMYFUNCTION("""COMPUTED_VALUE"""),"")</f>
        <v/>
      </c>
      <c r="Y82" s="65" t="str">
        <f ca="1">IFERROR(__xludf.DUMMYFUNCTION("""COMPUTED_VALUE"""),"")</f>
        <v/>
      </c>
      <c r="Z82" s="65" t="str">
        <f ca="1">IFERROR(__xludf.DUMMYFUNCTION("""COMPUTED_VALUE"""),"")</f>
        <v/>
      </c>
      <c r="AA82" s="65" t="str">
        <f ca="1">IFERROR(__xludf.DUMMYFUNCTION("""COMPUTED_VALUE"""),"")</f>
        <v/>
      </c>
      <c r="AB82" s="65" t="str">
        <f ca="1">IFERROR(__xludf.DUMMYFUNCTION("""COMPUTED_VALUE"""),"")</f>
        <v/>
      </c>
      <c r="AC82" s="65" t="str">
        <f ca="1">IFERROR(__xludf.DUMMYFUNCTION("""COMPUTED_VALUE"""),"")</f>
        <v/>
      </c>
      <c r="AD82" s="65" t="str">
        <f ca="1">IFERROR(__xludf.DUMMYFUNCTION("""COMPUTED_VALUE"""),"")</f>
        <v/>
      </c>
      <c r="AE82" s="65" t="str">
        <f ca="1">IFERROR(__xludf.DUMMYFUNCTION("""COMPUTED_VALUE"""),"")</f>
        <v/>
      </c>
      <c r="AF82" s="65" t="str">
        <f ca="1">IFERROR(__xludf.DUMMYFUNCTION("""COMPUTED_VALUE"""),"")</f>
        <v/>
      </c>
      <c r="AG82" s="65" t="str">
        <f ca="1">IFERROR(__xludf.DUMMYFUNCTION("""COMPUTED_VALUE"""),"")</f>
        <v/>
      </c>
    </row>
    <row r="83" spans="1:33" ht="13">
      <c r="A83" s="63">
        <v>1</v>
      </c>
      <c r="B83" s="64" t="str">
        <f ca="1">IFERROR(__xludf.DUMMYFUNCTION("""COMPUTED_VALUE"""),"I.E. CIUDAD LATINA")</f>
        <v>I.E. CIUDAD LATINA</v>
      </c>
      <c r="C83" s="65">
        <f ca="1">IFERROR(__xludf.DUMMYFUNCTION("""COMPUTED_VALUE"""),18)</f>
        <v>18</v>
      </c>
      <c r="D83" s="66" t="str">
        <f ca="1">IFERROR(__xludf.DUMMYFUNCTION("""COMPUTED_VALUE"""),"Pendiente por Digitar")</f>
        <v>Pendiente por Digitar</v>
      </c>
      <c r="E83" s="65" t="str">
        <f ca="1">IFERROR(__xludf.DUMMYFUNCTION("""COMPUTED_VALUE"""),"")</f>
        <v/>
      </c>
      <c r="F83" s="65" t="str">
        <f ca="1">IFERROR(__xludf.DUMMYFUNCTION("""COMPUTED_VALUE"""),"")</f>
        <v/>
      </c>
      <c r="G83" s="65" t="str">
        <f ca="1">IFERROR(__xludf.DUMMYFUNCTION("""COMPUTED_VALUE"""),"")</f>
        <v/>
      </c>
      <c r="H83" s="65" t="str">
        <f ca="1">IFERROR(__xludf.DUMMYFUNCTION("""COMPUTED_VALUE"""),"")</f>
        <v/>
      </c>
      <c r="I83" s="65" t="str">
        <f ca="1">IFERROR(__xludf.DUMMYFUNCTION("""COMPUTED_VALUE"""),"")</f>
        <v/>
      </c>
      <c r="J83" s="65" t="str">
        <f ca="1">IFERROR(__xludf.DUMMYFUNCTION("""COMPUTED_VALUE"""),"")</f>
        <v/>
      </c>
      <c r="K83" s="65" t="str">
        <f ca="1">IFERROR(__xludf.DUMMYFUNCTION("""COMPUTED_VALUE"""),"")</f>
        <v/>
      </c>
      <c r="L83" s="65" t="str">
        <f ca="1">IFERROR(__xludf.DUMMYFUNCTION("""COMPUTED_VALUE"""),"")</f>
        <v/>
      </c>
      <c r="M83" s="65" t="str">
        <f ca="1">IFERROR(__xludf.DUMMYFUNCTION("""COMPUTED_VALUE"""),"")</f>
        <v/>
      </c>
      <c r="N83" s="65" t="str">
        <f ca="1">IFERROR(__xludf.DUMMYFUNCTION("""COMPUTED_VALUE"""),"")</f>
        <v/>
      </c>
      <c r="O83" s="65" t="str">
        <f ca="1">IFERROR(__xludf.DUMMYFUNCTION("""COMPUTED_VALUE"""),"")</f>
        <v/>
      </c>
      <c r="P83" s="65" t="str">
        <f ca="1">IFERROR(__xludf.DUMMYFUNCTION("""COMPUTED_VALUE"""),"")</f>
        <v/>
      </c>
      <c r="Q83" s="65" t="str">
        <f ca="1">IFERROR(__xludf.DUMMYFUNCTION("""COMPUTED_VALUE"""),"")</f>
        <v/>
      </c>
      <c r="R83" s="65" t="str">
        <f ca="1">IFERROR(__xludf.DUMMYFUNCTION("""COMPUTED_VALUE"""),"")</f>
        <v/>
      </c>
      <c r="S83" s="65" t="str">
        <f ca="1">IFERROR(__xludf.DUMMYFUNCTION("""COMPUTED_VALUE"""),"")</f>
        <v/>
      </c>
      <c r="T83" s="65" t="str">
        <f ca="1">IFERROR(__xludf.DUMMYFUNCTION("""COMPUTED_VALUE"""),"")</f>
        <v/>
      </c>
      <c r="U83" s="65" t="str">
        <f ca="1">IFERROR(__xludf.DUMMYFUNCTION("""COMPUTED_VALUE"""),"")</f>
        <v/>
      </c>
      <c r="V83" s="65" t="str">
        <f ca="1">IFERROR(__xludf.DUMMYFUNCTION("""COMPUTED_VALUE"""),"")</f>
        <v/>
      </c>
      <c r="W83" s="65" t="str">
        <f ca="1">IFERROR(__xludf.DUMMYFUNCTION("""COMPUTED_VALUE"""),"")</f>
        <v/>
      </c>
      <c r="X83" s="65" t="str">
        <f ca="1">IFERROR(__xludf.DUMMYFUNCTION("""COMPUTED_VALUE"""),"")</f>
        <v/>
      </c>
      <c r="Y83" s="65" t="str">
        <f ca="1">IFERROR(__xludf.DUMMYFUNCTION("""COMPUTED_VALUE"""),"")</f>
        <v/>
      </c>
      <c r="Z83" s="65" t="str">
        <f ca="1">IFERROR(__xludf.DUMMYFUNCTION("""COMPUTED_VALUE"""),"")</f>
        <v/>
      </c>
      <c r="AA83" s="65" t="str">
        <f ca="1">IFERROR(__xludf.DUMMYFUNCTION("""COMPUTED_VALUE"""),"")</f>
        <v/>
      </c>
      <c r="AB83" s="65" t="str">
        <f ca="1">IFERROR(__xludf.DUMMYFUNCTION("""COMPUTED_VALUE"""),"")</f>
        <v/>
      </c>
      <c r="AC83" s="65" t="str">
        <f ca="1">IFERROR(__xludf.DUMMYFUNCTION("""COMPUTED_VALUE"""),"")</f>
        <v/>
      </c>
      <c r="AD83" s="65" t="str">
        <f ca="1">IFERROR(__xludf.DUMMYFUNCTION("""COMPUTED_VALUE"""),"")</f>
        <v/>
      </c>
      <c r="AE83" s="65" t="str">
        <f ca="1">IFERROR(__xludf.DUMMYFUNCTION("""COMPUTED_VALUE"""),"")</f>
        <v/>
      </c>
      <c r="AF83" s="65" t="str">
        <f ca="1">IFERROR(__xludf.DUMMYFUNCTION("""COMPUTED_VALUE"""),"")</f>
        <v/>
      </c>
      <c r="AG83" s="65" t="str">
        <f ca="1">IFERROR(__xludf.DUMMYFUNCTION("""COMPUTED_VALUE"""),"")</f>
        <v/>
      </c>
    </row>
    <row r="84" spans="1:33" ht="13">
      <c r="A84" s="63">
        <v>1</v>
      </c>
      <c r="B84" s="64" t="str">
        <f ca="1">IFERROR(__xludf.DUMMYFUNCTION("""COMPUTED_VALUE"""),"I.E. CIUDAD LATINA")</f>
        <v>I.E. CIUDAD LATINA</v>
      </c>
      <c r="C84" s="65">
        <f ca="1">IFERROR(__xludf.DUMMYFUNCTION("""COMPUTED_VALUE"""),19)</f>
        <v>19</v>
      </c>
      <c r="D84" s="66" t="str">
        <f ca="1">IFERROR(__xludf.DUMMYFUNCTION("""COMPUTED_VALUE"""),"Pendiente por Digitar")</f>
        <v>Pendiente por Digitar</v>
      </c>
      <c r="E84" s="65" t="str">
        <f ca="1">IFERROR(__xludf.DUMMYFUNCTION("""COMPUTED_VALUE"""),"")</f>
        <v/>
      </c>
      <c r="F84" s="65" t="str">
        <f ca="1">IFERROR(__xludf.DUMMYFUNCTION("""COMPUTED_VALUE"""),"")</f>
        <v/>
      </c>
      <c r="G84" s="65" t="str">
        <f ca="1">IFERROR(__xludf.DUMMYFUNCTION("""COMPUTED_VALUE"""),"")</f>
        <v/>
      </c>
      <c r="H84" s="65" t="str">
        <f ca="1">IFERROR(__xludf.DUMMYFUNCTION("""COMPUTED_VALUE"""),"")</f>
        <v/>
      </c>
      <c r="I84" s="65" t="str">
        <f ca="1">IFERROR(__xludf.DUMMYFUNCTION("""COMPUTED_VALUE"""),"")</f>
        <v/>
      </c>
      <c r="J84" s="65" t="str">
        <f ca="1">IFERROR(__xludf.DUMMYFUNCTION("""COMPUTED_VALUE"""),"")</f>
        <v/>
      </c>
      <c r="K84" s="65" t="str">
        <f ca="1">IFERROR(__xludf.DUMMYFUNCTION("""COMPUTED_VALUE"""),"")</f>
        <v/>
      </c>
      <c r="L84" s="65" t="str">
        <f ca="1">IFERROR(__xludf.DUMMYFUNCTION("""COMPUTED_VALUE"""),"")</f>
        <v/>
      </c>
      <c r="M84" s="65" t="str">
        <f ca="1">IFERROR(__xludf.DUMMYFUNCTION("""COMPUTED_VALUE"""),"")</f>
        <v/>
      </c>
      <c r="N84" s="65" t="str">
        <f ca="1">IFERROR(__xludf.DUMMYFUNCTION("""COMPUTED_VALUE"""),"")</f>
        <v/>
      </c>
      <c r="O84" s="65" t="str">
        <f ca="1">IFERROR(__xludf.DUMMYFUNCTION("""COMPUTED_VALUE"""),"")</f>
        <v/>
      </c>
      <c r="P84" s="65" t="str">
        <f ca="1">IFERROR(__xludf.DUMMYFUNCTION("""COMPUTED_VALUE"""),"")</f>
        <v/>
      </c>
      <c r="Q84" s="65" t="str">
        <f ca="1">IFERROR(__xludf.DUMMYFUNCTION("""COMPUTED_VALUE"""),"")</f>
        <v/>
      </c>
      <c r="R84" s="65" t="str">
        <f ca="1">IFERROR(__xludf.DUMMYFUNCTION("""COMPUTED_VALUE"""),"")</f>
        <v/>
      </c>
      <c r="S84" s="65" t="str">
        <f ca="1">IFERROR(__xludf.DUMMYFUNCTION("""COMPUTED_VALUE"""),"")</f>
        <v/>
      </c>
      <c r="T84" s="65" t="str">
        <f ca="1">IFERROR(__xludf.DUMMYFUNCTION("""COMPUTED_VALUE"""),"")</f>
        <v/>
      </c>
      <c r="U84" s="65" t="str">
        <f ca="1">IFERROR(__xludf.DUMMYFUNCTION("""COMPUTED_VALUE"""),"")</f>
        <v/>
      </c>
      <c r="V84" s="65" t="str">
        <f ca="1">IFERROR(__xludf.DUMMYFUNCTION("""COMPUTED_VALUE"""),"")</f>
        <v/>
      </c>
      <c r="W84" s="65" t="str">
        <f ca="1">IFERROR(__xludf.DUMMYFUNCTION("""COMPUTED_VALUE"""),"")</f>
        <v/>
      </c>
      <c r="X84" s="65" t="str">
        <f ca="1">IFERROR(__xludf.DUMMYFUNCTION("""COMPUTED_VALUE"""),"")</f>
        <v/>
      </c>
      <c r="Y84" s="65" t="str">
        <f ca="1">IFERROR(__xludf.DUMMYFUNCTION("""COMPUTED_VALUE"""),"")</f>
        <v/>
      </c>
      <c r="Z84" s="65" t="str">
        <f ca="1">IFERROR(__xludf.DUMMYFUNCTION("""COMPUTED_VALUE"""),"")</f>
        <v/>
      </c>
      <c r="AA84" s="65" t="str">
        <f ca="1">IFERROR(__xludf.DUMMYFUNCTION("""COMPUTED_VALUE"""),"")</f>
        <v/>
      </c>
      <c r="AB84" s="65" t="str">
        <f ca="1">IFERROR(__xludf.DUMMYFUNCTION("""COMPUTED_VALUE"""),"")</f>
        <v/>
      </c>
      <c r="AC84" s="65" t="str">
        <f ca="1">IFERROR(__xludf.DUMMYFUNCTION("""COMPUTED_VALUE"""),"")</f>
        <v/>
      </c>
      <c r="AD84" s="65" t="str">
        <f ca="1">IFERROR(__xludf.DUMMYFUNCTION("""COMPUTED_VALUE"""),"")</f>
        <v/>
      </c>
      <c r="AE84" s="65" t="str">
        <f ca="1">IFERROR(__xludf.DUMMYFUNCTION("""COMPUTED_VALUE"""),"")</f>
        <v/>
      </c>
      <c r="AF84" s="65" t="str">
        <f ca="1">IFERROR(__xludf.DUMMYFUNCTION("""COMPUTED_VALUE"""),"")</f>
        <v/>
      </c>
      <c r="AG84" s="65" t="str">
        <f ca="1">IFERROR(__xludf.DUMMYFUNCTION("""COMPUTED_VALUE"""),"")</f>
        <v/>
      </c>
    </row>
    <row r="85" spans="1:33" ht="13">
      <c r="A85" s="63">
        <v>1</v>
      </c>
      <c r="B85" s="64" t="str">
        <f ca="1">IFERROR(__xludf.DUMMYFUNCTION("""COMPUTED_VALUE"""),"I.E. CIUDAD LATINA")</f>
        <v>I.E. CIUDAD LATINA</v>
      </c>
      <c r="C85" s="65">
        <f ca="1">IFERROR(__xludf.DUMMYFUNCTION("""COMPUTED_VALUE"""),20)</f>
        <v>20</v>
      </c>
      <c r="D85" s="66" t="str">
        <f ca="1">IFERROR(__xludf.DUMMYFUNCTION("""COMPUTED_VALUE"""),"Pendiente por Digitar")</f>
        <v>Pendiente por Digitar</v>
      </c>
      <c r="E85" s="65" t="str">
        <f ca="1">IFERROR(__xludf.DUMMYFUNCTION("""COMPUTED_VALUE"""),"")</f>
        <v/>
      </c>
      <c r="F85" s="65" t="str">
        <f ca="1">IFERROR(__xludf.DUMMYFUNCTION("""COMPUTED_VALUE"""),"")</f>
        <v/>
      </c>
      <c r="G85" s="65" t="str">
        <f ca="1">IFERROR(__xludf.DUMMYFUNCTION("""COMPUTED_VALUE"""),"")</f>
        <v/>
      </c>
      <c r="H85" s="65" t="str">
        <f ca="1">IFERROR(__xludf.DUMMYFUNCTION("""COMPUTED_VALUE"""),"")</f>
        <v/>
      </c>
      <c r="I85" s="65" t="str">
        <f ca="1">IFERROR(__xludf.DUMMYFUNCTION("""COMPUTED_VALUE"""),"")</f>
        <v/>
      </c>
      <c r="J85" s="65" t="str">
        <f ca="1">IFERROR(__xludf.DUMMYFUNCTION("""COMPUTED_VALUE"""),"")</f>
        <v/>
      </c>
      <c r="K85" s="65" t="str">
        <f ca="1">IFERROR(__xludf.DUMMYFUNCTION("""COMPUTED_VALUE"""),"")</f>
        <v/>
      </c>
      <c r="L85" s="65" t="str">
        <f ca="1">IFERROR(__xludf.DUMMYFUNCTION("""COMPUTED_VALUE"""),"")</f>
        <v/>
      </c>
      <c r="M85" s="65" t="str">
        <f ca="1">IFERROR(__xludf.DUMMYFUNCTION("""COMPUTED_VALUE"""),"")</f>
        <v/>
      </c>
      <c r="N85" s="65" t="str">
        <f ca="1">IFERROR(__xludf.DUMMYFUNCTION("""COMPUTED_VALUE"""),"")</f>
        <v/>
      </c>
      <c r="O85" s="65" t="str">
        <f ca="1">IFERROR(__xludf.DUMMYFUNCTION("""COMPUTED_VALUE"""),"")</f>
        <v/>
      </c>
      <c r="P85" s="65" t="str">
        <f ca="1">IFERROR(__xludf.DUMMYFUNCTION("""COMPUTED_VALUE"""),"")</f>
        <v/>
      </c>
      <c r="Q85" s="65" t="str">
        <f ca="1">IFERROR(__xludf.DUMMYFUNCTION("""COMPUTED_VALUE"""),"")</f>
        <v/>
      </c>
      <c r="R85" s="65" t="str">
        <f ca="1">IFERROR(__xludf.DUMMYFUNCTION("""COMPUTED_VALUE"""),"")</f>
        <v/>
      </c>
      <c r="S85" s="65" t="str">
        <f ca="1">IFERROR(__xludf.DUMMYFUNCTION("""COMPUTED_VALUE"""),"")</f>
        <v/>
      </c>
      <c r="T85" s="65" t="str">
        <f ca="1">IFERROR(__xludf.DUMMYFUNCTION("""COMPUTED_VALUE"""),"")</f>
        <v/>
      </c>
      <c r="U85" s="65" t="str">
        <f ca="1">IFERROR(__xludf.DUMMYFUNCTION("""COMPUTED_VALUE"""),"")</f>
        <v/>
      </c>
      <c r="V85" s="65" t="str">
        <f ca="1">IFERROR(__xludf.DUMMYFUNCTION("""COMPUTED_VALUE"""),"")</f>
        <v/>
      </c>
      <c r="W85" s="65" t="str">
        <f ca="1">IFERROR(__xludf.DUMMYFUNCTION("""COMPUTED_VALUE"""),"")</f>
        <v/>
      </c>
      <c r="X85" s="65" t="str">
        <f ca="1">IFERROR(__xludf.DUMMYFUNCTION("""COMPUTED_VALUE"""),"")</f>
        <v/>
      </c>
      <c r="Y85" s="65" t="str">
        <f ca="1">IFERROR(__xludf.DUMMYFUNCTION("""COMPUTED_VALUE"""),"")</f>
        <v/>
      </c>
      <c r="Z85" s="65" t="str">
        <f ca="1">IFERROR(__xludf.DUMMYFUNCTION("""COMPUTED_VALUE"""),"")</f>
        <v/>
      </c>
      <c r="AA85" s="65" t="str">
        <f ca="1">IFERROR(__xludf.DUMMYFUNCTION("""COMPUTED_VALUE"""),"")</f>
        <v/>
      </c>
      <c r="AB85" s="65" t="str">
        <f ca="1">IFERROR(__xludf.DUMMYFUNCTION("""COMPUTED_VALUE"""),"")</f>
        <v/>
      </c>
      <c r="AC85" s="65" t="str">
        <f ca="1">IFERROR(__xludf.DUMMYFUNCTION("""COMPUTED_VALUE"""),"")</f>
        <v/>
      </c>
      <c r="AD85" s="65" t="str">
        <f ca="1">IFERROR(__xludf.DUMMYFUNCTION("""COMPUTED_VALUE"""),"")</f>
        <v/>
      </c>
      <c r="AE85" s="65" t="str">
        <f ca="1">IFERROR(__xludf.DUMMYFUNCTION("""COMPUTED_VALUE"""),"")</f>
        <v/>
      </c>
      <c r="AF85" s="65" t="str">
        <f ca="1">IFERROR(__xludf.DUMMYFUNCTION("""COMPUTED_VALUE"""),"")</f>
        <v/>
      </c>
      <c r="AG85" s="65" t="str">
        <f ca="1">IFERROR(__xludf.DUMMYFUNCTION("""COMPUTED_VALUE"""),"")</f>
        <v/>
      </c>
    </row>
    <row r="86" spans="1:33" ht="13">
      <c r="A86" s="63">
        <v>1</v>
      </c>
      <c r="B86" s="64" t="str">
        <f ca="1">IFERROR(__xludf.DUMMYFUNCTION("""COMPUTED_VALUE"""),"I.E. CIUDAD LATINA")</f>
        <v>I.E. CIUDAD LATINA</v>
      </c>
      <c r="C86" s="65">
        <f ca="1">IFERROR(__xludf.DUMMYFUNCTION("""COMPUTED_VALUE"""),21)</f>
        <v>21</v>
      </c>
      <c r="D86" s="66" t="str">
        <f ca="1">IFERROR(__xludf.DUMMYFUNCTION("""COMPUTED_VALUE"""),"Pendiente por Digitar")</f>
        <v>Pendiente por Digitar</v>
      </c>
      <c r="E86" s="65" t="str">
        <f ca="1">IFERROR(__xludf.DUMMYFUNCTION("""COMPUTED_VALUE"""),"")</f>
        <v/>
      </c>
      <c r="F86" s="65" t="str">
        <f ca="1">IFERROR(__xludf.DUMMYFUNCTION("""COMPUTED_VALUE"""),"")</f>
        <v/>
      </c>
      <c r="G86" s="65" t="str">
        <f ca="1">IFERROR(__xludf.DUMMYFUNCTION("""COMPUTED_VALUE"""),"")</f>
        <v/>
      </c>
      <c r="H86" s="65" t="str">
        <f ca="1">IFERROR(__xludf.DUMMYFUNCTION("""COMPUTED_VALUE"""),"")</f>
        <v/>
      </c>
      <c r="I86" s="65" t="str">
        <f ca="1">IFERROR(__xludf.DUMMYFUNCTION("""COMPUTED_VALUE"""),"")</f>
        <v/>
      </c>
      <c r="J86" s="65" t="str">
        <f ca="1">IFERROR(__xludf.DUMMYFUNCTION("""COMPUTED_VALUE"""),"")</f>
        <v/>
      </c>
      <c r="K86" s="65" t="str">
        <f ca="1">IFERROR(__xludf.DUMMYFUNCTION("""COMPUTED_VALUE"""),"")</f>
        <v/>
      </c>
      <c r="L86" s="65" t="str">
        <f ca="1">IFERROR(__xludf.DUMMYFUNCTION("""COMPUTED_VALUE"""),"")</f>
        <v/>
      </c>
      <c r="M86" s="65" t="str">
        <f ca="1">IFERROR(__xludf.DUMMYFUNCTION("""COMPUTED_VALUE"""),"")</f>
        <v/>
      </c>
      <c r="N86" s="65" t="str">
        <f ca="1">IFERROR(__xludf.DUMMYFUNCTION("""COMPUTED_VALUE"""),"")</f>
        <v/>
      </c>
      <c r="O86" s="65" t="str">
        <f ca="1">IFERROR(__xludf.DUMMYFUNCTION("""COMPUTED_VALUE"""),"")</f>
        <v/>
      </c>
      <c r="P86" s="65" t="str">
        <f ca="1">IFERROR(__xludf.DUMMYFUNCTION("""COMPUTED_VALUE"""),"")</f>
        <v/>
      </c>
      <c r="Q86" s="65" t="str">
        <f ca="1">IFERROR(__xludf.DUMMYFUNCTION("""COMPUTED_VALUE"""),"")</f>
        <v/>
      </c>
      <c r="R86" s="65" t="str">
        <f ca="1">IFERROR(__xludf.DUMMYFUNCTION("""COMPUTED_VALUE"""),"")</f>
        <v/>
      </c>
      <c r="S86" s="65" t="str">
        <f ca="1">IFERROR(__xludf.DUMMYFUNCTION("""COMPUTED_VALUE"""),"")</f>
        <v/>
      </c>
      <c r="T86" s="65" t="str">
        <f ca="1">IFERROR(__xludf.DUMMYFUNCTION("""COMPUTED_VALUE"""),"")</f>
        <v/>
      </c>
      <c r="U86" s="65" t="str">
        <f ca="1">IFERROR(__xludf.DUMMYFUNCTION("""COMPUTED_VALUE"""),"")</f>
        <v/>
      </c>
      <c r="V86" s="65" t="str">
        <f ca="1">IFERROR(__xludf.DUMMYFUNCTION("""COMPUTED_VALUE"""),"")</f>
        <v/>
      </c>
      <c r="W86" s="65" t="str">
        <f ca="1">IFERROR(__xludf.DUMMYFUNCTION("""COMPUTED_VALUE"""),"")</f>
        <v/>
      </c>
      <c r="X86" s="65" t="str">
        <f ca="1">IFERROR(__xludf.DUMMYFUNCTION("""COMPUTED_VALUE"""),"")</f>
        <v/>
      </c>
      <c r="Y86" s="65" t="str">
        <f ca="1">IFERROR(__xludf.DUMMYFUNCTION("""COMPUTED_VALUE"""),"")</f>
        <v/>
      </c>
      <c r="Z86" s="65" t="str">
        <f ca="1">IFERROR(__xludf.DUMMYFUNCTION("""COMPUTED_VALUE"""),"")</f>
        <v/>
      </c>
      <c r="AA86" s="65" t="str">
        <f ca="1">IFERROR(__xludf.DUMMYFUNCTION("""COMPUTED_VALUE"""),"")</f>
        <v/>
      </c>
      <c r="AB86" s="65" t="str">
        <f ca="1">IFERROR(__xludf.DUMMYFUNCTION("""COMPUTED_VALUE"""),"")</f>
        <v/>
      </c>
      <c r="AC86" s="65" t="str">
        <f ca="1">IFERROR(__xludf.DUMMYFUNCTION("""COMPUTED_VALUE"""),"")</f>
        <v/>
      </c>
      <c r="AD86" s="65" t="str">
        <f ca="1">IFERROR(__xludf.DUMMYFUNCTION("""COMPUTED_VALUE"""),"")</f>
        <v/>
      </c>
      <c r="AE86" s="65" t="str">
        <f ca="1">IFERROR(__xludf.DUMMYFUNCTION("""COMPUTED_VALUE"""),"")</f>
        <v/>
      </c>
      <c r="AF86" s="65" t="str">
        <f ca="1">IFERROR(__xludf.DUMMYFUNCTION("""COMPUTED_VALUE"""),"")</f>
        <v/>
      </c>
      <c r="AG86" s="65" t="str">
        <f ca="1">IFERROR(__xludf.DUMMYFUNCTION("""COMPUTED_VALUE"""),"")</f>
        <v/>
      </c>
    </row>
    <row r="87" spans="1:33" ht="13">
      <c r="A87" s="63">
        <v>1</v>
      </c>
      <c r="B87" s="64" t="str">
        <f ca="1">IFERROR(__xludf.DUMMYFUNCTION("""COMPUTED_VALUE"""),"I.E. CIUDAD LATINA")</f>
        <v>I.E. CIUDAD LATINA</v>
      </c>
      <c r="C87" s="65">
        <f ca="1">IFERROR(__xludf.DUMMYFUNCTION("""COMPUTED_VALUE"""),22)</f>
        <v>22</v>
      </c>
      <c r="D87" s="66" t="str">
        <f ca="1">IFERROR(__xludf.DUMMYFUNCTION("""COMPUTED_VALUE"""),"Pendiente por Digitar")</f>
        <v>Pendiente por Digitar</v>
      </c>
      <c r="E87" s="65" t="str">
        <f ca="1">IFERROR(__xludf.DUMMYFUNCTION("""COMPUTED_VALUE"""),"")</f>
        <v/>
      </c>
      <c r="F87" s="65" t="str">
        <f ca="1">IFERROR(__xludf.DUMMYFUNCTION("""COMPUTED_VALUE"""),"")</f>
        <v/>
      </c>
      <c r="G87" s="65" t="str">
        <f ca="1">IFERROR(__xludf.DUMMYFUNCTION("""COMPUTED_VALUE"""),"")</f>
        <v/>
      </c>
      <c r="H87" s="65" t="str">
        <f ca="1">IFERROR(__xludf.DUMMYFUNCTION("""COMPUTED_VALUE"""),"")</f>
        <v/>
      </c>
      <c r="I87" s="65" t="str">
        <f ca="1">IFERROR(__xludf.DUMMYFUNCTION("""COMPUTED_VALUE"""),"")</f>
        <v/>
      </c>
      <c r="J87" s="65" t="str">
        <f ca="1">IFERROR(__xludf.DUMMYFUNCTION("""COMPUTED_VALUE"""),"")</f>
        <v/>
      </c>
      <c r="K87" s="65" t="str">
        <f ca="1">IFERROR(__xludf.DUMMYFUNCTION("""COMPUTED_VALUE"""),"")</f>
        <v/>
      </c>
      <c r="L87" s="65" t="str">
        <f ca="1">IFERROR(__xludf.DUMMYFUNCTION("""COMPUTED_VALUE"""),"")</f>
        <v/>
      </c>
      <c r="M87" s="65" t="str">
        <f ca="1">IFERROR(__xludf.DUMMYFUNCTION("""COMPUTED_VALUE"""),"")</f>
        <v/>
      </c>
      <c r="N87" s="65" t="str">
        <f ca="1">IFERROR(__xludf.DUMMYFUNCTION("""COMPUTED_VALUE"""),"")</f>
        <v/>
      </c>
      <c r="O87" s="65" t="str">
        <f ca="1">IFERROR(__xludf.DUMMYFUNCTION("""COMPUTED_VALUE"""),"")</f>
        <v/>
      </c>
      <c r="P87" s="65" t="str">
        <f ca="1">IFERROR(__xludf.DUMMYFUNCTION("""COMPUTED_VALUE"""),"")</f>
        <v/>
      </c>
      <c r="Q87" s="65" t="str">
        <f ca="1">IFERROR(__xludf.DUMMYFUNCTION("""COMPUTED_VALUE"""),"")</f>
        <v/>
      </c>
      <c r="R87" s="65" t="str">
        <f ca="1">IFERROR(__xludf.DUMMYFUNCTION("""COMPUTED_VALUE"""),"")</f>
        <v/>
      </c>
      <c r="S87" s="65" t="str">
        <f ca="1">IFERROR(__xludf.DUMMYFUNCTION("""COMPUTED_VALUE"""),"")</f>
        <v/>
      </c>
      <c r="T87" s="65" t="str">
        <f ca="1">IFERROR(__xludf.DUMMYFUNCTION("""COMPUTED_VALUE"""),"")</f>
        <v/>
      </c>
      <c r="U87" s="65" t="str">
        <f ca="1">IFERROR(__xludf.DUMMYFUNCTION("""COMPUTED_VALUE"""),"")</f>
        <v/>
      </c>
      <c r="V87" s="65" t="str">
        <f ca="1">IFERROR(__xludf.DUMMYFUNCTION("""COMPUTED_VALUE"""),"")</f>
        <v/>
      </c>
      <c r="W87" s="65" t="str">
        <f ca="1">IFERROR(__xludf.DUMMYFUNCTION("""COMPUTED_VALUE"""),"")</f>
        <v/>
      </c>
      <c r="X87" s="65" t="str">
        <f ca="1">IFERROR(__xludf.DUMMYFUNCTION("""COMPUTED_VALUE"""),"")</f>
        <v/>
      </c>
      <c r="Y87" s="65" t="str">
        <f ca="1">IFERROR(__xludf.DUMMYFUNCTION("""COMPUTED_VALUE"""),"")</f>
        <v/>
      </c>
      <c r="Z87" s="65" t="str">
        <f ca="1">IFERROR(__xludf.DUMMYFUNCTION("""COMPUTED_VALUE"""),"")</f>
        <v/>
      </c>
      <c r="AA87" s="65" t="str">
        <f ca="1">IFERROR(__xludf.DUMMYFUNCTION("""COMPUTED_VALUE"""),"")</f>
        <v/>
      </c>
      <c r="AB87" s="65" t="str">
        <f ca="1">IFERROR(__xludf.DUMMYFUNCTION("""COMPUTED_VALUE"""),"")</f>
        <v/>
      </c>
      <c r="AC87" s="65" t="str">
        <f ca="1">IFERROR(__xludf.DUMMYFUNCTION("""COMPUTED_VALUE"""),"")</f>
        <v/>
      </c>
      <c r="AD87" s="65" t="str">
        <f ca="1">IFERROR(__xludf.DUMMYFUNCTION("""COMPUTED_VALUE"""),"")</f>
        <v/>
      </c>
      <c r="AE87" s="65" t="str">
        <f ca="1">IFERROR(__xludf.DUMMYFUNCTION("""COMPUTED_VALUE"""),"")</f>
        <v/>
      </c>
      <c r="AF87" s="65" t="str">
        <f ca="1">IFERROR(__xludf.DUMMYFUNCTION("""COMPUTED_VALUE"""),"")</f>
        <v/>
      </c>
      <c r="AG87" s="65" t="str">
        <f ca="1">IFERROR(__xludf.DUMMYFUNCTION("""COMPUTED_VALUE"""),"")</f>
        <v/>
      </c>
    </row>
    <row r="88" spans="1:33" ht="13">
      <c r="A88" s="63">
        <v>1</v>
      </c>
      <c r="B88" s="64" t="str">
        <f ca="1">IFERROR(__xludf.DUMMYFUNCTION("""COMPUTED_VALUE"""),"I.E. CIUDAD LATINA")</f>
        <v>I.E. CIUDAD LATINA</v>
      </c>
      <c r="C88" s="65">
        <f ca="1">IFERROR(__xludf.DUMMYFUNCTION("""COMPUTED_VALUE"""),23)</f>
        <v>23</v>
      </c>
      <c r="D88" s="66" t="str">
        <f ca="1">IFERROR(__xludf.DUMMYFUNCTION("""COMPUTED_VALUE"""),"Pendiente por Digitar")</f>
        <v>Pendiente por Digitar</v>
      </c>
      <c r="E88" s="65" t="str">
        <f ca="1">IFERROR(__xludf.DUMMYFUNCTION("""COMPUTED_VALUE"""),"")</f>
        <v/>
      </c>
      <c r="F88" s="65" t="str">
        <f ca="1">IFERROR(__xludf.DUMMYFUNCTION("""COMPUTED_VALUE"""),"")</f>
        <v/>
      </c>
      <c r="G88" s="65" t="str">
        <f ca="1">IFERROR(__xludf.DUMMYFUNCTION("""COMPUTED_VALUE"""),"")</f>
        <v/>
      </c>
      <c r="H88" s="65" t="str">
        <f ca="1">IFERROR(__xludf.DUMMYFUNCTION("""COMPUTED_VALUE"""),"")</f>
        <v/>
      </c>
      <c r="I88" s="65" t="str">
        <f ca="1">IFERROR(__xludf.DUMMYFUNCTION("""COMPUTED_VALUE"""),"")</f>
        <v/>
      </c>
      <c r="J88" s="65" t="str">
        <f ca="1">IFERROR(__xludf.DUMMYFUNCTION("""COMPUTED_VALUE"""),"")</f>
        <v/>
      </c>
      <c r="K88" s="65" t="str">
        <f ca="1">IFERROR(__xludf.DUMMYFUNCTION("""COMPUTED_VALUE"""),"")</f>
        <v/>
      </c>
      <c r="L88" s="65" t="str">
        <f ca="1">IFERROR(__xludf.DUMMYFUNCTION("""COMPUTED_VALUE"""),"")</f>
        <v/>
      </c>
      <c r="M88" s="65" t="str">
        <f ca="1">IFERROR(__xludf.DUMMYFUNCTION("""COMPUTED_VALUE"""),"")</f>
        <v/>
      </c>
      <c r="N88" s="65" t="str">
        <f ca="1">IFERROR(__xludf.DUMMYFUNCTION("""COMPUTED_VALUE"""),"")</f>
        <v/>
      </c>
      <c r="O88" s="65" t="str">
        <f ca="1">IFERROR(__xludf.DUMMYFUNCTION("""COMPUTED_VALUE"""),"")</f>
        <v/>
      </c>
      <c r="P88" s="65" t="str">
        <f ca="1">IFERROR(__xludf.DUMMYFUNCTION("""COMPUTED_VALUE"""),"")</f>
        <v/>
      </c>
      <c r="Q88" s="65" t="str">
        <f ca="1">IFERROR(__xludf.DUMMYFUNCTION("""COMPUTED_VALUE"""),"")</f>
        <v/>
      </c>
      <c r="R88" s="65" t="str">
        <f ca="1">IFERROR(__xludf.DUMMYFUNCTION("""COMPUTED_VALUE"""),"")</f>
        <v/>
      </c>
      <c r="S88" s="65" t="str">
        <f ca="1">IFERROR(__xludf.DUMMYFUNCTION("""COMPUTED_VALUE"""),"")</f>
        <v/>
      </c>
      <c r="T88" s="65" t="str">
        <f ca="1">IFERROR(__xludf.DUMMYFUNCTION("""COMPUTED_VALUE"""),"")</f>
        <v/>
      </c>
      <c r="U88" s="65" t="str">
        <f ca="1">IFERROR(__xludf.DUMMYFUNCTION("""COMPUTED_VALUE"""),"")</f>
        <v/>
      </c>
      <c r="V88" s="65" t="str">
        <f ca="1">IFERROR(__xludf.DUMMYFUNCTION("""COMPUTED_VALUE"""),"")</f>
        <v/>
      </c>
      <c r="W88" s="65" t="str">
        <f ca="1">IFERROR(__xludf.DUMMYFUNCTION("""COMPUTED_VALUE"""),"")</f>
        <v/>
      </c>
      <c r="X88" s="65" t="str">
        <f ca="1">IFERROR(__xludf.DUMMYFUNCTION("""COMPUTED_VALUE"""),"")</f>
        <v/>
      </c>
      <c r="Y88" s="65" t="str">
        <f ca="1">IFERROR(__xludf.DUMMYFUNCTION("""COMPUTED_VALUE"""),"")</f>
        <v/>
      </c>
      <c r="Z88" s="65" t="str">
        <f ca="1">IFERROR(__xludf.DUMMYFUNCTION("""COMPUTED_VALUE"""),"")</f>
        <v/>
      </c>
      <c r="AA88" s="65" t="str">
        <f ca="1">IFERROR(__xludf.DUMMYFUNCTION("""COMPUTED_VALUE"""),"")</f>
        <v/>
      </c>
      <c r="AB88" s="65" t="str">
        <f ca="1">IFERROR(__xludf.DUMMYFUNCTION("""COMPUTED_VALUE"""),"")</f>
        <v/>
      </c>
      <c r="AC88" s="65" t="str">
        <f ca="1">IFERROR(__xludf.DUMMYFUNCTION("""COMPUTED_VALUE"""),"")</f>
        <v/>
      </c>
      <c r="AD88" s="65" t="str">
        <f ca="1">IFERROR(__xludf.DUMMYFUNCTION("""COMPUTED_VALUE"""),"")</f>
        <v/>
      </c>
      <c r="AE88" s="65" t="str">
        <f ca="1">IFERROR(__xludf.DUMMYFUNCTION("""COMPUTED_VALUE"""),"")</f>
        <v/>
      </c>
      <c r="AF88" s="65" t="str">
        <f ca="1">IFERROR(__xludf.DUMMYFUNCTION("""COMPUTED_VALUE"""),"")</f>
        <v/>
      </c>
      <c r="AG88" s="65" t="str">
        <f ca="1">IFERROR(__xludf.DUMMYFUNCTION("""COMPUTED_VALUE"""),"")</f>
        <v/>
      </c>
    </row>
    <row r="89" spans="1:33" ht="13">
      <c r="A89" s="63">
        <v>1</v>
      </c>
      <c r="B89" s="64" t="str">
        <f ca="1">IFERROR(__xludf.DUMMYFUNCTION("""COMPUTED_VALUE"""),"I.E. CIUDAD LATINA")</f>
        <v>I.E. CIUDAD LATINA</v>
      </c>
      <c r="C89" s="65">
        <f ca="1">IFERROR(__xludf.DUMMYFUNCTION("""COMPUTED_VALUE"""),24)</f>
        <v>24</v>
      </c>
      <c r="D89" s="66" t="str">
        <f ca="1">IFERROR(__xludf.DUMMYFUNCTION("""COMPUTED_VALUE"""),"Pendiente por Digitar")</f>
        <v>Pendiente por Digitar</v>
      </c>
      <c r="E89" s="65" t="str">
        <f ca="1">IFERROR(__xludf.DUMMYFUNCTION("""COMPUTED_VALUE"""),"")</f>
        <v/>
      </c>
      <c r="F89" s="65" t="str">
        <f ca="1">IFERROR(__xludf.DUMMYFUNCTION("""COMPUTED_VALUE"""),"")</f>
        <v/>
      </c>
      <c r="G89" s="65" t="str">
        <f ca="1">IFERROR(__xludf.DUMMYFUNCTION("""COMPUTED_VALUE"""),"")</f>
        <v/>
      </c>
      <c r="H89" s="65" t="str">
        <f ca="1">IFERROR(__xludf.DUMMYFUNCTION("""COMPUTED_VALUE"""),"")</f>
        <v/>
      </c>
      <c r="I89" s="65" t="str">
        <f ca="1">IFERROR(__xludf.DUMMYFUNCTION("""COMPUTED_VALUE"""),"")</f>
        <v/>
      </c>
      <c r="J89" s="65" t="str">
        <f ca="1">IFERROR(__xludf.DUMMYFUNCTION("""COMPUTED_VALUE"""),"")</f>
        <v/>
      </c>
      <c r="K89" s="65" t="str">
        <f ca="1">IFERROR(__xludf.DUMMYFUNCTION("""COMPUTED_VALUE"""),"")</f>
        <v/>
      </c>
      <c r="L89" s="65" t="str">
        <f ca="1">IFERROR(__xludf.DUMMYFUNCTION("""COMPUTED_VALUE"""),"")</f>
        <v/>
      </c>
      <c r="M89" s="65" t="str">
        <f ca="1">IFERROR(__xludf.DUMMYFUNCTION("""COMPUTED_VALUE"""),"")</f>
        <v/>
      </c>
      <c r="N89" s="65" t="str">
        <f ca="1">IFERROR(__xludf.DUMMYFUNCTION("""COMPUTED_VALUE"""),"")</f>
        <v/>
      </c>
      <c r="O89" s="65" t="str">
        <f ca="1">IFERROR(__xludf.DUMMYFUNCTION("""COMPUTED_VALUE"""),"")</f>
        <v/>
      </c>
      <c r="P89" s="65" t="str">
        <f ca="1">IFERROR(__xludf.DUMMYFUNCTION("""COMPUTED_VALUE"""),"")</f>
        <v/>
      </c>
      <c r="Q89" s="65" t="str">
        <f ca="1">IFERROR(__xludf.DUMMYFUNCTION("""COMPUTED_VALUE"""),"")</f>
        <v/>
      </c>
      <c r="R89" s="65" t="str">
        <f ca="1">IFERROR(__xludf.DUMMYFUNCTION("""COMPUTED_VALUE"""),"")</f>
        <v/>
      </c>
      <c r="S89" s="65" t="str">
        <f ca="1">IFERROR(__xludf.DUMMYFUNCTION("""COMPUTED_VALUE"""),"")</f>
        <v/>
      </c>
      <c r="T89" s="65" t="str">
        <f ca="1">IFERROR(__xludf.DUMMYFUNCTION("""COMPUTED_VALUE"""),"")</f>
        <v/>
      </c>
      <c r="U89" s="65" t="str">
        <f ca="1">IFERROR(__xludf.DUMMYFUNCTION("""COMPUTED_VALUE"""),"")</f>
        <v/>
      </c>
      <c r="V89" s="65" t="str">
        <f ca="1">IFERROR(__xludf.DUMMYFUNCTION("""COMPUTED_VALUE"""),"")</f>
        <v/>
      </c>
      <c r="W89" s="65" t="str">
        <f ca="1">IFERROR(__xludf.DUMMYFUNCTION("""COMPUTED_VALUE"""),"")</f>
        <v/>
      </c>
      <c r="X89" s="65" t="str">
        <f ca="1">IFERROR(__xludf.DUMMYFUNCTION("""COMPUTED_VALUE"""),"")</f>
        <v/>
      </c>
      <c r="Y89" s="65" t="str">
        <f ca="1">IFERROR(__xludf.DUMMYFUNCTION("""COMPUTED_VALUE"""),"")</f>
        <v/>
      </c>
      <c r="Z89" s="65" t="str">
        <f ca="1">IFERROR(__xludf.DUMMYFUNCTION("""COMPUTED_VALUE"""),"")</f>
        <v/>
      </c>
      <c r="AA89" s="65" t="str">
        <f ca="1">IFERROR(__xludf.DUMMYFUNCTION("""COMPUTED_VALUE"""),"")</f>
        <v/>
      </c>
      <c r="AB89" s="65" t="str">
        <f ca="1">IFERROR(__xludf.DUMMYFUNCTION("""COMPUTED_VALUE"""),"")</f>
        <v/>
      </c>
      <c r="AC89" s="65" t="str">
        <f ca="1">IFERROR(__xludf.DUMMYFUNCTION("""COMPUTED_VALUE"""),"")</f>
        <v/>
      </c>
      <c r="AD89" s="65" t="str">
        <f ca="1">IFERROR(__xludf.DUMMYFUNCTION("""COMPUTED_VALUE"""),"")</f>
        <v/>
      </c>
      <c r="AE89" s="65" t="str">
        <f ca="1">IFERROR(__xludf.DUMMYFUNCTION("""COMPUTED_VALUE"""),"")</f>
        <v/>
      </c>
      <c r="AF89" s="65" t="str">
        <f ca="1">IFERROR(__xludf.DUMMYFUNCTION("""COMPUTED_VALUE"""),"")</f>
        <v/>
      </c>
      <c r="AG89" s="65" t="str">
        <f ca="1">IFERROR(__xludf.DUMMYFUNCTION("""COMPUTED_VALUE"""),"")</f>
        <v/>
      </c>
    </row>
    <row r="90" spans="1:33" ht="13">
      <c r="A90" s="63">
        <v>1</v>
      </c>
      <c r="B90" s="64" t="str">
        <f ca="1">IFERROR(__xludf.DUMMYFUNCTION("""COMPUTED_VALUE"""),"IE. NUEVO COMPARTIR")</f>
        <v>IE. NUEVO COMPARTIR</v>
      </c>
      <c r="C90" s="65">
        <f ca="1">IFERROR(__xludf.DUMMYFUNCTION("""COMPUTED_VALUE"""),1)</f>
        <v>1</v>
      </c>
      <c r="D90" s="66" t="str">
        <f ca="1">IFERROR(__xludf.DUMMYFUNCTION("""COMPUTED_VALUE"""),"Pendiente por Digitar")</f>
        <v>Pendiente por Digitar</v>
      </c>
      <c r="E90" s="65" t="str">
        <f ca="1">IFERROR(__xludf.DUMMYFUNCTION("""COMPUTED_VALUE"""),"")</f>
        <v/>
      </c>
      <c r="F90" s="65" t="str">
        <f ca="1">IFERROR(__xludf.DUMMYFUNCTION("""COMPUTED_VALUE"""),"")</f>
        <v/>
      </c>
      <c r="G90" s="65" t="str">
        <f ca="1">IFERROR(__xludf.DUMMYFUNCTION("""COMPUTED_VALUE"""),"")</f>
        <v/>
      </c>
      <c r="H90" s="65" t="str">
        <f ca="1">IFERROR(__xludf.DUMMYFUNCTION("""COMPUTED_VALUE"""),"")</f>
        <v/>
      </c>
      <c r="I90" s="65" t="str">
        <f ca="1">IFERROR(__xludf.DUMMYFUNCTION("""COMPUTED_VALUE"""),"")</f>
        <v/>
      </c>
      <c r="J90" s="65" t="str">
        <f ca="1">IFERROR(__xludf.DUMMYFUNCTION("""COMPUTED_VALUE"""),"")</f>
        <v/>
      </c>
      <c r="K90" s="65" t="str">
        <f ca="1">IFERROR(__xludf.DUMMYFUNCTION("""COMPUTED_VALUE"""),"")</f>
        <v/>
      </c>
      <c r="L90" s="65" t="str">
        <f ca="1">IFERROR(__xludf.DUMMYFUNCTION("""COMPUTED_VALUE"""),"")</f>
        <v/>
      </c>
      <c r="M90" s="65" t="str">
        <f ca="1">IFERROR(__xludf.DUMMYFUNCTION("""COMPUTED_VALUE"""),"")</f>
        <v/>
      </c>
      <c r="N90" s="65" t="str">
        <f ca="1">IFERROR(__xludf.DUMMYFUNCTION("""COMPUTED_VALUE"""),"")</f>
        <v/>
      </c>
      <c r="O90" s="65" t="str">
        <f ca="1">IFERROR(__xludf.DUMMYFUNCTION("""COMPUTED_VALUE"""),"")</f>
        <v/>
      </c>
      <c r="P90" s="65" t="str">
        <f ca="1">IFERROR(__xludf.DUMMYFUNCTION("""COMPUTED_VALUE"""),"")</f>
        <v/>
      </c>
      <c r="Q90" s="65" t="str">
        <f ca="1">IFERROR(__xludf.DUMMYFUNCTION("""COMPUTED_VALUE"""),"")</f>
        <v/>
      </c>
      <c r="R90" s="65" t="str">
        <f ca="1">IFERROR(__xludf.DUMMYFUNCTION("""COMPUTED_VALUE"""),"")</f>
        <v/>
      </c>
      <c r="S90" s="65" t="str">
        <f ca="1">IFERROR(__xludf.DUMMYFUNCTION("""COMPUTED_VALUE"""),"")</f>
        <v/>
      </c>
      <c r="T90" s="65" t="str">
        <f ca="1">IFERROR(__xludf.DUMMYFUNCTION("""COMPUTED_VALUE"""),"")</f>
        <v/>
      </c>
      <c r="U90" s="65" t="str">
        <f ca="1">IFERROR(__xludf.DUMMYFUNCTION("""COMPUTED_VALUE"""),"")</f>
        <v/>
      </c>
      <c r="V90" s="65" t="str">
        <f ca="1">IFERROR(__xludf.DUMMYFUNCTION("""COMPUTED_VALUE"""),"")</f>
        <v/>
      </c>
      <c r="W90" s="65" t="str">
        <f ca="1">IFERROR(__xludf.DUMMYFUNCTION("""COMPUTED_VALUE"""),"")</f>
        <v/>
      </c>
      <c r="X90" s="65" t="str">
        <f ca="1">IFERROR(__xludf.DUMMYFUNCTION("""COMPUTED_VALUE"""),"")</f>
        <v/>
      </c>
      <c r="Y90" s="65" t="str">
        <f ca="1">IFERROR(__xludf.DUMMYFUNCTION("""COMPUTED_VALUE"""),"")</f>
        <v/>
      </c>
      <c r="Z90" s="65" t="str">
        <f ca="1">IFERROR(__xludf.DUMMYFUNCTION("""COMPUTED_VALUE"""),"")</f>
        <v/>
      </c>
      <c r="AA90" s="65" t="str">
        <f ca="1">IFERROR(__xludf.DUMMYFUNCTION("""COMPUTED_VALUE"""),"")</f>
        <v/>
      </c>
      <c r="AB90" s="65" t="str">
        <f ca="1">IFERROR(__xludf.DUMMYFUNCTION("""COMPUTED_VALUE"""),"")</f>
        <v/>
      </c>
      <c r="AC90" s="65" t="str">
        <f ca="1">IFERROR(__xludf.DUMMYFUNCTION("""COMPUTED_VALUE"""),"")</f>
        <v/>
      </c>
      <c r="AD90" s="65" t="str">
        <f ca="1">IFERROR(__xludf.DUMMYFUNCTION("""COMPUTED_VALUE"""),"")</f>
        <v/>
      </c>
      <c r="AE90" s="65" t="str">
        <f ca="1">IFERROR(__xludf.DUMMYFUNCTION("""COMPUTED_VALUE"""),"")</f>
        <v/>
      </c>
      <c r="AF90" s="65" t="str">
        <f ca="1">IFERROR(__xludf.DUMMYFUNCTION("""COMPUTED_VALUE"""),"")</f>
        <v/>
      </c>
      <c r="AG90" s="65" t="str">
        <f ca="1">IFERROR(__xludf.DUMMYFUNCTION("""COMPUTED_VALUE"""),"")</f>
        <v/>
      </c>
    </row>
    <row r="91" spans="1:33" ht="13">
      <c r="A91" s="63">
        <v>1</v>
      </c>
      <c r="B91" s="64" t="str">
        <f ca="1">IFERROR(__xludf.DUMMYFUNCTION("""COMPUTED_VALUE"""),"IE. NUEVO COMPARTIR")</f>
        <v>IE. NUEVO COMPARTIR</v>
      </c>
      <c r="C91" s="65">
        <f ca="1">IFERROR(__xludf.DUMMYFUNCTION("""COMPUTED_VALUE"""),2)</f>
        <v>2</v>
      </c>
      <c r="D91" s="66" t="str">
        <f ca="1">IFERROR(__xludf.DUMMYFUNCTION("""COMPUTED_VALUE"""),"Pendiente por Digitar")</f>
        <v>Pendiente por Digitar</v>
      </c>
      <c r="E91" s="65" t="str">
        <f ca="1">IFERROR(__xludf.DUMMYFUNCTION("""COMPUTED_VALUE"""),"")</f>
        <v/>
      </c>
      <c r="F91" s="65" t="str">
        <f ca="1">IFERROR(__xludf.DUMMYFUNCTION("""COMPUTED_VALUE"""),"")</f>
        <v/>
      </c>
      <c r="G91" s="65" t="str">
        <f ca="1">IFERROR(__xludf.DUMMYFUNCTION("""COMPUTED_VALUE"""),"")</f>
        <v/>
      </c>
      <c r="H91" s="65" t="str">
        <f ca="1">IFERROR(__xludf.DUMMYFUNCTION("""COMPUTED_VALUE"""),"")</f>
        <v/>
      </c>
      <c r="I91" s="65" t="str">
        <f ca="1">IFERROR(__xludf.DUMMYFUNCTION("""COMPUTED_VALUE"""),"")</f>
        <v/>
      </c>
      <c r="J91" s="65" t="str">
        <f ca="1">IFERROR(__xludf.DUMMYFUNCTION("""COMPUTED_VALUE"""),"")</f>
        <v/>
      </c>
      <c r="K91" s="65" t="str">
        <f ca="1">IFERROR(__xludf.DUMMYFUNCTION("""COMPUTED_VALUE"""),"")</f>
        <v/>
      </c>
      <c r="L91" s="65" t="str">
        <f ca="1">IFERROR(__xludf.DUMMYFUNCTION("""COMPUTED_VALUE"""),"")</f>
        <v/>
      </c>
      <c r="M91" s="65" t="str">
        <f ca="1">IFERROR(__xludf.DUMMYFUNCTION("""COMPUTED_VALUE"""),"")</f>
        <v/>
      </c>
      <c r="N91" s="65" t="str">
        <f ca="1">IFERROR(__xludf.DUMMYFUNCTION("""COMPUTED_VALUE"""),"")</f>
        <v/>
      </c>
      <c r="O91" s="65" t="str">
        <f ca="1">IFERROR(__xludf.DUMMYFUNCTION("""COMPUTED_VALUE"""),"")</f>
        <v/>
      </c>
      <c r="P91" s="65" t="str">
        <f ca="1">IFERROR(__xludf.DUMMYFUNCTION("""COMPUTED_VALUE"""),"")</f>
        <v/>
      </c>
      <c r="Q91" s="65" t="str">
        <f ca="1">IFERROR(__xludf.DUMMYFUNCTION("""COMPUTED_VALUE"""),"")</f>
        <v/>
      </c>
      <c r="R91" s="65" t="str">
        <f ca="1">IFERROR(__xludf.DUMMYFUNCTION("""COMPUTED_VALUE"""),"")</f>
        <v/>
      </c>
      <c r="S91" s="65" t="str">
        <f ca="1">IFERROR(__xludf.DUMMYFUNCTION("""COMPUTED_VALUE"""),"")</f>
        <v/>
      </c>
      <c r="T91" s="65" t="str">
        <f ca="1">IFERROR(__xludf.DUMMYFUNCTION("""COMPUTED_VALUE"""),"")</f>
        <v/>
      </c>
      <c r="U91" s="65" t="str">
        <f ca="1">IFERROR(__xludf.DUMMYFUNCTION("""COMPUTED_VALUE"""),"")</f>
        <v/>
      </c>
      <c r="V91" s="65" t="str">
        <f ca="1">IFERROR(__xludf.DUMMYFUNCTION("""COMPUTED_VALUE"""),"")</f>
        <v/>
      </c>
      <c r="W91" s="65" t="str">
        <f ca="1">IFERROR(__xludf.DUMMYFUNCTION("""COMPUTED_VALUE"""),"")</f>
        <v/>
      </c>
      <c r="X91" s="65" t="str">
        <f ca="1">IFERROR(__xludf.DUMMYFUNCTION("""COMPUTED_VALUE"""),"")</f>
        <v/>
      </c>
      <c r="Y91" s="65" t="str">
        <f ca="1">IFERROR(__xludf.DUMMYFUNCTION("""COMPUTED_VALUE"""),"")</f>
        <v/>
      </c>
      <c r="Z91" s="65" t="str">
        <f ca="1">IFERROR(__xludf.DUMMYFUNCTION("""COMPUTED_VALUE"""),"")</f>
        <v/>
      </c>
      <c r="AA91" s="65" t="str">
        <f ca="1">IFERROR(__xludf.DUMMYFUNCTION("""COMPUTED_VALUE"""),"")</f>
        <v/>
      </c>
      <c r="AB91" s="65" t="str">
        <f ca="1">IFERROR(__xludf.DUMMYFUNCTION("""COMPUTED_VALUE"""),"")</f>
        <v/>
      </c>
      <c r="AC91" s="65" t="str">
        <f ca="1">IFERROR(__xludf.DUMMYFUNCTION("""COMPUTED_VALUE"""),"")</f>
        <v/>
      </c>
      <c r="AD91" s="65" t="str">
        <f ca="1">IFERROR(__xludf.DUMMYFUNCTION("""COMPUTED_VALUE"""),"")</f>
        <v/>
      </c>
      <c r="AE91" s="65" t="str">
        <f ca="1">IFERROR(__xludf.DUMMYFUNCTION("""COMPUTED_VALUE"""),"")</f>
        <v/>
      </c>
      <c r="AF91" s="65" t="str">
        <f ca="1">IFERROR(__xludf.DUMMYFUNCTION("""COMPUTED_VALUE"""),"")</f>
        <v/>
      </c>
      <c r="AG91" s="65" t="str">
        <f ca="1">IFERROR(__xludf.DUMMYFUNCTION("""COMPUTED_VALUE"""),"")</f>
        <v/>
      </c>
    </row>
    <row r="92" spans="1:33" ht="13">
      <c r="A92" s="63">
        <v>1</v>
      </c>
      <c r="B92" s="64" t="str">
        <f ca="1">IFERROR(__xludf.DUMMYFUNCTION("""COMPUTED_VALUE"""),"IE. NUEVO COMPARTIR")</f>
        <v>IE. NUEVO COMPARTIR</v>
      </c>
      <c r="C92" s="65">
        <f ca="1">IFERROR(__xludf.DUMMYFUNCTION("""COMPUTED_VALUE"""),3)</f>
        <v>3</v>
      </c>
      <c r="D92" s="66" t="str">
        <f ca="1">IFERROR(__xludf.DUMMYFUNCTION("""COMPUTED_VALUE"""),"Pendiente por Digitar")</f>
        <v>Pendiente por Digitar</v>
      </c>
      <c r="E92" s="65" t="str">
        <f ca="1">IFERROR(__xludf.DUMMYFUNCTION("""COMPUTED_VALUE"""),"")</f>
        <v/>
      </c>
      <c r="F92" s="65" t="str">
        <f ca="1">IFERROR(__xludf.DUMMYFUNCTION("""COMPUTED_VALUE"""),"")</f>
        <v/>
      </c>
      <c r="G92" s="65" t="str">
        <f ca="1">IFERROR(__xludf.DUMMYFUNCTION("""COMPUTED_VALUE"""),"")</f>
        <v/>
      </c>
      <c r="H92" s="65" t="str">
        <f ca="1">IFERROR(__xludf.DUMMYFUNCTION("""COMPUTED_VALUE"""),"")</f>
        <v/>
      </c>
      <c r="I92" s="65" t="str">
        <f ca="1">IFERROR(__xludf.DUMMYFUNCTION("""COMPUTED_VALUE"""),"")</f>
        <v/>
      </c>
      <c r="J92" s="65" t="str">
        <f ca="1">IFERROR(__xludf.DUMMYFUNCTION("""COMPUTED_VALUE"""),"")</f>
        <v/>
      </c>
      <c r="K92" s="65" t="str">
        <f ca="1">IFERROR(__xludf.DUMMYFUNCTION("""COMPUTED_VALUE"""),"")</f>
        <v/>
      </c>
      <c r="L92" s="65" t="str">
        <f ca="1">IFERROR(__xludf.DUMMYFUNCTION("""COMPUTED_VALUE"""),"")</f>
        <v/>
      </c>
      <c r="M92" s="65" t="str">
        <f ca="1">IFERROR(__xludf.DUMMYFUNCTION("""COMPUTED_VALUE"""),"")</f>
        <v/>
      </c>
      <c r="N92" s="65" t="str">
        <f ca="1">IFERROR(__xludf.DUMMYFUNCTION("""COMPUTED_VALUE"""),"")</f>
        <v/>
      </c>
      <c r="O92" s="65" t="str">
        <f ca="1">IFERROR(__xludf.DUMMYFUNCTION("""COMPUTED_VALUE"""),"")</f>
        <v/>
      </c>
      <c r="P92" s="65" t="str">
        <f ca="1">IFERROR(__xludf.DUMMYFUNCTION("""COMPUTED_VALUE"""),"")</f>
        <v/>
      </c>
      <c r="Q92" s="65" t="str">
        <f ca="1">IFERROR(__xludf.DUMMYFUNCTION("""COMPUTED_VALUE"""),"")</f>
        <v/>
      </c>
      <c r="R92" s="65" t="str">
        <f ca="1">IFERROR(__xludf.DUMMYFUNCTION("""COMPUTED_VALUE"""),"")</f>
        <v/>
      </c>
      <c r="S92" s="65" t="str">
        <f ca="1">IFERROR(__xludf.DUMMYFUNCTION("""COMPUTED_VALUE"""),"")</f>
        <v/>
      </c>
      <c r="T92" s="65" t="str">
        <f ca="1">IFERROR(__xludf.DUMMYFUNCTION("""COMPUTED_VALUE"""),"")</f>
        <v/>
      </c>
      <c r="U92" s="65" t="str">
        <f ca="1">IFERROR(__xludf.DUMMYFUNCTION("""COMPUTED_VALUE"""),"")</f>
        <v/>
      </c>
      <c r="V92" s="65" t="str">
        <f ca="1">IFERROR(__xludf.DUMMYFUNCTION("""COMPUTED_VALUE"""),"")</f>
        <v/>
      </c>
      <c r="W92" s="65" t="str">
        <f ca="1">IFERROR(__xludf.DUMMYFUNCTION("""COMPUTED_VALUE"""),"")</f>
        <v/>
      </c>
      <c r="X92" s="65" t="str">
        <f ca="1">IFERROR(__xludf.DUMMYFUNCTION("""COMPUTED_VALUE"""),"")</f>
        <v/>
      </c>
      <c r="Y92" s="65" t="str">
        <f ca="1">IFERROR(__xludf.DUMMYFUNCTION("""COMPUTED_VALUE"""),"")</f>
        <v/>
      </c>
      <c r="Z92" s="65" t="str">
        <f ca="1">IFERROR(__xludf.DUMMYFUNCTION("""COMPUTED_VALUE"""),"")</f>
        <v/>
      </c>
      <c r="AA92" s="65" t="str">
        <f ca="1">IFERROR(__xludf.DUMMYFUNCTION("""COMPUTED_VALUE"""),"")</f>
        <v/>
      </c>
      <c r="AB92" s="65" t="str">
        <f ca="1">IFERROR(__xludf.DUMMYFUNCTION("""COMPUTED_VALUE"""),"")</f>
        <v/>
      </c>
      <c r="AC92" s="65" t="str">
        <f ca="1">IFERROR(__xludf.DUMMYFUNCTION("""COMPUTED_VALUE"""),"")</f>
        <v/>
      </c>
      <c r="AD92" s="65" t="str">
        <f ca="1">IFERROR(__xludf.DUMMYFUNCTION("""COMPUTED_VALUE"""),"")</f>
        <v/>
      </c>
      <c r="AE92" s="65" t="str">
        <f ca="1">IFERROR(__xludf.DUMMYFUNCTION("""COMPUTED_VALUE"""),"")</f>
        <v/>
      </c>
      <c r="AF92" s="65" t="str">
        <f ca="1">IFERROR(__xludf.DUMMYFUNCTION("""COMPUTED_VALUE"""),"")</f>
        <v/>
      </c>
      <c r="AG92" s="65" t="str">
        <f ca="1">IFERROR(__xludf.DUMMYFUNCTION("""COMPUTED_VALUE"""),"")</f>
        <v/>
      </c>
    </row>
    <row r="93" spans="1:33" ht="13">
      <c r="A93" s="63">
        <v>1</v>
      </c>
      <c r="B93" s="64" t="str">
        <f ca="1">IFERROR(__xludf.DUMMYFUNCTION("""COMPUTED_VALUE"""),"IE. NUEVO COMPARTIR")</f>
        <v>IE. NUEVO COMPARTIR</v>
      </c>
      <c r="C93" s="65">
        <f ca="1">IFERROR(__xludf.DUMMYFUNCTION("""COMPUTED_VALUE"""),4)</f>
        <v>4</v>
      </c>
      <c r="D93" s="66" t="str">
        <f ca="1">IFERROR(__xludf.DUMMYFUNCTION("""COMPUTED_VALUE"""),"Pendiente por Digitar")</f>
        <v>Pendiente por Digitar</v>
      </c>
      <c r="E93" s="65" t="str">
        <f ca="1">IFERROR(__xludf.DUMMYFUNCTION("""COMPUTED_VALUE"""),"")</f>
        <v/>
      </c>
      <c r="F93" s="65" t="str">
        <f ca="1">IFERROR(__xludf.DUMMYFUNCTION("""COMPUTED_VALUE"""),"")</f>
        <v/>
      </c>
      <c r="G93" s="65" t="str">
        <f ca="1">IFERROR(__xludf.DUMMYFUNCTION("""COMPUTED_VALUE"""),"")</f>
        <v/>
      </c>
      <c r="H93" s="65" t="str">
        <f ca="1">IFERROR(__xludf.DUMMYFUNCTION("""COMPUTED_VALUE"""),"")</f>
        <v/>
      </c>
      <c r="I93" s="65" t="str">
        <f ca="1">IFERROR(__xludf.DUMMYFUNCTION("""COMPUTED_VALUE"""),"")</f>
        <v/>
      </c>
      <c r="J93" s="65" t="str">
        <f ca="1">IFERROR(__xludf.DUMMYFUNCTION("""COMPUTED_VALUE"""),"")</f>
        <v/>
      </c>
      <c r="K93" s="65" t="str">
        <f ca="1">IFERROR(__xludf.DUMMYFUNCTION("""COMPUTED_VALUE"""),"")</f>
        <v/>
      </c>
      <c r="L93" s="65" t="str">
        <f ca="1">IFERROR(__xludf.DUMMYFUNCTION("""COMPUTED_VALUE"""),"")</f>
        <v/>
      </c>
      <c r="M93" s="65" t="str">
        <f ca="1">IFERROR(__xludf.DUMMYFUNCTION("""COMPUTED_VALUE"""),"")</f>
        <v/>
      </c>
      <c r="N93" s="65" t="str">
        <f ca="1">IFERROR(__xludf.DUMMYFUNCTION("""COMPUTED_VALUE"""),"")</f>
        <v/>
      </c>
      <c r="O93" s="65" t="str">
        <f ca="1">IFERROR(__xludf.DUMMYFUNCTION("""COMPUTED_VALUE"""),"")</f>
        <v/>
      </c>
      <c r="P93" s="65" t="str">
        <f ca="1">IFERROR(__xludf.DUMMYFUNCTION("""COMPUTED_VALUE"""),"")</f>
        <v/>
      </c>
      <c r="Q93" s="65" t="str">
        <f ca="1">IFERROR(__xludf.DUMMYFUNCTION("""COMPUTED_VALUE"""),"")</f>
        <v/>
      </c>
      <c r="R93" s="65" t="str">
        <f ca="1">IFERROR(__xludf.DUMMYFUNCTION("""COMPUTED_VALUE"""),"")</f>
        <v/>
      </c>
      <c r="S93" s="65" t="str">
        <f ca="1">IFERROR(__xludf.DUMMYFUNCTION("""COMPUTED_VALUE"""),"")</f>
        <v/>
      </c>
      <c r="T93" s="65" t="str">
        <f ca="1">IFERROR(__xludf.DUMMYFUNCTION("""COMPUTED_VALUE"""),"")</f>
        <v/>
      </c>
      <c r="U93" s="65" t="str">
        <f ca="1">IFERROR(__xludf.DUMMYFUNCTION("""COMPUTED_VALUE"""),"")</f>
        <v/>
      </c>
      <c r="V93" s="65" t="str">
        <f ca="1">IFERROR(__xludf.DUMMYFUNCTION("""COMPUTED_VALUE"""),"")</f>
        <v/>
      </c>
      <c r="W93" s="65" t="str">
        <f ca="1">IFERROR(__xludf.DUMMYFUNCTION("""COMPUTED_VALUE"""),"")</f>
        <v/>
      </c>
      <c r="X93" s="65" t="str">
        <f ca="1">IFERROR(__xludf.DUMMYFUNCTION("""COMPUTED_VALUE"""),"")</f>
        <v/>
      </c>
      <c r="Y93" s="65" t="str">
        <f ca="1">IFERROR(__xludf.DUMMYFUNCTION("""COMPUTED_VALUE"""),"")</f>
        <v/>
      </c>
      <c r="Z93" s="65" t="str">
        <f ca="1">IFERROR(__xludf.DUMMYFUNCTION("""COMPUTED_VALUE"""),"")</f>
        <v/>
      </c>
      <c r="AA93" s="65" t="str">
        <f ca="1">IFERROR(__xludf.DUMMYFUNCTION("""COMPUTED_VALUE"""),"")</f>
        <v/>
      </c>
      <c r="AB93" s="65" t="str">
        <f ca="1">IFERROR(__xludf.DUMMYFUNCTION("""COMPUTED_VALUE"""),"")</f>
        <v/>
      </c>
      <c r="AC93" s="65" t="str">
        <f ca="1">IFERROR(__xludf.DUMMYFUNCTION("""COMPUTED_VALUE"""),"")</f>
        <v/>
      </c>
      <c r="AD93" s="65" t="str">
        <f ca="1">IFERROR(__xludf.DUMMYFUNCTION("""COMPUTED_VALUE"""),"")</f>
        <v/>
      </c>
      <c r="AE93" s="65" t="str">
        <f ca="1">IFERROR(__xludf.DUMMYFUNCTION("""COMPUTED_VALUE"""),"")</f>
        <v/>
      </c>
      <c r="AF93" s="65" t="str">
        <f ca="1">IFERROR(__xludf.DUMMYFUNCTION("""COMPUTED_VALUE"""),"")</f>
        <v/>
      </c>
      <c r="AG93" s="65" t="str">
        <f ca="1">IFERROR(__xludf.DUMMYFUNCTION("""COMPUTED_VALUE"""),"")</f>
        <v/>
      </c>
    </row>
    <row r="94" spans="1:33" ht="13">
      <c r="A94" s="63">
        <v>1</v>
      </c>
      <c r="B94" s="64" t="str">
        <f ca="1">IFERROR(__xludf.DUMMYFUNCTION("""COMPUTED_VALUE"""),"IE. NUEVO COMPARTIR")</f>
        <v>IE. NUEVO COMPARTIR</v>
      </c>
      <c r="C94" s="65">
        <f ca="1">IFERROR(__xludf.DUMMYFUNCTION("""COMPUTED_VALUE"""),5)</f>
        <v>5</v>
      </c>
      <c r="D94" s="66" t="str">
        <f ca="1">IFERROR(__xludf.DUMMYFUNCTION("""COMPUTED_VALUE"""),"Pendiente por Digitar")</f>
        <v>Pendiente por Digitar</v>
      </c>
      <c r="E94" s="65" t="str">
        <f ca="1">IFERROR(__xludf.DUMMYFUNCTION("""COMPUTED_VALUE"""),"")</f>
        <v/>
      </c>
      <c r="F94" s="65" t="str">
        <f ca="1">IFERROR(__xludf.DUMMYFUNCTION("""COMPUTED_VALUE"""),"")</f>
        <v/>
      </c>
      <c r="G94" s="65" t="str">
        <f ca="1">IFERROR(__xludf.DUMMYFUNCTION("""COMPUTED_VALUE"""),"")</f>
        <v/>
      </c>
      <c r="H94" s="65" t="str">
        <f ca="1">IFERROR(__xludf.DUMMYFUNCTION("""COMPUTED_VALUE"""),"")</f>
        <v/>
      </c>
      <c r="I94" s="65" t="str">
        <f ca="1">IFERROR(__xludf.DUMMYFUNCTION("""COMPUTED_VALUE"""),"")</f>
        <v/>
      </c>
      <c r="J94" s="65" t="str">
        <f ca="1">IFERROR(__xludf.DUMMYFUNCTION("""COMPUTED_VALUE"""),"")</f>
        <v/>
      </c>
      <c r="K94" s="65" t="str">
        <f ca="1">IFERROR(__xludf.DUMMYFUNCTION("""COMPUTED_VALUE"""),"")</f>
        <v/>
      </c>
      <c r="L94" s="65" t="str">
        <f ca="1">IFERROR(__xludf.DUMMYFUNCTION("""COMPUTED_VALUE"""),"")</f>
        <v/>
      </c>
      <c r="M94" s="65" t="str">
        <f ca="1">IFERROR(__xludf.DUMMYFUNCTION("""COMPUTED_VALUE"""),"")</f>
        <v/>
      </c>
      <c r="N94" s="65" t="str">
        <f ca="1">IFERROR(__xludf.DUMMYFUNCTION("""COMPUTED_VALUE"""),"")</f>
        <v/>
      </c>
      <c r="O94" s="65" t="str">
        <f ca="1">IFERROR(__xludf.DUMMYFUNCTION("""COMPUTED_VALUE"""),"")</f>
        <v/>
      </c>
      <c r="P94" s="65" t="str">
        <f ca="1">IFERROR(__xludf.DUMMYFUNCTION("""COMPUTED_VALUE"""),"")</f>
        <v/>
      </c>
      <c r="Q94" s="65" t="str">
        <f ca="1">IFERROR(__xludf.DUMMYFUNCTION("""COMPUTED_VALUE"""),"")</f>
        <v/>
      </c>
      <c r="R94" s="65" t="str">
        <f ca="1">IFERROR(__xludf.DUMMYFUNCTION("""COMPUTED_VALUE"""),"")</f>
        <v/>
      </c>
      <c r="S94" s="65" t="str">
        <f ca="1">IFERROR(__xludf.DUMMYFUNCTION("""COMPUTED_VALUE"""),"")</f>
        <v/>
      </c>
      <c r="T94" s="65" t="str">
        <f ca="1">IFERROR(__xludf.DUMMYFUNCTION("""COMPUTED_VALUE"""),"")</f>
        <v/>
      </c>
      <c r="U94" s="65" t="str">
        <f ca="1">IFERROR(__xludf.DUMMYFUNCTION("""COMPUTED_VALUE"""),"")</f>
        <v/>
      </c>
      <c r="V94" s="65" t="str">
        <f ca="1">IFERROR(__xludf.DUMMYFUNCTION("""COMPUTED_VALUE"""),"")</f>
        <v/>
      </c>
      <c r="W94" s="65" t="str">
        <f ca="1">IFERROR(__xludf.DUMMYFUNCTION("""COMPUTED_VALUE"""),"")</f>
        <v/>
      </c>
      <c r="X94" s="65" t="str">
        <f ca="1">IFERROR(__xludf.DUMMYFUNCTION("""COMPUTED_VALUE"""),"")</f>
        <v/>
      </c>
      <c r="Y94" s="65" t="str">
        <f ca="1">IFERROR(__xludf.DUMMYFUNCTION("""COMPUTED_VALUE"""),"")</f>
        <v/>
      </c>
      <c r="Z94" s="65" t="str">
        <f ca="1">IFERROR(__xludf.DUMMYFUNCTION("""COMPUTED_VALUE"""),"")</f>
        <v/>
      </c>
      <c r="AA94" s="65" t="str">
        <f ca="1">IFERROR(__xludf.DUMMYFUNCTION("""COMPUTED_VALUE"""),"")</f>
        <v/>
      </c>
      <c r="AB94" s="65" t="str">
        <f ca="1">IFERROR(__xludf.DUMMYFUNCTION("""COMPUTED_VALUE"""),"")</f>
        <v/>
      </c>
      <c r="AC94" s="65" t="str">
        <f ca="1">IFERROR(__xludf.DUMMYFUNCTION("""COMPUTED_VALUE"""),"")</f>
        <v/>
      </c>
      <c r="AD94" s="65" t="str">
        <f ca="1">IFERROR(__xludf.DUMMYFUNCTION("""COMPUTED_VALUE"""),"")</f>
        <v/>
      </c>
      <c r="AE94" s="65" t="str">
        <f ca="1">IFERROR(__xludf.DUMMYFUNCTION("""COMPUTED_VALUE"""),"")</f>
        <v/>
      </c>
      <c r="AF94" s="65" t="str">
        <f ca="1">IFERROR(__xludf.DUMMYFUNCTION("""COMPUTED_VALUE"""),"")</f>
        <v/>
      </c>
      <c r="AG94" s="65" t="str">
        <f ca="1">IFERROR(__xludf.DUMMYFUNCTION("""COMPUTED_VALUE"""),"")</f>
        <v/>
      </c>
    </row>
    <row r="95" spans="1:33" ht="13">
      <c r="A95" s="63">
        <v>1</v>
      </c>
      <c r="B95" s="64" t="str">
        <f ca="1">IFERROR(__xludf.DUMMYFUNCTION("""COMPUTED_VALUE"""),"IE. NUEVO COMPARTIR")</f>
        <v>IE. NUEVO COMPARTIR</v>
      </c>
      <c r="C95" s="65">
        <f ca="1">IFERROR(__xludf.DUMMYFUNCTION("""COMPUTED_VALUE"""),6)</f>
        <v>6</v>
      </c>
      <c r="D95" s="66" t="str">
        <f ca="1">IFERROR(__xludf.DUMMYFUNCTION("""COMPUTED_VALUE"""),"Pendiente por Digitar")</f>
        <v>Pendiente por Digitar</v>
      </c>
      <c r="E95" s="65" t="str">
        <f ca="1">IFERROR(__xludf.DUMMYFUNCTION("""COMPUTED_VALUE"""),"")</f>
        <v/>
      </c>
      <c r="F95" s="65" t="str">
        <f ca="1">IFERROR(__xludf.DUMMYFUNCTION("""COMPUTED_VALUE"""),"")</f>
        <v/>
      </c>
      <c r="G95" s="65" t="str">
        <f ca="1">IFERROR(__xludf.DUMMYFUNCTION("""COMPUTED_VALUE"""),"")</f>
        <v/>
      </c>
      <c r="H95" s="65" t="str">
        <f ca="1">IFERROR(__xludf.DUMMYFUNCTION("""COMPUTED_VALUE"""),"")</f>
        <v/>
      </c>
      <c r="I95" s="65" t="str">
        <f ca="1">IFERROR(__xludf.DUMMYFUNCTION("""COMPUTED_VALUE"""),"")</f>
        <v/>
      </c>
      <c r="J95" s="65" t="str">
        <f ca="1">IFERROR(__xludf.DUMMYFUNCTION("""COMPUTED_VALUE"""),"")</f>
        <v/>
      </c>
      <c r="K95" s="65" t="str">
        <f ca="1">IFERROR(__xludf.DUMMYFUNCTION("""COMPUTED_VALUE"""),"")</f>
        <v/>
      </c>
      <c r="L95" s="65" t="str">
        <f ca="1">IFERROR(__xludf.DUMMYFUNCTION("""COMPUTED_VALUE"""),"")</f>
        <v/>
      </c>
      <c r="M95" s="65" t="str">
        <f ca="1">IFERROR(__xludf.DUMMYFUNCTION("""COMPUTED_VALUE"""),"")</f>
        <v/>
      </c>
      <c r="N95" s="65" t="str">
        <f ca="1">IFERROR(__xludf.DUMMYFUNCTION("""COMPUTED_VALUE"""),"")</f>
        <v/>
      </c>
      <c r="O95" s="65" t="str">
        <f ca="1">IFERROR(__xludf.DUMMYFUNCTION("""COMPUTED_VALUE"""),"")</f>
        <v/>
      </c>
      <c r="P95" s="65" t="str">
        <f ca="1">IFERROR(__xludf.DUMMYFUNCTION("""COMPUTED_VALUE"""),"")</f>
        <v/>
      </c>
      <c r="Q95" s="65" t="str">
        <f ca="1">IFERROR(__xludf.DUMMYFUNCTION("""COMPUTED_VALUE"""),"")</f>
        <v/>
      </c>
      <c r="R95" s="65" t="str">
        <f ca="1">IFERROR(__xludf.DUMMYFUNCTION("""COMPUTED_VALUE"""),"")</f>
        <v/>
      </c>
      <c r="S95" s="65" t="str">
        <f ca="1">IFERROR(__xludf.DUMMYFUNCTION("""COMPUTED_VALUE"""),"")</f>
        <v/>
      </c>
      <c r="T95" s="65" t="str">
        <f ca="1">IFERROR(__xludf.DUMMYFUNCTION("""COMPUTED_VALUE"""),"")</f>
        <v/>
      </c>
      <c r="U95" s="65" t="str">
        <f ca="1">IFERROR(__xludf.DUMMYFUNCTION("""COMPUTED_VALUE"""),"")</f>
        <v/>
      </c>
      <c r="V95" s="65" t="str">
        <f ca="1">IFERROR(__xludf.DUMMYFUNCTION("""COMPUTED_VALUE"""),"")</f>
        <v/>
      </c>
      <c r="W95" s="65" t="str">
        <f ca="1">IFERROR(__xludf.DUMMYFUNCTION("""COMPUTED_VALUE"""),"")</f>
        <v/>
      </c>
      <c r="X95" s="65" t="str">
        <f ca="1">IFERROR(__xludf.DUMMYFUNCTION("""COMPUTED_VALUE"""),"")</f>
        <v/>
      </c>
      <c r="Y95" s="65" t="str">
        <f ca="1">IFERROR(__xludf.DUMMYFUNCTION("""COMPUTED_VALUE"""),"")</f>
        <v/>
      </c>
      <c r="Z95" s="65" t="str">
        <f ca="1">IFERROR(__xludf.DUMMYFUNCTION("""COMPUTED_VALUE"""),"")</f>
        <v/>
      </c>
      <c r="AA95" s="65" t="str">
        <f ca="1">IFERROR(__xludf.DUMMYFUNCTION("""COMPUTED_VALUE"""),"")</f>
        <v/>
      </c>
      <c r="AB95" s="65" t="str">
        <f ca="1">IFERROR(__xludf.DUMMYFUNCTION("""COMPUTED_VALUE"""),"")</f>
        <v/>
      </c>
      <c r="AC95" s="65" t="str">
        <f ca="1">IFERROR(__xludf.DUMMYFUNCTION("""COMPUTED_VALUE"""),"")</f>
        <v/>
      </c>
      <c r="AD95" s="65" t="str">
        <f ca="1">IFERROR(__xludf.DUMMYFUNCTION("""COMPUTED_VALUE"""),"")</f>
        <v/>
      </c>
      <c r="AE95" s="65" t="str">
        <f ca="1">IFERROR(__xludf.DUMMYFUNCTION("""COMPUTED_VALUE"""),"")</f>
        <v/>
      </c>
      <c r="AF95" s="65" t="str">
        <f ca="1">IFERROR(__xludf.DUMMYFUNCTION("""COMPUTED_VALUE"""),"")</f>
        <v/>
      </c>
      <c r="AG95" s="65" t="str">
        <f ca="1">IFERROR(__xludf.DUMMYFUNCTION("""COMPUTED_VALUE"""),"")</f>
        <v/>
      </c>
    </row>
    <row r="96" spans="1:33" ht="13">
      <c r="A96" s="63">
        <v>1</v>
      </c>
      <c r="B96" s="64" t="str">
        <f ca="1">IFERROR(__xludf.DUMMYFUNCTION("""COMPUTED_VALUE"""),"IE. NUEVO COMPARTIR")</f>
        <v>IE. NUEVO COMPARTIR</v>
      </c>
      <c r="C96" s="65">
        <f ca="1">IFERROR(__xludf.DUMMYFUNCTION("""COMPUTED_VALUE"""),7)</f>
        <v>7</v>
      </c>
      <c r="D96" s="66" t="str">
        <f ca="1">IFERROR(__xludf.DUMMYFUNCTION("""COMPUTED_VALUE"""),"Pendiente por Digitar")</f>
        <v>Pendiente por Digitar</v>
      </c>
      <c r="E96" s="65" t="str">
        <f ca="1">IFERROR(__xludf.DUMMYFUNCTION("""COMPUTED_VALUE"""),"")</f>
        <v/>
      </c>
      <c r="F96" s="65" t="str">
        <f ca="1">IFERROR(__xludf.DUMMYFUNCTION("""COMPUTED_VALUE"""),"")</f>
        <v/>
      </c>
      <c r="G96" s="65" t="str">
        <f ca="1">IFERROR(__xludf.DUMMYFUNCTION("""COMPUTED_VALUE"""),"")</f>
        <v/>
      </c>
      <c r="H96" s="65" t="str">
        <f ca="1">IFERROR(__xludf.DUMMYFUNCTION("""COMPUTED_VALUE"""),"")</f>
        <v/>
      </c>
      <c r="I96" s="65" t="str">
        <f ca="1">IFERROR(__xludf.DUMMYFUNCTION("""COMPUTED_VALUE"""),"")</f>
        <v/>
      </c>
      <c r="J96" s="65" t="str">
        <f ca="1">IFERROR(__xludf.DUMMYFUNCTION("""COMPUTED_VALUE"""),"")</f>
        <v/>
      </c>
      <c r="K96" s="65" t="str">
        <f ca="1">IFERROR(__xludf.DUMMYFUNCTION("""COMPUTED_VALUE"""),"")</f>
        <v/>
      </c>
      <c r="L96" s="65" t="str">
        <f ca="1">IFERROR(__xludf.DUMMYFUNCTION("""COMPUTED_VALUE"""),"")</f>
        <v/>
      </c>
      <c r="M96" s="65" t="str">
        <f ca="1">IFERROR(__xludf.DUMMYFUNCTION("""COMPUTED_VALUE"""),"")</f>
        <v/>
      </c>
      <c r="N96" s="65" t="str">
        <f ca="1">IFERROR(__xludf.DUMMYFUNCTION("""COMPUTED_VALUE"""),"")</f>
        <v/>
      </c>
      <c r="O96" s="65" t="str">
        <f ca="1">IFERROR(__xludf.DUMMYFUNCTION("""COMPUTED_VALUE"""),"")</f>
        <v/>
      </c>
      <c r="P96" s="65" t="str">
        <f ca="1">IFERROR(__xludf.DUMMYFUNCTION("""COMPUTED_VALUE"""),"")</f>
        <v/>
      </c>
      <c r="Q96" s="65" t="str">
        <f ca="1">IFERROR(__xludf.DUMMYFUNCTION("""COMPUTED_VALUE"""),"")</f>
        <v/>
      </c>
      <c r="R96" s="65" t="str">
        <f ca="1">IFERROR(__xludf.DUMMYFUNCTION("""COMPUTED_VALUE"""),"")</f>
        <v/>
      </c>
      <c r="S96" s="65" t="str">
        <f ca="1">IFERROR(__xludf.DUMMYFUNCTION("""COMPUTED_VALUE"""),"")</f>
        <v/>
      </c>
      <c r="T96" s="65" t="str">
        <f ca="1">IFERROR(__xludf.DUMMYFUNCTION("""COMPUTED_VALUE"""),"")</f>
        <v/>
      </c>
      <c r="U96" s="65" t="str">
        <f ca="1">IFERROR(__xludf.DUMMYFUNCTION("""COMPUTED_VALUE"""),"")</f>
        <v/>
      </c>
      <c r="V96" s="65" t="str">
        <f ca="1">IFERROR(__xludf.DUMMYFUNCTION("""COMPUTED_VALUE"""),"")</f>
        <v/>
      </c>
      <c r="W96" s="65" t="str">
        <f ca="1">IFERROR(__xludf.DUMMYFUNCTION("""COMPUTED_VALUE"""),"")</f>
        <v/>
      </c>
      <c r="X96" s="65" t="str">
        <f ca="1">IFERROR(__xludf.DUMMYFUNCTION("""COMPUTED_VALUE"""),"")</f>
        <v/>
      </c>
      <c r="Y96" s="65" t="str">
        <f ca="1">IFERROR(__xludf.DUMMYFUNCTION("""COMPUTED_VALUE"""),"")</f>
        <v/>
      </c>
      <c r="Z96" s="65" t="str">
        <f ca="1">IFERROR(__xludf.DUMMYFUNCTION("""COMPUTED_VALUE"""),"")</f>
        <v/>
      </c>
      <c r="AA96" s="65" t="str">
        <f ca="1">IFERROR(__xludf.DUMMYFUNCTION("""COMPUTED_VALUE"""),"")</f>
        <v/>
      </c>
      <c r="AB96" s="65" t="str">
        <f ca="1">IFERROR(__xludf.DUMMYFUNCTION("""COMPUTED_VALUE"""),"")</f>
        <v/>
      </c>
      <c r="AC96" s="65" t="str">
        <f ca="1">IFERROR(__xludf.DUMMYFUNCTION("""COMPUTED_VALUE"""),"")</f>
        <v/>
      </c>
      <c r="AD96" s="65" t="str">
        <f ca="1">IFERROR(__xludf.DUMMYFUNCTION("""COMPUTED_VALUE"""),"")</f>
        <v/>
      </c>
      <c r="AE96" s="65" t="str">
        <f ca="1">IFERROR(__xludf.DUMMYFUNCTION("""COMPUTED_VALUE"""),"")</f>
        <v/>
      </c>
      <c r="AF96" s="65" t="str">
        <f ca="1">IFERROR(__xludf.DUMMYFUNCTION("""COMPUTED_VALUE"""),"")</f>
        <v/>
      </c>
      <c r="AG96" s="65" t="str">
        <f ca="1">IFERROR(__xludf.DUMMYFUNCTION("""COMPUTED_VALUE"""),"")</f>
        <v/>
      </c>
    </row>
    <row r="97" spans="1:33" ht="13">
      <c r="A97" s="63">
        <v>1</v>
      </c>
      <c r="B97" s="64" t="str">
        <f ca="1">IFERROR(__xludf.DUMMYFUNCTION("""COMPUTED_VALUE"""),"IE. NUEVO COMPARTIR")</f>
        <v>IE. NUEVO COMPARTIR</v>
      </c>
      <c r="C97" s="65">
        <f ca="1">IFERROR(__xludf.DUMMYFUNCTION("""COMPUTED_VALUE"""),8)</f>
        <v>8</v>
      </c>
      <c r="D97" s="66" t="str">
        <f ca="1">IFERROR(__xludf.DUMMYFUNCTION("""COMPUTED_VALUE"""),"Pendiente por Digitar")</f>
        <v>Pendiente por Digitar</v>
      </c>
      <c r="E97" s="65" t="str">
        <f ca="1">IFERROR(__xludf.DUMMYFUNCTION("""COMPUTED_VALUE"""),"")</f>
        <v/>
      </c>
      <c r="F97" s="65" t="str">
        <f ca="1">IFERROR(__xludf.DUMMYFUNCTION("""COMPUTED_VALUE"""),"")</f>
        <v/>
      </c>
      <c r="G97" s="65" t="str">
        <f ca="1">IFERROR(__xludf.DUMMYFUNCTION("""COMPUTED_VALUE"""),"")</f>
        <v/>
      </c>
      <c r="H97" s="65" t="str">
        <f ca="1">IFERROR(__xludf.DUMMYFUNCTION("""COMPUTED_VALUE"""),"")</f>
        <v/>
      </c>
      <c r="I97" s="65" t="str">
        <f ca="1">IFERROR(__xludf.DUMMYFUNCTION("""COMPUTED_VALUE"""),"")</f>
        <v/>
      </c>
      <c r="J97" s="65" t="str">
        <f ca="1">IFERROR(__xludf.DUMMYFUNCTION("""COMPUTED_VALUE"""),"")</f>
        <v/>
      </c>
      <c r="K97" s="65" t="str">
        <f ca="1">IFERROR(__xludf.DUMMYFUNCTION("""COMPUTED_VALUE"""),"")</f>
        <v/>
      </c>
      <c r="L97" s="65" t="str">
        <f ca="1">IFERROR(__xludf.DUMMYFUNCTION("""COMPUTED_VALUE"""),"")</f>
        <v/>
      </c>
      <c r="M97" s="65" t="str">
        <f ca="1">IFERROR(__xludf.DUMMYFUNCTION("""COMPUTED_VALUE"""),"")</f>
        <v/>
      </c>
      <c r="N97" s="65" t="str">
        <f ca="1">IFERROR(__xludf.DUMMYFUNCTION("""COMPUTED_VALUE"""),"")</f>
        <v/>
      </c>
      <c r="O97" s="65" t="str">
        <f ca="1">IFERROR(__xludf.DUMMYFUNCTION("""COMPUTED_VALUE"""),"")</f>
        <v/>
      </c>
      <c r="P97" s="65" t="str">
        <f ca="1">IFERROR(__xludf.DUMMYFUNCTION("""COMPUTED_VALUE"""),"")</f>
        <v/>
      </c>
      <c r="Q97" s="65" t="str">
        <f ca="1">IFERROR(__xludf.DUMMYFUNCTION("""COMPUTED_VALUE"""),"")</f>
        <v/>
      </c>
      <c r="R97" s="65" t="str">
        <f ca="1">IFERROR(__xludf.DUMMYFUNCTION("""COMPUTED_VALUE"""),"")</f>
        <v/>
      </c>
      <c r="S97" s="65" t="str">
        <f ca="1">IFERROR(__xludf.DUMMYFUNCTION("""COMPUTED_VALUE"""),"")</f>
        <v/>
      </c>
      <c r="T97" s="65" t="str">
        <f ca="1">IFERROR(__xludf.DUMMYFUNCTION("""COMPUTED_VALUE"""),"")</f>
        <v/>
      </c>
      <c r="U97" s="65" t="str">
        <f ca="1">IFERROR(__xludf.DUMMYFUNCTION("""COMPUTED_VALUE"""),"")</f>
        <v/>
      </c>
      <c r="V97" s="65" t="str">
        <f ca="1">IFERROR(__xludf.DUMMYFUNCTION("""COMPUTED_VALUE"""),"")</f>
        <v/>
      </c>
      <c r="W97" s="65" t="str">
        <f ca="1">IFERROR(__xludf.DUMMYFUNCTION("""COMPUTED_VALUE"""),"")</f>
        <v/>
      </c>
      <c r="X97" s="65" t="str">
        <f ca="1">IFERROR(__xludf.DUMMYFUNCTION("""COMPUTED_VALUE"""),"")</f>
        <v/>
      </c>
      <c r="Y97" s="65" t="str">
        <f ca="1">IFERROR(__xludf.DUMMYFUNCTION("""COMPUTED_VALUE"""),"")</f>
        <v/>
      </c>
      <c r="Z97" s="65" t="str">
        <f ca="1">IFERROR(__xludf.DUMMYFUNCTION("""COMPUTED_VALUE"""),"")</f>
        <v/>
      </c>
      <c r="AA97" s="65" t="str">
        <f ca="1">IFERROR(__xludf.DUMMYFUNCTION("""COMPUTED_VALUE"""),"")</f>
        <v/>
      </c>
      <c r="AB97" s="65" t="str">
        <f ca="1">IFERROR(__xludf.DUMMYFUNCTION("""COMPUTED_VALUE"""),"")</f>
        <v/>
      </c>
      <c r="AC97" s="65" t="str">
        <f ca="1">IFERROR(__xludf.DUMMYFUNCTION("""COMPUTED_VALUE"""),"")</f>
        <v/>
      </c>
      <c r="AD97" s="65" t="str">
        <f ca="1">IFERROR(__xludf.DUMMYFUNCTION("""COMPUTED_VALUE"""),"")</f>
        <v/>
      </c>
      <c r="AE97" s="65" t="str">
        <f ca="1">IFERROR(__xludf.DUMMYFUNCTION("""COMPUTED_VALUE"""),"")</f>
        <v/>
      </c>
      <c r="AF97" s="65" t="str">
        <f ca="1">IFERROR(__xludf.DUMMYFUNCTION("""COMPUTED_VALUE"""),"")</f>
        <v/>
      </c>
      <c r="AG97" s="65" t="str">
        <f ca="1">IFERROR(__xludf.DUMMYFUNCTION("""COMPUTED_VALUE"""),"")</f>
        <v/>
      </c>
    </row>
    <row r="98" spans="1:33" ht="13">
      <c r="A98" s="63">
        <v>1</v>
      </c>
      <c r="B98" s="64" t="str">
        <f ca="1">IFERROR(__xludf.DUMMYFUNCTION("""COMPUTED_VALUE"""),"IE. NUEVO COMPARTIR")</f>
        <v>IE. NUEVO COMPARTIR</v>
      </c>
      <c r="C98" s="65">
        <f ca="1">IFERROR(__xludf.DUMMYFUNCTION("""COMPUTED_VALUE"""),9)</f>
        <v>9</v>
      </c>
      <c r="D98" s="66" t="str">
        <f ca="1">IFERROR(__xludf.DUMMYFUNCTION("""COMPUTED_VALUE"""),"Pendiente por Digitar")</f>
        <v>Pendiente por Digitar</v>
      </c>
      <c r="E98" s="65" t="str">
        <f ca="1">IFERROR(__xludf.DUMMYFUNCTION("""COMPUTED_VALUE"""),"")</f>
        <v/>
      </c>
      <c r="F98" s="65" t="str">
        <f ca="1">IFERROR(__xludf.DUMMYFUNCTION("""COMPUTED_VALUE"""),"")</f>
        <v/>
      </c>
      <c r="G98" s="65" t="str">
        <f ca="1">IFERROR(__xludf.DUMMYFUNCTION("""COMPUTED_VALUE"""),"")</f>
        <v/>
      </c>
      <c r="H98" s="65" t="str">
        <f ca="1">IFERROR(__xludf.DUMMYFUNCTION("""COMPUTED_VALUE"""),"")</f>
        <v/>
      </c>
      <c r="I98" s="65" t="str">
        <f ca="1">IFERROR(__xludf.DUMMYFUNCTION("""COMPUTED_VALUE"""),"")</f>
        <v/>
      </c>
      <c r="J98" s="65" t="str">
        <f ca="1">IFERROR(__xludf.DUMMYFUNCTION("""COMPUTED_VALUE"""),"")</f>
        <v/>
      </c>
      <c r="K98" s="65" t="str">
        <f ca="1">IFERROR(__xludf.DUMMYFUNCTION("""COMPUTED_VALUE"""),"")</f>
        <v/>
      </c>
      <c r="L98" s="65" t="str">
        <f ca="1">IFERROR(__xludf.DUMMYFUNCTION("""COMPUTED_VALUE"""),"")</f>
        <v/>
      </c>
      <c r="M98" s="65" t="str">
        <f ca="1">IFERROR(__xludf.DUMMYFUNCTION("""COMPUTED_VALUE"""),"")</f>
        <v/>
      </c>
      <c r="N98" s="65" t="str">
        <f ca="1">IFERROR(__xludf.DUMMYFUNCTION("""COMPUTED_VALUE"""),"")</f>
        <v/>
      </c>
      <c r="O98" s="65" t="str">
        <f ca="1">IFERROR(__xludf.DUMMYFUNCTION("""COMPUTED_VALUE"""),"")</f>
        <v/>
      </c>
      <c r="P98" s="65" t="str">
        <f ca="1">IFERROR(__xludf.DUMMYFUNCTION("""COMPUTED_VALUE"""),"")</f>
        <v/>
      </c>
      <c r="Q98" s="65" t="str">
        <f ca="1">IFERROR(__xludf.DUMMYFUNCTION("""COMPUTED_VALUE"""),"")</f>
        <v/>
      </c>
      <c r="R98" s="65" t="str">
        <f ca="1">IFERROR(__xludf.DUMMYFUNCTION("""COMPUTED_VALUE"""),"")</f>
        <v/>
      </c>
      <c r="S98" s="65" t="str">
        <f ca="1">IFERROR(__xludf.DUMMYFUNCTION("""COMPUTED_VALUE"""),"")</f>
        <v/>
      </c>
      <c r="T98" s="65" t="str">
        <f ca="1">IFERROR(__xludf.DUMMYFUNCTION("""COMPUTED_VALUE"""),"")</f>
        <v/>
      </c>
      <c r="U98" s="65" t="str">
        <f ca="1">IFERROR(__xludf.DUMMYFUNCTION("""COMPUTED_VALUE"""),"")</f>
        <v/>
      </c>
      <c r="V98" s="65" t="str">
        <f ca="1">IFERROR(__xludf.DUMMYFUNCTION("""COMPUTED_VALUE"""),"")</f>
        <v/>
      </c>
      <c r="W98" s="65" t="str">
        <f ca="1">IFERROR(__xludf.DUMMYFUNCTION("""COMPUTED_VALUE"""),"")</f>
        <v/>
      </c>
      <c r="X98" s="65" t="str">
        <f ca="1">IFERROR(__xludf.DUMMYFUNCTION("""COMPUTED_VALUE"""),"")</f>
        <v/>
      </c>
      <c r="Y98" s="65" t="str">
        <f ca="1">IFERROR(__xludf.DUMMYFUNCTION("""COMPUTED_VALUE"""),"")</f>
        <v/>
      </c>
      <c r="Z98" s="65" t="str">
        <f ca="1">IFERROR(__xludf.DUMMYFUNCTION("""COMPUTED_VALUE"""),"")</f>
        <v/>
      </c>
      <c r="AA98" s="65" t="str">
        <f ca="1">IFERROR(__xludf.DUMMYFUNCTION("""COMPUTED_VALUE"""),"")</f>
        <v/>
      </c>
      <c r="AB98" s="65" t="str">
        <f ca="1">IFERROR(__xludf.DUMMYFUNCTION("""COMPUTED_VALUE"""),"")</f>
        <v/>
      </c>
      <c r="AC98" s="65" t="str">
        <f ca="1">IFERROR(__xludf.DUMMYFUNCTION("""COMPUTED_VALUE"""),"")</f>
        <v/>
      </c>
      <c r="AD98" s="65" t="str">
        <f ca="1">IFERROR(__xludf.DUMMYFUNCTION("""COMPUTED_VALUE"""),"")</f>
        <v/>
      </c>
      <c r="AE98" s="65" t="str">
        <f ca="1">IFERROR(__xludf.DUMMYFUNCTION("""COMPUTED_VALUE"""),"")</f>
        <v/>
      </c>
      <c r="AF98" s="65" t="str">
        <f ca="1">IFERROR(__xludf.DUMMYFUNCTION("""COMPUTED_VALUE"""),"")</f>
        <v/>
      </c>
      <c r="AG98" s="65" t="str">
        <f ca="1">IFERROR(__xludf.DUMMYFUNCTION("""COMPUTED_VALUE"""),"")</f>
        <v/>
      </c>
    </row>
    <row r="99" spans="1:33" ht="13">
      <c r="A99" s="63">
        <v>1</v>
      </c>
      <c r="B99" s="64" t="str">
        <f ca="1">IFERROR(__xludf.DUMMYFUNCTION("""COMPUTED_VALUE"""),"CONCENTRA. ESCOLAR SAN NICOLAS")</f>
        <v>CONCENTRA. ESCOLAR SAN NICOLAS</v>
      </c>
      <c r="C99" s="65">
        <f ca="1">IFERROR(__xludf.DUMMYFUNCTION("""COMPUTED_VALUE"""),1)</f>
        <v>1</v>
      </c>
      <c r="D99" s="66" t="str">
        <f ca="1">IFERROR(__xludf.DUMMYFUNCTION("""COMPUTED_VALUE"""),"Pendiente por Digitar")</f>
        <v>Pendiente por Digitar</v>
      </c>
      <c r="E99" s="65" t="str">
        <f ca="1">IFERROR(__xludf.DUMMYFUNCTION("""COMPUTED_VALUE"""),"")</f>
        <v/>
      </c>
      <c r="F99" s="65" t="str">
        <f ca="1">IFERROR(__xludf.DUMMYFUNCTION("""COMPUTED_VALUE"""),"")</f>
        <v/>
      </c>
      <c r="G99" s="65" t="str">
        <f ca="1">IFERROR(__xludf.DUMMYFUNCTION("""COMPUTED_VALUE"""),"")</f>
        <v/>
      </c>
      <c r="H99" s="65" t="str">
        <f ca="1">IFERROR(__xludf.DUMMYFUNCTION("""COMPUTED_VALUE"""),"")</f>
        <v/>
      </c>
      <c r="I99" s="65" t="str">
        <f ca="1">IFERROR(__xludf.DUMMYFUNCTION("""COMPUTED_VALUE"""),"")</f>
        <v/>
      </c>
      <c r="J99" s="65" t="str">
        <f ca="1">IFERROR(__xludf.DUMMYFUNCTION("""COMPUTED_VALUE"""),"")</f>
        <v/>
      </c>
      <c r="K99" s="65" t="str">
        <f ca="1">IFERROR(__xludf.DUMMYFUNCTION("""COMPUTED_VALUE"""),"")</f>
        <v/>
      </c>
      <c r="L99" s="65" t="str">
        <f ca="1">IFERROR(__xludf.DUMMYFUNCTION("""COMPUTED_VALUE"""),"")</f>
        <v/>
      </c>
      <c r="M99" s="65" t="str">
        <f ca="1">IFERROR(__xludf.DUMMYFUNCTION("""COMPUTED_VALUE"""),"")</f>
        <v/>
      </c>
      <c r="N99" s="65" t="str">
        <f ca="1">IFERROR(__xludf.DUMMYFUNCTION("""COMPUTED_VALUE"""),"")</f>
        <v/>
      </c>
      <c r="O99" s="65" t="str">
        <f ca="1">IFERROR(__xludf.DUMMYFUNCTION("""COMPUTED_VALUE"""),"")</f>
        <v/>
      </c>
      <c r="P99" s="65" t="str">
        <f ca="1">IFERROR(__xludf.DUMMYFUNCTION("""COMPUTED_VALUE"""),"")</f>
        <v/>
      </c>
      <c r="Q99" s="65" t="str">
        <f ca="1">IFERROR(__xludf.DUMMYFUNCTION("""COMPUTED_VALUE"""),"")</f>
        <v/>
      </c>
      <c r="R99" s="65" t="str">
        <f ca="1">IFERROR(__xludf.DUMMYFUNCTION("""COMPUTED_VALUE"""),"")</f>
        <v/>
      </c>
      <c r="S99" s="65" t="str">
        <f ca="1">IFERROR(__xludf.DUMMYFUNCTION("""COMPUTED_VALUE"""),"")</f>
        <v/>
      </c>
      <c r="T99" s="65" t="str">
        <f ca="1">IFERROR(__xludf.DUMMYFUNCTION("""COMPUTED_VALUE"""),"")</f>
        <v/>
      </c>
      <c r="U99" s="65" t="str">
        <f ca="1">IFERROR(__xludf.DUMMYFUNCTION("""COMPUTED_VALUE"""),"")</f>
        <v/>
      </c>
      <c r="V99" s="65" t="str">
        <f ca="1">IFERROR(__xludf.DUMMYFUNCTION("""COMPUTED_VALUE"""),"")</f>
        <v/>
      </c>
      <c r="W99" s="65" t="str">
        <f ca="1">IFERROR(__xludf.DUMMYFUNCTION("""COMPUTED_VALUE"""),"")</f>
        <v/>
      </c>
      <c r="X99" s="65" t="str">
        <f ca="1">IFERROR(__xludf.DUMMYFUNCTION("""COMPUTED_VALUE"""),"")</f>
        <v/>
      </c>
      <c r="Y99" s="65" t="str">
        <f ca="1">IFERROR(__xludf.DUMMYFUNCTION("""COMPUTED_VALUE"""),"")</f>
        <v/>
      </c>
      <c r="Z99" s="65" t="str">
        <f ca="1">IFERROR(__xludf.DUMMYFUNCTION("""COMPUTED_VALUE"""),"")</f>
        <v/>
      </c>
      <c r="AA99" s="65" t="str">
        <f ca="1">IFERROR(__xludf.DUMMYFUNCTION("""COMPUTED_VALUE"""),"")</f>
        <v/>
      </c>
      <c r="AB99" s="65" t="str">
        <f ca="1">IFERROR(__xludf.DUMMYFUNCTION("""COMPUTED_VALUE"""),"")</f>
        <v/>
      </c>
      <c r="AC99" s="65" t="str">
        <f ca="1">IFERROR(__xludf.DUMMYFUNCTION("""COMPUTED_VALUE"""),"")</f>
        <v/>
      </c>
      <c r="AD99" s="65" t="str">
        <f ca="1">IFERROR(__xludf.DUMMYFUNCTION("""COMPUTED_VALUE"""),"")</f>
        <v/>
      </c>
      <c r="AE99" s="65" t="str">
        <f ca="1">IFERROR(__xludf.DUMMYFUNCTION("""COMPUTED_VALUE"""),"")</f>
        <v/>
      </c>
      <c r="AF99" s="65" t="str">
        <f ca="1">IFERROR(__xludf.DUMMYFUNCTION("""COMPUTED_VALUE"""),"")</f>
        <v/>
      </c>
      <c r="AG99" s="65" t="str">
        <f ca="1">IFERROR(__xludf.DUMMYFUNCTION("""COMPUTED_VALUE"""),"")</f>
        <v/>
      </c>
    </row>
    <row r="100" spans="1:33" ht="13">
      <c r="A100" s="63">
        <v>1</v>
      </c>
      <c r="B100" s="64" t="str">
        <f ca="1">IFERROR(__xludf.DUMMYFUNCTION("""COMPUTED_VALUE"""),"CONCENTRA. ESCOLAR SAN NICOLAS")</f>
        <v>CONCENTRA. ESCOLAR SAN NICOLAS</v>
      </c>
      <c r="C100" s="65">
        <f ca="1">IFERROR(__xludf.DUMMYFUNCTION("""COMPUTED_VALUE"""),2)</f>
        <v>2</v>
      </c>
      <c r="D100" s="66" t="str">
        <f ca="1">IFERROR(__xludf.DUMMYFUNCTION("""COMPUTED_VALUE"""),"Pendiente por Digitar")</f>
        <v>Pendiente por Digitar</v>
      </c>
      <c r="E100" s="65" t="str">
        <f ca="1">IFERROR(__xludf.DUMMYFUNCTION("""COMPUTED_VALUE"""),"")</f>
        <v/>
      </c>
      <c r="F100" s="65" t="str">
        <f ca="1">IFERROR(__xludf.DUMMYFUNCTION("""COMPUTED_VALUE"""),"")</f>
        <v/>
      </c>
      <c r="G100" s="65" t="str">
        <f ca="1">IFERROR(__xludf.DUMMYFUNCTION("""COMPUTED_VALUE"""),"")</f>
        <v/>
      </c>
      <c r="H100" s="65" t="str">
        <f ca="1">IFERROR(__xludf.DUMMYFUNCTION("""COMPUTED_VALUE"""),"")</f>
        <v/>
      </c>
      <c r="I100" s="65" t="str">
        <f ca="1">IFERROR(__xludf.DUMMYFUNCTION("""COMPUTED_VALUE"""),"")</f>
        <v/>
      </c>
      <c r="J100" s="65" t="str">
        <f ca="1">IFERROR(__xludf.DUMMYFUNCTION("""COMPUTED_VALUE"""),"")</f>
        <v/>
      </c>
      <c r="K100" s="65" t="str">
        <f ca="1">IFERROR(__xludf.DUMMYFUNCTION("""COMPUTED_VALUE"""),"")</f>
        <v/>
      </c>
      <c r="L100" s="65" t="str">
        <f ca="1">IFERROR(__xludf.DUMMYFUNCTION("""COMPUTED_VALUE"""),"")</f>
        <v/>
      </c>
      <c r="M100" s="65" t="str">
        <f ca="1">IFERROR(__xludf.DUMMYFUNCTION("""COMPUTED_VALUE"""),"")</f>
        <v/>
      </c>
      <c r="N100" s="65" t="str">
        <f ca="1">IFERROR(__xludf.DUMMYFUNCTION("""COMPUTED_VALUE"""),"")</f>
        <v/>
      </c>
      <c r="O100" s="65" t="str">
        <f ca="1">IFERROR(__xludf.DUMMYFUNCTION("""COMPUTED_VALUE"""),"")</f>
        <v/>
      </c>
      <c r="P100" s="65" t="str">
        <f ca="1">IFERROR(__xludf.DUMMYFUNCTION("""COMPUTED_VALUE"""),"")</f>
        <v/>
      </c>
      <c r="Q100" s="65" t="str">
        <f ca="1">IFERROR(__xludf.DUMMYFUNCTION("""COMPUTED_VALUE"""),"")</f>
        <v/>
      </c>
      <c r="R100" s="65" t="str">
        <f ca="1">IFERROR(__xludf.DUMMYFUNCTION("""COMPUTED_VALUE"""),"")</f>
        <v/>
      </c>
      <c r="S100" s="65" t="str">
        <f ca="1">IFERROR(__xludf.DUMMYFUNCTION("""COMPUTED_VALUE"""),"")</f>
        <v/>
      </c>
      <c r="T100" s="65" t="str">
        <f ca="1">IFERROR(__xludf.DUMMYFUNCTION("""COMPUTED_VALUE"""),"")</f>
        <v/>
      </c>
      <c r="U100" s="65" t="str">
        <f ca="1">IFERROR(__xludf.DUMMYFUNCTION("""COMPUTED_VALUE"""),"")</f>
        <v/>
      </c>
      <c r="V100" s="65" t="str">
        <f ca="1">IFERROR(__xludf.DUMMYFUNCTION("""COMPUTED_VALUE"""),"")</f>
        <v/>
      </c>
      <c r="W100" s="65" t="str">
        <f ca="1">IFERROR(__xludf.DUMMYFUNCTION("""COMPUTED_VALUE"""),"")</f>
        <v/>
      </c>
      <c r="X100" s="65" t="str">
        <f ca="1">IFERROR(__xludf.DUMMYFUNCTION("""COMPUTED_VALUE"""),"")</f>
        <v/>
      </c>
      <c r="Y100" s="65" t="str">
        <f ca="1">IFERROR(__xludf.DUMMYFUNCTION("""COMPUTED_VALUE"""),"")</f>
        <v/>
      </c>
      <c r="Z100" s="65" t="str">
        <f ca="1">IFERROR(__xludf.DUMMYFUNCTION("""COMPUTED_VALUE"""),"")</f>
        <v/>
      </c>
      <c r="AA100" s="65" t="str">
        <f ca="1">IFERROR(__xludf.DUMMYFUNCTION("""COMPUTED_VALUE"""),"")</f>
        <v/>
      </c>
      <c r="AB100" s="65" t="str">
        <f ca="1">IFERROR(__xludf.DUMMYFUNCTION("""COMPUTED_VALUE"""),"")</f>
        <v/>
      </c>
      <c r="AC100" s="65" t="str">
        <f ca="1">IFERROR(__xludf.DUMMYFUNCTION("""COMPUTED_VALUE"""),"")</f>
        <v/>
      </c>
      <c r="AD100" s="65" t="str">
        <f ca="1">IFERROR(__xludf.DUMMYFUNCTION("""COMPUTED_VALUE"""),"")</f>
        <v/>
      </c>
      <c r="AE100" s="65" t="str">
        <f ca="1">IFERROR(__xludf.DUMMYFUNCTION("""COMPUTED_VALUE"""),"")</f>
        <v/>
      </c>
      <c r="AF100" s="65" t="str">
        <f ca="1">IFERROR(__xludf.DUMMYFUNCTION("""COMPUTED_VALUE"""),"")</f>
        <v/>
      </c>
      <c r="AG100" s="65" t="str">
        <f ca="1">IFERROR(__xludf.DUMMYFUNCTION("""COMPUTED_VALUE"""),"")</f>
        <v/>
      </c>
    </row>
    <row r="101" spans="1:33" ht="13">
      <c r="A101" s="63">
        <v>1</v>
      </c>
      <c r="B101" s="64" t="str">
        <f ca="1">IFERROR(__xludf.DUMMYFUNCTION("""COMPUTED_VALUE"""),"CONCENTRA. ESCOLAR SAN NICOLAS")</f>
        <v>CONCENTRA. ESCOLAR SAN NICOLAS</v>
      </c>
      <c r="C101" s="65">
        <f ca="1">IFERROR(__xludf.DUMMYFUNCTION("""COMPUTED_VALUE"""),3)</f>
        <v>3</v>
      </c>
      <c r="D101" s="66" t="str">
        <f ca="1">IFERROR(__xludf.DUMMYFUNCTION("""COMPUTED_VALUE"""),"Pendiente por Digitar")</f>
        <v>Pendiente por Digitar</v>
      </c>
      <c r="E101" s="65" t="str">
        <f ca="1">IFERROR(__xludf.DUMMYFUNCTION("""COMPUTED_VALUE"""),"")</f>
        <v/>
      </c>
      <c r="F101" s="65" t="str">
        <f ca="1">IFERROR(__xludf.DUMMYFUNCTION("""COMPUTED_VALUE"""),"")</f>
        <v/>
      </c>
      <c r="G101" s="65" t="str">
        <f ca="1">IFERROR(__xludf.DUMMYFUNCTION("""COMPUTED_VALUE"""),"")</f>
        <v/>
      </c>
      <c r="H101" s="65" t="str">
        <f ca="1">IFERROR(__xludf.DUMMYFUNCTION("""COMPUTED_VALUE"""),"")</f>
        <v/>
      </c>
      <c r="I101" s="65" t="str">
        <f ca="1">IFERROR(__xludf.DUMMYFUNCTION("""COMPUTED_VALUE"""),"")</f>
        <v/>
      </c>
      <c r="J101" s="65" t="str">
        <f ca="1">IFERROR(__xludf.DUMMYFUNCTION("""COMPUTED_VALUE"""),"")</f>
        <v/>
      </c>
      <c r="K101" s="65" t="str">
        <f ca="1">IFERROR(__xludf.DUMMYFUNCTION("""COMPUTED_VALUE"""),"")</f>
        <v/>
      </c>
      <c r="L101" s="65" t="str">
        <f ca="1">IFERROR(__xludf.DUMMYFUNCTION("""COMPUTED_VALUE"""),"")</f>
        <v/>
      </c>
      <c r="M101" s="65" t="str">
        <f ca="1">IFERROR(__xludf.DUMMYFUNCTION("""COMPUTED_VALUE"""),"")</f>
        <v/>
      </c>
      <c r="N101" s="65" t="str">
        <f ca="1">IFERROR(__xludf.DUMMYFUNCTION("""COMPUTED_VALUE"""),"")</f>
        <v/>
      </c>
      <c r="O101" s="65" t="str">
        <f ca="1">IFERROR(__xludf.DUMMYFUNCTION("""COMPUTED_VALUE"""),"")</f>
        <v/>
      </c>
      <c r="P101" s="65" t="str">
        <f ca="1">IFERROR(__xludf.DUMMYFUNCTION("""COMPUTED_VALUE"""),"")</f>
        <v/>
      </c>
      <c r="Q101" s="65" t="str">
        <f ca="1">IFERROR(__xludf.DUMMYFUNCTION("""COMPUTED_VALUE"""),"")</f>
        <v/>
      </c>
      <c r="R101" s="65" t="str">
        <f ca="1">IFERROR(__xludf.DUMMYFUNCTION("""COMPUTED_VALUE"""),"")</f>
        <v/>
      </c>
      <c r="S101" s="65" t="str">
        <f ca="1">IFERROR(__xludf.DUMMYFUNCTION("""COMPUTED_VALUE"""),"")</f>
        <v/>
      </c>
      <c r="T101" s="65" t="str">
        <f ca="1">IFERROR(__xludf.DUMMYFUNCTION("""COMPUTED_VALUE"""),"")</f>
        <v/>
      </c>
      <c r="U101" s="65" t="str">
        <f ca="1">IFERROR(__xludf.DUMMYFUNCTION("""COMPUTED_VALUE"""),"")</f>
        <v/>
      </c>
      <c r="V101" s="65" t="str">
        <f ca="1">IFERROR(__xludf.DUMMYFUNCTION("""COMPUTED_VALUE"""),"")</f>
        <v/>
      </c>
      <c r="W101" s="65" t="str">
        <f ca="1">IFERROR(__xludf.DUMMYFUNCTION("""COMPUTED_VALUE"""),"")</f>
        <v/>
      </c>
      <c r="X101" s="65" t="str">
        <f ca="1">IFERROR(__xludf.DUMMYFUNCTION("""COMPUTED_VALUE"""),"")</f>
        <v/>
      </c>
      <c r="Y101" s="65" t="str">
        <f ca="1">IFERROR(__xludf.DUMMYFUNCTION("""COMPUTED_VALUE"""),"")</f>
        <v/>
      </c>
      <c r="Z101" s="65" t="str">
        <f ca="1">IFERROR(__xludf.DUMMYFUNCTION("""COMPUTED_VALUE"""),"")</f>
        <v/>
      </c>
      <c r="AA101" s="65" t="str">
        <f ca="1">IFERROR(__xludf.DUMMYFUNCTION("""COMPUTED_VALUE"""),"")</f>
        <v/>
      </c>
      <c r="AB101" s="65" t="str">
        <f ca="1">IFERROR(__xludf.DUMMYFUNCTION("""COMPUTED_VALUE"""),"")</f>
        <v/>
      </c>
      <c r="AC101" s="65" t="str">
        <f ca="1">IFERROR(__xludf.DUMMYFUNCTION("""COMPUTED_VALUE"""),"")</f>
        <v/>
      </c>
      <c r="AD101" s="65" t="str">
        <f ca="1">IFERROR(__xludf.DUMMYFUNCTION("""COMPUTED_VALUE"""),"")</f>
        <v/>
      </c>
      <c r="AE101" s="65" t="str">
        <f ca="1">IFERROR(__xludf.DUMMYFUNCTION("""COMPUTED_VALUE"""),"")</f>
        <v/>
      </c>
      <c r="AF101" s="65" t="str">
        <f ca="1">IFERROR(__xludf.DUMMYFUNCTION("""COMPUTED_VALUE"""),"")</f>
        <v/>
      </c>
      <c r="AG101" s="65" t="str">
        <f ca="1">IFERROR(__xludf.DUMMYFUNCTION("""COMPUTED_VALUE"""),"")</f>
        <v/>
      </c>
    </row>
    <row r="102" spans="1:33" ht="13">
      <c r="A102" s="63">
        <v>1</v>
      </c>
      <c r="B102" s="64" t="str">
        <f ca="1">IFERROR(__xludf.DUMMYFUNCTION("""COMPUTED_VALUE"""),"CONCENTRA. ESCOLAR SAN NICOLAS")</f>
        <v>CONCENTRA. ESCOLAR SAN NICOLAS</v>
      </c>
      <c r="C102" s="65">
        <f ca="1">IFERROR(__xludf.DUMMYFUNCTION("""COMPUTED_VALUE"""),4)</f>
        <v>4</v>
      </c>
      <c r="D102" s="66" t="str">
        <f ca="1">IFERROR(__xludf.DUMMYFUNCTION("""COMPUTED_VALUE"""),"Pendiente por Digitar")</f>
        <v>Pendiente por Digitar</v>
      </c>
      <c r="E102" s="65" t="str">
        <f ca="1">IFERROR(__xludf.DUMMYFUNCTION("""COMPUTED_VALUE"""),"")</f>
        <v/>
      </c>
      <c r="F102" s="65" t="str">
        <f ca="1">IFERROR(__xludf.DUMMYFUNCTION("""COMPUTED_VALUE"""),"")</f>
        <v/>
      </c>
      <c r="G102" s="65" t="str">
        <f ca="1">IFERROR(__xludf.DUMMYFUNCTION("""COMPUTED_VALUE"""),"")</f>
        <v/>
      </c>
      <c r="H102" s="65" t="str">
        <f ca="1">IFERROR(__xludf.DUMMYFUNCTION("""COMPUTED_VALUE"""),"")</f>
        <v/>
      </c>
      <c r="I102" s="65" t="str">
        <f ca="1">IFERROR(__xludf.DUMMYFUNCTION("""COMPUTED_VALUE"""),"")</f>
        <v/>
      </c>
      <c r="J102" s="65" t="str">
        <f ca="1">IFERROR(__xludf.DUMMYFUNCTION("""COMPUTED_VALUE"""),"")</f>
        <v/>
      </c>
      <c r="K102" s="65" t="str">
        <f ca="1">IFERROR(__xludf.DUMMYFUNCTION("""COMPUTED_VALUE"""),"")</f>
        <v/>
      </c>
      <c r="L102" s="65" t="str">
        <f ca="1">IFERROR(__xludf.DUMMYFUNCTION("""COMPUTED_VALUE"""),"")</f>
        <v/>
      </c>
      <c r="M102" s="65" t="str">
        <f ca="1">IFERROR(__xludf.DUMMYFUNCTION("""COMPUTED_VALUE"""),"")</f>
        <v/>
      </c>
      <c r="N102" s="65" t="str">
        <f ca="1">IFERROR(__xludf.DUMMYFUNCTION("""COMPUTED_VALUE"""),"")</f>
        <v/>
      </c>
      <c r="O102" s="65" t="str">
        <f ca="1">IFERROR(__xludf.DUMMYFUNCTION("""COMPUTED_VALUE"""),"")</f>
        <v/>
      </c>
      <c r="P102" s="65" t="str">
        <f ca="1">IFERROR(__xludf.DUMMYFUNCTION("""COMPUTED_VALUE"""),"")</f>
        <v/>
      </c>
      <c r="Q102" s="65" t="str">
        <f ca="1">IFERROR(__xludf.DUMMYFUNCTION("""COMPUTED_VALUE"""),"")</f>
        <v/>
      </c>
      <c r="R102" s="65" t="str">
        <f ca="1">IFERROR(__xludf.DUMMYFUNCTION("""COMPUTED_VALUE"""),"")</f>
        <v/>
      </c>
      <c r="S102" s="65" t="str">
        <f ca="1">IFERROR(__xludf.DUMMYFUNCTION("""COMPUTED_VALUE"""),"")</f>
        <v/>
      </c>
      <c r="T102" s="65" t="str">
        <f ca="1">IFERROR(__xludf.DUMMYFUNCTION("""COMPUTED_VALUE"""),"")</f>
        <v/>
      </c>
      <c r="U102" s="65" t="str">
        <f ca="1">IFERROR(__xludf.DUMMYFUNCTION("""COMPUTED_VALUE"""),"")</f>
        <v/>
      </c>
      <c r="V102" s="65" t="str">
        <f ca="1">IFERROR(__xludf.DUMMYFUNCTION("""COMPUTED_VALUE"""),"")</f>
        <v/>
      </c>
      <c r="W102" s="65" t="str">
        <f ca="1">IFERROR(__xludf.DUMMYFUNCTION("""COMPUTED_VALUE"""),"")</f>
        <v/>
      </c>
      <c r="X102" s="65" t="str">
        <f ca="1">IFERROR(__xludf.DUMMYFUNCTION("""COMPUTED_VALUE"""),"")</f>
        <v/>
      </c>
      <c r="Y102" s="65" t="str">
        <f ca="1">IFERROR(__xludf.DUMMYFUNCTION("""COMPUTED_VALUE"""),"")</f>
        <v/>
      </c>
      <c r="Z102" s="65" t="str">
        <f ca="1">IFERROR(__xludf.DUMMYFUNCTION("""COMPUTED_VALUE"""),"")</f>
        <v/>
      </c>
      <c r="AA102" s="65" t="str">
        <f ca="1">IFERROR(__xludf.DUMMYFUNCTION("""COMPUTED_VALUE"""),"")</f>
        <v/>
      </c>
      <c r="AB102" s="65" t="str">
        <f ca="1">IFERROR(__xludf.DUMMYFUNCTION("""COMPUTED_VALUE"""),"")</f>
        <v/>
      </c>
      <c r="AC102" s="65" t="str">
        <f ca="1">IFERROR(__xludf.DUMMYFUNCTION("""COMPUTED_VALUE"""),"")</f>
        <v/>
      </c>
      <c r="AD102" s="65" t="str">
        <f ca="1">IFERROR(__xludf.DUMMYFUNCTION("""COMPUTED_VALUE"""),"")</f>
        <v/>
      </c>
      <c r="AE102" s="65" t="str">
        <f ca="1">IFERROR(__xludf.DUMMYFUNCTION("""COMPUTED_VALUE"""),"")</f>
        <v/>
      </c>
      <c r="AF102" s="65" t="str">
        <f ca="1">IFERROR(__xludf.DUMMYFUNCTION("""COMPUTED_VALUE"""),"")</f>
        <v/>
      </c>
      <c r="AG102" s="65" t="str">
        <f ca="1">IFERROR(__xludf.DUMMYFUNCTION("""COMPUTED_VALUE"""),"")</f>
        <v/>
      </c>
    </row>
    <row r="103" spans="1:33" ht="13">
      <c r="A103" s="63">
        <v>1</v>
      </c>
      <c r="B103" s="64" t="str">
        <f ca="1">IFERROR(__xludf.DUMMYFUNCTION("""COMPUTED_VALUE"""),"CONCENTRA. ESCOLAR SAN NICOLAS")</f>
        <v>CONCENTRA. ESCOLAR SAN NICOLAS</v>
      </c>
      <c r="C103" s="65">
        <f ca="1">IFERROR(__xludf.DUMMYFUNCTION("""COMPUTED_VALUE"""),5)</f>
        <v>5</v>
      </c>
      <c r="D103" s="66" t="str">
        <f ca="1">IFERROR(__xludf.DUMMYFUNCTION("""COMPUTED_VALUE"""),"Pendiente por Digitar")</f>
        <v>Pendiente por Digitar</v>
      </c>
      <c r="E103" s="65" t="str">
        <f ca="1">IFERROR(__xludf.DUMMYFUNCTION("""COMPUTED_VALUE"""),"")</f>
        <v/>
      </c>
      <c r="F103" s="65" t="str">
        <f ca="1">IFERROR(__xludf.DUMMYFUNCTION("""COMPUTED_VALUE"""),"")</f>
        <v/>
      </c>
      <c r="G103" s="65" t="str">
        <f ca="1">IFERROR(__xludf.DUMMYFUNCTION("""COMPUTED_VALUE"""),"")</f>
        <v/>
      </c>
      <c r="H103" s="65" t="str">
        <f ca="1">IFERROR(__xludf.DUMMYFUNCTION("""COMPUTED_VALUE"""),"")</f>
        <v/>
      </c>
      <c r="I103" s="65" t="str">
        <f ca="1">IFERROR(__xludf.DUMMYFUNCTION("""COMPUTED_VALUE"""),"")</f>
        <v/>
      </c>
      <c r="J103" s="65" t="str">
        <f ca="1">IFERROR(__xludf.DUMMYFUNCTION("""COMPUTED_VALUE"""),"")</f>
        <v/>
      </c>
      <c r="K103" s="65" t="str">
        <f ca="1">IFERROR(__xludf.DUMMYFUNCTION("""COMPUTED_VALUE"""),"")</f>
        <v/>
      </c>
      <c r="L103" s="65" t="str">
        <f ca="1">IFERROR(__xludf.DUMMYFUNCTION("""COMPUTED_VALUE"""),"")</f>
        <v/>
      </c>
      <c r="M103" s="65" t="str">
        <f ca="1">IFERROR(__xludf.DUMMYFUNCTION("""COMPUTED_VALUE"""),"")</f>
        <v/>
      </c>
      <c r="N103" s="65" t="str">
        <f ca="1">IFERROR(__xludf.DUMMYFUNCTION("""COMPUTED_VALUE"""),"")</f>
        <v/>
      </c>
      <c r="O103" s="65" t="str">
        <f ca="1">IFERROR(__xludf.DUMMYFUNCTION("""COMPUTED_VALUE"""),"")</f>
        <v/>
      </c>
      <c r="P103" s="65" t="str">
        <f ca="1">IFERROR(__xludf.DUMMYFUNCTION("""COMPUTED_VALUE"""),"")</f>
        <v/>
      </c>
      <c r="Q103" s="65" t="str">
        <f ca="1">IFERROR(__xludf.DUMMYFUNCTION("""COMPUTED_VALUE"""),"")</f>
        <v/>
      </c>
      <c r="R103" s="65" t="str">
        <f ca="1">IFERROR(__xludf.DUMMYFUNCTION("""COMPUTED_VALUE"""),"")</f>
        <v/>
      </c>
      <c r="S103" s="65" t="str">
        <f ca="1">IFERROR(__xludf.DUMMYFUNCTION("""COMPUTED_VALUE"""),"")</f>
        <v/>
      </c>
      <c r="T103" s="65" t="str">
        <f ca="1">IFERROR(__xludf.DUMMYFUNCTION("""COMPUTED_VALUE"""),"")</f>
        <v/>
      </c>
      <c r="U103" s="65" t="str">
        <f ca="1">IFERROR(__xludf.DUMMYFUNCTION("""COMPUTED_VALUE"""),"")</f>
        <v/>
      </c>
      <c r="V103" s="65" t="str">
        <f ca="1">IFERROR(__xludf.DUMMYFUNCTION("""COMPUTED_VALUE"""),"")</f>
        <v/>
      </c>
      <c r="W103" s="65" t="str">
        <f ca="1">IFERROR(__xludf.DUMMYFUNCTION("""COMPUTED_VALUE"""),"")</f>
        <v/>
      </c>
      <c r="X103" s="65" t="str">
        <f ca="1">IFERROR(__xludf.DUMMYFUNCTION("""COMPUTED_VALUE"""),"")</f>
        <v/>
      </c>
      <c r="Y103" s="65" t="str">
        <f ca="1">IFERROR(__xludf.DUMMYFUNCTION("""COMPUTED_VALUE"""),"")</f>
        <v/>
      </c>
      <c r="Z103" s="65" t="str">
        <f ca="1">IFERROR(__xludf.DUMMYFUNCTION("""COMPUTED_VALUE"""),"")</f>
        <v/>
      </c>
      <c r="AA103" s="65" t="str">
        <f ca="1">IFERROR(__xludf.DUMMYFUNCTION("""COMPUTED_VALUE"""),"")</f>
        <v/>
      </c>
      <c r="AB103" s="65" t="str">
        <f ca="1">IFERROR(__xludf.DUMMYFUNCTION("""COMPUTED_VALUE"""),"")</f>
        <v/>
      </c>
      <c r="AC103" s="65" t="str">
        <f ca="1">IFERROR(__xludf.DUMMYFUNCTION("""COMPUTED_VALUE"""),"")</f>
        <v/>
      </c>
      <c r="AD103" s="65" t="str">
        <f ca="1">IFERROR(__xludf.DUMMYFUNCTION("""COMPUTED_VALUE"""),"")</f>
        <v/>
      </c>
      <c r="AE103" s="65" t="str">
        <f ca="1">IFERROR(__xludf.DUMMYFUNCTION("""COMPUTED_VALUE"""),"")</f>
        <v/>
      </c>
      <c r="AF103" s="65" t="str">
        <f ca="1">IFERROR(__xludf.DUMMYFUNCTION("""COMPUTED_VALUE"""),"")</f>
        <v/>
      </c>
      <c r="AG103" s="65" t="str">
        <f ca="1">IFERROR(__xludf.DUMMYFUNCTION("""COMPUTED_VALUE"""),"")</f>
        <v/>
      </c>
    </row>
    <row r="104" spans="1:33" ht="13">
      <c r="A104" s="63">
        <v>1</v>
      </c>
      <c r="B104" s="64" t="str">
        <f ca="1">IFERROR(__xludf.DUMMYFUNCTION("""COMPUTED_VALUE"""),"CONCENTRA. ESCOLAR SAN NICOLAS")</f>
        <v>CONCENTRA. ESCOLAR SAN NICOLAS</v>
      </c>
      <c r="C104" s="65">
        <f ca="1">IFERROR(__xludf.DUMMYFUNCTION("""COMPUTED_VALUE"""),6)</f>
        <v>6</v>
      </c>
      <c r="D104" s="66" t="str">
        <f ca="1">IFERROR(__xludf.DUMMYFUNCTION("""COMPUTED_VALUE"""),"Pendiente por Digitar")</f>
        <v>Pendiente por Digitar</v>
      </c>
      <c r="E104" s="65" t="str">
        <f ca="1">IFERROR(__xludf.DUMMYFUNCTION("""COMPUTED_VALUE"""),"")</f>
        <v/>
      </c>
      <c r="F104" s="65" t="str">
        <f ca="1">IFERROR(__xludf.DUMMYFUNCTION("""COMPUTED_VALUE"""),"")</f>
        <v/>
      </c>
      <c r="G104" s="65" t="str">
        <f ca="1">IFERROR(__xludf.DUMMYFUNCTION("""COMPUTED_VALUE"""),"")</f>
        <v/>
      </c>
      <c r="H104" s="65" t="str">
        <f ca="1">IFERROR(__xludf.DUMMYFUNCTION("""COMPUTED_VALUE"""),"")</f>
        <v/>
      </c>
      <c r="I104" s="65" t="str">
        <f ca="1">IFERROR(__xludf.DUMMYFUNCTION("""COMPUTED_VALUE"""),"")</f>
        <v/>
      </c>
      <c r="J104" s="65" t="str">
        <f ca="1">IFERROR(__xludf.DUMMYFUNCTION("""COMPUTED_VALUE"""),"")</f>
        <v/>
      </c>
      <c r="K104" s="65" t="str">
        <f ca="1">IFERROR(__xludf.DUMMYFUNCTION("""COMPUTED_VALUE"""),"")</f>
        <v/>
      </c>
      <c r="L104" s="65" t="str">
        <f ca="1">IFERROR(__xludf.DUMMYFUNCTION("""COMPUTED_VALUE"""),"")</f>
        <v/>
      </c>
      <c r="M104" s="65" t="str">
        <f ca="1">IFERROR(__xludf.DUMMYFUNCTION("""COMPUTED_VALUE"""),"")</f>
        <v/>
      </c>
      <c r="N104" s="65" t="str">
        <f ca="1">IFERROR(__xludf.DUMMYFUNCTION("""COMPUTED_VALUE"""),"")</f>
        <v/>
      </c>
      <c r="O104" s="65" t="str">
        <f ca="1">IFERROR(__xludf.DUMMYFUNCTION("""COMPUTED_VALUE"""),"")</f>
        <v/>
      </c>
      <c r="P104" s="65" t="str">
        <f ca="1">IFERROR(__xludf.DUMMYFUNCTION("""COMPUTED_VALUE"""),"")</f>
        <v/>
      </c>
      <c r="Q104" s="65" t="str">
        <f ca="1">IFERROR(__xludf.DUMMYFUNCTION("""COMPUTED_VALUE"""),"")</f>
        <v/>
      </c>
      <c r="R104" s="65" t="str">
        <f ca="1">IFERROR(__xludf.DUMMYFUNCTION("""COMPUTED_VALUE"""),"")</f>
        <v/>
      </c>
      <c r="S104" s="65" t="str">
        <f ca="1">IFERROR(__xludf.DUMMYFUNCTION("""COMPUTED_VALUE"""),"")</f>
        <v/>
      </c>
      <c r="T104" s="65" t="str">
        <f ca="1">IFERROR(__xludf.DUMMYFUNCTION("""COMPUTED_VALUE"""),"")</f>
        <v/>
      </c>
      <c r="U104" s="65" t="str">
        <f ca="1">IFERROR(__xludf.DUMMYFUNCTION("""COMPUTED_VALUE"""),"")</f>
        <v/>
      </c>
      <c r="V104" s="65" t="str">
        <f ca="1">IFERROR(__xludf.DUMMYFUNCTION("""COMPUTED_VALUE"""),"")</f>
        <v/>
      </c>
      <c r="W104" s="65" t="str">
        <f ca="1">IFERROR(__xludf.DUMMYFUNCTION("""COMPUTED_VALUE"""),"")</f>
        <v/>
      </c>
      <c r="X104" s="65" t="str">
        <f ca="1">IFERROR(__xludf.DUMMYFUNCTION("""COMPUTED_VALUE"""),"")</f>
        <v/>
      </c>
      <c r="Y104" s="65" t="str">
        <f ca="1">IFERROR(__xludf.DUMMYFUNCTION("""COMPUTED_VALUE"""),"")</f>
        <v/>
      </c>
      <c r="Z104" s="65" t="str">
        <f ca="1">IFERROR(__xludf.DUMMYFUNCTION("""COMPUTED_VALUE"""),"")</f>
        <v/>
      </c>
      <c r="AA104" s="65" t="str">
        <f ca="1">IFERROR(__xludf.DUMMYFUNCTION("""COMPUTED_VALUE"""),"")</f>
        <v/>
      </c>
      <c r="AB104" s="65" t="str">
        <f ca="1">IFERROR(__xludf.DUMMYFUNCTION("""COMPUTED_VALUE"""),"")</f>
        <v/>
      </c>
      <c r="AC104" s="65" t="str">
        <f ca="1">IFERROR(__xludf.DUMMYFUNCTION("""COMPUTED_VALUE"""),"")</f>
        <v/>
      </c>
      <c r="AD104" s="65" t="str">
        <f ca="1">IFERROR(__xludf.DUMMYFUNCTION("""COMPUTED_VALUE"""),"")</f>
        <v/>
      </c>
      <c r="AE104" s="65" t="str">
        <f ca="1">IFERROR(__xludf.DUMMYFUNCTION("""COMPUTED_VALUE"""),"")</f>
        <v/>
      </c>
      <c r="AF104" s="65" t="str">
        <f ca="1">IFERROR(__xludf.DUMMYFUNCTION("""COMPUTED_VALUE"""),"")</f>
        <v/>
      </c>
      <c r="AG104" s="65" t="str">
        <f ca="1">IFERROR(__xludf.DUMMYFUNCTION("""COMPUTED_VALUE"""),"")</f>
        <v/>
      </c>
    </row>
    <row r="105" spans="1:33" ht="13">
      <c r="A105" s="63">
        <v>1</v>
      </c>
      <c r="B105" s="64" t="str">
        <f ca="1">IFERROR(__xludf.DUMMYFUNCTION("""COMPUTED_VALUE"""),"CONCENTRA. ESCOLAR SAN NICOLAS")</f>
        <v>CONCENTRA. ESCOLAR SAN NICOLAS</v>
      </c>
      <c r="C105" s="65">
        <f ca="1">IFERROR(__xludf.DUMMYFUNCTION("""COMPUTED_VALUE"""),7)</f>
        <v>7</v>
      </c>
      <c r="D105" s="66" t="str">
        <f ca="1">IFERROR(__xludf.DUMMYFUNCTION("""COMPUTED_VALUE"""),"Pendiente por Digitar")</f>
        <v>Pendiente por Digitar</v>
      </c>
      <c r="E105" s="65" t="str">
        <f ca="1">IFERROR(__xludf.DUMMYFUNCTION("""COMPUTED_VALUE"""),"")</f>
        <v/>
      </c>
      <c r="F105" s="65" t="str">
        <f ca="1">IFERROR(__xludf.DUMMYFUNCTION("""COMPUTED_VALUE"""),"")</f>
        <v/>
      </c>
      <c r="G105" s="65" t="str">
        <f ca="1">IFERROR(__xludf.DUMMYFUNCTION("""COMPUTED_VALUE"""),"")</f>
        <v/>
      </c>
      <c r="H105" s="65" t="str">
        <f ca="1">IFERROR(__xludf.DUMMYFUNCTION("""COMPUTED_VALUE"""),"")</f>
        <v/>
      </c>
      <c r="I105" s="65" t="str">
        <f ca="1">IFERROR(__xludf.DUMMYFUNCTION("""COMPUTED_VALUE"""),"")</f>
        <v/>
      </c>
      <c r="J105" s="65" t="str">
        <f ca="1">IFERROR(__xludf.DUMMYFUNCTION("""COMPUTED_VALUE"""),"")</f>
        <v/>
      </c>
      <c r="K105" s="65" t="str">
        <f ca="1">IFERROR(__xludf.DUMMYFUNCTION("""COMPUTED_VALUE"""),"")</f>
        <v/>
      </c>
      <c r="L105" s="65" t="str">
        <f ca="1">IFERROR(__xludf.DUMMYFUNCTION("""COMPUTED_VALUE"""),"")</f>
        <v/>
      </c>
      <c r="M105" s="65" t="str">
        <f ca="1">IFERROR(__xludf.DUMMYFUNCTION("""COMPUTED_VALUE"""),"")</f>
        <v/>
      </c>
      <c r="N105" s="65" t="str">
        <f ca="1">IFERROR(__xludf.DUMMYFUNCTION("""COMPUTED_VALUE"""),"")</f>
        <v/>
      </c>
      <c r="O105" s="65" t="str">
        <f ca="1">IFERROR(__xludf.DUMMYFUNCTION("""COMPUTED_VALUE"""),"")</f>
        <v/>
      </c>
      <c r="P105" s="65" t="str">
        <f ca="1">IFERROR(__xludf.DUMMYFUNCTION("""COMPUTED_VALUE"""),"")</f>
        <v/>
      </c>
      <c r="Q105" s="65" t="str">
        <f ca="1">IFERROR(__xludf.DUMMYFUNCTION("""COMPUTED_VALUE"""),"")</f>
        <v/>
      </c>
      <c r="R105" s="65" t="str">
        <f ca="1">IFERROR(__xludf.DUMMYFUNCTION("""COMPUTED_VALUE"""),"")</f>
        <v/>
      </c>
      <c r="S105" s="65" t="str">
        <f ca="1">IFERROR(__xludf.DUMMYFUNCTION("""COMPUTED_VALUE"""),"")</f>
        <v/>
      </c>
      <c r="T105" s="65" t="str">
        <f ca="1">IFERROR(__xludf.DUMMYFUNCTION("""COMPUTED_VALUE"""),"")</f>
        <v/>
      </c>
      <c r="U105" s="65" t="str">
        <f ca="1">IFERROR(__xludf.DUMMYFUNCTION("""COMPUTED_VALUE"""),"")</f>
        <v/>
      </c>
      <c r="V105" s="65" t="str">
        <f ca="1">IFERROR(__xludf.DUMMYFUNCTION("""COMPUTED_VALUE"""),"")</f>
        <v/>
      </c>
      <c r="W105" s="65" t="str">
        <f ca="1">IFERROR(__xludf.DUMMYFUNCTION("""COMPUTED_VALUE"""),"")</f>
        <v/>
      </c>
      <c r="X105" s="65" t="str">
        <f ca="1">IFERROR(__xludf.DUMMYFUNCTION("""COMPUTED_VALUE"""),"")</f>
        <v/>
      </c>
      <c r="Y105" s="65" t="str">
        <f ca="1">IFERROR(__xludf.DUMMYFUNCTION("""COMPUTED_VALUE"""),"")</f>
        <v/>
      </c>
      <c r="Z105" s="65" t="str">
        <f ca="1">IFERROR(__xludf.DUMMYFUNCTION("""COMPUTED_VALUE"""),"")</f>
        <v/>
      </c>
      <c r="AA105" s="65" t="str">
        <f ca="1">IFERROR(__xludf.DUMMYFUNCTION("""COMPUTED_VALUE"""),"")</f>
        <v/>
      </c>
      <c r="AB105" s="65" t="str">
        <f ca="1">IFERROR(__xludf.DUMMYFUNCTION("""COMPUTED_VALUE"""),"")</f>
        <v/>
      </c>
      <c r="AC105" s="65" t="str">
        <f ca="1">IFERROR(__xludf.DUMMYFUNCTION("""COMPUTED_VALUE"""),"")</f>
        <v/>
      </c>
      <c r="AD105" s="65" t="str">
        <f ca="1">IFERROR(__xludf.DUMMYFUNCTION("""COMPUTED_VALUE"""),"")</f>
        <v/>
      </c>
      <c r="AE105" s="65" t="str">
        <f ca="1">IFERROR(__xludf.DUMMYFUNCTION("""COMPUTED_VALUE"""),"")</f>
        <v/>
      </c>
      <c r="AF105" s="65" t="str">
        <f ca="1">IFERROR(__xludf.DUMMYFUNCTION("""COMPUTED_VALUE"""),"")</f>
        <v/>
      </c>
      <c r="AG105" s="65" t="str">
        <f ca="1">IFERROR(__xludf.DUMMYFUNCTION("""COMPUTED_VALUE"""),"")</f>
        <v/>
      </c>
    </row>
    <row r="106" spans="1:33" ht="13">
      <c r="A106" s="63">
        <v>1</v>
      </c>
      <c r="B106" s="64" t="str">
        <f ca="1">IFERROR(__xludf.DUMMYFUNCTION("""COMPUTED_VALUE"""),"CONCENTRA. ESCOLAR SAN NICOLAS")</f>
        <v>CONCENTRA. ESCOLAR SAN NICOLAS</v>
      </c>
      <c r="C106" s="65">
        <f ca="1">IFERROR(__xludf.DUMMYFUNCTION("""COMPUTED_VALUE"""),8)</f>
        <v>8</v>
      </c>
      <c r="D106" s="66" t="str">
        <f ca="1">IFERROR(__xludf.DUMMYFUNCTION("""COMPUTED_VALUE"""),"Pendiente por Digitar")</f>
        <v>Pendiente por Digitar</v>
      </c>
      <c r="E106" s="65" t="str">
        <f ca="1">IFERROR(__xludf.DUMMYFUNCTION("""COMPUTED_VALUE"""),"")</f>
        <v/>
      </c>
      <c r="F106" s="65" t="str">
        <f ca="1">IFERROR(__xludf.DUMMYFUNCTION("""COMPUTED_VALUE"""),"")</f>
        <v/>
      </c>
      <c r="G106" s="65" t="str">
        <f ca="1">IFERROR(__xludf.DUMMYFUNCTION("""COMPUTED_VALUE"""),"")</f>
        <v/>
      </c>
      <c r="H106" s="65" t="str">
        <f ca="1">IFERROR(__xludf.DUMMYFUNCTION("""COMPUTED_VALUE"""),"")</f>
        <v/>
      </c>
      <c r="I106" s="65" t="str">
        <f ca="1">IFERROR(__xludf.DUMMYFUNCTION("""COMPUTED_VALUE"""),"")</f>
        <v/>
      </c>
      <c r="J106" s="65" t="str">
        <f ca="1">IFERROR(__xludf.DUMMYFUNCTION("""COMPUTED_VALUE"""),"")</f>
        <v/>
      </c>
      <c r="K106" s="65" t="str">
        <f ca="1">IFERROR(__xludf.DUMMYFUNCTION("""COMPUTED_VALUE"""),"")</f>
        <v/>
      </c>
      <c r="L106" s="65" t="str">
        <f ca="1">IFERROR(__xludf.DUMMYFUNCTION("""COMPUTED_VALUE"""),"")</f>
        <v/>
      </c>
      <c r="M106" s="65" t="str">
        <f ca="1">IFERROR(__xludf.DUMMYFUNCTION("""COMPUTED_VALUE"""),"")</f>
        <v/>
      </c>
      <c r="N106" s="65" t="str">
        <f ca="1">IFERROR(__xludf.DUMMYFUNCTION("""COMPUTED_VALUE"""),"")</f>
        <v/>
      </c>
      <c r="O106" s="65" t="str">
        <f ca="1">IFERROR(__xludf.DUMMYFUNCTION("""COMPUTED_VALUE"""),"")</f>
        <v/>
      </c>
      <c r="P106" s="65" t="str">
        <f ca="1">IFERROR(__xludf.DUMMYFUNCTION("""COMPUTED_VALUE"""),"")</f>
        <v/>
      </c>
      <c r="Q106" s="65" t="str">
        <f ca="1">IFERROR(__xludf.DUMMYFUNCTION("""COMPUTED_VALUE"""),"")</f>
        <v/>
      </c>
      <c r="R106" s="65" t="str">
        <f ca="1">IFERROR(__xludf.DUMMYFUNCTION("""COMPUTED_VALUE"""),"")</f>
        <v/>
      </c>
      <c r="S106" s="65" t="str">
        <f ca="1">IFERROR(__xludf.DUMMYFUNCTION("""COMPUTED_VALUE"""),"")</f>
        <v/>
      </c>
      <c r="T106" s="65" t="str">
        <f ca="1">IFERROR(__xludf.DUMMYFUNCTION("""COMPUTED_VALUE"""),"")</f>
        <v/>
      </c>
      <c r="U106" s="65" t="str">
        <f ca="1">IFERROR(__xludf.DUMMYFUNCTION("""COMPUTED_VALUE"""),"")</f>
        <v/>
      </c>
      <c r="V106" s="65" t="str">
        <f ca="1">IFERROR(__xludf.DUMMYFUNCTION("""COMPUTED_VALUE"""),"")</f>
        <v/>
      </c>
      <c r="W106" s="65" t="str">
        <f ca="1">IFERROR(__xludf.DUMMYFUNCTION("""COMPUTED_VALUE"""),"")</f>
        <v/>
      </c>
      <c r="X106" s="65" t="str">
        <f ca="1">IFERROR(__xludf.DUMMYFUNCTION("""COMPUTED_VALUE"""),"")</f>
        <v/>
      </c>
      <c r="Y106" s="65" t="str">
        <f ca="1">IFERROR(__xludf.DUMMYFUNCTION("""COMPUTED_VALUE"""),"")</f>
        <v/>
      </c>
      <c r="Z106" s="65" t="str">
        <f ca="1">IFERROR(__xludf.DUMMYFUNCTION("""COMPUTED_VALUE"""),"")</f>
        <v/>
      </c>
      <c r="AA106" s="65" t="str">
        <f ca="1">IFERROR(__xludf.DUMMYFUNCTION("""COMPUTED_VALUE"""),"")</f>
        <v/>
      </c>
      <c r="AB106" s="65" t="str">
        <f ca="1">IFERROR(__xludf.DUMMYFUNCTION("""COMPUTED_VALUE"""),"")</f>
        <v/>
      </c>
      <c r="AC106" s="65" t="str">
        <f ca="1">IFERROR(__xludf.DUMMYFUNCTION("""COMPUTED_VALUE"""),"")</f>
        <v/>
      </c>
      <c r="AD106" s="65" t="str">
        <f ca="1">IFERROR(__xludf.DUMMYFUNCTION("""COMPUTED_VALUE"""),"")</f>
        <v/>
      </c>
      <c r="AE106" s="65" t="str">
        <f ca="1">IFERROR(__xludf.DUMMYFUNCTION("""COMPUTED_VALUE"""),"")</f>
        <v/>
      </c>
      <c r="AF106" s="65" t="str">
        <f ca="1">IFERROR(__xludf.DUMMYFUNCTION("""COMPUTED_VALUE"""),"")</f>
        <v/>
      </c>
      <c r="AG106" s="65" t="str">
        <f ca="1">IFERROR(__xludf.DUMMYFUNCTION("""COMPUTED_VALUE"""),"")</f>
        <v/>
      </c>
    </row>
    <row r="107" spans="1:33" ht="13">
      <c r="A107" s="63">
        <v>1</v>
      </c>
      <c r="B107" s="64" t="str">
        <f ca="1">IFERROR(__xludf.DUMMYFUNCTION("""COMPUTED_VALUE"""),"CONCENTRA. ESCOLAR SAN NICOLAS")</f>
        <v>CONCENTRA. ESCOLAR SAN NICOLAS</v>
      </c>
      <c r="C107" s="65">
        <f ca="1">IFERROR(__xludf.DUMMYFUNCTION("""COMPUTED_VALUE"""),9)</f>
        <v>9</v>
      </c>
      <c r="D107" s="66" t="str">
        <f ca="1">IFERROR(__xludf.DUMMYFUNCTION("""COMPUTED_VALUE"""),"Pendiente por Digitar")</f>
        <v>Pendiente por Digitar</v>
      </c>
      <c r="E107" s="65" t="str">
        <f ca="1">IFERROR(__xludf.DUMMYFUNCTION("""COMPUTED_VALUE"""),"")</f>
        <v/>
      </c>
      <c r="F107" s="65" t="str">
        <f ca="1">IFERROR(__xludf.DUMMYFUNCTION("""COMPUTED_VALUE"""),"")</f>
        <v/>
      </c>
      <c r="G107" s="65" t="str">
        <f ca="1">IFERROR(__xludf.DUMMYFUNCTION("""COMPUTED_VALUE"""),"")</f>
        <v/>
      </c>
      <c r="H107" s="65" t="str">
        <f ca="1">IFERROR(__xludf.DUMMYFUNCTION("""COMPUTED_VALUE"""),"")</f>
        <v/>
      </c>
      <c r="I107" s="65" t="str">
        <f ca="1">IFERROR(__xludf.DUMMYFUNCTION("""COMPUTED_VALUE"""),"")</f>
        <v/>
      </c>
      <c r="J107" s="65" t="str">
        <f ca="1">IFERROR(__xludf.DUMMYFUNCTION("""COMPUTED_VALUE"""),"")</f>
        <v/>
      </c>
      <c r="K107" s="65" t="str">
        <f ca="1">IFERROR(__xludf.DUMMYFUNCTION("""COMPUTED_VALUE"""),"")</f>
        <v/>
      </c>
      <c r="L107" s="65" t="str">
        <f ca="1">IFERROR(__xludf.DUMMYFUNCTION("""COMPUTED_VALUE"""),"")</f>
        <v/>
      </c>
      <c r="M107" s="65" t="str">
        <f ca="1">IFERROR(__xludf.DUMMYFUNCTION("""COMPUTED_VALUE"""),"")</f>
        <v/>
      </c>
      <c r="N107" s="65" t="str">
        <f ca="1">IFERROR(__xludf.DUMMYFUNCTION("""COMPUTED_VALUE"""),"")</f>
        <v/>
      </c>
      <c r="O107" s="65" t="str">
        <f ca="1">IFERROR(__xludf.DUMMYFUNCTION("""COMPUTED_VALUE"""),"")</f>
        <v/>
      </c>
      <c r="P107" s="65" t="str">
        <f ca="1">IFERROR(__xludf.DUMMYFUNCTION("""COMPUTED_VALUE"""),"")</f>
        <v/>
      </c>
      <c r="Q107" s="65" t="str">
        <f ca="1">IFERROR(__xludf.DUMMYFUNCTION("""COMPUTED_VALUE"""),"")</f>
        <v/>
      </c>
      <c r="R107" s="65" t="str">
        <f ca="1">IFERROR(__xludf.DUMMYFUNCTION("""COMPUTED_VALUE"""),"")</f>
        <v/>
      </c>
      <c r="S107" s="65" t="str">
        <f ca="1">IFERROR(__xludf.DUMMYFUNCTION("""COMPUTED_VALUE"""),"")</f>
        <v/>
      </c>
      <c r="T107" s="65" t="str">
        <f ca="1">IFERROR(__xludf.DUMMYFUNCTION("""COMPUTED_VALUE"""),"")</f>
        <v/>
      </c>
      <c r="U107" s="65" t="str">
        <f ca="1">IFERROR(__xludf.DUMMYFUNCTION("""COMPUTED_VALUE"""),"")</f>
        <v/>
      </c>
      <c r="V107" s="65" t="str">
        <f ca="1">IFERROR(__xludf.DUMMYFUNCTION("""COMPUTED_VALUE"""),"")</f>
        <v/>
      </c>
      <c r="W107" s="65" t="str">
        <f ca="1">IFERROR(__xludf.DUMMYFUNCTION("""COMPUTED_VALUE"""),"")</f>
        <v/>
      </c>
      <c r="X107" s="65" t="str">
        <f ca="1">IFERROR(__xludf.DUMMYFUNCTION("""COMPUTED_VALUE"""),"")</f>
        <v/>
      </c>
      <c r="Y107" s="65" t="str">
        <f ca="1">IFERROR(__xludf.DUMMYFUNCTION("""COMPUTED_VALUE"""),"")</f>
        <v/>
      </c>
      <c r="Z107" s="65" t="str">
        <f ca="1">IFERROR(__xludf.DUMMYFUNCTION("""COMPUTED_VALUE"""),"")</f>
        <v/>
      </c>
      <c r="AA107" s="65" t="str">
        <f ca="1">IFERROR(__xludf.DUMMYFUNCTION("""COMPUTED_VALUE"""),"")</f>
        <v/>
      </c>
      <c r="AB107" s="65" t="str">
        <f ca="1">IFERROR(__xludf.DUMMYFUNCTION("""COMPUTED_VALUE"""),"")</f>
        <v/>
      </c>
      <c r="AC107" s="65" t="str">
        <f ca="1">IFERROR(__xludf.DUMMYFUNCTION("""COMPUTED_VALUE"""),"")</f>
        <v/>
      </c>
      <c r="AD107" s="65" t="str">
        <f ca="1">IFERROR(__xludf.DUMMYFUNCTION("""COMPUTED_VALUE"""),"")</f>
        <v/>
      </c>
      <c r="AE107" s="65" t="str">
        <f ca="1">IFERROR(__xludf.DUMMYFUNCTION("""COMPUTED_VALUE"""),"")</f>
        <v/>
      </c>
      <c r="AF107" s="65" t="str">
        <f ca="1">IFERROR(__xludf.DUMMYFUNCTION("""COMPUTED_VALUE"""),"")</f>
        <v/>
      </c>
      <c r="AG107" s="65" t="str">
        <f ca="1">IFERROR(__xludf.DUMMYFUNCTION("""COMPUTED_VALUE"""),"")</f>
        <v/>
      </c>
    </row>
    <row r="108" spans="1:33" ht="13">
      <c r="A108" s="63">
        <v>1</v>
      </c>
      <c r="B108" s="64" t="str">
        <f ca="1">IFERROR(__xludf.DUMMYFUNCTION("""COMPUTED_VALUE"""),"CONCENTRA. ESCOLAR SAN NICOLAS")</f>
        <v>CONCENTRA. ESCOLAR SAN NICOLAS</v>
      </c>
      <c r="C108" s="65">
        <f ca="1">IFERROR(__xludf.DUMMYFUNCTION("""COMPUTED_VALUE"""),10)</f>
        <v>10</v>
      </c>
      <c r="D108" s="66" t="str">
        <f ca="1">IFERROR(__xludf.DUMMYFUNCTION("""COMPUTED_VALUE"""),"Pendiente por Digitar")</f>
        <v>Pendiente por Digitar</v>
      </c>
      <c r="E108" s="65" t="str">
        <f ca="1">IFERROR(__xludf.DUMMYFUNCTION("""COMPUTED_VALUE"""),"")</f>
        <v/>
      </c>
      <c r="F108" s="65" t="str">
        <f ca="1">IFERROR(__xludf.DUMMYFUNCTION("""COMPUTED_VALUE"""),"")</f>
        <v/>
      </c>
      <c r="G108" s="65" t="str">
        <f ca="1">IFERROR(__xludf.DUMMYFUNCTION("""COMPUTED_VALUE"""),"")</f>
        <v/>
      </c>
      <c r="H108" s="65" t="str">
        <f ca="1">IFERROR(__xludf.DUMMYFUNCTION("""COMPUTED_VALUE"""),"")</f>
        <v/>
      </c>
      <c r="I108" s="65" t="str">
        <f ca="1">IFERROR(__xludf.DUMMYFUNCTION("""COMPUTED_VALUE"""),"")</f>
        <v/>
      </c>
      <c r="J108" s="65" t="str">
        <f ca="1">IFERROR(__xludf.DUMMYFUNCTION("""COMPUTED_VALUE"""),"")</f>
        <v/>
      </c>
      <c r="K108" s="65" t="str">
        <f ca="1">IFERROR(__xludf.DUMMYFUNCTION("""COMPUTED_VALUE"""),"")</f>
        <v/>
      </c>
      <c r="L108" s="65" t="str">
        <f ca="1">IFERROR(__xludf.DUMMYFUNCTION("""COMPUTED_VALUE"""),"")</f>
        <v/>
      </c>
      <c r="M108" s="65" t="str">
        <f ca="1">IFERROR(__xludf.DUMMYFUNCTION("""COMPUTED_VALUE"""),"")</f>
        <v/>
      </c>
      <c r="N108" s="65" t="str">
        <f ca="1">IFERROR(__xludf.DUMMYFUNCTION("""COMPUTED_VALUE"""),"")</f>
        <v/>
      </c>
      <c r="O108" s="65" t="str">
        <f ca="1">IFERROR(__xludf.DUMMYFUNCTION("""COMPUTED_VALUE"""),"")</f>
        <v/>
      </c>
      <c r="P108" s="65" t="str">
        <f ca="1">IFERROR(__xludf.DUMMYFUNCTION("""COMPUTED_VALUE"""),"")</f>
        <v/>
      </c>
      <c r="Q108" s="65" t="str">
        <f ca="1">IFERROR(__xludf.DUMMYFUNCTION("""COMPUTED_VALUE"""),"")</f>
        <v/>
      </c>
      <c r="R108" s="65" t="str">
        <f ca="1">IFERROR(__xludf.DUMMYFUNCTION("""COMPUTED_VALUE"""),"")</f>
        <v/>
      </c>
      <c r="S108" s="65" t="str">
        <f ca="1">IFERROR(__xludf.DUMMYFUNCTION("""COMPUTED_VALUE"""),"")</f>
        <v/>
      </c>
      <c r="T108" s="65" t="str">
        <f ca="1">IFERROR(__xludf.DUMMYFUNCTION("""COMPUTED_VALUE"""),"")</f>
        <v/>
      </c>
      <c r="U108" s="65" t="str">
        <f ca="1">IFERROR(__xludf.DUMMYFUNCTION("""COMPUTED_VALUE"""),"")</f>
        <v/>
      </c>
      <c r="V108" s="65" t="str">
        <f ca="1">IFERROR(__xludf.DUMMYFUNCTION("""COMPUTED_VALUE"""),"")</f>
        <v/>
      </c>
      <c r="W108" s="65" t="str">
        <f ca="1">IFERROR(__xludf.DUMMYFUNCTION("""COMPUTED_VALUE"""),"")</f>
        <v/>
      </c>
      <c r="X108" s="65" t="str">
        <f ca="1">IFERROR(__xludf.DUMMYFUNCTION("""COMPUTED_VALUE"""),"")</f>
        <v/>
      </c>
      <c r="Y108" s="65" t="str">
        <f ca="1">IFERROR(__xludf.DUMMYFUNCTION("""COMPUTED_VALUE"""),"")</f>
        <v/>
      </c>
      <c r="Z108" s="65" t="str">
        <f ca="1">IFERROR(__xludf.DUMMYFUNCTION("""COMPUTED_VALUE"""),"")</f>
        <v/>
      </c>
      <c r="AA108" s="65" t="str">
        <f ca="1">IFERROR(__xludf.DUMMYFUNCTION("""COMPUTED_VALUE"""),"")</f>
        <v/>
      </c>
      <c r="AB108" s="65" t="str">
        <f ca="1">IFERROR(__xludf.DUMMYFUNCTION("""COMPUTED_VALUE"""),"")</f>
        <v/>
      </c>
      <c r="AC108" s="65" t="str">
        <f ca="1">IFERROR(__xludf.DUMMYFUNCTION("""COMPUTED_VALUE"""),"")</f>
        <v/>
      </c>
      <c r="AD108" s="65" t="str">
        <f ca="1">IFERROR(__xludf.DUMMYFUNCTION("""COMPUTED_VALUE"""),"")</f>
        <v/>
      </c>
      <c r="AE108" s="65" t="str">
        <f ca="1">IFERROR(__xludf.DUMMYFUNCTION("""COMPUTED_VALUE"""),"")</f>
        <v/>
      </c>
      <c r="AF108" s="65" t="str">
        <f ca="1">IFERROR(__xludf.DUMMYFUNCTION("""COMPUTED_VALUE"""),"")</f>
        <v/>
      </c>
      <c r="AG108" s="65" t="str">
        <f ca="1">IFERROR(__xludf.DUMMYFUNCTION("""COMPUTED_VALUE"""),"")</f>
        <v/>
      </c>
    </row>
    <row r="109" spans="1:33" ht="13">
      <c r="A109" s="63">
        <v>1</v>
      </c>
      <c r="B109" s="64" t="str">
        <f ca="1">IFERROR(__xludf.DUMMYFUNCTION("""COMPUTED_VALUE"""),"CONCENTRA. ESCOLAR SAN NICOLAS")</f>
        <v>CONCENTRA. ESCOLAR SAN NICOLAS</v>
      </c>
      <c r="C109" s="65">
        <f ca="1">IFERROR(__xludf.DUMMYFUNCTION("""COMPUTED_VALUE"""),11)</f>
        <v>11</v>
      </c>
      <c r="D109" s="66" t="str">
        <f ca="1">IFERROR(__xludf.DUMMYFUNCTION("""COMPUTED_VALUE"""),"Pendiente por Digitar")</f>
        <v>Pendiente por Digitar</v>
      </c>
      <c r="E109" s="65" t="str">
        <f ca="1">IFERROR(__xludf.DUMMYFUNCTION("""COMPUTED_VALUE"""),"")</f>
        <v/>
      </c>
      <c r="F109" s="65" t="str">
        <f ca="1">IFERROR(__xludf.DUMMYFUNCTION("""COMPUTED_VALUE"""),"")</f>
        <v/>
      </c>
      <c r="G109" s="65" t="str">
        <f ca="1">IFERROR(__xludf.DUMMYFUNCTION("""COMPUTED_VALUE"""),"")</f>
        <v/>
      </c>
      <c r="H109" s="65" t="str">
        <f ca="1">IFERROR(__xludf.DUMMYFUNCTION("""COMPUTED_VALUE"""),"")</f>
        <v/>
      </c>
      <c r="I109" s="65" t="str">
        <f ca="1">IFERROR(__xludf.DUMMYFUNCTION("""COMPUTED_VALUE"""),"")</f>
        <v/>
      </c>
      <c r="J109" s="65" t="str">
        <f ca="1">IFERROR(__xludf.DUMMYFUNCTION("""COMPUTED_VALUE"""),"")</f>
        <v/>
      </c>
      <c r="K109" s="65" t="str">
        <f ca="1">IFERROR(__xludf.DUMMYFUNCTION("""COMPUTED_VALUE"""),"")</f>
        <v/>
      </c>
      <c r="L109" s="65" t="str">
        <f ca="1">IFERROR(__xludf.DUMMYFUNCTION("""COMPUTED_VALUE"""),"")</f>
        <v/>
      </c>
      <c r="M109" s="65" t="str">
        <f ca="1">IFERROR(__xludf.DUMMYFUNCTION("""COMPUTED_VALUE"""),"")</f>
        <v/>
      </c>
      <c r="N109" s="65" t="str">
        <f ca="1">IFERROR(__xludf.DUMMYFUNCTION("""COMPUTED_VALUE"""),"")</f>
        <v/>
      </c>
      <c r="O109" s="65" t="str">
        <f ca="1">IFERROR(__xludf.DUMMYFUNCTION("""COMPUTED_VALUE"""),"")</f>
        <v/>
      </c>
      <c r="P109" s="65" t="str">
        <f ca="1">IFERROR(__xludf.DUMMYFUNCTION("""COMPUTED_VALUE"""),"")</f>
        <v/>
      </c>
      <c r="Q109" s="65" t="str">
        <f ca="1">IFERROR(__xludf.DUMMYFUNCTION("""COMPUTED_VALUE"""),"")</f>
        <v/>
      </c>
      <c r="R109" s="65" t="str">
        <f ca="1">IFERROR(__xludf.DUMMYFUNCTION("""COMPUTED_VALUE"""),"")</f>
        <v/>
      </c>
      <c r="S109" s="65" t="str">
        <f ca="1">IFERROR(__xludf.DUMMYFUNCTION("""COMPUTED_VALUE"""),"")</f>
        <v/>
      </c>
      <c r="T109" s="65" t="str">
        <f ca="1">IFERROR(__xludf.DUMMYFUNCTION("""COMPUTED_VALUE"""),"")</f>
        <v/>
      </c>
      <c r="U109" s="65" t="str">
        <f ca="1">IFERROR(__xludf.DUMMYFUNCTION("""COMPUTED_VALUE"""),"")</f>
        <v/>
      </c>
      <c r="V109" s="65" t="str">
        <f ca="1">IFERROR(__xludf.DUMMYFUNCTION("""COMPUTED_VALUE"""),"")</f>
        <v/>
      </c>
      <c r="W109" s="65" t="str">
        <f ca="1">IFERROR(__xludf.DUMMYFUNCTION("""COMPUTED_VALUE"""),"")</f>
        <v/>
      </c>
      <c r="X109" s="65" t="str">
        <f ca="1">IFERROR(__xludf.DUMMYFUNCTION("""COMPUTED_VALUE"""),"")</f>
        <v/>
      </c>
      <c r="Y109" s="65" t="str">
        <f ca="1">IFERROR(__xludf.DUMMYFUNCTION("""COMPUTED_VALUE"""),"")</f>
        <v/>
      </c>
      <c r="Z109" s="65" t="str">
        <f ca="1">IFERROR(__xludf.DUMMYFUNCTION("""COMPUTED_VALUE"""),"")</f>
        <v/>
      </c>
      <c r="AA109" s="65" t="str">
        <f ca="1">IFERROR(__xludf.DUMMYFUNCTION("""COMPUTED_VALUE"""),"")</f>
        <v/>
      </c>
      <c r="AB109" s="65" t="str">
        <f ca="1">IFERROR(__xludf.DUMMYFUNCTION("""COMPUTED_VALUE"""),"")</f>
        <v/>
      </c>
      <c r="AC109" s="65" t="str">
        <f ca="1">IFERROR(__xludf.DUMMYFUNCTION("""COMPUTED_VALUE"""),"")</f>
        <v/>
      </c>
      <c r="AD109" s="65" t="str">
        <f ca="1">IFERROR(__xludf.DUMMYFUNCTION("""COMPUTED_VALUE"""),"")</f>
        <v/>
      </c>
      <c r="AE109" s="65" t="str">
        <f ca="1">IFERROR(__xludf.DUMMYFUNCTION("""COMPUTED_VALUE"""),"")</f>
        <v/>
      </c>
      <c r="AF109" s="65" t="str">
        <f ca="1">IFERROR(__xludf.DUMMYFUNCTION("""COMPUTED_VALUE"""),"")</f>
        <v/>
      </c>
      <c r="AG109" s="65" t="str">
        <f ca="1">IFERROR(__xludf.DUMMYFUNCTION("""COMPUTED_VALUE"""),"")</f>
        <v/>
      </c>
    </row>
    <row r="110" spans="1:33" ht="13">
      <c r="A110" s="63">
        <v>1</v>
      </c>
      <c r="B110" s="64" t="str">
        <f ca="1">IFERROR(__xludf.DUMMYFUNCTION("""COMPUTED_VALUE"""),"CONCENTRA. ESCOLAR SAN NICOLAS")</f>
        <v>CONCENTRA. ESCOLAR SAN NICOLAS</v>
      </c>
      <c r="C110" s="65">
        <f ca="1">IFERROR(__xludf.DUMMYFUNCTION("""COMPUTED_VALUE"""),12)</f>
        <v>12</v>
      </c>
      <c r="D110" s="66" t="str">
        <f ca="1">IFERROR(__xludf.DUMMYFUNCTION("""COMPUTED_VALUE"""),"Pendiente por Digitar")</f>
        <v>Pendiente por Digitar</v>
      </c>
      <c r="E110" s="65" t="str">
        <f ca="1">IFERROR(__xludf.DUMMYFUNCTION("""COMPUTED_VALUE"""),"")</f>
        <v/>
      </c>
      <c r="F110" s="65" t="str">
        <f ca="1">IFERROR(__xludf.DUMMYFUNCTION("""COMPUTED_VALUE"""),"")</f>
        <v/>
      </c>
      <c r="G110" s="65" t="str">
        <f ca="1">IFERROR(__xludf.DUMMYFUNCTION("""COMPUTED_VALUE"""),"")</f>
        <v/>
      </c>
      <c r="H110" s="65" t="str">
        <f ca="1">IFERROR(__xludf.DUMMYFUNCTION("""COMPUTED_VALUE"""),"")</f>
        <v/>
      </c>
      <c r="I110" s="65" t="str">
        <f ca="1">IFERROR(__xludf.DUMMYFUNCTION("""COMPUTED_VALUE"""),"")</f>
        <v/>
      </c>
      <c r="J110" s="65" t="str">
        <f ca="1">IFERROR(__xludf.DUMMYFUNCTION("""COMPUTED_VALUE"""),"")</f>
        <v/>
      </c>
      <c r="K110" s="65" t="str">
        <f ca="1">IFERROR(__xludf.DUMMYFUNCTION("""COMPUTED_VALUE"""),"")</f>
        <v/>
      </c>
      <c r="L110" s="65" t="str">
        <f ca="1">IFERROR(__xludf.DUMMYFUNCTION("""COMPUTED_VALUE"""),"")</f>
        <v/>
      </c>
      <c r="M110" s="65" t="str">
        <f ca="1">IFERROR(__xludf.DUMMYFUNCTION("""COMPUTED_VALUE"""),"")</f>
        <v/>
      </c>
      <c r="N110" s="65" t="str">
        <f ca="1">IFERROR(__xludf.DUMMYFUNCTION("""COMPUTED_VALUE"""),"")</f>
        <v/>
      </c>
      <c r="O110" s="65" t="str">
        <f ca="1">IFERROR(__xludf.DUMMYFUNCTION("""COMPUTED_VALUE"""),"")</f>
        <v/>
      </c>
      <c r="P110" s="65" t="str">
        <f ca="1">IFERROR(__xludf.DUMMYFUNCTION("""COMPUTED_VALUE"""),"")</f>
        <v/>
      </c>
      <c r="Q110" s="65" t="str">
        <f ca="1">IFERROR(__xludf.DUMMYFUNCTION("""COMPUTED_VALUE"""),"")</f>
        <v/>
      </c>
      <c r="R110" s="65" t="str">
        <f ca="1">IFERROR(__xludf.DUMMYFUNCTION("""COMPUTED_VALUE"""),"")</f>
        <v/>
      </c>
      <c r="S110" s="65" t="str">
        <f ca="1">IFERROR(__xludf.DUMMYFUNCTION("""COMPUTED_VALUE"""),"")</f>
        <v/>
      </c>
      <c r="T110" s="65" t="str">
        <f ca="1">IFERROR(__xludf.DUMMYFUNCTION("""COMPUTED_VALUE"""),"")</f>
        <v/>
      </c>
      <c r="U110" s="65" t="str">
        <f ca="1">IFERROR(__xludf.DUMMYFUNCTION("""COMPUTED_VALUE"""),"")</f>
        <v/>
      </c>
      <c r="V110" s="65" t="str">
        <f ca="1">IFERROR(__xludf.DUMMYFUNCTION("""COMPUTED_VALUE"""),"")</f>
        <v/>
      </c>
      <c r="W110" s="65" t="str">
        <f ca="1">IFERROR(__xludf.DUMMYFUNCTION("""COMPUTED_VALUE"""),"")</f>
        <v/>
      </c>
      <c r="X110" s="65" t="str">
        <f ca="1">IFERROR(__xludf.DUMMYFUNCTION("""COMPUTED_VALUE"""),"")</f>
        <v/>
      </c>
      <c r="Y110" s="65" t="str">
        <f ca="1">IFERROR(__xludf.DUMMYFUNCTION("""COMPUTED_VALUE"""),"")</f>
        <v/>
      </c>
      <c r="Z110" s="65" t="str">
        <f ca="1">IFERROR(__xludf.DUMMYFUNCTION("""COMPUTED_VALUE"""),"")</f>
        <v/>
      </c>
      <c r="AA110" s="65" t="str">
        <f ca="1">IFERROR(__xludf.DUMMYFUNCTION("""COMPUTED_VALUE"""),"")</f>
        <v/>
      </c>
      <c r="AB110" s="65" t="str">
        <f ca="1">IFERROR(__xludf.DUMMYFUNCTION("""COMPUTED_VALUE"""),"")</f>
        <v/>
      </c>
      <c r="AC110" s="65" t="str">
        <f ca="1">IFERROR(__xludf.DUMMYFUNCTION("""COMPUTED_VALUE"""),"")</f>
        <v/>
      </c>
      <c r="AD110" s="65" t="str">
        <f ca="1">IFERROR(__xludf.DUMMYFUNCTION("""COMPUTED_VALUE"""),"")</f>
        <v/>
      </c>
      <c r="AE110" s="65" t="str">
        <f ca="1">IFERROR(__xludf.DUMMYFUNCTION("""COMPUTED_VALUE"""),"")</f>
        <v/>
      </c>
      <c r="AF110" s="65" t="str">
        <f ca="1">IFERROR(__xludf.DUMMYFUNCTION("""COMPUTED_VALUE"""),"")</f>
        <v/>
      </c>
      <c r="AG110" s="65" t="str">
        <f ca="1">IFERROR(__xludf.DUMMYFUNCTION("""COMPUTED_VALUE"""),"")</f>
        <v/>
      </c>
    </row>
    <row r="111" spans="1:33" ht="13">
      <c r="A111" s="63">
        <v>1</v>
      </c>
      <c r="B111" s="64" t="str">
        <f ca="1">IFERROR(__xludf.DUMMYFUNCTION("""COMPUTED_VALUE"""),"CONCENTRA. ESCOLAR SAN NICOLAS")</f>
        <v>CONCENTRA. ESCOLAR SAN NICOLAS</v>
      </c>
      <c r="C111" s="65">
        <f ca="1">IFERROR(__xludf.DUMMYFUNCTION("""COMPUTED_VALUE"""),13)</f>
        <v>13</v>
      </c>
      <c r="D111" s="66" t="str">
        <f ca="1">IFERROR(__xludf.DUMMYFUNCTION("""COMPUTED_VALUE"""),"Pendiente por Digitar")</f>
        <v>Pendiente por Digitar</v>
      </c>
      <c r="E111" s="65" t="str">
        <f ca="1">IFERROR(__xludf.DUMMYFUNCTION("""COMPUTED_VALUE"""),"")</f>
        <v/>
      </c>
      <c r="F111" s="65" t="str">
        <f ca="1">IFERROR(__xludf.DUMMYFUNCTION("""COMPUTED_VALUE"""),"")</f>
        <v/>
      </c>
      <c r="G111" s="65" t="str">
        <f ca="1">IFERROR(__xludf.DUMMYFUNCTION("""COMPUTED_VALUE"""),"")</f>
        <v/>
      </c>
      <c r="H111" s="65" t="str">
        <f ca="1">IFERROR(__xludf.DUMMYFUNCTION("""COMPUTED_VALUE"""),"")</f>
        <v/>
      </c>
      <c r="I111" s="65" t="str">
        <f ca="1">IFERROR(__xludf.DUMMYFUNCTION("""COMPUTED_VALUE"""),"")</f>
        <v/>
      </c>
      <c r="J111" s="65" t="str">
        <f ca="1">IFERROR(__xludf.DUMMYFUNCTION("""COMPUTED_VALUE"""),"")</f>
        <v/>
      </c>
      <c r="K111" s="65" t="str">
        <f ca="1">IFERROR(__xludf.DUMMYFUNCTION("""COMPUTED_VALUE"""),"")</f>
        <v/>
      </c>
      <c r="L111" s="65" t="str">
        <f ca="1">IFERROR(__xludf.DUMMYFUNCTION("""COMPUTED_VALUE"""),"")</f>
        <v/>
      </c>
      <c r="M111" s="65" t="str">
        <f ca="1">IFERROR(__xludf.DUMMYFUNCTION("""COMPUTED_VALUE"""),"")</f>
        <v/>
      </c>
      <c r="N111" s="65" t="str">
        <f ca="1">IFERROR(__xludf.DUMMYFUNCTION("""COMPUTED_VALUE"""),"")</f>
        <v/>
      </c>
      <c r="O111" s="65" t="str">
        <f ca="1">IFERROR(__xludf.DUMMYFUNCTION("""COMPUTED_VALUE"""),"")</f>
        <v/>
      </c>
      <c r="P111" s="65" t="str">
        <f ca="1">IFERROR(__xludf.DUMMYFUNCTION("""COMPUTED_VALUE"""),"")</f>
        <v/>
      </c>
      <c r="Q111" s="65" t="str">
        <f ca="1">IFERROR(__xludf.DUMMYFUNCTION("""COMPUTED_VALUE"""),"")</f>
        <v/>
      </c>
      <c r="R111" s="65" t="str">
        <f ca="1">IFERROR(__xludf.DUMMYFUNCTION("""COMPUTED_VALUE"""),"")</f>
        <v/>
      </c>
      <c r="S111" s="65" t="str">
        <f ca="1">IFERROR(__xludf.DUMMYFUNCTION("""COMPUTED_VALUE"""),"")</f>
        <v/>
      </c>
      <c r="T111" s="65" t="str">
        <f ca="1">IFERROR(__xludf.DUMMYFUNCTION("""COMPUTED_VALUE"""),"")</f>
        <v/>
      </c>
      <c r="U111" s="65" t="str">
        <f ca="1">IFERROR(__xludf.DUMMYFUNCTION("""COMPUTED_VALUE"""),"")</f>
        <v/>
      </c>
      <c r="V111" s="65" t="str">
        <f ca="1">IFERROR(__xludf.DUMMYFUNCTION("""COMPUTED_VALUE"""),"")</f>
        <v/>
      </c>
      <c r="W111" s="65" t="str">
        <f ca="1">IFERROR(__xludf.DUMMYFUNCTION("""COMPUTED_VALUE"""),"")</f>
        <v/>
      </c>
      <c r="X111" s="65" t="str">
        <f ca="1">IFERROR(__xludf.DUMMYFUNCTION("""COMPUTED_VALUE"""),"")</f>
        <v/>
      </c>
      <c r="Y111" s="65" t="str">
        <f ca="1">IFERROR(__xludf.DUMMYFUNCTION("""COMPUTED_VALUE"""),"")</f>
        <v/>
      </c>
      <c r="Z111" s="65" t="str">
        <f ca="1">IFERROR(__xludf.DUMMYFUNCTION("""COMPUTED_VALUE"""),"")</f>
        <v/>
      </c>
      <c r="AA111" s="65" t="str">
        <f ca="1">IFERROR(__xludf.DUMMYFUNCTION("""COMPUTED_VALUE"""),"")</f>
        <v/>
      </c>
      <c r="AB111" s="65" t="str">
        <f ca="1">IFERROR(__xludf.DUMMYFUNCTION("""COMPUTED_VALUE"""),"")</f>
        <v/>
      </c>
      <c r="AC111" s="65" t="str">
        <f ca="1">IFERROR(__xludf.DUMMYFUNCTION("""COMPUTED_VALUE"""),"")</f>
        <v/>
      </c>
      <c r="AD111" s="65" t="str">
        <f ca="1">IFERROR(__xludf.DUMMYFUNCTION("""COMPUTED_VALUE"""),"")</f>
        <v/>
      </c>
      <c r="AE111" s="65" t="str">
        <f ca="1">IFERROR(__xludf.DUMMYFUNCTION("""COMPUTED_VALUE"""),"")</f>
        <v/>
      </c>
      <c r="AF111" s="65" t="str">
        <f ca="1">IFERROR(__xludf.DUMMYFUNCTION("""COMPUTED_VALUE"""),"")</f>
        <v/>
      </c>
      <c r="AG111" s="65" t="str">
        <f ca="1">IFERROR(__xludf.DUMMYFUNCTION("""COMPUTED_VALUE"""),"")</f>
        <v/>
      </c>
    </row>
    <row r="112" spans="1:33" ht="13">
      <c r="A112" s="63">
        <v>1</v>
      </c>
      <c r="B112" s="64" t="str">
        <f ca="1">IFERROR(__xludf.DUMMYFUNCTION("""COMPUTED_VALUE"""),"I.E. COMPARTIR PRIMARIA")</f>
        <v>I.E. COMPARTIR PRIMARIA</v>
      </c>
      <c r="C112" s="65">
        <f ca="1">IFERROR(__xludf.DUMMYFUNCTION("""COMPUTED_VALUE"""),1)</f>
        <v>1</v>
      </c>
      <c r="D112" s="66" t="str">
        <f ca="1">IFERROR(__xludf.DUMMYFUNCTION("""COMPUTED_VALUE"""),"Pendiente por Digitar")</f>
        <v>Pendiente por Digitar</v>
      </c>
      <c r="E112" s="65" t="str">
        <f ca="1">IFERROR(__xludf.DUMMYFUNCTION("""COMPUTED_VALUE"""),"")</f>
        <v/>
      </c>
      <c r="F112" s="65" t="str">
        <f ca="1">IFERROR(__xludf.DUMMYFUNCTION("""COMPUTED_VALUE"""),"")</f>
        <v/>
      </c>
      <c r="G112" s="65" t="str">
        <f ca="1">IFERROR(__xludf.DUMMYFUNCTION("""COMPUTED_VALUE"""),"")</f>
        <v/>
      </c>
      <c r="H112" s="65" t="str">
        <f ca="1">IFERROR(__xludf.DUMMYFUNCTION("""COMPUTED_VALUE"""),"")</f>
        <v/>
      </c>
      <c r="I112" s="65" t="str">
        <f ca="1">IFERROR(__xludf.DUMMYFUNCTION("""COMPUTED_VALUE"""),"")</f>
        <v/>
      </c>
      <c r="J112" s="65" t="str">
        <f ca="1">IFERROR(__xludf.DUMMYFUNCTION("""COMPUTED_VALUE"""),"")</f>
        <v/>
      </c>
      <c r="K112" s="65" t="str">
        <f ca="1">IFERROR(__xludf.DUMMYFUNCTION("""COMPUTED_VALUE"""),"")</f>
        <v/>
      </c>
      <c r="L112" s="65" t="str">
        <f ca="1">IFERROR(__xludf.DUMMYFUNCTION("""COMPUTED_VALUE"""),"")</f>
        <v/>
      </c>
      <c r="M112" s="65" t="str">
        <f ca="1">IFERROR(__xludf.DUMMYFUNCTION("""COMPUTED_VALUE"""),"")</f>
        <v/>
      </c>
      <c r="N112" s="65" t="str">
        <f ca="1">IFERROR(__xludf.DUMMYFUNCTION("""COMPUTED_VALUE"""),"")</f>
        <v/>
      </c>
      <c r="O112" s="65" t="str">
        <f ca="1">IFERROR(__xludf.DUMMYFUNCTION("""COMPUTED_VALUE"""),"")</f>
        <v/>
      </c>
      <c r="P112" s="65" t="str">
        <f ca="1">IFERROR(__xludf.DUMMYFUNCTION("""COMPUTED_VALUE"""),"")</f>
        <v/>
      </c>
      <c r="Q112" s="65" t="str">
        <f ca="1">IFERROR(__xludf.DUMMYFUNCTION("""COMPUTED_VALUE"""),"")</f>
        <v/>
      </c>
      <c r="R112" s="65" t="str">
        <f ca="1">IFERROR(__xludf.DUMMYFUNCTION("""COMPUTED_VALUE"""),"")</f>
        <v/>
      </c>
      <c r="S112" s="65" t="str">
        <f ca="1">IFERROR(__xludf.DUMMYFUNCTION("""COMPUTED_VALUE"""),"")</f>
        <v/>
      </c>
      <c r="T112" s="65" t="str">
        <f ca="1">IFERROR(__xludf.DUMMYFUNCTION("""COMPUTED_VALUE"""),"")</f>
        <v/>
      </c>
      <c r="U112" s="65" t="str">
        <f ca="1">IFERROR(__xludf.DUMMYFUNCTION("""COMPUTED_VALUE"""),"")</f>
        <v/>
      </c>
      <c r="V112" s="65" t="str">
        <f ca="1">IFERROR(__xludf.DUMMYFUNCTION("""COMPUTED_VALUE"""),"")</f>
        <v/>
      </c>
      <c r="W112" s="65" t="str">
        <f ca="1">IFERROR(__xludf.DUMMYFUNCTION("""COMPUTED_VALUE"""),"")</f>
        <v/>
      </c>
      <c r="X112" s="65" t="str">
        <f ca="1">IFERROR(__xludf.DUMMYFUNCTION("""COMPUTED_VALUE"""),"")</f>
        <v/>
      </c>
      <c r="Y112" s="65" t="str">
        <f ca="1">IFERROR(__xludf.DUMMYFUNCTION("""COMPUTED_VALUE"""),"")</f>
        <v/>
      </c>
      <c r="Z112" s="65" t="str">
        <f ca="1">IFERROR(__xludf.DUMMYFUNCTION("""COMPUTED_VALUE"""),"")</f>
        <v/>
      </c>
      <c r="AA112" s="65" t="str">
        <f ca="1">IFERROR(__xludf.DUMMYFUNCTION("""COMPUTED_VALUE"""),"")</f>
        <v/>
      </c>
      <c r="AB112" s="65" t="str">
        <f ca="1">IFERROR(__xludf.DUMMYFUNCTION("""COMPUTED_VALUE"""),"")</f>
        <v/>
      </c>
      <c r="AC112" s="65" t="str">
        <f ca="1">IFERROR(__xludf.DUMMYFUNCTION("""COMPUTED_VALUE"""),"")</f>
        <v/>
      </c>
      <c r="AD112" s="65" t="str">
        <f ca="1">IFERROR(__xludf.DUMMYFUNCTION("""COMPUTED_VALUE"""),"")</f>
        <v/>
      </c>
      <c r="AE112" s="65" t="str">
        <f ca="1">IFERROR(__xludf.DUMMYFUNCTION("""COMPUTED_VALUE"""),"")</f>
        <v/>
      </c>
      <c r="AF112" s="65" t="str">
        <f ca="1">IFERROR(__xludf.DUMMYFUNCTION("""COMPUTED_VALUE"""),"")</f>
        <v/>
      </c>
      <c r="AG112" s="65" t="str">
        <f ca="1">IFERROR(__xludf.DUMMYFUNCTION("""COMPUTED_VALUE"""),"")</f>
        <v/>
      </c>
    </row>
    <row r="113" spans="1:33" ht="13">
      <c r="A113" s="63">
        <v>1</v>
      </c>
      <c r="B113" s="64" t="str">
        <f ca="1">IFERROR(__xludf.DUMMYFUNCTION("""COMPUTED_VALUE"""),"I.E. COMPARTIR PRIMARIA")</f>
        <v>I.E. COMPARTIR PRIMARIA</v>
      </c>
      <c r="C113" s="65">
        <f ca="1">IFERROR(__xludf.DUMMYFUNCTION("""COMPUTED_VALUE"""),2)</f>
        <v>2</v>
      </c>
      <c r="D113" s="66" t="str">
        <f ca="1">IFERROR(__xludf.DUMMYFUNCTION("""COMPUTED_VALUE"""),"Pendiente por Digitar")</f>
        <v>Pendiente por Digitar</v>
      </c>
      <c r="E113" s="65" t="str">
        <f ca="1">IFERROR(__xludf.DUMMYFUNCTION("""COMPUTED_VALUE"""),"")</f>
        <v/>
      </c>
      <c r="F113" s="65" t="str">
        <f ca="1">IFERROR(__xludf.DUMMYFUNCTION("""COMPUTED_VALUE"""),"")</f>
        <v/>
      </c>
      <c r="G113" s="65" t="str">
        <f ca="1">IFERROR(__xludf.DUMMYFUNCTION("""COMPUTED_VALUE"""),"")</f>
        <v/>
      </c>
      <c r="H113" s="65" t="str">
        <f ca="1">IFERROR(__xludf.DUMMYFUNCTION("""COMPUTED_VALUE"""),"")</f>
        <v/>
      </c>
      <c r="I113" s="65" t="str">
        <f ca="1">IFERROR(__xludf.DUMMYFUNCTION("""COMPUTED_VALUE"""),"")</f>
        <v/>
      </c>
      <c r="J113" s="65" t="str">
        <f ca="1">IFERROR(__xludf.DUMMYFUNCTION("""COMPUTED_VALUE"""),"")</f>
        <v/>
      </c>
      <c r="K113" s="65" t="str">
        <f ca="1">IFERROR(__xludf.DUMMYFUNCTION("""COMPUTED_VALUE"""),"")</f>
        <v/>
      </c>
      <c r="L113" s="65" t="str">
        <f ca="1">IFERROR(__xludf.DUMMYFUNCTION("""COMPUTED_VALUE"""),"")</f>
        <v/>
      </c>
      <c r="M113" s="65" t="str">
        <f ca="1">IFERROR(__xludf.DUMMYFUNCTION("""COMPUTED_VALUE"""),"")</f>
        <v/>
      </c>
      <c r="N113" s="65" t="str">
        <f ca="1">IFERROR(__xludf.DUMMYFUNCTION("""COMPUTED_VALUE"""),"")</f>
        <v/>
      </c>
      <c r="O113" s="65" t="str">
        <f ca="1">IFERROR(__xludf.DUMMYFUNCTION("""COMPUTED_VALUE"""),"")</f>
        <v/>
      </c>
      <c r="P113" s="65" t="str">
        <f ca="1">IFERROR(__xludf.DUMMYFUNCTION("""COMPUTED_VALUE"""),"")</f>
        <v/>
      </c>
      <c r="Q113" s="65" t="str">
        <f ca="1">IFERROR(__xludf.DUMMYFUNCTION("""COMPUTED_VALUE"""),"")</f>
        <v/>
      </c>
      <c r="R113" s="65" t="str">
        <f ca="1">IFERROR(__xludf.DUMMYFUNCTION("""COMPUTED_VALUE"""),"")</f>
        <v/>
      </c>
      <c r="S113" s="65" t="str">
        <f ca="1">IFERROR(__xludf.DUMMYFUNCTION("""COMPUTED_VALUE"""),"")</f>
        <v/>
      </c>
      <c r="T113" s="65" t="str">
        <f ca="1">IFERROR(__xludf.DUMMYFUNCTION("""COMPUTED_VALUE"""),"")</f>
        <v/>
      </c>
      <c r="U113" s="65" t="str">
        <f ca="1">IFERROR(__xludf.DUMMYFUNCTION("""COMPUTED_VALUE"""),"")</f>
        <v/>
      </c>
      <c r="V113" s="65" t="str">
        <f ca="1">IFERROR(__xludf.DUMMYFUNCTION("""COMPUTED_VALUE"""),"")</f>
        <v/>
      </c>
      <c r="W113" s="65" t="str">
        <f ca="1">IFERROR(__xludf.DUMMYFUNCTION("""COMPUTED_VALUE"""),"")</f>
        <v/>
      </c>
      <c r="X113" s="65" t="str">
        <f ca="1">IFERROR(__xludf.DUMMYFUNCTION("""COMPUTED_VALUE"""),"")</f>
        <v/>
      </c>
      <c r="Y113" s="65" t="str">
        <f ca="1">IFERROR(__xludf.DUMMYFUNCTION("""COMPUTED_VALUE"""),"")</f>
        <v/>
      </c>
      <c r="Z113" s="65" t="str">
        <f ca="1">IFERROR(__xludf.DUMMYFUNCTION("""COMPUTED_VALUE"""),"")</f>
        <v/>
      </c>
      <c r="AA113" s="65" t="str">
        <f ca="1">IFERROR(__xludf.DUMMYFUNCTION("""COMPUTED_VALUE"""),"")</f>
        <v/>
      </c>
      <c r="AB113" s="65" t="str">
        <f ca="1">IFERROR(__xludf.DUMMYFUNCTION("""COMPUTED_VALUE"""),"")</f>
        <v/>
      </c>
      <c r="AC113" s="65" t="str">
        <f ca="1">IFERROR(__xludf.DUMMYFUNCTION("""COMPUTED_VALUE"""),"")</f>
        <v/>
      </c>
      <c r="AD113" s="65" t="str">
        <f ca="1">IFERROR(__xludf.DUMMYFUNCTION("""COMPUTED_VALUE"""),"")</f>
        <v/>
      </c>
      <c r="AE113" s="65" t="str">
        <f ca="1">IFERROR(__xludf.DUMMYFUNCTION("""COMPUTED_VALUE"""),"")</f>
        <v/>
      </c>
      <c r="AF113" s="65" t="str">
        <f ca="1">IFERROR(__xludf.DUMMYFUNCTION("""COMPUTED_VALUE"""),"")</f>
        <v/>
      </c>
      <c r="AG113" s="65" t="str">
        <f ca="1">IFERROR(__xludf.DUMMYFUNCTION("""COMPUTED_VALUE"""),"")</f>
        <v/>
      </c>
    </row>
    <row r="114" spans="1:33" ht="13">
      <c r="A114" s="63">
        <v>1</v>
      </c>
      <c r="B114" s="64" t="str">
        <f ca="1">IFERROR(__xludf.DUMMYFUNCTION("""COMPUTED_VALUE"""),"I.E. COMPARTIR PRIMARIA")</f>
        <v>I.E. COMPARTIR PRIMARIA</v>
      </c>
      <c r="C114" s="65">
        <f ca="1">IFERROR(__xludf.DUMMYFUNCTION("""COMPUTED_VALUE"""),3)</f>
        <v>3</v>
      </c>
      <c r="D114" s="66" t="str">
        <f ca="1">IFERROR(__xludf.DUMMYFUNCTION("""COMPUTED_VALUE"""),"Pendiente por Digitar")</f>
        <v>Pendiente por Digitar</v>
      </c>
      <c r="E114" s="65" t="str">
        <f ca="1">IFERROR(__xludf.DUMMYFUNCTION("""COMPUTED_VALUE"""),"")</f>
        <v/>
      </c>
      <c r="F114" s="65" t="str">
        <f ca="1">IFERROR(__xludf.DUMMYFUNCTION("""COMPUTED_VALUE"""),"")</f>
        <v/>
      </c>
      <c r="G114" s="65" t="str">
        <f ca="1">IFERROR(__xludf.DUMMYFUNCTION("""COMPUTED_VALUE"""),"")</f>
        <v/>
      </c>
      <c r="H114" s="65" t="str">
        <f ca="1">IFERROR(__xludf.DUMMYFUNCTION("""COMPUTED_VALUE"""),"")</f>
        <v/>
      </c>
      <c r="I114" s="65" t="str">
        <f ca="1">IFERROR(__xludf.DUMMYFUNCTION("""COMPUTED_VALUE"""),"")</f>
        <v/>
      </c>
      <c r="J114" s="65" t="str">
        <f ca="1">IFERROR(__xludf.DUMMYFUNCTION("""COMPUTED_VALUE"""),"")</f>
        <v/>
      </c>
      <c r="K114" s="65" t="str">
        <f ca="1">IFERROR(__xludf.DUMMYFUNCTION("""COMPUTED_VALUE"""),"")</f>
        <v/>
      </c>
      <c r="L114" s="65" t="str">
        <f ca="1">IFERROR(__xludf.DUMMYFUNCTION("""COMPUTED_VALUE"""),"")</f>
        <v/>
      </c>
      <c r="M114" s="65" t="str">
        <f ca="1">IFERROR(__xludf.DUMMYFUNCTION("""COMPUTED_VALUE"""),"")</f>
        <v/>
      </c>
      <c r="N114" s="65" t="str">
        <f ca="1">IFERROR(__xludf.DUMMYFUNCTION("""COMPUTED_VALUE"""),"")</f>
        <v/>
      </c>
      <c r="O114" s="65" t="str">
        <f ca="1">IFERROR(__xludf.DUMMYFUNCTION("""COMPUTED_VALUE"""),"")</f>
        <v/>
      </c>
      <c r="P114" s="65" t="str">
        <f ca="1">IFERROR(__xludf.DUMMYFUNCTION("""COMPUTED_VALUE"""),"")</f>
        <v/>
      </c>
      <c r="Q114" s="65" t="str">
        <f ca="1">IFERROR(__xludf.DUMMYFUNCTION("""COMPUTED_VALUE"""),"")</f>
        <v/>
      </c>
      <c r="R114" s="65" t="str">
        <f ca="1">IFERROR(__xludf.DUMMYFUNCTION("""COMPUTED_VALUE"""),"")</f>
        <v/>
      </c>
      <c r="S114" s="65" t="str">
        <f ca="1">IFERROR(__xludf.DUMMYFUNCTION("""COMPUTED_VALUE"""),"")</f>
        <v/>
      </c>
      <c r="T114" s="65" t="str">
        <f ca="1">IFERROR(__xludf.DUMMYFUNCTION("""COMPUTED_VALUE"""),"")</f>
        <v/>
      </c>
      <c r="U114" s="65" t="str">
        <f ca="1">IFERROR(__xludf.DUMMYFUNCTION("""COMPUTED_VALUE"""),"")</f>
        <v/>
      </c>
      <c r="V114" s="65" t="str">
        <f ca="1">IFERROR(__xludf.DUMMYFUNCTION("""COMPUTED_VALUE"""),"")</f>
        <v/>
      </c>
      <c r="W114" s="65" t="str">
        <f ca="1">IFERROR(__xludf.DUMMYFUNCTION("""COMPUTED_VALUE"""),"")</f>
        <v/>
      </c>
      <c r="X114" s="65" t="str">
        <f ca="1">IFERROR(__xludf.DUMMYFUNCTION("""COMPUTED_VALUE"""),"")</f>
        <v/>
      </c>
      <c r="Y114" s="65" t="str">
        <f ca="1">IFERROR(__xludf.DUMMYFUNCTION("""COMPUTED_VALUE"""),"")</f>
        <v/>
      </c>
      <c r="Z114" s="65" t="str">
        <f ca="1">IFERROR(__xludf.DUMMYFUNCTION("""COMPUTED_VALUE"""),"")</f>
        <v/>
      </c>
      <c r="AA114" s="65" t="str">
        <f ca="1">IFERROR(__xludf.DUMMYFUNCTION("""COMPUTED_VALUE"""),"")</f>
        <v/>
      </c>
      <c r="AB114" s="65" t="str">
        <f ca="1">IFERROR(__xludf.DUMMYFUNCTION("""COMPUTED_VALUE"""),"")</f>
        <v/>
      </c>
      <c r="AC114" s="65" t="str">
        <f ca="1">IFERROR(__xludf.DUMMYFUNCTION("""COMPUTED_VALUE"""),"")</f>
        <v/>
      </c>
      <c r="AD114" s="65" t="str">
        <f ca="1">IFERROR(__xludf.DUMMYFUNCTION("""COMPUTED_VALUE"""),"")</f>
        <v/>
      </c>
      <c r="AE114" s="65" t="str">
        <f ca="1">IFERROR(__xludf.DUMMYFUNCTION("""COMPUTED_VALUE"""),"")</f>
        <v/>
      </c>
      <c r="AF114" s="65" t="str">
        <f ca="1">IFERROR(__xludf.DUMMYFUNCTION("""COMPUTED_VALUE"""),"")</f>
        <v/>
      </c>
      <c r="AG114" s="65" t="str">
        <f ca="1">IFERROR(__xludf.DUMMYFUNCTION("""COMPUTED_VALUE"""),"")</f>
        <v/>
      </c>
    </row>
    <row r="115" spans="1:33" ht="13">
      <c r="A115" s="63">
        <v>1</v>
      </c>
      <c r="B115" s="64" t="str">
        <f ca="1">IFERROR(__xludf.DUMMYFUNCTION("""COMPUTED_VALUE"""),"I.E. COMPARTIR PRIMARIA")</f>
        <v>I.E. COMPARTIR PRIMARIA</v>
      </c>
      <c r="C115" s="65">
        <f ca="1">IFERROR(__xludf.DUMMYFUNCTION("""COMPUTED_VALUE"""),4)</f>
        <v>4</v>
      </c>
      <c r="D115" s="66" t="str">
        <f ca="1">IFERROR(__xludf.DUMMYFUNCTION("""COMPUTED_VALUE"""),"Pendiente por Digitar")</f>
        <v>Pendiente por Digitar</v>
      </c>
      <c r="E115" s="65" t="str">
        <f ca="1">IFERROR(__xludf.DUMMYFUNCTION("""COMPUTED_VALUE"""),"")</f>
        <v/>
      </c>
      <c r="F115" s="65" t="str">
        <f ca="1">IFERROR(__xludf.DUMMYFUNCTION("""COMPUTED_VALUE"""),"")</f>
        <v/>
      </c>
      <c r="G115" s="65" t="str">
        <f ca="1">IFERROR(__xludf.DUMMYFUNCTION("""COMPUTED_VALUE"""),"")</f>
        <v/>
      </c>
      <c r="H115" s="65" t="str">
        <f ca="1">IFERROR(__xludf.DUMMYFUNCTION("""COMPUTED_VALUE"""),"")</f>
        <v/>
      </c>
      <c r="I115" s="65" t="str">
        <f ca="1">IFERROR(__xludf.DUMMYFUNCTION("""COMPUTED_VALUE"""),"")</f>
        <v/>
      </c>
      <c r="J115" s="65" t="str">
        <f ca="1">IFERROR(__xludf.DUMMYFUNCTION("""COMPUTED_VALUE"""),"")</f>
        <v/>
      </c>
      <c r="K115" s="65" t="str">
        <f ca="1">IFERROR(__xludf.DUMMYFUNCTION("""COMPUTED_VALUE"""),"")</f>
        <v/>
      </c>
      <c r="L115" s="65" t="str">
        <f ca="1">IFERROR(__xludf.DUMMYFUNCTION("""COMPUTED_VALUE"""),"")</f>
        <v/>
      </c>
      <c r="M115" s="65" t="str">
        <f ca="1">IFERROR(__xludf.DUMMYFUNCTION("""COMPUTED_VALUE"""),"")</f>
        <v/>
      </c>
      <c r="N115" s="65" t="str">
        <f ca="1">IFERROR(__xludf.DUMMYFUNCTION("""COMPUTED_VALUE"""),"")</f>
        <v/>
      </c>
      <c r="O115" s="65" t="str">
        <f ca="1">IFERROR(__xludf.DUMMYFUNCTION("""COMPUTED_VALUE"""),"")</f>
        <v/>
      </c>
      <c r="P115" s="65" t="str">
        <f ca="1">IFERROR(__xludf.DUMMYFUNCTION("""COMPUTED_VALUE"""),"")</f>
        <v/>
      </c>
      <c r="Q115" s="65" t="str">
        <f ca="1">IFERROR(__xludf.DUMMYFUNCTION("""COMPUTED_VALUE"""),"")</f>
        <v/>
      </c>
      <c r="R115" s="65" t="str">
        <f ca="1">IFERROR(__xludf.DUMMYFUNCTION("""COMPUTED_VALUE"""),"")</f>
        <v/>
      </c>
      <c r="S115" s="65" t="str">
        <f ca="1">IFERROR(__xludf.DUMMYFUNCTION("""COMPUTED_VALUE"""),"")</f>
        <v/>
      </c>
      <c r="T115" s="65" t="str">
        <f ca="1">IFERROR(__xludf.DUMMYFUNCTION("""COMPUTED_VALUE"""),"")</f>
        <v/>
      </c>
      <c r="U115" s="65" t="str">
        <f ca="1">IFERROR(__xludf.DUMMYFUNCTION("""COMPUTED_VALUE"""),"")</f>
        <v/>
      </c>
      <c r="V115" s="65" t="str">
        <f ca="1">IFERROR(__xludf.DUMMYFUNCTION("""COMPUTED_VALUE"""),"")</f>
        <v/>
      </c>
      <c r="W115" s="65" t="str">
        <f ca="1">IFERROR(__xludf.DUMMYFUNCTION("""COMPUTED_VALUE"""),"")</f>
        <v/>
      </c>
      <c r="X115" s="65" t="str">
        <f ca="1">IFERROR(__xludf.DUMMYFUNCTION("""COMPUTED_VALUE"""),"")</f>
        <v/>
      </c>
      <c r="Y115" s="65" t="str">
        <f ca="1">IFERROR(__xludf.DUMMYFUNCTION("""COMPUTED_VALUE"""),"")</f>
        <v/>
      </c>
      <c r="Z115" s="65" t="str">
        <f ca="1">IFERROR(__xludf.DUMMYFUNCTION("""COMPUTED_VALUE"""),"")</f>
        <v/>
      </c>
      <c r="AA115" s="65" t="str">
        <f ca="1">IFERROR(__xludf.DUMMYFUNCTION("""COMPUTED_VALUE"""),"")</f>
        <v/>
      </c>
      <c r="AB115" s="65" t="str">
        <f ca="1">IFERROR(__xludf.DUMMYFUNCTION("""COMPUTED_VALUE"""),"")</f>
        <v/>
      </c>
      <c r="AC115" s="65" t="str">
        <f ca="1">IFERROR(__xludf.DUMMYFUNCTION("""COMPUTED_VALUE"""),"")</f>
        <v/>
      </c>
      <c r="AD115" s="65" t="str">
        <f ca="1">IFERROR(__xludf.DUMMYFUNCTION("""COMPUTED_VALUE"""),"")</f>
        <v/>
      </c>
      <c r="AE115" s="65" t="str">
        <f ca="1">IFERROR(__xludf.DUMMYFUNCTION("""COMPUTED_VALUE"""),"")</f>
        <v/>
      </c>
      <c r="AF115" s="65" t="str">
        <f ca="1">IFERROR(__xludf.DUMMYFUNCTION("""COMPUTED_VALUE"""),"")</f>
        <v/>
      </c>
      <c r="AG115" s="65" t="str">
        <f ca="1">IFERROR(__xludf.DUMMYFUNCTION("""COMPUTED_VALUE"""),"")</f>
        <v/>
      </c>
    </row>
    <row r="116" spans="1:33" ht="13">
      <c r="A116" s="63">
        <v>1</v>
      </c>
      <c r="B116" s="64" t="str">
        <f ca="1">IFERROR(__xludf.DUMMYFUNCTION("""COMPUTED_VALUE"""),"I.E. COMPARTIR PRIMARIA")</f>
        <v>I.E. COMPARTIR PRIMARIA</v>
      </c>
      <c r="C116" s="65">
        <f ca="1">IFERROR(__xludf.DUMMYFUNCTION("""COMPUTED_VALUE"""),5)</f>
        <v>5</v>
      </c>
      <c r="D116" s="66" t="str">
        <f ca="1">IFERROR(__xludf.DUMMYFUNCTION("""COMPUTED_VALUE"""),"Pendiente por Digitar")</f>
        <v>Pendiente por Digitar</v>
      </c>
      <c r="E116" s="65" t="str">
        <f ca="1">IFERROR(__xludf.DUMMYFUNCTION("""COMPUTED_VALUE"""),"")</f>
        <v/>
      </c>
      <c r="F116" s="65" t="str">
        <f ca="1">IFERROR(__xludf.DUMMYFUNCTION("""COMPUTED_VALUE"""),"")</f>
        <v/>
      </c>
      <c r="G116" s="65" t="str">
        <f ca="1">IFERROR(__xludf.DUMMYFUNCTION("""COMPUTED_VALUE"""),"")</f>
        <v/>
      </c>
      <c r="H116" s="65" t="str">
        <f ca="1">IFERROR(__xludf.DUMMYFUNCTION("""COMPUTED_VALUE"""),"")</f>
        <v/>
      </c>
      <c r="I116" s="65" t="str">
        <f ca="1">IFERROR(__xludf.DUMMYFUNCTION("""COMPUTED_VALUE"""),"")</f>
        <v/>
      </c>
      <c r="J116" s="65" t="str">
        <f ca="1">IFERROR(__xludf.DUMMYFUNCTION("""COMPUTED_VALUE"""),"")</f>
        <v/>
      </c>
      <c r="K116" s="65" t="str">
        <f ca="1">IFERROR(__xludf.DUMMYFUNCTION("""COMPUTED_VALUE"""),"")</f>
        <v/>
      </c>
      <c r="L116" s="65" t="str">
        <f ca="1">IFERROR(__xludf.DUMMYFUNCTION("""COMPUTED_VALUE"""),"")</f>
        <v/>
      </c>
      <c r="M116" s="65" t="str">
        <f ca="1">IFERROR(__xludf.DUMMYFUNCTION("""COMPUTED_VALUE"""),"")</f>
        <v/>
      </c>
      <c r="N116" s="65" t="str">
        <f ca="1">IFERROR(__xludf.DUMMYFUNCTION("""COMPUTED_VALUE"""),"")</f>
        <v/>
      </c>
      <c r="O116" s="65" t="str">
        <f ca="1">IFERROR(__xludf.DUMMYFUNCTION("""COMPUTED_VALUE"""),"")</f>
        <v/>
      </c>
      <c r="P116" s="65" t="str">
        <f ca="1">IFERROR(__xludf.DUMMYFUNCTION("""COMPUTED_VALUE"""),"")</f>
        <v/>
      </c>
      <c r="Q116" s="65" t="str">
        <f ca="1">IFERROR(__xludf.DUMMYFUNCTION("""COMPUTED_VALUE"""),"")</f>
        <v/>
      </c>
      <c r="R116" s="65" t="str">
        <f ca="1">IFERROR(__xludf.DUMMYFUNCTION("""COMPUTED_VALUE"""),"")</f>
        <v/>
      </c>
      <c r="S116" s="65" t="str">
        <f ca="1">IFERROR(__xludf.DUMMYFUNCTION("""COMPUTED_VALUE"""),"")</f>
        <v/>
      </c>
      <c r="T116" s="65" t="str">
        <f ca="1">IFERROR(__xludf.DUMMYFUNCTION("""COMPUTED_VALUE"""),"")</f>
        <v/>
      </c>
      <c r="U116" s="65" t="str">
        <f ca="1">IFERROR(__xludf.DUMMYFUNCTION("""COMPUTED_VALUE"""),"")</f>
        <v/>
      </c>
      <c r="V116" s="65" t="str">
        <f ca="1">IFERROR(__xludf.DUMMYFUNCTION("""COMPUTED_VALUE"""),"")</f>
        <v/>
      </c>
      <c r="W116" s="65" t="str">
        <f ca="1">IFERROR(__xludf.DUMMYFUNCTION("""COMPUTED_VALUE"""),"")</f>
        <v/>
      </c>
      <c r="X116" s="65" t="str">
        <f ca="1">IFERROR(__xludf.DUMMYFUNCTION("""COMPUTED_VALUE"""),"")</f>
        <v/>
      </c>
      <c r="Y116" s="65" t="str">
        <f ca="1">IFERROR(__xludf.DUMMYFUNCTION("""COMPUTED_VALUE"""),"")</f>
        <v/>
      </c>
      <c r="Z116" s="65" t="str">
        <f ca="1">IFERROR(__xludf.DUMMYFUNCTION("""COMPUTED_VALUE"""),"")</f>
        <v/>
      </c>
      <c r="AA116" s="65" t="str">
        <f ca="1">IFERROR(__xludf.DUMMYFUNCTION("""COMPUTED_VALUE"""),"")</f>
        <v/>
      </c>
      <c r="AB116" s="65" t="str">
        <f ca="1">IFERROR(__xludf.DUMMYFUNCTION("""COMPUTED_VALUE"""),"")</f>
        <v/>
      </c>
      <c r="AC116" s="65" t="str">
        <f ca="1">IFERROR(__xludf.DUMMYFUNCTION("""COMPUTED_VALUE"""),"")</f>
        <v/>
      </c>
      <c r="AD116" s="65" t="str">
        <f ca="1">IFERROR(__xludf.DUMMYFUNCTION("""COMPUTED_VALUE"""),"")</f>
        <v/>
      </c>
      <c r="AE116" s="65" t="str">
        <f ca="1">IFERROR(__xludf.DUMMYFUNCTION("""COMPUTED_VALUE"""),"")</f>
        <v/>
      </c>
      <c r="AF116" s="65" t="str">
        <f ca="1">IFERROR(__xludf.DUMMYFUNCTION("""COMPUTED_VALUE"""),"")</f>
        <v/>
      </c>
      <c r="AG116" s="65" t="str">
        <f ca="1">IFERROR(__xludf.DUMMYFUNCTION("""COMPUTED_VALUE"""),"")</f>
        <v/>
      </c>
    </row>
    <row r="117" spans="1:33" ht="13">
      <c r="A117" s="63">
        <v>1</v>
      </c>
      <c r="B117" s="64" t="str">
        <f ca="1">IFERROR(__xludf.DUMMYFUNCTION("""COMPUTED_VALUE"""),"I.E. COMPARTIR PRIMARIA")</f>
        <v>I.E. COMPARTIR PRIMARIA</v>
      </c>
      <c r="C117" s="65">
        <f ca="1">IFERROR(__xludf.DUMMYFUNCTION("""COMPUTED_VALUE"""),6)</f>
        <v>6</v>
      </c>
      <c r="D117" s="66" t="str">
        <f ca="1">IFERROR(__xludf.DUMMYFUNCTION("""COMPUTED_VALUE"""),"Pendiente por Digitar")</f>
        <v>Pendiente por Digitar</v>
      </c>
      <c r="E117" s="65" t="str">
        <f ca="1">IFERROR(__xludf.DUMMYFUNCTION("""COMPUTED_VALUE"""),"")</f>
        <v/>
      </c>
      <c r="F117" s="65" t="str">
        <f ca="1">IFERROR(__xludf.DUMMYFUNCTION("""COMPUTED_VALUE"""),"")</f>
        <v/>
      </c>
      <c r="G117" s="65" t="str">
        <f ca="1">IFERROR(__xludf.DUMMYFUNCTION("""COMPUTED_VALUE"""),"")</f>
        <v/>
      </c>
      <c r="H117" s="65" t="str">
        <f ca="1">IFERROR(__xludf.DUMMYFUNCTION("""COMPUTED_VALUE"""),"")</f>
        <v/>
      </c>
      <c r="I117" s="65" t="str">
        <f ca="1">IFERROR(__xludf.DUMMYFUNCTION("""COMPUTED_VALUE"""),"")</f>
        <v/>
      </c>
      <c r="J117" s="65" t="str">
        <f ca="1">IFERROR(__xludf.DUMMYFUNCTION("""COMPUTED_VALUE"""),"")</f>
        <v/>
      </c>
      <c r="K117" s="65" t="str">
        <f ca="1">IFERROR(__xludf.DUMMYFUNCTION("""COMPUTED_VALUE"""),"")</f>
        <v/>
      </c>
      <c r="L117" s="65" t="str">
        <f ca="1">IFERROR(__xludf.DUMMYFUNCTION("""COMPUTED_VALUE"""),"")</f>
        <v/>
      </c>
      <c r="M117" s="65" t="str">
        <f ca="1">IFERROR(__xludf.DUMMYFUNCTION("""COMPUTED_VALUE"""),"")</f>
        <v/>
      </c>
      <c r="N117" s="65" t="str">
        <f ca="1">IFERROR(__xludf.DUMMYFUNCTION("""COMPUTED_VALUE"""),"")</f>
        <v/>
      </c>
      <c r="O117" s="65" t="str">
        <f ca="1">IFERROR(__xludf.DUMMYFUNCTION("""COMPUTED_VALUE"""),"")</f>
        <v/>
      </c>
      <c r="P117" s="65" t="str">
        <f ca="1">IFERROR(__xludf.DUMMYFUNCTION("""COMPUTED_VALUE"""),"")</f>
        <v/>
      </c>
      <c r="Q117" s="65" t="str">
        <f ca="1">IFERROR(__xludf.DUMMYFUNCTION("""COMPUTED_VALUE"""),"")</f>
        <v/>
      </c>
      <c r="R117" s="65" t="str">
        <f ca="1">IFERROR(__xludf.DUMMYFUNCTION("""COMPUTED_VALUE"""),"")</f>
        <v/>
      </c>
      <c r="S117" s="65" t="str">
        <f ca="1">IFERROR(__xludf.DUMMYFUNCTION("""COMPUTED_VALUE"""),"")</f>
        <v/>
      </c>
      <c r="T117" s="65" t="str">
        <f ca="1">IFERROR(__xludf.DUMMYFUNCTION("""COMPUTED_VALUE"""),"")</f>
        <v/>
      </c>
      <c r="U117" s="65" t="str">
        <f ca="1">IFERROR(__xludf.DUMMYFUNCTION("""COMPUTED_VALUE"""),"")</f>
        <v/>
      </c>
      <c r="V117" s="65" t="str">
        <f ca="1">IFERROR(__xludf.DUMMYFUNCTION("""COMPUTED_VALUE"""),"")</f>
        <v/>
      </c>
      <c r="W117" s="65" t="str">
        <f ca="1">IFERROR(__xludf.DUMMYFUNCTION("""COMPUTED_VALUE"""),"")</f>
        <v/>
      </c>
      <c r="X117" s="65" t="str">
        <f ca="1">IFERROR(__xludf.DUMMYFUNCTION("""COMPUTED_VALUE"""),"")</f>
        <v/>
      </c>
      <c r="Y117" s="65" t="str">
        <f ca="1">IFERROR(__xludf.DUMMYFUNCTION("""COMPUTED_VALUE"""),"")</f>
        <v/>
      </c>
      <c r="Z117" s="65" t="str">
        <f ca="1">IFERROR(__xludf.DUMMYFUNCTION("""COMPUTED_VALUE"""),"")</f>
        <v/>
      </c>
      <c r="AA117" s="65" t="str">
        <f ca="1">IFERROR(__xludf.DUMMYFUNCTION("""COMPUTED_VALUE"""),"")</f>
        <v/>
      </c>
      <c r="AB117" s="65" t="str">
        <f ca="1">IFERROR(__xludf.DUMMYFUNCTION("""COMPUTED_VALUE"""),"")</f>
        <v/>
      </c>
      <c r="AC117" s="65" t="str">
        <f ca="1">IFERROR(__xludf.DUMMYFUNCTION("""COMPUTED_VALUE"""),"")</f>
        <v/>
      </c>
      <c r="AD117" s="65" t="str">
        <f ca="1">IFERROR(__xludf.DUMMYFUNCTION("""COMPUTED_VALUE"""),"")</f>
        <v/>
      </c>
      <c r="AE117" s="65" t="str">
        <f ca="1">IFERROR(__xludf.DUMMYFUNCTION("""COMPUTED_VALUE"""),"")</f>
        <v/>
      </c>
      <c r="AF117" s="65" t="str">
        <f ca="1">IFERROR(__xludf.DUMMYFUNCTION("""COMPUTED_VALUE"""),"")</f>
        <v/>
      </c>
      <c r="AG117" s="65" t="str">
        <f ca="1">IFERROR(__xludf.DUMMYFUNCTION("""COMPUTED_VALUE"""),"")</f>
        <v/>
      </c>
    </row>
    <row r="118" spans="1:33" ht="13">
      <c r="A118" s="63">
        <v>1</v>
      </c>
      <c r="B118" s="64" t="str">
        <f ca="1">IFERROR(__xludf.DUMMYFUNCTION("""COMPUTED_VALUE"""),"I.E. COMPARTIR PRIMARIA")</f>
        <v>I.E. COMPARTIR PRIMARIA</v>
      </c>
      <c r="C118" s="65">
        <f ca="1">IFERROR(__xludf.DUMMYFUNCTION("""COMPUTED_VALUE"""),7)</f>
        <v>7</v>
      </c>
      <c r="D118" s="66" t="str">
        <f ca="1">IFERROR(__xludf.DUMMYFUNCTION("""COMPUTED_VALUE"""),"Pendiente por Digitar")</f>
        <v>Pendiente por Digitar</v>
      </c>
      <c r="E118" s="65" t="str">
        <f ca="1">IFERROR(__xludf.DUMMYFUNCTION("""COMPUTED_VALUE"""),"")</f>
        <v/>
      </c>
      <c r="F118" s="65" t="str">
        <f ca="1">IFERROR(__xludf.DUMMYFUNCTION("""COMPUTED_VALUE"""),"")</f>
        <v/>
      </c>
      <c r="G118" s="65" t="str">
        <f ca="1">IFERROR(__xludf.DUMMYFUNCTION("""COMPUTED_VALUE"""),"")</f>
        <v/>
      </c>
      <c r="H118" s="65" t="str">
        <f ca="1">IFERROR(__xludf.DUMMYFUNCTION("""COMPUTED_VALUE"""),"")</f>
        <v/>
      </c>
      <c r="I118" s="65" t="str">
        <f ca="1">IFERROR(__xludf.DUMMYFUNCTION("""COMPUTED_VALUE"""),"")</f>
        <v/>
      </c>
      <c r="J118" s="65" t="str">
        <f ca="1">IFERROR(__xludf.DUMMYFUNCTION("""COMPUTED_VALUE"""),"")</f>
        <v/>
      </c>
      <c r="K118" s="65" t="str">
        <f ca="1">IFERROR(__xludf.DUMMYFUNCTION("""COMPUTED_VALUE"""),"")</f>
        <v/>
      </c>
      <c r="L118" s="65" t="str">
        <f ca="1">IFERROR(__xludf.DUMMYFUNCTION("""COMPUTED_VALUE"""),"")</f>
        <v/>
      </c>
      <c r="M118" s="65" t="str">
        <f ca="1">IFERROR(__xludf.DUMMYFUNCTION("""COMPUTED_VALUE"""),"")</f>
        <v/>
      </c>
      <c r="N118" s="65" t="str">
        <f ca="1">IFERROR(__xludf.DUMMYFUNCTION("""COMPUTED_VALUE"""),"")</f>
        <v/>
      </c>
      <c r="O118" s="65" t="str">
        <f ca="1">IFERROR(__xludf.DUMMYFUNCTION("""COMPUTED_VALUE"""),"")</f>
        <v/>
      </c>
      <c r="P118" s="65" t="str">
        <f ca="1">IFERROR(__xludf.DUMMYFUNCTION("""COMPUTED_VALUE"""),"")</f>
        <v/>
      </c>
      <c r="Q118" s="65" t="str">
        <f ca="1">IFERROR(__xludf.DUMMYFUNCTION("""COMPUTED_VALUE"""),"")</f>
        <v/>
      </c>
      <c r="R118" s="65" t="str">
        <f ca="1">IFERROR(__xludf.DUMMYFUNCTION("""COMPUTED_VALUE"""),"")</f>
        <v/>
      </c>
      <c r="S118" s="65" t="str">
        <f ca="1">IFERROR(__xludf.DUMMYFUNCTION("""COMPUTED_VALUE"""),"")</f>
        <v/>
      </c>
      <c r="T118" s="65" t="str">
        <f ca="1">IFERROR(__xludf.DUMMYFUNCTION("""COMPUTED_VALUE"""),"")</f>
        <v/>
      </c>
      <c r="U118" s="65" t="str">
        <f ca="1">IFERROR(__xludf.DUMMYFUNCTION("""COMPUTED_VALUE"""),"")</f>
        <v/>
      </c>
      <c r="V118" s="65" t="str">
        <f ca="1">IFERROR(__xludf.DUMMYFUNCTION("""COMPUTED_VALUE"""),"")</f>
        <v/>
      </c>
      <c r="W118" s="65" t="str">
        <f ca="1">IFERROR(__xludf.DUMMYFUNCTION("""COMPUTED_VALUE"""),"")</f>
        <v/>
      </c>
      <c r="X118" s="65" t="str">
        <f ca="1">IFERROR(__xludf.DUMMYFUNCTION("""COMPUTED_VALUE"""),"")</f>
        <v/>
      </c>
      <c r="Y118" s="65" t="str">
        <f ca="1">IFERROR(__xludf.DUMMYFUNCTION("""COMPUTED_VALUE"""),"")</f>
        <v/>
      </c>
      <c r="Z118" s="65" t="str">
        <f ca="1">IFERROR(__xludf.DUMMYFUNCTION("""COMPUTED_VALUE"""),"")</f>
        <v/>
      </c>
      <c r="AA118" s="65" t="str">
        <f ca="1">IFERROR(__xludf.DUMMYFUNCTION("""COMPUTED_VALUE"""),"")</f>
        <v/>
      </c>
      <c r="AB118" s="65" t="str">
        <f ca="1">IFERROR(__xludf.DUMMYFUNCTION("""COMPUTED_VALUE"""),"")</f>
        <v/>
      </c>
      <c r="AC118" s="65" t="str">
        <f ca="1">IFERROR(__xludf.DUMMYFUNCTION("""COMPUTED_VALUE"""),"")</f>
        <v/>
      </c>
      <c r="AD118" s="65" t="str">
        <f ca="1">IFERROR(__xludf.DUMMYFUNCTION("""COMPUTED_VALUE"""),"")</f>
        <v/>
      </c>
      <c r="AE118" s="65" t="str">
        <f ca="1">IFERROR(__xludf.DUMMYFUNCTION("""COMPUTED_VALUE"""),"")</f>
        <v/>
      </c>
      <c r="AF118" s="65" t="str">
        <f ca="1">IFERROR(__xludf.DUMMYFUNCTION("""COMPUTED_VALUE"""),"")</f>
        <v/>
      </c>
      <c r="AG118" s="65" t="str">
        <f ca="1">IFERROR(__xludf.DUMMYFUNCTION("""COMPUTED_VALUE"""),"")</f>
        <v/>
      </c>
    </row>
    <row r="119" spans="1:33" ht="13">
      <c r="A119" s="63">
        <v>1</v>
      </c>
      <c r="B119" s="64" t="str">
        <f ca="1">IFERROR(__xludf.DUMMYFUNCTION("""COMPUTED_VALUE"""),"I.E. COMPARTIR PRIMARIA")</f>
        <v>I.E. COMPARTIR PRIMARIA</v>
      </c>
      <c r="C119" s="65">
        <f ca="1">IFERROR(__xludf.DUMMYFUNCTION("""COMPUTED_VALUE"""),8)</f>
        <v>8</v>
      </c>
      <c r="D119" s="66" t="str">
        <f ca="1">IFERROR(__xludf.DUMMYFUNCTION("""COMPUTED_VALUE"""),"Pendiente por Digitar")</f>
        <v>Pendiente por Digitar</v>
      </c>
      <c r="E119" s="65" t="str">
        <f ca="1">IFERROR(__xludf.DUMMYFUNCTION("""COMPUTED_VALUE"""),"")</f>
        <v/>
      </c>
      <c r="F119" s="65" t="str">
        <f ca="1">IFERROR(__xludf.DUMMYFUNCTION("""COMPUTED_VALUE"""),"")</f>
        <v/>
      </c>
      <c r="G119" s="65" t="str">
        <f ca="1">IFERROR(__xludf.DUMMYFUNCTION("""COMPUTED_VALUE"""),"")</f>
        <v/>
      </c>
      <c r="H119" s="65" t="str">
        <f ca="1">IFERROR(__xludf.DUMMYFUNCTION("""COMPUTED_VALUE"""),"")</f>
        <v/>
      </c>
      <c r="I119" s="65" t="str">
        <f ca="1">IFERROR(__xludf.DUMMYFUNCTION("""COMPUTED_VALUE"""),"")</f>
        <v/>
      </c>
      <c r="J119" s="65" t="str">
        <f ca="1">IFERROR(__xludf.DUMMYFUNCTION("""COMPUTED_VALUE"""),"")</f>
        <v/>
      </c>
      <c r="K119" s="65" t="str">
        <f ca="1">IFERROR(__xludf.DUMMYFUNCTION("""COMPUTED_VALUE"""),"")</f>
        <v/>
      </c>
      <c r="L119" s="65" t="str">
        <f ca="1">IFERROR(__xludf.DUMMYFUNCTION("""COMPUTED_VALUE"""),"")</f>
        <v/>
      </c>
      <c r="M119" s="65" t="str">
        <f ca="1">IFERROR(__xludf.DUMMYFUNCTION("""COMPUTED_VALUE"""),"")</f>
        <v/>
      </c>
      <c r="N119" s="65" t="str">
        <f ca="1">IFERROR(__xludf.DUMMYFUNCTION("""COMPUTED_VALUE"""),"")</f>
        <v/>
      </c>
      <c r="O119" s="65" t="str">
        <f ca="1">IFERROR(__xludf.DUMMYFUNCTION("""COMPUTED_VALUE"""),"")</f>
        <v/>
      </c>
      <c r="P119" s="65" t="str">
        <f ca="1">IFERROR(__xludf.DUMMYFUNCTION("""COMPUTED_VALUE"""),"")</f>
        <v/>
      </c>
      <c r="Q119" s="65" t="str">
        <f ca="1">IFERROR(__xludf.DUMMYFUNCTION("""COMPUTED_VALUE"""),"")</f>
        <v/>
      </c>
      <c r="R119" s="65" t="str">
        <f ca="1">IFERROR(__xludf.DUMMYFUNCTION("""COMPUTED_VALUE"""),"")</f>
        <v/>
      </c>
      <c r="S119" s="65" t="str">
        <f ca="1">IFERROR(__xludf.DUMMYFUNCTION("""COMPUTED_VALUE"""),"")</f>
        <v/>
      </c>
      <c r="T119" s="65" t="str">
        <f ca="1">IFERROR(__xludf.DUMMYFUNCTION("""COMPUTED_VALUE"""),"")</f>
        <v/>
      </c>
      <c r="U119" s="65" t="str">
        <f ca="1">IFERROR(__xludf.DUMMYFUNCTION("""COMPUTED_VALUE"""),"")</f>
        <v/>
      </c>
      <c r="V119" s="65" t="str">
        <f ca="1">IFERROR(__xludf.DUMMYFUNCTION("""COMPUTED_VALUE"""),"")</f>
        <v/>
      </c>
      <c r="W119" s="65" t="str">
        <f ca="1">IFERROR(__xludf.DUMMYFUNCTION("""COMPUTED_VALUE"""),"")</f>
        <v/>
      </c>
      <c r="X119" s="65" t="str">
        <f ca="1">IFERROR(__xludf.DUMMYFUNCTION("""COMPUTED_VALUE"""),"")</f>
        <v/>
      </c>
      <c r="Y119" s="65" t="str">
        <f ca="1">IFERROR(__xludf.DUMMYFUNCTION("""COMPUTED_VALUE"""),"")</f>
        <v/>
      </c>
      <c r="Z119" s="65" t="str">
        <f ca="1">IFERROR(__xludf.DUMMYFUNCTION("""COMPUTED_VALUE"""),"")</f>
        <v/>
      </c>
      <c r="AA119" s="65" t="str">
        <f ca="1">IFERROR(__xludf.DUMMYFUNCTION("""COMPUTED_VALUE"""),"")</f>
        <v/>
      </c>
      <c r="AB119" s="65" t="str">
        <f ca="1">IFERROR(__xludf.DUMMYFUNCTION("""COMPUTED_VALUE"""),"")</f>
        <v/>
      </c>
      <c r="AC119" s="65" t="str">
        <f ca="1">IFERROR(__xludf.DUMMYFUNCTION("""COMPUTED_VALUE"""),"")</f>
        <v/>
      </c>
      <c r="AD119" s="65" t="str">
        <f ca="1">IFERROR(__xludf.DUMMYFUNCTION("""COMPUTED_VALUE"""),"")</f>
        <v/>
      </c>
      <c r="AE119" s="65" t="str">
        <f ca="1">IFERROR(__xludf.DUMMYFUNCTION("""COMPUTED_VALUE"""),"")</f>
        <v/>
      </c>
      <c r="AF119" s="65" t="str">
        <f ca="1">IFERROR(__xludf.DUMMYFUNCTION("""COMPUTED_VALUE"""),"")</f>
        <v/>
      </c>
      <c r="AG119" s="65" t="str">
        <f ca="1">IFERROR(__xludf.DUMMYFUNCTION("""COMPUTED_VALUE"""),"")</f>
        <v/>
      </c>
    </row>
    <row r="120" spans="1:33" ht="13">
      <c r="A120" s="63">
        <v>1</v>
      </c>
      <c r="B120" s="64" t="str">
        <f ca="1">IFERROR(__xludf.DUMMYFUNCTION("""COMPUTED_VALUE"""),"I.E. COMPARTIR PRIMARIA")</f>
        <v>I.E. COMPARTIR PRIMARIA</v>
      </c>
      <c r="C120" s="65">
        <f ca="1">IFERROR(__xludf.DUMMYFUNCTION("""COMPUTED_VALUE"""),9)</f>
        <v>9</v>
      </c>
      <c r="D120" s="66" t="str">
        <f ca="1">IFERROR(__xludf.DUMMYFUNCTION("""COMPUTED_VALUE"""),"Pendiente por Digitar")</f>
        <v>Pendiente por Digitar</v>
      </c>
      <c r="E120" s="65" t="str">
        <f ca="1">IFERROR(__xludf.DUMMYFUNCTION("""COMPUTED_VALUE"""),"")</f>
        <v/>
      </c>
      <c r="F120" s="65" t="str">
        <f ca="1">IFERROR(__xludf.DUMMYFUNCTION("""COMPUTED_VALUE"""),"")</f>
        <v/>
      </c>
      <c r="G120" s="65" t="str">
        <f ca="1">IFERROR(__xludf.DUMMYFUNCTION("""COMPUTED_VALUE"""),"")</f>
        <v/>
      </c>
      <c r="H120" s="65" t="str">
        <f ca="1">IFERROR(__xludf.DUMMYFUNCTION("""COMPUTED_VALUE"""),"")</f>
        <v/>
      </c>
      <c r="I120" s="65" t="str">
        <f ca="1">IFERROR(__xludf.DUMMYFUNCTION("""COMPUTED_VALUE"""),"")</f>
        <v/>
      </c>
      <c r="J120" s="65" t="str">
        <f ca="1">IFERROR(__xludf.DUMMYFUNCTION("""COMPUTED_VALUE"""),"")</f>
        <v/>
      </c>
      <c r="K120" s="65" t="str">
        <f ca="1">IFERROR(__xludf.DUMMYFUNCTION("""COMPUTED_VALUE"""),"")</f>
        <v/>
      </c>
      <c r="L120" s="65" t="str">
        <f ca="1">IFERROR(__xludf.DUMMYFUNCTION("""COMPUTED_VALUE"""),"")</f>
        <v/>
      </c>
      <c r="M120" s="65" t="str">
        <f ca="1">IFERROR(__xludf.DUMMYFUNCTION("""COMPUTED_VALUE"""),"")</f>
        <v/>
      </c>
      <c r="N120" s="65" t="str">
        <f ca="1">IFERROR(__xludf.DUMMYFUNCTION("""COMPUTED_VALUE"""),"")</f>
        <v/>
      </c>
      <c r="O120" s="65" t="str">
        <f ca="1">IFERROR(__xludf.DUMMYFUNCTION("""COMPUTED_VALUE"""),"")</f>
        <v/>
      </c>
      <c r="P120" s="65" t="str">
        <f ca="1">IFERROR(__xludf.DUMMYFUNCTION("""COMPUTED_VALUE"""),"")</f>
        <v/>
      </c>
      <c r="Q120" s="65" t="str">
        <f ca="1">IFERROR(__xludf.DUMMYFUNCTION("""COMPUTED_VALUE"""),"")</f>
        <v/>
      </c>
      <c r="R120" s="65" t="str">
        <f ca="1">IFERROR(__xludf.DUMMYFUNCTION("""COMPUTED_VALUE"""),"")</f>
        <v/>
      </c>
      <c r="S120" s="65" t="str">
        <f ca="1">IFERROR(__xludf.DUMMYFUNCTION("""COMPUTED_VALUE"""),"")</f>
        <v/>
      </c>
      <c r="T120" s="65" t="str">
        <f ca="1">IFERROR(__xludf.DUMMYFUNCTION("""COMPUTED_VALUE"""),"")</f>
        <v/>
      </c>
      <c r="U120" s="65" t="str">
        <f ca="1">IFERROR(__xludf.DUMMYFUNCTION("""COMPUTED_VALUE"""),"")</f>
        <v/>
      </c>
      <c r="V120" s="65" t="str">
        <f ca="1">IFERROR(__xludf.DUMMYFUNCTION("""COMPUTED_VALUE"""),"")</f>
        <v/>
      </c>
      <c r="W120" s="65" t="str">
        <f ca="1">IFERROR(__xludf.DUMMYFUNCTION("""COMPUTED_VALUE"""),"")</f>
        <v/>
      </c>
      <c r="X120" s="65" t="str">
        <f ca="1">IFERROR(__xludf.DUMMYFUNCTION("""COMPUTED_VALUE"""),"")</f>
        <v/>
      </c>
      <c r="Y120" s="65" t="str">
        <f ca="1">IFERROR(__xludf.DUMMYFUNCTION("""COMPUTED_VALUE"""),"")</f>
        <v/>
      </c>
      <c r="Z120" s="65" t="str">
        <f ca="1">IFERROR(__xludf.DUMMYFUNCTION("""COMPUTED_VALUE"""),"")</f>
        <v/>
      </c>
      <c r="AA120" s="65" t="str">
        <f ca="1">IFERROR(__xludf.DUMMYFUNCTION("""COMPUTED_VALUE"""),"")</f>
        <v/>
      </c>
      <c r="AB120" s="65" t="str">
        <f ca="1">IFERROR(__xludf.DUMMYFUNCTION("""COMPUTED_VALUE"""),"")</f>
        <v/>
      </c>
      <c r="AC120" s="65" t="str">
        <f ca="1">IFERROR(__xludf.DUMMYFUNCTION("""COMPUTED_VALUE"""),"")</f>
        <v/>
      </c>
      <c r="AD120" s="65" t="str">
        <f ca="1">IFERROR(__xludf.DUMMYFUNCTION("""COMPUTED_VALUE"""),"")</f>
        <v/>
      </c>
      <c r="AE120" s="65" t="str">
        <f ca="1">IFERROR(__xludf.DUMMYFUNCTION("""COMPUTED_VALUE"""),"")</f>
        <v/>
      </c>
      <c r="AF120" s="65" t="str">
        <f ca="1">IFERROR(__xludf.DUMMYFUNCTION("""COMPUTED_VALUE"""),"")</f>
        <v/>
      </c>
      <c r="AG120" s="65" t="str">
        <f ca="1">IFERROR(__xludf.DUMMYFUNCTION("""COMPUTED_VALUE"""),"")</f>
        <v/>
      </c>
    </row>
    <row r="121" spans="1:33" ht="13">
      <c r="A121" s="63">
        <v>1</v>
      </c>
      <c r="B121" s="64" t="str">
        <f ca="1">IFERROR(__xludf.DUMMYFUNCTION("""COMPUTED_VALUE"""),"I.E. COMPARTIR PRIMARIA")</f>
        <v>I.E. COMPARTIR PRIMARIA</v>
      </c>
      <c r="C121" s="65">
        <f ca="1">IFERROR(__xludf.DUMMYFUNCTION("""COMPUTED_VALUE"""),10)</f>
        <v>10</v>
      </c>
      <c r="D121" s="66" t="str">
        <f ca="1">IFERROR(__xludf.DUMMYFUNCTION("""COMPUTED_VALUE"""),"Pendiente por Digitar")</f>
        <v>Pendiente por Digitar</v>
      </c>
      <c r="E121" s="65" t="str">
        <f ca="1">IFERROR(__xludf.DUMMYFUNCTION("""COMPUTED_VALUE"""),"")</f>
        <v/>
      </c>
      <c r="F121" s="65" t="str">
        <f ca="1">IFERROR(__xludf.DUMMYFUNCTION("""COMPUTED_VALUE"""),"")</f>
        <v/>
      </c>
      <c r="G121" s="65" t="str">
        <f ca="1">IFERROR(__xludf.DUMMYFUNCTION("""COMPUTED_VALUE"""),"")</f>
        <v/>
      </c>
      <c r="H121" s="65" t="str">
        <f ca="1">IFERROR(__xludf.DUMMYFUNCTION("""COMPUTED_VALUE"""),"")</f>
        <v/>
      </c>
      <c r="I121" s="65" t="str">
        <f ca="1">IFERROR(__xludf.DUMMYFUNCTION("""COMPUTED_VALUE"""),"")</f>
        <v/>
      </c>
      <c r="J121" s="65" t="str">
        <f ca="1">IFERROR(__xludf.DUMMYFUNCTION("""COMPUTED_VALUE"""),"")</f>
        <v/>
      </c>
      <c r="K121" s="65" t="str">
        <f ca="1">IFERROR(__xludf.DUMMYFUNCTION("""COMPUTED_VALUE"""),"")</f>
        <v/>
      </c>
      <c r="L121" s="65" t="str">
        <f ca="1">IFERROR(__xludf.DUMMYFUNCTION("""COMPUTED_VALUE"""),"")</f>
        <v/>
      </c>
      <c r="M121" s="65" t="str">
        <f ca="1">IFERROR(__xludf.DUMMYFUNCTION("""COMPUTED_VALUE"""),"")</f>
        <v/>
      </c>
      <c r="N121" s="65" t="str">
        <f ca="1">IFERROR(__xludf.DUMMYFUNCTION("""COMPUTED_VALUE"""),"")</f>
        <v/>
      </c>
      <c r="O121" s="65" t="str">
        <f ca="1">IFERROR(__xludf.DUMMYFUNCTION("""COMPUTED_VALUE"""),"")</f>
        <v/>
      </c>
      <c r="P121" s="65" t="str">
        <f ca="1">IFERROR(__xludf.DUMMYFUNCTION("""COMPUTED_VALUE"""),"")</f>
        <v/>
      </c>
      <c r="Q121" s="65" t="str">
        <f ca="1">IFERROR(__xludf.DUMMYFUNCTION("""COMPUTED_VALUE"""),"")</f>
        <v/>
      </c>
      <c r="R121" s="65" t="str">
        <f ca="1">IFERROR(__xludf.DUMMYFUNCTION("""COMPUTED_VALUE"""),"")</f>
        <v/>
      </c>
      <c r="S121" s="65" t="str">
        <f ca="1">IFERROR(__xludf.DUMMYFUNCTION("""COMPUTED_VALUE"""),"")</f>
        <v/>
      </c>
      <c r="T121" s="65" t="str">
        <f ca="1">IFERROR(__xludf.DUMMYFUNCTION("""COMPUTED_VALUE"""),"")</f>
        <v/>
      </c>
      <c r="U121" s="65" t="str">
        <f ca="1">IFERROR(__xludf.DUMMYFUNCTION("""COMPUTED_VALUE"""),"")</f>
        <v/>
      </c>
      <c r="V121" s="65" t="str">
        <f ca="1">IFERROR(__xludf.DUMMYFUNCTION("""COMPUTED_VALUE"""),"")</f>
        <v/>
      </c>
      <c r="W121" s="65" t="str">
        <f ca="1">IFERROR(__xludf.DUMMYFUNCTION("""COMPUTED_VALUE"""),"")</f>
        <v/>
      </c>
      <c r="X121" s="65" t="str">
        <f ca="1">IFERROR(__xludf.DUMMYFUNCTION("""COMPUTED_VALUE"""),"")</f>
        <v/>
      </c>
      <c r="Y121" s="65" t="str">
        <f ca="1">IFERROR(__xludf.DUMMYFUNCTION("""COMPUTED_VALUE"""),"")</f>
        <v/>
      </c>
      <c r="Z121" s="65" t="str">
        <f ca="1">IFERROR(__xludf.DUMMYFUNCTION("""COMPUTED_VALUE"""),"")</f>
        <v/>
      </c>
      <c r="AA121" s="65" t="str">
        <f ca="1">IFERROR(__xludf.DUMMYFUNCTION("""COMPUTED_VALUE"""),"")</f>
        <v/>
      </c>
      <c r="AB121" s="65" t="str">
        <f ca="1">IFERROR(__xludf.DUMMYFUNCTION("""COMPUTED_VALUE"""),"")</f>
        <v/>
      </c>
      <c r="AC121" s="65" t="str">
        <f ca="1">IFERROR(__xludf.DUMMYFUNCTION("""COMPUTED_VALUE"""),"")</f>
        <v/>
      </c>
      <c r="AD121" s="65" t="str">
        <f ca="1">IFERROR(__xludf.DUMMYFUNCTION("""COMPUTED_VALUE"""),"")</f>
        <v/>
      </c>
      <c r="AE121" s="65" t="str">
        <f ca="1">IFERROR(__xludf.DUMMYFUNCTION("""COMPUTED_VALUE"""),"")</f>
        <v/>
      </c>
      <c r="AF121" s="65" t="str">
        <f ca="1">IFERROR(__xludf.DUMMYFUNCTION("""COMPUTED_VALUE"""),"")</f>
        <v/>
      </c>
      <c r="AG121" s="65" t="str">
        <f ca="1">IFERROR(__xludf.DUMMYFUNCTION("""COMPUTED_VALUE"""),"")</f>
        <v/>
      </c>
    </row>
    <row r="122" spans="1:33" ht="13">
      <c r="A122" s="63">
        <v>1</v>
      </c>
      <c r="B122" s="64" t="str">
        <f ca="1">IFERROR(__xludf.DUMMYFUNCTION("""COMPUTED_VALUE"""),"I.E. COMPARTIR PRIMARIA")</f>
        <v>I.E. COMPARTIR PRIMARIA</v>
      </c>
      <c r="C122" s="65">
        <f ca="1">IFERROR(__xludf.DUMMYFUNCTION("""COMPUTED_VALUE"""),11)</f>
        <v>11</v>
      </c>
      <c r="D122" s="66" t="str">
        <f ca="1">IFERROR(__xludf.DUMMYFUNCTION("""COMPUTED_VALUE"""),"Pendiente por Digitar")</f>
        <v>Pendiente por Digitar</v>
      </c>
      <c r="E122" s="65" t="str">
        <f ca="1">IFERROR(__xludf.DUMMYFUNCTION("""COMPUTED_VALUE"""),"")</f>
        <v/>
      </c>
      <c r="F122" s="65" t="str">
        <f ca="1">IFERROR(__xludf.DUMMYFUNCTION("""COMPUTED_VALUE"""),"")</f>
        <v/>
      </c>
      <c r="G122" s="65" t="str">
        <f ca="1">IFERROR(__xludf.DUMMYFUNCTION("""COMPUTED_VALUE"""),"")</f>
        <v/>
      </c>
      <c r="H122" s="65" t="str">
        <f ca="1">IFERROR(__xludf.DUMMYFUNCTION("""COMPUTED_VALUE"""),"")</f>
        <v/>
      </c>
      <c r="I122" s="65" t="str">
        <f ca="1">IFERROR(__xludf.DUMMYFUNCTION("""COMPUTED_VALUE"""),"")</f>
        <v/>
      </c>
      <c r="J122" s="65" t="str">
        <f ca="1">IFERROR(__xludf.DUMMYFUNCTION("""COMPUTED_VALUE"""),"")</f>
        <v/>
      </c>
      <c r="K122" s="65" t="str">
        <f ca="1">IFERROR(__xludf.DUMMYFUNCTION("""COMPUTED_VALUE"""),"")</f>
        <v/>
      </c>
      <c r="L122" s="65" t="str">
        <f ca="1">IFERROR(__xludf.DUMMYFUNCTION("""COMPUTED_VALUE"""),"")</f>
        <v/>
      </c>
      <c r="M122" s="65" t="str">
        <f ca="1">IFERROR(__xludf.DUMMYFUNCTION("""COMPUTED_VALUE"""),"")</f>
        <v/>
      </c>
      <c r="N122" s="65" t="str">
        <f ca="1">IFERROR(__xludf.DUMMYFUNCTION("""COMPUTED_VALUE"""),"")</f>
        <v/>
      </c>
      <c r="O122" s="65" t="str">
        <f ca="1">IFERROR(__xludf.DUMMYFUNCTION("""COMPUTED_VALUE"""),"")</f>
        <v/>
      </c>
      <c r="P122" s="65" t="str">
        <f ca="1">IFERROR(__xludf.DUMMYFUNCTION("""COMPUTED_VALUE"""),"")</f>
        <v/>
      </c>
      <c r="Q122" s="65" t="str">
        <f ca="1">IFERROR(__xludf.DUMMYFUNCTION("""COMPUTED_VALUE"""),"")</f>
        <v/>
      </c>
      <c r="R122" s="65" t="str">
        <f ca="1">IFERROR(__xludf.DUMMYFUNCTION("""COMPUTED_VALUE"""),"")</f>
        <v/>
      </c>
      <c r="S122" s="65" t="str">
        <f ca="1">IFERROR(__xludf.DUMMYFUNCTION("""COMPUTED_VALUE"""),"")</f>
        <v/>
      </c>
      <c r="T122" s="65" t="str">
        <f ca="1">IFERROR(__xludf.DUMMYFUNCTION("""COMPUTED_VALUE"""),"")</f>
        <v/>
      </c>
      <c r="U122" s="65" t="str">
        <f ca="1">IFERROR(__xludf.DUMMYFUNCTION("""COMPUTED_VALUE"""),"")</f>
        <v/>
      </c>
      <c r="V122" s="65" t="str">
        <f ca="1">IFERROR(__xludf.DUMMYFUNCTION("""COMPUTED_VALUE"""),"")</f>
        <v/>
      </c>
      <c r="W122" s="65" t="str">
        <f ca="1">IFERROR(__xludf.DUMMYFUNCTION("""COMPUTED_VALUE"""),"")</f>
        <v/>
      </c>
      <c r="X122" s="65" t="str">
        <f ca="1">IFERROR(__xludf.DUMMYFUNCTION("""COMPUTED_VALUE"""),"")</f>
        <v/>
      </c>
      <c r="Y122" s="65" t="str">
        <f ca="1">IFERROR(__xludf.DUMMYFUNCTION("""COMPUTED_VALUE"""),"")</f>
        <v/>
      </c>
      <c r="Z122" s="65" t="str">
        <f ca="1">IFERROR(__xludf.DUMMYFUNCTION("""COMPUTED_VALUE"""),"")</f>
        <v/>
      </c>
      <c r="AA122" s="65" t="str">
        <f ca="1">IFERROR(__xludf.DUMMYFUNCTION("""COMPUTED_VALUE"""),"")</f>
        <v/>
      </c>
      <c r="AB122" s="65" t="str">
        <f ca="1">IFERROR(__xludf.DUMMYFUNCTION("""COMPUTED_VALUE"""),"")</f>
        <v/>
      </c>
      <c r="AC122" s="65" t="str">
        <f ca="1">IFERROR(__xludf.DUMMYFUNCTION("""COMPUTED_VALUE"""),"")</f>
        <v/>
      </c>
      <c r="AD122" s="65" t="str">
        <f ca="1">IFERROR(__xludf.DUMMYFUNCTION("""COMPUTED_VALUE"""),"")</f>
        <v/>
      </c>
      <c r="AE122" s="65" t="str">
        <f ca="1">IFERROR(__xludf.DUMMYFUNCTION("""COMPUTED_VALUE"""),"")</f>
        <v/>
      </c>
      <c r="AF122" s="65" t="str">
        <f ca="1">IFERROR(__xludf.DUMMYFUNCTION("""COMPUTED_VALUE"""),"")</f>
        <v/>
      </c>
      <c r="AG122" s="65" t="str">
        <f ca="1">IFERROR(__xludf.DUMMYFUNCTION("""COMPUTED_VALUE"""),"")</f>
        <v/>
      </c>
    </row>
    <row r="123" spans="1:33" ht="13">
      <c r="A123" s="63">
        <v>1</v>
      </c>
      <c r="B123" s="64" t="str">
        <f ca="1">IFERROR(__xludf.DUMMYFUNCTION("""COMPUTED_VALUE"""),"I.E. COMPARTIR PRIMARIA")</f>
        <v>I.E. COMPARTIR PRIMARIA</v>
      </c>
      <c r="C123" s="65">
        <f ca="1">IFERROR(__xludf.DUMMYFUNCTION("""COMPUTED_VALUE"""),12)</f>
        <v>12</v>
      </c>
      <c r="D123" s="66" t="str">
        <f ca="1">IFERROR(__xludf.DUMMYFUNCTION("""COMPUTED_VALUE"""),"Pendiente por Digitar")</f>
        <v>Pendiente por Digitar</v>
      </c>
      <c r="E123" s="65" t="str">
        <f ca="1">IFERROR(__xludf.DUMMYFUNCTION("""COMPUTED_VALUE"""),"")</f>
        <v/>
      </c>
      <c r="F123" s="65" t="str">
        <f ca="1">IFERROR(__xludf.DUMMYFUNCTION("""COMPUTED_VALUE"""),"")</f>
        <v/>
      </c>
      <c r="G123" s="65" t="str">
        <f ca="1">IFERROR(__xludf.DUMMYFUNCTION("""COMPUTED_VALUE"""),"")</f>
        <v/>
      </c>
      <c r="H123" s="65" t="str">
        <f ca="1">IFERROR(__xludf.DUMMYFUNCTION("""COMPUTED_VALUE"""),"")</f>
        <v/>
      </c>
      <c r="I123" s="65" t="str">
        <f ca="1">IFERROR(__xludf.DUMMYFUNCTION("""COMPUTED_VALUE"""),"")</f>
        <v/>
      </c>
      <c r="J123" s="65" t="str">
        <f ca="1">IFERROR(__xludf.DUMMYFUNCTION("""COMPUTED_VALUE"""),"")</f>
        <v/>
      </c>
      <c r="K123" s="65" t="str">
        <f ca="1">IFERROR(__xludf.DUMMYFUNCTION("""COMPUTED_VALUE"""),"")</f>
        <v/>
      </c>
      <c r="L123" s="65" t="str">
        <f ca="1">IFERROR(__xludf.DUMMYFUNCTION("""COMPUTED_VALUE"""),"")</f>
        <v/>
      </c>
      <c r="M123" s="65" t="str">
        <f ca="1">IFERROR(__xludf.DUMMYFUNCTION("""COMPUTED_VALUE"""),"")</f>
        <v/>
      </c>
      <c r="N123" s="65" t="str">
        <f ca="1">IFERROR(__xludf.DUMMYFUNCTION("""COMPUTED_VALUE"""),"")</f>
        <v/>
      </c>
      <c r="O123" s="65" t="str">
        <f ca="1">IFERROR(__xludf.DUMMYFUNCTION("""COMPUTED_VALUE"""),"")</f>
        <v/>
      </c>
      <c r="P123" s="65" t="str">
        <f ca="1">IFERROR(__xludf.DUMMYFUNCTION("""COMPUTED_VALUE"""),"")</f>
        <v/>
      </c>
      <c r="Q123" s="65" t="str">
        <f ca="1">IFERROR(__xludf.DUMMYFUNCTION("""COMPUTED_VALUE"""),"")</f>
        <v/>
      </c>
      <c r="R123" s="65" t="str">
        <f ca="1">IFERROR(__xludf.DUMMYFUNCTION("""COMPUTED_VALUE"""),"")</f>
        <v/>
      </c>
      <c r="S123" s="65" t="str">
        <f ca="1">IFERROR(__xludf.DUMMYFUNCTION("""COMPUTED_VALUE"""),"")</f>
        <v/>
      </c>
      <c r="T123" s="65" t="str">
        <f ca="1">IFERROR(__xludf.DUMMYFUNCTION("""COMPUTED_VALUE"""),"")</f>
        <v/>
      </c>
      <c r="U123" s="65" t="str">
        <f ca="1">IFERROR(__xludf.DUMMYFUNCTION("""COMPUTED_VALUE"""),"")</f>
        <v/>
      </c>
      <c r="V123" s="65" t="str">
        <f ca="1">IFERROR(__xludf.DUMMYFUNCTION("""COMPUTED_VALUE"""),"")</f>
        <v/>
      </c>
      <c r="W123" s="65" t="str">
        <f ca="1">IFERROR(__xludf.DUMMYFUNCTION("""COMPUTED_VALUE"""),"")</f>
        <v/>
      </c>
      <c r="X123" s="65" t="str">
        <f ca="1">IFERROR(__xludf.DUMMYFUNCTION("""COMPUTED_VALUE"""),"")</f>
        <v/>
      </c>
      <c r="Y123" s="65" t="str">
        <f ca="1">IFERROR(__xludf.DUMMYFUNCTION("""COMPUTED_VALUE"""),"")</f>
        <v/>
      </c>
      <c r="Z123" s="65" t="str">
        <f ca="1">IFERROR(__xludf.DUMMYFUNCTION("""COMPUTED_VALUE"""),"")</f>
        <v/>
      </c>
      <c r="AA123" s="65" t="str">
        <f ca="1">IFERROR(__xludf.DUMMYFUNCTION("""COMPUTED_VALUE"""),"")</f>
        <v/>
      </c>
      <c r="AB123" s="65" t="str">
        <f ca="1">IFERROR(__xludf.DUMMYFUNCTION("""COMPUTED_VALUE"""),"")</f>
        <v/>
      </c>
      <c r="AC123" s="65" t="str">
        <f ca="1">IFERROR(__xludf.DUMMYFUNCTION("""COMPUTED_VALUE"""),"")</f>
        <v/>
      </c>
      <c r="AD123" s="65" t="str">
        <f ca="1">IFERROR(__xludf.DUMMYFUNCTION("""COMPUTED_VALUE"""),"")</f>
        <v/>
      </c>
      <c r="AE123" s="65" t="str">
        <f ca="1">IFERROR(__xludf.DUMMYFUNCTION("""COMPUTED_VALUE"""),"")</f>
        <v/>
      </c>
      <c r="AF123" s="65" t="str">
        <f ca="1">IFERROR(__xludf.DUMMYFUNCTION("""COMPUTED_VALUE"""),"")</f>
        <v/>
      </c>
      <c r="AG123" s="65" t="str">
        <f ca="1">IFERROR(__xludf.DUMMYFUNCTION("""COMPUTED_VALUE"""),"")</f>
        <v/>
      </c>
    </row>
    <row r="124" spans="1:33" ht="13">
      <c r="A124" s="63">
        <v>1</v>
      </c>
      <c r="B124" s="64" t="str">
        <f ca="1">IFERROR(__xludf.DUMMYFUNCTION("""COMPUTED_VALUE"""),"I.E. COMPARTIR PRIMARIA")</f>
        <v>I.E. COMPARTIR PRIMARIA</v>
      </c>
      <c r="C124" s="65">
        <f ca="1">IFERROR(__xludf.DUMMYFUNCTION("""COMPUTED_VALUE"""),13)</f>
        <v>13</v>
      </c>
      <c r="D124" s="66" t="str">
        <f ca="1">IFERROR(__xludf.DUMMYFUNCTION("""COMPUTED_VALUE"""),"Pendiente por Digitar")</f>
        <v>Pendiente por Digitar</v>
      </c>
      <c r="E124" s="65" t="str">
        <f ca="1">IFERROR(__xludf.DUMMYFUNCTION("""COMPUTED_VALUE"""),"")</f>
        <v/>
      </c>
      <c r="F124" s="65" t="str">
        <f ca="1">IFERROR(__xludf.DUMMYFUNCTION("""COMPUTED_VALUE"""),"")</f>
        <v/>
      </c>
      <c r="G124" s="65" t="str">
        <f ca="1">IFERROR(__xludf.DUMMYFUNCTION("""COMPUTED_VALUE"""),"")</f>
        <v/>
      </c>
      <c r="H124" s="65" t="str">
        <f ca="1">IFERROR(__xludf.DUMMYFUNCTION("""COMPUTED_VALUE"""),"")</f>
        <v/>
      </c>
      <c r="I124" s="65" t="str">
        <f ca="1">IFERROR(__xludf.DUMMYFUNCTION("""COMPUTED_VALUE"""),"")</f>
        <v/>
      </c>
      <c r="J124" s="65" t="str">
        <f ca="1">IFERROR(__xludf.DUMMYFUNCTION("""COMPUTED_VALUE"""),"")</f>
        <v/>
      </c>
      <c r="K124" s="65" t="str">
        <f ca="1">IFERROR(__xludf.DUMMYFUNCTION("""COMPUTED_VALUE"""),"")</f>
        <v/>
      </c>
      <c r="L124" s="65" t="str">
        <f ca="1">IFERROR(__xludf.DUMMYFUNCTION("""COMPUTED_VALUE"""),"")</f>
        <v/>
      </c>
      <c r="M124" s="65" t="str">
        <f ca="1">IFERROR(__xludf.DUMMYFUNCTION("""COMPUTED_VALUE"""),"")</f>
        <v/>
      </c>
      <c r="N124" s="65" t="str">
        <f ca="1">IFERROR(__xludf.DUMMYFUNCTION("""COMPUTED_VALUE"""),"")</f>
        <v/>
      </c>
      <c r="O124" s="65" t="str">
        <f ca="1">IFERROR(__xludf.DUMMYFUNCTION("""COMPUTED_VALUE"""),"")</f>
        <v/>
      </c>
      <c r="P124" s="65" t="str">
        <f ca="1">IFERROR(__xludf.DUMMYFUNCTION("""COMPUTED_VALUE"""),"")</f>
        <v/>
      </c>
      <c r="Q124" s="65" t="str">
        <f ca="1">IFERROR(__xludf.DUMMYFUNCTION("""COMPUTED_VALUE"""),"")</f>
        <v/>
      </c>
      <c r="R124" s="65" t="str">
        <f ca="1">IFERROR(__xludf.DUMMYFUNCTION("""COMPUTED_VALUE"""),"")</f>
        <v/>
      </c>
      <c r="S124" s="65" t="str">
        <f ca="1">IFERROR(__xludf.DUMMYFUNCTION("""COMPUTED_VALUE"""),"")</f>
        <v/>
      </c>
      <c r="T124" s="65" t="str">
        <f ca="1">IFERROR(__xludf.DUMMYFUNCTION("""COMPUTED_VALUE"""),"")</f>
        <v/>
      </c>
      <c r="U124" s="65" t="str">
        <f ca="1">IFERROR(__xludf.DUMMYFUNCTION("""COMPUTED_VALUE"""),"")</f>
        <v/>
      </c>
      <c r="V124" s="65" t="str">
        <f ca="1">IFERROR(__xludf.DUMMYFUNCTION("""COMPUTED_VALUE"""),"")</f>
        <v/>
      </c>
      <c r="W124" s="65" t="str">
        <f ca="1">IFERROR(__xludf.DUMMYFUNCTION("""COMPUTED_VALUE"""),"")</f>
        <v/>
      </c>
      <c r="X124" s="65" t="str">
        <f ca="1">IFERROR(__xludf.DUMMYFUNCTION("""COMPUTED_VALUE"""),"")</f>
        <v/>
      </c>
      <c r="Y124" s="65" t="str">
        <f ca="1">IFERROR(__xludf.DUMMYFUNCTION("""COMPUTED_VALUE"""),"")</f>
        <v/>
      </c>
      <c r="Z124" s="65" t="str">
        <f ca="1">IFERROR(__xludf.DUMMYFUNCTION("""COMPUTED_VALUE"""),"")</f>
        <v/>
      </c>
      <c r="AA124" s="65" t="str">
        <f ca="1">IFERROR(__xludf.DUMMYFUNCTION("""COMPUTED_VALUE"""),"")</f>
        <v/>
      </c>
      <c r="AB124" s="65" t="str">
        <f ca="1">IFERROR(__xludf.DUMMYFUNCTION("""COMPUTED_VALUE"""),"")</f>
        <v/>
      </c>
      <c r="AC124" s="65" t="str">
        <f ca="1">IFERROR(__xludf.DUMMYFUNCTION("""COMPUTED_VALUE"""),"")</f>
        <v/>
      </c>
      <c r="AD124" s="65" t="str">
        <f ca="1">IFERROR(__xludf.DUMMYFUNCTION("""COMPUTED_VALUE"""),"")</f>
        <v/>
      </c>
      <c r="AE124" s="65" t="str">
        <f ca="1">IFERROR(__xludf.DUMMYFUNCTION("""COMPUTED_VALUE"""),"")</f>
        <v/>
      </c>
      <c r="AF124" s="65" t="str">
        <f ca="1">IFERROR(__xludf.DUMMYFUNCTION("""COMPUTED_VALUE"""),"")</f>
        <v/>
      </c>
      <c r="AG124" s="65" t="str">
        <f ca="1">IFERROR(__xludf.DUMMYFUNCTION("""COMPUTED_VALUE"""),"")</f>
        <v/>
      </c>
    </row>
    <row r="125" spans="1:33" ht="13">
      <c r="A125" s="63">
        <v>1</v>
      </c>
      <c r="B125" s="64" t="str">
        <f ca="1">IFERROR(__xludf.DUMMYFUNCTION("""COMPUTED_VALUE"""),"I.E. COMPARTIR PRIMARIA")</f>
        <v>I.E. COMPARTIR PRIMARIA</v>
      </c>
      <c r="C125" s="65">
        <f ca="1">IFERROR(__xludf.DUMMYFUNCTION("""COMPUTED_VALUE"""),14)</f>
        <v>14</v>
      </c>
      <c r="D125" s="66" t="str">
        <f ca="1">IFERROR(__xludf.DUMMYFUNCTION("""COMPUTED_VALUE"""),"Pendiente por Digitar")</f>
        <v>Pendiente por Digitar</v>
      </c>
      <c r="E125" s="65" t="str">
        <f ca="1">IFERROR(__xludf.DUMMYFUNCTION("""COMPUTED_VALUE"""),"")</f>
        <v/>
      </c>
      <c r="F125" s="65" t="str">
        <f ca="1">IFERROR(__xludf.DUMMYFUNCTION("""COMPUTED_VALUE"""),"")</f>
        <v/>
      </c>
      <c r="G125" s="65" t="str">
        <f ca="1">IFERROR(__xludf.DUMMYFUNCTION("""COMPUTED_VALUE"""),"")</f>
        <v/>
      </c>
      <c r="H125" s="65" t="str">
        <f ca="1">IFERROR(__xludf.DUMMYFUNCTION("""COMPUTED_VALUE"""),"")</f>
        <v/>
      </c>
      <c r="I125" s="65" t="str">
        <f ca="1">IFERROR(__xludf.DUMMYFUNCTION("""COMPUTED_VALUE"""),"")</f>
        <v/>
      </c>
      <c r="J125" s="65" t="str">
        <f ca="1">IFERROR(__xludf.DUMMYFUNCTION("""COMPUTED_VALUE"""),"")</f>
        <v/>
      </c>
      <c r="K125" s="65" t="str">
        <f ca="1">IFERROR(__xludf.DUMMYFUNCTION("""COMPUTED_VALUE"""),"")</f>
        <v/>
      </c>
      <c r="L125" s="65" t="str">
        <f ca="1">IFERROR(__xludf.DUMMYFUNCTION("""COMPUTED_VALUE"""),"")</f>
        <v/>
      </c>
      <c r="M125" s="65" t="str">
        <f ca="1">IFERROR(__xludf.DUMMYFUNCTION("""COMPUTED_VALUE"""),"")</f>
        <v/>
      </c>
      <c r="N125" s="65" t="str">
        <f ca="1">IFERROR(__xludf.DUMMYFUNCTION("""COMPUTED_VALUE"""),"")</f>
        <v/>
      </c>
      <c r="O125" s="65" t="str">
        <f ca="1">IFERROR(__xludf.DUMMYFUNCTION("""COMPUTED_VALUE"""),"")</f>
        <v/>
      </c>
      <c r="P125" s="65" t="str">
        <f ca="1">IFERROR(__xludf.DUMMYFUNCTION("""COMPUTED_VALUE"""),"")</f>
        <v/>
      </c>
      <c r="Q125" s="65" t="str">
        <f ca="1">IFERROR(__xludf.DUMMYFUNCTION("""COMPUTED_VALUE"""),"")</f>
        <v/>
      </c>
      <c r="R125" s="65" t="str">
        <f ca="1">IFERROR(__xludf.DUMMYFUNCTION("""COMPUTED_VALUE"""),"")</f>
        <v/>
      </c>
      <c r="S125" s="65" t="str">
        <f ca="1">IFERROR(__xludf.DUMMYFUNCTION("""COMPUTED_VALUE"""),"")</f>
        <v/>
      </c>
      <c r="T125" s="65" t="str">
        <f ca="1">IFERROR(__xludf.DUMMYFUNCTION("""COMPUTED_VALUE"""),"")</f>
        <v/>
      </c>
      <c r="U125" s="65" t="str">
        <f ca="1">IFERROR(__xludf.DUMMYFUNCTION("""COMPUTED_VALUE"""),"")</f>
        <v/>
      </c>
      <c r="V125" s="65" t="str">
        <f ca="1">IFERROR(__xludf.DUMMYFUNCTION("""COMPUTED_VALUE"""),"")</f>
        <v/>
      </c>
      <c r="W125" s="65" t="str">
        <f ca="1">IFERROR(__xludf.DUMMYFUNCTION("""COMPUTED_VALUE"""),"")</f>
        <v/>
      </c>
      <c r="X125" s="65" t="str">
        <f ca="1">IFERROR(__xludf.DUMMYFUNCTION("""COMPUTED_VALUE"""),"")</f>
        <v/>
      </c>
      <c r="Y125" s="65" t="str">
        <f ca="1">IFERROR(__xludf.DUMMYFUNCTION("""COMPUTED_VALUE"""),"")</f>
        <v/>
      </c>
      <c r="Z125" s="65" t="str">
        <f ca="1">IFERROR(__xludf.DUMMYFUNCTION("""COMPUTED_VALUE"""),"")</f>
        <v/>
      </c>
      <c r="AA125" s="65" t="str">
        <f ca="1">IFERROR(__xludf.DUMMYFUNCTION("""COMPUTED_VALUE"""),"")</f>
        <v/>
      </c>
      <c r="AB125" s="65" t="str">
        <f ca="1">IFERROR(__xludf.DUMMYFUNCTION("""COMPUTED_VALUE"""),"")</f>
        <v/>
      </c>
      <c r="AC125" s="65" t="str">
        <f ca="1">IFERROR(__xludf.DUMMYFUNCTION("""COMPUTED_VALUE"""),"")</f>
        <v/>
      </c>
      <c r="AD125" s="65" t="str">
        <f ca="1">IFERROR(__xludf.DUMMYFUNCTION("""COMPUTED_VALUE"""),"")</f>
        <v/>
      </c>
      <c r="AE125" s="65" t="str">
        <f ca="1">IFERROR(__xludf.DUMMYFUNCTION("""COMPUTED_VALUE"""),"")</f>
        <v/>
      </c>
      <c r="AF125" s="65" t="str">
        <f ca="1">IFERROR(__xludf.DUMMYFUNCTION("""COMPUTED_VALUE"""),"")</f>
        <v/>
      </c>
      <c r="AG125" s="65" t="str">
        <f ca="1">IFERROR(__xludf.DUMMYFUNCTION("""COMPUTED_VALUE"""),"")</f>
        <v/>
      </c>
    </row>
    <row r="126" spans="1:33" ht="13">
      <c r="A126" s="63">
        <v>1</v>
      </c>
      <c r="B126" s="64" t="str">
        <f ca="1">IFERROR(__xludf.DUMMYFUNCTION("""COMPUTED_VALUE"""),"I.E. COMPARTIR PRIMARIA")</f>
        <v>I.E. COMPARTIR PRIMARIA</v>
      </c>
      <c r="C126" s="65">
        <f ca="1">IFERROR(__xludf.DUMMYFUNCTION("""COMPUTED_VALUE"""),15)</f>
        <v>15</v>
      </c>
      <c r="D126" s="66" t="str">
        <f ca="1">IFERROR(__xludf.DUMMYFUNCTION("""COMPUTED_VALUE"""),"Pendiente por Digitar")</f>
        <v>Pendiente por Digitar</v>
      </c>
      <c r="E126" s="65" t="str">
        <f ca="1">IFERROR(__xludf.DUMMYFUNCTION("""COMPUTED_VALUE"""),"")</f>
        <v/>
      </c>
      <c r="F126" s="65" t="str">
        <f ca="1">IFERROR(__xludf.DUMMYFUNCTION("""COMPUTED_VALUE"""),"")</f>
        <v/>
      </c>
      <c r="G126" s="65" t="str">
        <f ca="1">IFERROR(__xludf.DUMMYFUNCTION("""COMPUTED_VALUE"""),"")</f>
        <v/>
      </c>
      <c r="H126" s="65" t="str">
        <f ca="1">IFERROR(__xludf.DUMMYFUNCTION("""COMPUTED_VALUE"""),"")</f>
        <v/>
      </c>
      <c r="I126" s="65" t="str">
        <f ca="1">IFERROR(__xludf.DUMMYFUNCTION("""COMPUTED_VALUE"""),"")</f>
        <v/>
      </c>
      <c r="J126" s="65" t="str">
        <f ca="1">IFERROR(__xludf.DUMMYFUNCTION("""COMPUTED_VALUE"""),"")</f>
        <v/>
      </c>
      <c r="K126" s="65" t="str">
        <f ca="1">IFERROR(__xludf.DUMMYFUNCTION("""COMPUTED_VALUE"""),"")</f>
        <v/>
      </c>
      <c r="L126" s="65" t="str">
        <f ca="1">IFERROR(__xludf.DUMMYFUNCTION("""COMPUTED_VALUE"""),"")</f>
        <v/>
      </c>
      <c r="M126" s="65" t="str">
        <f ca="1">IFERROR(__xludf.DUMMYFUNCTION("""COMPUTED_VALUE"""),"")</f>
        <v/>
      </c>
      <c r="N126" s="65" t="str">
        <f ca="1">IFERROR(__xludf.DUMMYFUNCTION("""COMPUTED_VALUE"""),"")</f>
        <v/>
      </c>
      <c r="O126" s="65" t="str">
        <f ca="1">IFERROR(__xludf.DUMMYFUNCTION("""COMPUTED_VALUE"""),"")</f>
        <v/>
      </c>
      <c r="P126" s="65" t="str">
        <f ca="1">IFERROR(__xludf.DUMMYFUNCTION("""COMPUTED_VALUE"""),"")</f>
        <v/>
      </c>
      <c r="Q126" s="65" t="str">
        <f ca="1">IFERROR(__xludf.DUMMYFUNCTION("""COMPUTED_VALUE"""),"")</f>
        <v/>
      </c>
      <c r="R126" s="65" t="str">
        <f ca="1">IFERROR(__xludf.DUMMYFUNCTION("""COMPUTED_VALUE"""),"")</f>
        <v/>
      </c>
      <c r="S126" s="65" t="str">
        <f ca="1">IFERROR(__xludf.DUMMYFUNCTION("""COMPUTED_VALUE"""),"")</f>
        <v/>
      </c>
      <c r="T126" s="65" t="str">
        <f ca="1">IFERROR(__xludf.DUMMYFUNCTION("""COMPUTED_VALUE"""),"")</f>
        <v/>
      </c>
      <c r="U126" s="65" t="str">
        <f ca="1">IFERROR(__xludf.DUMMYFUNCTION("""COMPUTED_VALUE"""),"")</f>
        <v/>
      </c>
      <c r="V126" s="65" t="str">
        <f ca="1">IFERROR(__xludf.DUMMYFUNCTION("""COMPUTED_VALUE"""),"")</f>
        <v/>
      </c>
      <c r="W126" s="65" t="str">
        <f ca="1">IFERROR(__xludf.DUMMYFUNCTION("""COMPUTED_VALUE"""),"")</f>
        <v/>
      </c>
      <c r="X126" s="65" t="str">
        <f ca="1">IFERROR(__xludf.DUMMYFUNCTION("""COMPUTED_VALUE"""),"")</f>
        <v/>
      </c>
      <c r="Y126" s="65" t="str">
        <f ca="1">IFERROR(__xludf.DUMMYFUNCTION("""COMPUTED_VALUE"""),"")</f>
        <v/>
      </c>
      <c r="Z126" s="65" t="str">
        <f ca="1">IFERROR(__xludf.DUMMYFUNCTION("""COMPUTED_VALUE"""),"")</f>
        <v/>
      </c>
      <c r="AA126" s="65" t="str">
        <f ca="1">IFERROR(__xludf.DUMMYFUNCTION("""COMPUTED_VALUE"""),"")</f>
        <v/>
      </c>
      <c r="AB126" s="65" t="str">
        <f ca="1">IFERROR(__xludf.DUMMYFUNCTION("""COMPUTED_VALUE"""),"")</f>
        <v/>
      </c>
      <c r="AC126" s="65" t="str">
        <f ca="1">IFERROR(__xludf.DUMMYFUNCTION("""COMPUTED_VALUE"""),"")</f>
        <v/>
      </c>
      <c r="AD126" s="65" t="str">
        <f ca="1">IFERROR(__xludf.DUMMYFUNCTION("""COMPUTED_VALUE"""),"")</f>
        <v/>
      </c>
      <c r="AE126" s="65" t="str">
        <f ca="1">IFERROR(__xludf.DUMMYFUNCTION("""COMPUTED_VALUE"""),"")</f>
        <v/>
      </c>
      <c r="AF126" s="65" t="str">
        <f ca="1">IFERROR(__xludf.DUMMYFUNCTION("""COMPUTED_VALUE"""),"")</f>
        <v/>
      </c>
      <c r="AG126" s="65" t="str">
        <f ca="1">IFERROR(__xludf.DUMMYFUNCTION("""COMPUTED_VALUE"""),"")</f>
        <v/>
      </c>
    </row>
    <row r="127" spans="1:33" ht="13">
      <c r="A127" s="63">
        <v>1</v>
      </c>
      <c r="B127" s="64" t="str">
        <f ca="1">IFERROR(__xludf.DUMMYFUNCTION("""COMPUTED_VALUE"""),"I.E. COMPARTIR PRIMARIA")</f>
        <v>I.E. COMPARTIR PRIMARIA</v>
      </c>
      <c r="C127" s="65">
        <f ca="1">IFERROR(__xludf.DUMMYFUNCTION("""COMPUTED_VALUE"""),16)</f>
        <v>16</v>
      </c>
      <c r="D127" s="66" t="str">
        <f ca="1">IFERROR(__xludf.DUMMYFUNCTION("""COMPUTED_VALUE"""),"Pendiente por Digitar")</f>
        <v>Pendiente por Digitar</v>
      </c>
      <c r="E127" s="65" t="str">
        <f ca="1">IFERROR(__xludf.DUMMYFUNCTION("""COMPUTED_VALUE"""),"")</f>
        <v/>
      </c>
      <c r="F127" s="65" t="str">
        <f ca="1">IFERROR(__xludf.DUMMYFUNCTION("""COMPUTED_VALUE"""),"")</f>
        <v/>
      </c>
      <c r="G127" s="65" t="str">
        <f ca="1">IFERROR(__xludf.DUMMYFUNCTION("""COMPUTED_VALUE"""),"")</f>
        <v/>
      </c>
      <c r="H127" s="65" t="str">
        <f ca="1">IFERROR(__xludf.DUMMYFUNCTION("""COMPUTED_VALUE"""),"")</f>
        <v/>
      </c>
      <c r="I127" s="65" t="str">
        <f ca="1">IFERROR(__xludf.DUMMYFUNCTION("""COMPUTED_VALUE"""),"")</f>
        <v/>
      </c>
      <c r="J127" s="65" t="str">
        <f ca="1">IFERROR(__xludf.DUMMYFUNCTION("""COMPUTED_VALUE"""),"")</f>
        <v/>
      </c>
      <c r="K127" s="65" t="str">
        <f ca="1">IFERROR(__xludf.DUMMYFUNCTION("""COMPUTED_VALUE"""),"")</f>
        <v/>
      </c>
      <c r="L127" s="65" t="str">
        <f ca="1">IFERROR(__xludf.DUMMYFUNCTION("""COMPUTED_VALUE"""),"")</f>
        <v/>
      </c>
      <c r="M127" s="65" t="str">
        <f ca="1">IFERROR(__xludf.DUMMYFUNCTION("""COMPUTED_VALUE"""),"")</f>
        <v/>
      </c>
      <c r="N127" s="65" t="str">
        <f ca="1">IFERROR(__xludf.DUMMYFUNCTION("""COMPUTED_VALUE"""),"")</f>
        <v/>
      </c>
      <c r="O127" s="65" t="str">
        <f ca="1">IFERROR(__xludf.DUMMYFUNCTION("""COMPUTED_VALUE"""),"")</f>
        <v/>
      </c>
      <c r="P127" s="65" t="str">
        <f ca="1">IFERROR(__xludf.DUMMYFUNCTION("""COMPUTED_VALUE"""),"")</f>
        <v/>
      </c>
      <c r="Q127" s="65" t="str">
        <f ca="1">IFERROR(__xludf.DUMMYFUNCTION("""COMPUTED_VALUE"""),"")</f>
        <v/>
      </c>
      <c r="R127" s="65" t="str">
        <f ca="1">IFERROR(__xludf.DUMMYFUNCTION("""COMPUTED_VALUE"""),"")</f>
        <v/>
      </c>
      <c r="S127" s="65" t="str">
        <f ca="1">IFERROR(__xludf.DUMMYFUNCTION("""COMPUTED_VALUE"""),"")</f>
        <v/>
      </c>
      <c r="T127" s="65" t="str">
        <f ca="1">IFERROR(__xludf.DUMMYFUNCTION("""COMPUTED_VALUE"""),"")</f>
        <v/>
      </c>
      <c r="U127" s="65" t="str">
        <f ca="1">IFERROR(__xludf.DUMMYFUNCTION("""COMPUTED_VALUE"""),"")</f>
        <v/>
      </c>
      <c r="V127" s="65" t="str">
        <f ca="1">IFERROR(__xludf.DUMMYFUNCTION("""COMPUTED_VALUE"""),"")</f>
        <v/>
      </c>
      <c r="W127" s="65" t="str">
        <f ca="1">IFERROR(__xludf.DUMMYFUNCTION("""COMPUTED_VALUE"""),"")</f>
        <v/>
      </c>
      <c r="X127" s="65" t="str">
        <f ca="1">IFERROR(__xludf.DUMMYFUNCTION("""COMPUTED_VALUE"""),"")</f>
        <v/>
      </c>
      <c r="Y127" s="65" t="str">
        <f ca="1">IFERROR(__xludf.DUMMYFUNCTION("""COMPUTED_VALUE"""),"")</f>
        <v/>
      </c>
      <c r="Z127" s="65" t="str">
        <f ca="1">IFERROR(__xludf.DUMMYFUNCTION("""COMPUTED_VALUE"""),"")</f>
        <v/>
      </c>
      <c r="AA127" s="65" t="str">
        <f ca="1">IFERROR(__xludf.DUMMYFUNCTION("""COMPUTED_VALUE"""),"")</f>
        <v/>
      </c>
      <c r="AB127" s="65" t="str">
        <f ca="1">IFERROR(__xludf.DUMMYFUNCTION("""COMPUTED_VALUE"""),"")</f>
        <v/>
      </c>
      <c r="AC127" s="65" t="str">
        <f ca="1">IFERROR(__xludf.DUMMYFUNCTION("""COMPUTED_VALUE"""),"")</f>
        <v/>
      </c>
      <c r="AD127" s="65" t="str">
        <f ca="1">IFERROR(__xludf.DUMMYFUNCTION("""COMPUTED_VALUE"""),"")</f>
        <v/>
      </c>
      <c r="AE127" s="65" t="str">
        <f ca="1">IFERROR(__xludf.DUMMYFUNCTION("""COMPUTED_VALUE"""),"")</f>
        <v/>
      </c>
      <c r="AF127" s="65" t="str">
        <f ca="1">IFERROR(__xludf.DUMMYFUNCTION("""COMPUTED_VALUE"""),"")</f>
        <v/>
      </c>
      <c r="AG127" s="65" t="str">
        <f ca="1">IFERROR(__xludf.DUMMYFUNCTION("""COMPUTED_VALUE"""),"")</f>
        <v/>
      </c>
    </row>
    <row r="128" spans="1:33" ht="13">
      <c r="A128" s="63">
        <v>1</v>
      </c>
      <c r="B128" s="64" t="str">
        <f ca="1">IFERROR(__xludf.DUMMYFUNCTION("""COMPUTED_VALUE"""),"I.E. COMPARTIR PRIMARIA")</f>
        <v>I.E. COMPARTIR PRIMARIA</v>
      </c>
      <c r="C128" s="65">
        <f ca="1">IFERROR(__xludf.DUMMYFUNCTION("""COMPUTED_VALUE"""),17)</f>
        <v>17</v>
      </c>
      <c r="D128" s="66" t="str">
        <f ca="1">IFERROR(__xludf.DUMMYFUNCTION("""COMPUTED_VALUE"""),"Pendiente por Digitar")</f>
        <v>Pendiente por Digitar</v>
      </c>
      <c r="E128" s="65" t="str">
        <f ca="1">IFERROR(__xludf.DUMMYFUNCTION("""COMPUTED_VALUE"""),"")</f>
        <v/>
      </c>
      <c r="F128" s="65" t="str">
        <f ca="1">IFERROR(__xludf.DUMMYFUNCTION("""COMPUTED_VALUE"""),"")</f>
        <v/>
      </c>
      <c r="G128" s="65" t="str">
        <f ca="1">IFERROR(__xludf.DUMMYFUNCTION("""COMPUTED_VALUE"""),"")</f>
        <v/>
      </c>
      <c r="H128" s="65" t="str">
        <f ca="1">IFERROR(__xludf.DUMMYFUNCTION("""COMPUTED_VALUE"""),"")</f>
        <v/>
      </c>
      <c r="I128" s="65" t="str">
        <f ca="1">IFERROR(__xludf.DUMMYFUNCTION("""COMPUTED_VALUE"""),"")</f>
        <v/>
      </c>
      <c r="J128" s="65" t="str">
        <f ca="1">IFERROR(__xludf.DUMMYFUNCTION("""COMPUTED_VALUE"""),"")</f>
        <v/>
      </c>
      <c r="K128" s="65" t="str">
        <f ca="1">IFERROR(__xludf.DUMMYFUNCTION("""COMPUTED_VALUE"""),"")</f>
        <v/>
      </c>
      <c r="L128" s="65" t="str">
        <f ca="1">IFERROR(__xludf.DUMMYFUNCTION("""COMPUTED_VALUE"""),"")</f>
        <v/>
      </c>
      <c r="M128" s="65" t="str">
        <f ca="1">IFERROR(__xludf.DUMMYFUNCTION("""COMPUTED_VALUE"""),"")</f>
        <v/>
      </c>
      <c r="N128" s="65" t="str">
        <f ca="1">IFERROR(__xludf.DUMMYFUNCTION("""COMPUTED_VALUE"""),"")</f>
        <v/>
      </c>
      <c r="O128" s="65" t="str">
        <f ca="1">IFERROR(__xludf.DUMMYFUNCTION("""COMPUTED_VALUE"""),"")</f>
        <v/>
      </c>
      <c r="P128" s="65" t="str">
        <f ca="1">IFERROR(__xludf.DUMMYFUNCTION("""COMPUTED_VALUE"""),"")</f>
        <v/>
      </c>
      <c r="Q128" s="65" t="str">
        <f ca="1">IFERROR(__xludf.DUMMYFUNCTION("""COMPUTED_VALUE"""),"")</f>
        <v/>
      </c>
      <c r="R128" s="65" t="str">
        <f ca="1">IFERROR(__xludf.DUMMYFUNCTION("""COMPUTED_VALUE"""),"")</f>
        <v/>
      </c>
      <c r="S128" s="65" t="str">
        <f ca="1">IFERROR(__xludf.DUMMYFUNCTION("""COMPUTED_VALUE"""),"")</f>
        <v/>
      </c>
      <c r="T128" s="65" t="str">
        <f ca="1">IFERROR(__xludf.DUMMYFUNCTION("""COMPUTED_VALUE"""),"")</f>
        <v/>
      </c>
      <c r="U128" s="65" t="str">
        <f ca="1">IFERROR(__xludf.DUMMYFUNCTION("""COMPUTED_VALUE"""),"")</f>
        <v/>
      </c>
      <c r="V128" s="65" t="str">
        <f ca="1">IFERROR(__xludf.DUMMYFUNCTION("""COMPUTED_VALUE"""),"")</f>
        <v/>
      </c>
      <c r="W128" s="65" t="str">
        <f ca="1">IFERROR(__xludf.DUMMYFUNCTION("""COMPUTED_VALUE"""),"")</f>
        <v/>
      </c>
      <c r="X128" s="65" t="str">
        <f ca="1">IFERROR(__xludf.DUMMYFUNCTION("""COMPUTED_VALUE"""),"")</f>
        <v/>
      </c>
      <c r="Y128" s="65" t="str">
        <f ca="1">IFERROR(__xludf.DUMMYFUNCTION("""COMPUTED_VALUE"""),"")</f>
        <v/>
      </c>
      <c r="Z128" s="65" t="str">
        <f ca="1">IFERROR(__xludf.DUMMYFUNCTION("""COMPUTED_VALUE"""),"")</f>
        <v/>
      </c>
      <c r="AA128" s="65" t="str">
        <f ca="1">IFERROR(__xludf.DUMMYFUNCTION("""COMPUTED_VALUE"""),"")</f>
        <v/>
      </c>
      <c r="AB128" s="65" t="str">
        <f ca="1">IFERROR(__xludf.DUMMYFUNCTION("""COMPUTED_VALUE"""),"")</f>
        <v/>
      </c>
      <c r="AC128" s="65" t="str">
        <f ca="1">IFERROR(__xludf.DUMMYFUNCTION("""COMPUTED_VALUE"""),"")</f>
        <v/>
      </c>
      <c r="AD128" s="65" t="str">
        <f ca="1">IFERROR(__xludf.DUMMYFUNCTION("""COMPUTED_VALUE"""),"")</f>
        <v/>
      </c>
      <c r="AE128" s="65" t="str">
        <f ca="1">IFERROR(__xludf.DUMMYFUNCTION("""COMPUTED_VALUE"""),"")</f>
        <v/>
      </c>
      <c r="AF128" s="65" t="str">
        <f ca="1">IFERROR(__xludf.DUMMYFUNCTION("""COMPUTED_VALUE"""),"")</f>
        <v/>
      </c>
      <c r="AG128" s="65" t="str">
        <f ca="1">IFERROR(__xludf.DUMMYFUNCTION("""COMPUTED_VALUE"""),"")</f>
        <v/>
      </c>
    </row>
    <row r="129" spans="1:33" ht="13">
      <c r="A129" s="63">
        <v>1</v>
      </c>
      <c r="B129" s="64" t="str">
        <f ca="1">IFERROR(__xludf.DUMMYFUNCTION("""COMPUTED_VALUE"""),"I.E. COMPARTIR PRIMARIA")</f>
        <v>I.E. COMPARTIR PRIMARIA</v>
      </c>
      <c r="C129" s="65">
        <f ca="1">IFERROR(__xludf.DUMMYFUNCTION("""COMPUTED_VALUE"""),18)</f>
        <v>18</v>
      </c>
      <c r="D129" s="66" t="str">
        <f ca="1">IFERROR(__xludf.DUMMYFUNCTION("""COMPUTED_VALUE"""),"Pendiente por Digitar")</f>
        <v>Pendiente por Digitar</v>
      </c>
      <c r="E129" s="65" t="str">
        <f ca="1">IFERROR(__xludf.DUMMYFUNCTION("""COMPUTED_VALUE"""),"")</f>
        <v/>
      </c>
      <c r="F129" s="65" t="str">
        <f ca="1">IFERROR(__xludf.DUMMYFUNCTION("""COMPUTED_VALUE"""),"")</f>
        <v/>
      </c>
      <c r="G129" s="65" t="str">
        <f ca="1">IFERROR(__xludf.DUMMYFUNCTION("""COMPUTED_VALUE"""),"")</f>
        <v/>
      </c>
      <c r="H129" s="65" t="str">
        <f ca="1">IFERROR(__xludf.DUMMYFUNCTION("""COMPUTED_VALUE"""),"")</f>
        <v/>
      </c>
      <c r="I129" s="65" t="str">
        <f ca="1">IFERROR(__xludf.DUMMYFUNCTION("""COMPUTED_VALUE"""),"")</f>
        <v/>
      </c>
      <c r="J129" s="65" t="str">
        <f ca="1">IFERROR(__xludf.DUMMYFUNCTION("""COMPUTED_VALUE"""),"")</f>
        <v/>
      </c>
      <c r="K129" s="65" t="str">
        <f ca="1">IFERROR(__xludf.DUMMYFUNCTION("""COMPUTED_VALUE"""),"")</f>
        <v/>
      </c>
      <c r="L129" s="65" t="str">
        <f ca="1">IFERROR(__xludf.DUMMYFUNCTION("""COMPUTED_VALUE"""),"")</f>
        <v/>
      </c>
      <c r="M129" s="65" t="str">
        <f ca="1">IFERROR(__xludf.DUMMYFUNCTION("""COMPUTED_VALUE"""),"")</f>
        <v/>
      </c>
      <c r="N129" s="65" t="str">
        <f ca="1">IFERROR(__xludf.DUMMYFUNCTION("""COMPUTED_VALUE"""),"")</f>
        <v/>
      </c>
      <c r="O129" s="65" t="str">
        <f ca="1">IFERROR(__xludf.DUMMYFUNCTION("""COMPUTED_VALUE"""),"")</f>
        <v/>
      </c>
      <c r="P129" s="65" t="str">
        <f ca="1">IFERROR(__xludf.DUMMYFUNCTION("""COMPUTED_VALUE"""),"")</f>
        <v/>
      </c>
      <c r="Q129" s="65" t="str">
        <f ca="1">IFERROR(__xludf.DUMMYFUNCTION("""COMPUTED_VALUE"""),"")</f>
        <v/>
      </c>
      <c r="R129" s="65" t="str">
        <f ca="1">IFERROR(__xludf.DUMMYFUNCTION("""COMPUTED_VALUE"""),"")</f>
        <v/>
      </c>
      <c r="S129" s="65" t="str">
        <f ca="1">IFERROR(__xludf.DUMMYFUNCTION("""COMPUTED_VALUE"""),"")</f>
        <v/>
      </c>
      <c r="T129" s="65" t="str">
        <f ca="1">IFERROR(__xludf.DUMMYFUNCTION("""COMPUTED_VALUE"""),"")</f>
        <v/>
      </c>
      <c r="U129" s="65" t="str">
        <f ca="1">IFERROR(__xludf.DUMMYFUNCTION("""COMPUTED_VALUE"""),"")</f>
        <v/>
      </c>
      <c r="V129" s="65" t="str">
        <f ca="1">IFERROR(__xludf.DUMMYFUNCTION("""COMPUTED_VALUE"""),"")</f>
        <v/>
      </c>
      <c r="W129" s="65" t="str">
        <f ca="1">IFERROR(__xludf.DUMMYFUNCTION("""COMPUTED_VALUE"""),"")</f>
        <v/>
      </c>
      <c r="X129" s="65" t="str">
        <f ca="1">IFERROR(__xludf.DUMMYFUNCTION("""COMPUTED_VALUE"""),"")</f>
        <v/>
      </c>
      <c r="Y129" s="65" t="str">
        <f ca="1">IFERROR(__xludf.DUMMYFUNCTION("""COMPUTED_VALUE"""),"")</f>
        <v/>
      </c>
      <c r="Z129" s="65" t="str">
        <f ca="1">IFERROR(__xludf.DUMMYFUNCTION("""COMPUTED_VALUE"""),"")</f>
        <v/>
      </c>
      <c r="AA129" s="65" t="str">
        <f ca="1">IFERROR(__xludf.DUMMYFUNCTION("""COMPUTED_VALUE"""),"")</f>
        <v/>
      </c>
      <c r="AB129" s="65" t="str">
        <f ca="1">IFERROR(__xludf.DUMMYFUNCTION("""COMPUTED_VALUE"""),"")</f>
        <v/>
      </c>
      <c r="AC129" s="65" t="str">
        <f ca="1">IFERROR(__xludf.DUMMYFUNCTION("""COMPUTED_VALUE"""),"")</f>
        <v/>
      </c>
      <c r="AD129" s="65" t="str">
        <f ca="1">IFERROR(__xludf.DUMMYFUNCTION("""COMPUTED_VALUE"""),"")</f>
        <v/>
      </c>
      <c r="AE129" s="65" t="str">
        <f ca="1">IFERROR(__xludf.DUMMYFUNCTION("""COMPUTED_VALUE"""),"")</f>
        <v/>
      </c>
      <c r="AF129" s="65" t="str">
        <f ca="1">IFERROR(__xludf.DUMMYFUNCTION("""COMPUTED_VALUE"""),"")</f>
        <v/>
      </c>
      <c r="AG129" s="65" t="str">
        <f ca="1">IFERROR(__xludf.DUMMYFUNCTION("""COMPUTED_VALUE"""),"")</f>
        <v/>
      </c>
    </row>
    <row r="130" spans="1:33" ht="13">
      <c r="A130" s="63">
        <v>1</v>
      </c>
      <c r="B130" s="64" t="str">
        <f ca="1">IFERROR(__xludf.DUMMYFUNCTION("""COMPUTED_VALUE"""),"I.E. COMPARTIR PRIMARIA")</f>
        <v>I.E. COMPARTIR PRIMARIA</v>
      </c>
      <c r="C130" s="65">
        <f ca="1">IFERROR(__xludf.DUMMYFUNCTION("""COMPUTED_VALUE"""),19)</f>
        <v>19</v>
      </c>
      <c r="D130" s="66" t="str">
        <f ca="1">IFERROR(__xludf.DUMMYFUNCTION("""COMPUTED_VALUE"""),"Pendiente por Digitar")</f>
        <v>Pendiente por Digitar</v>
      </c>
      <c r="E130" s="65" t="str">
        <f ca="1">IFERROR(__xludf.DUMMYFUNCTION("""COMPUTED_VALUE"""),"")</f>
        <v/>
      </c>
      <c r="F130" s="65" t="str">
        <f ca="1">IFERROR(__xludf.DUMMYFUNCTION("""COMPUTED_VALUE"""),"")</f>
        <v/>
      </c>
      <c r="G130" s="65" t="str">
        <f ca="1">IFERROR(__xludf.DUMMYFUNCTION("""COMPUTED_VALUE"""),"")</f>
        <v/>
      </c>
      <c r="H130" s="65" t="str">
        <f ca="1">IFERROR(__xludf.DUMMYFUNCTION("""COMPUTED_VALUE"""),"")</f>
        <v/>
      </c>
      <c r="I130" s="65" t="str">
        <f ca="1">IFERROR(__xludf.DUMMYFUNCTION("""COMPUTED_VALUE"""),"")</f>
        <v/>
      </c>
      <c r="J130" s="65" t="str">
        <f ca="1">IFERROR(__xludf.DUMMYFUNCTION("""COMPUTED_VALUE"""),"")</f>
        <v/>
      </c>
      <c r="K130" s="65" t="str">
        <f ca="1">IFERROR(__xludf.DUMMYFUNCTION("""COMPUTED_VALUE"""),"")</f>
        <v/>
      </c>
      <c r="L130" s="65" t="str">
        <f ca="1">IFERROR(__xludf.DUMMYFUNCTION("""COMPUTED_VALUE"""),"")</f>
        <v/>
      </c>
      <c r="M130" s="65" t="str">
        <f ca="1">IFERROR(__xludf.DUMMYFUNCTION("""COMPUTED_VALUE"""),"")</f>
        <v/>
      </c>
      <c r="N130" s="65" t="str">
        <f ca="1">IFERROR(__xludf.DUMMYFUNCTION("""COMPUTED_VALUE"""),"")</f>
        <v/>
      </c>
      <c r="O130" s="65" t="str">
        <f ca="1">IFERROR(__xludf.DUMMYFUNCTION("""COMPUTED_VALUE"""),"")</f>
        <v/>
      </c>
      <c r="P130" s="65" t="str">
        <f ca="1">IFERROR(__xludf.DUMMYFUNCTION("""COMPUTED_VALUE"""),"")</f>
        <v/>
      </c>
      <c r="Q130" s="65" t="str">
        <f ca="1">IFERROR(__xludf.DUMMYFUNCTION("""COMPUTED_VALUE"""),"")</f>
        <v/>
      </c>
      <c r="R130" s="65" t="str">
        <f ca="1">IFERROR(__xludf.DUMMYFUNCTION("""COMPUTED_VALUE"""),"")</f>
        <v/>
      </c>
      <c r="S130" s="65" t="str">
        <f ca="1">IFERROR(__xludf.DUMMYFUNCTION("""COMPUTED_VALUE"""),"")</f>
        <v/>
      </c>
      <c r="T130" s="65" t="str">
        <f ca="1">IFERROR(__xludf.DUMMYFUNCTION("""COMPUTED_VALUE"""),"")</f>
        <v/>
      </c>
      <c r="U130" s="65" t="str">
        <f ca="1">IFERROR(__xludf.DUMMYFUNCTION("""COMPUTED_VALUE"""),"")</f>
        <v/>
      </c>
      <c r="V130" s="65" t="str">
        <f ca="1">IFERROR(__xludf.DUMMYFUNCTION("""COMPUTED_VALUE"""),"")</f>
        <v/>
      </c>
      <c r="W130" s="65" t="str">
        <f ca="1">IFERROR(__xludf.DUMMYFUNCTION("""COMPUTED_VALUE"""),"")</f>
        <v/>
      </c>
      <c r="X130" s="65" t="str">
        <f ca="1">IFERROR(__xludf.DUMMYFUNCTION("""COMPUTED_VALUE"""),"")</f>
        <v/>
      </c>
      <c r="Y130" s="65" t="str">
        <f ca="1">IFERROR(__xludf.DUMMYFUNCTION("""COMPUTED_VALUE"""),"")</f>
        <v/>
      </c>
      <c r="Z130" s="65" t="str">
        <f ca="1">IFERROR(__xludf.DUMMYFUNCTION("""COMPUTED_VALUE"""),"")</f>
        <v/>
      </c>
      <c r="AA130" s="65" t="str">
        <f ca="1">IFERROR(__xludf.DUMMYFUNCTION("""COMPUTED_VALUE"""),"")</f>
        <v/>
      </c>
      <c r="AB130" s="65" t="str">
        <f ca="1">IFERROR(__xludf.DUMMYFUNCTION("""COMPUTED_VALUE"""),"")</f>
        <v/>
      </c>
      <c r="AC130" s="65" t="str">
        <f ca="1">IFERROR(__xludf.DUMMYFUNCTION("""COMPUTED_VALUE"""),"")</f>
        <v/>
      </c>
      <c r="AD130" s="65" t="str">
        <f ca="1">IFERROR(__xludf.DUMMYFUNCTION("""COMPUTED_VALUE"""),"")</f>
        <v/>
      </c>
      <c r="AE130" s="65" t="str">
        <f ca="1">IFERROR(__xludf.DUMMYFUNCTION("""COMPUTED_VALUE"""),"")</f>
        <v/>
      </c>
      <c r="AF130" s="65" t="str">
        <f ca="1">IFERROR(__xludf.DUMMYFUNCTION("""COMPUTED_VALUE"""),"")</f>
        <v/>
      </c>
      <c r="AG130" s="65" t="str">
        <f ca="1">IFERROR(__xludf.DUMMYFUNCTION("""COMPUTED_VALUE"""),"")</f>
        <v/>
      </c>
    </row>
    <row r="131" spans="1:33" ht="13">
      <c r="A131" s="63">
        <v>1</v>
      </c>
      <c r="B131" s="64" t="str">
        <f ca="1">IFERROR(__xludf.DUMMYFUNCTION("""COMPUTED_VALUE"""),"I.E. COMPARTIR PRIMARIA")</f>
        <v>I.E. COMPARTIR PRIMARIA</v>
      </c>
      <c r="C131" s="65">
        <f ca="1">IFERROR(__xludf.DUMMYFUNCTION("""COMPUTED_VALUE"""),20)</f>
        <v>20</v>
      </c>
      <c r="D131" s="66" t="str">
        <f ca="1">IFERROR(__xludf.DUMMYFUNCTION("""COMPUTED_VALUE"""),"Pendiente por Digitar")</f>
        <v>Pendiente por Digitar</v>
      </c>
      <c r="E131" s="65" t="str">
        <f ca="1">IFERROR(__xludf.DUMMYFUNCTION("""COMPUTED_VALUE"""),"")</f>
        <v/>
      </c>
      <c r="F131" s="65" t="str">
        <f ca="1">IFERROR(__xludf.DUMMYFUNCTION("""COMPUTED_VALUE"""),"")</f>
        <v/>
      </c>
      <c r="G131" s="65" t="str">
        <f ca="1">IFERROR(__xludf.DUMMYFUNCTION("""COMPUTED_VALUE"""),"")</f>
        <v/>
      </c>
      <c r="H131" s="65" t="str">
        <f ca="1">IFERROR(__xludf.DUMMYFUNCTION("""COMPUTED_VALUE"""),"")</f>
        <v/>
      </c>
      <c r="I131" s="65" t="str">
        <f ca="1">IFERROR(__xludf.DUMMYFUNCTION("""COMPUTED_VALUE"""),"")</f>
        <v/>
      </c>
      <c r="J131" s="65" t="str">
        <f ca="1">IFERROR(__xludf.DUMMYFUNCTION("""COMPUTED_VALUE"""),"")</f>
        <v/>
      </c>
      <c r="K131" s="65" t="str">
        <f ca="1">IFERROR(__xludf.DUMMYFUNCTION("""COMPUTED_VALUE"""),"")</f>
        <v/>
      </c>
      <c r="L131" s="65" t="str">
        <f ca="1">IFERROR(__xludf.DUMMYFUNCTION("""COMPUTED_VALUE"""),"")</f>
        <v/>
      </c>
      <c r="M131" s="65" t="str">
        <f ca="1">IFERROR(__xludf.DUMMYFUNCTION("""COMPUTED_VALUE"""),"")</f>
        <v/>
      </c>
      <c r="N131" s="65" t="str">
        <f ca="1">IFERROR(__xludf.DUMMYFUNCTION("""COMPUTED_VALUE"""),"")</f>
        <v/>
      </c>
      <c r="O131" s="65" t="str">
        <f ca="1">IFERROR(__xludf.DUMMYFUNCTION("""COMPUTED_VALUE"""),"")</f>
        <v/>
      </c>
      <c r="P131" s="65" t="str">
        <f ca="1">IFERROR(__xludf.DUMMYFUNCTION("""COMPUTED_VALUE"""),"")</f>
        <v/>
      </c>
      <c r="Q131" s="65" t="str">
        <f ca="1">IFERROR(__xludf.DUMMYFUNCTION("""COMPUTED_VALUE"""),"")</f>
        <v/>
      </c>
      <c r="R131" s="65" t="str">
        <f ca="1">IFERROR(__xludf.DUMMYFUNCTION("""COMPUTED_VALUE"""),"")</f>
        <v/>
      </c>
      <c r="S131" s="65" t="str">
        <f ca="1">IFERROR(__xludf.DUMMYFUNCTION("""COMPUTED_VALUE"""),"")</f>
        <v/>
      </c>
      <c r="T131" s="65" t="str">
        <f ca="1">IFERROR(__xludf.DUMMYFUNCTION("""COMPUTED_VALUE"""),"")</f>
        <v/>
      </c>
      <c r="U131" s="65" t="str">
        <f ca="1">IFERROR(__xludf.DUMMYFUNCTION("""COMPUTED_VALUE"""),"")</f>
        <v/>
      </c>
      <c r="V131" s="65" t="str">
        <f ca="1">IFERROR(__xludf.DUMMYFUNCTION("""COMPUTED_VALUE"""),"")</f>
        <v/>
      </c>
      <c r="W131" s="65" t="str">
        <f ca="1">IFERROR(__xludf.DUMMYFUNCTION("""COMPUTED_VALUE"""),"")</f>
        <v/>
      </c>
      <c r="X131" s="65" t="str">
        <f ca="1">IFERROR(__xludf.DUMMYFUNCTION("""COMPUTED_VALUE"""),"")</f>
        <v/>
      </c>
      <c r="Y131" s="65" t="str">
        <f ca="1">IFERROR(__xludf.DUMMYFUNCTION("""COMPUTED_VALUE"""),"")</f>
        <v/>
      </c>
      <c r="Z131" s="65" t="str">
        <f ca="1">IFERROR(__xludf.DUMMYFUNCTION("""COMPUTED_VALUE"""),"")</f>
        <v/>
      </c>
      <c r="AA131" s="65" t="str">
        <f ca="1">IFERROR(__xludf.DUMMYFUNCTION("""COMPUTED_VALUE"""),"")</f>
        <v/>
      </c>
      <c r="AB131" s="65" t="str">
        <f ca="1">IFERROR(__xludf.DUMMYFUNCTION("""COMPUTED_VALUE"""),"")</f>
        <v/>
      </c>
      <c r="AC131" s="65" t="str">
        <f ca="1">IFERROR(__xludf.DUMMYFUNCTION("""COMPUTED_VALUE"""),"")</f>
        <v/>
      </c>
      <c r="AD131" s="65" t="str">
        <f ca="1">IFERROR(__xludf.DUMMYFUNCTION("""COMPUTED_VALUE"""),"")</f>
        <v/>
      </c>
      <c r="AE131" s="65" t="str">
        <f ca="1">IFERROR(__xludf.DUMMYFUNCTION("""COMPUTED_VALUE"""),"")</f>
        <v/>
      </c>
      <c r="AF131" s="65" t="str">
        <f ca="1">IFERROR(__xludf.DUMMYFUNCTION("""COMPUTED_VALUE"""),"")</f>
        <v/>
      </c>
      <c r="AG131" s="65" t="str">
        <f ca="1">IFERROR(__xludf.DUMMYFUNCTION("""COMPUTED_VALUE"""),"")</f>
        <v/>
      </c>
    </row>
    <row r="132" spans="1:33" ht="13">
      <c r="A132" s="63">
        <v>1</v>
      </c>
      <c r="B132" s="64" t="str">
        <f ca="1">IFERROR(__xludf.DUMMYFUNCTION("""COMPUTED_VALUE"""),"I.E. COMPARTIR PRIMARIA")</f>
        <v>I.E. COMPARTIR PRIMARIA</v>
      </c>
      <c r="C132" s="65">
        <f ca="1">IFERROR(__xludf.DUMMYFUNCTION("""COMPUTED_VALUE"""),21)</f>
        <v>21</v>
      </c>
      <c r="D132" s="66" t="str">
        <f ca="1">IFERROR(__xludf.DUMMYFUNCTION("""COMPUTED_VALUE"""),"Pendiente por Digitar")</f>
        <v>Pendiente por Digitar</v>
      </c>
      <c r="E132" s="65" t="str">
        <f ca="1">IFERROR(__xludf.DUMMYFUNCTION("""COMPUTED_VALUE"""),"")</f>
        <v/>
      </c>
      <c r="F132" s="65" t="str">
        <f ca="1">IFERROR(__xludf.DUMMYFUNCTION("""COMPUTED_VALUE"""),"")</f>
        <v/>
      </c>
      <c r="G132" s="65" t="str">
        <f ca="1">IFERROR(__xludf.DUMMYFUNCTION("""COMPUTED_VALUE"""),"")</f>
        <v/>
      </c>
      <c r="H132" s="65" t="str">
        <f ca="1">IFERROR(__xludf.DUMMYFUNCTION("""COMPUTED_VALUE"""),"")</f>
        <v/>
      </c>
      <c r="I132" s="65" t="str">
        <f ca="1">IFERROR(__xludf.DUMMYFUNCTION("""COMPUTED_VALUE"""),"")</f>
        <v/>
      </c>
      <c r="J132" s="65" t="str">
        <f ca="1">IFERROR(__xludf.DUMMYFUNCTION("""COMPUTED_VALUE"""),"")</f>
        <v/>
      </c>
      <c r="K132" s="65" t="str">
        <f ca="1">IFERROR(__xludf.DUMMYFUNCTION("""COMPUTED_VALUE"""),"")</f>
        <v/>
      </c>
      <c r="L132" s="65" t="str">
        <f ca="1">IFERROR(__xludf.DUMMYFUNCTION("""COMPUTED_VALUE"""),"")</f>
        <v/>
      </c>
      <c r="M132" s="65" t="str">
        <f ca="1">IFERROR(__xludf.DUMMYFUNCTION("""COMPUTED_VALUE"""),"")</f>
        <v/>
      </c>
      <c r="N132" s="65" t="str">
        <f ca="1">IFERROR(__xludf.DUMMYFUNCTION("""COMPUTED_VALUE"""),"")</f>
        <v/>
      </c>
      <c r="O132" s="65" t="str">
        <f ca="1">IFERROR(__xludf.DUMMYFUNCTION("""COMPUTED_VALUE"""),"")</f>
        <v/>
      </c>
      <c r="P132" s="65" t="str">
        <f ca="1">IFERROR(__xludf.DUMMYFUNCTION("""COMPUTED_VALUE"""),"")</f>
        <v/>
      </c>
      <c r="Q132" s="65" t="str">
        <f ca="1">IFERROR(__xludf.DUMMYFUNCTION("""COMPUTED_VALUE"""),"")</f>
        <v/>
      </c>
      <c r="R132" s="65" t="str">
        <f ca="1">IFERROR(__xludf.DUMMYFUNCTION("""COMPUTED_VALUE"""),"")</f>
        <v/>
      </c>
      <c r="S132" s="65" t="str">
        <f ca="1">IFERROR(__xludf.DUMMYFUNCTION("""COMPUTED_VALUE"""),"")</f>
        <v/>
      </c>
      <c r="T132" s="65" t="str">
        <f ca="1">IFERROR(__xludf.DUMMYFUNCTION("""COMPUTED_VALUE"""),"")</f>
        <v/>
      </c>
      <c r="U132" s="65" t="str">
        <f ca="1">IFERROR(__xludf.DUMMYFUNCTION("""COMPUTED_VALUE"""),"")</f>
        <v/>
      </c>
      <c r="V132" s="65" t="str">
        <f ca="1">IFERROR(__xludf.DUMMYFUNCTION("""COMPUTED_VALUE"""),"")</f>
        <v/>
      </c>
      <c r="W132" s="65" t="str">
        <f ca="1">IFERROR(__xludf.DUMMYFUNCTION("""COMPUTED_VALUE"""),"")</f>
        <v/>
      </c>
      <c r="X132" s="65" t="str">
        <f ca="1">IFERROR(__xludf.DUMMYFUNCTION("""COMPUTED_VALUE"""),"")</f>
        <v/>
      </c>
      <c r="Y132" s="65" t="str">
        <f ca="1">IFERROR(__xludf.DUMMYFUNCTION("""COMPUTED_VALUE"""),"")</f>
        <v/>
      </c>
      <c r="Z132" s="65" t="str">
        <f ca="1">IFERROR(__xludf.DUMMYFUNCTION("""COMPUTED_VALUE"""),"")</f>
        <v/>
      </c>
      <c r="AA132" s="65" t="str">
        <f ca="1">IFERROR(__xludf.DUMMYFUNCTION("""COMPUTED_VALUE"""),"")</f>
        <v/>
      </c>
      <c r="AB132" s="65" t="str">
        <f ca="1">IFERROR(__xludf.DUMMYFUNCTION("""COMPUTED_VALUE"""),"")</f>
        <v/>
      </c>
      <c r="AC132" s="65" t="str">
        <f ca="1">IFERROR(__xludf.DUMMYFUNCTION("""COMPUTED_VALUE"""),"")</f>
        <v/>
      </c>
      <c r="AD132" s="65" t="str">
        <f ca="1">IFERROR(__xludf.DUMMYFUNCTION("""COMPUTED_VALUE"""),"")</f>
        <v/>
      </c>
      <c r="AE132" s="65" t="str">
        <f ca="1">IFERROR(__xludf.DUMMYFUNCTION("""COMPUTED_VALUE"""),"")</f>
        <v/>
      </c>
      <c r="AF132" s="65" t="str">
        <f ca="1">IFERROR(__xludf.DUMMYFUNCTION("""COMPUTED_VALUE"""),"")</f>
        <v/>
      </c>
      <c r="AG132" s="65" t="str">
        <f ca="1">IFERROR(__xludf.DUMMYFUNCTION("""COMPUTED_VALUE"""),"")</f>
        <v/>
      </c>
    </row>
    <row r="133" spans="1:33" ht="13">
      <c r="A133" s="63">
        <v>1</v>
      </c>
      <c r="B133" s="64" t="str">
        <f ca="1">IFERROR(__xludf.DUMMYFUNCTION("""COMPUTED_VALUE"""),"I.E. COMPARTIR PRIMARIA")</f>
        <v>I.E. COMPARTIR PRIMARIA</v>
      </c>
      <c r="C133" s="65">
        <f ca="1">IFERROR(__xludf.DUMMYFUNCTION("""COMPUTED_VALUE"""),22)</f>
        <v>22</v>
      </c>
      <c r="D133" s="66" t="str">
        <f ca="1">IFERROR(__xludf.DUMMYFUNCTION("""COMPUTED_VALUE"""),"Pendiente por Digitar")</f>
        <v>Pendiente por Digitar</v>
      </c>
      <c r="E133" s="65" t="str">
        <f ca="1">IFERROR(__xludf.DUMMYFUNCTION("""COMPUTED_VALUE"""),"")</f>
        <v/>
      </c>
      <c r="F133" s="65" t="str">
        <f ca="1">IFERROR(__xludf.DUMMYFUNCTION("""COMPUTED_VALUE"""),"")</f>
        <v/>
      </c>
      <c r="G133" s="65" t="str">
        <f ca="1">IFERROR(__xludf.DUMMYFUNCTION("""COMPUTED_VALUE"""),"")</f>
        <v/>
      </c>
      <c r="H133" s="65" t="str">
        <f ca="1">IFERROR(__xludf.DUMMYFUNCTION("""COMPUTED_VALUE"""),"")</f>
        <v/>
      </c>
      <c r="I133" s="65" t="str">
        <f ca="1">IFERROR(__xludf.DUMMYFUNCTION("""COMPUTED_VALUE"""),"")</f>
        <v/>
      </c>
      <c r="J133" s="65" t="str">
        <f ca="1">IFERROR(__xludf.DUMMYFUNCTION("""COMPUTED_VALUE"""),"")</f>
        <v/>
      </c>
      <c r="K133" s="65" t="str">
        <f ca="1">IFERROR(__xludf.DUMMYFUNCTION("""COMPUTED_VALUE"""),"")</f>
        <v/>
      </c>
      <c r="L133" s="65" t="str">
        <f ca="1">IFERROR(__xludf.DUMMYFUNCTION("""COMPUTED_VALUE"""),"")</f>
        <v/>
      </c>
      <c r="M133" s="65" t="str">
        <f ca="1">IFERROR(__xludf.DUMMYFUNCTION("""COMPUTED_VALUE"""),"")</f>
        <v/>
      </c>
      <c r="N133" s="65" t="str">
        <f ca="1">IFERROR(__xludf.DUMMYFUNCTION("""COMPUTED_VALUE"""),"")</f>
        <v/>
      </c>
      <c r="O133" s="65" t="str">
        <f ca="1">IFERROR(__xludf.DUMMYFUNCTION("""COMPUTED_VALUE"""),"")</f>
        <v/>
      </c>
      <c r="P133" s="65" t="str">
        <f ca="1">IFERROR(__xludf.DUMMYFUNCTION("""COMPUTED_VALUE"""),"")</f>
        <v/>
      </c>
      <c r="Q133" s="65" t="str">
        <f ca="1">IFERROR(__xludf.DUMMYFUNCTION("""COMPUTED_VALUE"""),"")</f>
        <v/>
      </c>
      <c r="R133" s="65" t="str">
        <f ca="1">IFERROR(__xludf.DUMMYFUNCTION("""COMPUTED_VALUE"""),"")</f>
        <v/>
      </c>
      <c r="S133" s="65" t="str">
        <f ca="1">IFERROR(__xludf.DUMMYFUNCTION("""COMPUTED_VALUE"""),"")</f>
        <v/>
      </c>
      <c r="T133" s="65" t="str">
        <f ca="1">IFERROR(__xludf.DUMMYFUNCTION("""COMPUTED_VALUE"""),"")</f>
        <v/>
      </c>
      <c r="U133" s="65" t="str">
        <f ca="1">IFERROR(__xludf.DUMMYFUNCTION("""COMPUTED_VALUE"""),"")</f>
        <v/>
      </c>
      <c r="V133" s="65" t="str">
        <f ca="1">IFERROR(__xludf.DUMMYFUNCTION("""COMPUTED_VALUE"""),"")</f>
        <v/>
      </c>
      <c r="W133" s="65" t="str">
        <f ca="1">IFERROR(__xludf.DUMMYFUNCTION("""COMPUTED_VALUE"""),"")</f>
        <v/>
      </c>
      <c r="X133" s="65" t="str">
        <f ca="1">IFERROR(__xludf.DUMMYFUNCTION("""COMPUTED_VALUE"""),"")</f>
        <v/>
      </c>
      <c r="Y133" s="65" t="str">
        <f ca="1">IFERROR(__xludf.DUMMYFUNCTION("""COMPUTED_VALUE"""),"")</f>
        <v/>
      </c>
      <c r="Z133" s="65" t="str">
        <f ca="1">IFERROR(__xludf.DUMMYFUNCTION("""COMPUTED_VALUE"""),"")</f>
        <v/>
      </c>
      <c r="AA133" s="65" t="str">
        <f ca="1">IFERROR(__xludf.DUMMYFUNCTION("""COMPUTED_VALUE"""),"")</f>
        <v/>
      </c>
      <c r="AB133" s="65" t="str">
        <f ca="1">IFERROR(__xludf.DUMMYFUNCTION("""COMPUTED_VALUE"""),"")</f>
        <v/>
      </c>
      <c r="AC133" s="65" t="str">
        <f ca="1">IFERROR(__xludf.DUMMYFUNCTION("""COMPUTED_VALUE"""),"")</f>
        <v/>
      </c>
      <c r="AD133" s="65" t="str">
        <f ca="1">IFERROR(__xludf.DUMMYFUNCTION("""COMPUTED_VALUE"""),"")</f>
        <v/>
      </c>
      <c r="AE133" s="65" t="str">
        <f ca="1">IFERROR(__xludf.DUMMYFUNCTION("""COMPUTED_VALUE"""),"")</f>
        <v/>
      </c>
      <c r="AF133" s="65" t="str">
        <f ca="1">IFERROR(__xludf.DUMMYFUNCTION("""COMPUTED_VALUE"""),"")</f>
        <v/>
      </c>
      <c r="AG133" s="65" t="str">
        <f ca="1">IFERROR(__xludf.DUMMYFUNCTION("""COMPUTED_VALUE"""),"")</f>
        <v/>
      </c>
    </row>
    <row r="134" spans="1:33" ht="13">
      <c r="A134" s="63">
        <v>1</v>
      </c>
      <c r="B134" s="64" t="str">
        <f ca="1">IFERROR(__xludf.DUMMYFUNCTION("""COMPUTED_VALUE"""),"I.E. COMPARTIR PRIMARIA")</f>
        <v>I.E. COMPARTIR PRIMARIA</v>
      </c>
      <c r="C134" s="65">
        <f ca="1">IFERROR(__xludf.DUMMYFUNCTION("""COMPUTED_VALUE"""),23)</f>
        <v>23</v>
      </c>
      <c r="D134" s="66" t="str">
        <f ca="1">IFERROR(__xludf.DUMMYFUNCTION("""COMPUTED_VALUE"""),"Pendiente por Digitar")</f>
        <v>Pendiente por Digitar</v>
      </c>
      <c r="E134" s="65" t="str">
        <f ca="1">IFERROR(__xludf.DUMMYFUNCTION("""COMPUTED_VALUE"""),"")</f>
        <v/>
      </c>
      <c r="F134" s="65" t="str">
        <f ca="1">IFERROR(__xludf.DUMMYFUNCTION("""COMPUTED_VALUE"""),"")</f>
        <v/>
      </c>
      <c r="G134" s="65" t="str">
        <f ca="1">IFERROR(__xludf.DUMMYFUNCTION("""COMPUTED_VALUE"""),"")</f>
        <v/>
      </c>
      <c r="H134" s="65" t="str">
        <f ca="1">IFERROR(__xludf.DUMMYFUNCTION("""COMPUTED_VALUE"""),"")</f>
        <v/>
      </c>
      <c r="I134" s="65" t="str">
        <f ca="1">IFERROR(__xludf.DUMMYFUNCTION("""COMPUTED_VALUE"""),"")</f>
        <v/>
      </c>
      <c r="J134" s="65" t="str">
        <f ca="1">IFERROR(__xludf.DUMMYFUNCTION("""COMPUTED_VALUE"""),"")</f>
        <v/>
      </c>
      <c r="K134" s="65" t="str">
        <f ca="1">IFERROR(__xludf.DUMMYFUNCTION("""COMPUTED_VALUE"""),"")</f>
        <v/>
      </c>
      <c r="L134" s="65" t="str">
        <f ca="1">IFERROR(__xludf.DUMMYFUNCTION("""COMPUTED_VALUE"""),"")</f>
        <v/>
      </c>
      <c r="M134" s="65" t="str">
        <f ca="1">IFERROR(__xludf.DUMMYFUNCTION("""COMPUTED_VALUE"""),"")</f>
        <v/>
      </c>
      <c r="N134" s="65" t="str">
        <f ca="1">IFERROR(__xludf.DUMMYFUNCTION("""COMPUTED_VALUE"""),"")</f>
        <v/>
      </c>
      <c r="O134" s="65" t="str">
        <f ca="1">IFERROR(__xludf.DUMMYFUNCTION("""COMPUTED_VALUE"""),"")</f>
        <v/>
      </c>
      <c r="P134" s="65" t="str">
        <f ca="1">IFERROR(__xludf.DUMMYFUNCTION("""COMPUTED_VALUE"""),"")</f>
        <v/>
      </c>
      <c r="Q134" s="65" t="str">
        <f ca="1">IFERROR(__xludf.DUMMYFUNCTION("""COMPUTED_VALUE"""),"")</f>
        <v/>
      </c>
      <c r="R134" s="65" t="str">
        <f ca="1">IFERROR(__xludf.DUMMYFUNCTION("""COMPUTED_VALUE"""),"")</f>
        <v/>
      </c>
      <c r="S134" s="65" t="str">
        <f ca="1">IFERROR(__xludf.DUMMYFUNCTION("""COMPUTED_VALUE"""),"")</f>
        <v/>
      </c>
      <c r="T134" s="65" t="str">
        <f ca="1">IFERROR(__xludf.DUMMYFUNCTION("""COMPUTED_VALUE"""),"")</f>
        <v/>
      </c>
      <c r="U134" s="65" t="str">
        <f ca="1">IFERROR(__xludf.DUMMYFUNCTION("""COMPUTED_VALUE"""),"")</f>
        <v/>
      </c>
      <c r="V134" s="65" t="str">
        <f ca="1">IFERROR(__xludf.DUMMYFUNCTION("""COMPUTED_VALUE"""),"")</f>
        <v/>
      </c>
      <c r="W134" s="65" t="str">
        <f ca="1">IFERROR(__xludf.DUMMYFUNCTION("""COMPUTED_VALUE"""),"")</f>
        <v/>
      </c>
      <c r="X134" s="65" t="str">
        <f ca="1">IFERROR(__xludf.DUMMYFUNCTION("""COMPUTED_VALUE"""),"")</f>
        <v/>
      </c>
      <c r="Y134" s="65" t="str">
        <f ca="1">IFERROR(__xludf.DUMMYFUNCTION("""COMPUTED_VALUE"""),"")</f>
        <v/>
      </c>
      <c r="Z134" s="65" t="str">
        <f ca="1">IFERROR(__xludf.DUMMYFUNCTION("""COMPUTED_VALUE"""),"")</f>
        <v/>
      </c>
      <c r="AA134" s="65" t="str">
        <f ca="1">IFERROR(__xludf.DUMMYFUNCTION("""COMPUTED_VALUE"""),"")</f>
        <v/>
      </c>
      <c r="AB134" s="65" t="str">
        <f ca="1">IFERROR(__xludf.DUMMYFUNCTION("""COMPUTED_VALUE"""),"")</f>
        <v/>
      </c>
      <c r="AC134" s="65" t="str">
        <f ca="1">IFERROR(__xludf.DUMMYFUNCTION("""COMPUTED_VALUE"""),"")</f>
        <v/>
      </c>
      <c r="AD134" s="65" t="str">
        <f ca="1">IFERROR(__xludf.DUMMYFUNCTION("""COMPUTED_VALUE"""),"")</f>
        <v/>
      </c>
      <c r="AE134" s="65" t="str">
        <f ca="1">IFERROR(__xludf.DUMMYFUNCTION("""COMPUTED_VALUE"""),"")</f>
        <v/>
      </c>
      <c r="AF134" s="65" t="str">
        <f ca="1">IFERROR(__xludf.DUMMYFUNCTION("""COMPUTED_VALUE"""),"")</f>
        <v/>
      </c>
      <c r="AG134" s="65" t="str">
        <f ca="1">IFERROR(__xludf.DUMMYFUNCTION("""COMPUTED_VALUE"""),"")</f>
        <v/>
      </c>
    </row>
    <row r="135" spans="1:33" ht="13">
      <c r="A135" s="63">
        <v>1</v>
      </c>
      <c r="B135" s="64" t="str">
        <f ca="1">IFERROR(__xludf.DUMMYFUNCTION("""COMPUTED_VALUE"""),"COL. MILITAR ALMIRANTE PADILLA")</f>
        <v>COL. MILITAR ALMIRANTE PADILLA</v>
      </c>
      <c r="C135" s="65">
        <f ca="1">IFERROR(__xludf.DUMMYFUNCTION("""COMPUTED_VALUE"""),1)</f>
        <v>1</v>
      </c>
      <c r="D135" s="66" t="str">
        <f ca="1">IFERROR(__xludf.DUMMYFUNCTION("""COMPUTED_VALUE"""),"Pendiente por Digitar")</f>
        <v>Pendiente por Digitar</v>
      </c>
      <c r="E135" s="65" t="str">
        <f ca="1">IFERROR(__xludf.DUMMYFUNCTION("""COMPUTED_VALUE"""),"")</f>
        <v/>
      </c>
      <c r="F135" s="65" t="str">
        <f ca="1">IFERROR(__xludf.DUMMYFUNCTION("""COMPUTED_VALUE"""),"")</f>
        <v/>
      </c>
      <c r="G135" s="65" t="str">
        <f ca="1">IFERROR(__xludf.DUMMYFUNCTION("""COMPUTED_VALUE"""),"")</f>
        <v/>
      </c>
      <c r="H135" s="65" t="str">
        <f ca="1">IFERROR(__xludf.DUMMYFUNCTION("""COMPUTED_VALUE"""),"")</f>
        <v/>
      </c>
      <c r="I135" s="65" t="str">
        <f ca="1">IFERROR(__xludf.DUMMYFUNCTION("""COMPUTED_VALUE"""),"")</f>
        <v/>
      </c>
      <c r="J135" s="65" t="str">
        <f ca="1">IFERROR(__xludf.DUMMYFUNCTION("""COMPUTED_VALUE"""),"")</f>
        <v/>
      </c>
      <c r="K135" s="65" t="str">
        <f ca="1">IFERROR(__xludf.DUMMYFUNCTION("""COMPUTED_VALUE"""),"")</f>
        <v/>
      </c>
      <c r="L135" s="65" t="str">
        <f ca="1">IFERROR(__xludf.DUMMYFUNCTION("""COMPUTED_VALUE"""),"")</f>
        <v/>
      </c>
      <c r="M135" s="65" t="str">
        <f ca="1">IFERROR(__xludf.DUMMYFUNCTION("""COMPUTED_VALUE"""),"")</f>
        <v/>
      </c>
      <c r="N135" s="65" t="str">
        <f ca="1">IFERROR(__xludf.DUMMYFUNCTION("""COMPUTED_VALUE"""),"")</f>
        <v/>
      </c>
      <c r="O135" s="65" t="str">
        <f ca="1">IFERROR(__xludf.DUMMYFUNCTION("""COMPUTED_VALUE"""),"")</f>
        <v/>
      </c>
      <c r="P135" s="65" t="str">
        <f ca="1">IFERROR(__xludf.DUMMYFUNCTION("""COMPUTED_VALUE"""),"")</f>
        <v/>
      </c>
      <c r="Q135" s="65" t="str">
        <f ca="1">IFERROR(__xludf.DUMMYFUNCTION("""COMPUTED_VALUE"""),"")</f>
        <v/>
      </c>
      <c r="R135" s="65" t="str">
        <f ca="1">IFERROR(__xludf.DUMMYFUNCTION("""COMPUTED_VALUE"""),"")</f>
        <v/>
      </c>
      <c r="S135" s="65" t="str">
        <f ca="1">IFERROR(__xludf.DUMMYFUNCTION("""COMPUTED_VALUE"""),"")</f>
        <v/>
      </c>
      <c r="T135" s="65" t="str">
        <f ca="1">IFERROR(__xludf.DUMMYFUNCTION("""COMPUTED_VALUE"""),"")</f>
        <v/>
      </c>
      <c r="U135" s="65" t="str">
        <f ca="1">IFERROR(__xludf.DUMMYFUNCTION("""COMPUTED_VALUE"""),"")</f>
        <v/>
      </c>
      <c r="V135" s="65" t="str">
        <f ca="1">IFERROR(__xludf.DUMMYFUNCTION("""COMPUTED_VALUE"""),"")</f>
        <v/>
      </c>
      <c r="W135" s="65" t="str">
        <f ca="1">IFERROR(__xludf.DUMMYFUNCTION("""COMPUTED_VALUE"""),"")</f>
        <v/>
      </c>
      <c r="X135" s="65" t="str">
        <f ca="1">IFERROR(__xludf.DUMMYFUNCTION("""COMPUTED_VALUE"""),"")</f>
        <v/>
      </c>
      <c r="Y135" s="65" t="str">
        <f ca="1">IFERROR(__xludf.DUMMYFUNCTION("""COMPUTED_VALUE"""),"")</f>
        <v/>
      </c>
      <c r="Z135" s="65" t="str">
        <f ca="1">IFERROR(__xludf.DUMMYFUNCTION("""COMPUTED_VALUE"""),"")</f>
        <v/>
      </c>
      <c r="AA135" s="65" t="str">
        <f ca="1">IFERROR(__xludf.DUMMYFUNCTION("""COMPUTED_VALUE"""),"")</f>
        <v/>
      </c>
      <c r="AB135" s="65" t="str">
        <f ca="1">IFERROR(__xludf.DUMMYFUNCTION("""COMPUTED_VALUE"""),"")</f>
        <v/>
      </c>
      <c r="AC135" s="65" t="str">
        <f ca="1">IFERROR(__xludf.DUMMYFUNCTION("""COMPUTED_VALUE"""),"")</f>
        <v/>
      </c>
      <c r="AD135" s="65" t="str">
        <f ca="1">IFERROR(__xludf.DUMMYFUNCTION("""COMPUTED_VALUE"""),"")</f>
        <v/>
      </c>
      <c r="AE135" s="65" t="str">
        <f ca="1">IFERROR(__xludf.DUMMYFUNCTION("""COMPUTED_VALUE"""),"")</f>
        <v/>
      </c>
      <c r="AF135" s="65" t="str">
        <f ca="1">IFERROR(__xludf.DUMMYFUNCTION("""COMPUTED_VALUE"""),"")</f>
        <v/>
      </c>
      <c r="AG135" s="65" t="str">
        <f ca="1">IFERROR(__xludf.DUMMYFUNCTION("""COMPUTED_VALUE"""),"")</f>
        <v/>
      </c>
    </row>
    <row r="136" spans="1:33" ht="13">
      <c r="A136" s="63">
        <v>1</v>
      </c>
      <c r="B136" s="64" t="str">
        <f ca="1">IFERROR(__xludf.DUMMYFUNCTION("""COMPUTED_VALUE"""),"COL. MILITAR ALMIRANTE PADILLA")</f>
        <v>COL. MILITAR ALMIRANTE PADILLA</v>
      </c>
      <c r="C136" s="65">
        <f ca="1">IFERROR(__xludf.DUMMYFUNCTION("""COMPUTED_VALUE"""),2)</f>
        <v>2</v>
      </c>
      <c r="D136" s="66" t="str">
        <f ca="1">IFERROR(__xludf.DUMMYFUNCTION("""COMPUTED_VALUE"""),"Pendiente por Digitar")</f>
        <v>Pendiente por Digitar</v>
      </c>
      <c r="E136" s="65" t="str">
        <f ca="1">IFERROR(__xludf.DUMMYFUNCTION("""COMPUTED_VALUE"""),"")</f>
        <v/>
      </c>
      <c r="F136" s="65" t="str">
        <f ca="1">IFERROR(__xludf.DUMMYFUNCTION("""COMPUTED_VALUE"""),"")</f>
        <v/>
      </c>
      <c r="G136" s="65" t="str">
        <f ca="1">IFERROR(__xludf.DUMMYFUNCTION("""COMPUTED_VALUE"""),"")</f>
        <v/>
      </c>
      <c r="H136" s="65" t="str">
        <f ca="1">IFERROR(__xludf.DUMMYFUNCTION("""COMPUTED_VALUE"""),"")</f>
        <v/>
      </c>
      <c r="I136" s="65" t="str">
        <f ca="1">IFERROR(__xludf.DUMMYFUNCTION("""COMPUTED_VALUE"""),"")</f>
        <v/>
      </c>
      <c r="J136" s="65" t="str">
        <f ca="1">IFERROR(__xludf.DUMMYFUNCTION("""COMPUTED_VALUE"""),"")</f>
        <v/>
      </c>
      <c r="K136" s="65" t="str">
        <f ca="1">IFERROR(__xludf.DUMMYFUNCTION("""COMPUTED_VALUE"""),"")</f>
        <v/>
      </c>
      <c r="L136" s="65" t="str">
        <f ca="1">IFERROR(__xludf.DUMMYFUNCTION("""COMPUTED_VALUE"""),"")</f>
        <v/>
      </c>
      <c r="M136" s="65" t="str">
        <f ca="1">IFERROR(__xludf.DUMMYFUNCTION("""COMPUTED_VALUE"""),"")</f>
        <v/>
      </c>
      <c r="N136" s="65" t="str">
        <f ca="1">IFERROR(__xludf.DUMMYFUNCTION("""COMPUTED_VALUE"""),"")</f>
        <v/>
      </c>
      <c r="O136" s="65" t="str">
        <f ca="1">IFERROR(__xludf.DUMMYFUNCTION("""COMPUTED_VALUE"""),"")</f>
        <v/>
      </c>
      <c r="P136" s="65" t="str">
        <f ca="1">IFERROR(__xludf.DUMMYFUNCTION("""COMPUTED_VALUE"""),"")</f>
        <v/>
      </c>
      <c r="Q136" s="65" t="str">
        <f ca="1">IFERROR(__xludf.DUMMYFUNCTION("""COMPUTED_VALUE"""),"")</f>
        <v/>
      </c>
      <c r="R136" s="65" t="str">
        <f ca="1">IFERROR(__xludf.DUMMYFUNCTION("""COMPUTED_VALUE"""),"")</f>
        <v/>
      </c>
      <c r="S136" s="65" t="str">
        <f ca="1">IFERROR(__xludf.DUMMYFUNCTION("""COMPUTED_VALUE"""),"")</f>
        <v/>
      </c>
      <c r="T136" s="65" t="str">
        <f ca="1">IFERROR(__xludf.DUMMYFUNCTION("""COMPUTED_VALUE"""),"")</f>
        <v/>
      </c>
      <c r="U136" s="65" t="str">
        <f ca="1">IFERROR(__xludf.DUMMYFUNCTION("""COMPUTED_VALUE"""),"")</f>
        <v/>
      </c>
      <c r="V136" s="65" t="str">
        <f ca="1">IFERROR(__xludf.DUMMYFUNCTION("""COMPUTED_VALUE"""),"")</f>
        <v/>
      </c>
      <c r="W136" s="65" t="str">
        <f ca="1">IFERROR(__xludf.DUMMYFUNCTION("""COMPUTED_VALUE"""),"")</f>
        <v/>
      </c>
      <c r="X136" s="65" t="str">
        <f ca="1">IFERROR(__xludf.DUMMYFUNCTION("""COMPUTED_VALUE"""),"")</f>
        <v/>
      </c>
      <c r="Y136" s="65" t="str">
        <f ca="1">IFERROR(__xludf.DUMMYFUNCTION("""COMPUTED_VALUE"""),"")</f>
        <v/>
      </c>
      <c r="Z136" s="65" t="str">
        <f ca="1">IFERROR(__xludf.DUMMYFUNCTION("""COMPUTED_VALUE"""),"")</f>
        <v/>
      </c>
      <c r="AA136" s="65" t="str">
        <f ca="1">IFERROR(__xludf.DUMMYFUNCTION("""COMPUTED_VALUE"""),"")</f>
        <v/>
      </c>
      <c r="AB136" s="65" t="str">
        <f ca="1">IFERROR(__xludf.DUMMYFUNCTION("""COMPUTED_VALUE"""),"")</f>
        <v/>
      </c>
      <c r="AC136" s="65" t="str">
        <f ca="1">IFERROR(__xludf.DUMMYFUNCTION("""COMPUTED_VALUE"""),"")</f>
        <v/>
      </c>
      <c r="AD136" s="65" t="str">
        <f ca="1">IFERROR(__xludf.DUMMYFUNCTION("""COMPUTED_VALUE"""),"")</f>
        <v/>
      </c>
      <c r="AE136" s="65" t="str">
        <f ca="1">IFERROR(__xludf.DUMMYFUNCTION("""COMPUTED_VALUE"""),"")</f>
        <v/>
      </c>
      <c r="AF136" s="65" t="str">
        <f ca="1">IFERROR(__xludf.DUMMYFUNCTION("""COMPUTED_VALUE"""),"")</f>
        <v/>
      </c>
      <c r="AG136" s="65" t="str">
        <f ca="1">IFERROR(__xludf.DUMMYFUNCTION("""COMPUTED_VALUE"""),"")</f>
        <v/>
      </c>
    </row>
    <row r="137" spans="1:33" ht="13">
      <c r="A137" s="63">
        <v>1</v>
      </c>
      <c r="B137" s="64" t="str">
        <f ca="1">IFERROR(__xludf.DUMMYFUNCTION("""COMPUTED_VALUE"""),"COL. MILITAR ALMIRANTE PADILLA")</f>
        <v>COL. MILITAR ALMIRANTE PADILLA</v>
      </c>
      <c r="C137" s="65">
        <f ca="1">IFERROR(__xludf.DUMMYFUNCTION("""COMPUTED_VALUE"""),3)</f>
        <v>3</v>
      </c>
      <c r="D137" s="66" t="str">
        <f ca="1">IFERROR(__xludf.DUMMYFUNCTION("""COMPUTED_VALUE"""),"Pendiente por Digitar")</f>
        <v>Pendiente por Digitar</v>
      </c>
      <c r="E137" s="65" t="str">
        <f ca="1">IFERROR(__xludf.DUMMYFUNCTION("""COMPUTED_VALUE"""),"")</f>
        <v/>
      </c>
      <c r="F137" s="65" t="str">
        <f ca="1">IFERROR(__xludf.DUMMYFUNCTION("""COMPUTED_VALUE"""),"")</f>
        <v/>
      </c>
      <c r="G137" s="65" t="str">
        <f ca="1">IFERROR(__xludf.DUMMYFUNCTION("""COMPUTED_VALUE"""),"")</f>
        <v/>
      </c>
      <c r="H137" s="65" t="str">
        <f ca="1">IFERROR(__xludf.DUMMYFUNCTION("""COMPUTED_VALUE"""),"")</f>
        <v/>
      </c>
      <c r="I137" s="65" t="str">
        <f ca="1">IFERROR(__xludf.DUMMYFUNCTION("""COMPUTED_VALUE"""),"")</f>
        <v/>
      </c>
      <c r="J137" s="65" t="str">
        <f ca="1">IFERROR(__xludf.DUMMYFUNCTION("""COMPUTED_VALUE"""),"")</f>
        <v/>
      </c>
      <c r="K137" s="65" t="str">
        <f ca="1">IFERROR(__xludf.DUMMYFUNCTION("""COMPUTED_VALUE"""),"")</f>
        <v/>
      </c>
      <c r="L137" s="65" t="str">
        <f ca="1">IFERROR(__xludf.DUMMYFUNCTION("""COMPUTED_VALUE"""),"")</f>
        <v/>
      </c>
      <c r="M137" s="65" t="str">
        <f ca="1">IFERROR(__xludf.DUMMYFUNCTION("""COMPUTED_VALUE"""),"")</f>
        <v/>
      </c>
      <c r="N137" s="65" t="str">
        <f ca="1">IFERROR(__xludf.DUMMYFUNCTION("""COMPUTED_VALUE"""),"")</f>
        <v/>
      </c>
      <c r="O137" s="65" t="str">
        <f ca="1">IFERROR(__xludf.DUMMYFUNCTION("""COMPUTED_VALUE"""),"")</f>
        <v/>
      </c>
      <c r="P137" s="65" t="str">
        <f ca="1">IFERROR(__xludf.DUMMYFUNCTION("""COMPUTED_VALUE"""),"")</f>
        <v/>
      </c>
      <c r="Q137" s="65" t="str">
        <f ca="1">IFERROR(__xludf.DUMMYFUNCTION("""COMPUTED_VALUE"""),"")</f>
        <v/>
      </c>
      <c r="R137" s="65" t="str">
        <f ca="1">IFERROR(__xludf.DUMMYFUNCTION("""COMPUTED_VALUE"""),"")</f>
        <v/>
      </c>
      <c r="S137" s="65" t="str">
        <f ca="1">IFERROR(__xludf.DUMMYFUNCTION("""COMPUTED_VALUE"""),"")</f>
        <v/>
      </c>
      <c r="T137" s="65" t="str">
        <f ca="1">IFERROR(__xludf.DUMMYFUNCTION("""COMPUTED_VALUE"""),"")</f>
        <v/>
      </c>
      <c r="U137" s="65" t="str">
        <f ca="1">IFERROR(__xludf.DUMMYFUNCTION("""COMPUTED_VALUE"""),"")</f>
        <v/>
      </c>
      <c r="V137" s="65" t="str">
        <f ca="1">IFERROR(__xludf.DUMMYFUNCTION("""COMPUTED_VALUE"""),"")</f>
        <v/>
      </c>
      <c r="W137" s="65" t="str">
        <f ca="1">IFERROR(__xludf.DUMMYFUNCTION("""COMPUTED_VALUE"""),"")</f>
        <v/>
      </c>
      <c r="X137" s="65" t="str">
        <f ca="1">IFERROR(__xludf.DUMMYFUNCTION("""COMPUTED_VALUE"""),"")</f>
        <v/>
      </c>
      <c r="Y137" s="65" t="str">
        <f ca="1">IFERROR(__xludf.DUMMYFUNCTION("""COMPUTED_VALUE"""),"")</f>
        <v/>
      </c>
      <c r="Z137" s="65" t="str">
        <f ca="1">IFERROR(__xludf.DUMMYFUNCTION("""COMPUTED_VALUE"""),"")</f>
        <v/>
      </c>
      <c r="AA137" s="65" t="str">
        <f ca="1">IFERROR(__xludf.DUMMYFUNCTION("""COMPUTED_VALUE"""),"")</f>
        <v/>
      </c>
      <c r="AB137" s="65" t="str">
        <f ca="1">IFERROR(__xludf.DUMMYFUNCTION("""COMPUTED_VALUE"""),"")</f>
        <v/>
      </c>
      <c r="AC137" s="65" t="str">
        <f ca="1">IFERROR(__xludf.DUMMYFUNCTION("""COMPUTED_VALUE"""),"")</f>
        <v/>
      </c>
      <c r="AD137" s="65" t="str">
        <f ca="1">IFERROR(__xludf.DUMMYFUNCTION("""COMPUTED_VALUE"""),"")</f>
        <v/>
      </c>
      <c r="AE137" s="65" t="str">
        <f ca="1">IFERROR(__xludf.DUMMYFUNCTION("""COMPUTED_VALUE"""),"")</f>
        <v/>
      </c>
      <c r="AF137" s="65" t="str">
        <f ca="1">IFERROR(__xludf.DUMMYFUNCTION("""COMPUTED_VALUE"""),"")</f>
        <v/>
      </c>
      <c r="AG137" s="65" t="str">
        <f ca="1">IFERROR(__xludf.DUMMYFUNCTION("""COMPUTED_VALUE"""),"")</f>
        <v/>
      </c>
    </row>
    <row r="138" spans="1:33" ht="13">
      <c r="A138" s="63">
        <v>1</v>
      </c>
      <c r="B138" s="64" t="str">
        <f ca="1">IFERROR(__xludf.DUMMYFUNCTION("""COMPUTED_VALUE"""),"COL. MILITAR ALMIRANTE PADILLA")</f>
        <v>COL. MILITAR ALMIRANTE PADILLA</v>
      </c>
      <c r="C138" s="65">
        <f ca="1">IFERROR(__xludf.DUMMYFUNCTION("""COMPUTED_VALUE"""),4)</f>
        <v>4</v>
      </c>
      <c r="D138" s="66" t="str">
        <f ca="1">IFERROR(__xludf.DUMMYFUNCTION("""COMPUTED_VALUE"""),"Pendiente por Digitar")</f>
        <v>Pendiente por Digitar</v>
      </c>
      <c r="E138" s="65" t="str">
        <f ca="1">IFERROR(__xludf.DUMMYFUNCTION("""COMPUTED_VALUE"""),"")</f>
        <v/>
      </c>
      <c r="F138" s="65" t="str">
        <f ca="1">IFERROR(__xludf.DUMMYFUNCTION("""COMPUTED_VALUE"""),"")</f>
        <v/>
      </c>
      <c r="G138" s="65" t="str">
        <f ca="1">IFERROR(__xludf.DUMMYFUNCTION("""COMPUTED_VALUE"""),"")</f>
        <v/>
      </c>
      <c r="H138" s="65" t="str">
        <f ca="1">IFERROR(__xludf.DUMMYFUNCTION("""COMPUTED_VALUE"""),"")</f>
        <v/>
      </c>
      <c r="I138" s="65" t="str">
        <f ca="1">IFERROR(__xludf.DUMMYFUNCTION("""COMPUTED_VALUE"""),"")</f>
        <v/>
      </c>
      <c r="J138" s="65" t="str">
        <f ca="1">IFERROR(__xludf.DUMMYFUNCTION("""COMPUTED_VALUE"""),"")</f>
        <v/>
      </c>
      <c r="K138" s="65" t="str">
        <f ca="1">IFERROR(__xludf.DUMMYFUNCTION("""COMPUTED_VALUE"""),"")</f>
        <v/>
      </c>
      <c r="L138" s="65" t="str">
        <f ca="1">IFERROR(__xludf.DUMMYFUNCTION("""COMPUTED_VALUE"""),"")</f>
        <v/>
      </c>
      <c r="M138" s="65" t="str">
        <f ca="1">IFERROR(__xludf.DUMMYFUNCTION("""COMPUTED_VALUE"""),"")</f>
        <v/>
      </c>
      <c r="N138" s="65" t="str">
        <f ca="1">IFERROR(__xludf.DUMMYFUNCTION("""COMPUTED_VALUE"""),"")</f>
        <v/>
      </c>
      <c r="O138" s="65" t="str">
        <f ca="1">IFERROR(__xludf.DUMMYFUNCTION("""COMPUTED_VALUE"""),"")</f>
        <v/>
      </c>
      <c r="P138" s="65" t="str">
        <f ca="1">IFERROR(__xludf.DUMMYFUNCTION("""COMPUTED_VALUE"""),"")</f>
        <v/>
      </c>
      <c r="Q138" s="65" t="str">
        <f ca="1">IFERROR(__xludf.DUMMYFUNCTION("""COMPUTED_VALUE"""),"")</f>
        <v/>
      </c>
      <c r="R138" s="65" t="str">
        <f ca="1">IFERROR(__xludf.DUMMYFUNCTION("""COMPUTED_VALUE"""),"")</f>
        <v/>
      </c>
      <c r="S138" s="65" t="str">
        <f ca="1">IFERROR(__xludf.DUMMYFUNCTION("""COMPUTED_VALUE"""),"")</f>
        <v/>
      </c>
      <c r="T138" s="65" t="str">
        <f ca="1">IFERROR(__xludf.DUMMYFUNCTION("""COMPUTED_VALUE"""),"")</f>
        <v/>
      </c>
      <c r="U138" s="65" t="str">
        <f ca="1">IFERROR(__xludf.DUMMYFUNCTION("""COMPUTED_VALUE"""),"")</f>
        <v/>
      </c>
      <c r="V138" s="65" t="str">
        <f ca="1">IFERROR(__xludf.DUMMYFUNCTION("""COMPUTED_VALUE"""),"")</f>
        <v/>
      </c>
      <c r="W138" s="65" t="str">
        <f ca="1">IFERROR(__xludf.DUMMYFUNCTION("""COMPUTED_VALUE"""),"")</f>
        <v/>
      </c>
      <c r="X138" s="65" t="str">
        <f ca="1">IFERROR(__xludf.DUMMYFUNCTION("""COMPUTED_VALUE"""),"")</f>
        <v/>
      </c>
      <c r="Y138" s="65" t="str">
        <f ca="1">IFERROR(__xludf.DUMMYFUNCTION("""COMPUTED_VALUE"""),"")</f>
        <v/>
      </c>
      <c r="Z138" s="65" t="str">
        <f ca="1">IFERROR(__xludf.DUMMYFUNCTION("""COMPUTED_VALUE"""),"")</f>
        <v/>
      </c>
      <c r="AA138" s="65" t="str">
        <f ca="1">IFERROR(__xludf.DUMMYFUNCTION("""COMPUTED_VALUE"""),"")</f>
        <v/>
      </c>
      <c r="AB138" s="65" t="str">
        <f ca="1">IFERROR(__xludf.DUMMYFUNCTION("""COMPUTED_VALUE"""),"")</f>
        <v/>
      </c>
      <c r="AC138" s="65" t="str">
        <f ca="1">IFERROR(__xludf.DUMMYFUNCTION("""COMPUTED_VALUE"""),"")</f>
        <v/>
      </c>
      <c r="AD138" s="65" t="str">
        <f ca="1">IFERROR(__xludf.DUMMYFUNCTION("""COMPUTED_VALUE"""),"")</f>
        <v/>
      </c>
      <c r="AE138" s="65" t="str">
        <f ca="1">IFERROR(__xludf.DUMMYFUNCTION("""COMPUTED_VALUE"""),"")</f>
        <v/>
      </c>
      <c r="AF138" s="65" t="str">
        <f ca="1">IFERROR(__xludf.DUMMYFUNCTION("""COMPUTED_VALUE"""),"")</f>
        <v/>
      </c>
      <c r="AG138" s="65" t="str">
        <f ca="1">IFERROR(__xludf.DUMMYFUNCTION("""COMPUTED_VALUE"""),"")</f>
        <v/>
      </c>
    </row>
    <row r="139" spans="1:33" ht="13">
      <c r="A139" s="63">
        <v>1</v>
      </c>
      <c r="B139" s="64" t="str">
        <f ca="1">IFERROR(__xludf.DUMMYFUNCTION("""COMPUTED_VALUE"""),"COL. MILITAR ALMIRANTE PADILLA")</f>
        <v>COL. MILITAR ALMIRANTE PADILLA</v>
      </c>
      <c r="C139" s="65">
        <f ca="1">IFERROR(__xludf.DUMMYFUNCTION("""COMPUTED_VALUE"""),5)</f>
        <v>5</v>
      </c>
      <c r="D139" s="66" t="str">
        <f ca="1">IFERROR(__xludf.DUMMYFUNCTION("""COMPUTED_VALUE"""),"Pendiente por Digitar")</f>
        <v>Pendiente por Digitar</v>
      </c>
      <c r="E139" s="65" t="str">
        <f ca="1">IFERROR(__xludf.DUMMYFUNCTION("""COMPUTED_VALUE"""),"")</f>
        <v/>
      </c>
      <c r="F139" s="65" t="str">
        <f ca="1">IFERROR(__xludf.DUMMYFUNCTION("""COMPUTED_VALUE"""),"")</f>
        <v/>
      </c>
      <c r="G139" s="65" t="str">
        <f ca="1">IFERROR(__xludf.DUMMYFUNCTION("""COMPUTED_VALUE"""),"")</f>
        <v/>
      </c>
      <c r="H139" s="65" t="str">
        <f ca="1">IFERROR(__xludf.DUMMYFUNCTION("""COMPUTED_VALUE"""),"")</f>
        <v/>
      </c>
      <c r="I139" s="65" t="str">
        <f ca="1">IFERROR(__xludf.DUMMYFUNCTION("""COMPUTED_VALUE"""),"")</f>
        <v/>
      </c>
      <c r="J139" s="65" t="str">
        <f ca="1">IFERROR(__xludf.DUMMYFUNCTION("""COMPUTED_VALUE"""),"")</f>
        <v/>
      </c>
      <c r="K139" s="65" t="str">
        <f ca="1">IFERROR(__xludf.DUMMYFUNCTION("""COMPUTED_VALUE"""),"")</f>
        <v/>
      </c>
      <c r="L139" s="65" t="str">
        <f ca="1">IFERROR(__xludf.DUMMYFUNCTION("""COMPUTED_VALUE"""),"")</f>
        <v/>
      </c>
      <c r="M139" s="65" t="str">
        <f ca="1">IFERROR(__xludf.DUMMYFUNCTION("""COMPUTED_VALUE"""),"")</f>
        <v/>
      </c>
      <c r="N139" s="65" t="str">
        <f ca="1">IFERROR(__xludf.DUMMYFUNCTION("""COMPUTED_VALUE"""),"")</f>
        <v/>
      </c>
      <c r="O139" s="65" t="str">
        <f ca="1">IFERROR(__xludf.DUMMYFUNCTION("""COMPUTED_VALUE"""),"")</f>
        <v/>
      </c>
      <c r="P139" s="65" t="str">
        <f ca="1">IFERROR(__xludf.DUMMYFUNCTION("""COMPUTED_VALUE"""),"")</f>
        <v/>
      </c>
      <c r="Q139" s="65" t="str">
        <f ca="1">IFERROR(__xludf.DUMMYFUNCTION("""COMPUTED_VALUE"""),"")</f>
        <v/>
      </c>
      <c r="R139" s="65" t="str">
        <f ca="1">IFERROR(__xludf.DUMMYFUNCTION("""COMPUTED_VALUE"""),"")</f>
        <v/>
      </c>
      <c r="S139" s="65" t="str">
        <f ca="1">IFERROR(__xludf.DUMMYFUNCTION("""COMPUTED_VALUE"""),"")</f>
        <v/>
      </c>
      <c r="T139" s="65" t="str">
        <f ca="1">IFERROR(__xludf.DUMMYFUNCTION("""COMPUTED_VALUE"""),"")</f>
        <v/>
      </c>
      <c r="U139" s="65" t="str">
        <f ca="1">IFERROR(__xludf.DUMMYFUNCTION("""COMPUTED_VALUE"""),"")</f>
        <v/>
      </c>
      <c r="V139" s="65" t="str">
        <f ca="1">IFERROR(__xludf.DUMMYFUNCTION("""COMPUTED_VALUE"""),"")</f>
        <v/>
      </c>
      <c r="W139" s="65" t="str">
        <f ca="1">IFERROR(__xludf.DUMMYFUNCTION("""COMPUTED_VALUE"""),"")</f>
        <v/>
      </c>
      <c r="X139" s="65" t="str">
        <f ca="1">IFERROR(__xludf.DUMMYFUNCTION("""COMPUTED_VALUE"""),"")</f>
        <v/>
      </c>
      <c r="Y139" s="65" t="str">
        <f ca="1">IFERROR(__xludf.DUMMYFUNCTION("""COMPUTED_VALUE"""),"")</f>
        <v/>
      </c>
      <c r="Z139" s="65" t="str">
        <f ca="1">IFERROR(__xludf.DUMMYFUNCTION("""COMPUTED_VALUE"""),"")</f>
        <v/>
      </c>
      <c r="AA139" s="65" t="str">
        <f ca="1">IFERROR(__xludf.DUMMYFUNCTION("""COMPUTED_VALUE"""),"")</f>
        <v/>
      </c>
      <c r="AB139" s="65" t="str">
        <f ca="1">IFERROR(__xludf.DUMMYFUNCTION("""COMPUTED_VALUE"""),"")</f>
        <v/>
      </c>
      <c r="AC139" s="65" t="str">
        <f ca="1">IFERROR(__xludf.DUMMYFUNCTION("""COMPUTED_VALUE"""),"")</f>
        <v/>
      </c>
      <c r="AD139" s="65" t="str">
        <f ca="1">IFERROR(__xludf.DUMMYFUNCTION("""COMPUTED_VALUE"""),"")</f>
        <v/>
      </c>
      <c r="AE139" s="65" t="str">
        <f ca="1">IFERROR(__xludf.DUMMYFUNCTION("""COMPUTED_VALUE"""),"")</f>
        <v/>
      </c>
      <c r="AF139" s="65" t="str">
        <f ca="1">IFERROR(__xludf.DUMMYFUNCTION("""COMPUTED_VALUE"""),"")</f>
        <v/>
      </c>
      <c r="AG139" s="65" t="str">
        <f ca="1">IFERROR(__xludf.DUMMYFUNCTION("""COMPUTED_VALUE"""),"")</f>
        <v/>
      </c>
    </row>
    <row r="140" spans="1:33" ht="13">
      <c r="A140" s="63">
        <v>1</v>
      </c>
      <c r="B140" s="64" t="str">
        <f ca="1">IFERROR(__xludf.DUMMYFUNCTION("""COMPUTED_VALUE"""),"COL. MILITAR ALMIRANTE PADILLA")</f>
        <v>COL. MILITAR ALMIRANTE PADILLA</v>
      </c>
      <c r="C140" s="65">
        <f ca="1">IFERROR(__xludf.DUMMYFUNCTION("""COMPUTED_VALUE"""),6)</f>
        <v>6</v>
      </c>
      <c r="D140" s="66" t="str">
        <f ca="1">IFERROR(__xludf.DUMMYFUNCTION("""COMPUTED_VALUE"""),"Pendiente por Digitar")</f>
        <v>Pendiente por Digitar</v>
      </c>
      <c r="E140" s="65" t="str">
        <f ca="1">IFERROR(__xludf.DUMMYFUNCTION("""COMPUTED_VALUE"""),"")</f>
        <v/>
      </c>
      <c r="F140" s="65" t="str">
        <f ca="1">IFERROR(__xludf.DUMMYFUNCTION("""COMPUTED_VALUE"""),"")</f>
        <v/>
      </c>
      <c r="G140" s="65" t="str">
        <f ca="1">IFERROR(__xludf.DUMMYFUNCTION("""COMPUTED_VALUE"""),"")</f>
        <v/>
      </c>
      <c r="H140" s="65" t="str">
        <f ca="1">IFERROR(__xludf.DUMMYFUNCTION("""COMPUTED_VALUE"""),"")</f>
        <v/>
      </c>
      <c r="I140" s="65" t="str">
        <f ca="1">IFERROR(__xludf.DUMMYFUNCTION("""COMPUTED_VALUE"""),"")</f>
        <v/>
      </c>
      <c r="J140" s="65" t="str">
        <f ca="1">IFERROR(__xludf.DUMMYFUNCTION("""COMPUTED_VALUE"""),"")</f>
        <v/>
      </c>
      <c r="K140" s="65" t="str">
        <f ca="1">IFERROR(__xludf.DUMMYFUNCTION("""COMPUTED_VALUE"""),"")</f>
        <v/>
      </c>
      <c r="L140" s="65" t="str">
        <f ca="1">IFERROR(__xludf.DUMMYFUNCTION("""COMPUTED_VALUE"""),"")</f>
        <v/>
      </c>
      <c r="M140" s="65" t="str">
        <f ca="1">IFERROR(__xludf.DUMMYFUNCTION("""COMPUTED_VALUE"""),"")</f>
        <v/>
      </c>
      <c r="N140" s="65" t="str">
        <f ca="1">IFERROR(__xludf.DUMMYFUNCTION("""COMPUTED_VALUE"""),"")</f>
        <v/>
      </c>
      <c r="O140" s="65" t="str">
        <f ca="1">IFERROR(__xludf.DUMMYFUNCTION("""COMPUTED_VALUE"""),"")</f>
        <v/>
      </c>
      <c r="P140" s="65" t="str">
        <f ca="1">IFERROR(__xludf.DUMMYFUNCTION("""COMPUTED_VALUE"""),"")</f>
        <v/>
      </c>
      <c r="Q140" s="65" t="str">
        <f ca="1">IFERROR(__xludf.DUMMYFUNCTION("""COMPUTED_VALUE"""),"")</f>
        <v/>
      </c>
      <c r="R140" s="65" t="str">
        <f ca="1">IFERROR(__xludf.DUMMYFUNCTION("""COMPUTED_VALUE"""),"")</f>
        <v/>
      </c>
      <c r="S140" s="65" t="str">
        <f ca="1">IFERROR(__xludf.DUMMYFUNCTION("""COMPUTED_VALUE"""),"")</f>
        <v/>
      </c>
      <c r="T140" s="65" t="str">
        <f ca="1">IFERROR(__xludf.DUMMYFUNCTION("""COMPUTED_VALUE"""),"")</f>
        <v/>
      </c>
      <c r="U140" s="65" t="str">
        <f ca="1">IFERROR(__xludf.DUMMYFUNCTION("""COMPUTED_VALUE"""),"")</f>
        <v/>
      </c>
      <c r="V140" s="65" t="str">
        <f ca="1">IFERROR(__xludf.DUMMYFUNCTION("""COMPUTED_VALUE"""),"")</f>
        <v/>
      </c>
      <c r="W140" s="65" t="str">
        <f ca="1">IFERROR(__xludf.DUMMYFUNCTION("""COMPUTED_VALUE"""),"")</f>
        <v/>
      </c>
      <c r="X140" s="65" t="str">
        <f ca="1">IFERROR(__xludf.DUMMYFUNCTION("""COMPUTED_VALUE"""),"")</f>
        <v/>
      </c>
      <c r="Y140" s="65" t="str">
        <f ca="1">IFERROR(__xludf.DUMMYFUNCTION("""COMPUTED_VALUE"""),"")</f>
        <v/>
      </c>
      <c r="Z140" s="65" t="str">
        <f ca="1">IFERROR(__xludf.DUMMYFUNCTION("""COMPUTED_VALUE"""),"")</f>
        <v/>
      </c>
      <c r="AA140" s="65" t="str">
        <f ca="1">IFERROR(__xludf.DUMMYFUNCTION("""COMPUTED_VALUE"""),"")</f>
        <v/>
      </c>
      <c r="AB140" s="65" t="str">
        <f ca="1">IFERROR(__xludf.DUMMYFUNCTION("""COMPUTED_VALUE"""),"")</f>
        <v/>
      </c>
      <c r="AC140" s="65" t="str">
        <f ca="1">IFERROR(__xludf.DUMMYFUNCTION("""COMPUTED_VALUE"""),"")</f>
        <v/>
      </c>
      <c r="AD140" s="65" t="str">
        <f ca="1">IFERROR(__xludf.DUMMYFUNCTION("""COMPUTED_VALUE"""),"")</f>
        <v/>
      </c>
      <c r="AE140" s="65" t="str">
        <f ca="1">IFERROR(__xludf.DUMMYFUNCTION("""COMPUTED_VALUE"""),"")</f>
        <v/>
      </c>
      <c r="AF140" s="65" t="str">
        <f ca="1">IFERROR(__xludf.DUMMYFUNCTION("""COMPUTED_VALUE"""),"")</f>
        <v/>
      </c>
      <c r="AG140" s="65" t="str">
        <f ca="1">IFERROR(__xludf.DUMMYFUNCTION("""COMPUTED_VALUE"""),"")</f>
        <v/>
      </c>
    </row>
    <row r="141" spans="1:33" ht="13">
      <c r="A141" s="63">
        <v>1</v>
      </c>
      <c r="B141" s="64" t="str">
        <f ca="1">IFERROR(__xludf.DUMMYFUNCTION("""COMPUTED_VALUE"""),"COL. MILITAR ALMIRANTE PADILLA")</f>
        <v>COL. MILITAR ALMIRANTE PADILLA</v>
      </c>
      <c r="C141" s="65">
        <f ca="1">IFERROR(__xludf.DUMMYFUNCTION("""COMPUTED_VALUE"""),7)</f>
        <v>7</v>
      </c>
      <c r="D141" s="66" t="str">
        <f ca="1">IFERROR(__xludf.DUMMYFUNCTION("""COMPUTED_VALUE"""),"Pendiente por Digitar")</f>
        <v>Pendiente por Digitar</v>
      </c>
      <c r="E141" s="65" t="str">
        <f ca="1">IFERROR(__xludf.DUMMYFUNCTION("""COMPUTED_VALUE"""),"")</f>
        <v/>
      </c>
      <c r="F141" s="65" t="str">
        <f ca="1">IFERROR(__xludf.DUMMYFUNCTION("""COMPUTED_VALUE"""),"")</f>
        <v/>
      </c>
      <c r="G141" s="65" t="str">
        <f ca="1">IFERROR(__xludf.DUMMYFUNCTION("""COMPUTED_VALUE"""),"")</f>
        <v/>
      </c>
      <c r="H141" s="65" t="str">
        <f ca="1">IFERROR(__xludf.DUMMYFUNCTION("""COMPUTED_VALUE"""),"")</f>
        <v/>
      </c>
      <c r="I141" s="65" t="str">
        <f ca="1">IFERROR(__xludf.DUMMYFUNCTION("""COMPUTED_VALUE"""),"")</f>
        <v/>
      </c>
      <c r="J141" s="65" t="str">
        <f ca="1">IFERROR(__xludf.DUMMYFUNCTION("""COMPUTED_VALUE"""),"")</f>
        <v/>
      </c>
      <c r="K141" s="65" t="str">
        <f ca="1">IFERROR(__xludf.DUMMYFUNCTION("""COMPUTED_VALUE"""),"")</f>
        <v/>
      </c>
      <c r="L141" s="65" t="str">
        <f ca="1">IFERROR(__xludf.DUMMYFUNCTION("""COMPUTED_VALUE"""),"")</f>
        <v/>
      </c>
      <c r="M141" s="65" t="str">
        <f ca="1">IFERROR(__xludf.DUMMYFUNCTION("""COMPUTED_VALUE"""),"")</f>
        <v/>
      </c>
      <c r="N141" s="65" t="str">
        <f ca="1">IFERROR(__xludf.DUMMYFUNCTION("""COMPUTED_VALUE"""),"")</f>
        <v/>
      </c>
      <c r="O141" s="65" t="str">
        <f ca="1">IFERROR(__xludf.DUMMYFUNCTION("""COMPUTED_VALUE"""),"")</f>
        <v/>
      </c>
      <c r="P141" s="65" t="str">
        <f ca="1">IFERROR(__xludf.DUMMYFUNCTION("""COMPUTED_VALUE"""),"")</f>
        <v/>
      </c>
      <c r="Q141" s="65" t="str">
        <f ca="1">IFERROR(__xludf.DUMMYFUNCTION("""COMPUTED_VALUE"""),"")</f>
        <v/>
      </c>
      <c r="R141" s="65" t="str">
        <f ca="1">IFERROR(__xludf.DUMMYFUNCTION("""COMPUTED_VALUE"""),"")</f>
        <v/>
      </c>
      <c r="S141" s="65" t="str">
        <f ca="1">IFERROR(__xludf.DUMMYFUNCTION("""COMPUTED_VALUE"""),"")</f>
        <v/>
      </c>
      <c r="T141" s="65" t="str">
        <f ca="1">IFERROR(__xludf.DUMMYFUNCTION("""COMPUTED_VALUE"""),"")</f>
        <v/>
      </c>
      <c r="U141" s="65" t="str">
        <f ca="1">IFERROR(__xludf.DUMMYFUNCTION("""COMPUTED_VALUE"""),"")</f>
        <v/>
      </c>
      <c r="V141" s="65" t="str">
        <f ca="1">IFERROR(__xludf.DUMMYFUNCTION("""COMPUTED_VALUE"""),"")</f>
        <v/>
      </c>
      <c r="W141" s="65" t="str">
        <f ca="1">IFERROR(__xludf.DUMMYFUNCTION("""COMPUTED_VALUE"""),"")</f>
        <v/>
      </c>
      <c r="X141" s="65" t="str">
        <f ca="1">IFERROR(__xludf.DUMMYFUNCTION("""COMPUTED_VALUE"""),"")</f>
        <v/>
      </c>
      <c r="Y141" s="65" t="str">
        <f ca="1">IFERROR(__xludf.DUMMYFUNCTION("""COMPUTED_VALUE"""),"")</f>
        <v/>
      </c>
      <c r="Z141" s="65" t="str">
        <f ca="1">IFERROR(__xludf.DUMMYFUNCTION("""COMPUTED_VALUE"""),"")</f>
        <v/>
      </c>
      <c r="AA141" s="65" t="str">
        <f ca="1">IFERROR(__xludf.DUMMYFUNCTION("""COMPUTED_VALUE"""),"")</f>
        <v/>
      </c>
      <c r="AB141" s="65" t="str">
        <f ca="1">IFERROR(__xludf.DUMMYFUNCTION("""COMPUTED_VALUE"""),"")</f>
        <v/>
      </c>
      <c r="AC141" s="65" t="str">
        <f ca="1">IFERROR(__xludf.DUMMYFUNCTION("""COMPUTED_VALUE"""),"")</f>
        <v/>
      </c>
      <c r="AD141" s="65" t="str">
        <f ca="1">IFERROR(__xludf.DUMMYFUNCTION("""COMPUTED_VALUE"""),"")</f>
        <v/>
      </c>
      <c r="AE141" s="65" t="str">
        <f ca="1">IFERROR(__xludf.DUMMYFUNCTION("""COMPUTED_VALUE"""),"")</f>
        <v/>
      </c>
      <c r="AF141" s="65" t="str">
        <f ca="1">IFERROR(__xludf.DUMMYFUNCTION("""COMPUTED_VALUE"""),"")</f>
        <v/>
      </c>
      <c r="AG141" s="65" t="str">
        <f ca="1">IFERROR(__xludf.DUMMYFUNCTION("""COMPUTED_VALUE"""),"")</f>
        <v/>
      </c>
    </row>
    <row r="142" spans="1:33" ht="13">
      <c r="A142" s="63">
        <v>1</v>
      </c>
      <c r="B142" s="64" t="str">
        <f ca="1">IFERROR(__xludf.DUMMYFUNCTION("""COMPUTED_VALUE"""),"COL. MILITAR ALMIRANTE PADILLA")</f>
        <v>COL. MILITAR ALMIRANTE PADILLA</v>
      </c>
      <c r="C142" s="65">
        <f ca="1">IFERROR(__xludf.DUMMYFUNCTION("""COMPUTED_VALUE"""),8)</f>
        <v>8</v>
      </c>
      <c r="D142" s="66" t="str">
        <f ca="1">IFERROR(__xludf.DUMMYFUNCTION("""COMPUTED_VALUE"""),"Pendiente por Digitar")</f>
        <v>Pendiente por Digitar</v>
      </c>
      <c r="E142" s="65" t="str">
        <f ca="1">IFERROR(__xludf.DUMMYFUNCTION("""COMPUTED_VALUE"""),"")</f>
        <v/>
      </c>
      <c r="F142" s="65" t="str">
        <f ca="1">IFERROR(__xludf.DUMMYFUNCTION("""COMPUTED_VALUE"""),"")</f>
        <v/>
      </c>
      <c r="G142" s="65" t="str">
        <f ca="1">IFERROR(__xludf.DUMMYFUNCTION("""COMPUTED_VALUE"""),"")</f>
        <v/>
      </c>
      <c r="H142" s="65" t="str">
        <f ca="1">IFERROR(__xludf.DUMMYFUNCTION("""COMPUTED_VALUE"""),"")</f>
        <v/>
      </c>
      <c r="I142" s="65" t="str">
        <f ca="1">IFERROR(__xludf.DUMMYFUNCTION("""COMPUTED_VALUE"""),"")</f>
        <v/>
      </c>
      <c r="J142" s="65" t="str">
        <f ca="1">IFERROR(__xludf.DUMMYFUNCTION("""COMPUTED_VALUE"""),"")</f>
        <v/>
      </c>
      <c r="K142" s="65" t="str">
        <f ca="1">IFERROR(__xludf.DUMMYFUNCTION("""COMPUTED_VALUE"""),"")</f>
        <v/>
      </c>
      <c r="L142" s="65" t="str">
        <f ca="1">IFERROR(__xludf.DUMMYFUNCTION("""COMPUTED_VALUE"""),"")</f>
        <v/>
      </c>
      <c r="M142" s="65" t="str">
        <f ca="1">IFERROR(__xludf.DUMMYFUNCTION("""COMPUTED_VALUE"""),"")</f>
        <v/>
      </c>
      <c r="N142" s="65" t="str">
        <f ca="1">IFERROR(__xludf.DUMMYFUNCTION("""COMPUTED_VALUE"""),"")</f>
        <v/>
      </c>
      <c r="O142" s="65" t="str">
        <f ca="1">IFERROR(__xludf.DUMMYFUNCTION("""COMPUTED_VALUE"""),"")</f>
        <v/>
      </c>
      <c r="P142" s="65" t="str">
        <f ca="1">IFERROR(__xludf.DUMMYFUNCTION("""COMPUTED_VALUE"""),"")</f>
        <v/>
      </c>
      <c r="Q142" s="65" t="str">
        <f ca="1">IFERROR(__xludf.DUMMYFUNCTION("""COMPUTED_VALUE"""),"")</f>
        <v/>
      </c>
      <c r="R142" s="65" t="str">
        <f ca="1">IFERROR(__xludf.DUMMYFUNCTION("""COMPUTED_VALUE"""),"")</f>
        <v/>
      </c>
      <c r="S142" s="65" t="str">
        <f ca="1">IFERROR(__xludf.DUMMYFUNCTION("""COMPUTED_VALUE"""),"")</f>
        <v/>
      </c>
      <c r="T142" s="65" t="str">
        <f ca="1">IFERROR(__xludf.DUMMYFUNCTION("""COMPUTED_VALUE"""),"")</f>
        <v/>
      </c>
      <c r="U142" s="65" t="str">
        <f ca="1">IFERROR(__xludf.DUMMYFUNCTION("""COMPUTED_VALUE"""),"")</f>
        <v/>
      </c>
      <c r="V142" s="65" t="str">
        <f ca="1">IFERROR(__xludf.DUMMYFUNCTION("""COMPUTED_VALUE"""),"")</f>
        <v/>
      </c>
      <c r="W142" s="65" t="str">
        <f ca="1">IFERROR(__xludf.DUMMYFUNCTION("""COMPUTED_VALUE"""),"")</f>
        <v/>
      </c>
      <c r="X142" s="65" t="str">
        <f ca="1">IFERROR(__xludf.DUMMYFUNCTION("""COMPUTED_VALUE"""),"")</f>
        <v/>
      </c>
      <c r="Y142" s="65" t="str">
        <f ca="1">IFERROR(__xludf.DUMMYFUNCTION("""COMPUTED_VALUE"""),"")</f>
        <v/>
      </c>
      <c r="Z142" s="65" t="str">
        <f ca="1">IFERROR(__xludf.DUMMYFUNCTION("""COMPUTED_VALUE"""),"")</f>
        <v/>
      </c>
      <c r="AA142" s="65" t="str">
        <f ca="1">IFERROR(__xludf.DUMMYFUNCTION("""COMPUTED_VALUE"""),"")</f>
        <v/>
      </c>
      <c r="AB142" s="65" t="str">
        <f ca="1">IFERROR(__xludf.DUMMYFUNCTION("""COMPUTED_VALUE"""),"")</f>
        <v/>
      </c>
      <c r="AC142" s="65" t="str">
        <f ca="1">IFERROR(__xludf.DUMMYFUNCTION("""COMPUTED_VALUE"""),"")</f>
        <v/>
      </c>
      <c r="AD142" s="65" t="str">
        <f ca="1">IFERROR(__xludf.DUMMYFUNCTION("""COMPUTED_VALUE"""),"")</f>
        <v/>
      </c>
      <c r="AE142" s="65" t="str">
        <f ca="1">IFERROR(__xludf.DUMMYFUNCTION("""COMPUTED_VALUE"""),"")</f>
        <v/>
      </c>
      <c r="AF142" s="65" t="str">
        <f ca="1">IFERROR(__xludf.DUMMYFUNCTION("""COMPUTED_VALUE"""),"")</f>
        <v/>
      </c>
      <c r="AG142" s="65" t="str">
        <f ca="1">IFERROR(__xludf.DUMMYFUNCTION("""COMPUTED_VALUE"""),"")</f>
        <v/>
      </c>
    </row>
    <row r="143" spans="1:33" ht="13">
      <c r="A143" s="63">
        <v>1</v>
      </c>
      <c r="B143" s="64" t="str">
        <f ca="1">IFERROR(__xludf.DUMMYFUNCTION("""COMPUTED_VALUE"""),"COL. MILITAR ALMIRANTE PADILLA")</f>
        <v>COL. MILITAR ALMIRANTE PADILLA</v>
      </c>
      <c r="C143" s="65">
        <f ca="1">IFERROR(__xludf.DUMMYFUNCTION("""COMPUTED_VALUE"""),9)</f>
        <v>9</v>
      </c>
      <c r="D143" s="66" t="str">
        <f ca="1">IFERROR(__xludf.DUMMYFUNCTION("""COMPUTED_VALUE"""),"Pendiente por Digitar")</f>
        <v>Pendiente por Digitar</v>
      </c>
      <c r="E143" s="65" t="str">
        <f ca="1">IFERROR(__xludf.DUMMYFUNCTION("""COMPUTED_VALUE"""),"")</f>
        <v/>
      </c>
      <c r="F143" s="65" t="str">
        <f ca="1">IFERROR(__xludf.DUMMYFUNCTION("""COMPUTED_VALUE"""),"")</f>
        <v/>
      </c>
      <c r="G143" s="65" t="str">
        <f ca="1">IFERROR(__xludf.DUMMYFUNCTION("""COMPUTED_VALUE"""),"")</f>
        <v/>
      </c>
      <c r="H143" s="65" t="str">
        <f ca="1">IFERROR(__xludf.DUMMYFUNCTION("""COMPUTED_VALUE"""),"")</f>
        <v/>
      </c>
      <c r="I143" s="65" t="str">
        <f ca="1">IFERROR(__xludf.DUMMYFUNCTION("""COMPUTED_VALUE"""),"")</f>
        <v/>
      </c>
      <c r="J143" s="65" t="str">
        <f ca="1">IFERROR(__xludf.DUMMYFUNCTION("""COMPUTED_VALUE"""),"")</f>
        <v/>
      </c>
      <c r="K143" s="65" t="str">
        <f ca="1">IFERROR(__xludf.DUMMYFUNCTION("""COMPUTED_VALUE"""),"")</f>
        <v/>
      </c>
      <c r="L143" s="65" t="str">
        <f ca="1">IFERROR(__xludf.DUMMYFUNCTION("""COMPUTED_VALUE"""),"")</f>
        <v/>
      </c>
      <c r="M143" s="65" t="str">
        <f ca="1">IFERROR(__xludf.DUMMYFUNCTION("""COMPUTED_VALUE"""),"")</f>
        <v/>
      </c>
      <c r="N143" s="65" t="str">
        <f ca="1">IFERROR(__xludf.DUMMYFUNCTION("""COMPUTED_VALUE"""),"")</f>
        <v/>
      </c>
      <c r="O143" s="65" t="str">
        <f ca="1">IFERROR(__xludf.DUMMYFUNCTION("""COMPUTED_VALUE"""),"")</f>
        <v/>
      </c>
      <c r="P143" s="65" t="str">
        <f ca="1">IFERROR(__xludf.DUMMYFUNCTION("""COMPUTED_VALUE"""),"")</f>
        <v/>
      </c>
      <c r="Q143" s="65" t="str">
        <f ca="1">IFERROR(__xludf.DUMMYFUNCTION("""COMPUTED_VALUE"""),"")</f>
        <v/>
      </c>
      <c r="R143" s="65" t="str">
        <f ca="1">IFERROR(__xludf.DUMMYFUNCTION("""COMPUTED_VALUE"""),"")</f>
        <v/>
      </c>
      <c r="S143" s="65" t="str">
        <f ca="1">IFERROR(__xludf.DUMMYFUNCTION("""COMPUTED_VALUE"""),"")</f>
        <v/>
      </c>
      <c r="T143" s="65" t="str">
        <f ca="1">IFERROR(__xludf.DUMMYFUNCTION("""COMPUTED_VALUE"""),"")</f>
        <v/>
      </c>
      <c r="U143" s="65" t="str">
        <f ca="1">IFERROR(__xludf.DUMMYFUNCTION("""COMPUTED_VALUE"""),"")</f>
        <v/>
      </c>
      <c r="V143" s="65" t="str">
        <f ca="1">IFERROR(__xludf.DUMMYFUNCTION("""COMPUTED_VALUE"""),"")</f>
        <v/>
      </c>
      <c r="W143" s="65" t="str">
        <f ca="1">IFERROR(__xludf.DUMMYFUNCTION("""COMPUTED_VALUE"""),"")</f>
        <v/>
      </c>
      <c r="X143" s="65" t="str">
        <f ca="1">IFERROR(__xludf.DUMMYFUNCTION("""COMPUTED_VALUE"""),"")</f>
        <v/>
      </c>
      <c r="Y143" s="65" t="str">
        <f ca="1">IFERROR(__xludf.DUMMYFUNCTION("""COMPUTED_VALUE"""),"")</f>
        <v/>
      </c>
      <c r="Z143" s="65" t="str">
        <f ca="1">IFERROR(__xludf.DUMMYFUNCTION("""COMPUTED_VALUE"""),"")</f>
        <v/>
      </c>
      <c r="AA143" s="65" t="str">
        <f ca="1">IFERROR(__xludf.DUMMYFUNCTION("""COMPUTED_VALUE"""),"")</f>
        <v/>
      </c>
      <c r="AB143" s="65" t="str">
        <f ca="1">IFERROR(__xludf.DUMMYFUNCTION("""COMPUTED_VALUE"""),"")</f>
        <v/>
      </c>
      <c r="AC143" s="65" t="str">
        <f ca="1">IFERROR(__xludf.DUMMYFUNCTION("""COMPUTED_VALUE"""),"")</f>
        <v/>
      </c>
      <c r="AD143" s="65" t="str">
        <f ca="1">IFERROR(__xludf.DUMMYFUNCTION("""COMPUTED_VALUE"""),"")</f>
        <v/>
      </c>
      <c r="AE143" s="65" t="str">
        <f ca="1">IFERROR(__xludf.DUMMYFUNCTION("""COMPUTED_VALUE"""),"")</f>
        <v/>
      </c>
      <c r="AF143" s="65" t="str">
        <f ca="1">IFERROR(__xludf.DUMMYFUNCTION("""COMPUTED_VALUE"""),"")</f>
        <v/>
      </c>
      <c r="AG143" s="65" t="str">
        <f ca="1">IFERROR(__xludf.DUMMYFUNCTION("""COMPUTED_VALUE"""),"")</f>
        <v/>
      </c>
    </row>
    <row r="144" spans="1:33" ht="13">
      <c r="A144" s="63">
        <v>1</v>
      </c>
      <c r="B144" s="64" t="str">
        <f ca="1">IFERROR(__xludf.DUMMYFUNCTION("""COMPUTED_VALUE"""),"COLEGIO COLSUBSIDIO - MAIPORE")</f>
        <v>COLEGIO COLSUBSIDIO - MAIPORE</v>
      </c>
      <c r="C144" s="65">
        <f ca="1">IFERROR(__xludf.DUMMYFUNCTION("""COMPUTED_VALUE"""),1)</f>
        <v>1</v>
      </c>
      <c r="D144" s="66" t="str">
        <f ca="1">IFERROR(__xludf.DUMMYFUNCTION("""COMPUTED_VALUE"""),"Pendiente por Digitar")</f>
        <v>Pendiente por Digitar</v>
      </c>
      <c r="E144" s="65" t="str">
        <f ca="1">IFERROR(__xludf.DUMMYFUNCTION("""COMPUTED_VALUE"""),"")</f>
        <v/>
      </c>
      <c r="F144" s="65" t="str">
        <f ca="1">IFERROR(__xludf.DUMMYFUNCTION("""COMPUTED_VALUE"""),"")</f>
        <v/>
      </c>
      <c r="G144" s="65" t="str">
        <f ca="1">IFERROR(__xludf.DUMMYFUNCTION("""COMPUTED_VALUE"""),"")</f>
        <v/>
      </c>
      <c r="H144" s="65" t="str">
        <f ca="1">IFERROR(__xludf.DUMMYFUNCTION("""COMPUTED_VALUE"""),"")</f>
        <v/>
      </c>
      <c r="I144" s="65" t="str">
        <f ca="1">IFERROR(__xludf.DUMMYFUNCTION("""COMPUTED_VALUE"""),"")</f>
        <v/>
      </c>
      <c r="J144" s="65" t="str">
        <f ca="1">IFERROR(__xludf.DUMMYFUNCTION("""COMPUTED_VALUE"""),"")</f>
        <v/>
      </c>
      <c r="K144" s="65" t="str">
        <f ca="1">IFERROR(__xludf.DUMMYFUNCTION("""COMPUTED_VALUE"""),"")</f>
        <v/>
      </c>
      <c r="L144" s="65" t="str">
        <f ca="1">IFERROR(__xludf.DUMMYFUNCTION("""COMPUTED_VALUE"""),"")</f>
        <v/>
      </c>
      <c r="M144" s="65" t="str">
        <f ca="1">IFERROR(__xludf.DUMMYFUNCTION("""COMPUTED_VALUE"""),"")</f>
        <v/>
      </c>
      <c r="N144" s="65" t="str">
        <f ca="1">IFERROR(__xludf.DUMMYFUNCTION("""COMPUTED_VALUE"""),"")</f>
        <v/>
      </c>
      <c r="O144" s="65" t="str">
        <f ca="1">IFERROR(__xludf.DUMMYFUNCTION("""COMPUTED_VALUE"""),"")</f>
        <v/>
      </c>
      <c r="P144" s="65" t="str">
        <f ca="1">IFERROR(__xludf.DUMMYFUNCTION("""COMPUTED_VALUE"""),"")</f>
        <v/>
      </c>
      <c r="Q144" s="65" t="str">
        <f ca="1">IFERROR(__xludf.DUMMYFUNCTION("""COMPUTED_VALUE"""),"")</f>
        <v/>
      </c>
      <c r="R144" s="65" t="str">
        <f ca="1">IFERROR(__xludf.DUMMYFUNCTION("""COMPUTED_VALUE"""),"")</f>
        <v/>
      </c>
      <c r="S144" s="65" t="str">
        <f ca="1">IFERROR(__xludf.DUMMYFUNCTION("""COMPUTED_VALUE"""),"")</f>
        <v/>
      </c>
      <c r="T144" s="65" t="str">
        <f ca="1">IFERROR(__xludf.DUMMYFUNCTION("""COMPUTED_VALUE"""),"")</f>
        <v/>
      </c>
      <c r="U144" s="65" t="str">
        <f ca="1">IFERROR(__xludf.DUMMYFUNCTION("""COMPUTED_VALUE"""),"")</f>
        <v/>
      </c>
      <c r="V144" s="65" t="str">
        <f ca="1">IFERROR(__xludf.DUMMYFUNCTION("""COMPUTED_VALUE"""),"")</f>
        <v/>
      </c>
      <c r="W144" s="65" t="str">
        <f ca="1">IFERROR(__xludf.DUMMYFUNCTION("""COMPUTED_VALUE"""),"")</f>
        <v/>
      </c>
      <c r="X144" s="65" t="str">
        <f ca="1">IFERROR(__xludf.DUMMYFUNCTION("""COMPUTED_VALUE"""),"")</f>
        <v/>
      </c>
      <c r="Y144" s="65" t="str">
        <f ca="1">IFERROR(__xludf.DUMMYFUNCTION("""COMPUTED_VALUE"""),"")</f>
        <v/>
      </c>
      <c r="Z144" s="65" t="str">
        <f ca="1">IFERROR(__xludf.DUMMYFUNCTION("""COMPUTED_VALUE"""),"")</f>
        <v/>
      </c>
      <c r="AA144" s="65" t="str">
        <f ca="1">IFERROR(__xludf.DUMMYFUNCTION("""COMPUTED_VALUE"""),"")</f>
        <v/>
      </c>
      <c r="AB144" s="65" t="str">
        <f ca="1">IFERROR(__xludf.DUMMYFUNCTION("""COMPUTED_VALUE"""),"")</f>
        <v/>
      </c>
      <c r="AC144" s="65" t="str">
        <f ca="1">IFERROR(__xludf.DUMMYFUNCTION("""COMPUTED_VALUE"""),"")</f>
        <v/>
      </c>
      <c r="AD144" s="65" t="str">
        <f ca="1">IFERROR(__xludf.DUMMYFUNCTION("""COMPUTED_VALUE"""),"")</f>
        <v/>
      </c>
      <c r="AE144" s="65" t="str">
        <f ca="1">IFERROR(__xludf.DUMMYFUNCTION("""COMPUTED_VALUE"""),"")</f>
        <v/>
      </c>
      <c r="AF144" s="65" t="str">
        <f ca="1">IFERROR(__xludf.DUMMYFUNCTION("""COMPUTED_VALUE"""),"")</f>
        <v/>
      </c>
      <c r="AG144" s="65" t="str">
        <f ca="1">IFERROR(__xludf.DUMMYFUNCTION("""COMPUTED_VALUE"""),"")</f>
        <v/>
      </c>
    </row>
    <row r="145" spans="1:33" ht="13">
      <c r="A145" s="63">
        <v>1</v>
      </c>
      <c r="B145" s="64" t="str">
        <f ca="1">IFERROR(__xludf.DUMMYFUNCTION("""COMPUTED_VALUE"""),"COLEGIO COLSUBSIDIO - MAIPORE")</f>
        <v>COLEGIO COLSUBSIDIO - MAIPORE</v>
      </c>
      <c r="C145" s="65">
        <f ca="1">IFERROR(__xludf.DUMMYFUNCTION("""COMPUTED_VALUE"""),2)</f>
        <v>2</v>
      </c>
      <c r="D145" s="66" t="str">
        <f ca="1">IFERROR(__xludf.DUMMYFUNCTION("""COMPUTED_VALUE"""),"Pendiente por Digitar")</f>
        <v>Pendiente por Digitar</v>
      </c>
      <c r="E145" s="65" t="str">
        <f ca="1">IFERROR(__xludf.DUMMYFUNCTION("""COMPUTED_VALUE"""),"")</f>
        <v/>
      </c>
      <c r="F145" s="65" t="str">
        <f ca="1">IFERROR(__xludf.DUMMYFUNCTION("""COMPUTED_VALUE"""),"")</f>
        <v/>
      </c>
      <c r="G145" s="65" t="str">
        <f ca="1">IFERROR(__xludf.DUMMYFUNCTION("""COMPUTED_VALUE"""),"")</f>
        <v/>
      </c>
      <c r="H145" s="65" t="str">
        <f ca="1">IFERROR(__xludf.DUMMYFUNCTION("""COMPUTED_VALUE"""),"")</f>
        <v/>
      </c>
      <c r="I145" s="65" t="str">
        <f ca="1">IFERROR(__xludf.DUMMYFUNCTION("""COMPUTED_VALUE"""),"")</f>
        <v/>
      </c>
      <c r="J145" s="65" t="str">
        <f ca="1">IFERROR(__xludf.DUMMYFUNCTION("""COMPUTED_VALUE"""),"")</f>
        <v/>
      </c>
      <c r="K145" s="65" t="str">
        <f ca="1">IFERROR(__xludf.DUMMYFUNCTION("""COMPUTED_VALUE"""),"")</f>
        <v/>
      </c>
      <c r="L145" s="65" t="str">
        <f ca="1">IFERROR(__xludf.DUMMYFUNCTION("""COMPUTED_VALUE"""),"")</f>
        <v/>
      </c>
      <c r="M145" s="65" t="str">
        <f ca="1">IFERROR(__xludf.DUMMYFUNCTION("""COMPUTED_VALUE"""),"")</f>
        <v/>
      </c>
      <c r="N145" s="65" t="str">
        <f ca="1">IFERROR(__xludf.DUMMYFUNCTION("""COMPUTED_VALUE"""),"")</f>
        <v/>
      </c>
      <c r="O145" s="65" t="str">
        <f ca="1">IFERROR(__xludf.DUMMYFUNCTION("""COMPUTED_VALUE"""),"")</f>
        <v/>
      </c>
      <c r="P145" s="65" t="str">
        <f ca="1">IFERROR(__xludf.DUMMYFUNCTION("""COMPUTED_VALUE"""),"")</f>
        <v/>
      </c>
      <c r="Q145" s="65" t="str">
        <f ca="1">IFERROR(__xludf.DUMMYFUNCTION("""COMPUTED_VALUE"""),"")</f>
        <v/>
      </c>
      <c r="R145" s="65" t="str">
        <f ca="1">IFERROR(__xludf.DUMMYFUNCTION("""COMPUTED_VALUE"""),"")</f>
        <v/>
      </c>
      <c r="S145" s="65" t="str">
        <f ca="1">IFERROR(__xludf.DUMMYFUNCTION("""COMPUTED_VALUE"""),"")</f>
        <v/>
      </c>
      <c r="T145" s="65" t="str">
        <f ca="1">IFERROR(__xludf.DUMMYFUNCTION("""COMPUTED_VALUE"""),"")</f>
        <v/>
      </c>
      <c r="U145" s="65" t="str">
        <f ca="1">IFERROR(__xludf.DUMMYFUNCTION("""COMPUTED_VALUE"""),"")</f>
        <v/>
      </c>
      <c r="V145" s="65" t="str">
        <f ca="1">IFERROR(__xludf.DUMMYFUNCTION("""COMPUTED_VALUE"""),"")</f>
        <v/>
      </c>
      <c r="W145" s="65" t="str">
        <f ca="1">IFERROR(__xludf.DUMMYFUNCTION("""COMPUTED_VALUE"""),"")</f>
        <v/>
      </c>
      <c r="X145" s="65" t="str">
        <f ca="1">IFERROR(__xludf.DUMMYFUNCTION("""COMPUTED_VALUE"""),"")</f>
        <v/>
      </c>
      <c r="Y145" s="65" t="str">
        <f ca="1">IFERROR(__xludf.DUMMYFUNCTION("""COMPUTED_VALUE"""),"")</f>
        <v/>
      </c>
      <c r="Z145" s="65" t="str">
        <f ca="1">IFERROR(__xludf.DUMMYFUNCTION("""COMPUTED_VALUE"""),"")</f>
        <v/>
      </c>
      <c r="AA145" s="65" t="str">
        <f ca="1">IFERROR(__xludf.DUMMYFUNCTION("""COMPUTED_VALUE"""),"")</f>
        <v/>
      </c>
      <c r="AB145" s="65" t="str">
        <f ca="1">IFERROR(__xludf.DUMMYFUNCTION("""COMPUTED_VALUE"""),"")</f>
        <v/>
      </c>
      <c r="AC145" s="65" t="str">
        <f ca="1">IFERROR(__xludf.DUMMYFUNCTION("""COMPUTED_VALUE"""),"")</f>
        <v/>
      </c>
      <c r="AD145" s="65" t="str">
        <f ca="1">IFERROR(__xludf.DUMMYFUNCTION("""COMPUTED_VALUE"""),"")</f>
        <v/>
      </c>
      <c r="AE145" s="65" t="str">
        <f ca="1">IFERROR(__xludf.DUMMYFUNCTION("""COMPUTED_VALUE"""),"")</f>
        <v/>
      </c>
      <c r="AF145" s="65" t="str">
        <f ca="1">IFERROR(__xludf.DUMMYFUNCTION("""COMPUTED_VALUE"""),"")</f>
        <v/>
      </c>
      <c r="AG145" s="65" t="str">
        <f ca="1">IFERROR(__xludf.DUMMYFUNCTION("""COMPUTED_VALUE"""),"")</f>
        <v/>
      </c>
    </row>
    <row r="146" spans="1:33" ht="13">
      <c r="A146" s="63">
        <v>2</v>
      </c>
      <c r="B146" s="86" t="str">
        <f ca="1">IFERROR(__xludf.DUMMYFUNCTION("IMPORTRANGE(""https://docs.google.com/spreadsheets/d/18mM5EtydPIDoazG2mRzApyUyNsqc4qdc-oJSBs1zPWY/edit#gid=1840491959"", ""Z2!A2:aF173"")"),"I.E. GENERAL SANTANDER")</f>
        <v>I.E. GENERAL SANTANDER</v>
      </c>
      <c r="C146" s="65">
        <f ca="1">IFERROR(__xludf.DUMMYFUNCTION("""COMPUTED_VALUE"""),1)</f>
        <v>1</v>
      </c>
      <c r="D146" s="66" t="str">
        <f ca="1">IFERROR(__xludf.DUMMYFUNCTION("""COMPUTED_VALUE"""),"Pendiente por Digitar")</f>
        <v>Pendiente por Digitar</v>
      </c>
      <c r="E146" s="65" t="str">
        <f ca="1">IFERROR(__xludf.DUMMYFUNCTION("""COMPUTED_VALUE"""),"")</f>
        <v/>
      </c>
      <c r="F146" s="65" t="str">
        <f ca="1">IFERROR(__xludf.DUMMYFUNCTION("""COMPUTED_VALUE"""),"")</f>
        <v/>
      </c>
      <c r="G146" s="65" t="str">
        <f ca="1">IFERROR(__xludf.DUMMYFUNCTION("""COMPUTED_VALUE"""),"")</f>
        <v/>
      </c>
      <c r="H146" s="65" t="str">
        <f ca="1">IFERROR(__xludf.DUMMYFUNCTION("""COMPUTED_VALUE"""),"")</f>
        <v/>
      </c>
      <c r="I146" s="65" t="str">
        <f ca="1">IFERROR(__xludf.DUMMYFUNCTION("""COMPUTED_VALUE"""),"")</f>
        <v/>
      </c>
      <c r="J146" s="65" t="str">
        <f ca="1">IFERROR(__xludf.DUMMYFUNCTION("""COMPUTED_VALUE"""),"")</f>
        <v/>
      </c>
      <c r="K146" s="65" t="str">
        <f ca="1">IFERROR(__xludf.DUMMYFUNCTION("""COMPUTED_VALUE"""),"")</f>
        <v/>
      </c>
      <c r="L146" s="65" t="str">
        <f ca="1">IFERROR(__xludf.DUMMYFUNCTION("""COMPUTED_VALUE"""),"")</f>
        <v/>
      </c>
      <c r="M146" s="65" t="str">
        <f ca="1">IFERROR(__xludf.DUMMYFUNCTION("""COMPUTED_VALUE"""),"")</f>
        <v/>
      </c>
      <c r="N146" s="65" t="str">
        <f ca="1">IFERROR(__xludf.DUMMYFUNCTION("""COMPUTED_VALUE"""),"")</f>
        <v/>
      </c>
      <c r="O146" s="65" t="str">
        <f ca="1">IFERROR(__xludf.DUMMYFUNCTION("""COMPUTED_VALUE"""),"")</f>
        <v/>
      </c>
      <c r="P146" s="65" t="str">
        <f ca="1">IFERROR(__xludf.DUMMYFUNCTION("""COMPUTED_VALUE"""),"")</f>
        <v/>
      </c>
      <c r="Q146" s="65" t="str">
        <f ca="1">IFERROR(__xludf.DUMMYFUNCTION("""COMPUTED_VALUE"""),"")</f>
        <v/>
      </c>
      <c r="R146" s="65" t="str">
        <f ca="1">IFERROR(__xludf.DUMMYFUNCTION("""COMPUTED_VALUE"""),"")</f>
        <v/>
      </c>
      <c r="S146" s="65" t="str">
        <f ca="1">IFERROR(__xludf.DUMMYFUNCTION("""COMPUTED_VALUE"""),"")</f>
        <v/>
      </c>
      <c r="T146" s="65" t="str">
        <f ca="1">IFERROR(__xludf.DUMMYFUNCTION("""COMPUTED_VALUE"""),"")</f>
        <v/>
      </c>
      <c r="U146" s="65" t="str">
        <f ca="1">IFERROR(__xludf.DUMMYFUNCTION("""COMPUTED_VALUE"""),"")</f>
        <v/>
      </c>
      <c r="V146" s="65" t="str">
        <f ca="1">IFERROR(__xludf.DUMMYFUNCTION("""COMPUTED_VALUE"""),"")</f>
        <v/>
      </c>
      <c r="W146" s="65" t="str">
        <f ca="1">IFERROR(__xludf.DUMMYFUNCTION("""COMPUTED_VALUE"""),"")</f>
        <v/>
      </c>
      <c r="X146" s="65" t="str">
        <f ca="1">IFERROR(__xludf.DUMMYFUNCTION("""COMPUTED_VALUE"""),"")</f>
        <v/>
      </c>
      <c r="Y146" s="65" t="str">
        <f ca="1">IFERROR(__xludf.DUMMYFUNCTION("""COMPUTED_VALUE"""),"")</f>
        <v/>
      </c>
      <c r="Z146" s="65" t="str">
        <f ca="1">IFERROR(__xludf.DUMMYFUNCTION("""COMPUTED_VALUE"""),"")</f>
        <v/>
      </c>
      <c r="AA146" s="65" t="str">
        <f ca="1">IFERROR(__xludf.DUMMYFUNCTION("""COMPUTED_VALUE"""),"")</f>
        <v/>
      </c>
      <c r="AB146" s="65" t="str">
        <f ca="1">IFERROR(__xludf.DUMMYFUNCTION("""COMPUTED_VALUE"""),"")</f>
        <v/>
      </c>
      <c r="AC146" s="65" t="str">
        <f ca="1">IFERROR(__xludf.DUMMYFUNCTION("""COMPUTED_VALUE"""),"")</f>
        <v/>
      </c>
      <c r="AD146" s="65" t="str">
        <f ca="1">IFERROR(__xludf.DUMMYFUNCTION("""COMPUTED_VALUE"""),"")</f>
        <v/>
      </c>
      <c r="AE146" s="65" t="str">
        <f ca="1">IFERROR(__xludf.DUMMYFUNCTION("""COMPUTED_VALUE"""),"")</f>
        <v/>
      </c>
      <c r="AF146" s="65" t="str">
        <f ca="1">IFERROR(__xludf.DUMMYFUNCTION("""COMPUTED_VALUE"""),"")</f>
        <v/>
      </c>
      <c r="AG146" s="65" t="str">
        <f ca="1">IFERROR(__xludf.DUMMYFUNCTION("""COMPUTED_VALUE"""),"")</f>
        <v/>
      </c>
    </row>
    <row r="147" spans="1:33" ht="13">
      <c r="A147" s="63">
        <v>2</v>
      </c>
      <c r="B147" s="64" t="str">
        <f ca="1">IFERROR(__xludf.DUMMYFUNCTION("""COMPUTED_VALUE"""),"I.E. GENERAL SANTANDER")</f>
        <v>I.E. GENERAL SANTANDER</v>
      </c>
      <c r="C147" s="65">
        <f ca="1">IFERROR(__xludf.DUMMYFUNCTION("""COMPUTED_VALUE"""),2)</f>
        <v>2</v>
      </c>
      <c r="D147" s="66" t="str">
        <f ca="1">IFERROR(__xludf.DUMMYFUNCTION("""COMPUTED_VALUE"""),"Pendiente por Digitar")</f>
        <v>Pendiente por Digitar</v>
      </c>
      <c r="E147" s="65" t="str">
        <f ca="1">IFERROR(__xludf.DUMMYFUNCTION("""COMPUTED_VALUE"""),"")</f>
        <v/>
      </c>
      <c r="F147" s="65" t="str">
        <f ca="1">IFERROR(__xludf.DUMMYFUNCTION("""COMPUTED_VALUE"""),"")</f>
        <v/>
      </c>
      <c r="G147" s="65" t="str">
        <f ca="1">IFERROR(__xludf.DUMMYFUNCTION("""COMPUTED_VALUE"""),"")</f>
        <v/>
      </c>
      <c r="H147" s="65" t="str">
        <f ca="1">IFERROR(__xludf.DUMMYFUNCTION("""COMPUTED_VALUE"""),"")</f>
        <v/>
      </c>
      <c r="I147" s="65" t="str">
        <f ca="1">IFERROR(__xludf.DUMMYFUNCTION("""COMPUTED_VALUE"""),"")</f>
        <v/>
      </c>
      <c r="J147" s="65" t="str">
        <f ca="1">IFERROR(__xludf.DUMMYFUNCTION("""COMPUTED_VALUE"""),"")</f>
        <v/>
      </c>
      <c r="K147" s="65" t="str">
        <f ca="1">IFERROR(__xludf.DUMMYFUNCTION("""COMPUTED_VALUE"""),"")</f>
        <v/>
      </c>
      <c r="L147" s="65" t="str">
        <f ca="1">IFERROR(__xludf.DUMMYFUNCTION("""COMPUTED_VALUE"""),"")</f>
        <v/>
      </c>
      <c r="M147" s="65" t="str">
        <f ca="1">IFERROR(__xludf.DUMMYFUNCTION("""COMPUTED_VALUE"""),"")</f>
        <v/>
      </c>
      <c r="N147" s="65" t="str">
        <f ca="1">IFERROR(__xludf.DUMMYFUNCTION("""COMPUTED_VALUE"""),"")</f>
        <v/>
      </c>
      <c r="O147" s="65" t="str">
        <f ca="1">IFERROR(__xludf.DUMMYFUNCTION("""COMPUTED_VALUE"""),"")</f>
        <v/>
      </c>
      <c r="P147" s="65" t="str">
        <f ca="1">IFERROR(__xludf.DUMMYFUNCTION("""COMPUTED_VALUE"""),"")</f>
        <v/>
      </c>
      <c r="Q147" s="65" t="str">
        <f ca="1">IFERROR(__xludf.DUMMYFUNCTION("""COMPUTED_VALUE"""),"")</f>
        <v/>
      </c>
      <c r="R147" s="65" t="str">
        <f ca="1">IFERROR(__xludf.DUMMYFUNCTION("""COMPUTED_VALUE"""),"")</f>
        <v/>
      </c>
      <c r="S147" s="65" t="str">
        <f ca="1">IFERROR(__xludf.DUMMYFUNCTION("""COMPUTED_VALUE"""),"")</f>
        <v/>
      </c>
      <c r="T147" s="65" t="str">
        <f ca="1">IFERROR(__xludf.DUMMYFUNCTION("""COMPUTED_VALUE"""),"")</f>
        <v/>
      </c>
      <c r="U147" s="65" t="str">
        <f ca="1">IFERROR(__xludf.DUMMYFUNCTION("""COMPUTED_VALUE"""),"")</f>
        <v/>
      </c>
      <c r="V147" s="65" t="str">
        <f ca="1">IFERROR(__xludf.DUMMYFUNCTION("""COMPUTED_VALUE"""),"")</f>
        <v/>
      </c>
      <c r="W147" s="65" t="str">
        <f ca="1">IFERROR(__xludf.DUMMYFUNCTION("""COMPUTED_VALUE"""),"")</f>
        <v/>
      </c>
      <c r="X147" s="65" t="str">
        <f ca="1">IFERROR(__xludf.DUMMYFUNCTION("""COMPUTED_VALUE"""),"")</f>
        <v/>
      </c>
      <c r="Y147" s="65" t="str">
        <f ca="1">IFERROR(__xludf.DUMMYFUNCTION("""COMPUTED_VALUE"""),"")</f>
        <v/>
      </c>
      <c r="Z147" s="65" t="str">
        <f ca="1">IFERROR(__xludf.DUMMYFUNCTION("""COMPUTED_VALUE"""),"")</f>
        <v/>
      </c>
      <c r="AA147" s="65" t="str">
        <f ca="1">IFERROR(__xludf.DUMMYFUNCTION("""COMPUTED_VALUE"""),"")</f>
        <v/>
      </c>
      <c r="AB147" s="65" t="str">
        <f ca="1">IFERROR(__xludf.DUMMYFUNCTION("""COMPUTED_VALUE"""),"")</f>
        <v/>
      </c>
      <c r="AC147" s="65" t="str">
        <f ca="1">IFERROR(__xludf.DUMMYFUNCTION("""COMPUTED_VALUE"""),"")</f>
        <v/>
      </c>
      <c r="AD147" s="65" t="str">
        <f ca="1">IFERROR(__xludf.DUMMYFUNCTION("""COMPUTED_VALUE"""),"")</f>
        <v/>
      </c>
      <c r="AE147" s="65" t="str">
        <f ca="1">IFERROR(__xludf.DUMMYFUNCTION("""COMPUTED_VALUE"""),"")</f>
        <v/>
      </c>
      <c r="AF147" s="65" t="str">
        <f ca="1">IFERROR(__xludf.DUMMYFUNCTION("""COMPUTED_VALUE"""),"")</f>
        <v/>
      </c>
      <c r="AG147" s="65" t="str">
        <f ca="1">IFERROR(__xludf.DUMMYFUNCTION("""COMPUTED_VALUE"""),"")</f>
        <v/>
      </c>
    </row>
    <row r="148" spans="1:33" ht="13">
      <c r="A148" s="63">
        <v>2</v>
      </c>
      <c r="B148" s="64" t="str">
        <f ca="1">IFERROR(__xludf.DUMMYFUNCTION("""COMPUTED_VALUE"""),"I.E. GENERAL SANTANDER")</f>
        <v>I.E. GENERAL SANTANDER</v>
      </c>
      <c r="C148" s="65">
        <f ca="1">IFERROR(__xludf.DUMMYFUNCTION("""COMPUTED_VALUE"""),3)</f>
        <v>3</v>
      </c>
      <c r="D148" s="66" t="str">
        <f ca="1">IFERROR(__xludf.DUMMYFUNCTION("""COMPUTED_VALUE"""),"Pendiente por Digitar")</f>
        <v>Pendiente por Digitar</v>
      </c>
      <c r="E148" s="65" t="str">
        <f ca="1">IFERROR(__xludf.DUMMYFUNCTION("""COMPUTED_VALUE"""),"")</f>
        <v/>
      </c>
      <c r="F148" s="65" t="str">
        <f ca="1">IFERROR(__xludf.DUMMYFUNCTION("""COMPUTED_VALUE"""),"")</f>
        <v/>
      </c>
      <c r="G148" s="65" t="str">
        <f ca="1">IFERROR(__xludf.DUMMYFUNCTION("""COMPUTED_VALUE"""),"")</f>
        <v/>
      </c>
      <c r="H148" s="65" t="str">
        <f ca="1">IFERROR(__xludf.DUMMYFUNCTION("""COMPUTED_VALUE"""),"")</f>
        <v/>
      </c>
      <c r="I148" s="65" t="str">
        <f ca="1">IFERROR(__xludf.DUMMYFUNCTION("""COMPUTED_VALUE"""),"")</f>
        <v/>
      </c>
      <c r="J148" s="65" t="str">
        <f ca="1">IFERROR(__xludf.DUMMYFUNCTION("""COMPUTED_VALUE"""),"")</f>
        <v/>
      </c>
      <c r="K148" s="65" t="str">
        <f ca="1">IFERROR(__xludf.DUMMYFUNCTION("""COMPUTED_VALUE"""),"")</f>
        <v/>
      </c>
      <c r="L148" s="65" t="str">
        <f ca="1">IFERROR(__xludf.DUMMYFUNCTION("""COMPUTED_VALUE"""),"")</f>
        <v/>
      </c>
      <c r="M148" s="65" t="str">
        <f ca="1">IFERROR(__xludf.DUMMYFUNCTION("""COMPUTED_VALUE"""),"")</f>
        <v/>
      </c>
      <c r="N148" s="65" t="str">
        <f ca="1">IFERROR(__xludf.DUMMYFUNCTION("""COMPUTED_VALUE"""),"")</f>
        <v/>
      </c>
      <c r="O148" s="65" t="str">
        <f ca="1">IFERROR(__xludf.DUMMYFUNCTION("""COMPUTED_VALUE"""),"")</f>
        <v/>
      </c>
      <c r="P148" s="65" t="str">
        <f ca="1">IFERROR(__xludf.DUMMYFUNCTION("""COMPUTED_VALUE"""),"")</f>
        <v/>
      </c>
      <c r="Q148" s="65" t="str">
        <f ca="1">IFERROR(__xludf.DUMMYFUNCTION("""COMPUTED_VALUE"""),"")</f>
        <v/>
      </c>
      <c r="R148" s="65" t="str">
        <f ca="1">IFERROR(__xludf.DUMMYFUNCTION("""COMPUTED_VALUE"""),"")</f>
        <v/>
      </c>
      <c r="S148" s="65" t="str">
        <f ca="1">IFERROR(__xludf.DUMMYFUNCTION("""COMPUTED_VALUE"""),"")</f>
        <v/>
      </c>
      <c r="T148" s="65" t="str">
        <f ca="1">IFERROR(__xludf.DUMMYFUNCTION("""COMPUTED_VALUE"""),"")</f>
        <v/>
      </c>
      <c r="U148" s="65" t="str">
        <f ca="1">IFERROR(__xludf.DUMMYFUNCTION("""COMPUTED_VALUE"""),"")</f>
        <v/>
      </c>
      <c r="V148" s="65" t="str">
        <f ca="1">IFERROR(__xludf.DUMMYFUNCTION("""COMPUTED_VALUE"""),"")</f>
        <v/>
      </c>
      <c r="W148" s="65" t="str">
        <f ca="1">IFERROR(__xludf.DUMMYFUNCTION("""COMPUTED_VALUE"""),"")</f>
        <v/>
      </c>
      <c r="X148" s="65" t="str">
        <f ca="1">IFERROR(__xludf.DUMMYFUNCTION("""COMPUTED_VALUE"""),"")</f>
        <v/>
      </c>
      <c r="Y148" s="65" t="str">
        <f ca="1">IFERROR(__xludf.DUMMYFUNCTION("""COMPUTED_VALUE"""),"")</f>
        <v/>
      </c>
      <c r="Z148" s="65" t="str">
        <f ca="1">IFERROR(__xludf.DUMMYFUNCTION("""COMPUTED_VALUE"""),"")</f>
        <v/>
      </c>
      <c r="AA148" s="65" t="str">
        <f ca="1">IFERROR(__xludf.DUMMYFUNCTION("""COMPUTED_VALUE"""),"")</f>
        <v/>
      </c>
      <c r="AB148" s="65" t="str">
        <f ca="1">IFERROR(__xludf.DUMMYFUNCTION("""COMPUTED_VALUE"""),"")</f>
        <v/>
      </c>
      <c r="AC148" s="65" t="str">
        <f ca="1">IFERROR(__xludf.DUMMYFUNCTION("""COMPUTED_VALUE"""),"")</f>
        <v/>
      </c>
      <c r="AD148" s="65" t="str">
        <f ca="1">IFERROR(__xludf.DUMMYFUNCTION("""COMPUTED_VALUE"""),"")</f>
        <v/>
      </c>
      <c r="AE148" s="65" t="str">
        <f ca="1">IFERROR(__xludf.DUMMYFUNCTION("""COMPUTED_VALUE"""),"")</f>
        <v/>
      </c>
      <c r="AF148" s="65" t="str">
        <f ca="1">IFERROR(__xludf.DUMMYFUNCTION("""COMPUTED_VALUE"""),"")</f>
        <v/>
      </c>
      <c r="AG148" s="65" t="str">
        <f ca="1">IFERROR(__xludf.DUMMYFUNCTION("""COMPUTED_VALUE"""),"")</f>
        <v/>
      </c>
    </row>
    <row r="149" spans="1:33" ht="13">
      <c r="A149" s="63">
        <v>2</v>
      </c>
      <c r="B149" s="64" t="str">
        <f ca="1">IFERROR(__xludf.DUMMYFUNCTION("""COMPUTED_VALUE"""),"I.E. GENERAL SANTANDER")</f>
        <v>I.E. GENERAL SANTANDER</v>
      </c>
      <c r="C149" s="65">
        <f ca="1">IFERROR(__xludf.DUMMYFUNCTION("""COMPUTED_VALUE"""),4)</f>
        <v>4</v>
      </c>
      <c r="D149" s="66" t="str">
        <f ca="1">IFERROR(__xludf.DUMMYFUNCTION("""COMPUTED_VALUE"""),"Pendiente por Digitar")</f>
        <v>Pendiente por Digitar</v>
      </c>
      <c r="E149" s="65" t="str">
        <f ca="1">IFERROR(__xludf.DUMMYFUNCTION("""COMPUTED_VALUE"""),"")</f>
        <v/>
      </c>
      <c r="F149" s="65" t="str">
        <f ca="1">IFERROR(__xludf.DUMMYFUNCTION("""COMPUTED_VALUE"""),"")</f>
        <v/>
      </c>
      <c r="G149" s="65" t="str">
        <f ca="1">IFERROR(__xludf.DUMMYFUNCTION("""COMPUTED_VALUE"""),"")</f>
        <v/>
      </c>
      <c r="H149" s="65" t="str">
        <f ca="1">IFERROR(__xludf.DUMMYFUNCTION("""COMPUTED_VALUE"""),"")</f>
        <v/>
      </c>
      <c r="I149" s="65" t="str">
        <f ca="1">IFERROR(__xludf.DUMMYFUNCTION("""COMPUTED_VALUE"""),"")</f>
        <v/>
      </c>
      <c r="J149" s="65" t="str">
        <f ca="1">IFERROR(__xludf.DUMMYFUNCTION("""COMPUTED_VALUE"""),"")</f>
        <v/>
      </c>
      <c r="K149" s="65" t="str">
        <f ca="1">IFERROR(__xludf.DUMMYFUNCTION("""COMPUTED_VALUE"""),"")</f>
        <v/>
      </c>
      <c r="L149" s="65" t="str">
        <f ca="1">IFERROR(__xludf.DUMMYFUNCTION("""COMPUTED_VALUE"""),"")</f>
        <v/>
      </c>
      <c r="M149" s="65" t="str">
        <f ca="1">IFERROR(__xludf.DUMMYFUNCTION("""COMPUTED_VALUE"""),"")</f>
        <v/>
      </c>
      <c r="N149" s="65" t="str">
        <f ca="1">IFERROR(__xludf.DUMMYFUNCTION("""COMPUTED_VALUE"""),"")</f>
        <v/>
      </c>
      <c r="O149" s="65" t="str">
        <f ca="1">IFERROR(__xludf.DUMMYFUNCTION("""COMPUTED_VALUE"""),"")</f>
        <v/>
      </c>
      <c r="P149" s="65" t="str">
        <f ca="1">IFERROR(__xludf.DUMMYFUNCTION("""COMPUTED_VALUE"""),"")</f>
        <v/>
      </c>
      <c r="Q149" s="65" t="str">
        <f ca="1">IFERROR(__xludf.DUMMYFUNCTION("""COMPUTED_VALUE"""),"")</f>
        <v/>
      </c>
      <c r="R149" s="65" t="str">
        <f ca="1">IFERROR(__xludf.DUMMYFUNCTION("""COMPUTED_VALUE"""),"")</f>
        <v/>
      </c>
      <c r="S149" s="65" t="str">
        <f ca="1">IFERROR(__xludf.DUMMYFUNCTION("""COMPUTED_VALUE"""),"")</f>
        <v/>
      </c>
      <c r="T149" s="65" t="str">
        <f ca="1">IFERROR(__xludf.DUMMYFUNCTION("""COMPUTED_VALUE"""),"")</f>
        <v/>
      </c>
      <c r="U149" s="65" t="str">
        <f ca="1">IFERROR(__xludf.DUMMYFUNCTION("""COMPUTED_VALUE"""),"")</f>
        <v/>
      </c>
      <c r="V149" s="65" t="str">
        <f ca="1">IFERROR(__xludf.DUMMYFUNCTION("""COMPUTED_VALUE"""),"")</f>
        <v/>
      </c>
      <c r="W149" s="65" t="str">
        <f ca="1">IFERROR(__xludf.DUMMYFUNCTION("""COMPUTED_VALUE"""),"")</f>
        <v/>
      </c>
      <c r="X149" s="65" t="str">
        <f ca="1">IFERROR(__xludf.DUMMYFUNCTION("""COMPUTED_VALUE"""),"")</f>
        <v/>
      </c>
      <c r="Y149" s="65" t="str">
        <f ca="1">IFERROR(__xludf.DUMMYFUNCTION("""COMPUTED_VALUE"""),"")</f>
        <v/>
      </c>
      <c r="Z149" s="65" t="str">
        <f ca="1">IFERROR(__xludf.DUMMYFUNCTION("""COMPUTED_VALUE"""),"")</f>
        <v/>
      </c>
      <c r="AA149" s="65" t="str">
        <f ca="1">IFERROR(__xludf.DUMMYFUNCTION("""COMPUTED_VALUE"""),"")</f>
        <v/>
      </c>
      <c r="AB149" s="65" t="str">
        <f ca="1">IFERROR(__xludf.DUMMYFUNCTION("""COMPUTED_VALUE"""),"")</f>
        <v/>
      </c>
      <c r="AC149" s="65" t="str">
        <f ca="1">IFERROR(__xludf.DUMMYFUNCTION("""COMPUTED_VALUE"""),"")</f>
        <v/>
      </c>
      <c r="AD149" s="65" t="str">
        <f ca="1">IFERROR(__xludf.DUMMYFUNCTION("""COMPUTED_VALUE"""),"")</f>
        <v/>
      </c>
      <c r="AE149" s="65" t="str">
        <f ca="1">IFERROR(__xludf.DUMMYFUNCTION("""COMPUTED_VALUE"""),"")</f>
        <v/>
      </c>
      <c r="AF149" s="65" t="str">
        <f ca="1">IFERROR(__xludf.DUMMYFUNCTION("""COMPUTED_VALUE"""),"")</f>
        <v/>
      </c>
      <c r="AG149" s="65" t="str">
        <f ca="1">IFERROR(__xludf.DUMMYFUNCTION("""COMPUTED_VALUE"""),"")</f>
        <v/>
      </c>
    </row>
    <row r="150" spans="1:33" ht="13">
      <c r="A150" s="63">
        <v>2</v>
      </c>
      <c r="B150" s="64" t="str">
        <f ca="1">IFERROR(__xludf.DUMMYFUNCTION("""COMPUTED_VALUE"""),"I.E. GENERAL SANTANDER")</f>
        <v>I.E. GENERAL SANTANDER</v>
      </c>
      <c r="C150" s="65">
        <f ca="1">IFERROR(__xludf.DUMMYFUNCTION("""COMPUTED_VALUE"""),5)</f>
        <v>5</v>
      </c>
      <c r="D150" s="66" t="str">
        <f ca="1">IFERROR(__xludf.DUMMYFUNCTION("""COMPUTED_VALUE"""),"Pendiente por Digitar")</f>
        <v>Pendiente por Digitar</v>
      </c>
      <c r="E150" s="65" t="str">
        <f ca="1">IFERROR(__xludf.DUMMYFUNCTION("""COMPUTED_VALUE"""),"")</f>
        <v/>
      </c>
      <c r="F150" s="65" t="str">
        <f ca="1">IFERROR(__xludf.DUMMYFUNCTION("""COMPUTED_VALUE"""),"")</f>
        <v/>
      </c>
      <c r="G150" s="65" t="str">
        <f ca="1">IFERROR(__xludf.DUMMYFUNCTION("""COMPUTED_VALUE"""),"")</f>
        <v/>
      </c>
      <c r="H150" s="65" t="str">
        <f ca="1">IFERROR(__xludf.DUMMYFUNCTION("""COMPUTED_VALUE"""),"")</f>
        <v/>
      </c>
      <c r="I150" s="65" t="str">
        <f ca="1">IFERROR(__xludf.DUMMYFUNCTION("""COMPUTED_VALUE"""),"")</f>
        <v/>
      </c>
      <c r="J150" s="65" t="str">
        <f ca="1">IFERROR(__xludf.DUMMYFUNCTION("""COMPUTED_VALUE"""),"")</f>
        <v/>
      </c>
      <c r="K150" s="65" t="str">
        <f ca="1">IFERROR(__xludf.DUMMYFUNCTION("""COMPUTED_VALUE"""),"")</f>
        <v/>
      </c>
      <c r="L150" s="65" t="str">
        <f ca="1">IFERROR(__xludf.DUMMYFUNCTION("""COMPUTED_VALUE"""),"")</f>
        <v/>
      </c>
      <c r="M150" s="65" t="str">
        <f ca="1">IFERROR(__xludf.DUMMYFUNCTION("""COMPUTED_VALUE"""),"")</f>
        <v/>
      </c>
      <c r="N150" s="65" t="str">
        <f ca="1">IFERROR(__xludf.DUMMYFUNCTION("""COMPUTED_VALUE"""),"")</f>
        <v/>
      </c>
      <c r="O150" s="65" t="str">
        <f ca="1">IFERROR(__xludf.DUMMYFUNCTION("""COMPUTED_VALUE"""),"")</f>
        <v/>
      </c>
      <c r="P150" s="65" t="str">
        <f ca="1">IFERROR(__xludf.DUMMYFUNCTION("""COMPUTED_VALUE"""),"")</f>
        <v/>
      </c>
      <c r="Q150" s="65" t="str">
        <f ca="1">IFERROR(__xludf.DUMMYFUNCTION("""COMPUTED_VALUE"""),"")</f>
        <v/>
      </c>
      <c r="R150" s="65" t="str">
        <f ca="1">IFERROR(__xludf.DUMMYFUNCTION("""COMPUTED_VALUE"""),"")</f>
        <v/>
      </c>
      <c r="S150" s="65" t="str">
        <f ca="1">IFERROR(__xludf.DUMMYFUNCTION("""COMPUTED_VALUE"""),"")</f>
        <v/>
      </c>
      <c r="T150" s="65" t="str">
        <f ca="1">IFERROR(__xludf.DUMMYFUNCTION("""COMPUTED_VALUE"""),"")</f>
        <v/>
      </c>
      <c r="U150" s="65" t="str">
        <f ca="1">IFERROR(__xludf.DUMMYFUNCTION("""COMPUTED_VALUE"""),"")</f>
        <v/>
      </c>
      <c r="V150" s="65" t="str">
        <f ca="1">IFERROR(__xludf.DUMMYFUNCTION("""COMPUTED_VALUE"""),"")</f>
        <v/>
      </c>
      <c r="W150" s="65" t="str">
        <f ca="1">IFERROR(__xludf.DUMMYFUNCTION("""COMPUTED_VALUE"""),"")</f>
        <v/>
      </c>
      <c r="X150" s="65" t="str">
        <f ca="1">IFERROR(__xludf.DUMMYFUNCTION("""COMPUTED_VALUE"""),"")</f>
        <v/>
      </c>
      <c r="Y150" s="65" t="str">
        <f ca="1">IFERROR(__xludf.DUMMYFUNCTION("""COMPUTED_VALUE"""),"")</f>
        <v/>
      </c>
      <c r="Z150" s="65" t="str">
        <f ca="1">IFERROR(__xludf.DUMMYFUNCTION("""COMPUTED_VALUE"""),"")</f>
        <v/>
      </c>
      <c r="AA150" s="65" t="str">
        <f ca="1">IFERROR(__xludf.DUMMYFUNCTION("""COMPUTED_VALUE"""),"")</f>
        <v/>
      </c>
      <c r="AB150" s="65" t="str">
        <f ca="1">IFERROR(__xludf.DUMMYFUNCTION("""COMPUTED_VALUE"""),"")</f>
        <v/>
      </c>
      <c r="AC150" s="65" t="str">
        <f ca="1">IFERROR(__xludf.DUMMYFUNCTION("""COMPUTED_VALUE"""),"")</f>
        <v/>
      </c>
      <c r="AD150" s="65" t="str">
        <f ca="1">IFERROR(__xludf.DUMMYFUNCTION("""COMPUTED_VALUE"""),"")</f>
        <v/>
      </c>
      <c r="AE150" s="65" t="str">
        <f ca="1">IFERROR(__xludf.DUMMYFUNCTION("""COMPUTED_VALUE"""),"")</f>
        <v/>
      </c>
      <c r="AF150" s="65" t="str">
        <f ca="1">IFERROR(__xludf.DUMMYFUNCTION("""COMPUTED_VALUE"""),"")</f>
        <v/>
      </c>
      <c r="AG150" s="65" t="str">
        <f ca="1">IFERROR(__xludf.DUMMYFUNCTION("""COMPUTED_VALUE"""),"")</f>
        <v/>
      </c>
    </row>
    <row r="151" spans="1:33" ht="13">
      <c r="A151" s="63">
        <v>2</v>
      </c>
      <c r="B151" s="64" t="str">
        <f ca="1">IFERROR(__xludf.DUMMYFUNCTION("""COMPUTED_VALUE"""),"I.E. GENERAL SANTANDER")</f>
        <v>I.E. GENERAL SANTANDER</v>
      </c>
      <c r="C151" s="65">
        <f ca="1">IFERROR(__xludf.DUMMYFUNCTION("""COMPUTED_VALUE"""),6)</f>
        <v>6</v>
      </c>
      <c r="D151" s="66" t="str">
        <f ca="1">IFERROR(__xludf.DUMMYFUNCTION("""COMPUTED_VALUE"""),"Pendiente por Digitar")</f>
        <v>Pendiente por Digitar</v>
      </c>
      <c r="E151" s="65" t="str">
        <f ca="1">IFERROR(__xludf.DUMMYFUNCTION("""COMPUTED_VALUE"""),"")</f>
        <v/>
      </c>
      <c r="F151" s="65" t="str">
        <f ca="1">IFERROR(__xludf.DUMMYFUNCTION("""COMPUTED_VALUE"""),"")</f>
        <v/>
      </c>
      <c r="G151" s="65" t="str">
        <f ca="1">IFERROR(__xludf.DUMMYFUNCTION("""COMPUTED_VALUE"""),"")</f>
        <v/>
      </c>
      <c r="H151" s="65" t="str">
        <f ca="1">IFERROR(__xludf.DUMMYFUNCTION("""COMPUTED_VALUE"""),"")</f>
        <v/>
      </c>
      <c r="I151" s="65" t="str">
        <f ca="1">IFERROR(__xludf.DUMMYFUNCTION("""COMPUTED_VALUE"""),"")</f>
        <v/>
      </c>
      <c r="J151" s="65" t="str">
        <f ca="1">IFERROR(__xludf.DUMMYFUNCTION("""COMPUTED_VALUE"""),"")</f>
        <v/>
      </c>
      <c r="K151" s="65" t="str">
        <f ca="1">IFERROR(__xludf.DUMMYFUNCTION("""COMPUTED_VALUE"""),"")</f>
        <v/>
      </c>
      <c r="L151" s="65" t="str">
        <f ca="1">IFERROR(__xludf.DUMMYFUNCTION("""COMPUTED_VALUE"""),"")</f>
        <v/>
      </c>
      <c r="M151" s="65" t="str">
        <f ca="1">IFERROR(__xludf.DUMMYFUNCTION("""COMPUTED_VALUE"""),"")</f>
        <v/>
      </c>
      <c r="N151" s="65" t="str">
        <f ca="1">IFERROR(__xludf.DUMMYFUNCTION("""COMPUTED_VALUE"""),"")</f>
        <v/>
      </c>
      <c r="O151" s="65" t="str">
        <f ca="1">IFERROR(__xludf.DUMMYFUNCTION("""COMPUTED_VALUE"""),"")</f>
        <v/>
      </c>
      <c r="P151" s="65" t="str">
        <f ca="1">IFERROR(__xludf.DUMMYFUNCTION("""COMPUTED_VALUE"""),"")</f>
        <v/>
      </c>
      <c r="Q151" s="65" t="str">
        <f ca="1">IFERROR(__xludf.DUMMYFUNCTION("""COMPUTED_VALUE"""),"")</f>
        <v/>
      </c>
      <c r="R151" s="65" t="str">
        <f ca="1">IFERROR(__xludf.DUMMYFUNCTION("""COMPUTED_VALUE"""),"")</f>
        <v/>
      </c>
      <c r="S151" s="65" t="str">
        <f ca="1">IFERROR(__xludf.DUMMYFUNCTION("""COMPUTED_VALUE"""),"")</f>
        <v/>
      </c>
      <c r="T151" s="65" t="str">
        <f ca="1">IFERROR(__xludf.DUMMYFUNCTION("""COMPUTED_VALUE"""),"")</f>
        <v/>
      </c>
      <c r="U151" s="65" t="str">
        <f ca="1">IFERROR(__xludf.DUMMYFUNCTION("""COMPUTED_VALUE"""),"")</f>
        <v/>
      </c>
      <c r="V151" s="65" t="str">
        <f ca="1">IFERROR(__xludf.DUMMYFUNCTION("""COMPUTED_VALUE"""),"")</f>
        <v/>
      </c>
      <c r="W151" s="65" t="str">
        <f ca="1">IFERROR(__xludf.DUMMYFUNCTION("""COMPUTED_VALUE"""),"")</f>
        <v/>
      </c>
      <c r="X151" s="65" t="str">
        <f ca="1">IFERROR(__xludf.DUMMYFUNCTION("""COMPUTED_VALUE"""),"")</f>
        <v/>
      </c>
      <c r="Y151" s="65" t="str">
        <f ca="1">IFERROR(__xludf.DUMMYFUNCTION("""COMPUTED_VALUE"""),"")</f>
        <v/>
      </c>
      <c r="Z151" s="65" t="str">
        <f ca="1">IFERROR(__xludf.DUMMYFUNCTION("""COMPUTED_VALUE"""),"")</f>
        <v/>
      </c>
      <c r="AA151" s="65" t="str">
        <f ca="1">IFERROR(__xludf.DUMMYFUNCTION("""COMPUTED_VALUE"""),"")</f>
        <v/>
      </c>
      <c r="AB151" s="65" t="str">
        <f ca="1">IFERROR(__xludf.DUMMYFUNCTION("""COMPUTED_VALUE"""),"")</f>
        <v/>
      </c>
      <c r="AC151" s="65" t="str">
        <f ca="1">IFERROR(__xludf.DUMMYFUNCTION("""COMPUTED_VALUE"""),"")</f>
        <v/>
      </c>
      <c r="AD151" s="65" t="str">
        <f ca="1">IFERROR(__xludf.DUMMYFUNCTION("""COMPUTED_VALUE"""),"")</f>
        <v/>
      </c>
      <c r="AE151" s="65" t="str">
        <f ca="1">IFERROR(__xludf.DUMMYFUNCTION("""COMPUTED_VALUE"""),"")</f>
        <v/>
      </c>
      <c r="AF151" s="65" t="str">
        <f ca="1">IFERROR(__xludf.DUMMYFUNCTION("""COMPUTED_VALUE"""),"")</f>
        <v/>
      </c>
      <c r="AG151" s="65" t="str">
        <f ca="1">IFERROR(__xludf.DUMMYFUNCTION("""COMPUTED_VALUE"""),"")</f>
        <v/>
      </c>
    </row>
    <row r="152" spans="1:33" ht="13">
      <c r="A152" s="63">
        <v>2</v>
      </c>
      <c r="B152" s="64" t="str">
        <f ca="1">IFERROR(__xludf.DUMMYFUNCTION("""COMPUTED_VALUE"""),"I.E. GENERAL SANTANDER")</f>
        <v>I.E. GENERAL SANTANDER</v>
      </c>
      <c r="C152" s="65">
        <f ca="1">IFERROR(__xludf.DUMMYFUNCTION("""COMPUTED_VALUE"""),7)</f>
        <v>7</v>
      </c>
      <c r="D152" s="66" t="str">
        <f ca="1">IFERROR(__xludf.DUMMYFUNCTION("""COMPUTED_VALUE"""),"Pendiente por Digitar")</f>
        <v>Pendiente por Digitar</v>
      </c>
      <c r="E152" s="65" t="str">
        <f ca="1">IFERROR(__xludf.DUMMYFUNCTION("""COMPUTED_VALUE"""),"")</f>
        <v/>
      </c>
      <c r="F152" s="65" t="str">
        <f ca="1">IFERROR(__xludf.DUMMYFUNCTION("""COMPUTED_VALUE"""),"")</f>
        <v/>
      </c>
      <c r="G152" s="65" t="str">
        <f ca="1">IFERROR(__xludf.DUMMYFUNCTION("""COMPUTED_VALUE"""),"")</f>
        <v/>
      </c>
      <c r="H152" s="65" t="str">
        <f ca="1">IFERROR(__xludf.DUMMYFUNCTION("""COMPUTED_VALUE"""),"")</f>
        <v/>
      </c>
      <c r="I152" s="65" t="str">
        <f ca="1">IFERROR(__xludf.DUMMYFUNCTION("""COMPUTED_VALUE"""),"")</f>
        <v/>
      </c>
      <c r="J152" s="65" t="str">
        <f ca="1">IFERROR(__xludf.DUMMYFUNCTION("""COMPUTED_VALUE"""),"")</f>
        <v/>
      </c>
      <c r="K152" s="65" t="str">
        <f ca="1">IFERROR(__xludf.DUMMYFUNCTION("""COMPUTED_VALUE"""),"")</f>
        <v/>
      </c>
      <c r="L152" s="65" t="str">
        <f ca="1">IFERROR(__xludf.DUMMYFUNCTION("""COMPUTED_VALUE"""),"")</f>
        <v/>
      </c>
      <c r="M152" s="65" t="str">
        <f ca="1">IFERROR(__xludf.DUMMYFUNCTION("""COMPUTED_VALUE"""),"")</f>
        <v/>
      </c>
      <c r="N152" s="65" t="str">
        <f ca="1">IFERROR(__xludf.DUMMYFUNCTION("""COMPUTED_VALUE"""),"")</f>
        <v/>
      </c>
      <c r="O152" s="65" t="str">
        <f ca="1">IFERROR(__xludf.DUMMYFUNCTION("""COMPUTED_VALUE"""),"")</f>
        <v/>
      </c>
      <c r="P152" s="65" t="str">
        <f ca="1">IFERROR(__xludf.DUMMYFUNCTION("""COMPUTED_VALUE"""),"")</f>
        <v/>
      </c>
      <c r="Q152" s="65" t="str">
        <f ca="1">IFERROR(__xludf.DUMMYFUNCTION("""COMPUTED_VALUE"""),"")</f>
        <v/>
      </c>
      <c r="R152" s="65" t="str">
        <f ca="1">IFERROR(__xludf.DUMMYFUNCTION("""COMPUTED_VALUE"""),"")</f>
        <v/>
      </c>
      <c r="S152" s="65" t="str">
        <f ca="1">IFERROR(__xludf.DUMMYFUNCTION("""COMPUTED_VALUE"""),"")</f>
        <v/>
      </c>
      <c r="T152" s="65" t="str">
        <f ca="1">IFERROR(__xludf.DUMMYFUNCTION("""COMPUTED_VALUE"""),"")</f>
        <v/>
      </c>
      <c r="U152" s="65" t="str">
        <f ca="1">IFERROR(__xludf.DUMMYFUNCTION("""COMPUTED_VALUE"""),"")</f>
        <v/>
      </c>
      <c r="V152" s="65" t="str">
        <f ca="1">IFERROR(__xludf.DUMMYFUNCTION("""COMPUTED_VALUE"""),"")</f>
        <v/>
      </c>
      <c r="W152" s="65" t="str">
        <f ca="1">IFERROR(__xludf.DUMMYFUNCTION("""COMPUTED_VALUE"""),"")</f>
        <v/>
      </c>
      <c r="X152" s="65" t="str">
        <f ca="1">IFERROR(__xludf.DUMMYFUNCTION("""COMPUTED_VALUE"""),"")</f>
        <v/>
      </c>
      <c r="Y152" s="65" t="str">
        <f ca="1">IFERROR(__xludf.DUMMYFUNCTION("""COMPUTED_VALUE"""),"")</f>
        <v/>
      </c>
      <c r="Z152" s="65" t="str">
        <f ca="1">IFERROR(__xludf.DUMMYFUNCTION("""COMPUTED_VALUE"""),"")</f>
        <v/>
      </c>
      <c r="AA152" s="65" t="str">
        <f ca="1">IFERROR(__xludf.DUMMYFUNCTION("""COMPUTED_VALUE"""),"")</f>
        <v/>
      </c>
      <c r="AB152" s="65" t="str">
        <f ca="1">IFERROR(__xludf.DUMMYFUNCTION("""COMPUTED_VALUE"""),"")</f>
        <v/>
      </c>
      <c r="AC152" s="65" t="str">
        <f ca="1">IFERROR(__xludf.DUMMYFUNCTION("""COMPUTED_VALUE"""),"")</f>
        <v/>
      </c>
      <c r="AD152" s="65" t="str">
        <f ca="1">IFERROR(__xludf.DUMMYFUNCTION("""COMPUTED_VALUE"""),"")</f>
        <v/>
      </c>
      <c r="AE152" s="65" t="str">
        <f ca="1">IFERROR(__xludf.DUMMYFUNCTION("""COMPUTED_VALUE"""),"")</f>
        <v/>
      </c>
      <c r="AF152" s="65" t="str">
        <f ca="1">IFERROR(__xludf.DUMMYFUNCTION("""COMPUTED_VALUE"""),"")</f>
        <v/>
      </c>
      <c r="AG152" s="65" t="str">
        <f ca="1">IFERROR(__xludf.DUMMYFUNCTION("""COMPUTED_VALUE"""),"")</f>
        <v/>
      </c>
    </row>
    <row r="153" spans="1:33" ht="13">
      <c r="A153" s="63">
        <v>2</v>
      </c>
      <c r="B153" s="64" t="str">
        <f ca="1">IFERROR(__xludf.DUMMYFUNCTION("""COMPUTED_VALUE"""),"I.E. GENERAL SANTANDER")</f>
        <v>I.E. GENERAL SANTANDER</v>
      </c>
      <c r="C153" s="65">
        <f ca="1">IFERROR(__xludf.DUMMYFUNCTION("""COMPUTED_VALUE"""),8)</f>
        <v>8</v>
      </c>
      <c r="D153" s="66" t="str">
        <f ca="1">IFERROR(__xludf.DUMMYFUNCTION("""COMPUTED_VALUE"""),"Pendiente por Digitar")</f>
        <v>Pendiente por Digitar</v>
      </c>
      <c r="E153" s="65" t="str">
        <f ca="1">IFERROR(__xludf.DUMMYFUNCTION("""COMPUTED_VALUE"""),"")</f>
        <v/>
      </c>
      <c r="F153" s="65" t="str">
        <f ca="1">IFERROR(__xludf.DUMMYFUNCTION("""COMPUTED_VALUE"""),"")</f>
        <v/>
      </c>
      <c r="G153" s="65" t="str">
        <f ca="1">IFERROR(__xludf.DUMMYFUNCTION("""COMPUTED_VALUE"""),"")</f>
        <v/>
      </c>
      <c r="H153" s="65" t="str">
        <f ca="1">IFERROR(__xludf.DUMMYFUNCTION("""COMPUTED_VALUE"""),"")</f>
        <v/>
      </c>
      <c r="I153" s="65" t="str">
        <f ca="1">IFERROR(__xludf.DUMMYFUNCTION("""COMPUTED_VALUE"""),"")</f>
        <v/>
      </c>
      <c r="J153" s="65" t="str">
        <f ca="1">IFERROR(__xludf.DUMMYFUNCTION("""COMPUTED_VALUE"""),"")</f>
        <v/>
      </c>
      <c r="K153" s="65" t="str">
        <f ca="1">IFERROR(__xludf.DUMMYFUNCTION("""COMPUTED_VALUE"""),"")</f>
        <v/>
      </c>
      <c r="L153" s="65" t="str">
        <f ca="1">IFERROR(__xludf.DUMMYFUNCTION("""COMPUTED_VALUE"""),"")</f>
        <v/>
      </c>
      <c r="M153" s="65" t="str">
        <f ca="1">IFERROR(__xludf.DUMMYFUNCTION("""COMPUTED_VALUE"""),"")</f>
        <v/>
      </c>
      <c r="N153" s="65" t="str">
        <f ca="1">IFERROR(__xludf.DUMMYFUNCTION("""COMPUTED_VALUE"""),"")</f>
        <v/>
      </c>
      <c r="O153" s="65" t="str">
        <f ca="1">IFERROR(__xludf.DUMMYFUNCTION("""COMPUTED_VALUE"""),"")</f>
        <v/>
      </c>
      <c r="P153" s="65" t="str">
        <f ca="1">IFERROR(__xludf.DUMMYFUNCTION("""COMPUTED_VALUE"""),"")</f>
        <v/>
      </c>
      <c r="Q153" s="65" t="str">
        <f ca="1">IFERROR(__xludf.DUMMYFUNCTION("""COMPUTED_VALUE"""),"")</f>
        <v/>
      </c>
      <c r="R153" s="65" t="str">
        <f ca="1">IFERROR(__xludf.DUMMYFUNCTION("""COMPUTED_VALUE"""),"")</f>
        <v/>
      </c>
      <c r="S153" s="65" t="str">
        <f ca="1">IFERROR(__xludf.DUMMYFUNCTION("""COMPUTED_VALUE"""),"")</f>
        <v/>
      </c>
      <c r="T153" s="65" t="str">
        <f ca="1">IFERROR(__xludf.DUMMYFUNCTION("""COMPUTED_VALUE"""),"")</f>
        <v/>
      </c>
      <c r="U153" s="65" t="str">
        <f ca="1">IFERROR(__xludf.DUMMYFUNCTION("""COMPUTED_VALUE"""),"")</f>
        <v/>
      </c>
      <c r="V153" s="65" t="str">
        <f ca="1">IFERROR(__xludf.DUMMYFUNCTION("""COMPUTED_VALUE"""),"")</f>
        <v/>
      </c>
      <c r="W153" s="65" t="str">
        <f ca="1">IFERROR(__xludf.DUMMYFUNCTION("""COMPUTED_VALUE"""),"")</f>
        <v/>
      </c>
      <c r="X153" s="65" t="str">
        <f ca="1">IFERROR(__xludf.DUMMYFUNCTION("""COMPUTED_VALUE"""),"")</f>
        <v/>
      </c>
      <c r="Y153" s="65" t="str">
        <f ca="1">IFERROR(__xludf.DUMMYFUNCTION("""COMPUTED_VALUE"""),"")</f>
        <v/>
      </c>
      <c r="Z153" s="65" t="str">
        <f ca="1">IFERROR(__xludf.DUMMYFUNCTION("""COMPUTED_VALUE"""),"")</f>
        <v/>
      </c>
      <c r="AA153" s="65" t="str">
        <f ca="1">IFERROR(__xludf.DUMMYFUNCTION("""COMPUTED_VALUE"""),"")</f>
        <v/>
      </c>
      <c r="AB153" s="65" t="str">
        <f ca="1">IFERROR(__xludf.DUMMYFUNCTION("""COMPUTED_VALUE"""),"")</f>
        <v/>
      </c>
      <c r="AC153" s="65" t="str">
        <f ca="1">IFERROR(__xludf.DUMMYFUNCTION("""COMPUTED_VALUE"""),"")</f>
        <v/>
      </c>
      <c r="AD153" s="65" t="str">
        <f ca="1">IFERROR(__xludf.DUMMYFUNCTION("""COMPUTED_VALUE"""),"")</f>
        <v/>
      </c>
      <c r="AE153" s="65" t="str">
        <f ca="1">IFERROR(__xludf.DUMMYFUNCTION("""COMPUTED_VALUE"""),"")</f>
        <v/>
      </c>
      <c r="AF153" s="65" t="str">
        <f ca="1">IFERROR(__xludf.DUMMYFUNCTION("""COMPUTED_VALUE"""),"")</f>
        <v/>
      </c>
      <c r="AG153" s="65" t="str">
        <f ca="1">IFERROR(__xludf.DUMMYFUNCTION("""COMPUTED_VALUE"""),"")</f>
        <v/>
      </c>
    </row>
    <row r="154" spans="1:33" ht="13">
      <c r="A154" s="63">
        <v>2</v>
      </c>
      <c r="B154" s="64" t="str">
        <f ca="1">IFERROR(__xludf.DUMMYFUNCTION("""COMPUTED_VALUE"""),"I.E. GENERAL SANTANDER")</f>
        <v>I.E. GENERAL SANTANDER</v>
      </c>
      <c r="C154" s="65">
        <f ca="1">IFERROR(__xludf.DUMMYFUNCTION("""COMPUTED_VALUE"""),9)</f>
        <v>9</v>
      </c>
      <c r="D154" s="66" t="str">
        <f ca="1">IFERROR(__xludf.DUMMYFUNCTION("""COMPUTED_VALUE"""),"Pendiente por Digitar")</f>
        <v>Pendiente por Digitar</v>
      </c>
      <c r="E154" s="65" t="str">
        <f ca="1">IFERROR(__xludf.DUMMYFUNCTION("""COMPUTED_VALUE"""),"")</f>
        <v/>
      </c>
      <c r="F154" s="65" t="str">
        <f ca="1">IFERROR(__xludf.DUMMYFUNCTION("""COMPUTED_VALUE"""),"")</f>
        <v/>
      </c>
      <c r="G154" s="65" t="str">
        <f ca="1">IFERROR(__xludf.DUMMYFUNCTION("""COMPUTED_VALUE"""),"")</f>
        <v/>
      </c>
      <c r="H154" s="65" t="str">
        <f ca="1">IFERROR(__xludf.DUMMYFUNCTION("""COMPUTED_VALUE"""),"")</f>
        <v/>
      </c>
      <c r="I154" s="65" t="str">
        <f ca="1">IFERROR(__xludf.DUMMYFUNCTION("""COMPUTED_VALUE"""),"")</f>
        <v/>
      </c>
      <c r="J154" s="65" t="str">
        <f ca="1">IFERROR(__xludf.DUMMYFUNCTION("""COMPUTED_VALUE"""),"")</f>
        <v/>
      </c>
      <c r="K154" s="65" t="str">
        <f ca="1">IFERROR(__xludf.DUMMYFUNCTION("""COMPUTED_VALUE"""),"")</f>
        <v/>
      </c>
      <c r="L154" s="65" t="str">
        <f ca="1">IFERROR(__xludf.DUMMYFUNCTION("""COMPUTED_VALUE"""),"")</f>
        <v/>
      </c>
      <c r="M154" s="65" t="str">
        <f ca="1">IFERROR(__xludf.DUMMYFUNCTION("""COMPUTED_VALUE"""),"")</f>
        <v/>
      </c>
      <c r="N154" s="65" t="str">
        <f ca="1">IFERROR(__xludf.DUMMYFUNCTION("""COMPUTED_VALUE"""),"")</f>
        <v/>
      </c>
      <c r="O154" s="65" t="str">
        <f ca="1">IFERROR(__xludf.DUMMYFUNCTION("""COMPUTED_VALUE"""),"")</f>
        <v/>
      </c>
      <c r="P154" s="65" t="str">
        <f ca="1">IFERROR(__xludf.DUMMYFUNCTION("""COMPUTED_VALUE"""),"")</f>
        <v/>
      </c>
      <c r="Q154" s="65" t="str">
        <f ca="1">IFERROR(__xludf.DUMMYFUNCTION("""COMPUTED_VALUE"""),"")</f>
        <v/>
      </c>
      <c r="R154" s="65" t="str">
        <f ca="1">IFERROR(__xludf.DUMMYFUNCTION("""COMPUTED_VALUE"""),"")</f>
        <v/>
      </c>
      <c r="S154" s="65" t="str">
        <f ca="1">IFERROR(__xludf.DUMMYFUNCTION("""COMPUTED_VALUE"""),"")</f>
        <v/>
      </c>
      <c r="T154" s="65" t="str">
        <f ca="1">IFERROR(__xludf.DUMMYFUNCTION("""COMPUTED_VALUE"""),"")</f>
        <v/>
      </c>
      <c r="U154" s="65" t="str">
        <f ca="1">IFERROR(__xludf.DUMMYFUNCTION("""COMPUTED_VALUE"""),"")</f>
        <v/>
      </c>
      <c r="V154" s="65" t="str">
        <f ca="1">IFERROR(__xludf.DUMMYFUNCTION("""COMPUTED_VALUE"""),"")</f>
        <v/>
      </c>
      <c r="W154" s="65" t="str">
        <f ca="1">IFERROR(__xludf.DUMMYFUNCTION("""COMPUTED_VALUE"""),"")</f>
        <v/>
      </c>
      <c r="X154" s="65" t="str">
        <f ca="1">IFERROR(__xludf.DUMMYFUNCTION("""COMPUTED_VALUE"""),"")</f>
        <v/>
      </c>
      <c r="Y154" s="65" t="str">
        <f ca="1">IFERROR(__xludf.DUMMYFUNCTION("""COMPUTED_VALUE"""),"")</f>
        <v/>
      </c>
      <c r="Z154" s="65" t="str">
        <f ca="1">IFERROR(__xludf.DUMMYFUNCTION("""COMPUTED_VALUE"""),"")</f>
        <v/>
      </c>
      <c r="AA154" s="65" t="str">
        <f ca="1">IFERROR(__xludf.DUMMYFUNCTION("""COMPUTED_VALUE"""),"")</f>
        <v/>
      </c>
      <c r="AB154" s="65" t="str">
        <f ca="1">IFERROR(__xludf.DUMMYFUNCTION("""COMPUTED_VALUE"""),"")</f>
        <v/>
      </c>
      <c r="AC154" s="65" t="str">
        <f ca="1">IFERROR(__xludf.DUMMYFUNCTION("""COMPUTED_VALUE"""),"")</f>
        <v/>
      </c>
      <c r="AD154" s="65" t="str">
        <f ca="1">IFERROR(__xludf.DUMMYFUNCTION("""COMPUTED_VALUE"""),"")</f>
        <v/>
      </c>
      <c r="AE154" s="65" t="str">
        <f ca="1">IFERROR(__xludf.DUMMYFUNCTION("""COMPUTED_VALUE"""),"")</f>
        <v/>
      </c>
      <c r="AF154" s="65" t="str">
        <f ca="1">IFERROR(__xludf.DUMMYFUNCTION("""COMPUTED_VALUE"""),"")</f>
        <v/>
      </c>
      <c r="AG154" s="65" t="str">
        <f ca="1">IFERROR(__xludf.DUMMYFUNCTION("""COMPUTED_VALUE"""),"")</f>
        <v/>
      </c>
    </row>
    <row r="155" spans="1:33" ht="13">
      <c r="A155" s="63">
        <v>2</v>
      </c>
      <c r="B155" s="64" t="str">
        <f ca="1">IFERROR(__xludf.DUMMYFUNCTION("""COMPUTED_VALUE"""),"I.E. GENERAL SANTANDER")</f>
        <v>I.E. GENERAL SANTANDER</v>
      </c>
      <c r="C155" s="65">
        <f ca="1">IFERROR(__xludf.DUMMYFUNCTION("""COMPUTED_VALUE"""),10)</f>
        <v>10</v>
      </c>
      <c r="D155" s="66" t="str">
        <f ca="1">IFERROR(__xludf.DUMMYFUNCTION("""COMPUTED_VALUE"""),"Pendiente por Digitar")</f>
        <v>Pendiente por Digitar</v>
      </c>
      <c r="E155" s="65" t="str">
        <f ca="1">IFERROR(__xludf.DUMMYFUNCTION("""COMPUTED_VALUE"""),"")</f>
        <v/>
      </c>
      <c r="F155" s="65" t="str">
        <f ca="1">IFERROR(__xludf.DUMMYFUNCTION("""COMPUTED_VALUE"""),"")</f>
        <v/>
      </c>
      <c r="G155" s="65" t="str">
        <f ca="1">IFERROR(__xludf.DUMMYFUNCTION("""COMPUTED_VALUE"""),"")</f>
        <v/>
      </c>
      <c r="H155" s="65" t="str">
        <f ca="1">IFERROR(__xludf.DUMMYFUNCTION("""COMPUTED_VALUE"""),"")</f>
        <v/>
      </c>
      <c r="I155" s="65" t="str">
        <f ca="1">IFERROR(__xludf.DUMMYFUNCTION("""COMPUTED_VALUE"""),"")</f>
        <v/>
      </c>
      <c r="J155" s="65" t="str">
        <f ca="1">IFERROR(__xludf.DUMMYFUNCTION("""COMPUTED_VALUE"""),"")</f>
        <v/>
      </c>
      <c r="K155" s="65" t="str">
        <f ca="1">IFERROR(__xludf.DUMMYFUNCTION("""COMPUTED_VALUE"""),"")</f>
        <v/>
      </c>
      <c r="L155" s="65" t="str">
        <f ca="1">IFERROR(__xludf.DUMMYFUNCTION("""COMPUTED_VALUE"""),"")</f>
        <v/>
      </c>
      <c r="M155" s="65" t="str">
        <f ca="1">IFERROR(__xludf.DUMMYFUNCTION("""COMPUTED_VALUE"""),"")</f>
        <v/>
      </c>
      <c r="N155" s="65" t="str">
        <f ca="1">IFERROR(__xludf.DUMMYFUNCTION("""COMPUTED_VALUE"""),"")</f>
        <v/>
      </c>
      <c r="O155" s="65" t="str">
        <f ca="1">IFERROR(__xludf.DUMMYFUNCTION("""COMPUTED_VALUE"""),"")</f>
        <v/>
      </c>
      <c r="P155" s="65" t="str">
        <f ca="1">IFERROR(__xludf.DUMMYFUNCTION("""COMPUTED_VALUE"""),"")</f>
        <v/>
      </c>
      <c r="Q155" s="65" t="str">
        <f ca="1">IFERROR(__xludf.DUMMYFUNCTION("""COMPUTED_VALUE"""),"")</f>
        <v/>
      </c>
      <c r="R155" s="65" t="str">
        <f ca="1">IFERROR(__xludf.DUMMYFUNCTION("""COMPUTED_VALUE"""),"")</f>
        <v/>
      </c>
      <c r="S155" s="65" t="str">
        <f ca="1">IFERROR(__xludf.DUMMYFUNCTION("""COMPUTED_VALUE"""),"")</f>
        <v/>
      </c>
      <c r="T155" s="65" t="str">
        <f ca="1">IFERROR(__xludf.DUMMYFUNCTION("""COMPUTED_VALUE"""),"")</f>
        <v/>
      </c>
      <c r="U155" s="65" t="str">
        <f ca="1">IFERROR(__xludf.DUMMYFUNCTION("""COMPUTED_VALUE"""),"")</f>
        <v/>
      </c>
      <c r="V155" s="65" t="str">
        <f ca="1">IFERROR(__xludf.DUMMYFUNCTION("""COMPUTED_VALUE"""),"")</f>
        <v/>
      </c>
      <c r="W155" s="65" t="str">
        <f ca="1">IFERROR(__xludf.DUMMYFUNCTION("""COMPUTED_VALUE"""),"")</f>
        <v/>
      </c>
      <c r="X155" s="65" t="str">
        <f ca="1">IFERROR(__xludf.DUMMYFUNCTION("""COMPUTED_VALUE"""),"")</f>
        <v/>
      </c>
      <c r="Y155" s="65" t="str">
        <f ca="1">IFERROR(__xludf.DUMMYFUNCTION("""COMPUTED_VALUE"""),"")</f>
        <v/>
      </c>
      <c r="Z155" s="65" t="str">
        <f ca="1">IFERROR(__xludf.DUMMYFUNCTION("""COMPUTED_VALUE"""),"")</f>
        <v/>
      </c>
      <c r="AA155" s="65" t="str">
        <f ca="1">IFERROR(__xludf.DUMMYFUNCTION("""COMPUTED_VALUE"""),"")</f>
        <v/>
      </c>
      <c r="AB155" s="65" t="str">
        <f ca="1">IFERROR(__xludf.DUMMYFUNCTION("""COMPUTED_VALUE"""),"")</f>
        <v/>
      </c>
      <c r="AC155" s="65" t="str">
        <f ca="1">IFERROR(__xludf.DUMMYFUNCTION("""COMPUTED_VALUE"""),"")</f>
        <v/>
      </c>
      <c r="AD155" s="65" t="str">
        <f ca="1">IFERROR(__xludf.DUMMYFUNCTION("""COMPUTED_VALUE"""),"")</f>
        <v/>
      </c>
      <c r="AE155" s="65" t="str">
        <f ca="1">IFERROR(__xludf.DUMMYFUNCTION("""COMPUTED_VALUE"""),"")</f>
        <v/>
      </c>
      <c r="AF155" s="65" t="str">
        <f ca="1">IFERROR(__xludf.DUMMYFUNCTION("""COMPUTED_VALUE"""),"")</f>
        <v/>
      </c>
      <c r="AG155" s="65" t="str">
        <f ca="1">IFERROR(__xludf.DUMMYFUNCTION("""COMPUTED_VALUE"""),"")</f>
        <v/>
      </c>
    </row>
    <row r="156" spans="1:33" ht="13">
      <c r="A156" s="63">
        <v>2</v>
      </c>
      <c r="B156" s="64" t="str">
        <f ca="1">IFERROR(__xludf.DUMMYFUNCTION("""COMPUTED_VALUE"""),"I.E. GENERAL SANTANDER")</f>
        <v>I.E. GENERAL SANTANDER</v>
      </c>
      <c r="C156" s="65">
        <f ca="1">IFERROR(__xludf.DUMMYFUNCTION("""COMPUTED_VALUE"""),11)</f>
        <v>11</v>
      </c>
      <c r="D156" s="66" t="str">
        <f ca="1">IFERROR(__xludf.DUMMYFUNCTION("""COMPUTED_VALUE"""),"Pendiente por Digitar")</f>
        <v>Pendiente por Digitar</v>
      </c>
      <c r="E156" s="65" t="str">
        <f ca="1">IFERROR(__xludf.DUMMYFUNCTION("""COMPUTED_VALUE"""),"")</f>
        <v/>
      </c>
      <c r="F156" s="65" t="str">
        <f ca="1">IFERROR(__xludf.DUMMYFUNCTION("""COMPUTED_VALUE"""),"")</f>
        <v/>
      </c>
      <c r="G156" s="65" t="str">
        <f ca="1">IFERROR(__xludf.DUMMYFUNCTION("""COMPUTED_VALUE"""),"")</f>
        <v/>
      </c>
      <c r="H156" s="65" t="str">
        <f ca="1">IFERROR(__xludf.DUMMYFUNCTION("""COMPUTED_VALUE"""),"")</f>
        <v/>
      </c>
      <c r="I156" s="65" t="str">
        <f ca="1">IFERROR(__xludf.DUMMYFUNCTION("""COMPUTED_VALUE"""),"")</f>
        <v/>
      </c>
      <c r="J156" s="65" t="str">
        <f ca="1">IFERROR(__xludf.DUMMYFUNCTION("""COMPUTED_VALUE"""),"")</f>
        <v/>
      </c>
      <c r="K156" s="65" t="str">
        <f ca="1">IFERROR(__xludf.DUMMYFUNCTION("""COMPUTED_VALUE"""),"")</f>
        <v/>
      </c>
      <c r="L156" s="65" t="str">
        <f ca="1">IFERROR(__xludf.DUMMYFUNCTION("""COMPUTED_VALUE"""),"")</f>
        <v/>
      </c>
      <c r="M156" s="65" t="str">
        <f ca="1">IFERROR(__xludf.DUMMYFUNCTION("""COMPUTED_VALUE"""),"")</f>
        <v/>
      </c>
      <c r="N156" s="65" t="str">
        <f ca="1">IFERROR(__xludf.DUMMYFUNCTION("""COMPUTED_VALUE"""),"")</f>
        <v/>
      </c>
      <c r="O156" s="65" t="str">
        <f ca="1">IFERROR(__xludf.DUMMYFUNCTION("""COMPUTED_VALUE"""),"")</f>
        <v/>
      </c>
      <c r="P156" s="65" t="str">
        <f ca="1">IFERROR(__xludf.DUMMYFUNCTION("""COMPUTED_VALUE"""),"")</f>
        <v/>
      </c>
      <c r="Q156" s="65" t="str">
        <f ca="1">IFERROR(__xludf.DUMMYFUNCTION("""COMPUTED_VALUE"""),"")</f>
        <v/>
      </c>
      <c r="R156" s="65" t="str">
        <f ca="1">IFERROR(__xludf.DUMMYFUNCTION("""COMPUTED_VALUE"""),"")</f>
        <v/>
      </c>
      <c r="S156" s="65" t="str">
        <f ca="1">IFERROR(__xludf.DUMMYFUNCTION("""COMPUTED_VALUE"""),"")</f>
        <v/>
      </c>
      <c r="T156" s="65" t="str">
        <f ca="1">IFERROR(__xludf.DUMMYFUNCTION("""COMPUTED_VALUE"""),"")</f>
        <v/>
      </c>
      <c r="U156" s="65" t="str">
        <f ca="1">IFERROR(__xludf.DUMMYFUNCTION("""COMPUTED_VALUE"""),"")</f>
        <v/>
      </c>
      <c r="V156" s="65" t="str">
        <f ca="1">IFERROR(__xludf.DUMMYFUNCTION("""COMPUTED_VALUE"""),"")</f>
        <v/>
      </c>
      <c r="W156" s="65" t="str">
        <f ca="1">IFERROR(__xludf.DUMMYFUNCTION("""COMPUTED_VALUE"""),"")</f>
        <v/>
      </c>
      <c r="X156" s="65" t="str">
        <f ca="1">IFERROR(__xludf.DUMMYFUNCTION("""COMPUTED_VALUE"""),"")</f>
        <v/>
      </c>
      <c r="Y156" s="65" t="str">
        <f ca="1">IFERROR(__xludf.DUMMYFUNCTION("""COMPUTED_VALUE"""),"")</f>
        <v/>
      </c>
      <c r="Z156" s="65" t="str">
        <f ca="1">IFERROR(__xludf.DUMMYFUNCTION("""COMPUTED_VALUE"""),"")</f>
        <v/>
      </c>
      <c r="AA156" s="65" t="str">
        <f ca="1">IFERROR(__xludf.DUMMYFUNCTION("""COMPUTED_VALUE"""),"")</f>
        <v/>
      </c>
      <c r="AB156" s="65" t="str">
        <f ca="1">IFERROR(__xludf.DUMMYFUNCTION("""COMPUTED_VALUE"""),"")</f>
        <v/>
      </c>
      <c r="AC156" s="65" t="str">
        <f ca="1">IFERROR(__xludf.DUMMYFUNCTION("""COMPUTED_VALUE"""),"")</f>
        <v/>
      </c>
      <c r="AD156" s="65" t="str">
        <f ca="1">IFERROR(__xludf.DUMMYFUNCTION("""COMPUTED_VALUE"""),"")</f>
        <v/>
      </c>
      <c r="AE156" s="65" t="str">
        <f ca="1">IFERROR(__xludf.DUMMYFUNCTION("""COMPUTED_VALUE"""),"")</f>
        <v/>
      </c>
      <c r="AF156" s="65" t="str">
        <f ca="1">IFERROR(__xludf.DUMMYFUNCTION("""COMPUTED_VALUE"""),"")</f>
        <v/>
      </c>
      <c r="AG156" s="65" t="str">
        <f ca="1">IFERROR(__xludf.DUMMYFUNCTION("""COMPUTED_VALUE"""),"")</f>
        <v/>
      </c>
    </row>
    <row r="157" spans="1:33" ht="13">
      <c r="A157" s="63">
        <v>2</v>
      </c>
      <c r="B157" s="64" t="str">
        <f ca="1">IFERROR(__xludf.DUMMYFUNCTION("""COMPUTED_VALUE"""),"I.E. GENERAL SANTANDER")</f>
        <v>I.E. GENERAL SANTANDER</v>
      </c>
      <c r="C157" s="65">
        <f ca="1">IFERROR(__xludf.DUMMYFUNCTION("""COMPUTED_VALUE"""),12)</f>
        <v>12</v>
      </c>
      <c r="D157" s="66" t="str">
        <f ca="1">IFERROR(__xludf.DUMMYFUNCTION("""COMPUTED_VALUE"""),"Pendiente por Digitar")</f>
        <v>Pendiente por Digitar</v>
      </c>
      <c r="E157" s="65" t="str">
        <f ca="1">IFERROR(__xludf.DUMMYFUNCTION("""COMPUTED_VALUE"""),"")</f>
        <v/>
      </c>
      <c r="F157" s="65" t="str">
        <f ca="1">IFERROR(__xludf.DUMMYFUNCTION("""COMPUTED_VALUE"""),"")</f>
        <v/>
      </c>
      <c r="G157" s="65" t="str">
        <f ca="1">IFERROR(__xludf.DUMMYFUNCTION("""COMPUTED_VALUE"""),"")</f>
        <v/>
      </c>
      <c r="H157" s="65" t="str">
        <f ca="1">IFERROR(__xludf.DUMMYFUNCTION("""COMPUTED_VALUE"""),"")</f>
        <v/>
      </c>
      <c r="I157" s="65" t="str">
        <f ca="1">IFERROR(__xludf.DUMMYFUNCTION("""COMPUTED_VALUE"""),"")</f>
        <v/>
      </c>
      <c r="J157" s="65" t="str">
        <f ca="1">IFERROR(__xludf.DUMMYFUNCTION("""COMPUTED_VALUE"""),"")</f>
        <v/>
      </c>
      <c r="K157" s="65" t="str">
        <f ca="1">IFERROR(__xludf.DUMMYFUNCTION("""COMPUTED_VALUE"""),"")</f>
        <v/>
      </c>
      <c r="L157" s="65" t="str">
        <f ca="1">IFERROR(__xludf.DUMMYFUNCTION("""COMPUTED_VALUE"""),"")</f>
        <v/>
      </c>
      <c r="M157" s="65" t="str">
        <f ca="1">IFERROR(__xludf.DUMMYFUNCTION("""COMPUTED_VALUE"""),"")</f>
        <v/>
      </c>
      <c r="N157" s="65" t="str">
        <f ca="1">IFERROR(__xludf.DUMMYFUNCTION("""COMPUTED_VALUE"""),"")</f>
        <v/>
      </c>
      <c r="O157" s="65" t="str">
        <f ca="1">IFERROR(__xludf.DUMMYFUNCTION("""COMPUTED_VALUE"""),"")</f>
        <v/>
      </c>
      <c r="P157" s="65" t="str">
        <f ca="1">IFERROR(__xludf.DUMMYFUNCTION("""COMPUTED_VALUE"""),"")</f>
        <v/>
      </c>
      <c r="Q157" s="65" t="str">
        <f ca="1">IFERROR(__xludf.DUMMYFUNCTION("""COMPUTED_VALUE"""),"")</f>
        <v/>
      </c>
      <c r="R157" s="65" t="str">
        <f ca="1">IFERROR(__xludf.DUMMYFUNCTION("""COMPUTED_VALUE"""),"")</f>
        <v/>
      </c>
      <c r="S157" s="65" t="str">
        <f ca="1">IFERROR(__xludf.DUMMYFUNCTION("""COMPUTED_VALUE"""),"")</f>
        <v/>
      </c>
      <c r="T157" s="65" t="str">
        <f ca="1">IFERROR(__xludf.DUMMYFUNCTION("""COMPUTED_VALUE"""),"")</f>
        <v/>
      </c>
      <c r="U157" s="65" t="str">
        <f ca="1">IFERROR(__xludf.DUMMYFUNCTION("""COMPUTED_VALUE"""),"")</f>
        <v/>
      </c>
      <c r="V157" s="65" t="str">
        <f ca="1">IFERROR(__xludf.DUMMYFUNCTION("""COMPUTED_VALUE"""),"")</f>
        <v/>
      </c>
      <c r="W157" s="65" t="str">
        <f ca="1">IFERROR(__xludf.DUMMYFUNCTION("""COMPUTED_VALUE"""),"")</f>
        <v/>
      </c>
      <c r="X157" s="65" t="str">
        <f ca="1">IFERROR(__xludf.DUMMYFUNCTION("""COMPUTED_VALUE"""),"")</f>
        <v/>
      </c>
      <c r="Y157" s="65" t="str">
        <f ca="1">IFERROR(__xludf.DUMMYFUNCTION("""COMPUTED_VALUE"""),"")</f>
        <v/>
      </c>
      <c r="Z157" s="65" t="str">
        <f ca="1">IFERROR(__xludf.DUMMYFUNCTION("""COMPUTED_VALUE"""),"")</f>
        <v/>
      </c>
      <c r="AA157" s="65" t="str">
        <f ca="1">IFERROR(__xludf.DUMMYFUNCTION("""COMPUTED_VALUE"""),"")</f>
        <v/>
      </c>
      <c r="AB157" s="65" t="str">
        <f ca="1">IFERROR(__xludf.DUMMYFUNCTION("""COMPUTED_VALUE"""),"")</f>
        <v/>
      </c>
      <c r="AC157" s="65" t="str">
        <f ca="1">IFERROR(__xludf.DUMMYFUNCTION("""COMPUTED_VALUE"""),"")</f>
        <v/>
      </c>
      <c r="AD157" s="65" t="str">
        <f ca="1">IFERROR(__xludf.DUMMYFUNCTION("""COMPUTED_VALUE"""),"")</f>
        <v/>
      </c>
      <c r="AE157" s="65" t="str">
        <f ca="1">IFERROR(__xludf.DUMMYFUNCTION("""COMPUTED_VALUE"""),"")</f>
        <v/>
      </c>
      <c r="AF157" s="65" t="str">
        <f ca="1">IFERROR(__xludf.DUMMYFUNCTION("""COMPUTED_VALUE"""),"")</f>
        <v/>
      </c>
      <c r="AG157" s="65" t="str">
        <f ca="1">IFERROR(__xludf.DUMMYFUNCTION("""COMPUTED_VALUE"""),"")</f>
        <v/>
      </c>
    </row>
    <row r="158" spans="1:33" ht="13">
      <c r="A158" s="63">
        <v>2</v>
      </c>
      <c r="B158" s="64" t="str">
        <f ca="1">IFERROR(__xludf.DUMMYFUNCTION("""COMPUTED_VALUE"""),"I.E. GENERAL SANTANDER")</f>
        <v>I.E. GENERAL SANTANDER</v>
      </c>
      <c r="C158" s="65">
        <f ca="1">IFERROR(__xludf.DUMMYFUNCTION("""COMPUTED_VALUE"""),13)</f>
        <v>13</v>
      </c>
      <c r="D158" s="66" t="str">
        <f ca="1">IFERROR(__xludf.DUMMYFUNCTION("""COMPUTED_VALUE"""),"Pendiente por Digitar")</f>
        <v>Pendiente por Digitar</v>
      </c>
      <c r="E158" s="65" t="str">
        <f ca="1">IFERROR(__xludf.DUMMYFUNCTION("""COMPUTED_VALUE"""),"")</f>
        <v/>
      </c>
      <c r="F158" s="65" t="str">
        <f ca="1">IFERROR(__xludf.DUMMYFUNCTION("""COMPUTED_VALUE"""),"")</f>
        <v/>
      </c>
      <c r="G158" s="65" t="str">
        <f ca="1">IFERROR(__xludf.DUMMYFUNCTION("""COMPUTED_VALUE"""),"")</f>
        <v/>
      </c>
      <c r="H158" s="65" t="str">
        <f ca="1">IFERROR(__xludf.DUMMYFUNCTION("""COMPUTED_VALUE"""),"")</f>
        <v/>
      </c>
      <c r="I158" s="65" t="str">
        <f ca="1">IFERROR(__xludf.DUMMYFUNCTION("""COMPUTED_VALUE"""),"")</f>
        <v/>
      </c>
      <c r="J158" s="65" t="str">
        <f ca="1">IFERROR(__xludf.DUMMYFUNCTION("""COMPUTED_VALUE"""),"")</f>
        <v/>
      </c>
      <c r="K158" s="65" t="str">
        <f ca="1">IFERROR(__xludf.DUMMYFUNCTION("""COMPUTED_VALUE"""),"")</f>
        <v/>
      </c>
      <c r="L158" s="65" t="str">
        <f ca="1">IFERROR(__xludf.DUMMYFUNCTION("""COMPUTED_VALUE"""),"")</f>
        <v/>
      </c>
      <c r="M158" s="65" t="str">
        <f ca="1">IFERROR(__xludf.DUMMYFUNCTION("""COMPUTED_VALUE"""),"")</f>
        <v/>
      </c>
      <c r="N158" s="65" t="str">
        <f ca="1">IFERROR(__xludf.DUMMYFUNCTION("""COMPUTED_VALUE"""),"")</f>
        <v/>
      </c>
      <c r="O158" s="65" t="str">
        <f ca="1">IFERROR(__xludf.DUMMYFUNCTION("""COMPUTED_VALUE"""),"")</f>
        <v/>
      </c>
      <c r="P158" s="65" t="str">
        <f ca="1">IFERROR(__xludf.DUMMYFUNCTION("""COMPUTED_VALUE"""),"")</f>
        <v/>
      </c>
      <c r="Q158" s="65" t="str">
        <f ca="1">IFERROR(__xludf.DUMMYFUNCTION("""COMPUTED_VALUE"""),"")</f>
        <v/>
      </c>
      <c r="R158" s="65" t="str">
        <f ca="1">IFERROR(__xludf.DUMMYFUNCTION("""COMPUTED_VALUE"""),"")</f>
        <v/>
      </c>
      <c r="S158" s="65" t="str">
        <f ca="1">IFERROR(__xludf.DUMMYFUNCTION("""COMPUTED_VALUE"""),"")</f>
        <v/>
      </c>
      <c r="T158" s="65" t="str">
        <f ca="1">IFERROR(__xludf.DUMMYFUNCTION("""COMPUTED_VALUE"""),"")</f>
        <v/>
      </c>
      <c r="U158" s="65" t="str">
        <f ca="1">IFERROR(__xludf.DUMMYFUNCTION("""COMPUTED_VALUE"""),"")</f>
        <v/>
      </c>
      <c r="V158" s="65" t="str">
        <f ca="1">IFERROR(__xludf.DUMMYFUNCTION("""COMPUTED_VALUE"""),"")</f>
        <v/>
      </c>
      <c r="W158" s="65" t="str">
        <f ca="1">IFERROR(__xludf.DUMMYFUNCTION("""COMPUTED_VALUE"""),"")</f>
        <v/>
      </c>
      <c r="X158" s="65" t="str">
        <f ca="1">IFERROR(__xludf.DUMMYFUNCTION("""COMPUTED_VALUE"""),"")</f>
        <v/>
      </c>
      <c r="Y158" s="65" t="str">
        <f ca="1">IFERROR(__xludf.DUMMYFUNCTION("""COMPUTED_VALUE"""),"")</f>
        <v/>
      </c>
      <c r="Z158" s="65" t="str">
        <f ca="1">IFERROR(__xludf.DUMMYFUNCTION("""COMPUTED_VALUE"""),"")</f>
        <v/>
      </c>
      <c r="AA158" s="65" t="str">
        <f ca="1">IFERROR(__xludf.DUMMYFUNCTION("""COMPUTED_VALUE"""),"")</f>
        <v/>
      </c>
      <c r="AB158" s="65" t="str">
        <f ca="1">IFERROR(__xludf.DUMMYFUNCTION("""COMPUTED_VALUE"""),"")</f>
        <v/>
      </c>
      <c r="AC158" s="65" t="str">
        <f ca="1">IFERROR(__xludf.DUMMYFUNCTION("""COMPUTED_VALUE"""),"")</f>
        <v/>
      </c>
      <c r="AD158" s="65" t="str">
        <f ca="1">IFERROR(__xludf.DUMMYFUNCTION("""COMPUTED_VALUE"""),"")</f>
        <v/>
      </c>
      <c r="AE158" s="65" t="str">
        <f ca="1">IFERROR(__xludf.DUMMYFUNCTION("""COMPUTED_VALUE"""),"")</f>
        <v/>
      </c>
      <c r="AF158" s="65" t="str">
        <f ca="1">IFERROR(__xludf.DUMMYFUNCTION("""COMPUTED_VALUE"""),"")</f>
        <v/>
      </c>
      <c r="AG158" s="65" t="str">
        <f ca="1">IFERROR(__xludf.DUMMYFUNCTION("""COMPUTED_VALUE"""),"")</f>
        <v/>
      </c>
    </row>
    <row r="159" spans="1:33" ht="13">
      <c r="A159" s="63">
        <v>2</v>
      </c>
      <c r="B159" s="64" t="str">
        <f ca="1">IFERROR(__xludf.DUMMYFUNCTION("""COMPUTED_VALUE"""),"I.E. GENERAL SANTANDER")</f>
        <v>I.E. GENERAL SANTANDER</v>
      </c>
      <c r="C159" s="65">
        <f ca="1">IFERROR(__xludf.DUMMYFUNCTION("""COMPUTED_VALUE"""),14)</f>
        <v>14</v>
      </c>
      <c r="D159" s="66" t="str">
        <f ca="1">IFERROR(__xludf.DUMMYFUNCTION("""COMPUTED_VALUE"""),"Pendiente por Digitar")</f>
        <v>Pendiente por Digitar</v>
      </c>
      <c r="E159" s="65" t="str">
        <f ca="1">IFERROR(__xludf.DUMMYFUNCTION("""COMPUTED_VALUE"""),"")</f>
        <v/>
      </c>
      <c r="F159" s="65" t="str">
        <f ca="1">IFERROR(__xludf.DUMMYFUNCTION("""COMPUTED_VALUE"""),"")</f>
        <v/>
      </c>
      <c r="G159" s="65" t="str">
        <f ca="1">IFERROR(__xludf.DUMMYFUNCTION("""COMPUTED_VALUE"""),"")</f>
        <v/>
      </c>
      <c r="H159" s="65" t="str">
        <f ca="1">IFERROR(__xludf.DUMMYFUNCTION("""COMPUTED_VALUE"""),"")</f>
        <v/>
      </c>
      <c r="I159" s="65" t="str">
        <f ca="1">IFERROR(__xludf.DUMMYFUNCTION("""COMPUTED_VALUE"""),"")</f>
        <v/>
      </c>
      <c r="J159" s="65" t="str">
        <f ca="1">IFERROR(__xludf.DUMMYFUNCTION("""COMPUTED_VALUE"""),"")</f>
        <v/>
      </c>
      <c r="K159" s="65" t="str">
        <f ca="1">IFERROR(__xludf.DUMMYFUNCTION("""COMPUTED_VALUE"""),"")</f>
        <v/>
      </c>
      <c r="L159" s="65" t="str">
        <f ca="1">IFERROR(__xludf.DUMMYFUNCTION("""COMPUTED_VALUE"""),"")</f>
        <v/>
      </c>
      <c r="M159" s="65" t="str">
        <f ca="1">IFERROR(__xludf.DUMMYFUNCTION("""COMPUTED_VALUE"""),"")</f>
        <v/>
      </c>
      <c r="N159" s="65" t="str">
        <f ca="1">IFERROR(__xludf.DUMMYFUNCTION("""COMPUTED_VALUE"""),"")</f>
        <v/>
      </c>
      <c r="O159" s="65" t="str">
        <f ca="1">IFERROR(__xludf.DUMMYFUNCTION("""COMPUTED_VALUE"""),"")</f>
        <v/>
      </c>
      <c r="P159" s="65" t="str">
        <f ca="1">IFERROR(__xludf.DUMMYFUNCTION("""COMPUTED_VALUE"""),"")</f>
        <v/>
      </c>
      <c r="Q159" s="65" t="str">
        <f ca="1">IFERROR(__xludf.DUMMYFUNCTION("""COMPUTED_VALUE"""),"")</f>
        <v/>
      </c>
      <c r="R159" s="65" t="str">
        <f ca="1">IFERROR(__xludf.DUMMYFUNCTION("""COMPUTED_VALUE"""),"")</f>
        <v/>
      </c>
      <c r="S159" s="65" t="str">
        <f ca="1">IFERROR(__xludf.DUMMYFUNCTION("""COMPUTED_VALUE"""),"")</f>
        <v/>
      </c>
      <c r="T159" s="65" t="str">
        <f ca="1">IFERROR(__xludf.DUMMYFUNCTION("""COMPUTED_VALUE"""),"")</f>
        <v/>
      </c>
      <c r="U159" s="65" t="str">
        <f ca="1">IFERROR(__xludf.DUMMYFUNCTION("""COMPUTED_VALUE"""),"")</f>
        <v/>
      </c>
      <c r="V159" s="65" t="str">
        <f ca="1">IFERROR(__xludf.DUMMYFUNCTION("""COMPUTED_VALUE"""),"")</f>
        <v/>
      </c>
      <c r="W159" s="65" t="str">
        <f ca="1">IFERROR(__xludf.DUMMYFUNCTION("""COMPUTED_VALUE"""),"")</f>
        <v/>
      </c>
      <c r="X159" s="65" t="str">
        <f ca="1">IFERROR(__xludf.DUMMYFUNCTION("""COMPUTED_VALUE"""),"")</f>
        <v/>
      </c>
      <c r="Y159" s="65" t="str">
        <f ca="1">IFERROR(__xludf.DUMMYFUNCTION("""COMPUTED_VALUE"""),"")</f>
        <v/>
      </c>
      <c r="Z159" s="65" t="str">
        <f ca="1">IFERROR(__xludf.DUMMYFUNCTION("""COMPUTED_VALUE"""),"")</f>
        <v/>
      </c>
      <c r="AA159" s="65" t="str">
        <f ca="1">IFERROR(__xludf.DUMMYFUNCTION("""COMPUTED_VALUE"""),"")</f>
        <v/>
      </c>
      <c r="AB159" s="65" t="str">
        <f ca="1">IFERROR(__xludf.DUMMYFUNCTION("""COMPUTED_VALUE"""),"")</f>
        <v/>
      </c>
      <c r="AC159" s="65" t="str">
        <f ca="1">IFERROR(__xludf.DUMMYFUNCTION("""COMPUTED_VALUE"""),"")</f>
        <v/>
      </c>
      <c r="AD159" s="65" t="str">
        <f ca="1">IFERROR(__xludf.DUMMYFUNCTION("""COMPUTED_VALUE"""),"")</f>
        <v/>
      </c>
      <c r="AE159" s="65" t="str">
        <f ca="1">IFERROR(__xludf.DUMMYFUNCTION("""COMPUTED_VALUE"""),"")</f>
        <v/>
      </c>
      <c r="AF159" s="65" t="str">
        <f ca="1">IFERROR(__xludf.DUMMYFUNCTION("""COMPUTED_VALUE"""),"")</f>
        <v/>
      </c>
      <c r="AG159" s="65" t="str">
        <f ca="1">IFERROR(__xludf.DUMMYFUNCTION("""COMPUTED_VALUE"""),"")</f>
        <v/>
      </c>
    </row>
    <row r="160" spans="1:33" ht="13">
      <c r="A160" s="63">
        <v>2</v>
      </c>
      <c r="B160" s="64" t="str">
        <f ca="1">IFERROR(__xludf.DUMMYFUNCTION("""COMPUTED_VALUE"""),"I.E. GENERAL SANTANDER")</f>
        <v>I.E. GENERAL SANTANDER</v>
      </c>
      <c r="C160" s="65">
        <f ca="1">IFERROR(__xludf.DUMMYFUNCTION("""COMPUTED_VALUE"""),15)</f>
        <v>15</v>
      </c>
      <c r="D160" s="66" t="str">
        <f ca="1">IFERROR(__xludf.DUMMYFUNCTION("""COMPUTED_VALUE"""),"Pendiente por Digitar")</f>
        <v>Pendiente por Digitar</v>
      </c>
      <c r="E160" s="65" t="str">
        <f ca="1">IFERROR(__xludf.DUMMYFUNCTION("""COMPUTED_VALUE"""),"")</f>
        <v/>
      </c>
      <c r="F160" s="65" t="str">
        <f ca="1">IFERROR(__xludf.DUMMYFUNCTION("""COMPUTED_VALUE"""),"")</f>
        <v/>
      </c>
      <c r="G160" s="65" t="str">
        <f ca="1">IFERROR(__xludf.DUMMYFUNCTION("""COMPUTED_VALUE"""),"")</f>
        <v/>
      </c>
      <c r="H160" s="65" t="str">
        <f ca="1">IFERROR(__xludf.DUMMYFUNCTION("""COMPUTED_VALUE"""),"")</f>
        <v/>
      </c>
      <c r="I160" s="65" t="str">
        <f ca="1">IFERROR(__xludf.DUMMYFUNCTION("""COMPUTED_VALUE"""),"")</f>
        <v/>
      </c>
      <c r="J160" s="65" t="str">
        <f ca="1">IFERROR(__xludf.DUMMYFUNCTION("""COMPUTED_VALUE"""),"")</f>
        <v/>
      </c>
      <c r="K160" s="65" t="str">
        <f ca="1">IFERROR(__xludf.DUMMYFUNCTION("""COMPUTED_VALUE"""),"")</f>
        <v/>
      </c>
      <c r="L160" s="65" t="str">
        <f ca="1">IFERROR(__xludf.DUMMYFUNCTION("""COMPUTED_VALUE"""),"")</f>
        <v/>
      </c>
      <c r="M160" s="65" t="str">
        <f ca="1">IFERROR(__xludf.DUMMYFUNCTION("""COMPUTED_VALUE"""),"")</f>
        <v/>
      </c>
      <c r="N160" s="65" t="str">
        <f ca="1">IFERROR(__xludf.DUMMYFUNCTION("""COMPUTED_VALUE"""),"")</f>
        <v/>
      </c>
      <c r="O160" s="65" t="str">
        <f ca="1">IFERROR(__xludf.DUMMYFUNCTION("""COMPUTED_VALUE"""),"")</f>
        <v/>
      </c>
      <c r="P160" s="65" t="str">
        <f ca="1">IFERROR(__xludf.DUMMYFUNCTION("""COMPUTED_VALUE"""),"")</f>
        <v/>
      </c>
      <c r="Q160" s="65" t="str">
        <f ca="1">IFERROR(__xludf.DUMMYFUNCTION("""COMPUTED_VALUE"""),"")</f>
        <v/>
      </c>
      <c r="R160" s="65" t="str">
        <f ca="1">IFERROR(__xludf.DUMMYFUNCTION("""COMPUTED_VALUE"""),"")</f>
        <v/>
      </c>
      <c r="S160" s="65" t="str">
        <f ca="1">IFERROR(__xludf.DUMMYFUNCTION("""COMPUTED_VALUE"""),"")</f>
        <v/>
      </c>
      <c r="T160" s="65" t="str">
        <f ca="1">IFERROR(__xludf.DUMMYFUNCTION("""COMPUTED_VALUE"""),"")</f>
        <v/>
      </c>
      <c r="U160" s="65" t="str">
        <f ca="1">IFERROR(__xludf.DUMMYFUNCTION("""COMPUTED_VALUE"""),"")</f>
        <v/>
      </c>
      <c r="V160" s="65" t="str">
        <f ca="1">IFERROR(__xludf.DUMMYFUNCTION("""COMPUTED_VALUE"""),"")</f>
        <v/>
      </c>
      <c r="W160" s="65" t="str">
        <f ca="1">IFERROR(__xludf.DUMMYFUNCTION("""COMPUTED_VALUE"""),"")</f>
        <v/>
      </c>
      <c r="X160" s="65" t="str">
        <f ca="1">IFERROR(__xludf.DUMMYFUNCTION("""COMPUTED_VALUE"""),"")</f>
        <v/>
      </c>
      <c r="Y160" s="65" t="str">
        <f ca="1">IFERROR(__xludf.DUMMYFUNCTION("""COMPUTED_VALUE"""),"")</f>
        <v/>
      </c>
      <c r="Z160" s="65" t="str">
        <f ca="1">IFERROR(__xludf.DUMMYFUNCTION("""COMPUTED_VALUE"""),"")</f>
        <v/>
      </c>
      <c r="AA160" s="65" t="str">
        <f ca="1">IFERROR(__xludf.DUMMYFUNCTION("""COMPUTED_VALUE"""),"")</f>
        <v/>
      </c>
      <c r="AB160" s="65" t="str">
        <f ca="1">IFERROR(__xludf.DUMMYFUNCTION("""COMPUTED_VALUE"""),"")</f>
        <v/>
      </c>
      <c r="AC160" s="65" t="str">
        <f ca="1">IFERROR(__xludf.DUMMYFUNCTION("""COMPUTED_VALUE"""),"")</f>
        <v/>
      </c>
      <c r="AD160" s="65" t="str">
        <f ca="1">IFERROR(__xludf.DUMMYFUNCTION("""COMPUTED_VALUE"""),"")</f>
        <v/>
      </c>
      <c r="AE160" s="65" t="str">
        <f ca="1">IFERROR(__xludf.DUMMYFUNCTION("""COMPUTED_VALUE"""),"")</f>
        <v/>
      </c>
      <c r="AF160" s="65" t="str">
        <f ca="1">IFERROR(__xludf.DUMMYFUNCTION("""COMPUTED_VALUE"""),"")</f>
        <v/>
      </c>
      <c r="AG160" s="65" t="str">
        <f ca="1">IFERROR(__xludf.DUMMYFUNCTION("""COMPUTED_VALUE"""),"")</f>
        <v/>
      </c>
    </row>
    <row r="161" spans="1:33" ht="13">
      <c r="A161" s="63">
        <v>2</v>
      </c>
      <c r="B161" s="64" t="str">
        <f ca="1">IFERROR(__xludf.DUMMYFUNCTION("""COMPUTED_VALUE"""),"I.E. GENERAL SANTANDER")</f>
        <v>I.E. GENERAL SANTANDER</v>
      </c>
      <c r="C161" s="65">
        <f ca="1">IFERROR(__xludf.DUMMYFUNCTION("""COMPUTED_VALUE"""),16)</f>
        <v>16</v>
      </c>
      <c r="D161" s="66" t="str">
        <f ca="1">IFERROR(__xludf.DUMMYFUNCTION("""COMPUTED_VALUE"""),"Pendiente por Digitar")</f>
        <v>Pendiente por Digitar</v>
      </c>
      <c r="E161" s="65" t="str">
        <f ca="1">IFERROR(__xludf.DUMMYFUNCTION("""COMPUTED_VALUE"""),"")</f>
        <v/>
      </c>
      <c r="F161" s="65" t="str">
        <f ca="1">IFERROR(__xludf.DUMMYFUNCTION("""COMPUTED_VALUE"""),"")</f>
        <v/>
      </c>
      <c r="G161" s="65" t="str">
        <f ca="1">IFERROR(__xludf.DUMMYFUNCTION("""COMPUTED_VALUE"""),"")</f>
        <v/>
      </c>
      <c r="H161" s="65" t="str">
        <f ca="1">IFERROR(__xludf.DUMMYFUNCTION("""COMPUTED_VALUE"""),"")</f>
        <v/>
      </c>
      <c r="I161" s="65" t="str">
        <f ca="1">IFERROR(__xludf.DUMMYFUNCTION("""COMPUTED_VALUE"""),"")</f>
        <v/>
      </c>
      <c r="J161" s="65" t="str">
        <f ca="1">IFERROR(__xludf.DUMMYFUNCTION("""COMPUTED_VALUE"""),"")</f>
        <v/>
      </c>
      <c r="K161" s="65" t="str">
        <f ca="1">IFERROR(__xludf.DUMMYFUNCTION("""COMPUTED_VALUE"""),"")</f>
        <v/>
      </c>
      <c r="L161" s="65" t="str">
        <f ca="1">IFERROR(__xludf.DUMMYFUNCTION("""COMPUTED_VALUE"""),"")</f>
        <v/>
      </c>
      <c r="M161" s="65" t="str">
        <f ca="1">IFERROR(__xludf.DUMMYFUNCTION("""COMPUTED_VALUE"""),"")</f>
        <v/>
      </c>
      <c r="N161" s="65" t="str">
        <f ca="1">IFERROR(__xludf.DUMMYFUNCTION("""COMPUTED_VALUE"""),"")</f>
        <v/>
      </c>
      <c r="O161" s="65" t="str">
        <f ca="1">IFERROR(__xludf.DUMMYFUNCTION("""COMPUTED_VALUE"""),"")</f>
        <v/>
      </c>
      <c r="P161" s="65" t="str">
        <f ca="1">IFERROR(__xludf.DUMMYFUNCTION("""COMPUTED_VALUE"""),"")</f>
        <v/>
      </c>
      <c r="Q161" s="65" t="str">
        <f ca="1">IFERROR(__xludf.DUMMYFUNCTION("""COMPUTED_VALUE"""),"")</f>
        <v/>
      </c>
      <c r="R161" s="65" t="str">
        <f ca="1">IFERROR(__xludf.DUMMYFUNCTION("""COMPUTED_VALUE"""),"")</f>
        <v/>
      </c>
      <c r="S161" s="65" t="str">
        <f ca="1">IFERROR(__xludf.DUMMYFUNCTION("""COMPUTED_VALUE"""),"")</f>
        <v/>
      </c>
      <c r="T161" s="65" t="str">
        <f ca="1">IFERROR(__xludf.DUMMYFUNCTION("""COMPUTED_VALUE"""),"")</f>
        <v/>
      </c>
      <c r="U161" s="65" t="str">
        <f ca="1">IFERROR(__xludf.DUMMYFUNCTION("""COMPUTED_VALUE"""),"")</f>
        <v/>
      </c>
      <c r="V161" s="65" t="str">
        <f ca="1">IFERROR(__xludf.DUMMYFUNCTION("""COMPUTED_VALUE"""),"")</f>
        <v/>
      </c>
      <c r="W161" s="65" t="str">
        <f ca="1">IFERROR(__xludf.DUMMYFUNCTION("""COMPUTED_VALUE"""),"")</f>
        <v/>
      </c>
      <c r="X161" s="65" t="str">
        <f ca="1">IFERROR(__xludf.DUMMYFUNCTION("""COMPUTED_VALUE"""),"")</f>
        <v/>
      </c>
      <c r="Y161" s="65" t="str">
        <f ca="1">IFERROR(__xludf.DUMMYFUNCTION("""COMPUTED_VALUE"""),"")</f>
        <v/>
      </c>
      <c r="Z161" s="65" t="str">
        <f ca="1">IFERROR(__xludf.DUMMYFUNCTION("""COMPUTED_VALUE"""),"")</f>
        <v/>
      </c>
      <c r="AA161" s="65" t="str">
        <f ca="1">IFERROR(__xludf.DUMMYFUNCTION("""COMPUTED_VALUE"""),"")</f>
        <v/>
      </c>
      <c r="AB161" s="65" t="str">
        <f ca="1">IFERROR(__xludf.DUMMYFUNCTION("""COMPUTED_VALUE"""),"")</f>
        <v/>
      </c>
      <c r="AC161" s="65" t="str">
        <f ca="1">IFERROR(__xludf.DUMMYFUNCTION("""COMPUTED_VALUE"""),"")</f>
        <v/>
      </c>
      <c r="AD161" s="65" t="str">
        <f ca="1">IFERROR(__xludf.DUMMYFUNCTION("""COMPUTED_VALUE"""),"")</f>
        <v/>
      </c>
      <c r="AE161" s="65" t="str">
        <f ca="1">IFERROR(__xludf.DUMMYFUNCTION("""COMPUTED_VALUE"""),"")</f>
        <v/>
      </c>
      <c r="AF161" s="65" t="str">
        <f ca="1">IFERROR(__xludf.DUMMYFUNCTION("""COMPUTED_VALUE"""),"")</f>
        <v/>
      </c>
      <c r="AG161" s="65" t="str">
        <f ca="1">IFERROR(__xludf.DUMMYFUNCTION("""COMPUTED_VALUE"""),"")</f>
        <v/>
      </c>
    </row>
    <row r="162" spans="1:33" ht="13">
      <c r="A162" s="63">
        <v>2</v>
      </c>
      <c r="B162" s="64" t="str">
        <f ca="1">IFERROR(__xludf.DUMMYFUNCTION("""COMPUTED_VALUE"""),"I.E. GENERAL SANTANDER")</f>
        <v>I.E. GENERAL SANTANDER</v>
      </c>
      <c r="C162" s="65">
        <f ca="1">IFERROR(__xludf.DUMMYFUNCTION("""COMPUTED_VALUE"""),17)</f>
        <v>17</v>
      </c>
      <c r="D162" s="66" t="str">
        <f ca="1">IFERROR(__xludf.DUMMYFUNCTION("""COMPUTED_VALUE"""),"Pendiente por Digitar")</f>
        <v>Pendiente por Digitar</v>
      </c>
      <c r="E162" s="65" t="str">
        <f ca="1">IFERROR(__xludf.DUMMYFUNCTION("""COMPUTED_VALUE"""),"")</f>
        <v/>
      </c>
      <c r="F162" s="65" t="str">
        <f ca="1">IFERROR(__xludf.DUMMYFUNCTION("""COMPUTED_VALUE"""),"")</f>
        <v/>
      </c>
      <c r="G162" s="65" t="str">
        <f ca="1">IFERROR(__xludf.DUMMYFUNCTION("""COMPUTED_VALUE"""),"")</f>
        <v/>
      </c>
      <c r="H162" s="65" t="str">
        <f ca="1">IFERROR(__xludf.DUMMYFUNCTION("""COMPUTED_VALUE"""),"")</f>
        <v/>
      </c>
      <c r="I162" s="65" t="str">
        <f ca="1">IFERROR(__xludf.DUMMYFUNCTION("""COMPUTED_VALUE"""),"")</f>
        <v/>
      </c>
      <c r="J162" s="65" t="str">
        <f ca="1">IFERROR(__xludf.DUMMYFUNCTION("""COMPUTED_VALUE"""),"")</f>
        <v/>
      </c>
      <c r="K162" s="65" t="str">
        <f ca="1">IFERROR(__xludf.DUMMYFUNCTION("""COMPUTED_VALUE"""),"")</f>
        <v/>
      </c>
      <c r="L162" s="65" t="str">
        <f ca="1">IFERROR(__xludf.DUMMYFUNCTION("""COMPUTED_VALUE"""),"")</f>
        <v/>
      </c>
      <c r="M162" s="65" t="str">
        <f ca="1">IFERROR(__xludf.DUMMYFUNCTION("""COMPUTED_VALUE"""),"")</f>
        <v/>
      </c>
      <c r="N162" s="65" t="str">
        <f ca="1">IFERROR(__xludf.DUMMYFUNCTION("""COMPUTED_VALUE"""),"")</f>
        <v/>
      </c>
      <c r="O162" s="65" t="str">
        <f ca="1">IFERROR(__xludf.DUMMYFUNCTION("""COMPUTED_VALUE"""),"")</f>
        <v/>
      </c>
      <c r="P162" s="65" t="str">
        <f ca="1">IFERROR(__xludf.DUMMYFUNCTION("""COMPUTED_VALUE"""),"")</f>
        <v/>
      </c>
      <c r="Q162" s="65" t="str">
        <f ca="1">IFERROR(__xludf.DUMMYFUNCTION("""COMPUTED_VALUE"""),"")</f>
        <v/>
      </c>
      <c r="R162" s="65" t="str">
        <f ca="1">IFERROR(__xludf.DUMMYFUNCTION("""COMPUTED_VALUE"""),"")</f>
        <v/>
      </c>
      <c r="S162" s="65" t="str">
        <f ca="1">IFERROR(__xludf.DUMMYFUNCTION("""COMPUTED_VALUE"""),"")</f>
        <v/>
      </c>
      <c r="T162" s="65" t="str">
        <f ca="1">IFERROR(__xludf.DUMMYFUNCTION("""COMPUTED_VALUE"""),"")</f>
        <v/>
      </c>
      <c r="U162" s="65" t="str">
        <f ca="1">IFERROR(__xludf.DUMMYFUNCTION("""COMPUTED_VALUE"""),"")</f>
        <v/>
      </c>
      <c r="V162" s="65" t="str">
        <f ca="1">IFERROR(__xludf.DUMMYFUNCTION("""COMPUTED_VALUE"""),"")</f>
        <v/>
      </c>
      <c r="W162" s="65" t="str">
        <f ca="1">IFERROR(__xludf.DUMMYFUNCTION("""COMPUTED_VALUE"""),"")</f>
        <v/>
      </c>
      <c r="X162" s="65" t="str">
        <f ca="1">IFERROR(__xludf.DUMMYFUNCTION("""COMPUTED_VALUE"""),"")</f>
        <v/>
      </c>
      <c r="Y162" s="65" t="str">
        <f ca="1">IFERROR(__xludf.DUMMYFUNCTION("""COMPUTED_VALUE"""),"")</f>
        <v/>
      </c>
      <c r="Z162" s="65" t="str">
        <f ca="1">IFERROR(__xludf.DUMMYFUNCTION("""COMPUTED_VALUE"""),"")</f>
        <v/>
      </c>
      <c r="AA162" s="65" t="str">
        <f ca="1">IFERROR(__xludf.DUMMYFUNCTION("""COMPUTED_VALUE"""),"")</f>
        <v/>
      </c>
      <c r="AB162" s="65" t="str">
        <f ca="1">IFERROR(__xludf.DUMMYFUNCTION("""COMPUTED_VALUE"""),"")</f>
        <v/>
      </c>
      <c r="AC162" s="65" t="str">
        <f ca="1">IFERROR(__xludf.DUMMYFUNCTION("""COMPUTED_VALUE"""),"")</f>
        <v/>
      </c>
      <c r="AD162" s="65" t="str">
        <f ca="1">IFERROR(__xludf.DUMMYFUNCTION("""COMPUTED_VALUE"""),"")</f>
        <v/>
      </c>
      <c r="AE162" s="65" t="str">
        <f ca="1">IFERROR(__xludf.DUMMYFUNCTION("""COMPUTED_VALUE"""),"")</f>
        <v/>
      </c>
      <c r="AF162" s="65" t="str">
        <f ca="1">IFERROR(__xludf.DUMMYFUNCTION("""COMPUTED_VALUE"""),"")</f>
        <v/>
      </c>
      <c r="AG162" s="65" t="str">
        <f ca="1">IFERROR(__xludf.DUMMYFUNCTION("""COMPUTED_VALUE"""),"")</f>
        <v/>
      </c>
    </row>
    <row r="163" spans="1:33" ht="13">
      <c r="A163" s="63">
        <v>2</v>
      </c>
      <c r="B163" s="64" t="str">
        <f ca="1">IFERROR(__xludf.DUMMYFUNCTION("""COMPUTED_VALUE"""),"I.E. GENERAL SANTANDER")</f>
        <v>I.E. GENERAL SANTANDER</v>
      </c>
      <c r="C163" s="65">
        <f ca="1">IFERROR(__xludf.DUMMYFUNCTION("""COMPUTED_VALUE"""),18)</f>
        <v>18</v>
      </c>
      <c r="D163" s="66" t="str">
        <f ca="1">IFERROR(__xludf.DUMMYFUNCTION("""COMPUTED_VALUE"""),"Pendiente por Digitar")</f>
        <v>Pendiente por Digitar</v>
      </c>
      <c r="E163" s="65" t="str">
        <f ca="1">IFERROR(__xludf.DUMMYFUNCTION("""COMPUTED_VALUE"""),"")</f>
        <v/>
      </c>
      <c r="F163" s="65" t="str">
        <f ca="1">IFERROR(__xludf.DUMMYFUNCTION("""COMPUTED_VALUE"""),"")</f>
        <v/>
      </c>
      <c r="G163" s="65" t="str">
        <f ca="1">IFERROR(__xludf.DUMMYFUNCTION("""COMPUTED_VALUE"""),"")</f>
        <v/>
      </c>
      <c r="H163" s="65" t="str">
        <f ca="1">IFERROR(__xludf.DUMMYFUNCTION("""COMPUTED_VALUE"""),"")</f>
        <v/>
      </c>
      <c r="I163" s="65" t="str">
        <f ca="1">IFERROR(__xludf.DUMMYFUNCTION("""COMPUTED_VALUE"""),"")</f>
        <v/>
      </c>
      <c r="J163" s="65" t="str">
        <f ca="1">IFERROR(__xludf.DUMMYFUNCTION("""COMPUTED_VALUE"""),"")</f>
        <v/>
      </c>
      <c r="K163" s="65" t="str">
        <f ca="1">IFERROR(__xludf.DUMMYFUNCTION("""COMPUTED_VALUE"""),"")</f>
        <v/>
      </c>
      <c r="L163" s="65" t="str">
        <f ca="1">IFERROR(__xludf.DUMMYFUNCTION("""COMPUTED_VALUE"""),"")</f>
        <v/>
      </c>
      <c r="M163" s="65" t="str">
        <f ca="1">IFERROR(__xludf.DUMMYFUNCTION("""COMPUTED_VALUE"""),"")</f>
        <v/>
      </c>
      <c r="N163" s="65" t="str">
        <f ca="1">IFERROR(__xludf.DUMMYFUNCTION("""COMPUTED_VALUE"""),"")</f>
        <v/>
      </c>
      <c r="O163" s="65" t="str">
        <f ca="1">IFERROR(__xludf.DUMMYFUNCTION("""COMPUTED_VALUE"""),"")</f>
        <v/>
      </c>
      <c r="P163" s="65" t="str">
        <f ca="1">IFERROR(__xludf.DUMMYFUNCTION("""COMPUTED_VALUE"""),"")</f>
        <v/>
      </c>
      <c r="Q163" s="65" t="str">
        <f ca="1">IFERROR(__xludf.DUMMYFUNCTION("""COMPUTED_VALUE"""),"")</f>
        <v/>
      </c>
      <c r="R163" s="65" t="str">
        <f ca="1">IFERROR(__xludf.DUMMYFUNCTION("""COMPUTED_VALUE"""),"")</f>
        <v/>
      </c>
      <c r="S163" s="65" t="str">
        <f ca="1">IFERROR(__xludf.DUMMYFUNCTION("""COMPUTED_VALUE"""),"")</f>
        <v/>
      </c>
      <c r="T163" s="65" t="str">
        <f ca="1">IFERROR(__xludf.DUMMYFUNCTION("""COMPUTED_VALUE"""),"")</f>
        <v/>
      </c>
      <c r="U163" s="65" t="str">
        <f ca="1">IFERROR(__xludf.DUMMYFUNCTION("""COMPUTED_VALUE"""),"")</f>
        <v/>
      </c>
      <c r="V163" s="65" t="str">
        <f ca="1">IFERROR(__xludf.DUMMYFUNCTION("""COMPUTED_VALUE"""),"")</f>
        <v/>
      </c>
      <c r="W163" s="65" t="str">
        <f ca="1">IFERROR(__xludf.DUMMYFUNCTION("""COMPUTED_VALUE"""),"")</f>
        <v/>
      </c>
      <c r="X163" s="65" t="str">
        <f ca="1">IFERROR(__xludf.DUMMYFUNCTION("""COMPUTED_VALUE"""),"")</f>
        <v/>
      </c>
      <c r="Y163" s="65" t="str">
        <f ca="1">IFERROR(__xludf.DUMMYFUNCTION("""COMPUTED_VALUE"""),"")</f>
        <v/>
      </c>
      <c r="Z163" s="65" t="str">
        <f ca="1">IFERROR(__xludf.DUMMYFUNCTION("""COMPUTED_VALUE"""),"")</f>
        <v/>
      </c>
      <c r="AA163" s="65" t="str">
        <f ca="1">IFERROR(__xludf.DUMMYFUNCTION("""COMPUTED_VALUE"""),"")</f>
        <v/>
      </c>
      <c r="AB163" s="65" t="str">
        <f ca="1">IFERROR(__xludf.DUMMYFUNCTION("""COMPUTED_VALUE"""),"")</f>
        <v/>
      </c>
      <c r="AC163" s="65" t="str">
        <f ca="1">IFERROR(__xludf.DUMMYFUNCTION("""COMPUTED_VALUE"""),"")</f>
        <v/>
      </c>
      <c r="AD163" s="65" t="str">
        <f ca="1">IFERROR(__xludf.DUMMYFUNCTION("""COMPUTED_VALUE"""),"")</f>
        <v/>
      </c>
      <c r="AE163" s="65" t="str">
        <f ca="1">IFERROR(__xludf.DUMMYFUNCTION("""COMPUTED_VALUE"""),"")</f>
        <v/>
      </c>
      <c r="AF163" s="65" t="str">
        <f ca="1">IFERROR(__xludf.DUMMYFUNCTION("""COMPUTED_VALUE"""),"")</f>
        <v/>
      </c>
      <c r="AG163" s="65" t="str">
        <f ca="1">IFERROR(__xludf.DUMMYFUNCTION("""COMPUTED_VALUE"""),"")</f>
        <v/>
      </c>
    </row>
    <row r="164" spans="1:33" ht="13">
      <c r="A164" s="63">
        <v>2</v>
      </c>
      <c r="B164" s="64" t="str">
        <f ca="1">IFERROR(__xludf.DUMMYFUNCTION("""COMPUTED_VALUE"""),"I.E. GENERAL SANTANDER")</f>
        <v>I.E. GENERAL SANTANDER</v>
      </c>
      <c r="C164" s="65">
        <f ca="1">IFERROR(__xludf.DUMMYFUNCTION("""COMPUTED_VALUE"""),19)</f>
        <v>19</v>
      </c>
      <c r="D164" s="66" t="str">
        <f ca="1">IFERROR(__xludf.DUMMYFUNCTION("""COMPUTED_VALUE"""),"Pendiente por Digitar")</f>
        <v>Pendiente por Digitar</v>
      </c>
      <c r="E164" s="65" t="str">
        <f ca="1">IFERROR(__xludf.DUMMYFUNCTION("""COMPUTED_VALUE"""),"")</f>
        <v/>
      </c>
      <c r="F164" s="65" t="str">
        <f ca="1">IFERROR(__xludf.DUMMYFUNCTION("""COMPUTED_VALUE"""),"")</f>
        <v/>
      </c>
      <c r="G164" s="65" t="str">
        <f ca="1">IFERROR(__xludf.DUMMYFUNCTION("""COMPUTED_VALUE"""),"")</f>
        <v/>
      </c>
      <c r="H164" s="65" t="str">
        <f ca="1">IFERROR(__xludf.DUMMYFUNCTION("""COMPUTED_VALUE"""),"")</f>
        <v/>
      </c>
      <c r="I164" s="65" t="str">
        <f ca="1">IFERROR(__xludf.DUMMYFUNCTION("""COMPUTED_VALUE"""),"")</f>
        <v/>
      </c>
      <c r="J164" s="65" t="str">
        <f ca="1">IFERROR(__xludf.DUMMYFUNCTION("""COMPUTED_VALUE"""),"")</f>
        <v/>
      </c>
      <c r="K164" s="65" t="str">
        <f ca="1">IFERROR(__xludf.DUMMYFUNCTION("""COMPUTED_VALUE"""),"")</f>
        <v/>
      </c>
      <c r="L164" s="65" t="str">
        <f ca="1">IFERROR(__xludf.DUMMYFUNCTION("""COMPUTED_VALUE"""),"")</f>
        <v/>
      </c>
      <c r="M164" s="65" t="str">
        <f ca="1">IFERROR(__xludf.DUMMYFUNCTION("""COMPUTED_VALUE"""),"")</f>
        <v/>
      </c>
      <c r="N164" s="65" t="str">
        <f ca="1">IFERROR(__xludf.DUMMYFUNCTION("""COMPUTED_VALUE"""),"")</f>
        <v/>
      </c>
      <c r="O164" s="65" t="str">
        <f ca="1">IFERROR(__xludf.DUMMYFUNCTION("""COMPUTED_VALUE"""),"")</f>
        <v/>
      </c>
      <c r="P164" s="65" t="str">
        <f ca="1">IFERROR(__xludf.DUMMYFUNCTION("""COMPUTED_VALUE"""),"")</f>
        <v/>
      </c>
      <c r="Q164" s="65" t="str">
        <f ca="1">IFERROR(__xludf.DUMMYFUNCTION("""COMPUTED_VALUE"""),"")</f>
        <v/>
      </c>
      <c r="R164" s="65" t="str">
        <f ca="1">IFERROR(__xludf.DUMMYFUNCTION("""COMPUTED_VALUE"""),"")</f>
        <v/>
      </c>
      <c r="S164" s="65" t="str">
        <f ca="1">IFERROR(__xludf.DUMMYFUNCTION("""COMPUTED_VALUE"""),"")</f>
        <v/>
      </c>
      <c r="T164" s="65" t="str">
        <f ca="1">IFERROR(__xludf.DUMMYFUNCTION("""COMPUTED_VALUE"""),"")</f>
        <v/>
      </c>
      <c r="U164" s="65" t="str">
        <f ca="1">IFERROR(__xludf.DUMMYFUNCTION("""COMPUTED_VALUE"""),"")</f>
        <v/>
      </c>
      <c r="V164" s="65" t="str">
        <f ca="1">IFERROR(__xludf.DUMMYFUNCTION("""COMPUTED_VALUE"""),"")</f>
        <v/>
      </c>
      <c r="W164" s="65" t="str">
        <f ca="1">IFERROR(__xludf.DUMMYFUNCTION("""COMPUTED_VALUE"""),"")</f>
        <v/>
      </c>
      <c r="X164" s="65" t="str">
        <f ca="1">IFERROR(__xludf.DUMMYFUNCTION("""COMPUTED_VALUE"""),"")</f>
        <v/>
      </c>
      <c r="Y164" s="65" t="str">
        <f ca="1">IFERROR(__xludf.DUMMYFUNCTION("""COMPUTED_VALUE"""),"")</f>
        <v/>
      </c>
      <c r="Z164" s="65" t="str">
        <f ca="1">IFERROR(__xludf.DUMMYFUNCTION("""COMPUTED_VALUE"""),"")</f>
        <v/>
      </c>
      <c r="AA164" s="65" t="str">
        <f ca="1">IFERROR(__xludf.DUMMYFUNCTION("""COMPUTED_VALUE"""),"")</f>
        <v/>
      </c>
      <c r="AB164" s="65" t="str">
        <f ca="1">IFERROR(__xludf.DUMMYFUNCTION("""COMPUTED_VALUE"""),"")</f>
        <v/>
      </c>
      <c r="AC164" s="65" t="str">
        <f ca="1">IFERROR(__xludf.DUMMYFUNCTION("""COMPUTED_VALUE"""),"")</f>
        <v/>
      </c>
      <c r="AD164" s="65" t="str">
        <f ca="1">IFERROR(__xludf.DUMMYFUNCTION("""COMPUTED_VALUE"""),"")</f>
        <v/>
      </c>
      <c r="AE164" s="65" t="str">
        <f ca="1">IFERROR(__xludf.DUMMYFUNCTION("""COMPUTED_VALUE"""),"")</f>
        <v/>
      </c>
      <c r="AF164" s="65" t="str">
        <f ca="1">IFERROR(__xludf.DUMMYFUNCTION("""COMPUTED_VALUE"""),"")</f>
        <v/>
      </c>
      <c r="AG164" s="65" t="str">
        <f ca="1">IFERROR(__xludf.DUMMYFUNCTION("""COMPUTED_VALUE"""),"")</f>
        <v/>
      </c>
    </row>
    <row r="165" spans="1:33" ht="13">
      <c r="A165" s="63">
        <v>2</v>
      </c>
      <c r="B165" s="64" t="str">
        <f ca="1">IFERROR(__xludf.DUMMYFUNCTION("""COMPUTED_VALUE"""),"I.E. GENERAL SANTANDER")</f>
        <v>I.E. GENERAL SANTANDER</v>
      </c>
      <c r="C165" s="65">
        <f ca="1">IFERROR(__xludf.DUMMYFUNCTION("""COMPUTED_VALUE"""),20)</f>
        <v>20</v>
      </c>
      <c r="D165" s="66" t="str">
        <f ca="1">IFERROR(__xludf.DUMMYFUNCTION("""COMPUTED_VALUE"""),"Pendiente por Digitar")</f>
        <v>Pendiente por Digitar</v>
      </c>
      <c r="E165" s="65" t="str">
        <f ca="1">IFERROR(__xludf.DUMMYFUNCTION("""COMPUTED_VALUE"""),"")</f>
        <v/>
      </c>
      <c r="F165" s="65" t="str">
        <f ca="1">IFERROR(__xludf.DUMMYFUNCTION("""COMPUTED_VALUE"""),"")</f>
        <v/>
      </c>
      <c r="G165" s="65" t="str">
        <f ca="1">IFERROR(__xludf.DUMMYFUNCTION("""COMPUTED_VALUE"""),"")</f>
        <v/>
      </c>
      <c r="H165" s="65" t="str">
        <f ca="1">IFERROR(__xludf.DUMMYFUNCTION("""COMPUTED_VALUE"""),"")</f>
        <v/>
      </c>
      <c r="I165" s="65" t="str">
        <f ca="1">IFERROR(__xludf.DUMMYFUNCTION("""COMPUTED_VALUE"""),"")</f>
        <v/>
      </c>
      <c r="J165" s="65" t="str">
        <f ca="1">IFERROR(__xludf.DUMMYFUNCTION("""COMPUTED_VALUE"""),"")</f>
        <v/>
      </c>
      <c r="K165" s="65" t="str">
        <f ca="1">IFERROR(__xludf.DUMMYFUNCTION("""COMPUTED_VALUE"""),"")</f>
        <v/>
      </c>
      <c r="L165" s="65" t="str">
        <f ca="1">IFERROR(__xludf.DUMMYFUNCTION("""COMPUTED_VALUE"""),"")</f>
        <v/>
      </c>
      <c r="M165" s="65" t="str">
        <f ca="1">IFERROR(__xludf.DUMMYFUNCTION("""COMPUTED_VALUE"""),"")</f>
        <v/>
      </c>
      <c r="N165" s="65" t="str">
        <f ca="1">IFERROR(__xludf.DUMMYFUNCTION("""COMPUTED_VALUE"""),"")</f>
        <v/>
      </c>
      <c r="O165" s="65" t="str">
        <f ca="1">IFERROR(__xludf.DUMMYFUNCTION("""COMPUTED_VALUE"""),"")</f>
        <v/>
      </c>
      <c r="P165" s="65" t="str">
        <f ca="1">IFERROR(__xludf.DUMMYFUNCTION("""COMPUTED_VALUE"""),"")</f>
        <v/>
      </c>
      <c r="Q165" s="65" t="str">
        <f ca="1">IFERROR(__xludf.DUMMYFUNCTION("""COMPUTED_VALUE"""),"")</f>
        <v/>
      </c>
      <c r="R165" s="65" t="str">
        <f ca="1">IFERROR(__xludf.DUMMYFUNCTION("""COMPUTED_VALUE"""),"")</f>
        <v/>
      </c>
      <c r="S165" s="65" t="str">
        <f ca="1">IFERROR(__xludf.DUMMYFUNCTION("""COMPUTED_VALUE"""),"")</f>
        <v/>
      </c>
      <c r="T165" s="65" t="str">
        <f ca="1">IFERROR(__xludf.DUMMYFUNCTION("""COMPUTED_VALUE"""),"")</f>
        <v/>
      </c>
      <c r="U165" s="65" t="str">
        <f ca="1">IFERROR(__xludf.DUMMYFUNCTION("""COMPUTED_VALUE"""),"")</f>
        <v/>
      </c>
      <c r="V165" s="65" t="str">
        <f ca="1">IFERROR(__xludf.DUMMYFUNCTION("""COMPUTED_VALUE"""),"")</f>
        <v/>
      </c>
      <c r="W165" s="65" t="str">
        <f ca="1">IFERROR(__xludf.DUMMYFUNCTION("""COMPUTED_VALUE"""),"")</f>
        <v/>
      </c>
      <c r="X165" s="65" t="str">
        <f ca="1">IFERROR(__xludf.DUMMYFUNCTION("""COMPUTED_VALUE"""),"")</f>
        <v/>
      </c>
      <c r="Y165" s="65" t="str">
        <f ca="1">IFERROR(__xludf.DUMMYFUNCTION("""COMPUTED_VALUE"""),"")</f>
        <v/>
      </c>
      <c r="Z165" s="65" t="str">
        <f ca="1">IFERROR(__xludf.DUMMYFUNCTION("""COMPUTED_VALUE"""),"")</f>
        <v/>
      </c>
      <c r="AA165" s="65" t="str">
        <f ca="1">IFERROR(__xludf.DUMMYFUNCTION("""COMPUTED_VALUE"""),"")</f>
        <v/>
      </c>
      <c r="AB165" s="65" t="str">
        <f ca="1">IFERROR(__xludf.DUMMYFUNCTION("""COMPUTED_VALUE"""),"")</f>
        <v/>
      </c>
      <c r="AC165" s="65" t="str">
        <f ca="1">IFERROR(__xludf.DUMMYFUNCTION("""COMPUTED_VALUE"""),"")</f>
        <v/>
      </c>
      <c r="AD165" s="65" t="str">
        <f ca="1">IFERROR(__xludf.DUMMYFUNCTION("""COMPUTED_VALUE"""),"")</f>
        <v/>
      </c>
      <c r="AE165" s="65" t="str">
        <f ca="1">IFERROR(__xludf.DUMMYFUNCTION("""COMPUTED_VALUE"""),"")</f>
        <v/>
      </c>
      <c r="AF165" s="65" t="str">
        <f ca="1">IFERROR(__xludf.DUMMYFUNCTION("""COMPUTED_VALUE"""),"")</f>
        <v/>
      </c>
      <c r="AG165" s="65" t="str">
        <f ca="1">IFERROR(__xludf.DUMMYFUNCTION("""COMPUTED_VALUE"""),"")</f>
        <v/>
      </c>
    </row>
    <row r="166" spans="1:33" ht="13">
      <c r="A166" s="63">
        <v>2</v>
      </c>
      <c r="B166" s="64" t="str">
        <f ca="1">IFERROR(__xludf.DUMMYFUNCTION("""COMPUTED_VALUE"""),"I.E. GENERAL SANTANDER")</f>
        <v>I.E. GENERAL SANTANDER</v>
      </c>
      <c r="C166" s="65">
        <f ca="1">IFERROR(__xludf.DUMMYFUNCTION("""COMPUTED_VALUE"""),21)</f>
        <v>21</v>
      </c>
      <c r="D166" s="66" t="str">
        <f ca="1">IFERROR(__xludf.DUMMYFUNCTION("""COMPUTED_VALUE"""),"Pendiente por Digitar")</f>
        <v>Pendiente por Digitar</v>
      </c>
      <c r="E166" s="65" t="str">
        <f ca="1">IFERROR(__xludf.DUMMYFUNCTION("""COMPUTED_VALUE"""),"")</f>
        <v/>
      </c>
      <c r="F166" s="65" t="str">
        <f ca="1">IFERROR(__xludf.DUMMYFUNCTION("""COMPUTED_VALUE"""),"")</f>
        <v/>
      </c>
      <c r="G166" s="65" t="str">
        <f ca="1">IFERROR(__xludf.DUMMYFUNCTION("""COMPUTED_VALUE"""),"")</f>
        <v/>
      </c>
      <c r="H166" s="65" t="str">
        <f ca="1">IFERROR(__xludf.DUMMYFUNCTION("""COMPUTED_VALUE"""),"")</f>
        <v/>
      </c>
      <c r="I166" s="65" t="str">
        <f ca="1">IFERROR(__xludf.DUMMYFUNCTION("""COMPUTED_VALUE"""),"")</f>
        <v/>
      </c>
      <c r="J166" s="65" t="str">
        <f ca="1">IFERROR(__xludf.DUMMYFUNCTION("""COMPUTED_VALUE"""),"")</f>
        <v/>
      </c>
      <c r="K166" s="65" t="str">
        <f ca="1">IFERROR(__xludf.DUMMYFUNCTION("""COMPUTED_VALUE"""),"")</f>
        <v/>
      </c>
      <c r="L166" s="65" t="str">
        <f ca="1">IFERROR(__xludf.DUMMYFUNCTION("""COMPUTED_VALUE"""),"")</f>
        <v/>
      </c>
      <c r="M166" s="65" t="str">
        <f ca="1">IFERROR(__xludf.DUMMYFUNCTION("""COMPUTED_VALUE"""),"")</f>
        <v/>
      </c>
      <c r="N166" s="65" t="str">
        <f ca="1">IFERROR(__xludf.DUMMYFUNCTION("""COMPUTED_VALUE"""),"")</f>
        <v/>
      </c>
      <c r="O166" s="65" t="str">
        <f ca="1">IFERROR(__xludf.DUMMYFUNCTION("""COMPUTED_VALUE"""),"")</f>
        <v/>
      </c>
      <c r="P166" s="65" t="str">
        <f ca="1">IFERROR(__xludf.DUMMYFUNCTION("""COMPUTED_VALUE"""),"")</f>
        <v/>
      </c>
      <c r="Q166" s="65" t="str">
        <f ca="1">IFERROR(__xludf.DUMMYFUNCTION("""COMPUTED_VALUE"""),"")</f>
        <v/>
      </c>
      <c r="R166" s="65" t="str">
        <f ca="1">IFERROR(__xludf.DUMMYFUNCTION("""COMPUTED_VALUE"""),"")</f>
        <v/>
      </c>
      <c r="S166" s="65" t="str">
        <f ca="1">IFERROR(__xludf.DUMMYFUNCTION("""COMPUTED_VALUE"""),"")</f>
        <v/>
      </c>
      <c r="T166" s="65" t="str">
        <f ca="1">IFERROR(__xludf.DUMMYFUNCTION("""COMPUTED_VALUE"""),"")</f>
        <v/>
      </c>
      <c r="U166" s="65" t="str">
        <f ca="1">IFERROR(__xludf.DUMMYFUNCTION("""COMPUTED_VALUE"""),"")</f>
        <v/>
      </c>
      <c r="V166" s="65" t="str">
        <f ca="1">IFERROR(__xludf.DUMMYFUNCTION("""COMPUTED_VALUE"""),"")</f>
        <v/>
      </c>
      <c r="W166" s="65" t="str">
        <f ca="1">IFERROR(__xludf.DUMMYFUNCTION("""COMPUTED_VALUE"""),"")</f>
        <v/>
      </c>
      <c r="X166" s="65" t="str">
        <f ca="1">IFERROR(__xludf.DUMMYFUNCTION("""COMPUTED_VALUE"""),"")</f>
        <v/>
      </c>
      <c r="Y166" s="65" t="str">
        <f ca="1">IFERROR(__xludf.DUMMYFUNCTION("""COMPUTED_VALUE"""),"")</f>
        <v/>
      </c>
      <c r="Z166" s="65" t="str">
        <f ca="1">IFERROR(__xludf.DUMMYFUNCTION("""COMPUTED_VALUE"""),"")</f>
        <v/>
      </c>
      <c r="AA166" s="65" t="str">
        <f ca="1">IFERROR(__xludf.DUMMYFUNCTION("""COMPUTED_VALUE"""),"")</f>
        <v/>
      </c>
      <c r="AB166" s="65" t="str">
        <f ca="1">IFERROR(__xludf.DUMMYFUNCTION("""COMPUTED_VALUE"""),"")</f>
        <v/>
      </c>
      <c r="AC166" s="65" t="str">
        <f ca="1">IFERROR(__xludf.DUMMYFUNCTION("""COMPUTED_VALUE"""),"")</f>
        <v/>
      </c>
      <c r="AD166" s="65" t="str">
        <f ca="1">IFERROR(__xludf.DUMMYFUNCTION("""COMPUTED_VALUE"""),"")</f>
        <v/>
      </c>
      <c r="AE166" s="65" t="str">
        <f ca="1">IFERROR(__xludf.DUMMYFUNCTION("""COMPUTED_VALUE"""),"")</f>
        <v/>
      </c>
      <c r="AF166" s="65" t="str">
        <f ca="1">IFERROR(__xludf.DUMMYFUNCTION("""COMPUTED_VALUE"""),"")</f>
        <v/>
      </c>
      <c r="AG166" s="65" t="str">
        <f ca="1">IFERROR(__xludf.DUMMYFUNCTION("""COMPUTED_VALUE"""),"")</f>
        <v/>
      </c>
    </row>
    <row r="167" spans="1:33" ht="13">
      <c r="A167" s="63">
        <v>2</v>
      </c>
      <c r="B167" s="64" t="str">
        <f ca="1">IFERROR(__xludf.DUMMYFUNCTION("""COMPUTED_VALUE"""),"I.E. GENERAL SANTANDER")</f>
        <v>I.E. GENERAL SANTANDER</v>
      </c>
      <c r="C167" s="65">
        <f ca="1">IFERROR(__xludf.DUMMYFUNCTION("""COMPUTED_VALUE"""),22)</f>
        <v>22</v>
      </c>
      <c r="D167" s="66" t="str">
        <f ca="1">IFERROR(__xludf.DUMMYFUNCTION("""COMPUTED_VALUE"""),"Pendiente por Digitar")</f>
        <v>Pendiente por Digitar</v>
      </c>
      <c r="E167" s="65" t="str">
        <f ca="1">IFERROR(__xludf.DUMMYFUNCTION("""COMPUTED_VALUE"""),"")</f>
        <v/>
      </c>
      <c r="F167" s="65" t="str">
        <f ca="1">IFERROR(__xludf.DUMMYFUNCTION("""COMPUTED_VALUE"""),"")</f>
        <v/>
      </c>
      <c r="G167" s="65" t="str">
        <f ca="1">IFERROR(__xludf.DUMMYFUNCTION("""COMPUTED_VALUE"""),"")</f>
        <v/>
      </c>
      <c r="H167" s="65" t="str">
        <f ca="1">IFERROR(__xludf.DUMMYFUNCTION("""COMPUTED_VALUE"""),"")</f>
        <v/>
      </c>
      <c r="I167" s="65" t="str">
        <f ca="1">IFERROR(__xludf.DUMMYFUNCTION("""COMPUTED_VALUE"""),"")</f>
        <v/>
      </c>
      <c r="J167" s="65" t="str">
        <f ca="1">IFERROR(__xludf.DUMMYFUNCTION("""COMPUTED_VALUE"""),"")</f>
        <v/>
      </c>
      <c r="K167" s="65" t="str">
        <f ca="1">IFERROR(__xludf.DUMMYFUNCTION("""COMPUTED_VALUE"""),"")</f>
        <v/>
      </c>
      <c r="L167" s="65" t="str">
        <f ca="1">IFERROR(__xludf.DUMMYFUNCTION("""COMPUTED_VALUE"""),"")</f>
        <v/>
      </c>
      <c r="M167" s="65" t="str">
        <f ca="1">IFERROR(__xludf.DUMMYFUNCTION("""COMPUTED_VALUE"""),"")</f>
        <v/>
      </c>
      <c r="N167" s="65" t="str">
        <f ca="1">IFERROR(__xludf.DUMMYFUNCTION("""COMPUTED_VALUE"""),"")</f>
        <v/>
      </c>
      <c r="O167" s="65" t="str">
        <f ca="1">IFERROR(__xludf.DUMMYFUNCTION("""COMPUTED_VALUE"""),"")</f>
        <v/>
      </c>
      <c r="P167" s="65" t="str">
        <f ca="1">IFERROR(__xludf.DUMMYFUNCTION("""COMPUTED_VALUE"""),"")</f>
        <v/>
      </c>
      <c r="Q167" s="65" t="str">
        <f ca="1">IFERROR(__xludf.DUMMYFUNCTION("""COMPUTED_VALUE"""),"")</f>
        <v/>
      </c>
      <c r="R167" s="65" t="str">
        <f ca="1">IFERROR(__xludf.DUMMYFUNCTION("""COMPUTED_VALUE"""),"")</f>
        <v/>
      </c>
      <c r="S167" s="65" t="str">
        <f ca="1">IFERROR(__xludf.DUMMYFUNCTION("""COMPUTED_VALUE"""),"")</f>
        <v/>
      </c>
      <c r="T167" s="65" t="str">
        <f ca="1">IFERROR(__xludf.DUMMYFUNCTION("""COMPUTED_VALUE"""),"")</f>
        <v/>
      </c>
      <c r="U167" s="65" t="str">
        <f ca="1">IFERROR(__xludf.DUMMYFUNCTION("""COMPUTED_VALUE"""),"")</f>
        <v/>
      </c>
      <c r="V167" s="65" t="str">
        <f ca="1">IFERROR(__xludf.DUMMYFUNCTION("""COMPUTED_VALUE"""),"")</f>
        <v/>
      </c>
      <c r="W167" s="65" t="str">
        <f ca="1">IFERROR(__xludf.DUMMYFUNCTION("""COMPUTED_VALUE"""),"")</f>
        <v/>
      </c>
      <c r="X167" s="65" t="str">
        <f ca="1">IFERROR(__xludf.DUMMYFUNCTION("""COMPUTED_VALUE"""),"")</f>
        <v/>
      </c>
      <c r="Y167" s="65" t="str">
        <f ca="1">IFERROR(__xludf.DUMMYFUNCTION("""COMPUTED_VALUE"""),"")</f>
        <v/>
      </c>
      <c r="Z167" s="65" t="str">
        <f ca="1">IFERROR(__xludf.DUMMYFUNCTION("""COMPUTED_VALUE"""),"")</f>
        <v/>
      </c>
      <c r="AA167" s="65" t="str">
        <f ca="1">IFERROR(__xludf.DUMMYFUNCTION("""COMPUTED_VALUE"""),"")</f>
        <v/>
      </c>
      <c r="AB167" s="65" t="str">
        <f ca="1">IFERROR(__xludf.DUMMYFUNCTION("""COMPUTED_VALUE"""),"")</f>
        <v/>
      </c>
      <c r="AC167" s="65" t="str">
        <f ca="1">IFERROR(__xludf.DUMMYFUNCTION("""COMPUTED_VALUE"""),"")</f>
        <v/>
      </c>
      <c r="AD167" s="65" t="str">
        <f ca="1">IFERROR(__xludf.DUMMYFUNCTION("""COMPUTED_VALUE"""),"")</f>
        <v/>
      </c>
      <c r="AE167" s="65" t="str">
        <f ca="1">IFERROR(__xludf.DUMMYFUNCTION("""COMPUTED_VALUE"""),"")</f>
        <v/>
      </c>
      <c r="AF167" s="65" t="str">
        <f ca="1">IFERROR(__xludf.DUMMYFUNCTION("""COMPUTED_VALUE"""),"")</f>
        <v/>
      </c>
      <c r="AG167" s="65" t="str">
        <f ca="1">IFERROR(__xludf.DUMMYFUNCTION("""COMPUTED_VALUE"""),"")</f>
        <v/>
      </c>
    </row>
    <row r="168" spans="1:33" ht="13">
      <c r="A168" s="63">
        <v>2</v>
      </c>
      <c r="B168" s="64" t="str">
        <f ca="1">IFERROR(__xludf.DUMMYFUNCTION("""COMPUTED_VALUE"""),"I.E. GENERAL SANTANDER")</f>
        <v>I.E. GENERAL SANTANDER</v>
      </c>
      <c r="C168" s="65">
        <f ca="1">IFERROR(__xludf.DUMMYFUNCTION("""COMPUTED_VALUE"""),23)</f>
        <v>23</v>
      </c>
      <c r="D168" s="66" t="str">
        <f ca="1">IFERROR(__xludf.DUMMYFUNCTION("""COMPUTED_VALUE"""),"Pendiente por Digitar")</f>
        <v>Pendiente por Digitar</v>
      </c>
      <c r="E168" s="65" t="str">
        <f ca="1">IFERROR(__xludf.DUMMYFUNCTION("""COMPUTED_VALUE"""),"")</f>
        <v/>
      </c>
      <c r="F168" s="65" t="str">
        <f ca="1">IFERROR(__xludf.DUMMYFUNCTION("""COMPUTED_VALUE"""),"")</f>
        <v/>
      </c>
      <c r="G168" s="65" t="str">
        <f ca="1">IFERROR(__xludf.DUMMYFUNCTION("""COMPUTED_VALUE"""),"")</f>
        <v/>
      </c>
      <c r="H168" s="65" t="str">
        <f ca="1">IFERROR(__xludf.DUMMYFUNCTION("""COMPUTED_VALUE"""),"")</f>
        <v/>
      </c>
      <c r="I168" s="65" t="str">
        <f ca="1">IFERROR(__xludf.DUMMYFUNCTION("""COMPUTED_VALUE"""),"")</f>
        <v/>
      </c>
      <c r="J168" s="65" t="str">
        <f ca="1">IFERROR(__xludf.DUMMYFUNCTION("""COMPUTED_VALUE"""),"")</f>
        <v/>
      </c>
      <c r="K168" s="65" t="str">
        <f ca="1">IFERROR(__xludf.DUMMYFUNCTION("""COMPUTED_VALUE"""),"")</f>
        <v/>
      </c>
      <c r="L168" s="65" t="str">
        <f ca="1">IFERROR(__xludf.DUMMYFUNCTION("""COMPUTED_VALUE"""),"")</f>
        <v/>
      </c>
      <c r="M168" s="65" t="str">
        <f ca="1">IFERROR(__xludf.DUMMYFUNCTION("""COMPUTED_VALUE"""),"")</f>
        <v/>
      </c>
      <c r="N168" s="65" t="str">
        <f ca="1">IFERROR(__xludf.DUMMYFUNCTION("""COMPUTED_VALUE"""),"")</f>
        <v/>
      </c>
      <c r="O168" s="65" t="str">
        <f ca="1">IFERROR(__xludf.DUMMYFUNCTION("""COMPUTED_VALUE"""),"")</f>
        <v/>
      </c>
      <c r="P168" s="65" t="str">
        <f ca="1">IFERROR(__xludf.DUMMYFUNCTION("""COMPUTED_VALUE"""),"")</f>
        <v/>
      </c>
      <c r="Q168" s="65" t="str">
        <f ca="1">IFERROR(__xludf.DUMMYFUNCTION("""COMPUTED_VALUE"""),"")</f>
        <v/>
      </c>
      <c r="R168" s="65" t="str">
        <f ca="1">IFERROR(__xludf.DUMMYFUNCTION("""COMPUTED_VALUE"""),"")</f>
        <v/>
      </c>
      <c r="S168" s="65" t="str">
        <f ca="1">IFERROR(__xludf.DUMMYFUNCTION("""COMPUTED_VALUE"""),"")</f>
        <v/>
      </c>
      <c r="T168" s="65" t="str">
        <f ca="1">IFERROR(__xludf.DUMMYFUNCTION("""COMPUTED_VALUE"""),"")</f>
        <v/>
      </c>
      <c r="U168" s="65" t="str">
        <f ca="1">IFERROR(__xludf.DUMMYFUNCTION("""COMPUTED_VALUE"""),"")</f>
        <v/>
      </c>
      <c r="V168" s="65" t="str">
        <f ca="1">IFERROR(__xludf.DUMMYFUNCTION("""COMPUTED_VALUE"""),"")</f>
        <v/>
      </c>
      <c r="W168" s="65" t="str">
        <f ca="1">IFERROR(__xludf.DUMMYFUNCTION("""COMPUTED_VALUE"""),"")</f>
        <v/>
      </c>
      <c r="X168" s="65" t="str">
        <f ca="1">IFERROR(__xludf.DUMMYFUNCTION("""COMPUTED_VALUE"""),"")</f>
        <v/>
      </c>
      <c r="Y168" s="65" t="str">
        <f ca="1">IFERROR(__xludf.DUMMYFUNCTION("""COMPUTED_VALUE"""),"")</f>
        <v/>
      </c>
      <c r="Z168" s="65" t="str">
        <f ca="1">IFERROR(__xludf.DUMMYFUNCTION("""COMPUTED_VALUE"""),"")</f>
        <v/>
      </c>
      <c r="AA168" s="65" t="str">
        <f ca="1">IFERROR(__xludf.DUMMYFUNCTION("""COMPUTED_VALUE"""),"")</f>
        <v/>
      </c>
      <c r="AB168" s="65" t="str">
        <f ca="1">IFERROR(__xludf.DUMMYFUNCTION("""COMPUTED_VALUE"""),"")</f>
        <v/>
      </c>
      <c r="AC168" s="65" t="str">
        <f ca="1">IFERROR(__xludf.DUMMYFUNCTION("""COMPUTED_VALUE"""),"")</f>
        <v/>
      </c>
      <c r="AD168" s="65" t="str">
        <f ca="1">IFERROR(__xludf.DUMMYFUNCTION("""COMPUTED_VALUE"""),"")</f>
        <v/>
      </c>
      <c r="AE168" s="65" t="str">
        <f ca="1">IFERROR(__xludf.DUMMYFUNCTION("""COMPUTED_VALUE"""),"")</f>
        <v/>
      </c>
      <c r="AF168" s="65" t="str">
        <f ca="1">IFERROR(__xludf.DUMMYFUNCTION("""COMPUTED_VALUE"""),"")</f>
        <v/>
      </c>
      <c r="AG168" s="65" t="str">
        <f ca="1">IFERROR(__xludf.DUMMYFUNCTION("""COMPUTED_VALUE"""),"")</f>
        <v/>
      </c>
    </row>
    <row r="169" spans="1:33" ht="13">
      <c r="A169" s="63">
        <v>2</v>
      </c>
      <c r="B169" s="64" t="str">
        <f ca="1">IFERROR(__xludf.DUMMYFUNCTION("""COMPUTED_VALUE"""),"I.E. GENERAL SANTANDER")</f>
        <v>I.E. GENERAL SANTANDER</v>
      </c>
      <c r="C169" s="65">
        <f ca="1">IFERROR(__xludf.DUMMYFUNCTION("""COMPUTED_VALUE"""),24)</f>
        <v>24</v>
      </c>
      <c r="D169" s="66" t="str">
        <f ca="1">IFERROR(__xludf.DUMMYFUNCTION("""COMPUTED_VALUE"""),"Pendiente por Digitar")</f>
        <v>Pendiente por Digitar</v>
      </c>
      <c r="E169" s="65" t="str">
        <f ca="1">IFERROR(__xludf.DUMMYFUNCTION("""COMPUTED_VALUE"""),"")</f>
        <v/>
      </c>
      <c r="F169" s="65" t="str">
        <f ca="1">IFERROR(__xludf.DUMMYFUNCTION("""COMPUTED_VALUE"""),"")</f>
        <v/>
      </c>
      <c r="G169" s="65" t="str">
        <f ca="1">IFERROR(__xludf.DUMMYFUNCTION("""COMPUTED_VALUE"""),"")</f>
        <v/>
      </c>
      <c r="H169" s="65" t="str">
        <f ca="1">IFERROR(__xludf.DUMMYFUNCTION("""COMPUTED_VALUE"""),"")</f>
        <v/>
      </c>
      <c r="I169" s="65" t="str">
        <f ca="1">IFERROR(__xludf.DUMMYFUNCTION("""COMPUTED_VALUE"""),"")</f>
        <v/>
      </c>
      <c r="J169" s="65" t="str">
        <f ca="1">IFERROR(__xludf.DUMMYFUNCTION("""COMPUTED_VALUE"""),"")</f>
        <v/>
      </c>
      <c r="K169" s="65" t="str">
        <f ca="1">IFERROR(__xludf.DUMMYFUNCTION("""COMPUTED_VALUE"""),"")</f>
        <v/>
      </c>
      <c r="L169" s="65" t="str">
        <f ca="1">IFERROR(__xludf.DUMMYFUNCTION("""COMPUTED_VALUE"""),"")</f>
        <v/>
      </c>
      <c r="M169" s="65" t="str">
        <f ca="1">IFERROR(__xludf.DUMMYFUNCTION("""COMPUTED_VALUE"""),"")</f>
        <v/>
      </c>
      <c r="N169" s="65" t="str">
        <f ca="1">IFERROR(__xludf.DUMMYFUNCTION("""COMPUTED_VALUE"""),"")</f>
        <v/>
      </c>
      <c r="O169" s="65" t="str">
        <f ca="1">IFERROR(__xludf.DUMMYFUNCTION("""COMPUTED_VALUE"""),"")</f>
        <v/>
      </c>
      <c r="P169" s="65" t="str">
        <f ca="1">IFERROR(__xludf.DUMMYFUNCTION("""COMPUTED_VALUE"""),"")</f>
        <v/>
      </c>
      <c r="Q169" s="65" t="str">
        <f ca="1">IFERROR(__xludf.DUMMYFUNCTION("""COMPUTED_VALUE"""),"")</f>
        <v/>
      </c>
      <c r="R169" s="65" t="str">
        <f ca="1">IFERROR(__xludf.DUMMYFUNCTION("""COMPUTED_VALUE"""),"")</f>
        <v/>
      </c>
      <c r="S169" s="65" t="str">
        <f ca="1">IFERROR(__xludf.DUMMYFUNCTION("""COMPUTED_VALUE"""),"")</f>
        <v/>
      </c>
      <c r="T169" s="65" t="str">
        <f ca="1">IFERROR(__xludf.DUMMYFUNCTION("""COMPUTED_VALUE"""),"")</f>
        <v/>
      </c>
      <c r="U169" s="65" t="str">
        <f ca="1">IFERROR(__xludf.DUMMYFUNCTION("""COMPUTED_VALUE"""),"")</f>
        <v/>
      </c>
      <c r="V169" s="65" t="str">
        <f ca="1">IFERROR(__xludf.DUMMYFUNCTION("""COMPUTED_VALUE"""),"")</f>
        <v/>
      </c>
      <c r="W169" s="65" t="str">
        <f ca="1">IFERROR(__xludf.DUMMYFUNCTION("""COMPUTED_VALUE"""),"")</f>
        <v/>
      </c>
      <c r="X169" s="65" t="str">
        <f ca="1">IFERROR(__xludf.DUMMYFUNCTION("""COMPUTED_VALUE"""),"")</f>
        <v/>
      </c>
      <c r="Y169" s="65" t="str">
        <f ca="1">IFERROR(__xludf.DUMMYFUNCTION("""COMPUTED_VALUE"""),"")</f>
        <v/>
      </c>
      <c r="Z169" s="65" t="str">
        <f ca="1">IFERROR(__xludf.DUMMYFUNCTION("""COMPUTED_VALUE"""),"")</f>
        <v/>
      </c>
      <c r="AA169" s="65" t="str">
        <f ca="1">IFERROR(__xludf.DUMMYFUNCTION("""COMPUTED_VALUE"""),"")</f>
        <v/>
      </c>
      <c r="AB169" s="65" t="str">
        <f ca="1">IFERROR(__xludf.DUMMYFUNCTION("""COMPUTED_VALUE"""),"")</f>
        <v/>
      </c>
      <c r="AC169" s="65" t="str">
        <f ca="1">IFERROR(__xludf.DUMMYFUNCTION("""COMPUTED_VALUE"""),"")</f>
        <v/>
      </c>
      <c r="AD169" s="65" t="str">
        <f ca="1">IFERROR(__xludf.DUMMYFUNCTION("""COMPUTED_VALUE"""),"")</f>
        <v/>
      </c>
      <c r="AE169" s="65" t="str">
        <f ca="1">IFERROR(__xludf.DUMMYFUNCTION("""COMPUTED_VALUE"""),"")</f>
        <v/>
      </c>
      <c r="AF169" s="65" t="str">
        <f ca="1">IFERROR(__xludf.DUMMYFUNCTION("""COMPUTED_VALUE"""),"")</f>
        <v/>
      </c>
      <c r="AG169" s="65" t="str">
        <f ca="1">IFERROR(__xludf.DUMMYFUNCTION("""COMPUTED_VALUE"""),"")</f>
        <v/>
      </c>
    </row>
    <row r="170" spans="1:33" ht="13">
      <c r="A170" s="63">
        <v>2</v>
      </c>
      <c r="B170" s="64" t="str">
        <f ca="1">IFERROR(__xludf.DUMMYFUNCTION("""COMPUTED_VALUE"""),"I.E. GENERAL SANTANDER")</f>
        <v>I.E. GENERAL SANTANDER</v>
      </c>
      <c r="C170" s="65">
        <f ca="1">IFERROR(__xludf.DUMMYFUNCTION("""COMPUTED_VALUE"""),25)</f>
        <v>25</v>
      </c>
      <c r="D170" s="66" t="str">
        <f ca="1">IFERROR(__xludf.DUMMYFUNCTION("""COMPUTED_VALUE"""),"Pendiente por Digitar")</f>
        <v>Pendiente por Digitar</v>
      </c>
      <c r="E170" s="65" t="str">
        <f ca="1">IFERROR(__xludf.DUMMYFUNCTION("""COMPUTED_VALUE"""),"")</f>
        <v/>
      </c>
      <c r="F170" s="65" t="str">
        <f ca="1">IFERROR(__xludf.DUMMYFUNCTION("""COMPUTED_VALUE"""),"")</f>
        <v/>
      </c>
      <c r="G170" s="65" t="str">
        <f ca="1">IFERROR(__xludf.DUMMYFUNCTION("""COMPUTED_VALUE"""),"")</f>
        <v/>
      </c>
      <c r="H170" s="65" t="str">
        <f ca="1">IFERROR(__xludf.DUMMYFUNCTION("""COMPUTED_VALUE"""),"")</f>
        <v/>
      </c>
      <c r="I170" s="65" t="str">
        <f ca="1">IFERROR(__xludf.DUMMYFUNCTION("""COMPUTED_VALUE"""),"")</f>
        <v/>
      </c>
      <c r="J170" s="65" t="str">
        <f ca="1">IFERROR(__xludf.DUMMYFUNCTION("""COMPUTED_VALUE"""),"")</f>
        <v/>
      </c>
      <c r="K170" s="65" t="str">
        <f ca="1">IFERROR(__xludf.DUMMYFUNCTION("""COMPUTED_VALUE"""),"")</f>
        <v/>
      </c>
      <c r="L170" s="65" t="str">
        <f ca="1">IFERROR(__xludf.DUMMYFUNCTION("""COMPUTED_VALUE"""),"")</f>
        <v/>
      </c>
      <c r="M170" s="65" t="str">
        <f ca="1">IFERROR(__xludf.DUMMYFUNCTION("""COMPUTED_VALUE"""),"")</f>
        <v/>
      </c>
      <c r="N170" s="65" t="str">
        <f ca="1">IFERROR(__xludf.DUMMYFUNCTION("""COMPUTED_VALUE"""),"")</f>
        <v/>
      </c>
      <c r="O170" s="65" t="str">
        <f ca="1">IFERROR(__xludf.DUMMYFUNCTION("""COMPUTED_VALUE"""),"")</f>
        <v/>
      </c>
      <c r="P170" s="65" t="str">
        <f ca="1">IFERROR(__xludf.DUMMYFUNCTION("""COMPUTED_VALUE"""),"")</f>
        <v/>
      </c>
      <c r="Q170" s="65" t="str">
        <f ca="1">IFERROR(__xludf.DUMMYFUNCTION("""COMPUTED_VALUE"""),"")</f>
        <v/>
      </c>
      <c r="R170" s="65" t="str">
        <f ca="1">IFERROR(__xludf.DUMMYFUNCTION("""COMPUTED_VALUE"""),"")</f>
        <v/>
      </c>
      <c r="S170" s="65" t="str">
        <f ca="1">IFERROR(__xludf.DUMMYFUNCTION("""COMPUTED_VALUE"""),"")</f>
        <v/>
      </c>
      <c r="T170" s="65" t="str">
        <f ca="1">IFERROR(__xludf.DUMMYFUNCTION("""COMPUTED_VALUE"""),"")</f>
        <v/>
      </c>
      <c r="U170" s="65" t="str">
        <f ca="1">IFERROR(__xludf.DUMMYFUNCTION("""COMPUTED_VALUE"""),"")</f>
        <v/>
      </c>
      <c r="V170" s="65" t="str">
        <f ca="1">IFERROR(__xludf.DUMMYFUNCTION("""COMPUTED_VALUE"""),"")</f>
        <v/>
      </c>
      <c r="W170" s="65" t="str">
        <f ca="1">IFERROR(__xludf.DUMMYFUNCTION("""COMPUTED_VALUE"""),"")</f>
        <v/>
      </c>
      <c r="X170" s="65" t="str">
        <f ca="1">IFERROR(__xludf.DUMMYFUNCTION("""COMPUTED_VALUE"""),"")</f>
        <v/>
      </c>
      <c r="Y170" s="65" t="str">
        <f ca="1">IFERROR(__xludf.DUMMYFUNCTION("""COMPUTED_VALUE"""),"")</f>
        <v/>
      </c>
      <c r="Z170" s="65" t="str">
        <f ca="1">IFERROR(__xludf.DUMMYFUNCTION("""COMPUTED_VALUE"""),"")</f>
        <v/>
      </c>
      <c r="AA170" s="65" t="str">
        <f ca="1">IFERROR(__xludf.DUMMYFUNCTION("""COMPUTED_VALUE"""),"")</f>
        <v/>
      </c>
      <c r="AB170" s="65" t="str">
        <f ca="1">IFERROR(__xludf.DUMMYFUNCTION("""COMPUTED_VALUE"""),"")</f>
        <v/>
      </c>
      <c r="AC170" s="65" t="str">
        <f ca="1">IFERROR(__xludf.DUMMYFUNCTION("""COMPUTED_VALUE"""),"")</f>
        <v/>
      </c>
      <c r="AD170" s="65" t="str">
        <f ca="1">IFERROR(__xludf.DUMMYFUNCTION("""COMPUTED_VALUE"""),"")</f>
        <v/>
      </c>
      <c r="AE170" s="65" t="str">
        <f ca="1">IFERROR(__xludf.DUMMYFUNCTION("""COMPUTED_VALUE"""),"")</f>
        <v/>
      </c>
      <c r="AF170" s="65" t="str">
        <f ca="1">IFERROR(__xludf.DUMMYFUNCTION("""COMPUTED_VALUE"""),"")</f>
        <v/>
      </c>
      <c r="AG170" s="65" t="str">
        <f ca="1">IFERROR(__xludf.DUMMYFUNCTION("""COMPUTED_VALUE"""),"")</f>
        <v/>
      </c>
    </row>
    <row r="171" spans="1:33" ht="13">
      <c r="A171" s="63">
        <v>2</v>
      </c>
      <c r="B171" s="64" t="str">
        <f ca="1">IFERROR(__xludf.DUMMYFUNCTION("""COMPUTED_VALUE"""),"I.E. GENERAL SANTANDER")</f>
        <v>I.E. GENERAL SANTANDER</v>
      </c>
      <c r="C171" s="65">
        <f ca="1">IFERROR(__xludf.DUMMYFUNCTION("""COMPUTED_VALUE"""),26)</f>
        <v>26</v>
      </c>
      <c r="D171" s="66" t="str">
        <f ca="1">IFERROR(__xludf.DUMMYFUNCTION("""COMPUTED_VALUE"""),"Pendiente por Digitar")</f>
        <v>Pendiente por Digitar</v>
      </c>
      <c r="E171" s="65" t="str">
        <f ca="1">IFERROR(__xludf.DUMMYFUNCTION("""COMPUTED_VALUE"""),"")</f>
        <v/>
      </c>
      <c r="F171" s="65" t="str">
        <f ca="1">IFERROR(__xludf.DUMMYFUNCTION("""COMPUTED_VALUE"""),"")</f>
        <v/>
      </c>
      <c r="G171" s="65" t="str">
        <f ca="1">IFERROR(__xludf.DUMMYFUNCTION("""COMPUTED_VALUE"""),"")</f>
        <v/>
      </c>
      <c r="H171" s="65" t="str">
        <f ca="1">IFERROR(__xludf.DUMMYFUNCTION("""COMPUTED_VALUE"""),"")</f>
        <v/>
      </c>
      <c r="I171" s="65" t="str">
        <f ca="1">IFERROR(__xludf.DUMMYFUNCTION("""COMPUTED_VALUE"""),"")</f>
        <v/>
      </c>
      <c r="J171" s="65" t="str">
        <f ca="1">IFERROR(__xludf.DUMMYFUNCTION("""COMPUTED_VALUE"""),"")</f>
        <v/>
      </c>
      <c r="K171" s="65" t="str">
        <f ca="1">IFERROR(__xludf.DUMMYFUNCTION("""COMPUTED_VALUE"""),"")</f>
        <v/>
      </c>
      <c r="L171" s="65" t="str">
        <f ca="1">IFERROR(__xludf.DUMMYFUNCTION("""COMPUTED_VALUE"""),"")</f>
        <v/>
      </c>
      <c r="M171" s="65" t="str">
        <f ca="1">IFERROR(__xludf.DUMMYFUNCTION("""COMPUTED_VALUE"""),"")</f>
        <v/>
      </c>
      <c r="N171" s="65" t="str">
        <f ca="1">IFERROR(__xludf.DUMMYFUNCTION("""COMPUTED_VALUE"""),"")</f>
        <v/>
      </c>
      <c r="O171" s="65" t="str">
        <f ca="1">IFERROR(__xludf.DUMMYFUNCTION("""COMPUTED_VALUE"""),"")</f>
        <v/>
      </c>
      <c r="P171" s="65" t="str">
        <f ca="1">IFERROR(__xludf.DUMMYFUNCTION("""COMPUTED_VALUE"""),"")</f>
        <v/>
      </c>
      <c r="Q171" s="65" t="str">
        <f ca="1">IFERROR(__xludf.DUMMYFUNCTION("""COMPUTED_VALUE"""),"")</f>
        <v/>
      </c>
      <c r="R171" s="65" t="str">
        <f ca="1">IFERROR(__xludf.DUMMYFUNCTION("""COMPUTED_VALUE"""),"")</f>
        <v/>
      </c>
      <c r="S171" s="65" t="str">
        <f ca="1">IFERROR(__xludf.DUMMYFUNCTION("""COMPUTED_VALUE"""),"")</f>
        <v/>
      </c>
      <c r="T171" s="65" t="str">
        <f ca="1">IFERROR(__xludf.DUMMYFUNCTION("""COMPUTED_VALUE"""),"")</f>
        <v/>
      </c>
      <c r="U171" s="65" t="str">
        <f ca="1">IFERROR(__xludf.DUMMYFUNCTION("""COMPUTED_VALUE"""),"")</f>
        <v/>
      </c>
      <c r="V171" s="65" t="str">
        <f ca="1">IFERROR(__xludf.DUMMYFUNCTION("""COMPUTED_VALUE"""),"")</f>
        <v/>
      </c>
      <c r="W171" s="65" t="str">
        <f ca="1">IFERROR(__xludf.DUMMYFUNCTION("""COMPUTED_VALUE"""),"")</f>
        <v/>
      </c>
      <c r="X171" s="65" t="str">
        <f ca="1">IFERROR(__xludf.DUMMYFUNCTION("""COMPUTED_VALUE"""),"")</f>
        <v/>
      </c>
      <c r="Y171" s="65" t="str">
        <f ca="1">IFERROR(__xludf.DUMMYFUNCTION("""COMPUTED_VALUE"""),"")</f>
        <v/>
      </c>
      <c r="Z171" s="65" t="str">
        <f ca="1">IFERROR(__xludf.DUMMYFUNCTION("""COMPUTED_VALUE"""),"")</f>
        <v/>
      </c>
      <c r="AA171" s="65" t="str">
        <f ca="1">IFERROR(__xludf.DUMMYFUNCTION("""COMPUTED_VALUE"""),"")</f>
        <v/>
      </c>
      <c r="AB171" s="65" t="str">
        <f ca="1">IFERROR(__xludf.DUMMYFUNCTION("""COMPUTED_VALUE"""),"")</f>
        <v/>
      </c>
      <c r="AC171" s="65" t="str">
        <f ca="1">IFERROR(__xludf.DUMMYFUNCTION("""COMPUTED_VALUE"""),"")</f>
        <v/>
      </c>
      <c r="AD171" s="65" t="str">
        <f ca="1">IFERROR(__xludf.DUMMYFUNCTION("""COMPUTED_VALUE"""),"")</f>
        <v/>
      </c>
      <c r="AE171" s="65" t="str">
        <f ca="1">IFERROR(__xludf.DUMMYFUNCTION("""COMPUTED_VALUE"""),"")</f>
        <v/>
      </c>
      <c r="AF171" s="65" t="str">
        <f ca="1">IFERROR(__xludf.DUMMYFUNCTION("""COMPUTED_VALUE"""),"")</f>
        <v/>
      </c>
      <c r="AG171" s="65" t="str">
        <f ca="1">IFERROR(__xludf.DUMMYFUNCTION("""COMPUTED_VALUE"""),"")</f>
        <v/>
      </c>
    </row>
    <row r="172" spans="1:33" ht="13">
      <c r="A172" s="63">
        <v>2</v>
      </c>
      <c r="B172" s="64" t="str">
        <f ca="1">IFERROR(__xludf.DUMMYFUNCTION("""COMPUTED_VALUE"""),"I.E. GENERAL SANTANDER")</f>
        <v>I.E. GENERAL SANTANDER</v>
      </c>
      <c r="C172" s="65">
        <f ca="1">IFERROR(__xludf.DUMMYFUNCTION("""COMPUTED_VALUE"""),27)</f>
        <v>27</v>
      </c>
      <c r="D172" s="66" t="str">
        <f ca="1">IFERROR(__xludf.DUMMYFUNCTION("""COMPUTED_VALUE"""),"Pendiente por Digitar")</f>
        <v>Pendiente por Digitar</v>
      </c>
      <c r="E172" s="65" t="str">
        <f ca="1">IFERROR(__xludf.DUMMYFUNCTION("""COMPUTED_VALUE"""),"")</f>
        <v/>
      </c>
      <c r="F172" s="65" t="str">
        <f ca="1">IFERROR(__xludf.DUMMYFUNCTION("""COMPUTED_VALUE"""),"")</f>
        <v/>
      </c>
      <c r="G172" s="65" t="str">
        <f ca="1">IFERROR(__xludf.DUMMYFUNCTION("""COMPUTED_VALUE"""),"")</f>
        <v/>
      </c>
      <c r="H172" s="65" t="str">
        <f ca="1">IFERROR(__xludf.DUMMYFUNCTION("""COMPUTED_VALUE"""),"")</f>
        <v/>
      </c>
      <c r="I172" s="65" t="str">
        <f ca="1">IFERROR(__xludf.DUMMYFUNCTION("""COMPUTED_VALUE"""),"")</f>
        <v/>
      </c>
      <c r="J172" s="65" t="str">
        <f ca="1">IFERROR(__xludf.DUMMYFUNCTION("""COMPUTED_VALUE"""),"")</f>
        <v/>
      </c>
      <c r="K172" s="65" t="str">
        <f ca="1">IFERROR(__xludf.DUMMYFUNCTION("""COMPUTED_VALUE"""),"")</f>
        <v/>
      </c>
      <c r="L172" s="65" t="str">
        <f ca="1">IFERROR(__xludf.DUMMYFUNCTION("""COMPUTED_VALUE"""),"")</f>
        <v/>
      </c>
      <c r="M172" s="65" t="str">
        <f ca="1">IFERROR(__xludf.DUMMYFUNCTION("""COMPUTED_VALUE"""),"")</f>
        <v/>
      </c>
      <c r="N172" s="65" t="str">
        <f ca="1">IFERROR(__xludf.DUMMYFUNCTION("""COMPUTED_VALUE"""),"")</f>
        <v/>
      </c>
      <c r="O172" s="65" t="str">
        <f ca="1">IFERROR(__xludf.DUMMYFUNCTION("""COMPUTED_VALUE"""),"")</f>
        <v/>
      </c>
      <c r="P172" s="65" t="str">
        <f ca="1">IFERROR(__xludf.DUMMYFUNCTION("""COMPUTED_VALUE"""),"")</f>
        <v/>
      </c>
      <c r="Q172" s="65" t="str">
        <f ca="1">IFERROR(__xludf.DUMMYFUNCTION("""COMPUTED_VALUE"""),"")</f>
        <v/>
      </c>
      <c r="R172" s="65" t="str">
        <f ca="1">IFERROR(__xludf.DUMMYFUNCTION("""COMPUTED_VALUE"""),"")</f>
        <v/>
      </c>
      <c r="S172" s="65" t="str">
        <f ca="1">IFERROR(__xludf.DUMMYFUNCTION("""COMPUTED_VALUE"""),"")</f>
        <v/>
      </c>
      <c r="T172" s="65" t="str">
        <f ca="1">IFERROR(__xludf.DUMMYFUNCTION("""COMPUTED_VALUE"""),"")</f>
        <v/>
      </c>
      <c r="U172" s="65" t="str">
        <f ca="1">IFERROR(__xludf.DUMMYFUNCTION("""COMPUTED_VALUE"""),"")</f>
        <v/>
      </c>
      <c r="V172" s="65" t="str">
        <f ca="1">IFERROR(__xludf.DUMMYFUNCTION("""COMPUTED_VALUE"""),"")</f>
        <v/>
      </c>
      <c r="W172" s="65" t="str">
        <f ca="1">IFERROR(__xludf.DUMMYFUNCTION("""COMPUTED_VALUE"""),"")</f>
        <v/>
      </c>
      <c r="X172" s="65" t="str">
        <f ca="1">IFERROR(__xludf.DUMMYFUNCTION("""COMPUTED_VALUE"""),"")</f>
        <v/>
      </c>
      <c r="Y172" s="65" t="str">
        <f ca="1">IFERROR(__xludf.DUMMYFUNCTION("""COMPUTED_VALUE"""),"")</f>
        <v/>
      </c>
      <c r="Z172" s="65" t="str">
        <f ca="1">IFERROR(__xludf.DUMMYFUNCTION("""COMPUTED_VALUE"""),"")</f>
        <v/>
      </c>
      <c r="AA172" s="65" t="str">
        <f ca="1">IFERROR(__xludf.DUMMYFUNCTION("""COMPUTED_VALUE"""),"")</f>
        <v/>
      </c>
      <c r="AB172" s="65" t="str">
        <f ca="1">IFERROR(__xludf.DUMMYFUNCTION("""COMPUTED_VALUE"""),"")</f>
        <v/>
      </c>
      <c r="AC172" s="65" t="str">
        <f ca="1">IFERROR(__xludf.DUMMYFUNCTION("""COMPUTED_VALUE"""),"")</f>
        <v/>
      </c>
      <c r="AD172" s="65" t="str">
        <f ca="1">IFERROR(__xludf.DUMMYFUNCTION("""COMPUTED_VALUE"""),"")</f>
        <v/>
      </c>
      <c r="AE172" s="65" t="str">
        <f ca="1">IFERROR(__xludf.DUMMYFUNCTION("""COMPUTED_VALUE"""),"")</f>
        <v/>
      </c>
      <c r="AF172" s="65" t="str">
        <f ca="1">IFERROR(__xludf.DUMMYFUNCTION("""COMPUTED_VALUE"""),"")</f>
        <v/>
      </c>
      <c r="AG172" s="65" t="str">
        <f ca="1">IFERROR(__xludf.DUMMYFUNCTION("""COMPUTED_VALUE"""),"")</f>
        <v/>
      </c>
    </row>
    <row r="173" spans="1:33" ht="13">
      <c r="A173" s="63">
        <v>2</v>
      </c>
      <c r="B173" s="64" t="str">
        <f ca="1">IFERROR(__xludf.DUMMYFUNCTION("""COMPUTED_VALUE"""),"I.E. GENERAL SANTANDER")</f>
        <v>I.E. GENERAL SANTANDER</v>
      </c>
      <c r="C173" s="65">
        <f ca="1">IFERROR(__xludf.DUMMYFUNCTION("""COMPUTED_VALUE"""),28)</f>
        <v>28</v>
      </c>
      <c r="D173" s="66" t="str">
        <f ca="1">IFERROR(__xludf.DUMMYFUNCTION("""COMPUTED_VALUE"""),"Pendiente por Digitar")</f>
        <v>Pendiente por Digitar</v>
      </c>
      <c r="E173" s="65" t="str">
        <f ca="1">IFERROR(__xludf.DUMMYFUNCTION("""COMPUTED_VALUE"""),"")</f>
        <v/>
      </c>
      <c r="F173" s="65" t="str">
        <f ca="1">IFERROR(__xludf.DUMMYFUNCTION("""COMPUTED_VALUE"""),"")</f>
        <v/>
      </c>
      <c r="G173" s="65" t="str">
        <f ca="1">IFERROR(__xludf.DUMMYFUNCTION("""COMPUTED_VALUE"""),"")</f>
        <v/>
      </c>
      <c r="H173" s="65" t="str">
        <f ca="1">IFERROR(__xludf.DUMMYFUNCTION("""COMPUTED_VALUE"""),"")</f>
        <v/>
      </c>
      <c r="I173" s="65" t="str">
        <f ca="1">IFERROR(__xludf.DUMMYFUNCTION("""COMPUTED_VALUE"""),"")</f>
        <v/>
      </c>
      <c r="J173" s="65" t="str">
        <f ca="1">IFERROR(__xludf.DUMMYFUNCTION("""COMPUTED_VALUE"""),"")</f>
        <v/>
      </c>
      <c r="K173" s="65" t="str">
        <f ca="1">IFERROR(__xludf.DUMMYFUNCTION("""COMPUTED_VALUE"""),"")</f>
        <v/>
      </c>
      <c r="L173" s="65" t="str">
        <f ca="1">IFERROR(__xludf.DUMMYFUNCTION("""COMPUTED_VALUE"""),"")</f>
        <v/>
      </c>
      <c r="M173" s="65" t="str">
        <f ca="1">IFERROR(__xludf.DUMMYFUNCTION("""COMPUTED_VALUE"""),"")</f>
        <v/>
      </c>
      <c r="N173" s="65" t="str">
        <f ca="1">IFERROR(__xludf.DUMMYFUNCTION("""COMPUTED_VALUE"""),"")</f>
        <v/>
      </c>
      <c r="O173" s="65" t="str">
        <f ca="1">IFERROR(__xludf.DUMMYFUNCTION("""COMPUTED_VALUE"""),"")</f>
        <v/>
      </c>
      <c r="P173" s="65" t="str">
        <f ca="1">IFERROR(__xludf.DUMMYFUNCTION("""COMPUTED_VALUE"""),"")</f>
        <v/>
      </c>
      <c r="Q173" s="65" t="str">
        <f ca="1">IFERROR(__xludf.DUMMYFUNCTION("""COMPUTED_VALUE"""),"")</f>
        <v/>
      </c>
      <c r="R173" s="65" t="str">
        <f ca="1">IFERROR(__xludf.DUMMYFUNCTION("""COMPUTED_VALUE"""),"")</f>
        <v/>
      </c>
      <c r="S173" s="65" t="str">
        <f ca="1">IFERROR(__xludf.DUMMYFUNCTION("""COMPUTED_VALUE"""),"")</f>
        <v/>
      </c>
      <c r="T173" s="65" t="str">
        <f ca="1">IFERROR(__xludf.DUMMYFUNCTION("""COMPUTED_VALUE"""),"")</f>
        <v/>
      </c>
      <c r="U173" s="65" t="str">
        <f ca="1">IFERROR(__xludf.DUMMYFUNCTION("""COMPUTED_VALUE"""),"")</f>
        <v/>
      </c>
      <c r="V173" s="65" t="str">
        <f ca="1">IFERROR(__xludf.DUMMYFUNCTION("""COMPUTED_VALUE"""),"")</f>
        <v/>
      </c>
      <c r="W173" s="65" t="str">
        <f ca="1">IFERROR(__xludf.DUMMYFUNCTION("""COMPUTED_VALUE"""),"")</f>
        <v/>
      </c>
      <c r="X173" s="65" t="str">
        <f ca="1">IFERROR(__xludf.DUMMYFUNCTION("""COMPUTED_VALUE"""),"")</f>
        <v/>
      </c>
      <c r="Y173" s="65" t="str">
        <f ca="1">IFERROR(__xludf.DUMMYFUNCTION("""COMPUTED_VALUE"""),"")</f>
        <v/>
      </c>
      <c r="Z173" s="65" t="str">
        <f ca="1">IFERROR(__xludf.DUMMYFUNCTION("""COMPUTED_VALUE"""),"")</f>
        <v/>
      </c>
      <c r="AA173" s="65" t="str">
        <f ca="1">IFERROR(__xludf.DUMMYFUNCTION("""COMPUTED_VALUE"""),"")</f>
        <v/>
      </c>
      <c r="AB173" s="65" t="str">
        <f ca="1">IFERROR(__xludf.DUMMYFUNCTION("""COMPUTED_VALUE"""),"")</f>
        <v/>
      </c>
      <c r="AC173" s="65" t="str">
        <f ca="1">IFERROR(__xludf.DUMMYFUNCTION("""COMPUTED_VALUE"""),"")</f>
        <v/>
      </c>
      <c r="AD173" s="65" t="str">
        <f ca="1">IFERROR(__xludf.DUMMYFUNCTION("""COMPUTED_VALUE"""),"")</f>
        <v/>
      </c>
      <c r="AE173" s="65" t="str">
        <f ca="1">IFERROR(__xludf.DUMMYFUNCTION("""COMPUTED_VALUE"""),"")</f>
        <v/>
      </c>
      <c r="AF173" s="65" t="str">
        <f ca="1">IFERROR(__xludf.DUMMYFUNCTION("""COMPUTED_VALUE"""),"")</f>
        <v/>
      </c>
      <c r="AG173" s="65" t="str">
        <f ca="1">IFERROR(__xludf.DUMMYFUNCTION("""COMPUTED_VALUE"""),"")</f>
        <v/>
      </c>
    </row>
    <row r="174" spans="1:33" ht="13">
      <c r="A174" s="63">
        <v>2</v>
      </c>
      <c r="B174" s="64" t="str">
        <f ca="1">IFERROR(__xludf.DUMMYFUNCTION("""COMPUTED_VALUE"""),"I.E. GENERAL SANTANDER")</f>
        <v>I.E. GENERAL SANTANDER</v>
      </c>
      <c r="C174" s="65">
        <f ca="1">IFERROR(__xludf.DUMMYFUNCTION("""COMPUTED_VALUE"""),29)</f>
        <v>29</v>
      </c>
      <c r="D174" s="66" t="str">
        <f ca="1">IFERROR(__xludf.DUMMYFUNCTION("""COMPUTED_VALUE"""),"Pendiente por Digitar")</f>
        <v>Pendiente por Digitar</v>
      </c>
      <c r="E174" s="65" t="str">
        <f ca="1">IFERROR(__xludf.DUMMYFUNCTION("""COMPUTED_VALUE"""),"")</f>
        <v/>
      </c>
      <c r="F174" s="65" t="str">
        <f ca="1">IFERROR(__xludf.DUMMYFUNCTION("""COMPUTED_VALUE"""),"")</f>
        <v/>
      </c>
      <c r="G174" s="65" t="str">
        <f ca="1">IFERROR(__xludf.DUMMYFUNCTION("""COMPUTED_VALUE"""),"")</f>
        <v/>
      </c>
      <c r="H174" s="65" t="str">
        <f ca="1">IFERROR(__xludf.DUMMYFUNCTION("""COMPUTED_VALUE"""),"")</f>
        <v/>
      </c>
      <c r="I174" s="65" t="str">
        <f ca="1">IFERROR(__xludf.DUMMYFUNCTION("""COMPUTED_VALUE"""),"")</f>
        <v/>
      </c>
      <c r="J174" s="65" t="str">
        <f ca="1">IFERROR(__xludf.DUMMYFUNCTION("""COMPUTED_VALUE"""),"")</f>
        <v/>
      </c>
      <c r="K174" s="65" t="str">
        <f ca="1">IFERROR(__xludf.DUMMYFUNCTION("""COMPUTED_VALUE"""),"")</f>
        <v/>
      </c>
      <c r="L174" s="65" t="str">
        <f ca="1">IFERROR(__xludf.DUMMYFUNCTION("""COMPUTED_VALUE"""),"")</f>
        <v/>
      </c>
      <c r="M174" s="65" t="str">
        <f ca="1">IFERROR(__xludf.DUMMYFUNCTION("""COMPUTED_VALUE"""),"")</f>
        <v/>
      </c>
      <c r="N174" s="65" t="str">
        <f ca="1">IFERROR(__xludf.DUMMYFUNCTION("""COMPUTED_VALUE"""),"")</f>
        <v/>
      </c>
      <c r="O174" s="65" t="str">
        <f ca="1">IFERROR(__xludf.DUMMYFUNCTION("""COMPUTED_VALUE"""),"")</f>
        <v/>
      </c>
      <c r="P174" s="65" t="str">
        <f ca="1">IFERROR(__xludf.DUMMYFUNCTION("""COMPUTED_VALUE"""),"")</f>
        <v/>
      </c>
      <c r="Q174" s="65" t="str">
        <f ca="1">IFERROR(__xludf.DUMMYFUNCTION("""COMPUTED_VALUE"""),"")</f>
        <v/>
      </c>
      <c r="R174" s="65" t="str">
        <f ca="1">IFERROR(__xludf.DUMMYFUNCTION("""COMPUTED_VALUE"""),"")</f>
        <v/>
      </c>
      <c r="S174" s="65" t="str">
        <f ca="1">IFERROR(__xludf.DUMMYFUNCTION("""COMPUTED_VALUE"""),"")</f>
        <v/>
      </c>
      <c r="T174" s="65" t="str">
        <f ca="1">IFERROR(__xludf.DUMMYFUNCTION("""COMPUTED_VALUE"""),"")</f>
        <v/>
      </c>
      <c r="U174" s="65" t="str">
        <f ca="1">IFERROR(__xludf.DUMMYFUNCTION("""COMPUTED_VALUE"""),"")</f>
        <v/>
      </c>
      <c r="V174" s="65" t="str">
        <f ca="1">IFERROR(__xludf.DUMMYFUNCTION("""COMPUTED_VALUE"""),"")</f>
        <v/>
      </c>
      <c r="W174" s="65" t="str">
        <f ca="1">IFERROR(__xludf.DUMMYFUNCTION("""COMPUTED_VALUE"""),"")</f>
        <v/>
      </c>
      <c r="X174" s="65" t="str">
        <f ca="1">IFERROR(__xludf.DUMMYFUNCTION("""COMPUTED_VALUE"""),"")</f>
        <v/>
      </c>
      <c r="Y174" s="65" t="str">
        <f ca="1">IFERROR(__xludf.DUMMYFUNCTION("""COMPUTED_VALUE"""),"")</f>
        <v/>
      </c>
      <c r="Z174" s="65" t="str">
        <f ca="1">IFERROR(__xludf.DUMMYFUNCTION("""COMPUTED_VALUE"""),"")</f>
        <v/>
      </c>
      <c r="AA174" s="65" t="str">
        <f ca="1">IFERROR(__xludf.DUMMYFUNCTION("""COMPUTED_VALUE"""),"")</f>
        <v/>
      </c>
      <c r="AB174" s="65" t="str">
        <f ca="1">IFERROR(__xludf.DUMMYFUNCTION("""COMPUTED_VALUE"""),"")</f>
        <v/>
      </c>
      <c r="AC174" s="65" t="str">
        <f ca="1">IFERROR(__xludf.DUMMYFUNCTION("""COMPUTED_VALUE"""),"")</f>
        <v/>
      </c>
      <c r="AD174" s="65" t="str">
        <f ca="1">IFERROR(__xludf.DUMMYFUNCTION("""COMPUTED_VALUE"""),"")</f>
        <v/>
      </c>
      <c r="AE174" s="65" t="str">
        <f ca="1">IFERROR(__xludf.DUMMYFUNCTION("""COMPUTED_VALUE"""),"")</f>
        <v/>
      </c>
      <c r="AF174" s="65" t="str">
        <f ca="1">IFERROR(__xludf.DUMMYFUNCTION("""COMPUTED_VALUE"""),"")</f>
        <v/>
      </c>
      <c r="AG174" s="65" t="str">
        <f ca="1">IFERROR(__xludf.DUMMYFUNCTION("""COMPUTED_VALUE"""),"")</f>
        <v/>
      </c>
    </row>
    <row r="175" spans="1:33" ht="13">
      <c r="A175" s="63">
        <v>2</v>
      </c>
      <c r="B175" s="64" t="str">
        <f ca="1">IFERROR(__xludf.DUMMYFUNCTION("""COMPUTED_VALUE"""),"I.E. GENERAL SANTANDER")</f>
        <v>I.E. GENERAL SANTANDER</v>
      </c>
      <c r="C175" s="65">
        <f ca="1">IFERROR(__xludf.DUMMYFUNCTION("""COMPUTED_VALUE"""),30)</f>
        <v>30</v>
      </c>
      <c r="D175" s="66" t="str">
        <f ca="1">IFERROR(__xludf.DUMMYFUNCTION("""COMPUTED_VALUE"""),"Pendiente por Digitar")</f>
        <v>Pendiente por Digitar</v>
      </c>
      <c r="E175" s="65" t="str">
        <f ca="1">IFERROR(__xludf.DUMMYFUNCTION("""COMPUTED_VALUE"""),"")</f>
        <v/>
      </c>
      <c r="F175" s="65" t="str">
        <f ca="1">IFERROR(__xludf.DUMMYFUNCTION("""COMPUTED_VALUE"""),"")</f>
        <v/>
      </c>
      <c r="G175" s="65" t="str">
        <f ca="1">IFERROR(__xludf.DUMMYFUNCTION("""COMPUTED_VALUE"""),"")</f>
        <v/>
      </c>
      <c r="H175" s="65" t="str">
        <f ca="1">IFERROR(__xludf.DUMMYFUNCTION("""COMPUTED_VALUE"""),"")</f>
        <v/>
      </c>
      <c r="I175" s="65" t="str">
        <f ca="1">IFERROR(__xludf.DUMMYFUNCTION("""COMPUTED_VALUE"""),"")</f>
        <v/>
      </c>
      <c r="J175" s="65" t="str">
        <f ca="1">IFERROR(__xludf.DUMMYFUNCTION("""COMPUTED_VALUE"""),"")</f>
        <v/>
      </c>
      <c r="K175" s="65" t="str">
        <f ca="1">IFERROR(__xludf.DUMMYFUNCTION("""COMPUTED_VALUE"""),"")</f>
        <v/>
      </c>
      <c r="L175" s="65" t="str">
        <f ca="1">IFERROR(__xludf.DUMMYFUNCTION("""COMPUTED_VALUE"""),"")</f>
        <v/>
      </c>
      <c r="M175" s="65" t="str">
        <f ca="1">IFERROR(__xludf.DUMMYFUNCTION("""COMPUTED_VALUE"""),"")</f>
        <v/>
      </c>
      <c r="N175" s="65" t="str">
        <f ca="1">IFERROR(__xludf.DUMMYFUNCTION("""COMPUTED_VALUE"""),"")</f>
        <v/>
      </c>
      <c r="O175" s="65" t="str">
        <f ca="1">IFERROR(__xludf.DUMMYFUNCTION("""COMPUTED_VALUE"""),"")</f>
        <v/>
      </c>
      <c r="P175" s="65" t="str">
        <f ca="1">IFERROR(__xludf.DUMMYFUNCTION("""COMPUTED_VALUE"""),"")</f>
        <v/>
      </c>
      <c r="Q175" s="65" t="str">
        <f ca="1">IFERROR(__xludf.DUMMYFUNCTION("""COMPUTED_VALUE"""),"")</f>
        <v/>
      </c>
      <c r="R175" s="65" t="str">
        <f ca="1">IFERROR(__xludf.DUMMYFUNCTION("""COMPUTED_VALUE"""),"")</f>
        <v/>
      </c>
      <c r="S175" s="65" t="str">
        <f ca="1">IFERROR(__xludf.DUMMYFUNCTION("""COMPUTED_VALUE"""),"")</f>
        <v/>
      </c>
      <c r="T175" s="65" t="str">
        <f ca="1">IFERROR(__xludf.DUMMYFUNCTION("""COMPUTED_VALUE"""),"")</f>
        <v/>
      </c>
      <c r="U175" s="65" t="str">
        <f ca="1">IFERROR(__xludf.DUMMYFUNCTION("""COMPUTED_VALUE"""),"")</f>
        <v/>
      </c>
      <c r="V175" s="65" t="str">
        <f ca="1">IFERROR(__xludf.DUMMYFUNCTION("""COMPUTED_VALUE"""),"")</f>
        <v/>
      </c>
      <c r="W175" s="65" t="str">
        <f ca="1">IFERROR(__xludf.DUMMYFUNCTION("""COMPUTED_VALUE"""),"")</f>
        <v/>
      </c>
      <c r="X175" s="65" t="str">
        <f ca="1">IFERROR(__xludf.DUMMYFUNCTION("""COMPUTED_VALUE"""),"")</f>
        <v/>
      </c>
      <c r="Y175" s="65" t="str">
        <f ca="1">IFERROR(__xludf.DUMMYFUNCTION("""COMPUTED_VALUE"""),"")</f>
        <v/>
      </c>
      <c r="Z175" s="65" t="str">
        <f ca="1">IFERROR(__xludf.DUMMYFUNCTION("""COMPUTED_VALUE"""),"")</f>
        <v/>
      </c>
      <c r="AA175" s="65" t="str">
        <f ca="1">IFERROR(__xludf.DUMMYFUNCTION("""COMPUTED_VALUE"""),"")</f>
        <v/>
      </c>
      <c r="AB175" s="65" t="str">
        <f ca="1">IFERROR(__xludf.DUMMYFUNCTION("""COMPUTED_VALUE"""),"")</f>
        <v/>
      </c>
      <c r="AC175" s="65" t="str">
        <f ca="1">IFERROR(__xludf.DUMMYFUNCTION("""COMPUTED_VALUE"""),"")</f>
        <v/>
      </c>
      <c r="AD175" s="65" t="str">
        <f ca="1">IFERROR(__xludf.DUMMYFUNCTION("""COMPUTED_VALUE"""),"")</f>
        <v/>
      </c>
      <c r="AE175" s="65" t="str">
        <f ca="1">IFERROR(__xludf.DUMMYFUNCTION("""COMPUTED_VALUE"""),"")</f>
        <v/>
      </c>
      <c r="AF175" s="65" t="str">
        <f ca="1">IFERROR(__xludf.DUMMYFUNCTION("""COMPUTED_VALUE"""),"")</f>
        <v/>
      </c>
      <c r="AG175" s="65" t="str">
        <f ca="1">IFERROR(__xludf.DUMMYFUNCTION("""COMPUTED_VALUE"""),"")</f>
        <v/>
      </c>
    </row>
    <row r="176" spans="1:33" ht="13">
      <c r="A176" s="63">
        <v>2</v>
      </c>
      <c r="B176" s="64" t="str">
        <f ca="1">IFERROR(__xludf.DUMMYFUNCTION("""COMPUTED_VALUE"""),"I.E. GENERAL SANTANDER")</f>
        <v>I.E. GENERAL SANTANDER</v>
      </c>
      <c r="C176" s="65">
        <f ca="1">IFERROR(__xludf.DUMMYFUNCTION("""COMPUTED_VALUE"""),31)</f>
        <v>31</v>
      </c>
      <c r="D176" s="66" t="str">
        <f ca="1">IFERROR(__xludf.DUMMYFUNCTION("""COMPUTED_VALUE"""),"Pendiente por Digitar")</f>
        <v>Pendiente por Digitar</v>
      </c>
      <c r="E176" s="65" t="str">
        <f ca="1">IFERROR(__xludf.DUMMYFUNCTION("""COMPUTED_VALUE"""),"")</f>
        <v/>
      </c>
      <c r="F176" s="65" t="str">
        <f ca="1">IFERROR(__xludf.DUMMYFUNCTION("""COMPUTED_VALUE"""),"")</f>
        <v/>
      </c>
      <c r="G176" s="65" t="str">
        <f ca="1">IFERROR(__xludf.DUMMYFUNCTION("""COMPUTED_VALUE"""),"")</f>
        <v/>
      </c>
      <c r="H176" s="65" t="str">
        <f ca="1">IFERROR(__xludf.DUMMYFUNCTION("""COMPUTED_VALUE"""),"")</f>
        <v/>
      </c>
      <c r="I176" s="65" t="str">
        <f ca="1">IFERROR(__xludf.DUMMYFUNCTION("""COMPUTED_VALUE"""),"")</f>
        <v/>
      </c>
      <c r="J176" s="65" t="str">
        <f ca="1">IFERROR(__xludf.DUMMYFUNCTION("""COMPUTED_VALUE"""),"")</f>
        <v/>
      </c>
      <c r="K176" s="65" t="str">
        <f ca="1">IFERROR(__xludf.DUMMYFUNCTION("""COMPUTED_VALUE"""),"")</f>
        <v/>
      </c>
      <c r="L176" s="65" t="str">
        <f ca="1">IFERROR(__xludf.DUMMYFUNCTION("""COMPUTED_VALUE"""),"")</f>
        <v/>
      </c>
      <c r="M176" s="65" t="str">
        <f ca="1">IFERROR(__xludf.DUMMYFUNCTION("""COMPUTED_VALUE"""),"")</f>
        <v/>
      </c>
      <c r="N176" s="65" t="str">
        <f ca="1">IFERROR(__xludf.DUMMYFUNCTION("""COMPUTED_VALUE"""),"")</f>
        <v/>
      </c>
      <c r="O176" s="65" t="str">
        <f ca="1">IFERROR(__xludf.DUMMYFUNCTION("""COMPUTED_VALUE"""),"")</f>
        <v/>
      </c>
      <c r="P176" s="65" t="str">
        <f ca="1">IFERROR(__xludf.DUMMYFUNCTION("""COMPUTED_VALUE"""),"")</f>
        <v/>
      </c>
      <c r="Q176" s="65" t="str">
        <f ca="1">IFERROR(__xludf.DUMMYFUNCTION("""COMPUTED_VALUE"""),"")</f>
        <v/>
      </c>
      <c r="R176" s="65" t="str">
        <f ca="1">IFERROR(__xludf.DUMMYFUNCTION("""COMPUTED_VALUE"""),"")</f>
        <v/>
      </c>
      <c r="S176" s="65" t="str">
        <f ca="1">IFERROR(__xludf.DUMMYFUNCTION("""COMPUTED_VALUE"""),"")</f>
        <v/>
      </c>
      <c r="T176" s="65" t="str">
        <f ca="1">IFERROR(__xludf.DUMMYFUNCTION("""COMPUTED_VALUE"""),"")</f>
        <v/>
      </c>
      <c r="U176" s="65" t="str">
        <f ca="1">IFERROR(__xludf.DUMMYFUNCTION("""COMPUTED_VALUE"""),"")</f>
        <v/>
      </c>
      <c r="V176" s="65" t="str">
        <f ca="1">IFERROR(__xludf.DUMMYFUNCTION("""COMPUTED_VALUE"""),"")</f>
        <v/>
      </c>
      <c r="W176" s="65" t="str">
        <f ca="1">IFERROR(__xludf.DUMMYFUNCTION("""COMPUTED_VALUE"""),"")</f>
        <v/>
      </c>
      <c r="X176" s="65" t="str">
        <f ca="1">IFERROR(__xludf.DUMMYFUNCTION("""COMPUTED_VALUE"""),"")</f>
        <v/>
      </c>
      <c r="Y176" s="65" t="str">
        <f ca="1">IFERROR(__xludf.DUMMYFUNCTION("""COMPUTED_VALUE"""),"")</f>
        <v/>
      </c>
      <c r="Z176" s="65" t="str">
        <f ca="1">IFERROR(__xludf.DUMMYFUNCTION("""COMPUTED_VALUE"""),"")</f>
        <v/>
      </c>
      <c r="AA176" s="65" t="str">
        <f ca="1">IFERROR(__xludf.DUMMYFUNCTION("""COMPUTED_VALUE"""),"")</f>
        <v/>
      </c>
      <c r="AB176" s="65" t="str">
        <f ca="1">IFERROR(__xludf.DUMMYFUNCTION("""COMPUTED_VALUE"""),"")</f>
        <v/>
      </c>
      <c r="AC176" s="65" t="str">
        <f ca="1">IFERROR(__xludf.DUMMYFUNCTION("""COMPUTED_VALUE"""),"")</f>
        <v/>
      </c>
      <c r="AD176" s="65" t="str">
        <f ca="1">IFERROR(__xludf.DUMMYFUNCTION("""COMPUTED_VALUE"""),"")</f>
        <v/>
      </c>
      <c r="AE176" s="65" t="str">
        <f ca="1">IFERROR(__xludf.DUMMYFUNCTION("""COMPUTED_VALUE"""),"")</f>
        <v/>
      </c>
      <c r="AF176" s="65" t="str">
        <f ca="1">IFERROR(__xludf.DUMMYFUNCTION("""COMPUTED_VALUE"""),"")</f>
        <v/>
      </c>
      <c r="AG176" s="65" t="str">
        <f ca="1">IFERROR(__xludf.DUMMYFUNCTION("""COMPUTED_VALUE"""),"")</f>
        <v/>
      </c>
    </row>
    <row r="177" spans="1:33" ht="13">
      <c r="A177" s="63">
        <v>2</v>
      </c>
      <c r="B177" s="64" t="str">
        <f ca="1">IFERROR(__xludf.DUMMYFUNCTION("""COMPUTED_VALUE"""),"I.E. GENERAL SANTANDER")</f>
        <v>I.E. GENERAL SANTANDER</v>
      </c>
      <c r="C177" s="65">
        <f ca="1">IFERROR(__xludf.DUMMYFUNCTION("""COMPUTED_VALUE"""),32)</f>
        <v>32</v>
      </c>
      <c r="D177" s="66" t="str">
        <f ca="1">IFERROR(__xludf.DUMMYFUNCTION("""COMPUTED_VALUE"""),"Pendiente por Digitar")</f>
        <v>Pendiente por Digitar</v>
      </c>
      <c r="E177" s="65" t="str">
        <f ca="1">IFERROR(__xludf.DUMMYFUNCTION("""COMPUTED_VALUE"""),"")</f>
        <v/>
      </c>
      <c r="F177" s="65" t="str">
        <f ca="1">IFERROR(__xludf.DUMMYFUNCTION("""COMPUTED_VALUE"""),"")</f>
        <v/>
      </c>
      <c r="G177" s="65" t="str">
        <f ca="1">IFERROR(__xludf.DUMMYFUNCTION("""COMPUTED_VALUE"""),"")</f>
        <v/>
      </c>
      <c r="H177" s="65" t="str">
        <f ca="1">IFERROR(__xludf.DUMMYFUNCTION("""COMPUTED_VALUE"""),"")</f>
        <v/>
      </c>
      <c r="I177" s="65" t="str">
        <f ca="1">IFERROR(__xludf.DUMMYFUNCTION("""COMPUTED_VALUE"""),"")</f>
        <v/>
      </c>
      <c r="J177" s="65" t="str">
        <f ca="1">IFERROR(__xludf.DUMMYFUNCTION("""COMPUTED_VALUE"""),"")</f>
        <v/>
      </c>
      <c r="K177" s="65" t="str">
        <f ca="1">IFERROR(__xludf.DUMMYFUNCTION("""COMPUTED_VALUE"""),"")</f>
        <v/>
      </c>
      <c r="L177" s="65" t="str">
        <f ca="1">IFERROR(__xludf.DUMMYFUNCTION("""COMPUTED_VALUE"""),"")</f>
        <v/>
      </c>
      <c r="M177" s="65" t="str">
        <f ca="1">IFERROR(__xludf.DUMMYFUNCTION("""COMPUTED_VALUE"""),"")</f>
        <v/>
      </c>
      <c r="N177" s="65" t="str">
        <f ca="1">IFERROR(__xludf.DUMMYFUNCTION("""COMPUTED_VALUE"""),"")</f>
        <v/>
      </c>
      <c r="O177" s="65" t="str">
        <f ca="1">IFERROR(__xludf.DUMMYFUNCTION("""COMPUTED_VALUE"""),"")</f>
        <v/>
      </c>
      <c r="P177" s="65" t="str">
        <f ca="1">IFERROR(__xludf.DUMMYFUNCTION("""COMPUTED_VALUE"""),"")</f>
        <v/>
      </c>
      <c r="Q177" s="65" t="str">
        <f ca="1">IFERROR(__xludf.DUMMYFUNCTION("""COMPUTED_VALUE"""),"")</f>
        <v/>
      </c>
      <c r="R177" s="65" t="str">
        <f ca="1">IFERROR(__xludf.DUMMYFUNCTION("""COMPUTED_VALUE"""),"")</f>
        <v/>
      </c>
      <c r="S177" s="65" t="str">
        <f ca="1">IFERROR(__xludf.DUMMYFUNCTION("""COMPUTED_VALUE"""),"")</f>
        <v/>
      </c>
      <c r="T177" s="65" t="str">
        <f ca="1">IFERROR(__xludf.DUMMYFUNCTION("""COMPUTED_VALUE"""),"")</f>
        <v/>
      </c>
      <c r="U177" s="65" t="str">
        <f ca="1">IFERROR(__xludf.DUMMYFUNCTION("""COMPUTED_VALUE"""),"")</f>
        <v/>
      </c>
      <c r="V177" s="65" t="str">
        <f ca="1">IFERROR(__xludf.DUMMYFUNCTION("""COMPUTED_VALUE"""),"")</f>
        <v/>
      </c>
      <c r="W177" s="65" t="str">
        <f ca="1">IFERROR(__xludf.DUMMYFUNCTION("""COMPUTED_VALUE"""),"")</f>
        <v/>
      </c>
      <c r="X177" s="65" t="str">
        <f ca="1">IFERROR(__xludf.DUMMYFUNCTION("""COMPUTED_VALUE"""),"")</f>
        <v/>
      </c>
      <c r="Y177" s="65" t="str">
        <f ca="1">IFERROR(__xludf.DUMMYFUNCTION("""COMPUTED_VALUE"""),"")</f>
        <v/>
      </c>
      <c r="Z177" s="65" t="str">
        <f ca="1">IFERROR(__xludf.DUMMYFUNCTION("""COMPUTED_VALUE"""),"")</f>
        <v/>
      </c>
      <c r="AA177" s="65" t="str">
        <f ca="1">IFERROR(__xludf.DUMMYFUNCTION("""COMPUTED_VALUE"""),"")</f>
        <v/>
      </c>
      <c r="AB177" s="65" t="str">
        <f ca="1">IFERROR(__xludf.DUMMYFUNCTION("""COMPUTED_VALUE"""),"")</f>
        <v/>
      </c>
      <c r="AC177" s="65" t="str">
        <f ca="1">IFERROR(__xludf.DUMMYFUNCTION("""COMPUTED_VALUE"""),"")</f>
        <v/>
      </c>
      <c r="AD177" s="65" t="str">
        <f ca="1">IFERROR(__xludf.DUMMYFUNCTION("""COMPUTED_VALUE"""),"")</f>
        <v/>
      </c>
      <c r="AE177" s="65" t="str">
        <f ca="1">IFERROR(__xludf.DUMMYFUNCTION("""COMPUTED_VALUE"""),"")</f>
        <v/>
      </c>
      <c r="AF177" s="65" t="str">
        <f ca="1">IFERROR(__xludf.DUMMYFUNCTION("""COMPUTED_VALUE"""),"")</f>
        <v/>
      </c>
      <c r="AG177" s="65" t="str">
        <f ca="1">IFERROR(__xludf.DUMMYFUNCTION("""COMPUTED_VALUE"""),"")</f>
        <v/>
      </c>
    </row>
    <row r="178" spans="1:33" ht="13">
      <c r="A178" s="63">
        <v>2</v>
      </c>
      <c r="B178" s="64" t="str">
        <f ca="1">IFERROR(__xludf.DUMMYFUNCTION("""COMPUTED_VALUE"""),"I.E. GENERAL SANTANDER")</f>
        <v>I.E. GENERAL SANTANDER</v>
      </c>
      <c r="C178" s="65">
        <f ca="1">IFERROR(__xludf.DUMMYFUNCTION("""COMPUTED_VALUE"""),33)</f>
        <v>33</v>
      </c>
      <c r="D178" s="66" t="str">
        <f ca="1">IFERROR(__xludf.DUMMYFUNCTION("""COMPUTED_VALUE"""),"Pendiente por Digitar")</f>
        <v>Pendiente por Digitar</v>
      </c>
      <c r="E178" s="65" t="str">
        <f ca="1">IFERROR(__xludf.DUMMYFUNCTION("""COMPUTED_VALUE"""),"")</f>
        <v/>
      </c>
      <c r="F178" s="65" t="str">
        <f ca="1">IFERROR(__xludf.DUMMYFUNCTION("""COMPUTED_VALUE"""),"")</f>
        <v/>
      </c>
      <c r="G178" s="65" t="str">
        <f ca="1">IFERROR(__xludf.DUMMYFUNCTION("""COMPUTED_VALUE"""),"")</f>
        <v/>
      </c>
      <c r="H178" s="65" t="str">
        <f ca="1">IFERROR(__xludf.DUMMYFUNCTION("""COMPUTED_VALUE"""),"")</f>
        <v/>
      </c>
      <c r="I178" s="65" t="str">
        <f ca="1">IFERROR(__xludf.DUMMYFUNCTION("""COMPUTED_VALUE"""),"")</f>
        <v/>
      </c>
      <c r="J178" s="65" t="str">
        <f ca="1">IFERROR(__xludf.DUMMYFUNCTION("""COMPUTED_VALUE"""),"")</f>
        <v/>
      </c>
      <c r="K178" s="65" t="str">
        <f ca="1">IFERROR(__xludf.DUMMYFUNCTION("""COMPUTED_VALUE"""),"")</f>
        <v/>
      </c>
      <c r="L178" s="65" t="str">
        <f ca="1">IFERROR(__xludf.DUMMYFUNCTION("""COMPUTED_VALUE"""),"")</f>
        <v/>
      </c>
      <c r="M178" s="65" t="str">
        <f ca="1">IFERROR(__xludf.DUMMYFUNCTION("""COMPUTED_VALUE"""),"")</f>
        <v/>
      </c>
      <c r="N178" s="65" t="str">
        <f ca="1">IFERROR(__xludf.DUMMYFUNCTION("""COMPUTED_VALUE"""),"")</f>
        <v/>
      </c>
      <c r="O178" s="65" t="str">
        <f ca="1">IFERROR(__xludf.DUMMYFUNCTION("""COMPUTED_VALUE"""),"")</f>
        <v/>
      </c>
      <c r="P178" s="65" t="str">
        <f ca="1">IFERROR(__xludf.DUMMYFUNCTION("""COMPUTED_VALUE"""),"")</f>
        <v/>
      </c>
      <c r="Q178" s="65" t="str">
        <f ca="1">IFERROR(__xludf.DUMMYFUNCTION("""COMPUTED_VALUE"""),"")</f>
        <v/>
      </c>
      <c r="R178" s="65" t="str">
        <f ca="1">IFERROR(__xludf.DUMMYFUNCTION("""COMPUTED_VALUE"""),"")</f>
        <v/>
      </c>
      <c r="S178" s="65" t="str">
        <f ca="1">IFERROR(__xludf.DUMMYFUNCTION("""COMPUTED_VALUE"""),"")</f>
        <v/>
      </c>
      <c r="T178" s="65" t="str">
        <f ca="1">IFERROR(__xludf.DUMMYFUNCTION("""COMPUTED_VALUE"""),"")</f>
        <v/>
      </c>
      <c r="U178" s="65" t="str">
        <f ca="1">IFERROR(__xludf.DUMMYFUNCTION("""COMPUTED_VALUE"""),"")</f>
        <v/>
      </c>
      <c r="V178" s="65" t="str">
        <f ca="1">IFERROR(__xludf.DUMMYFUNCTION("""COMPUTED_VALUE"""),"")</f>
        <v/>
      </c>
      <c r="W178" s="65" t="str">
        <f ca="1">IFERROR(__xludf.DUMMYFUNCTION("""COMPUTED_VALUE"""),"")</f>
        <v/>
      </c>
      <c r="X178" s="65" t="str">
        <f ca="1">IFERROR(__xludf.DUMMYFUNCTION("""COMPUTED_VALUE"""),"")</f>
        <v/>
      </c>
      <c r="Y178" s="65" t="str">
        <f ca="1">IFERROR(__xludf.DUMMYFUNCTION("""COMPUTED_VALUE"""),"")</f>
        <v/>
      </c>
      <c r="Z178" s="65" t="str">
        <f ca="1">IFERROR(__xludf.DUMMYFUNCTION("""COMPUTED_VALUE"""),"")</f>
        <v/>
      </c>
      <c r="AA178" s="65" t="str">
        <f ca="1">IFERROR(__xludf.DUMMYFUNCTION("""COMPUTED_VALUE"""),"")</f>
        <v/>
      </c>
      <c r="AB178" s="65" t="str">
        <f ca="1">IFERROR(__xludf.DUMMYFUNCTION("""COMPUTED_VALUE"""),"")</f>
        <v/>
      </c>
      <c r="AC178" s="65" t="str">
        <f ca="1">IFERROR(__xludf.DUMMYFUNCTION("""COMPUTED_VALUE"""),"")</f>
        <v/>
      </c>
      <c r="AD178" s="65" t="str">
        <f ca="1">IFERROR(__xludf.DUMMYFUNCTION("""COMPUTED_VALUE"""),"")</f>
        <v/>
      </c>
      <c r="AE178" s="65" t="str">
        <f ca="1">IFERROR(__xludf.DUMMYFUNCTION("""COMPUTED_VALUE"""),"")</f>
        <v/>
      </c>
      <c r="AF178" s="65" t="str">
        <f ca="1">IFERROR(__xludf.DUMMYFUNCTION("""COMPUTED_VALUE"""),"")</f>
        <v/>
      </c>
      <c r="AG178" s="65" t="str">
        <f ca="1">IFERROR(__xludf.DUMMYFUNCTION("""COMPUTED_VALUE"""),"")</f>
        <v/>
      </c>
    </row>
    <row r="179" spans="1:33" ht="13">
      <c r="A179" s="63">
        <v>2</v>
      </c>
      <c r="B179" s="64" t="str">
        <f ca="1">IFERROR(__xludf.DUMMYFUNCTION("""COMPUTED_VALUE"""),"I.E. GENERAL SANTANDER")</f>
        <v>I.E. GENERAL SANTANDER</v>
      </c>
      <c r="C179" s="65">
        <f ca="1">IFERROR(__xludf.DUMMYFUNCTION("""COMPUTED_VALUE"""),34)</f>
        <v>34</v>
      </c>
      <c r="D179" s="66" t="str">
        <f ca="1">IFERROR(__xludf.DUMMYFUNCTION("""COMPUTED_VALUE"""),"Pendiente por Digitar")</f>
        <v>Pendiente por Digitar</v>
      </c>
      <c r="E179" s="65" t="str">
        <f ca="1">IFERROR(__xludf.DUMMYFUNCTION("""COMPUTED_VALUE"""),"")</f>
        <v/>
      </c>
      <c r="F179" s="65" t="str">
        <f ca="1">IFERROR(__xludf.DUMMYFUNCTION("""COMPUTED_VALUE"""),"")</f>
        <v/>
      </c>
      <c r="G179" s="65" t="str">
        <f ca="1">IFERROR(__xludf.DUMMYFUNCTION("""COMPUTED_VALUE"""),"")</f>
        <v/>
      </c>
      <c r="H179" s="65" t="str">
        <f ca="1">IFERROR(__xludf.DUMMYFUNCTION("""COMPUTED_VALUE"""),"")</f>
        <v/>
      </c>
      <c r="I179" s="65" t="str">
        <f ca="1">IFERROR(__xludf.DUMMYFUNCTION("""COMPUTED_VALUE"""),"")</f>
        <v/>
      </c>
      <c r="J179" s="65" t="str">
        <f ca="1">IFERROR(__xludf.DUMMYFUNCTION("""COMPUTED_VALUE"""),"")</f>
        <v/>
      </c>
      <c r="K179" s="65" t="str">
        <f ca="1">IFERROR(__xludf.DUMMYFUNCTION("""COMPUTED_VALUE"""),"")</f>
        <v/>
      </c>
      <c r="L179" s="65" t="str">
        <f ca="1">IFERROR(__xludf.DUMMYFUNCTION("""COMPUTED_VALUE"""),"")</f>
        <v/>
      </c>
      <c r="M179" s="65" t="str">
        <f ca="1">IFERROR(__xludf.DUMMYFUNCTION("""COMPUTED_VALUE"""),"")</f>
        <v/>
      </c>
      <c r="N179" s="65" t="str">
        <f ca="1">IFERROR(__xludf.DUMMYFUNCTION("""COMPUTED_VALUE"""),"")</f>
        <v/>
      </c>
      <c r="O179" s="65" t="str">
        <f ca="1">IFERROR(__xludf.DUMMYFUNCTION("""COMPUTED_VALUE"""),"")</f>
        <v/>
      </c>
      <c r="P179" s="65" t="str">
        <f ca="1">IFERROR(__xludf.DUMMYFUNCTION("""COMPUTED_VALUE"""),"")</f>
        <v/>
      </c>
      <c r="Q179" s="65" t="str">
        <f ca="1">IFERROR(__xludf.DUMMYFUNCTION("""COMPUTED_VALUE"""),"")</f>
        <v/>
      </c>
      <c r="R179" s="65" t="str">
        <f ca="1">IFERROR(__xludf.DUMMYFUNCTION("""COMPUTED_VALUE"""),"")</f>
        <v/>
      </c>
      <c r="S179" s="65" t="str">
        <f ca="1">IFERROR(__xludf.DUMMYFUNCTION("""COMPUTED_VALUE"""),"")</f>
        <v/>
      </c>
      <c r="T179" s="65" t="str">
        <f ca="1">IFERROR(__xludf.DUMMYFUNCTION("""COMPUTED_VALUE"""),"")</f>
        <v/>
      </c>
      <c r="U179" s="65" t="str">
        <f ca="1">IFERROR(__xludf.DUMMYFUNCTION("""COMPUTED_VALUE"""),"")</f>
        <v/>
      </c>
      <c r="V179" s="65" t="str">
        <f ca="1">IFERROR(__xludf.DUMMYFUNCTION("""COMPUTED_VALUE"""),"")</f>
        <v/>
      </c>
      <c r="W179" s="65" t="str">
        <f ca="1">IFERROR(__xludf.DUMMYFUNCTION("""COMPUTED_VALUE"""),"")</f>
        <v/>
      </c>
      <c r="X179" s="65" t="str">
        <f ca="1">IFERROR(__xludf.DUMMYFUNCTION("""COMPUTED_VALUE"""),"")</f>
        <v/>
      </c>
      <c r="Y179" s="65" t="str">
        <f ca="1">IFERROR(__xludf.DUMMYFUNCTION("""COMPUTED_VALUE"""),"")</f>
        <v/>
      </c>
      <c r="Z179" s="65" t="str">
        <f ca="1">IFERROR(__xludf.DUMMYFUNCTION("""COMPUTED_VALUE"""),"")</f>
        <v/>
      </c>
      <c r="AA179" s="65" t="str">
        <f ca="1">IFERROR(__xludf.DUMMYFUNCTION("""COMPUTED_VALUE"""),"")</f>
        <v/>
      </c>
      <c r="AB179" s="65" t="str">
        <f ca="1">IFERROR(__xludf.DUMMYFUNCTION("""COMPUTED_VALUE"""),"")</f>
        <v/>
      </c>
      <c r="AC179" s="65" t="str">
        <f ca="1">IFERROR(__xludf.DUMMYFUNCTION("""COMPUTED_VALUE"""),"")</f>
        <v/>
      </c>
      <c r="AD179" s="65" t="str">
        <f ca="1">IFERROR(__xludf.DUMMYFUNCTION("""COMPUTED_VALUE"""),"")</f>
        <v/>
      </c>
      <c r="AE179" s="65" t="str">
        <f ca="1">IFERROR(__xludf.DUMMYFUNCTION("""COMPUTED_VALUE"""),"")</f>
        <v/>
      </c>
      <c r="AF179" s="65" t="str">
        <f ca="1">IFERROR(__xludf.DUMMYFUNCTION("""COMPUTED_VALUE"""),"")</f>
        <v/>
      </c>
      <c r="AG179" s="65" t="str">
        <f ca="1">IFERROR(__xludf.DUMMYFUNCTION("""COMPUTED_VALUE"""),"")</f>
        <v/>
      </c>
    </row>
    <row r="180" spans="1:33" ht="13">
      <c r="A180" s="63">
        <v>2</v>
      </c>
      <c r="B180" s="64" t="str">
        <f ca="1">IFERROR(__xludf.DUMMYFUNCTION("""COMPUTED_VALUE"""),"I.E. GENERAL SANTANDER")</f>
        <v>I.E. GENERAL SANTANDER</v>
      </c>
      <c r="C180" s="65">
        <f ca="1">IFERROR(__xludf.DUMMYFUNCTION("""COMPUTED_VALUE"""),35)</f>
        <v>35</v>
      </c>
      <c r="D180" s="66" t="str">
        <f ca="1">IFERROR(__xludf.DUMMYFUNCTION("""COMPUTED_VALUE"""),"Pendiente por Digitar")</f>
        <v>Pendiente por Digitar</v>
      </c>
      <c r="E180" s="65" t="str">
        <f ca="1">IFERROR(__xludf.DUMMYFUNCTION("""COMPUTED_VALUE"""),"")</f>
        <v/>
      </c>
      <c r="F180" s="65" t="str">
        <f ca="1">IFERROR(__xludf.DUMMYFUNCTION("""COMPUTED_VALUE"""),"")</f>
        <v/>
      </c>
      <c r="G180" s="65" t="str">
        <f ca="1">IFERROR(__xludf.DUMMYFUNCTION("""COMPUTED_VALUE"""),"")</f>
        <v/>
      </c>
      <c r="H180" s="65" t="str">
        <f ca="1">IFERROR(__xludf.DUMMYFUNCTION("""COMPUTED_VALUE"""),"")</f>
        <v/>
      </c>
      <c r="I180" s="65" t="str">
        <f ca="1">IFERROR(__xludf.DUMMYFUNCTION("""COMPUTED_VALUE"""),"")</f>
        <v/>
      </c>
      <c r="J180" s="65" t="str">
        <f ca="1">IFERROR(__xludf.DUMMYFUNCTION("""COMPUTED_VALUE"""),"")</f>
        <v/>
      </c>
      <c r="K180" s="65" t="str">
        <f ca="1">IFERROR(__xludf.DUMMYFUNCTION("""COMPUTED_VALUE"""),"")</f>
        <v/>
      </c>
      <c r="L180" s="65" t="str">
        <f ca="1">IFERROR(__xludf.DUMMYFUNCTION("""COMPUTED_VALUE"""),"")</f>
        <v/>
      </c>
      <c r="M180" s="65" t="str">
        <f ca="1">IFERROR(__xludf.DUMMYFUNCTION("""COMPUTED_VALUE"""),"")</f>
        <v/>
      </c>
      <c r="N180" s="65" t="str">
        <f ca="1">IFERROR(__xludf.DUMMYFUNCTION("""COMPUTED_VALUE"""),"")</f>
        <v/>
      </c>
      <c r="O180" s="65" t="str">
        <f ca="1">IFERROR(__xludf.DUMMYFUNCTION("""COMPUTED_VALUE"""),"")</f>
        <v/>
      </c>
      <c r="P180" s="65" t="str">
        <f ca="1">IFERROR(__xludf.DUMMYFUNCTION("""COMPUTED_VALUE"""),"")</f>
        <v/>
      </c>
      <c r="Q180" s="65" t="str">
        <f ca="1">IFERROR(__xludf.DUMMYFUNCTION("""COMPUTED_VALUE"""),"")</f>
        <v/>
      </c>
      <c r="R180" s="65" t="str">
        <f ca="1">IFERROR(__xludf.DUMMYFUNCTION("""COMPUTED_VALUE"""),"")</f>
        <v/>
      </c>
      <c r="S180" s="65" t="str">
        <f ca="1">IFERROR(__xludf.DUMMYFUNCTION("""COMPUTED_VALUE"""),"")</f>
        <v/>
      </c>
      <c r="T180" s="65" t="str">
        <f ca="1">IFERROR(__xludf.DUMMYFUNCTION("""COMPUTED_VALUE"""),"")</f>
        <v/>
      </c>
      <c r="U180" s="65" t="str">
        <f ca="1">IFERROR(__xludf.DUMMYFUNCTION("""COMPUTED_VALUE"""),"")</f>
        <v/>
      </c>
      <c r="V180" s="65" t="str">
        <f ca="1">IFERROR(__xludf.DUMMYFUNCTION("""COMPUTED_VALUE"""),"")</f>
        <v/>
      </c>
      <c r="W180" s="65" t="str">
        <f ca="1">IFERROR(__xludf.DUMMYFUNCTION("""COMPUTED_VALUE"""),"")</f>
        <v/>
      </c>
      <c r="X180" s="65" t="str">
        <f ca="1">IFERROR(__xludf.DUMMYFUNCTION("""COMPUTED_VALUE"""),"")</f>
        <v/>
      </c>
      <c r="Y180" s="65" t="str">
        <f ca="1">IFERROR(__xludf.DUMMYFUNCTION("""COMPUTED_VALUE"""),"")</f>
        <v/>
      </c>
      <c r="Z180" s="65" t="str">
        <f ca="1">IFERROR(__xludf.DUMMYFUNCTION("""COMPUTED_VALUE"""),"")</f>
        <v/>
      </c>
      <c r="AA180" s="65" t="str">
        <f ca="1">IFERROR(__xludf.DUMMYFUNCTION("""COMPUTED_VALUE"""),"")</f>
        <v/>
      </c>
      <c r="AB180" s="65" t="str">
        <f ca="1">IFERROR(__xludf.DUMMYFUNCTION("""COMPUTED_VALUE"""),"")</f>
        <v/>
      </c>
      <c r="AC180" s="65" t="str">
        <f ca="1">IFERROR(__xludf.DUMMYFUNCTION("""COMPUTED_VALUE"""),"")</f>
        <v/>
      </c>
      <c r="AD180" s="65" t="str">
        <f ca="1">IFERROR(__xludf.DUMMYFUNCTION("""COMPUTED_VALUE"""),"")</f>
        <v/>
      </c>
      <c r="AE180" s="65" t="str">
        <f ca="1">IFERROR(__xludf.DUMMYFUNCTION("""COMPUTED_VALUE"""),"")</f>
        <v/>
      </c>
      <c r="AF180" s="65" t="str">
        <f ca="1">IFERROR(__xludf.DUMMYFUNCTION("""COMPUTED_VALUE"""),"")</f>
        <v/>
      </c>
      <c r="AG180" s="65" t="str">
        <f ca="1">IFERROR(__xludf.DUMMYFUNCTION("""COMPUTED_VALUE"""),"")</f>
        <v/>
      </c>
    </row>
    <row r="181" spans="1:33" ht="13">
      <c r="A181" s="63">
        <v>2</v>
      </c>
      <c r="B181" s="64" t="str">
        <f ca="1">IFERROR(__xludf.DUMMYFUNCTION("""COMPUTED_VALUE"""),"I.E. GENERAL SANTANDER")</f>
        <v>I.E. GENERAL SANTANDER</v>
      </c>
      <c r="C181" s="65">
        <f ca="1">IFERROR(__xludf.DUMMYFUNCTION("""COMPUTED_VALUE"""),36)</f>
        <v>36</v>
      </c>
      <c r="D181" s="66" t="str">
        <f ca="1">IFERROR(__xludf.DUMMYFUNCTION("""COMPUTED_VALUE"""),"Pendiente por Digitar")</f>
        <v>Pendiente por Digitar</v>
      </c>
      <c r="E181" s="65" t="str">
        <f ca="1">IFERROR(__xludf.DUMMYFUNCTION("""COMPUTED_VALUE"""),"")</f>
        <v/>
      </c>
      <c r="F181" s="65" t="str">
        <f ca="1">IFERROR(__xludf.DUMMYFUNCTION("""COMPUTED_VALUE"""),"")</f>
        <v/>
      </c>
      <c r="G181" s="65" t="str">
        <f ca="1">IFERROR(__xludf.DUMMYFUNCTION("""COMPUTED_VALUE"""),"")</f>
        <v/>
      </c>
      <c r="H181" s="65" t="str">
        <f ca="1">IFERROR(__xludf.DUMMYFUNCTION("""COMPUTED_VALUE"""),"")</f>
        <v/>
      </c>
      <c r="I181" s="65" t="str">
        <f ca="1">IFERROR(__xludf.DUMMYFUNCTION("""COMPUTED_VALUE"""),"")</f>
        <v/>
      </c>
      <c r="J181" s="65" t="str">
        <f ca="1">IFERROR(__xludf.DUMMYFUNCTION("""COMPUTED_VALUE"""),"")</f>
        <v/>
      </c>
      <c r="K181" s="65" t="str">
        <f ca="1">IFERROR(__xludf.DUMMYFUNCTION("""COMPUTED_VALUE"""),"")</f>
        <v/>
      </c>
      <c r="L181" s="65" t="str">
        <f ca="1">IFERROR(__xludf.DUMMYFUNCTION("""COMPUTED_VALUE"""),"")</f>
        <v/>
      </c>
      <c r="M181" s="65" t="str">
        <f ca="1">IFERROR(__xludf.DUMMYFUNCTION("""COMPUTED_VALUE"""),"")</f>
        <v/>
      </c>
      <c r="N181" s="65" t="str">
        <f ca="1">IFERROR(__xludf.DUMMYFUNCTION("""COMPUTED_VALUE"""),"")</f>
        <v/>
      </c>
      <c r="O181" s="65" t="str">
        <f ca="1">IFERROR(__xludf.DUMMYFUNCTION("""COMPUTED_VALUE"""),"")</f>
        <v/>
      </c>
      <c r="P181" s="65" t="str">
        <f ca="1">IFERROR(__xludf.DUMMYFUNCTION("""COMPUTED_VALUE"""),"")</f>
        <v/>
      </c>
      <c r="Q181" s="65" t="str">
        <f ca="1">IFERROR(__xludf.DUMMYFUNCTION("""COMPUTED_VALUE"""),"")</f>
        <v/>
      </c>
      <c r="R181" s="65" t="str">
        <f ca="1">IFERROR(__xludf.DUMMYFUNCTION("""COMPUTED_VALUE"""),"")</f>
        <v/>
      </c>
      <c r="S181" s="65" t="str">
        <f ca="1">IFERROR(__xludf.DUMMYFUNCTION("""COMPUTED_VALUE"""),"")</f>
        <v/>
      </c>
      <c r="T181" s="65" t="str">
        <f ca="1">IFERROR(__xludf.DUMMYFUNCTION("""COMPUTED_VALUE"""),"")</f>
        <v/>
      </c>
      <c r="U181" s="65" t="str">
        <f ca="1">IFERROR(__xludf.DUMMYFUNCTION("""COMPUTED_VALUE"""),"")</f>
        <v/>
      </c>
      <c r="V181" s="65" t="str">
        <f ca="1">IFERROR(__xludf.DUMMYFUNCTION("""COMPUTED_VALUE"""),"")</f>
        <v/>
      </c>
      <c r="W181" s="65" t="str">
        <f ca="1">IFERROR(__xludf.DUMMYFUNCTION("""COMPUTED_VALUE"""),"")</f>
        <v/>
      </c>
      <c r="X181" s="65" t="str">
        <f ca="1">IFERROR(__xludf.DUMMYFUNCTION("""COMPUTED_VALUE"""),"")</f>
        <v/>
      </c>
      <c r="Y181" s="65" t="str">
        <f ca="1">IFERROR(__xludf.DUMMYFUNCTION("""COMPUTED_VALUE"""),"")</f>
        <v/>
      </c>
      <c r="Z181" s="65" t="str">
        <f ca="1">IFERROR(__xludf.DUMMYFUNCTION("""COMPUTED_VALUE"""),"")</f>
        <v/>
      </c>
      <c r="AA181" s="65" t="str">
        <f ca="1">IFERROR(__xludf.DUMMYFUNCTION("""COMPUTED_VALUE"""),"")</f>
        <v/>
      </c>
      <c r="AB181" s="65" t="str">
        <f ca="1">IFERROR(__xludf.DUMMYFUNCTION("""COMPUTED_VALUE"""),"")</f>
        <v/>
      </c>
      <c r="AC181" s="65" t="str">
        <f ca="1">IFERROR(__xludf.DUMMYFUNCTION("""COMPUTED_VALUE"""),"")</f>
        <v/>
      </c>
      <c r="AD181" s="65" t="str">
        <f ca="1">IFERROR(__xludf.DUMMYFUNCTION("""COMPUTED_VALUE"""),"")</f>
        <v/>
      </c>
      <c r="AE181" s="65" t="str">
        <f ca="1">IFERROR(__xludf.DUMMYFUNCTION("""COMPUTED_VALUE"""),"")</f>
        <v/>
      </c>
      <c r="AF181" s="65" t="str">
        <f ca="1">IFERROR(__xludf.DUMMYFUNCTION("""COMPUTED_VALUE"""),"")</f>
        <v/>
      </c>
      <c r="AG181" s="65" t="str">
        <f ca="1">IFERROR(__xludf.DUMMYFUNCTION("""COMPUTED_VALUE"""),"")</f>
        <v/>
      </c>
    </row>
    <row r="182" spans="1:33" ht="13">
      <c r="A182" s="63">
        <v>2</v>
      </c>
      <c r="B182" s="64" t="str">
        <f ca="1">IFERROR(__xludf.DUMMYFUNCTION("""COMPUTED_VALUE"""),"I.E. GENERAL SANTANDER")</f>
        <v>I.E. GENERAL SANTANDER</v>
      </c>
      <c r="C182" s="65">
        <f ca="1">IFERROR(__xludf.DUMMYFUNCTION("""COMPUTED_VALUE"""),37)</f>
        <v>37</v>
      </c>
      <c r="D182" s="66" t="str">
        <f ca="1">IFERROR(__xludf.DUMMYFUNCTION("""COMPUTED_VALUE"""),"Pendiente por Digitar")</f>
        <v>Pendiente por Digitar</v>
      </c>
      <c r="E182" s="65" t="str">
        <f ca="1">IFERROR(__xludf.DUMMYFUNCTION("""COMPUTED_VALUE"""),"")</f>
        <v/>
      </c>
      <c r="F182" s="65" t="str">
        <f ca="1">IFERROR(__xludf.DUMMYFUNCTION("""COMPUTED_VALUE"""),"")</f>
        <v/>
      </c>
      <c r="G182" s="65" t="str">
        <f ca="1">IFERROR(__xludf.DUMMYFUNCTION("""COMPUTED_VALUE"""),"")</f>
        <v/>
      </c>
      <c r="H182" s="65" t="str">
        <f ca="1">IFERROR(__xludf.DUMMYFUNCTION("""COMPUTED_VALUE"""),"")</f>
        <v/>
      </c>
      <c r="I182" s="65" t="str">
        <f ca="1">IFERROR(__xludf.DUMMYFUNCTION("""COMPUTED_VALUE"""),"")</f>
        <v/>
      </c>
      <c r="J182" s="65" t="str">
        <f ca="1">IFERROR(__xludf.DUMMYFUNCTION("""COMPUTED_VALUE"""),"")</f>
        <v/>
      </c>
      <c r="K182" s="65" t="str">
        <f ca="1">IFERROR(__xludf.DUMMYFUNCTION("""COMPUTED_VALUE"""),"")</f>
        <v/>
      </c>
      <c r="L182" s="65" t="str">
        <f ca="1">IFERROR(__xludf.DUMMYFUNCTION("""COMPUTED_VALUE"""),"")</f>
        <v/>
      </c>
      <c r="M182" s="65" t="str">
        <f ca="1">IFERROR(__xludf.DUMMYFUNCTION("""COMPUTED_VALUE"""),"")</f>
        <v/>
      </c>
      <c r="N182" s="65" t="str">
        <f ca="1">IFERROR(__xludf.DUMMYFUNCTION("""COMPUTED_VALUE"""),"")</f>
        <v/>
      </c>
      <c r="O182" s="65" t="str">
        <f ca="1">IFERROR(__xludf.DUMMYFUNCTION("""COMPUTED_VALUE"""),"")</f>
        <v/>
      </c>
      <c r="P182" s="65" t="str">
        <f ca="1">IFERROR(__xludf.DUMMYFUNCTION("""COMPUTED_VALUE"""),"")</f>
        <v/>
      </c>
      <c r="Q182" s="65" t="str">
        <f ca="1">IFERROR(__xludf.DUMMYFUNCTION("""COMPUTED_VALUE"""),"")</f>
        <v/>
      </c>
      <c r="R182" s="65" t="str">
        <f ca="1">IFERROR(__xludf.DUMMYFUNCTION("""COMPUTED_VALUE"""),"")</f>
        <v/>
      </c>
      <c r="S182" s="65" t="str">
        <f ca="1">IFERROR(__xludf.DUMMYFUNCTION("""COMPUTED_VALUE"""),"")</f>
        <v/>
      </c>
      <c r="T182" s="65" t="str">
        <f ca="1">IFERROR(__xludf.DUMMYFUNCTION("""COMPUTED_VALUE"""),"")</f>
        <v/>
      </c>
      <c r="U182" s="65" t="str">
        <f ca="1">IFERROR(__xludf.DUMMYFUNCTION("""COMPUTED_VALUE"""),"")</f>
        <v/>
      </c>
      <c r="V182" s="65" t="str">
        <f ca="1">IFERROR(__xludf.DUMMYFUNCTION("""COMPUTED_VALUE"""),"")</f>
        <v/>
      </c>
      <c r="W182" s="65" t="str">
        <f ca="1">IFERROR(__xludf.DUMMYFUNCTION("""COMPUTED_VALUE"""),"")</f>
        <v/>
      </c>
      <c r="X182" s="65" t="str">
        <f ca="1">IFERROR(__xludf.DUMMYFUNCTION("""COMPUTED_VALUE"""),"")</f>
        <v/>
      </c>
      <c r="Y182" s="65" t="str">
        <f ca="1">IFERROR(__xludf.DUMMYFUNCTION("""COMPUTED_VALUE"""),"")</f>
        <v/>
      </c>
      <c r="Z182" s="65" t="str">
        <f ca="1">IFERROR(__xludf.DUMMYFUNCTION("""COMPUTED_VALUE"""),"")</f>
        <v/>
      </c>
      <c r="AA182" s="65" t="str">
        <f ca="1">IFERROR(__xludf.DUMMYFUNCTION("""COMPUTED_VALUE"""),"")</f>
        <v/>
      </c>
      <c r="AB182" s="65" t="str">
        <f ca="1">IFERROR(__xludf.DUMMYFUNCTION("""COMPUTED_VALUE"""),"")</f>
        <v/>
      </c>
      <c r="AC182" s="65" t="str">
        <f ca="1">IFERROR(__xludf.DUMMYFUNCTION("""COMPUTED_VALUE"""),"")</f>
        <v/>
      </c>
      <c r="AD182" s="65" t="str">
        <f ca="1">IFERROR(__xludf.DUMMYFUNCTION("""COMPUTED_VALUE"""),"")</f>
        <v/>
      </c>
      <c r="AE182" s="65" t="str">
        <f ca="1">IFERROR(__xludf.DUMMYFUNCTION("""COMPUTED_VALUE"""),"")</f>
        <v/>
      </c>
      <c r="AF182" s="65" t="str">
        <f ca="1">IFERROR(__xludf.DUMMYFUNCTION("""COMPUTED_VALUE"""),"")</f>
        <v/>
      </c>
      <c r="AG182" s="65" t="str">
        <f ca="1">IFERROR(__xludf.DUMMYFUNCTION("""COMPUTED_VALUE"""),"")</f>
        <v/>
      </c>
    </row>
    <row r="183" spans="1:33" ht="13">
      <c r="A183" s="63">
        <v>2</v>
      </c>
      <c r="B183" s="64" t="str">
        <f ca="1">IFERROR(__xludf.DUMMYFUNCTION("""COMPUTED_VALUE"""),"I.E. GENERAL SANTANDER")</f>
        <v>I.E. GENERAL SANTANDER</v>
      </c>
      <c r="C183" s="65">
        <f ca="1">IFERROR(__xludf.DUMMYFUNCTION("""COMPUTED_VALUE"""),38)</f>
        <v>38</v>
      </c>
      <c r="D183" s="66" t="str">
        <f ca="1">IFERROR(__xludf.DUMMYFUNCTION("""COMPUTED_VALUE"""),"Pendiente por Digitar")</f>
        <v>Pendiente por Digitar</v>
      </c>
      <c r="E183" s="65" t="str">
        <f ca="1">IFERROR(__xludf.DUMMYFUNCTION("""COMPUTED_VALUE"""),"")</f>
        <v/>
      </c>
      <c r="F183" s="65" t="str">
        <f ca="1">IFERROR(__xludf.DUMMYFUNCTION("""COMPUTED_VALUE"""),"")</f>
        <v/>
      </c>
      <c r="G183" s="65" t="str">
        <f ca="1">IFERROR(__xludf.DUMMYFUNCTION("""COMPUTED_VALUE"""),"")</f>
        <v/>
      </c>
      <c r="H183" s="65" t="str">
        <f ca="1">IFERROR(__xludf.DUMMYFUNCTION("""COMPUTED_VALUE"""),"")</f>
        <v/>
      </c>
      <c r="I183" s="65" t="str">
        <f ca="1">IFERROR(__xludf.DUMMYFUNCTION("""COMPUTED_VALUE"""),"")</f>
        <v/>
      </c>
      <c r="J183" s="65" t="str">
        <f ca="1">IFERROR(__xludf.DUMMYFUNCTION("""COMPUTED_VALUE"""),"")</f>
        <v/>
      </c>
      <c r="K183" s="65" t="str">
        <f ca="1">IFERROR(__xludf.DUMMYFUNCTION("""COMPUTED_VALUE"""),"")</f>
        <v/>
      </c>
      <c r="L183" s="65" t="str">
        <f ca="1">IFERROR(__xludf.DUMMYFUNCTION("""COMPUTED_VALUE"""),"")</f>
        <v/>
      </c>
      <c r="M183" s="65" t="str">
        <f ca="1">IFERROR(__xludf.DUMMYFUNCTION("""COMPUTED_VALUE"""),"")</f>
        <v/>
      </c>
      <c r="N183" s="65" t="str">
        <f ca="1">IFERROR(__xludf.DUMMYFUNCTION("""COMPUTED_VALUE"""),"")</f>
        <v/>
      </c>
      <c r="O183" s="65" t="str">
        <f ca="1">IFERROR(__xludf.DUMMYFUNCTION("""COMPUTED_VALUE"""),"")</f>
        <v/>
      </c>
      <c r="P183" s="65" t="str">
        <f ca="1">IFERROR(__xludf.DUMMYFUNCTION("""COMPUTED_VALUE"""),"")</f>
        <v/>
      </c>
      <c r="Q183" s="65" t="str">
        <f ca="1">IFERROR(__xludf.DUMMYFUNCTION("""COMPUTED_VALUE"""),"")</f>
        <v/>
      </c>
      <c r="R183" s="65" t="str">
        <f ca="1">IFERROR(__xludf.DUMMYFUNCTION("""COMPUTED_VALUE"""),"")</f>
        <v/>
      </c>
      <c r="S183" s="65" t="str">
        <f ca="1">IFERROR(__xludf.DUMMYFUNCTION("""COMPUTED_VALUE"""),"")</f>
        <v/>
      </c>
      <c r="T183" s="65" t="str">
        <f ca="1">IFERROR(__xludf.DUMMYFUNCTION("""COMPUTED_VALUE"""),"")</f>
        <v/>
      </c>
      <c r="U183" s="65" t="str">
        <f ca="1">IFERROR(__xludf.DUMMYFUNCTION("""COMPUTED_VALUE"""),"")</f>
        <v/>
      </c>
      <c r="V183" s="65" t="str">
        <f ca="1">IFERROR(__xludf.DUMMYFUNCTION("""COMPUTED_VALUE"""),"")</f>
        <v/>
      </c>
      <c r="W183" s="65" t="str">
        <f ca="1">IFERROR(__xludf.DUMMYFUNCTION("""COMPUTED_VALUE"""),"")</f>
        <v/>
      </c>
      <c r="X183" s="65" t="str">
        <f ca="1">IFERROR(__xludf.DUMMYFUNCTION("""COMPUTED_VALUE"""),"")</f>
        <v/>
      </c>
      <c r="Y183" s="65" t="str">
        <f ca="1">IFERROR(__xludf.DUMMYFUNCTION("""COMPUTED_VALUE"""),"")</f>
        <v/>
      </c>
      <c r="Z183" s="65" t="str">
        <f ca="1">IFERROR(__xludf.DUMMYFUNCTION("""COMPUTED_VALUE"""),"")</f>
        <v/>
      </c>
      <c r="AA183" s="65" t="str">
        <f ca="1">IFERROR(__xludf.DUMMYFUNCTION("""COMPUTED_VALUE"""),"")</f>
        <v/>
      </c>
      <c r="AB183" s="65" t="str">
        <f ca="1">IFERROR(__xludf.DUMMYFUNCTION("""COMPUTED_VALUE"""),"")</f>
        <v/>
      </c>
      <c r="AC183" s="65" t="str">
        <f ca="1">IFERROR(__xludf.DUMMYFUNCTION("""COMPUTED_VALUE"""),"")</f>
        <v/>
      </c>
      <c r="AD183" s="65" t="str">
        <f ca="1">IFERROR(__xludf.DUMMYFUNCTION("""COMPUTED_VALUE"""),"")</f>
        <v/>
      </c>
      <c r="AE183" s="65" t="str">
        <f ca="1">IFERROR(__xludf.DUMMYFUNCTION("""COMPUTED_VALUE"""),"")</f>
        <v/>
      </c>
      <c r="AF183" s="65" t="str">
        <f ca="1">IFERROR(__xludf.DUMMYFUNCTION("""COMPUTED_VALUE"""),"")</f>
        <v/>
      </c>
      <c r="AG183" s="65" t="str">
        <f ca="1">IFERROR(__xludf.DUMMYFUNCTION("""COMPUTED_VALUE"""),"")</f>
        <v/>
      </c>
    </row>
    <row r="184" spans="1:33" ht="13">
      <c r="A184" s="63">
        <v>2</v>
      </c>
      <c r="B184" s="64" t="str">
        <f ca="1">IFERROR(__xludf.DUMMYFUNCTION("""COMPUTED_VALUE"""),"I.E. GEN. ST/DER - MI TIERNA EDAD")</f>
        <v>I.E. GEN. ST/DER - MI TIERNA EDAD</v>
      </c>
      <c r="C184" s="65">
        <f ca="1">IFERROR(__xludf.DUMMYFUNCTION("""COMPUTED_VALUE"""),1)</f>
        <v>1</v>
      </c>
      <c r="D184" s="66" t="str">
        <f ca="1">IFERROR(__xludf.DUMMYFUNCTION("""COMPUTED_VALUE"""),"Pendiente por Digitar")</f>
        <v>Pendiente por Digitar</v>
      </c>
      <c r="E184" s="65" t="str">
        <f ca="1">IFERROR(__xludf.DUMMYFUNCTION("""COMPUTED_VALUE"""),"")</f>
        <v/>
      </c>
      <c r="F184" s="65" t="str">
        <f ca="1">IFERROR(__xludf.DUMMYFUNCTION("""COMPUTED_VALUE"""),"")</f>
        <v/>
      </c>
      <c r="G184" s="65" t="str">
        <f ca="1">IFERROR(__xludf.DUMMYFUNCTION("""COMPUTED_VALUE"""),"")</f>
        <v/>
      </c>
      <c r="H184" s="65" t="str">
        <f ca="1">IFERROR(__xludf.DUMMYFUNCTION("""COMPUTED_VALUE"""),"")</f>
        <v/>
      </c>
      <c r="I184" s="65" t="str">
        <f ca="1">IFERROR(__xludf.DUMMYFUNCTION("""COMPUTED_VALUE"""),"")</f>
        <v/>
      </c>
      <c r="J184" s="65" t="str">
        <f ca="1">IFERROR(__xludf.DUMMYFUNCTION("""COMPUTED_VALUE"""),"")</f>
        <v/>
      </c>
      <c r="K184" s="65" t="str">
        <f ca="1">IFERROR(__xludf.DUMMYFUNCTION("""COMPUTED_VALUE"""),"")</f>
        <v/>
      </c>
      <c r="L184" s="65" t="str">
        <f ca="1">IFERROR(__xludf.DUMMYFUNCTION("""COMPUTED_VALUE"""),"")</f>
        <v/>
      </c>
      <c r="M184" s="65" t="str">
        <f ca="1">IFERROR(__xludf.DUMMYFUNCTION("""COMPUTED_VALUE"""),"")</f>
        <v/>
      </c>
      <c r="N184" s="65" t="str">
        <f ca="1">IFERROR(__xludf.DUMMYFUNCTION("""COMPUTED_VALUE"""),"")</f>
        <v/>
      </c>
      <c r="O184" s="65" t="str">
        <f ca="1">IFERROR(__xludf.DUMMYFUNCTION("""COMPUTED_VALUE"""),"")</f>
        <v/>
      </c>
      <c r="P184" s="65" t="str">
        <f ca="1">IFERROR(__xludf.DUMMYFUNCTION("""COMPUTED_VALUE"""),"")</f>
        <v/>
      </c>
      <c r="Q184" s="65" t="str">
        <f ca="1">IFERROR(__xludf.DUMMYFUNCTION("""COMPUTED_VALUE"""),"")</f>
        <v/>
      </c>
      <c r="R184" s="65" t="str">
        <f ca="1">IFERROR(__xludf.DUMMYFUNCTION("""COMPUTED_VALUE"""),"")</f>
        <v/>
      </c>
      <c r="S184" s="65" t="str">
        <f ca="1">IFERROR(__xludf.DUMMYFUNCTION("""COMPUTED_VALUE"""),"")</f>
        <v/>
      </c>
      <c r="T184" s="65" t="str">
        <f ca="1">IFERROR(__xludf.DUMMYFUNCTION("""COMPUTED_VALUE"""),"")</f>
        <v/>
      </c>
      <c r="U184" s="65" t="str">
        <f ca="1">IFERROR(__xludf.DUMMYFUNCTION("""COMPUTED_VALUE"""),"")</f>
        <v/>
      </c>
      <c r="V184" s="65" t="str">
        <f ca="1">IFERROR(__xludf.DUMMYFUNCTION("""COMPUTED_VALUE"""),"")</f>
        <v/>
      </c>
      <c r="W184" s="65" t="str">
        <f ca="1">IFERROR(__xludf.DUMMYFUNCTION("""COMPUTED_VALUE"""),"")</f>
        <v/>
      </c>
      <c r="X184" s="65" t="str">
        <f ca="1">IFERROR(__xludf.DUMMYFUNCTION("""COMPUTED_VALUE"""),"")</f>
        <v/>
      </c>
      <c r="Y184" s="65" t="str">
        <f ca="1">IFERROR(__xludf.DUMMYFUNCTION("""COMPUTED_VALUE"""),"")</f>
        <v/>
      </c>
      <c r="Z184" s="65" t="str">
        <f ca="1">IFERROR(__xludf.DUMMYFUNCTION("""COMPUTED_VALUE"""),"")</f>
        <v/>
      </c>
      <c r="AA184" s="65" t="str">
        <f ca="1">IFERROR(__xludf.DUMMYFUNCTION("""COMPUTED_VALUE"""),"")</f>
        <v/>
      </c>
      <c r="AB184" s="65" t="str">
        <f ca="1">IFERROR(__xludf.DUMMYFUNCTION("""COMPUTED_VALUE"""),"")</f>
        <v/>
      </c>
      <c r="AC184" s="65" t="str">
        <f ca="1">IFERROR(__xludf.DUMMYFUNCTION("""COMPUTED_VALUE"""),"")</f>
        <v/>
      </c>
      <c r="AD184" s="65" t="str">
        <f ca="1">IFERROR(__xludf.DUMMYFUNCTION("""COMPUTED_VALUE"""),"")</f>
        <v/>
      </c>
      <c r="AE184" s="65" t="str">
        <f ca="1">IFERROR(__xludf.DUMMYFUNCTION("""COMPUTED_VALUE"""),"")</f>
        <v/>
      </c>
      <c r="AF184" s="65" t="str">
        <f ca="1">IFERROR(__xludf.DUMMYFUNCTION("""COMPUTED_VALUE"""),"")</f>
        <v/>
      </c>
      <c r="AG184" s="65" t="str">
        <f ca="1">IFERROR(__xludf.DUMMYFUNCTION("""COMPUTED_VALUE"""),"")</f>
        <v/>
      </c>
    </row>
    <row r="185" spans="1:33" ht="13">
      <c r="A185" s="63">
        <v>2</v>
      </c>
      <c r="B185" s="64" t="str">
        <f ca="1">IFERROR(__xludf.DUMMYFUNCTION("""COMPUTED_VALUE"""),"I.E. GEN. ST/DER - MI TIERNA EDAD")</f>
        <v>I.E. GEN. ST/DER - MI TIERNA EDAD</v>
      </c>
      <c r="C185" s="65">
        <f ca="1">IFERROR(__xludf.DUMMYFUNCTION("""COMPUTED_VALUE"""),2)</f>
        <v>2</v>
      </c>
      <c r="D185" s="66" t="str">
        <f ca="1">IFERROR(__xludf.DUMMYFUNCTION("""COMPUTED_VALUE"""),"Pendiente por Digitar")</f>
        <v>Pendiente por Digitar</v>
      </c>
      <c r="E185" s="65" t="str">
        <f ca="1">IFERROR(__xludf.DUMMYFUNCTION("""COMPUTED_VALUE"""),"")</f>
        <v/>
      </c>
      <c r="F185" s="65" t="str">
        <f ca="1">IFERROR(__xludf.DUMMYFUNCTION("""COMPUTED_VALUE"""),"")</f>
        <v/>
      </c>
      <c r="G185" s="65" t="str">
        <f ca="1">IFERROR(__xludf.DUMMYFUNCTION("""COMPUTED_VALUE"""),"")</f>
        <v/>
      </c>
      <c r="H185" s="65" t="str">
        <f ca="1">IFERROR(__xludf.DUMMYFUNCTION("""COMPUTED_VALUE"""),"")</f>
        <v/>
      </c>
      <c r="I185" s="65" t="str">
        <f ca="1">IFERROR(__xludf.DUMMYFUNCTION("""COMPUTED_VALUE"""),"")</f>
        <v/>
      </c>
      <c r="J185" s="65" t="str">
        <f ca="1">IFERROR(__xludf.DUMMYFUNCTION("""COMPUTED_VALUE"""),"")</f>
        <v/>
      </c>
      <c r="K185" s="65" t="str">
        <f ca="1">IFERROR(__xludf.DUMMYFUNCTION("""COMPUTED_VALUE"""),"")</f>
        <v/>
      </c>
      <c r="L185" s="65" t="str">
        <f ca="1">IFERROR(__xludf.DUMMYFUNCTION("""COMPUTED_VALUE"""),"")</f>
        <v/>
      </c>
      <c r="M185" s="65" t="str">
        <f ca="1">IFERROR(__xludf.DUMMYFUNCTION("""COMPUTED_VALUE"""),"")</f>
        <v/>
      </c>
      <c r="N185" s="65" t="str">
        <f ca="1">IFERROR(__xludf.DUMMYFUNCTION("""COMPUTED_VALUE"""),"")</f>
        <v/>
      </c>
      <c r="O185" s="65" t="str">
        <f ca="1">IFERROR(__xludf.DUMMYFUNCTION("""COMPUTED_VALUE"""),"")</f>
        <v/>
      </c>
      <c r="P185" s="65" t="str">
        <f ca="1">IFERROR(__xludf.DUMMYFUNCTION("""COMPUTED_VALUE"""),"")</f>
        <v/>
      </c>
      <c r="Q185" s="65" t="str">
        <f ca="1">IFERROR(__xludf.DUMMYFUNCTION("""COMPUTED_VALUE"""),"")</f>
        <v/>
      </c>
      <c r="R185" s="65" t="str">
        <f ca="1">IFERROR(__xludf.DUMMYFUNCTION("""COMPUTED_VALUE"""),"")</f>
        <v/>
      </c>
      <c r="S185" s="65" t="str">
        <f ca="1">IFERROR(__xludf.DUMMYFUNCTION("""COMPUTED_VALUE"""),"")</f>
        <v/>
      </c>
      <c r="T185" s="65" t="str">
        <f ca="1">IFERROR(__xludf.DUMMYFUNCTION("""COMPUTED_VALUE"""),"")</f>
        <v/>
      </c>
      <c r="U185" s="65" t="str">
        <f ca="1">IFERROR(__xludf.DUMMYFUNCTION("""COMPUTED_VALUE"""),"")</f>
        <v/>
      </c>
      <c r="V185" s="65" t="str">
        <f ca="1">IFERROR(__xludf.DUMMYFUNCTION("""COMPUTED_VALUE"""),"")</f>
        <v/>
      </c>
      <c r="W185" s="65" t="str">
        <f ca="1">IFERROR(__xludf.DUMMYFUNCTION("""COMPUTED_VALUE"""),"")</f>
        <v/>
      </c>
      <c r="X185" s="65" t="str">
        <f ca="1">IFERROR(__xludf.DUMMYFUNCTION("""COMPUTED_VALUE"""),"")</f>
        <v/>
      </c>
      <c r="Y185" s="65" t="str">
        <f ca="1">IFERROR(__xludf.DUMMYFUNCTION("""COMPUTED_VALUE"""),"")</f>
        <v/>
      </c>
      <c r="Z185" s="65" t="str">
        <f ca="1">IFERROR(__xludf.DUMMYFUNCTION("""COMPUTED_VALUE"""),"")</f>
        <v/>
      </c>
      <c r="AA185" s="65" t="str">
        <f ca="1">IFERROR(__xludf.DUMMYFUNCTION("""COMPUTED_VALUE"""),"")</f>
        <v/>
      </c>
      <c r="AB185" s="65" t="str">
        <f ca="1">IFERROR(__xludf.DUMMYFUNCTION("""COMPUTED_VALUE"""),"")</f>
        <v/>
      </c>
      <c r="AC185" s="65" t="str">
        <f ca="1">IFERROR(__xludf.DUMMYFUNCTION("""COMPUTED_VALUE"""),"")</f>
        <v/>
      </c>
      <c r="AD185" s="65" t="str">
        <f ca="1">IFERROR(__xludf.DUMMYFUNCTION("""COMPUTED_VALUE"""),"")</f>
        <v/>
      </c>
      <c r="AE185" s="65" t="str">
        <f ca="1">IFERROR(__xludf.DUMMYFUNCTION("""COMPUTED_VALUE"""),"")</f>
        <v/>
      </c>
      <c r="AF185" s="65" t="str">
        <f ca="1">IFERROR(__xludf.DUMMYFUNCTION("""COMPUTED_VALUE"""),"")</f>
        <v/>
      </c>
      <c r="AG185" s="65" t="str">
        <f ca="1">IFERROR(__xludf.DUMMYFUNCTION("""COMPUTED_VALUE"""),"")</f>
        <v/>
      </c>
    </row>
    <row r="186" spans="1:33" ht="13">
      <c r="A186" s="63">
        <v>2</v>
      </c>
      <c r="B186" s="64" t="str">
        <f ca="1">IFERROR(__xludf.DUMMYFUNCTION("""COMPUTED_VALUE"""),"I.E. GEN. ST/DER - MI TIERNA EDAD")</f>
        <v>I.E. GEN. ST/DER - MI TIERNA EDAD</v>
      </c>
      <c r="C186" s="65">
        <f ca="1">IFERROR(__xludf.DUMMYFUNCTION("""COMPUTED_VALUE"""),3)</f>
        <v>3</v>
      </c>
      <c r="D186" s="66" t="str">
        <f ca="1">IFERROR(__xludf.DUMMYFUNCTION("""COMPUTED_VALUE"""),"Pendiente por Digitar")</f>
        <v>Pendiente por Digitar</v>
      </c>
      <c r="E186" s="65" t="str">
        <f ca="1">IFERROR(__xludf.DUMMYFUNCTION("""COMPUTED_VALUE"""),"")</f>
        <v/>
      </c>
      <c r="F186" s="65" t="str">
        <f ca="1">IFERROR(__xludf.DUMMYFUNCTION("""COMPUTED_VALUE"""),"")</f>
        <v/>
      </c>
      <c r="G186" s="65" t="str">
        <f ca="1">IFERROR(__xludf.DUMMYFUNCTION("""COMPUTED_VALUE"""),"")</f>
        <v/>
      </c>
      <c r="H186" s="65" t="str">
        <f ca="1">IFERROR(__xludf.DUMMYFUNCTION("""COMPUTED_VALUE"""),"")</f>
        <v/>
      </c>
      <c r="I186" s="65" t="str">
        <f ca="1">IFERROR(__xludf.DUMMYFUNCTION("""COMPUTED_VALUE"""),"")</f>
        <v/>
      </c>
      <c r="J186" s="65" t="str">
        <f ca="1">IFERROR(__xludf.DUMMYFUNCTION("""COMPUTED_VALUE"""),"")</f>
        <v/>
      </c>
      <c r="K186" s="65" t="str">
        <f ca="1">IFERROR(__xludf.DUMMYFUNCTION("""COMPUTED_VALUE"""),"")</f>
        <v/>
      </c>
      <c r="L186" s="65" t="str">
        <f ca="1">IFERROR(__xludf.DUMMYFUNCTION("""COMPUTED_VALUE"""),"")</f>
        <v/>
      </c>
      <c r="M186" s="65" t="str">
        <f ca="1">IFERROR(__xludf.DUMMYFUNCTION("""COMPUTED_VALUE"""),"")</f>
        <v/>
      </c>
      <c r="N186" s="65" t="str">
        <f ca="1">IFERROR(__xludf.DUMMYFUNCTION("""COMPUTED_VALUE"""),"")</f>
        <v/>
      </c>
      <c r="O186" s="65" t="str">
        <f ca="1">IFERROR(__xludf.DUMMYFUNCTION("""COMPUTED_VALUE"""),"")</f>
        <v/>
      </c>
      <c r="P186" s="65" t="str">
        <f ca="1">IFERROR(__xludf.DUMMYFUNCTION("""COMPUTED_VALUE"""),"")</f>
        <v/>
      </c>
      <c r="Q186" s="65" t="str">
        <f ca="1">IFERROR(__xludf.DUMMYFUNCTION("""COMPUTED_VALUE"""),"")</f>
        <v/>
      </c>
      <c r="R186" s="65" t="str">
        <f ca="1">IFERROR(__xludf.DUMMYFUNCTION("""COMPUTED_VALUE"""),"")</f>
        <v/>
      </c>
      <c r="S186" s="65" t="str">
        <f ca="1">IFERROR(__xludf.DUMMYFUNCTION("""COMPUTED_VALUE"""),"")</f>
        <v/>
      </c>
      <c r="T186" s="65" t="str">
        <f ca="1">IFERROR(__xludf.DUMMYFUNCTION("""COMPUTED_VALUE"""),"")</f>
        <v/>
      </c>
      <c r="U186" s="65" t="str">
        <f ca="1">IFERROR(__xludf.DUMMYFUNCTION("""COMPUTED_VALUE"""),"")</f>
        <v/>
      </c>
      <c r="V186" s="65" t="str">
        <f ca="1">IFERROR(__xludf.DUMMYFUNCTION("""COMPUTED_VALUE"""),"")</f>
        <v/>
      </c>
      <c r="W186" s="65" t="str">
        <f ca="1">IFERROR(__xludf.DUMMYFUNCTION("""COMPUTED_VALUE"""),"")</f>
        <v/>
      </c>
      <c r="X186" s="65" t="str">
        <f ca="1">IFERROR(__xludf.DUMMYFUNCTION("""COMPUTED_VALUE"""),"")</f>
        <v/>
      </c>
      <c r="Y186" s="65" t="str">
        <f ca="1">IFERROR(__xludf.DUMMYFUNCTION("""COMPUTED_VALUE"""),"")</f>
        <v/>
      </c>
      <c r="Z186" s="65" t="str">
        <f ca="1">IFERROR(__xludf.DUMMYFUNCTION("""COMPUTED_VALUE"""),"")</f>
        <v/>
      </c>
      <c r="AA186" s="65" t="str">
        <f ca="1">IFERROR(__xludf.DUMMYFUNCTION("""COMPUTED_VALUE"""),"")</f>
        <v/>
      </c>
      <c r="AB186" s="65" t="str">
        <f ca="1">IFERROR(__xludf.DUMMYFUNCTION("""COMPUTED_VALUE"""),"")</f>
        <v/>
      </c>
      <c r="AC186" s="65" t="str">
        <f ca="1">IFERROR(__xludf.DUMMYFUNCTION("""COMPUTED_VALUE"""),"")</f>
        <v/>
      </c>
      <c r="AD186" s="65" t="str">
        <f ca="1">IFERROR(__xludf.DUMMYFUNCTION("""COMPUTED_VALUE"""),"")</f>
        <v/>
      </c>
      <c r="AE186" s="65" t="str">
        <f ca="1">IFERROR(__xludf.DUMMYFUNCTION("""COMPUTED_VALUE"""),"")</f>
        <v/>
      </c>
      <c r="AF186" s="65" t="str">
        <f ca="1">IFERROR(__xludf.DUMMYFUNCTION("""COMPUTED_VALUE"""),"")</f>
        <v/>
      </c>
      <c r="AG186" s="65" t="str">
        <f ca="1">IFERROR(__xludf.DUMMYFUNCTION("""COMPUTED_VALUE"""),"")</f>
        <v/>
      </c>
    </row>
    <row r="187" spans="1:33" ht="13">
      <c r="A187" s="63">
        <v>2</v>
      </c>
      <c r="B187" s="64" t="str">
        <f ca="1">IFERROR(__xludf.DUMMYFUNCTION("""COMPUTED_VALUE"""),"I.E. GEN. ST/DER - MI TIERNA EDAD")</f>
        <v>I.E. GEN. ST/DER - MI TIERNA EDAD</v>
      </c>
      <c r="C187" s="65">
        <f ca="1">IFERROR(__xludf.DUMMYFUNCTION("""COMPUTED_VALUE"""),4)</f>
        <v>4</v>
      </c>
      <c r="D187" s="66" t="str">
        <f ca="1">IFERROR(__xludf.DUMMYFUNCTION("""COMPUTED_VALUE"""),"Pendiente por Digitar")</f>
        <v>Pendiente por Digitar</v>
      </c>
      <c r="E187" s="65" t="str">
        <f ca="1">IFERROR(__xludf.DUMMYFUNCTION("""COMPUTED_VALUE"""),"")</f>
        <v/>
      </c>
      <c r="F187" s="65" t="str">
        <f ca="1">IFERROR(__xludf.DUMMYFUNCTION("""COMPUTED_VALUE"""),"")</f>
        <v/>
      </c>
      <c r="G187" s="65" t="str">
        <f ca="1">IFERROR(__xludf.DUMMYFUNCTION("""COMPUTED_VALUE"""),"")</f>
        <v/>
      </c>
      <c r="H187" s="65" t="str">
        <f ca="1">IFERROR(__xludf.DUMMYFUNCTION("""COMPUTED_VALUE"""),"")</f>
        <v/>
      </c>
      <c r="I187" s="65" t="str">
        <f ca="1">IFERROR(__xludf.DUMMYFUNCTION("""COMPUTED_VALUE"""),"")</f>
        <v/>
      </c>
      <c r="J187" s="65" t="str">
        <f ca="1">IFERROR(__xludf.DUMMYFUNCTION("""COMPUTED_VALUE"""),"")</f>
        <v/>
      </c>
      <c r="K187" s="65" t="str">
        <f ca="1">IFERROR(__xludf.DUMMYFUNCTION("""COMPUTED_VALUE"""),"")</f>
        <v/>
      </c>
      <c r="L187" s="65" t="str">
        <f ca="1">IFERROR(__xludf.DUMMYFUNCTION("""COMPUTED_VALUE"""),"")</f>
        <v/>
      </c>
      <c r="M187" s="65" t="str">
        <f ca="1">IFERROR(__xludf.DUMMYFUNCTION("""COMPUTED_VALUE"""),"")</f>
        <v/>
      </c>
      <c r="N187" s="65" t="str">
        <f ca="1">IFERROR(__xludf.DUMMYFUNCTION("""COMPUTED_VALUE"""),"")</f>
        <v/>
      </c>
      <c r="O187" s="65" t="str">
        <f ca="1">IFERROR(__xludf.DUMMYFUNCTION("""COMPUTED_VALUE"""),"")</f>
        <v/>
      </c>
      <c r="P187" s="65" t="str">
        <f ca="1">IFERROR(__xludf.DUMMYFUNCTION("""COMPUTED_VALUE"""),"")</f>
        <v/>
      </c>
      <c r="Q187" s="65" t="str">
        <f ca="1">IFERROR(__xludf.DUMMYFUNCTION("""COMPUTED_VALUE"""),"")</f>
        <v/>
      </c>
      <c r="R187" s="65" t="str">
        <f ca="1">IFERROR(__xludf.DUMMYFUNCTION("""COMPUTED_VALUE"""),"")</f>
        <v/>
      </c>
      <c r="S187" s="65" t="str">
        <f ca="1">IFERROR(__xludf.DUMMYFUNCTION("""COMPUTED_VALUE"""),"")</f>
        <v/>
      </c>
      <c r="T187" s="65" t="str">
        <f ca="1">IFERROR(__xludf.DUMMYFUNCTION("""COMPUTED_VALUE"""),"")</f>
        <v/>
      </c>
      <c r="U187" s="65" t="str">
        <f ca="1">IFERROR(__xludf.DUMMYFUNCTION("""COMPUTED_VALUE"""),"")</f>
        <v/>
      </c>
      <c r="V187" s="65" t="str">
        <f ca="1">IFERROR(__xludf.DUMMYFUNCTION("""COMPUTED_VALUE"""),"")</f>
        <v/>
      </c>
      <c r="W187" s="65" t="str">
        <f ca="1">IFERROR(__xludf.DUMMYFUNCTION("""COMPUTED_VALUE"""),"")</f>
        <v/>
      </c>
      <c r="X187" s="65" t="str">
        <f ca="1">IFERROR(__xludf.DUMMYFUNCTION("""COMPUTED_VALUE"""),"")</f>
        <v/>
      </c>
      <c r="Y187" s="65" t="str">
        <f ca="1">IFERROR(__xludf.DUMMYFUNCTION("""COMPUTED_VALUE"""),"")</f>
        <v/>
      </c>
      <c r="Z187" s="65" t="str">
        <f ca="1">IFERROR(__xludf.DUMMYFUNCTION("""COMPUTED_VALUE"""),"")</f>
        <v/>
      </c>
      <c r="AA187" s="65" t="str">
        <f ca="1">IFERROR(__xludf.DUMMYFUNCTION("""COMPUTED_VALUE"""),"")</f>
        <v/>
      </c>
      <c r="AB187" s="65" t="str">
        <f ca="1">IFERROR(__xludf.DUMMYFUNCTION("""COMPUTED_VALUE"""),"")</f>
        <v/>
      </c>
      <c r="AC187" s="65" t="str">
        <f ca="1">IFERROR(__xludf.DUMMYFUNCTION("""COMPUTED_VALUE"""),"")</f>
        <v/>
      </c>
      <c r="AD187" s="65" t="str">
        <f ca="1">IFERROR(__xludf.DUMMYFUNCTION("""COMPUTED_VALUE"""),"")</f>
        <v/>
      </c>
      <c r="AE187" s="65" t="str">
        <f ca="1">IFERROR(__xludf.DUMMYFUNCTION("""COMPUTED_VALUE"""),"")</f>
        <v/>
      </c>
      <c r="AF187" s="65" t="str">
        <f ca="1">IFERROR(__xludf.DUMMYFUNCTION("""COMPUTED_VALUE"""),"")</f>
        <v/>
      </c>
      <c r="AG187" s="65" t="str">
        <f ca="1">IFERROR(__xludf.DUMMYFUNCTION("""COMPUTED_VALUE"""),"")</f>
        <v/>
      </c>
    </row>
    <row r="188" spans="1:33" ht="13">
      <c r="A188" s="63">
        <v>2</v>
      </c>
      <c r="B188" s="64" t="str">
        <f ca="1">IFERROR(__xludf.DUMMYFUNCTION("""COMPUTED_VALUE"""),"I.E. GEN. ST/DER - MI TIERNA EDAD")</f>
        <v>I.E. GEN. ST/DER - MI TIERNA EDAD</v>
      </c>
      <c r="C188" s="65">
        <f ca="1">IFERROR(__xludf.DUMMYFUNCTION("""COMPUTED_VALUE"""),5)</f>
        <v>5</v>
      </c>
      <c r="D188" s="66" t="str">
        <f ca="1">IFERROR(__xludf.DUMMYFUNCTION("""COMPUTED_VALUE"""),"Pendiente por Digitar")</f>
        <v>Pendiente por Digitar</v>
      </c>
      <c r="E188" s="65" t="str">
        <f ca="1">IFERROR(__xludf.DUMMYFUNCTION("""COMPUTED_VALUE"""),"")</f>
        <v/>
      </c>
      <c r="F188" s="65" t="str">
        <f ca="1">IFERROR(__xludf.DUMMYFUNCTION("""COMPUTED_VALUE"""),"")</f>
        <v/>
      </c>
      <c r="G188" s="65" t="str">
        <f ca="1">IFERROR(__xludf.DUMMYFUNCTION("""COMPUTED_VALUE"""),"")</f>
        <v/>
      </c>
      <c r="H188" s="65" t="str">
        <f ca="1">IFERROR(__xludf.DUMMYFUNCTION("""COMPUTED_VALUE"""),"")</f>
        <v/>
      </c>
      <c r="I188" s="65" t="str">
        <f ca="1">IFERROR(__xludf.DUMMYFUNCTION("""COMPUTED_VALUE"""),"")</f>
        <v/>
      </c>
      <c r="J188" s="65" t="str">
        <f ca="1">IFERROR(__xludf.DUMMYFUNCTION("""COMPUTED_VALUE"""),"")</f>
        <v/>
      </c>
      <c r="K188" s="65" t="str">
        <f ca="1">IFERROR(__xludf.DUMMYFUNCTION("""COMPUTED_VALUE"""),"")</f>
        <v/>
      </c>
      <c r="L188" s="65" t="str">
        <f ca="1">IFERROR(__xludf.DUMMYFUNCTION("""COMPUTED_VALUE"""),"")</f>
        <v/>
      </c>
      <c r="M188" s="65" t="str">
        <f ca="1">IFERROR(__xludf.DUMMYFUNCTION("""COMPUTED_VALUE"""),"")</f>
        <v/>
      </c>
      <c r="N188" s="65" t="str">
        <f ca="1">IFERROR(__xludf.DUMMYFUNCTION("""COMPUTED_VALUE"""),"")</f>
        <v/>
      </c>
      <c r="O188" s="65" t="str">
        <f ca="1">IFERROR(__xludf.DUMMYFUNCTION("""COMPUTED_VALUE"""),"")</f>
        <v/>
      </c>
      <c r="P188" s="65" t="str">
        <f ca="1">IFERROR(__xludf.DUMMYFUNCTION("""COMPUTED_VALUE"""),"")</f>
        <v/>
      </c>
      <c r="Q188" s="65" t="str">
        <f ca="1">IFERROR(__xludf.DUMMYFUNCTION("""COMPUTED_VALUE"""),"")</f>
        <v/>
      </c>
      <c r="R188" s="65" t="str">
        <f ca="1">IFERROR(__xludf.DUMMYFUNCTION("""COMPUTED_VALUE"""),"")</f>
        <v/>
      </c>
      <c r="S188" s="65" t="str">
        <f ca="1">IFERROR(__xludf.DUMMYFUNCTION("""COMPUTED_VALUE"""),"")</f>
        <v/>
      </c>
      <c r="T188" s="65" t="str">
        <f ca="1">IFERROR(__xludf.DUMMYFUNCTION("""COMPUTED_VALUE"""),"")</f>
        <v/>
      </c>
      <c r="U188" s="65" t="str">
        <f ca="1">IFERROR(__xludf.DUMMYFUNCTION("""COMPUTED_VALUE"""),"")</f>
        <v/>
      </c>
      <c r="V188" s="65" t="str">
        <f ca="1">IFERROR(__xludf.DUMMYFUNCTION("""COMPUTED_VALUE"""),"")</f>
        <v/>
      </c>
      <c r="W188" s="65" t="str">
        <f ca="1">IFERROR(__xludf.DUMMYFUNCTION("""COMPUTED_VALUE"""),"")</f>
        <v/>
      </c>
      <c r="X188" s="65" t="str">
        <f ca="1">IFERROR(__xludf.DUMMYFUNCTION("""COMPUTED_VALUE"""),"")</f>
        <v/>
      </c>
      <c r="Y188" s="65" t="str">
        <f ca="1">IFERROR(__xludf.DUMMYFUNCTION("""COMPUTED_VALUE"""),"")</f>
        <v/>
      </c>
      <c r="Z188" s="65" t="str">
        <f ca="1">IFERROR(__xludf.DUMMYFUNCTION("""COMPUTED_VALUE"""),"")</f>
        <v/>
      </c>
      <c r="AA188" s="65" t="str">
        <f ca="1">IFERROR(__xludf.DUMMYFUNCTION("""COMPUTED_VALUE"""),"")</f>
        <v/>
      </c>
      <c r="AB188" s="65" t="str">
        <f ca="1">IFERROR(__xludf.DUMMYFUNCTION("""COMPUTED_VALUE"""),"")</f>
        <v/>
      </c>
      <c r="AC188" s="65" t="str">
        <f ca="1">IFERROR(__xludf.DUMMYFUNCTION("""COMPUTED_VALUE"""),"")</f>
        <v/>
      </c>
      <c r="AD188" s="65" t="str">
        <f ca="1">IFERROR(__xludf.DUMMYFUNCTION("""COMPUTED_VALUE"""),"")</f>
        <v/>
      </c>
      <c r="AE188" s="65" t="str">
        <f ca="1">IFERROR(__xludf.DUMMYFUNCTION("""COMPUTED_VALUE"""),"")</f>
        <v/>
      </c>
      <c r="AF188" s="65" t="str">
        <f ca="1">IFERROR(__xludf.DUMMYFUNCTION("""COMPUTED_VALUE"""),"")</f>
        <v/>
      </c>
      <c r="AG188" s="65" t="str">
        <f ca="1">IFERROR(__xludf.DUMMYFUNCTION("""COMPUTED_VALUE"""),"")</f>
        <v/>
      </c>
    </row>
    <row r="189" spans="1:33" ht="13">
      <c r="A189" s="63">
        <v>2</v>
      </c>
      <c r="B189" s="64" t="str">
        <f ca="1">IFERROR(__xludf.DUMMYFUNCTION("""COMPUTED_VALUE"""),"I.E. GEN. ST/DER - MI TIERNA EDAD")</f>
        <v>I.E. GEN. ST/DER - MI TIERNA EDAD</v>
      </c>
      <c r="C189" s="65">
        <f ca="1">IFERROR(__xludf.DUMMYFUNCTION("""COMPUTED_VALUE"""),6)</f>
        <v>6</v>
      </c>
      <c r="D189" s="66" t="str">
        <f ca="1">IFERROR(__xludf.DUMMYFUNCTION("""COMPUTED_VALUE"""),"Pendiente por Digitar")</f>
        <v>Pendiente por Digitar</v>
      </c>
      <c r="E189" s="65" t="str">
        <f ca="1">IFERROR(__xludf.DUMMYFUNCTION("""COMPUTED_VALUE"""),"")</f>
        <v/>
      </c>
      <c r="F189" s="65" t="str">
        <f ca="1">IFERROR(__xludf.DUMMYFUNCTION("""COMPUTED_VALUE"""),"")</f>
        <v/>
      </c>
      <c r="G189" s="65" t="str">
        <f ca="1">IFERROR(__xludf.DUMMYFUNCTION("""COMPUTED_VALUE"""),"")</f>
        <v/>
      </c>
      <c r="H189" s="65" t="str">
        <f ca="1">IFERROR(__xludf.DUMMYFUNCTION("""COMPUTED_VALUE"""),"")</f>
        <v/>
      </c>
      <c r="I189" s="65" t="str">
        <f ca="1">IFERROR(__xludf.DUMMYFUNCTION("""COMPUTED_VALUE"""),"")</f>
        <v/>
      </c>
      <c r="J189" s="65" t="str">
        <f ca="1">IFERROR(__xludf.DUMMYFUNCTION("""COMPUTED_VALUE"""),"")</f>
        <v/>
      </c>
      <c r="K189" s="65" t="str">
        <f ca="1">IFERROR(__xludf.DUMMYFUNCTION("""COMPUTED_VALUE"""),"")</f>
        <v/>
      </c>
      <c r="L189" s="65" t="str">
        <f ca="1">IFERROR(__xludf.DUMMYFUNCTION("""COMPUTED_VALUE"""),"")</f>
        <v/>
      </c>
      <c r="M189" s="65" t="str">
        <f ca="1">IFERROR(__xludf.DUMMYFUNCTION("""COMPUTED_VALUE"""),"")</f>
        <v/>
      </c>
      <c r="N189" s="65" t="str">
        <f ca="1">IFERROR(__xludf.DUMMYFUNCTION("""COMPUTED_VALUE"""),"")</f>
        <v/>
      </c>
      <c r="O189" s="65" t="str">
        <f ca="1">IFERROR(__xludf.DUMMYFUNCTION("""COMPUTED_VALUE"""),"")</f>
        <v/>
      </c>
      <c r="P189" s="65" t="str">
        <f ca="1">IFERROR(__xludf.DUMMYFUNCTION("""COMPUTED_VALUE"""),"")</f>
        <v/>
      </c>
      <c r="Q189" s="65" t="str">
        <f ca="1">IFERROR(__xludf.DUMMYFUNCTION("""COMPUTED_VALUE"""),"")</f>
        <v/>
      </c>
      <c r="R189" s="65" t="str">
        <f ca="1">IFERROR(__xludf.DUMMYFUNCTION("""COMPUTED_VALUE"""),"")</f>
        <v/>
      </c>
      <c r="S189" s="65" t="str">
        <f ca="1">IFERROR(__xludf.DUMMYFUNCTION("""COMPUTED_VALUE"""),"")</f>
        <v/>
      </c>
      <c r="T189" s="65" t="str">
        <f ca="1">IFERROR(__xludf.DUMMYFUNCTION("""COMPUTED_VALUE"""),"")</f>
        <v/>
      </c>
      <c r="U189" s="65" t="str">
        <f ca="1">IFERROR(__xludf.DUMMYFUNCTION("""COMPUTED_VALUE"""),"")</f>
        <v/>
      </c>
      <c r="V189" s="65" t="str">
        <f ca="1">IFERROR(__xludf.DUMMYFUNCTION("""COMPUTED_VALUE"""),"")</f>
        <v/>
      </c>
      <c r="W189" s="65" t="str">
        <f ca="1">IFERROR(__xludf.DUMMYFUNCTION("""COMPUTED_VALUE"""),"")</f>
        <v/>
      </c>
      <c r="X189" s="65" t="str">
        <f ca="1">IFERROR(__xludf.DUMMYFUNCTION("""COMPUTED_VALUE"""),"")</f>
        <v/>
      </c>
      <c r="Y189" s="65" t="str">
        <f ca="1">IFERROR(__xludf.DUMMYFUNCTION("""COMPUTED_VALUE"""),"")</f>
        <v/>
      </c>
      <c r="Z189" s="65" t="str">
        <f ca="1">IFERROR(__xludf.DUMMYFUNCTION("""COMPUTED_VALUE"""),"")</f>
        <v/>
      </c>
      <c r="AA189" s="65" t="str">
        <f ca="1">IFERROR(__xludf.DUMMYFUNCTION("""COMPUTED_VALUE"""),"")</f>
        <v/>
      </c>
      <c r="AB189" s="65" t="str">
        <f ca="1">IFERROR(__xludf.DUMMYFUNCTION("""COMPUTED_VALUE"""),"")</f>
        <v/>
      </c>
      <c r="AC189" s="65" t="str">
        <f ca="1">IFERROR(__xludf.DUMMYFUNCTION("""COMPUTED_VALUE"""),"")</f>
        <v/>
      </c>
      <c r="AD189" s="65" t="str">
        <f ca="1">IFERROR(__xludf.DUMMYFUNCTION("""COMPUTED_VALUE"""),"")</f>
        <v/>
      </c>
      <c r="AE189" s="65" t="str">
        <f ca="1">IFERROR(__xludf.DUMMYFUNCTION("""COMPUTED_VALUE"""),"")</f>
        <v/>
      </c>
      <c r="AF189" s="65" t="str">
        <f ca="1">IFERROR(__xludf.DUMMYFUNCTION("""COMPUTED_VALUE"""),"")</f>
        <v/>
      </c>
      <c r="AG189" s="65" t="str">
        <f ca="1">IFERROR(__xludf.DUMMYFUNCTION("""COMPUTED_VALUE"""),"")</f>
        <v/>
      </c>
    </row>
    <row r="190" spans="1:33" ht="13">
      <c r="A190" s="63">
        <v>2</v>
      </c>
      <c r="B190" s="64" t="str">
        <f ca="1">IFERROR(__xludf.DUMMYFUNCTION("""COMPUTED_VALUE"""),"I.E. GEN. ST/DER - MI TIERNA EDAD")</f>
        <v>I.E. GEN. ST/DER - MI TIERNA EDAD</v>
      </c>
      <c r="C190" s="65">
        <f ca="1">IFERROR(__xludf.DUMMYFUNCTION("""COMPUTED_VALUE"""),7)</f>
        <v>7</v>
      </c>
      <c r="D190" s="66" t="str">
        <f ca="1">IFERROR(__xludf.DUMMYFUNCTION("""COMPUTED_VALUE"""),"Pendiente por Digitar")</f>
        <v>Pendiente por Digitar</v>
      </c>
      <c r="E190" s="65" t="str">
        <f ca="1">IFERROR(__xludf.DUMMYFUNCTION("""COMPUTED_VALUE"""),"")</f>
        <v/>
      </c>
      <c r="F190" s="65" t="str">
        <f ca="1">IFERROR(__xludf.DUMMYFUNCTION("""COMPUTED_VALUE"""),"")</f>
        <v/>
      </c>
      <c r="G190" s="65" t="str">
        <f ca="1">IFERROR(__xludf.DUMMYFUNCTION("""COMPUTED_VALUE"""),"")</f>
        <v/>
      </c>
      <c r="H190" s="65" t="str">
        <f ca="1">IFERROR(__xludf.DUMMYFUNCTION("""COMPUTED_VALUE"""),"")</f>
        <v/>
      </c>
      <c r="I190" s="65" t="str">
        <f ca="1">IFERROR(__xludf.DUMMYFUNCTION("""COMPUTED_VALUE"""),"")</f>
        <v/>
      </c>
      <c r="J190" s="65" t="str">
        <f ca="1">IFERROR(__xludf.DUMMYFUNCTION("""COMPUTED_VALUE"""),"")</f>
        <v/>
      </c>
      <c r="K190" s="65" t="str">
        <f ca="1">IFERROR(__xludf.DUMMYFUNCTION("""COMPUTED_VALUE"""),"")</f>
        <v/>
      </c>
      <c r="L190" s="65" t="str">
        <f ca="1">IFERROR(__xludf.DUMMYFUNCTION("""COMPUTED_VALUE"""),"")</f>
        <v/>
      </c>
      <c r="M190" s="65" t="str">
        <f ca="1">IFERROR(__xludf.DUMMYFUNCTION("""COMPUTED_VALUE"""),"")</f>
        <v/>
      </c>
      <c r="N190" s="65" t="str">
        <f ca="1">IFERROR(__xludf.DUMMYFUNCTION("""COMPUTED_VALUE"""),"")</f>
        <v/>
      </c>
      <c r="O190" s="65" t="str">
        <f ca="1">IFERROR(__xludf.DUMMYFUNCTION("""COMPUTED_VALUE"""),"")</f>
        <v/>
      </c>
      <c r="P190" s="65" t="str">
        <f ca="1">IFERROR(__xludf.DUMMYFUNCTION("""COMPUTED_VALUE"""),"")</f>
        <v/>
      </c>
      <c r="Q190" s="65" t="str">
        <f ca="1">IFERROR(__xludf.DUMMYFUNCTION("""COMPUTED_VALUE"""),"")</f>
        <v/>
      </c>
      <c r="R190" s="65" t="str">
        <f ca="1">IFERROR(__xludf.DUMMYFUNCTION("""COMPUTED_VALUE"""),"")</f>
        <v/>
      </c>
      <c r="S190" s="65" t="str">
        <f ca="1">IFERROR(__xludf.DUMMYFUNCTION("""COMPUTED_VALUE"""),"")</f>
        <v/>
      </c>
      <c r="T190" s="65" t="str">
        <f ca="1">IFERROR(__xludf.DUMMYFUNCTION("""COMPUTED_VALUE"""),"")</f>
        <v/>
      </c>
      <c r="U190" s="65" t="str">
        <f ca="1">IFERROR(__xludf.DUMMYFUNCTION("""COMPUTED_VALUE"""),"")</f>
        <v/>
      </c>
      <c r="V190" s="65" t="str">
        <f ca="1">IFERROR(__xludf.DUMMYFUNCTION("""COMPUTED_VALUE"""),"")</f>
        <v/>
      </c>
      <c r="W190" s="65" t="str">
        <f ca="1">IFERROR(__xludf.DUMMYFUNCTION("""COMPUTED_VALUE"""),"")</f>
        <v/>
      </c>
      <c r="X190" s="65" t="str">
        <f ca="1">IFERROR(__xludf.DUMMYFUNCTION("""COMPUTED_VALUE"""),"")</f>
        <v/>
      </c>
      <c r="Y190" s="65" t="str">
        <f ca="1">IFERROR(__xludf.DUMMYFUNCTION("""COMPUTED_VALUE"""),"")</f>
        <v/>
      </c>
      <c r="Z190" s="65" t="str">
        <f ca="1">IFERROR(__xludf.DUMMYFUNCTION("""COMPUTED_VALUE"""),"")</f>
        <v/>
      </c>
      <c r="AA190" s="65" t="str">
        <f ca="1">IFERROR(__xludf.DUMMYFUNCTION("""COMPUTED_VALUE"""),"")</f>
        <v/>
      </c>
      <c r="AB190" s="65" t="str">
        <f ca="1">IFERROR(__xludf.DUMMYFUNCTION("""COMPUTED_VALUE"""),"")</f>
        <v/>
      </c>
      <c r="AC190" s="65" t="str">
        <f ca="1">IFERROR(__xludf.DUMMYFUNCTION("""COMPUTED_VALUE"""),"")</f>
        <v/>
      </c>
      <c r="AD190" s="65" t="str">
        <f ca="1">IFERROR(__xludf.DUMMYFUNCTION("""COMPUTED_VALUE"""),"")</f>
        <v/>
      </c>
      <c r="AE190" s="65" t="str">
        <f ca="1">IFERROR(__xludf.DUMMYFUNCTION("""COMPUTED_VALUE"""),"")</f>
        <v/>
      </c>
      <c r="AF190" s="65" t="str">
        <f ca="1">IFERROR(__xludf.DUMMYFUNCTION("""COMPUTED_VALUE"""),"")</f>
        <v/>
      </c>
      <c r="AG190" s="65" t="str">
        <f ca="1">IFERROR(__xludf.DUMMYFUNCTION("""COMPUTED_VALUE"""),"")</f>
        <v/>
      </c>
    </row>
    <row r="191" spans="1:33" ht="13">
      <c r="A191" s="63">
        <v>2</v>
      </c>
      <c r="B191" s="64" t="str">
        <f ca="1">IFERROR(__xludf.DUMMYFUNCTION("""COMPUTED_VALUE"""),"I.E. GEN. ST/DER - MI TIERNA EDAD")</f>
        <v>I.E. GEN. ST/DER - MI TIERNA EDAD</v>
      </c>
      <c r="C191" s="65">
        <f ca="1">IFERROR(__xludf.DUMMYFUNCTION("""COMPUTED_VALUE"""),8)</f>
        <v>8</v>
      </c>
      <c r="D191" s="66" t="str">
        <f ca="1">IFERROR(__xludf.DUMMYFUNCTION("""COMPUTED_VALUE"""),"Pendiente por Digitar")</f>
        <v>Pendiente por Digitar</v>
      </c>
      <c r="E191" s="65" t="str">
        <f ca="1">IFERROR(__xludf.DUMMYFUNCTION("""COMPUTED_VALUE"""),"")</f>
        <v/>
      </c>
      <c r="F191" s="65" t="str">
        <f ca="1">IFERROR(__xludf.DUMMYFUNCTION("""COMPUTED_VALUE"""),"")</f>
        <v/>
      </c>
      <c r="G191" s="65" t="str">
        <f ca="1">IFERROR(__xludf.DUMMYFUNCTION("""COMPUTED_VALUE"""),"")</f>
        <v/>
      </c>
      <c r="H191" s="65" t="str">
        <f ca="1">IFERROR(__xludf.DUMMYFUNCTION("""COMPUTED_VALUE"""),"")</f>
        <v/>
      </c>
      <c r="I191" s="65" t="str">
        <f ca="1">IFERROR(__xludf.DUMMYFUNCTION("""COMPUTED_VALUE"""),"")</f>
        <v/>
      </c>
      <c r="J191" s="65" t="str">
        <f ca="1">IFERROR(__xludf.DUMMYFUNCTION("""COMPUTED_VALUE"""),"")</f>
        <v/>
      </c>
      <c r="K191" s="65" t="str">
        <f ca="1">IFERROR(__xludf.DUMMYFUNCTION("""COMPUTED_VALUE"""),"")</f>
        <v/>
      </c>
      <c r="L191" s="65" t="str">
        <f ca="1">IFERROR(__xludf.DUMMYFUNCTION("""COMPUTED_VALUE"""),"")</f>
        <v/>
      </c>
      <c r="M191" s="65" t="str">
        <f ca="1">IFERROR(__xludf.DUMMYFUNCTION("""COMPUTED_VALUE"""),"")</f>
        <v/>
      </c>
      <c r="N191" s="65" t="str">
        <f ca="1">IFERROR(__xludf.DUMMYFUNCTION("""COMPUTED_VALUE"""),"")</f>
        <v/>
      </c>
      <c r="O191" s="65" t="str">
        <f ca="1">IFERROR(__xludf.DUMMYFUNCTION("""COMPUTED_VALUE"""),"")</f>
        <v/>
      </c>
      <c r="P191" s="65" t="str">
        <f ca="1">IFERROR(__xludf.DUMMYFUNCTION("""COMPUTED_VALUE"""),"")</f>
        <v/>
      </c>
      <c r="Q191" s="65" t="str">
        <f ca="1">IFERROR(__xludf.DUMMYFUNCTION("""COMPUTED_VALUE"""),"")</f>
        <v/>
      </c>
      <c r="R191" s="65" t="str">
        <f ca="1">IFERROR(__xludf.DUMMYFUNCTION("""COMPUTED_VALUE"""),"")</f>
        <v/>
      </c>
      <c r="S191" s="65" t="str">
        <f ca="1">IFERROR(__xludf.DUMMYFUNCTION("""COMPUTED_VALUE"""),"")</f>
        <v/>
      </c>
      <c r="T191" s="65" t="str">
        <f ca="1">IFERROR(__xludf.DUMMYFUNCTION("""COMPUTED_VALUE"""),"")</f>
        <v/>
      </c>
      <c r="U191" s="65" t="str">
        <f ca="1">IFERROR(__xludf.DUMMYFUNCTION("""COMPUTED_VALUE"""),"")</f>
        <v/>
      </c>
      <c r="V191" s="65" t="str">
        <f ca="1">IFERROR(__xludf.DUMMYFUNCTION("""COMPUTED_VALUE"""),"")</f>
        <v/>
      </c>
      <c r="W191" s="65" t="str">
        <f ca="1">IFERROR(__xludf.DUMMYFUNCTION("""COMPUTED_VALUE"""),"")</f>
        <v/>
      </c>
      <c r="X191" s="65" t="str">
        <f ca="1">IFERROR(__xludf.DUMMYFUNCTION("""COMPUTED_VALUE"""),"")</f>
        <v/>
      </c>
      <c r="Y191" s="65" t="str">
        <f ca="1">IFERROR(__xludf.DUMMYFUNCTION("""COMPUTED_VALUE"""),"")</f>
        <v/>
      </c>
      <c r="Z191" s="65" t="str">
        <f ca="1">IFERROR(__xludf.DUMMYFUNCTION("""COMPUTED_VALUE"""),"")</f>
        <v/>
      </c>
      <c r="AA191" s="65" t="str">
        <f ca="1">IFERROR(__xludf.DUMMYFUNCTION("""COMPUTED_VALUE"""),"")</f>
        <v/>
      </c>
      <c r="AB191" s="65" t="str">
        <f ca="1">IFERROR(__xludf.DUMMYFUNCTION("""COMPUTED_VALUE"""),"")</f>
        <v/>
      </c>
      <c r="AC191" s="65" t="str">
        <f ca="1">IFERROR(__xludf.DUMMYFUNCTION("""COMPUTED_VALUE"""),"")</f>
        <v/>
      </c>
      <c r="AD191" s="65" t="str">
        <f ca="1">IFERROR(__xludf.DUMMYFUNCTION("""COMPUTED_VALUE"""),"")</f>
        <v/>
      </c>
      <c r="AE191" s="65" t="str">
        <f ca="1">IFERROR(__xludf.DUMMYFUNCTION("""COMPUTED_VALUE"""),"")</f>
        <v/>
      </c>
      <c r="AF191" s="65" t="str">
        <f ca="1">IFERROR(__xludf.DUMMYFUNCTION("""COMPUTED_VALUE"""),"")</f>
        <v/>
      </c>
      <c r="AG191" s="65" t="str">
        <f ca="1">IFERROR(__xludf.DUMMYFUNCTION("""COMPUTED_VALUE"""),"")</f>
        <v/>
      </c>
    </row>
    <row r="192" spans="1:33" ht="13">
      <c r="A192" s="63">
        <v>2</v>
      </c>
      <c r="B192" s="64" t="str">
        <f ca="1">IFERROR(__xludf.DUMMYFUNCTION("""COMPUTED_VALUE"""),"I.E. GEN. ST/DER - MI TIERNA EDAD")</f>
        <v>I.E. GEN. ST/DER - MI TIERNA EDAD</v>
      </c>
      <c r="C192" s="65">
        <f ca="1">IFERROR(__xludf.DUMMYFUNCTION("""COMPUTED_VALUE"""),9)</f>
        <v>9</v>
      </c>
      <c r="D192" s="66" t="str">
        <f ca="1">IFERROR(__xludf.DUMMYFUNCTION("""COMPUTED_VALUE"""),"Pendiente por Digitar")</f>
        <v>Pendiente por Digitar</v>
      </c>
      <c r="E192" s="65" t="str">
        <f ca="1">IFERROR(__xludf.DUMMYFUNCTION("""COMPUTED_VALUE"""),"")</f>
        <v/>
      </c>
      <c r="F192" s="65" t="str">
        <f ca="1">IFERROR(__xludf.DUMMYFUNCTION("""COMPUTED_VALUE"""),"")</f>
        <v/>
      </c>
      <c r="G192" s="65" t="str">
        <f ca="1">IFERROR(__xludf.DUMMYFUNCTION("""COMPUTED_VALUE"""),"")</f>
        <v/>
      </c>
      <c r="H192" s="65" t="str">
        <f ca="1">IFERROR(__xludf.DUMMYFUNCTION("""COMPUTED_VALUE"""),"")</f>
        <v/>
      </c>
      <c r="I192" s="65" t="str">
        <f ca="1">IFERROR(__xludf.DUMMYFUNCTION("""COMPUTED_VALUE"""),"")</f>
        <v/>
      </c>
      <c r="J192" s="65" t="str">
        <f ca="1">IFERROR(__xludf.DUMMYFUNCTION("""COMPUTED_VALUE"""),"")</f>
        <v/>
      </c>
      <c r="K192" s="65" t="str">
        <f ca="1">IFERROR(__xludf.DUMMYFUNCTION("""COMPUTED_VALUE"""),"")</f>
        <v/>
      </c>
      <c r="L192" s="65" t="str">
        <f ca="1">IFERROR(__xludf.DUMMYFUNCTION("""COMPUTED_VALUE"""),"")</f>
        <v/>
      </c>
      <c r="M192" s="65" t="str">
        <f ca="1">IFERROR(__xludf.DUMMYFUNCTION("""COMPUTED_VALUE"""),"")</f>
        <v/>
      </c>
      <c r="N192" s="65" t="str">
        <f ca="1">IFERROR(__xludf.DUMMYFUNCTION("""COMPUTED_VALUE"""),"")</f>
        <v/>
      </c>
      <c r="O192" s="65" t="str">
        <f ca="1">IFERROR(__xludf.DUMMYFUNCTION("""COMPUTED_VALUE"""),"")</f>
        <v/>
      </c>
      <c r="P192" s="65" t="str">
        <f ca="1">IFERROR(__xludf.DUMMYFUNCTION("""COMPUTED_VALUE"""),"")</f>
        <v/>
      </c>
      <c r="Q192" s="65" t="str">
        <f ca="1">IFERROR(__xludf.DUMMYFUNCTION("""COMPUTED_VALUE"""),"")</f>
        <v/>
      </c>
      <c r="R192" s="65" t="str">
        <f ca="1">IFERROR(__xludf.DUMMYFUNCTION("""COMPUTED_VALUE"""),"")</f>
        <v/>
      </c>
      <c r="S192" s="65" t="str">
        <f ca="1">IFERROR(__xludf.DUMMYFUNCTION("""COMPUTED_VALUE"""),"")</f>
        <v/>
      </c>
      <c r="T192" s="65" t="str">
        <f ca="1">IFERROR(__xludf.DUMMYFUNCTION("""COMPUTED_VALUE"""),"")</f>
        <v/>
      </c>
      <c r="U192" s="65" t="str">
        <f ca="1">IFERROR(__xludf.DUMMYFUNCTION("""COMPUTED_VALUE"""),"")</f>
        <v/>
      </c>
      <c r="V192" s="65" t="str">
        <f ca="1">IFERROR(__xludf.DUMMYFUNCTION("""COMPUTED_VALUE"""),"")</f>
        <v/>
      </c>
      <c r="W192" s="65" t="str">
        <f ca="1">IFERROR(__xludf.DUMMYFUNCTION("""COMPUTED_VALUE"""),"")</f>
        <v/>
      </c>
      <c r="X192" s="65" t="str">
        <f ca="1">IFERROR(__xludf.DUMMYFUNCTION("""COMPUTED_VALUE"""),"")</f>
        <v/>
      </c>
      <c r="Y192" s="65" t="str">
        <f ca="1">IFERROR(__xludf.DUMMYFUNCTION("""COMPUTED_VALUE"""),"")</f>
        <v/>
      </c>
      <c r="Z192" s="65" t="str">
        <f ca="1">IFERROR(__xludf.DUMMYFUNCTION("""COMPUTED_VALUE"""),"")</f>
        <v/>
      </c>
      <c r="AA192" s="65" t="str">
        <f ca="1">IFERROR(__xludf.DUMMYFUNCTION("""COMPUTED_VALUE"""),"")</f>
        <v/>
      </c>
      <c r="AB192" s="65" t="str">
        <f ca="1">IFERROR(__xludf.DUMMYFUNCTION("""COMPUTED_VALUE"""),"")</f>
        <v/>
      </c>
      <c r="AC192" s="65" t="str">
        <f ca="1">IFERROR(__xludf.DUMMYFUNCTION("""COMPUTED_VALUE"""),"")</f>
        <v/>
      </c>
      <c r="AD192" s="65" t="str">
        <f ca="1">IFERROR(__xludf.DUMMYFUNCTION("""COMPUTED_VALUE"""),"")</f>
        <v/>
      </c>
      <c r="AE192" s="65" t="str">
        <f ca="1">IFERROR(__xludf.DUMMYFUNCTION("""COMPUTED_VALUE"""),"")</f>
        <v/>
      </c>
      <c r="AF192" s="65" t="str">
        <f ca="1">IFERROR(__xludf.DUMMYFUNCTION("""COMPUTED_VALUE"""),"")</f>
        <v/>
      </c>
      <c r="AG192" s="65" t="str">
        <f ca="1">IFERROR(__xludf.DUMMYFUNCTION("""COMPUTED_VALUE"""),"")</f>
        <v/>
      </c>
    </row>
    <row r="193" spans="1:33" ht="13">
      <c r="A193" s="63">
        <v>2</v>
      </c>
      <c r="B193" s="64" t="str">
        <f ca="1">IFERROR(__xludf.DUMMYFUNCTION("""COMPUTED_VALUE"""),"I.E. GEN. ST/DER - MI TIERNA EDAD")</f>
        <v>I.E. GEN. ST/DER - MI TIERNA EDAD</v>
      </c>
      <c r="C193" s="65">
        <f ca="1">IFERROR(__xludf.DUMMYFUNCTION("""COMPUTED_VALUE"""),10)</f>
        <v>10</v>
      </c>
      <c r="D193" s="66" t="str">
        <f ca="1">IFERROR(__xludf.DUMMYFUNCTION("""COMPUTED_VALUE"""),"Pendiente por Digitar")</f>
        <v>Pendiente por Digitar</v>
      </c>
      <c r="E193" s="65" t="str">
        <f ca="1">IFERROR(__xludf.DUMMYFUNCTION("""COMPUTED_VALUE"""),"")</f>
        <v/>
      </c>
      <c r="F193" s="65" t="str">
        <f ca="1">IFERROR(__xludf.DUMMYFUNCTION("""COMPUTED_VALUE"""),"")</f>
        <v/>
      </c>
      <c r="G193" s="65" t="str">
        <f ca="1">IFERROR(__xludf.DUMMYFUNCTION("""COMPUTED_VALUE"""),"")</f>
        <v/>
      </c>
      <c r="H193" s="65" t="str">
        <f ca="1">IFERROR(__xludf.DUMMYFUNCTION("""COMPUTED_VALUE"""),"")</f>
        <v/>
      </c>
      <c r="I193" s="65" t="str">
        <f ca="1">IFERROR(__xludf.DUMMYFUNCTION("""COMPUTED_VALUE"""),"")</f>
        <v/>
      </c>
      <c r="J193" s="65" t="str">
        <f ca="1">IFERROR(__xludf.DUMMYFUNCTION("""COMPUTED_VALUE"""),"")</f>
        <v/>
      </c>
      <c r="K193" s="65" t="str">
        <f ca="1">IFERROR(__xludf.DUMMYFUNCTION("""COMPUTED_VALUE"""),"")</f>
        <v/>
      </c>
      <c r="L193" s="65" t="str">
        <f ca="1">IFERROR(__xludf.DUMMYFUNCTION("""COMPUTED_VALUE"""),"")</f>
        <v/>
      </c>
      <c r="M193" s="65" t="str">
        <f ca="1">IFERROR(__xludf.DUMMYFUNCTION("""COMPUTED_VALUE"""),"")</f>
        <v/>
      </c>
      <c r="N193" s="65" t="str">
        <f ca="1">IFERROR(__xludf.DUMMYFUNCTION("""COMPUTED_VALUE"""),"")</f>
        <v/>
      </c>
      <c r="O193" s="65" t="str">
        <f ca="1">IFERROR(__xludf.DUMMYFUNCTION("""COMPUTED_VALUE"""),"")</f>
        <v/>
      </c>
      <c r="P193" s="65" t="str">
        <f ca="1">IFERROR(__xludf.DUMMYFUNCTION("""COMPUTED_VALUE"""),"")</f>
        <v/>
      </c>
      <c r="Q193" s="65" t="str">
        <f ca="1">IFERROR(__xludf.DUMMYFUNCTION("""COMPUTED_VALUE"""),"")</f>
        <v/>
      </c>
      <c r="R193" s="65" t="str">
        <f ca="1">IFERROR(__xludf.DUMMYFUNCTION("""COMPUTED_VALUE"""),"")</f>
        <v/>
      </c>
      <c r="S193" s="65" t="str">
        <f ca="1">IFERROR(__xludf.DUMMYFUNCTION("""COMPUTED_VALUE"""),"")</f>
        <v/>
      </c>
      <c r="T193" s="65" t="str">
        <f ca="1">IFERROR(__xludf.DUMMYFUNCTION("""COMPUTED_VALUE"""),"")</f>
        <v/>
      </c>
      <c r="U193" s="65" t="str">
        <f ca="1">IFERROR(__xludf.DUMMYFUNCTION("""COMPUTED_VALUE"""),"")</f>
        <v/>
      </c>
      <c r="V193" s="65" t="str">
        <f ca="1">IFERROR(__xludf.DUMMYFUNCTION("""COMPUTED_VALUE"""),"")</f>
        <v/>
      </c>
      <c r="W193" s="65" t="str">
        <f ca="1">IFERROR(__xludf.DUMMYFUNCTION("""COMPUTED_VALUE"""),"")</f>
        <v/>
      </c>
      <c r="X193" s="65" t="str">
        <f ca="1">IFERROR(__xludf.DUMMYFUNCTION("""COMPUTED_VALUE"""),"")</f>
        <v/>
      </c>
      <c r="Y193" s="65" t="str">
        <f ca="1">IFERROR(__xludf.DUMMYFUNCTION("""COMPUTED_VALUE"""),"")</f>
        <v/>
      </c>
      <c r="Z193" s="65" t="str">
        <f ca="1">IFERROR(__xludf.DUMMYFUNCTION("""COMPUTED_VALUE"""),"")</f>
        <v/>
      </c>
      <c r="AA193" s="65" t="str">
        <f ca="1">IFERROR(__xludf.DUMMYFUNCTION("""COMPUTED_VALUE"""),"")</f>
        <v/>
      </c>
      <c r="AB193" s="65" t="str">
        <f ca="1">IFERROR(__xludf.DUMMYFUNCTION("""COMPUTED_VALUE"""),"")</f>
        <v/>
      </c>
      <c r="AC193" s="65" t="str">
        <f ca="1">IFERROR(__xludf.DUMMYFUNCTION("""COMPUTED_VALUE"""),"")</f>
        <v/>
      </c>
      <c r="AD193" s="65" t="str">
        <f ca="1">IFERROR(__xludf.DUMMYFUNCTION("""COMPUTED_VALUE"""),"")</f>
        <v/>
      </c>
      <c r="AE193" s="65" t="str">
        <f ca="1">IFERROR(__xludf.DUMMYFUNCTION("""COMPUTED_VALUE"""),"")</f>
        <v/>
      </c>
      <c r="AF193" s="65" t="str">
        <f ca="1">IFERROR(__xludf.DUMMYFUNCTION("""COMPUTED_VALUE"""),"")</f>
        <v/>
      </c>
      <c r="AG193" s="65" t="str">
        <f ca="1">IFERROR(__xludf.DUMMYFUNCTION("""COMPUTED_VALUE"""),"")</f>
        <v/>
      </c>
    </row>
    <row r="194" spans="1:33" ht="13">
      <c r="A194" s="63">
        <v>2</v>
      </c>
      <c r="B194" s="64" t="str">
        <f ca="1">IFERROR(__xludf.DUMMYFUNCTION("""COMPUTED_VALUE"""),"I.E. GEN. ST/DER - MI TIERNA EDAD")</f>
        <v>I.E. GEN. ST/DER - MI TIERNA EDAD</v>
      </c>
      <c r="C194" s="65">
        <f ca="1">IFERROR(__xludf.DUMMYFUNCTION("""COMPUTED_VALUE"""),11)</f>
        <v>11</v>
      </c>
      <c r="D194" s="66" t="str">
        <f ca="1">IFERROR(__xludf.DUMMYFUNCTION("""COMPUTED_VALUE"""),"Pendiente por Digitar")</f>
        <v>Pendiente por Digitar</v>
      </c>
      <c r="E194" s="65" t="str">
        <f ca="1">IFERROR(__xludf.DUMMYFUNCTION("""COMPUTED_VALUE"""),"")</f>
        <v/>
      </c>
      <c r="F194" s="65" t="str">
        <f ca="1">IFERROR(__xludf.DUMMYFUNCTION("""COMPUTED_VALUE"""),"")</f>
        <v/>
      </c>
      <c r="G194" s="65" t="str">
        <f ca="1">IFERROR(__xludf.DUMMYFUNCTION("""COMPUTED_VALUE"""),"")</f>
        <v/>
      </c>
      <c r="H194" s="65" t="str">
        <f ca="1">IFERROR(__xludf.DUMMYFUNCTION("""COMPUTED_VALUE"""),"")</f>
        <v/>
      </c>
      <c r="I194" s="65" t="str">
        <f ca="1">IFERROR(__xludf.DUMMYFUNCTION("""COMPUTED_VALUE"""),"")</f>
        <v/>
      </c>
      <c r="J194" s="65" t="str">
        <f ca="1">IFERROR(__xludf.DUMMYFUNCTION("""COMPUTED_VALUE"""),"")</f>
        <v/>
      </c>
      <c r="K194" s="65" t="str">
        <f ca="1">IFERROR(__xludf.DUMMYFUNCTION("""COMPUTED_VALUE"""),"")</f>
        <v/>
      </c>
      <c r="L194" s="65" t="str">
        <f ca="1">IFERROR(__xludf.DUMMYFUNCTION("""COMPUTED_VALUE"""),"")</f>
        <v/>
      </c>
      <c r="M194" s="65" t="str">
        <f ca="1">IFERROR(__xludf.DUMMYFUNCTION("""COMPUTED_VALUE"""),"")</f>
        <v/>
      </c>
      <c r="N194" s="65" t="str">
        <f ca="1">IFERROR(__xludf.DUMMYFUNCTION("""COMPUTED_VALUE"""),"")</f>
        <v/>
      </c>
      <c r="O194" s="65" t="str">
        <f ca="1">IFERROR(__xludf.DUMMYFUNCTION("""COMPUTED_VALUE"""),"")</f>
        <v/>
      </c>
      <c r="P194" s="65" t="str">
        <f ca="1">IFERROR(__xludf.DUMMYFUNCTION("""COMPUTED_VALUE"""),"")</f>
        <v/>
      </c>
      <c r="Q194" s="65" t="str">
        <f ca="1">IFERROR(__xludf.DUMMYFUNCTION("""COMPUTED_VALUE"""),"")</f>
        <v/>
      </c>
      <c r="R194" s="65" t="str">
        <f ca="1">IFERROR(__xludf.DUMMYFUNCTION("""COMPUTED_VALUE"""),"")</f>
        <v/>
      </c>
      <c r="S194" s="65" t="str">
        <f ca="1">IFERROR(__xludf.DUMMYFUNCTION("""COMPUTED_VALUE"""),"")</f>
        <v/>
      </c>
      <c r="T194" s="65" t="str">
        <f ca="1">IFERROR(__xludf.DUMMYFUNCTION("""COMPUTED_VALUE"""),"")</f>
        <v/>
      </c>
      <c r="U194" s="65" t="str">
        <f ca="1">IFERROR(__xludf.DUMMYFUNCTION("""COMPUTED_VALUE"""),"")</f>
        <v/>
      </c>
      <c r="V194" s="65" t="str">
        <f ca="1">IFERROR(__xludf.DUMMYFUNCTION("""COMPUTED_VALUE"""),"")</f>
        <v/>
      </c>
      <c r="W194" s="65" t="str">
        <f ca="1">IFERROR(__xludf.DUMMYFUNCTION("""COMPUTED_VALUE"""),"")</f>
        <v/>
      </c>
      <c r="X194" s="65" t="str">
        <f ca="1">IFERROR(__xludf.DUMMYFUNCTION("""COMPUTED_VALUE"""),"")</f>
        <v/>
      </c>
      <c r="Y194" s="65" t="str">
        <f ca="1">IFERROR(__xludf.DUMMYFUNCTION("""COMPUTED_VALUE"""),"")</f>
        <v/>
      </c>
      <c r="Z194" s="65" t="str">
        <f ca="1">IFERROR(__xludf.DUMMYFUNCTION("""COMPUTED_VALUE"""),"")</f>
        <v/>
      </c>
      <c r="AA194" s="65" t="str">
        <f ca="1">IFERROR(__xludf.DUMMYFUNCTION("""COMPUTED_VALUE"""),"")</f>
        <v/>
      </c>
      <c r="AB194" s="65" t="str">
        <f ca="1">IFERROR(__xludf.DUMMYFUNCTION("""COMPUTED_VALUE"""),"")</f>
        <v/>
      </c>
      <c r="AC194" s="65" t="str">
        <f ca="1">IFERROR(__xludf.DUMMYFUNCTION("""COMPUTED_VALUE"""),"")</f>
        <v/>
      </c>
      <c r="AD194" s="65" t="str">
        <f ca="1">IFERROR(__xludf.DUMMYFUNCTION("""COMPUTED_VALUE"""),"")</f>
        <v/>
      </c>
      <c r="AE194" s="65" t="str">
        <f ca="1">IFERROR(__xludf.DUMMYFUNCTION("""COMPUTED_VALUE"""),"")</f>
        <v/>
      </c>
      <c r="AF194" s="65" t="str">
        <f ca="1">IFERROR(__xludf.DUMMYFUNCTION("""COMPUTED_VALUE"""),"")</f>
        <v/>
      </c>
      <c r="AG194" s="65" t="str">
        <f ca="1">IFERROR(__xludf.DUMMYFUNCTION("""COMPUTED_VALUE"""),"")</f>
        <v/>
      </c>
    </row>
    <row r="195" spans="1:33" ht="13">
      <c r="A195" s="63">
        <v>2</v>
      </c>
      <c r="B195" s="64" t="str">
        <f ca="1">IFERROR(__xludf.DUMMYFUNCTION("""COMPUTED_VALUE"""),"I.E. GEN. ST/DER - MI TIERNA EDAD")</f>
        <v>I.E. GEN. ST/DER - MI TIERNA EDAD</v>
      </c>
      <c r="C195" s="65">
        <f ca="1">IFERROR(__xludf.DUMMYFUNCTION("""COMPUTED_VALUE"""),12)</f>
        <v>12</v>
      </c>
      <c r="D195" s="66" t="str">
        <f ca="1">IFERROR(__xludf.DUMMYFUNCTION("""COMPUTED_VALUE"""),"Pendiente por Digitar")</f>
        <v>Pendiente por Digitar</v>
      </c>
      <c r="E195" s="65" t="str">
        <f ca="1">IFERROR(__xludf.DUMMYFUNCTION("""COMPUTED_VALUE"""),"")</f>
        <v/>
      </c>
      <c r="F195" s="65" t="str">
        <f ca="1">IFERROR(__xludf.DUMMYFUNCTION("""COMPUTED_VALUE"""),"")</f>
        <v/>
      </c>
      <c r="G195" s="65" t="str">
        <f ca="1">IFERROR(__xludf.DUMMYFUNCTION("""COMPUTED_VALUE"""),"")</f>
        <v/>
      </c>
      <c r="H195" s="65" t="str">
        <f ca="1">IFERROR(__xludf.DUMMYFUNCTION("""COMPUTED_VALUE"""),"")</f>
        <v/>
      </c>
      <c r="I195" s="65" t="str">
        <f ca="1">IFERROR(__xludf.DUMMYFUNCTION("""COMPUTED_VALUE"""),"")</f>
        <v/>
      </c>
      <c r="J195" s="65" t="str">
        <f ca="1">IFERROR(__xludf.DUMMYFUNCTION("""COMPUTED_VALUE"""),"")</f>
        <v/>
      </c>
      <c r="K195" s="65" t="str">
        <f ca="1">IFERROR(__xludf.DUMMYFUNCTION("""COMPUTED_VALUE"""),"")</f>
        <v/>
      </c>
      <c r="L195" s="65" t="str">
        <f ca="1">IFERROR(__xludf.DUMMYFUNCTION("""COMPUTED_VALUE"""),"")</f>
        <v/>
      </c>
      <c r="M195" s="65" t="str">
        <f ca="1">IFERROR(__xludf.DUMMYFUNCTION("""COMPUTED_VALUE"""),"")</f>
        <v/>
      </c>
      <c r="N195" s="65" t="str">
        <f ca="1">IFERROR(__xludf.DUMMYFUNCTION("""COMPUTED_VALUE"""),"")</f>
        <v/>
      </c>
      <c r="O195" s="65" t="str">
        <f ca="1">IFERROR(__xludf.DUMMYFUNCTION("""COMPUTED_VALUE"""),"")</f>
        <v/>
      </c>
      <c r="P195" s="65" t="str">
        <f ca="1">IFERROR(__xludf.DUMMYFUNCTION("""COMPUTED_VALUE"""),"")</f>
        <v/>
      </c>
      <c r="Q195" s="65" t="str">
        <f ca="1">IFERROR(__xludf.DUMMYFUNCTION("""COMPUTED_VALUE"""),"")</f>
        <v/>
      </c>
      <c r="R195" s="65" t="str">
        <f ca="1">IFERROR(__xludf.DUMMYFUNCTION("""COMPUTED_VALUE"""),"")</f>
        <v/>
      </c>
      <c r="S195" s="65" t="str">
        <f ca="1">IFERROR(__xludf.DUMMYFUNCTION("""COMPUTED_VALUE"""),"")</f>
        <v/>
      </c>
      <c r="T195" s="65" t="str">
        <f ca="1">IFERROR(__xludf.DUMMYFUNCTION("""COMPUTED_VALUE"""),"")</f>
        <v/>
      </c>
      <c r="U195" s="65" t="str">
        <f ca="1">IFERROR(__xludf.DUMMYFUNCTION("""COMPUTED_VALUE"""),"")</f>
        <v/>
      </c>
      <c r="V195" s="65" t="str">
        <f ca="1">IFERROR(__xludf.DUMMYFUNCTION("""COMPUTED_VALUE"""),"")</f>
        <v/>
      </c>
      <c r="W195" s="65" t="str">
        <f ca="1">IFERROR(__xludf.DUMMYFUNCTION("""COMPUTED_VALUE"""),"")</f>
        <v/>
      </c>
      <c r="X195" s="65" t="str">
        <f ca="1">IFERROR(__xludf.DUMMYFUNCTION("""COMPUTED_VALUE"""),"")</f>
        <v/>
      </c>
      <c r="Y195" s="65" t="str">
        <f ca="1">IFERROR(__xludf.DUMMYFUNCTION("""COMPUTED_VALUE"""),"")</f>
        <v/>
      </c>
      <c r="Z195" s="65" t="str">
        <f ca="1">IFERROR(__xludf.DUMMYFUNCTION("""COMPUTED_VALUE"""),"")</f>
        <v/>
      </c>
      <c r="AA195" s="65" t="str">
        <f ca="1">IFERROR(__xludf.DUMMYFUNCTION("""COMPUTED_VALUE"""),"")</f>
        <v/>
      </c>
      <c r="AB195" s="65" t="str">
        <f ca="1">IFERROR(__xludf.DUMMYFUNCTION("""COMPUTED_VALUE"""),"")</f>
        <v/>
      </c>
      <c r="AC195" s="65" t="str">
        <f ca="1">IFERROR(__xludf.DUMMYFUNCTION("""COMPUTED_VALUE"""),"")</f>
        <v/>
      </c>
      <c r="AD195" s="65" t="str">
        <f ca="1">IFERROR(__xludf.DUMMYFUNCTION("""COMPUTED_VALUE"""),"")</f>
        <v/>
      </c>
      <c r="AE195" s="65" t="str">
        <f ca="1">IFERROR(__xludf.DUMMYFUNCTION("""COMPUTED_VALUE"""),"")</f>
        <v/>
      </c>
      <c r="AF195" s="65" t="str">
        <f ca="1">IFERROR(__xludf.DUMMYFUNCTION("""COMPUTED_VALUE"""),"")</f>
        <v/>
      </c>
      <c r="AG195" s="65" t="str">
        <f ca="1">IFERROR(__xludf.DUMMYFUNCTION("""COMPUTED_VALUE"""),"")</f>
        <v/>
      </c>
    </row>
    <row r="196" spans="1:33" ht="13">
      <c r="A196" s="63">
        <v>2</v>
      </c>
      <c r="B196" s="64" t="str">
        <f ca="1">IFERROR(__xludf.DUMMYFUNCTION("""COMPUTED_VALUE"""),"I.E. GEN. ST/DER - MI TIERNA EDAD")</f>
        <v>I.E. GEN. ST/DER - MI TIERNA EDAD</v>
      </c>
      <c r="C196" s="65">
        <f ca="1">IFERROR(__xludf.DUMMYFUNCTION("""COMPUTED_VALUE"""),13)</f>
        <v>13</v>
      </c>
      <c r="D196" s="66" t="str">
        <f ca="1">IFERROR(__xludf.DUMMYFUNCTION("""COMPUTED_VALUE"""),"Pendiente por Digitar")</f>
        <v>Pendiente por Digitar</v>
      </c>
      <c r="E196" s="65" t="str">
        <f ca="1">IFERROR(__xludf.DUMMYFUNCTION("""COMPUTED_VALUE"""),"")</f>
        <v/>
      </c>
      <c r="F196" s="65" t="str">
        <f ca="1">IFERROR(__xludf.DUMMYFUNCTION("""COMPUTED_VALUE"""),"")</f>
        <v/>
      </c>
      <c r="G196" s="65" t="str">
        <f ca="1">IFERROR(__xludf.DUMMYFUNCTION("""COMPUTED_VALUE"""),"")</f>
        <v/>
      </c>
      <c r="H196" s="65" t="str">
        <f ca="1">IFERROR(__xludf.DUMMYFUNCTION("""COMPUTED_VALUE"""),"")</f>
        <v/>
      </c>
      <c r="I196" s="65" t="str">
        <f ca="1">IFERROR(__xludf.DUMMYFUNCTION("""COMPUTED_VALUE"""),"")</f>
        <v/>
      </c>
      <c r="J196" s="65" t="str">
        <f ca="1">IFERROR(__xludf.DUMMYFUNCTION("""COMPUTED_VALUE"""),"")</f>
        <v/>
      </c>
      <c r="K196" s="65" t="str">
        <f ca="1">IFERROR(__xludf.DUMMYFUNCTION("""COMPUTED_VALUE"""),"")</f>
        <v/>
      </c>
      <c r="L196" s="65" t="str">
        <f ca="1">IFERROR(__xludf.DUMMYFUNCTION("""COMPUTED_VALUE"""),"")</f>
        <v/>
      </c>
      <c r="M196" s="65" t="str">
        <f ca="1">IFERROR(__xludf.DUMMYFUNCTION("""COMPUTED_VALUE"""),"")</f>
        <v/>
      </c>
      <c r="N196" s="65" t="str">
        <f ca="1">IFERROR(__xludf.DUMMYFUNCTION("""COMPUTED_VALUE"""),"")</f>
        <v/>
      </c>
      <c r="O196" s="65" t="str">
        <f ca="1">IFERROR(__xludf.DUMMYFUNCTION("""COMPUTED_VALUE"""),"")</f>
        <v/>
      </c>
      <c r="P196" s="65" t="str">
        <f ca="1">IFERROR(__xludf.DUMMYFUNCTION("""COMPUTED_VALUE"""),"")</f>
        <v/>
      </c>
      <c r="Q196" s="65" t="str">
        <f ca="1">IFERROR(__xludf.DUMMYFUNCTION("""COMPUTED_VALUE"""),"")</f>
        <v/>
      </c>
      <c r="R196" s="65" t="str">
        <f ca="1">IFERROR(__xludf.DUMMYFUNCTION("""COMPUTED_VALUE"""),"")</f>
        <v/>
      </c>
      <c r="S196" s="65" t="str">
        <f ca="1">IFERROR(__xludf.DUMMYFUNCTION("""COMPUTED_VALUE"""),"")</f>
        <v/>
      </c>
      <c r="T196" s="65" t="str">
        <f ca="1">IFERROR(__xludf.DUMMYFUNCTION("""COMPUTED_VALUE"""),"")</f>
        <v/>
      </c>
      <c r="U196" s="65" t="str">
        <f ca="1">IFERROR(__xludf.DUMMYFUNCTION("""COMPUTED_VALUE"""),"")</f>
        <v/>
      </c>
      <c r="V196" s="65" t="str">
        <f ca="1">IFERROR(__xludf.DUMMYFUNCTION("""COMPUTED_VALUE"""),"")</f>
        <v/>
      </c>
      <c r="W196" s="65" t="str">
        <f ca="1">IFERROR(__xludf.DUMMYFUNCTION("""COMPUTED_VALUE"""),"")</f>
        <v/>
      </c>
      <c r="X196" s="65" t="str">
        <f ca="1">IFERROR(__xludf.DUMMYFUNCTION("""COMPUTED_VALUE"""),"")</f>
        <v/>
      </c>
      <c r="Y196" s="65" t="str">
        <f ca="1">IFERROR(__xludf.DUMMYFUNCTION("""COMPUTED_VALUE"""),"")</f>
        <v/>
      </c>
      <c r="Z196" s="65" t="str">
        <f ca="1">IFERROR(__xludf.DUMMYFUNCTION("""COMPUTED_VALUE"""),"")</f>
        <v/>
      </c>
      <c r="AA196" s="65" t="str">
        <f ca="1">IFERROR(__xludf.DUMMYFUNCTION("""COMPUTED_VALUE"""),"")</f>
        <v/>
      </c>
      <c r="AB196" s="65" t="str">
        <f ca="1">IFERROR(__xludf.DUMMYFUNCTION("""COMPUTED_VALUE"""),"")</f>
        <v/>
      </c>
      <c r="AC196" s="65" t="str">
        <f ca="1">IFERROR(__xludf.DUMMYFUNCTION("""COMPUTED_VALUE"""),"")</f>
        <v/>
      </c>
      <c r="AD196" s="65" t="str">
        <f ca="1">IFERROR(__xludf.DUMMYFUNCTION("""COMPUTED_VALUE"""),"")</f>
        <v/>
      </c>
      <c r="AE196" s="65" t="str">
        <f ca="1">IFERROR(__xludf.DUMMYFUNCTION("""COMPUTED_VALUE"""),"")</f>
        <v/>
      </c>
      <c r="AF196" s="65" t="str">
        <f ca="1">IFERROR(__xludf.DUMMYFUNCTION("""COMPUTED_VALUE"""),"")</f>
        <v/>
      </c>
      <c r="AG196" s="65" t="str">
        <f ca="1">IFERROR(__xludf.DUMMYFUNCTION("""COMPUTED_VALUE"""),"")</f>
        <v/>
      </c>
    </row>
    <row r="197" spans="1:33" ht="13">
      <c r="A197" s="63">
        <v>2</v>
      </c>
      <c r="B197" s="64" t="str">
        <f ca="1">IFERROR(__xludf.DUMMYFUNCTION("""COMPUTED_VALUE"""),"I.E. GEN. ST/DER - MI TIERNA EDAD")</f>
        <v>I.E. GEN. ST/DER - MI TIERNA EDAD</v>
      </c>
      <c r="C197" s="65">
        <f ca="1">IFERROR(__xludf.DUMMYFUNCTION("""COMPUTED_VALUE"""),14)</f>
        <v>14</v>
      </c>
      <c r="D197" s="66" t="str">
        <f ca="1">IFERROR(__xludf.DUMMYFUNCTION("""COMPUTED_VALUE"""),"Pendiente por Digitar")</f>
        <v>Pendiente por Digitar</v>
      </c>
      <c r="E197" s="65" t="str">
        <f ca="1">IFERROR(__xludf.DUMMYFUNCTION("""COMPUTED_VALUE"""),"")</f>
        <v/>
      </c>
      <c r="F197" s="65" t="str">
        <f ca="1">IFERROR(__xludf.DUMMYFUNCTION("""COMPUTED_VALUE"""),"")</f>
        <v/>
      </c>
      <c r="G197" s="65" t="str">
        <f ca="1">IFERROR(__xludf.DUMMYFUNCTION("""COMPUTED_VALUE"""),"")</f>
        <v/>
      </c>
      <c r="H197" s="65" t="str">
        <f ca="1">IFERROR(__xludf.DUMMYFUNCTION("""COMPUTED_VALUE"""),"")</f>
        <v/>
      </c>
      <c r="I197" s="65" t="str">
        <f ca="1">IFERROR(__xludf.DUMMYFUNCTION("""COMPUTED_VALUE"""),"")</f>
        <v/>
      </c>
      <c r="J197" s="65" t="str">
        <f ca="1">IFERROR(__xludf.DUMMYFUNCTION("""COMPUTED_VALUE"""),"")</f>
        <v/>
      </c>
      <c r="K197" s="65" t="str">
        <f ca="1">IFERROR(__xludf.DUMMYFUNCTION("""COMPUTED_VALUE"""),"")</f>
        <v/>
      </c>
      <c r="L197" s="65" t="str">
        <f ca="1">IFERROR(__xludf.DUMMYFUNCTION("""COMPUTED_VALUE"""),"")</f>
        <v/>
      </c>
      <c r="M197" s="65" t="str">
        <f ca="1">IFERROR(__xludf.DUMMYFUNCTION("""COMPUTED_VALUE"""),"")</f>
        <v/>
      </c>
      <c r="N197" s="65" t="str">
        <f ca="1">IFERROR(__xludf.DUMMYFUNCTION("""COMPUTED_VALUE"""),"")</f>
        <v/>
      </c>
      <c r="O197" s="65" t="str">
        <f ca="1">IFERROR(__xludf.DUMMYFUNCTION("""COMPUTED_VALUE"""),"")</f>
        <v/>
      </c>
      <c r="P197" s="65" t="str">
        <f ca="1">IFERROR(__xludf.DUMMYFUNCTION("""COMPUTED_VALUE"""),"")</f>
        <v/>
      </c>
      <c r="Q197" s="65" t="str">
        <f ca="1">IFERROR(__xludf.DUMMYFUNCTION("""COMPUTED_VALUE"""),"")</f>
        <v/>
      </c>
      <c r="R197" s="65" t="str">
        <f ca="1">IFERROR(__xludf.DUMMYFUNCTION("""COMPUTED_VALUE"""),"")</f>
        <v/>
      </c>
      <c r="S197" s="65" t="str">
        <f ca="1">IFERROR(__xludf.DUMMYFUNCTION("""COMPUTED_VALUE"""),"")</f>
        <v/>
      </c>
      <c r="T197" s="65" t="str">
        <f ca="1">IFERROR(__xludf.DUMMYFUNCTION("""COMPUTED_VALUE"""),"")</f>
        <v/>
      </c>
      <c r="U197" s="65" t="str">
        <f ca="1">IFERROR(__xludf.DUMMYFUNCTION("""COMPUTED_VALUE"""),"")</f>
        <v/>
      </c>
      <c r="V197" s="65" t="str">
        <f ca="1">IFERROR(__xludf.DUMMYFUNCTION("""COMPUTED_VALUE"""),"")</f>
        <v/>
      </c>
      <c r="W197" s="65" t="str">
        <f ca="1">IFERROR(__xludf.DUMMYFUNCTION("""COMPUTED_VALUE"""),"")</f>
        <v/>
      </c>
      <c r="X197" s="65" t="str">
        <f ca="1">IFERROR(__xludf.DUMMYFUNCTION("""COMPUTED_VALUE"""),"")</f>
        <v/>
      </c>
      <c r="Y197" s="65" t="str">
        <f ca="1">IFERROR(__xludf.DUMMYFUNCTION("""COMPUTED_VALUE"""),"")</f>
        <v/>
      </c>
      <c r="Z197" s="65" t="str">
        <f ca="1">IFERROR(__xludf.DUMMYFUNCTION("""COMPUTED_VALUE"""),"")</f>
        <v/>
      </c>
      <c r="AA197" s="65" t="str">
        <f ca="1">IFERROR(__xludf.DUMMYFUNCTION("""COMPUTED_VALUE"""),"")</f>
        <v/>
      </c>
      <c r="AB197" s="65" t="str">
        <f ca="1">IFERROR(__xludf.DUMMYFUNCTION("""COMPUTED_VALUE"""),"")</f>
        <v/>
      </c>
      <c r="AC197" s="65" t="str">
        <f ca="1">IFERROR(__xludf.DUMMYFUNCTION("""COMPUTED_VALUE"""),"")</f>
        <v/>
      </c>
      <c r="AD197" s="65" t="str">
        <f ca="1">IFERROR(__xludf.DUMMYFUNCTION("""COMPUTED_VALUE"""),"")</f>
        <v/>
      </c>
      <c r="AE197" s="65" t="str">
        <f ca="1">IFERROR(__xludf.DUMMYFUNCTION("""COMPUTED_VALUE"""),"")</f>
        <v/>
      </c>
      <c r="AF197" s="65" t="str">
        <f ca="1">IFERROR(__xludf.DUMMYFUNCTION("""COMPUTED_VALUE"""),"")</f>
        <v/>
      </c>
      <c r="AG197" s="65" t="str">
        <f ca="1">IFERROR(__xludf.DUMMYFUNCTION("""COMPUTED_VALUE"""),"")</f>
        <v/>
      </c>
    </row>
    <row r="198" spans="1:33" ht="13">
      <c r="A198" s="63">
        <v>2</v>
      </c>
      <c r="B198" s="64" t="str">
        <f ca="1">IFERROR(__xludf.DUMMYFUNCTION("""COMPUTED_VALUE"""),"I.E. GEN. ST/DER - MI TIERNA EDAD")</f>
        <v>I.E. GEN. ST/DER - MI TIERNA EDAD</v>
      </c>
      <c r="C198" s="65">
        <f ca="1">IFERROR(__xludf.DUMMYFUNCTION("""COMPUTED_VALUE"""),15)</f>
        <v>15</v>
      </c>
      <c r="D198" s="66" t="str">
        <f ca="1">IFERROR(__xludf.DUMMYFUNCTION("""COMPUTED_VALUE"""),"Pendiente por Digitar")</f>
        <v>Pendiente por Digitar</v>
      </c>
      <c r="E198" s="65" t="str">
        <f ca="1">IFERROR(__xludf.DUMMYFUNCTION("""COMPUTED_VALUE"""),"")</f>
        <v/>
      </c>
      <c r="F198" s="65" t="str">
        <f ca="1">IFERROR(__xludf.DUMMYFUNCTION("""COMPUTED_VALUE"""),"")</f>
        <v/>
      </c>
      <c r="G198" s="65" t="str">
        <f ca="1">IFERROR(__xludf.DUMMYFUNCTION("""COMPUTED_VALUE"""),"")</f>
        <v/>
      </c>
      <c r="H198" s="65" t="str">
        <f ca="1">IFERROR(__xludf.DUMMYFUNCTION("""COMPUTED_VALUE"""),"")</f>
        <v/>
      </c>
      <c r="I198" s="65" t="str">
        <f ca="1">IFERROR(__xludf.DUMMYFUNCTION("""COMPUTED_VALUE"""),"")</f>
        <v/>
      </c>
      <c r="J198" s="65" t="str">
        <f ca="1">IFERROR(__xludf.DUMMYFUNCTION("""COMPUTED_VALUE"""),"")</f>
        <v/>
      </c>
      <c r="K198" s="65" t="str">
        <f ca="1">IFERROR(__xludf.DUMMYFUNCTION("""COMPUTED_VALUE"""),"")</f>
        <v/>
      </c>
      <c r="L198" s="65" t="str">
        <f ca="1">IFERROR(__xludf.DUMMYFUNCTION("""COMPUTED_VALUE"""),"")</f>
        <v/>
      </c>
      <c r="M198" s="65" t="str">
        <f ca="1">IFERROR(__xludf.DUMMYFUNCTION("""COMPUTED_VALUE"""),"")</f>
        <v/>
      </c>
      <c r="N198" s="65" t="str">
        <f ca="1">IFERROR(__xludf.DUMMYFUNCTION("""COMPUTED_VALUE"""),"")</f>
        <v/>
      </c>
      <c r="O198" s="65" t="str">
        <f ca="1">IFERROR(__xludf.DUMMYFUNCTION("""COMPUTED_VALUE"""),"")</f>
        <v/>
      </c>
      <c r="P198" s="65" t="str">
        <f ca="1">IFERROR(__xludf.DUMMYFUNCTION("""COMPUTED_VALUE"""),"")</f>
        <v/>
      </c>
      <c r="Q198" s="65" t="str">
        <f ca="1">IFERROR(__xludf.DUMMYFUNCTION("""COMPUTED_VALUE"""),"")</f>
        <v/>
      </c>
      <c r="R198" s="65" t="str">
        <f ca="1">IFERROR(__xludf.DUMMYFUNCTION("""COMPUTED_VALUE"""),"")</f>
        <v/>
      </c>
      <c r="S198" s="65" t="str">
        <f ca="1">IFERROR(__xludf.DUMMYFUNCTION("""COMPUTED_VALUE"""),"")</f>
        <v/>
      </c>
      <c r="T198" s="65" t="str">
        <f ca="1">IFERROR(__xludf.DUMMYFUNCTION("""COMPUTED_VALUE"""),"")</f>
        <v/>
      </c>
      <c r="U198" s="65" t="str">
        <f ca="1">IFERROR(__xludf.DUMMYFUNCTION("""COMPUTED_VALUE"""),"")</f>
        <v/>
      </c>
      <c r="V198" s="65" t="str">
        <f ca="1">IFERROR(__xludf.DUMMYFUNCTION("""COMPUTED_VALUE"""),"")</f>
        <v/>
      </c>
      <c r="W198" s="65" t="str">
        <f ca="1">IFERROR(__xludf.DUMMYFUNCTION("""COMPUTED_VALUE"""),"")</f>
        <v/>
      </c>
      <c r="X198" s="65" t="str">
        <f ca="1">IFERROR(__xludf.DUMMYFUNCTION("""COMPUTED_VALUE"""),"")</f>
        <v/>
      </c>
      <c r="Y198" s="65" t="str">
        <f ca="1">IFERROR(__xludf.DUMMYFUNCTION("""COMPUTED_VALUE"""),"")</f>
        <v/>
      </c>
      <c r="Z198" s="65" t="str">
        <f ca="1">IFERROR(__xludf.DUMMYFUNCTION("""COMPUTED_VALUE"""),"")</f>
        <v/>
      </c>
      <c r="AA198" s="65" t="str">
        <f ca="1">IFERROR(__xludf.DUMMYFUNCTION("""COMPUTED_VALUE"""),"")</f>
        <v/>
      </c>
      <c r="AB198" s="65" t="str">
        <f ca="1">IFERROR(__xludf.DUMMYFUNCTION("""COMPUTED_VALUE"""),"")</f>
        <v/>
      </c>
      <c r="AC198" s="65" t="str">
        <f ca="1">IFERROR(__xludf.DUMMYFUNCTION("""COMPUTED_VALUE"""),"")</f>
        <v/>
      </c>
      <c r="AD198" s="65" t="str">
        <f ca="1">IFERROR(__xludf.DUMMYFUNCTION("""COMPUTED_VALUE"""),"")</f>
        <v/>
      </c>
      <c r="AE198" s="65" t="str">
        <f ca="1">IFERROR(__xludf.DUMMYFUNCTION("""COMPUTED_VALUE"""),"")</f>
        <v/>
      </c>
      <c r="AF198" s="65" t="str">
        <f ca="1">IFERROR(__xludf.DUMMYFUNCTION("""COMPUTED_VALUE"""),"")</f>
        <v/>
      </c>
      <c r="AG198" s="65" t="str">
        <f ca="1">IFERROR(__xludf.DUMMYFUNCTION("""COMPUTED_VALUE"""),"")</f>
        <v/>
      </c>
    </row>
    <row r="199" spans="1:33" ht="13">
      <c r="A199" s="63">
        <v>2</v>
      </c>
      <c r="B199" s="64" t="str">
        <f ca="1">IFERROR(__xludf.DUMMYFUNCTION("""COMPUTED_VALUE"""),"I.E. GEN. ST/DER - MI TIERNA EDAD")</f>
        <v>I.E. GEN. ST/DER - MI TIERNA EDAD</v>
      </c>
      <c r="C199" s="65">
        <f ca="1">IFERROR(__xludf.DUMMYFUNCTION("""COMPUTED_VALUE"""),16)</f>
        <v>16</v>
      </c>
      <c r="D199" s="66" t="str">
        <f ca="1">IFERROR(__xludf.DUMMYFUNCTION("""COMPUTED_VALUE"""),"Pendiente por Digitar")</f>
        <v>Pendiente por Digitar</v>
      </c>
      <c r="E199" s="65" t="str">
        <f ca="1">IFERROR(__xludf.DUMMYFUNCTION("""COMPUTED_VALUE"""),"")</f>
        <v/>
      </c>
      <c r="F199" s="65" t="str">
        <f ca="1">IFERROR(__xludf.DUMMYFUNCTION("""COMPUTED_VALUE"""),"")</f>
        <v/>
      </c>
      <c r="G199" s="65" t="str">
        <f ca="1">IFERROR(__xludf.DUMMYFUNCTION("""COMPUTED_VALUE"""),"")</f>
        <v/>
      </c>
      <c r="H199" s="65" t="str">
        <f ca="1">IFERROR(__xludf.DUMMYFUNCTION("""COMPUTED_VALUE"""),"")</f>
        <v/>
      </c>
      <c r="I199" s="65" t="str">
        <f ca="1">IFERROR(__xludf.DUMMYFUNCTION("""COMPUTED_VALUE"""),"")</f>
        <v/>
      </c>
      <c r="J199" s="65" t="str">
        <f ca="1">IFERROR(__xludf.DUMMYFUNCTION("""COMPUTED_VALUE"""),"")</f>
        <v/>
      </c>
      <c r="K199" s="65" t="str">
        <f ca="1">IFERROR(__xludf.DUMMYFUNCTION("""COMPUTED_VALUE"""),"")</f>
        <v/>
      </c>
      <c r="L199" s="65" t="str">
        <f ca="1">IFERROR(__xludf.DUMMYFUNCTION("""COMPUTED_VALUE"""),"")</f>
        <v/>
      </c>
      <c r="M199" s="65" t="str">
        <f ca="1">IFERROR(__xludf.DUMMYFUNCTION("""COMPUTED_VALUE"""),"")</f>
        <v/>
      </c>
      <c r="N199" s="65" t="str">
        <f ca="1">IFERROR(__xludf.DUMMYFUNCTION("""COMPUTED_VALUE"""),"")</f>
        <v/>
      </c>
      <c r="O199" s="65" t="str">
        <f ca="1">IFERROR(__xludf.DUMMYFUNCTION("""COMPUTED_VALUE"""),"")</f>
        <v/>
      </c>
      <c r="P199" s="65" t="str">
        <f ca="1">IFERROR(__xludf.DUMMYFUNCTION("""COMPUTED_VALUE"""),"")</f>
        <v/>
      </c>
      <c r="Q199" s="65" t="str">
        <f ca="1">IFERROR(__xludf.DUMMYFUNCTION("""COMPUTED_VALUE"""),"")</f>
        <v/>
      </c>
      <c r="R199" s="65" t="str">
        <f ca="1">IFERROR(__xludf.DUMMYFUNCTION("""COMPUTED_VALUE"""),"")</f>
        <v/>
      </c>
      <c r="S199" s="65" t="str">
        <f ca="1">IFERROR(__xludf.DUMMYFUNCTION("""COMPUTED_VALUE"""),"")</f>
        <v/>
      </c>
      <c r="T199" s="65" t="str">
        <f ca="1">IFERROR(__xludf.DUMMYFUNCTION("""COMPUTED_VALUE"""),"")</f>
        <v/>
      </c>
      <c r="U199" s="65" t="str">
        <f ca="1">IFERROR(__xludf.DUMMYFUNCTION("""COMPUTED_VALUE"""),"")</f>
        <v/>
      </c>
      <c r="V199" s="65" t="str">
        <f ca="1">IFERROR(__xludf.DUMMYFUNCTION("""COMPUTED_VALUE"""),"")</f>
        <v/>
      </c>
      <c r="W199" s="65" t="str">
        <f ca="1">IFERROR(__xludf.DUMMYFUNCTION("""COMPUTED_VALUE"""),"")</f>
        <v/>
      </c>
      <c r="X199" s="65" t="str">
        <f ca="1">IFERROR(__xludf.DUMMYFUNCTION("""COMPUTED_VALUE"""),"")</f>
        <v/>
      </c>
      <c r="Y199" s="65" t="str">
        <f ca="1">IFERROR(__xludf.DUMMYFUNCTION("""COMPUTED_VALUE"""),"")</f>
        <v/>
      </c>
      <c r="Z199" s="65" t="str">
        <f ca="1">IFERROR(__xludf.DUMMYFUNCTION("""COMPUTED_VALUE"""),"")</f>
        <v/>
      </c>
      <c r="AA199" s="65" t="str">
        <f ca="1">IFERROR(__xludf.DUMMYFUNCTION("""COMPUTED_VALUE"""),"")</f>
        <v/>
      </c>
      <c r="AB199" s="65" t="str">
        <f ca="1">IFERROR(__xludf.DUMMYFUNCTION("""COMPUTED_VALUE"""),"")</f>
        <v/>
      </c>
      <c r="AC199" s="65" t="str">
        <f ca="1">IFERROR(__xludf.DUMMYFUNCTION("""COMPUTED_VALUE"""),"")</f>
        <v/>
      </c>
      <c r="AD199" s="65" t="str">
        <f ca="1">IFERROR(__xludf.DUMMYFUNCTION("""COMPUTED_VALUE"""),"")</f>
        <v/>
      </c>
      <c r="AE199" s="65" t="str">
        <f ca="1">IFERROR(__xludf.DUMMYFUNCTION("""COMPUTED_VALUE"""),"")</f>
        <v/>
      </c>
      <c r="AF199" s="65" t="str">
        <f ca="1">IFERROR(__xludf.DUMMYFUNCTION("""COMPUTED_VALUE"""),"")</f>
        <v/>
      </c>
      <c r="AG199" s="65" t="str">
        <f ca="1">IFERROR(__xludf.DUMMYFUNCTION("""COMPUTED_VALUE"""),"")</f>
        <v/>
      </c>
    </row>
    <row r="200" spans="1:33" ht="13">
      <c r="A200" s="63">
        <v>2</v>
      </c>
      <c r="B200" s="64" t="str">
        <f ca="1">IFERROR(__xludf.DUMMYFUNCTION("""COMPUTED_VALUE"""),"I.E. GEN. ST/DER - MI TIERNA EDAD")</f>
        <v>I.E. GEN. ST/DER - MI TIERNA EDAD</v>
      </c>
      <c r="C200" s="65">
        <f ca="1">IFERROR(__xludf.DUMMYFUNCTION("""COMPUTED_VALUE"""),17)</f>
        <v>17</v>
      </c>
      <c r="D200" s="66" t="str">
        <f ca="1">IFERROR(__xludf.DUMMYFUNCTION("""COMPUTED_VALUE"""),"Pendiente por Digitar")</f>
        <v>Pendiente por Digitar</v>
      </c>
      <c r="E200" s="65" t="str">
        <f ca="1">IFERROR(__xludf.DUMMYFUNCTION("""COMPUTED_VALUE"""),"")</f>
        <v/>
      </c>
      <c r="F200" s="65" t="str">
        <f ca="1">IFERROR(__xludf.DUMMYFUNCTION("""COMPUTED_VALUE"""),"")</f>
        <v/>
      </c>
      <c r="G200" s="65" t="str">
        <f ca="1">IFERROR(__xludf.DUMMYFUNCTION("""COMPUTED_VALUE"""),"")</f>
        <v/>
      </c>
      <c r="H200" s="65" t="str">
        <f ca="1">IFERROR(__xludf.DUMMYFUNCTION("""COMPUTED_VALUE"""),"")</f>
        <v/>
      </c>
      <c r="I200" s="65" t="str">
        <f ca="1">IFERROR(__xludf.DUMMYFUNCTION("""COMPUTED_VALUE"""),"")</f>
        <v/>
      </c>
      <c r="J200" s="65" t="str">
        <f ca="1">IFERROR(__xludf.DUMMYFUNCTION("""COMPUTED_VALUE"""),"")</f>
        <v/>
      </c>
      <c r="K200" s="65" t="str">
        <f ca="1">IFERROR(__xludf.DUMMYFUNCTION("""COMPUTED_VALUE"""),"")</f>
        <v/>
      </c>
      <c r="L200" s="65" t="str">
        <f ca="1">IFERROR(__xludf.DUMMYFUNCTION("""COMPUTED_VALUE"""),"")</f>
        <v/>
      </c>
      <c r="M200" s="65" t="str">
        <f ca="1">IFERROR(__xludf.DUMMYFUNCTION("""COMPUTED_VALUE"""),"")</f>
        <v/>
      </c>
      <c r="N200" s="65" t="str">
        <f ca="1">IFERROR(__xludf.DUMMYFUNCTION("""COMPUTED_VALUE"""),"")</f>
        <v/>
      </c>
      <c r="O200" s="65" t="str">
        <f ca="1">IFERROR(__xludf.DUMMYFUNCTION("""COMPUTED_VALUE"""),"")</f>
        <v/>
      </c>
      <c r="P200" s="65" t="str">
        <f ca="1">IFERROR(__xludf.DUMMYFUNCTION("""COMPUTED_VALUE"""),"")</f>
        <v/>
      </c>
      <c r="Q200" s="65" t="str">
        <f ca="1">IFERROR(__xludf.DUMMYFUNCTION("""COMPUTED_VALUE"""),"")</f>
        <v/>
      </c>
      <c r="R200" s="65" t="str">
        <f ca="1">IFERROR(__xludf.DUMMYFUNCTION("""COMPUTED_VALUE"""),"")</f>
        <v/>
      </c>
      <c r="S200" s="65" t="str">
        <f ca="1">IFERROR(__xludf.DUMMYFUNCTION("""COMPUTED_VALUE"""),"")</f>
        <v/>
      </c>
      <c r="T200" s="65" t="str">
        <f ca="1">IFERROR(__xludf.DUMMYFUNCTION("""COMPUTED_VALUE"""),"")</f>
        <v/>
      </c>
      <c r="U200" s="65" t="str">
        <f ca="1">IFERROR(__xludf.DUMMYFUNCTION("""COMPUTED_VALUE"""),"")</f>
        <v/>
      </c>
      <c r="V200" s="65" t="str">
        <f ca="1">IFERROR(__xludf.DUMMYFUNCTION("""COMPUTED_VALUE"""),"")</f>
        <v/>
      </c>
      <c r="W200" s="65" t="str">
        <f ca="1">IFERROR(__xludf.DUMMYFUNCTION("""COMPUTED_VALUE"""),"")</f>
        <v/>
      </c>
      <c r="X200" s="65" t="str">
        <f ca="1">IFERROR(__xludf.DUMMYFUNCTION("""COMPUTED_VALUE"""),"")</f>
        <v/>
      </c>
      <c r="Y200" s="65" t="str">
        <f ca="1">IFERROR(__xludf.DUMMYFUNCTION("""COMPUTED_VALUE"""),"")</f>
        <v/>
      </c>
      <c r="Z200" s="65" t="str">
        <f ca="1">IFERROR(__xludf.DUMMYFUNCTION("""COMPUTED_VALUE"""),"")</f>
        <v/>
      </c>
      <c r="AA200" s="65" t="str">
        <f ca="1">IFERROR(__xludf.DUMMYFUNCTION("""COMPUTED_VALUE"""),"")</f>
        <v/>
      </c>
      <c r="AB200" s="65" t="str">
        <f ca="1">IFERROR(__xludf.DUMMYFUNCTION("""COMPUTED_VALUE"""),"")</f>
        <v/>
      </c>
      <c r="AC200" s="65" t="str">
        <f ca="1">IFERROR(__xludf.DUMMYFUNCTION("""COMPUTED_VALUE"""),"")</f>
        <v/>
      </c>
      <c r="AD200" s="65" t="str">
        <f ca="1">IFERROR(__xludf.DUMMYFUNCTION("""COMPUTED_VALUE"""),"")</f>
        <v/>
      </c>
      <c r="AE200" s="65" t="str">
        <f ca="1">IFERROR(__xludf.DUMMYFUNCTION("""COMPUTED_VALUE"""),"")</f>
        <v/>
      </c>
      <c r="AF200" s="65" t="str">
        <f ca="1">IFERROR(__xludf.DUMMYFUNCTION("""COMPUTED_VALUE"""),"")</f>
        <v/>
      </c>
      <c r="AG200" s="65" t="str">
        <f ca="1">IFERROR(__xludf.DUMMYFUNCTION("""COMPUTED_VALUE"""),"")</f>
        <v/>
      </c>
    </row>
    <row r="201" spans="1:33" ht="13">
      <c r="A201" s="63">
        <v>2</v>
      </c>
      <c r="B201" s="64" t="str">
        <f ca="1">IFERROR(__xludf.DUMMYFUNCTION("""COMPUTED_VALUE"""),"I.E. GEN. ST/DER - MI TIERNA EDAD")</f>
        <v>I.E. GEN. ST/DER - MI TIERNA EDAD</v>
      </c>
      <c r="C201" s="65">
        <f ca="1">IFERROR(__xludf.DUMMYFUNCTION("""COMPUTED_VALUE"""),18)</f>
        <v>18</v>
      </c>
      <c r="D201" s="66" t="str">
        <f ca="1">IFERROR(__xludf.DUMMYFUNCTION("""COMPUTED_VALUE"""),"Pendiente por Digitar")</f>
        <v>Pendiente por Digitar</v>
      </c>
      <c r="E201" s="65" t="str">
        <f ca="1">IFERROR(__xludf.DUMMYFUNCTION("""COMPUTED_VALUE"""),"")</f>
        <v/>
      </c>
      <c r="F201" s="65" t="str">
        <f ca="1">IFERROR(__xludf.DUMMYFUNCTION("""COMPUTED_VALUE"""),"")</f>
        <v/>
      </c>
      <c r="G201" s="65" t="str">
        <f ca="1">IFERROR(__xludf.DUMMYFUNCTION("""COMPUTED_VALUE"""),"")</f>
        <v/>
      </c>
      <c r="H201" s="65" t="str">
        <f ca="1">IFERROR(__xludf.DUMMYFUNCTION("""COMPUTED_VALUE"""),"")</f>
        <v/>
      </c>
      <c r="I201" s="65" t="str">
        <f ca="1">IFERROR(__xludf.DUMMYFUNCTION("""COMPUTED_VALUE"""),"")</f>
        <v/>
      </c>
      <c r="J201" s="65" t="str">
        <f ca="1">IFERROR(__xludf.DUMMYFUNCTION("""COMPUTED_VALUE"""),"")</f>
        <v/>
      </c>
      <c r="K201" s="65" t="str">
        <f ca="1">IFERROR(__xludf.DUMMYFUNCTION("""COMPUTED_VALUE"""),"")</f>
        <v/>
      </c>
      <c r="L201" s="65" t="str">
        <f ca="1">IFERROR(__xludf.DUMMYFUNCTION("""COMPUTED_VALUE"""),"")</f>
        <v/>
      </c>
      <c r="M201" s="65" t="str">
        <f ca="1">IFERROR(__xludf.DUMMYFUNCTION("""COMPUTED_VALUE"""),"")</f>
        <v/>
      </c>
      <c r="N201" s="65" t="str">
        <f ca="1">IFERROR(__xludf.DUMMYFUNCTION("""COMPUTED_VALUE"""),"")</f>
        <v/>
      </c>
      <c r="O201" s="65" t="str">
        <f ca="1">IFERROR(__xludf.DUMMYFUNCTION("""COMPUTED_VALUE"""),"")</f>
        <v/>
      </c>
      <c r="P201" s="65" t="str">
        <f ca="1">IFERROR(__xludf.DUMMYFUNCTION("""COMPUTED_VALUE"""),"")</f>
        <v/>
      </c>
      <c r="Q201" s="65" t="str">
        <f ca="1">IFERROR(__xludf.DUMMYFUNCTION("""COMPUTED_VALUE"""),"")</f>
        <v/>
      </c>
      <c r="R201" s="65" t="str">
        <f ca="1">IFERROR(__xludf.DUMMYFUNCTION("""COMPUTED_VALUE"""),"")</f>
        <v/>
      </c>
      <c r="S201" s="65" t="str">
        <f ca="1">IFERROR(__xludf.DUMMYFUNCTION("""COMPUTED_VALUE"""),"")</f>
        <v/>
      </c>
      <c r="T201" s="65" t="str">
        <f ca="1">IFERROR(__xludf.DUMMYFUNCTION("""COMPUTED_VALUE"""),"")</f>
        <v/>
      </c>
      <c r="U201" s="65" t="str">
        <f ca="1">IFERROR(__xludf.DUMMYFUNCTION("""COMPUTED_VALUE"""),"")</f>
        <v/>
      </c>
      <c r="V201" s="65" t="str">
        <f ca="1">IFERROR(__xludf.DUMMYFUNCTION("""COMPUTED_VALUE"""),"")</f>
        <v/>
      </c>
      <c r="W201" s="65" t="str">
        <f ca="1">IFERROR(__xludf.DUMMYFUNCTION("""COMPUTED_VALUE"""),"")</f>
        <v/>
      </c>
      <c r="X201" s="65" t="str">
        <f ca="1">IFERROR(__xludf.DUMMYFUNCTION("""COMPUTED_VALUE"""),"")</f>
        <v/>
      </c>
      <c r="Y201" s="65" t="str">
        <f ca="1">IFERROR(__xludf.DUMMYFUNCTION("""COMPUTED_VALUE"""),"")</f>
        <v/>
      </c>
      <c r="Z201" s="65" t="str">
        <f ca="1">IFERROR(__xludf.DUMMYFUNCTION("""COMPUTED_VALUE"""),"")</f>
        <v/>
      </c>
      <c r="AA201" s="65" t="str">
        <f ca="1">IFERROR(__xludf.DUMMYFUNCTION("""COMPUTED_VALUE"""),"")</f>
        <v/>
      </c>
      <c r="AB201" s="65" t="str">
        <f ca="1">IFERROR(__xludf.DUMMYFUNCTION("""COMPUTED_VALUE"""),"")</f>
        <v/>
      </c>
      <c r="AC201" s="65" t="str">
        <f ca="1">IFERROR(__xludf.DUMMYFUNCTION("""COMPUTED_VALUE"""),"")</f>
        <v/>
      </c>
      <c r="AD201" s="65" t="str">
        <f ca="1">IFERROR(__xludf.DUMMYFUNCTION("""COMPUTED_VALUE"""),"")</f>
        <v/>
      </c>
      <c r="AE201" s="65" t="str">
        <f ca="1">IFERROR(__xludf.DUMMYFUNCTION("""COMPUTED_VALUE"""),"")</f>
        <v/>
      </c>
      <c r="AF201" s="65" t="str">
        <f ca="1">IFERROR(__xludf.DUMMYFUNCTION("""COMPUTED_VALUE"""),"")</f>
        <v/>
      </c>
      <c r="AG201" s="65" t="str">
        <f ca="1">IFERROR(__xludf.DUMMYFUNCTION("""COMPUTED_VALUE"""),"")</f>
        <v/>
      </c>
    </row>
    <row r="202" spans="1:33" ht="13">
      <c r="A202" s="63">
        <v>2</v>
      </c>
      <c r="B202" s="64" t="str">
        <f ca="1">IFERROR(__xludf.DUMMYFUNCTION("""COMPUTED_VALUE"""),"I.E. GEN. ST/DER - MI TIERNA EDAD")</f>
        <v>I.E. GEN. ST/DER - MI TIERNA EDAD</v>
      </c>
      <c r="C202" s="65">
        <f ca="1">IFERROR(__xludf.DUMMYFUNCTION("""COMPUTED_VALUE"""),19)</f>
        <v>19</v>
      </c>
      <c r="D202" s="66" t="str">
        <f ca="1">IFERROR(__xludf.DUMMYFUNCTION("""COMPUTED_VALUE"""),"Pendiente por Digitar")</f>
        <v>Pendiente por Digitar</v>
      </c>
      <c r="E202" s="65" t="str">
        <f ca="1">IFERROR(__xludf.DUMMYFUNCTION("""COMPUTED_VALUE"""),"")</f>
        <v/>
      </c>
      <c r="F202" s="65" t="str">
        <f ca="1">IFERROR(__xludf.DUMMYFUNCTION("""COMPUTED_VALUE"""),"")</f>
        <v/>
      </c>
      <c r="G202" s="65" t="str">
        <f ca="1">IFERROR(__xludf.DUMMYFUNCTION("""COMPUTED_VALUE"""),"")</f>
        <v/>
      </c>
      <c r="H202" s="65" t="str">
        <f ca="1">IFERROR(__xludf.DUMMYFUNCTION("""COMPUTED_VALUE"""),"")</f>
        <v/>
      </c>
      <c r="I202" s="65" t="str">
        <f ca="1">IFERROR(__xludf.DUMMYFUNCTION("""COMPUTED_VALUE"""),"")</f>
        <v/>
      </c>
      <c r="J202" s="65" t="str">
        <f ca="1">IFERROR(__xludf.DUMMYFUNCTION("""COMPUTED_VALUE"""),"")</f>
        <v/>
      </c>
      <c r="K202" s="65" t="str">
        <f ca="1">IFERROR(__xludf.DUMMYFUNCTION("""COMPUTED_VALUE"""),"")</f>
        <v/>
      </c>
      <c r="L202" s="65" t="str">
        <f ca="1">IFERROR(__xludf.DUMMYFUNCTION("""COMPUTED_VALUE"""),"")</f>
        <v/>
      </c>
      <c r="M202" s="65" t="str">
        <f ca="1">IFERROR(__xludf.DUMMYFUNCTION("""COMPUTED_VALUE"""),"")</f>
        <v/>
      </c>
      <c r="N202" s="65" t="str">
        <f ca="1">IFERROR(__xludf.DUMMYFUNCTION("""COMPUTED_VALUE"""),"")</f>
        <v/>
      </c>
      <c r="O202" s="65" t="str">
        <f ca="1">IFERROR(__xludf.DUMMYFUNCTION("""COMPUTED_VALUE"""),"")</f>
        <v/>
      </c>
      <c r="P202" s="65" t="str">
        <f ca="1">IFERROR(__xludf.DUMMYFUNCTION("""COMPUTED_VALUE"""),"")</f>
        <v/>
      </c>
      <c r="Q202" s="65" t="str">
        <f ca="1">IFERROR(__xludf.DUMMYFUNCTION("""COMPUTED_VALUE"""),"")</f>
        <v/>
      </c>
      <c r="R202" s="65" t="str">
        <f ca="1">IFERROR(__xludf.DUMMYFUNCTION("""COMPUTED_VALUE"""),"")</f>
        <v/>
      </c>
      <c r="S202" s="65" t="str">
        <f ca="1">IFERROR(__xludf.DUMMYFUNCTION("""COMPUTED_VALUE"""),"")</f>
        <v/>
      </c>
      <c r="T202" s="65" t="str">
        <f ca="1">IFERROR(__xludf.DUMMYFUNCTION("""COMPUTED_VALUE"""),"")</f>
        <v/>
      </c>
      <c r="U202" s="65" t="str">
        <f ca="1">IFERROR(__xludf.DUMMYFUNCTION("""COMPUTED_VALUE"""),"")</f>
        <v/>
      </c>
      <c r="V202" s="65" t="str">
        <f ca="1">IFERROR(__xludf.DUMMYFUNCTION("""COMPUTED_VALUE"""),"")</f>
        <v/>
      </c>
      <c r="W202" s="65" t="str">
        <f ca="1">IFERROR(__xludf.DUMMYFUNCTION("""COMPUTED_VALUE"""),"")</f>
        <v/>
      </c>
      <c r="X202" s="65" t="str">
        <f ca="1">IFERROR(__xludf.DUMMYFUNCTION("""COMPUTED_VALUE"""),"")</f>
        <v/>
      </c>
      <c r="Y202" s="65" t="str">
        <f ca="1">IFERROR(__xludf.DUMMYFUNCTION("""COMPUTED_VALUE"""),"")</f>
        <v/>
      </c>
      <c r="Z202" s="65" t="str">
        <f ca="1">IFERROR(__xludf.DUMMYFUNCTION("""COMPUTED_VALUE"""),"")</f>
        <v/>
      </c>
      <c r="AA202" s="65" t="str">
        <f ca="1">IFERROR(__xludf.DUMMYFUNCTION("""COMPUTED_VALUE"""),"")</f>
        <v/>
      </c>
      <c r="AB202" s="65" t="str">
        <f ca="1">IFERROR(__xludf.DUMMYFUNCTION("""COMPUTED_VALUE"""),"")</f>
        <v/>
      </c>
      <c r="AC202" s="65" t="str">
        <f ca="1">IFERROR(__xludf.DUMMYFUNCTION("""COMPUTED_VALUE"""),"")</f>
        <v/>
      </c>
      <c r="AD202" s="65" t="str">
        <f ca="1">IFERROR(__xludf.DUMMYFUNCTION("""COMPUTED_VALUE"""),"")</f>
        <v/>
      </c>
      <c r="AE202" s="65" t="str">
        <f ca="1">IFERROR(__xludf.DUMMYFUNCTION("""COMPUTED_VALUE"""),"")</f>
        <v/>
      </c>
      <c r="AF202" s="65" t="str">
        <f ca="1">IFERROR(__xludf.DUMMYFUNCTION("""COMPUTED_VALUE"""),"")</f>
        <v/>
      </c>
      <c r="AG202" s="65" t="str">
        <f ca="1">IFERROR(__xludf.DUMMYFUNCTION("""COMPUTED_VALUE"""),"")</f>
        <v/>
      </c>
    </row>
    <row r="203" spans="1:33" ht="13">
      <c r="A203" s="63">
        <v>2</v>
      </c>
      <c r="B203" s="64" t="str">
        <f ca="1">IFERROR(__xludf.DUMMYFUNCTION("""COMPUTED_VALUE"""),"I.E. GEN. ST/DER - MI TIERNA EDAD")</f>
        <v>I.E. GEN. ST/DER - MI TIERNA EDAD</v>
      </c>
      <c r="C203" s="65">
        <f ca="1">IFERROR(__xludf.DUMMYFUNCTION("""COMPUTED_VALUE"""),20)</f>
        <v>20</v>
      </c>
      <c r="D203" s="66" t="str">
        <f ca="1">IFERROR(__xludf.DUMMYFUNCTION("""COMPUTED_VALUE"""),"Pendiente por Digitar")</f>
        <v>Pendiente por Digitar</v>
      </c>
      <c r="E203" s="65" t="str">
        <f ca="1">IFERROR(__xludf.DUMMYFUNCTION("""COMPUTED_VALUE"""),"")</f>
        <v/>
      </c>
      <c r="F203" s="65" t="str">
        <f ca="1">IFERROR(__xludf.DUMMYFUNCTION("""COMPUTED_VALUE"""),"")</f>
        <v/>
      </c>
      <c r="G203" s="65" t="str">
        <f ca="1">IFERROR(__xludf.DUMMYFUNCTION("""COMPUTED_VALUE"""),"")</f>
        <v/>
      </c>
      <c r="H203" s="65" t="str">
        <f ca="1">IFERROR(__xludf.DUMMYFUNCTION("""COMPUTED_VALUE"""),"")</f>
        <v/>
      </c>
      <c r="I203" s="65" t="str">
        <f ca="1">IFERROR(__xludf.DUMMYFUNCTION("""COMPUTED_VALUE"""),"")</f>
        <v/>
      </c>
      <c r="J203" s="65" t="str">
        <f ca="1">IFERROR(__xludf.DUMMYFUNCTION("""COMPUTED_VALUE"""),"")</f>
        <v/>
      </c>
      <c r="K203" s="65" t="str">
        <f ca="1">IFERROR(__xludf.DUMMYFUNCTION("""COMPUTED_VALUE"""),"")</f>
        <v/>
      </c>
      <c r="L203" s="65" t="str">
        <f ca="1">IFERROR(__xludf.DUMMYFUNCTION("""COMPUTED_VALUE"""),"")</f>
        <v/>
      </c>
      <c r="M203" s="65" t="str">
        <f ca="1">IFERROR(__xludf.DUMMYFUNCTION("""COMPUTED_VALUE"""),"")</f>
        <v/>
      </c>
      <c r="N203" s="65" t="str">
        <f ca="1">IFERROR(__xludf.DUMMYFUNCTION("""COMPUTED_VALUE"""),"")</f>
        <v/>
      </c>
      <c r="O203" s="65" t="str">
        <f ca="1">IFERROR(__xludf.DUMMYFUNCTION("""COMPUTED_VALUE"""),"")</f>
        <v/>
      </c>
      <c r="P203" s="65" t="str">
        <f ca="1">IFERROR(__xludf.DUMMYFUNCTION("""COMPUTED_VALUE"""),"")</f>
        <v/>
      </c>
      <c r="Q203" s="65" t="str">
        <f ca="1">IFERROR(__xludf.DUMMYFUNCTION("""COMPUTED_VALUE"""),"")</f>
        <v/>
      </c>
      <c r="R203" s="65" t="str">
        <f ca="1">IFERROR(__xludf.DUMMYFUNCTION("""COMPUTED_VALUE"""),"")</f>
        <v/>
      </c>
      <c r="S203" s="65" t="str">
        <f ca="1">IFERROR(__xludf.DUMMYFUNCTION("""COMPUTED_VALUE"""),"")</f>
        <v/>
      </c>
      <c r="T203" s="65" t="str">
        <f ca="1">IFERROR(__xludf.DUMMYFUNCTION("""COMPUTED_VALUE"""),"")</f>
        <v/>
      </c>
      <c r="U203" s="65" t="str">
        <f ca="1">IFERROR(__xludf.DUMMYFUNCTION("""COMPUTED_VALUE"""),"")</f>
        <v/>
      </c>
      <c r="V203" s="65" t="str">
        <f ca="1">IFERROR(__xludf.DUMMYFUNCTION("""COMPUTED_VALUE"""),"")</f>
        <v/>
      </c>
      <c r="W203" s="65" t="str">
        <f ca="1">IFERROR(__xludf.DUMMYFUNCTION("""COMPUTED_VALUE"""),"")</f>
        <v/>
      </c>
      <c r="X203" s="65" t="str">
        <f ca="1">IFERROR(__xludf.DUMMYFUNCTION("""COMPUTED_VALUE"""),"")</f>
        <v/>
      </c>
      <c r="Y203" s="65" t="str">
        <f ca="1">IFERROR(__xludf.DUMMYFUNCTION("""COMPUTED_VALUE"""),"")</f>
        <v/>
      </c>
      <c r="Z203" s="65" t="str">
        <f ca="1">IFERROR(__xludf.DUMMYFUNCTION("""COMPUTED_VALUE"""),"")</f>
        <v/>
      </c>
      <c r="AA203" s="65" t="str">
        <f ca="1">IFERROR(__xludf.DUMMYFUNCTION("""COMPUTED_VALUE"""),"")</f>
        <v/>
      </c>
      <c r="AB203" s="65" t="str">
        <f ca="1">IFERROR(__xludf.DUMMYFUNCTION("""COMPUTED_VALUE"""),"")</f>
        <v/>
      </c>
      <c r="AC203" s="65" t="str">
        <f ca="1">IFERROR(__xludf.DUMMYFUNCTION("""COMPUTED_VALUE"""),"")</f>
        <v/>
      </c>
      <c r="AD203" s="65" t="str">
        <f ca="1">IFERROR(__xludf.DUMMYFUNCTION("""COMPUTED_VALUE"""),"")</f>
        <v/>
      </c>
      <c r="AE203" s="65" t="str">
        <f ca="1">IFERROR(__xludf.DUMMYFUNCTION("""COMPUTED_VALUE"""),"")</f>
        <v/>
      </c>
      <c r="AF203" s="65" t="str">
        <f ca="1">IFERROR(__xludf.DUMMYFUNCTION("""COMPUTED_VALUE"""),"")</f>
        <v/>
      </c>
      <c r="AG203" s="65" t="str">
        <f ca="1">IFERROR(__xludf.DUMMYFUNCTION("""COMPUTED_VALUE"""),"")</f>
        <v/>
      </c>
    </row>
    <row r="204" spans="1:33" ht="13">
      <c r="A204" s="63">
        <v>2</v>
      </c>
      <c r="B204" s="64" t="str">
        <f ca="1">IFERROR(__xludf.DUMMYFUNCTION("""COMPUTED_VALUE"""),"I.E. GEN. ST/DER - MI TIERNA EDAD")</f>
        <v>I.E. GEN. ST/DER - MI TIERNA EDAD</v>
      </c>
      <c r="C204" s="65">
        <f ca="1">IFERROR(__xludf.DUMMYFUNCTION("""COMPUTED_VALUE"""),21)</f>
        <v>21</v>
      </c>
      <c r="D204" s="66" t="str">
        <f ca="1">IFERROR(__xludf.DUMMYFUNCTION("""COMPUTED_VALUE"""),"Pendiente por Digitar")</f>
        <v>Pendiente por Digitar</v>
      </c>
      <c r="E204" s="65" t="str">
        <f ca="1">IFERROR(__xludf.DUMMYFUNCTION("""COMPUTED_VALUE"""),"")</f>
        <v/>
      </c>
      <c r="F204" s="65" t="str">
        <f ca="1">IFERROR(__xludf.DUMMYFUNCTION("""COMPUTED_VALUE"""),"")</f>
        <v/>
      </c>
      <c r="G204" s="65" t="str">
        <f ca="1">IFERROR(__xludf.DUMMYFUNCTION("""COMPUTED_VALUE"""),"")</f>
        <v/>
      </c>
      <c r="H204" s="65" t="str">
        <f ca="1">IFERROR(__xludf.DUMMYFUNCTION("""COMPUTED_VALUE"""),"")</f>
        <v/>
      </c>
      <c r="I204" s="65" t="str">
        <f ca="1">IFERROR(__xludf.DUMMYFUNCTION("""COMPUTED_VALUE"""),"")</f>
        <v/>
      </c>
      <c r="J204" s="65" t="str">
        <f ca="1">IFERROR(__xludf.DUMMYFUNCTION("""COMPUTED_VALUE"""),"")</f>
        <v/>
      </c>
      <c r="K204" s="65" t="str">
        <f ca="1">IFERROR(__xludf.DUMMYFUNCTION("""COMPUTED_VALUE"""),"")</f>
        <v/>
      </c>
      <c r="L204" s="65" t="str">
        <f ca="1">IFERROR(__xludf.DUMMYFUNCTION("""COMPUTED_VALUE"""),"")</f>
        <v/>
      </c>
      <c r="M204" s="65" t="str">
        <f ca="1">IFERROR(__xludf.DUMMYFUNCTION("""COMPUTED_VALUE"""),"")</f>
        <v/>
      </c>
      <c r="N204" s="65" t="str">
        <f ca="1">IFERROR(__xludf.DUMMYFUNCTION("""COMPUTED_VALUE"""),"")</f>
        <v/>
      </c>
      <c r="O204" s="65" t="str">
        <f ca="1">IFERROR(__xludf.DUMMYFUNCTION("""COMPUTED_VALUE"""),"")</f>
        <v/>
      </c>
      <c r="P204" s="65" t="str">
        <f ca="1">IFERROR(__xludf.DUMMYFUNCTION("""COMPUTED_VALUE"""),"")</f>
        <v/>
      </c>
      <c r="Q204" s="65" t="str">
        <f ca="1">IFERROR(__xludf.DUMMYFUNCTION("""COMPUTED_VALUE"""),"")</f>
        <v/>
      </c>
      <c r="R204" s="65" t="str">
        <f ca="1">IFERROR(__xludf.DUMMYFUNCTION("""COMPUTED_VALUE"""),"")</f>
        <v/>
      </c>
      <c r="S204" s="65" t="str">
        <f ca="1">IFERROR(__xludf.DUMMYFUNCTION("""COMPUTED_VALUE"""),"")</f>
        <v/>
      </c>
      <c r="T204" s="65" t="str">
        <f ca="1">IFERROR(__xludf.DUMMYFUNCTION("""COMPUTED_VALUE"""),"")</f>
        <v/>
      </c>
      <c r="U204" s="65" t="str">
        <f ca="1">IFERROR(__xludf.DUMMYFUNCTION("""COMPUTED_VALUE"""),"")</f>
        <v/>
      </c>
      <c r="V204" s="65" t="str">
        <f ca="1">IFERROR(__xludf.DUMMYFUNCTION("""COMPUTED_VALUE"""),"")</f>
        <v/>
      </c>
      <c r="W204" s="65" t="str">
        <f ca="1">IFERROR(__xludf.DUMMYFUNCTION("""COMPUTED_VALUE"""),"")</f>
        <v/>
      </c>
      <c r="X204" s="65" t="str">
        <f ca="1">IFERROR(__xludf.DUMMYFUNCTION("""COMPUTED_VALUE"""),"")</f>
        <v/>
      </c>
      <c r="Y204" s="65" t="str">
        <f ca="1">IFERROR(__xludf.DUMMYFUNCTION("""COMPUTED_VALUE"""),"")</f>
        <v/>
      </c>
      <c r="Z204" s="65" t="str">
        <f ca="1">IFERROR(__xludf.DUMMYFUNCTION("""COMPUTED_VALUE"""),"")</f>
        <v/>
      </c>
      <c r="AA204" s="65" t="str">
        <f ca="1">IFERROR(__xludf.DUMMYFUNCTION("""COMPUTED_VALUE"""),"")</f>
        <v/>
      </c>
      <c r="AB204" s="65" t="str">
        <f ca="1">IFERROR(__xludf.DUMMYFUNCTION("""COMPUTED_VALUE"""),"")</f>
        <v/>
      </c>
      <c r="AC204" s="65" t="str">
        <f ca="1">IFERROR(__xludf.DUMMYFUNCTION("""COMPUTED_VALUE"""),"")</f>
        <v/>
      </c>
      <c r="AD204" s="65" t="str">
        <f ca="1">IFERROR(__xludf.DUMMYFUNCTION("""COMPUTED_VALUE"""),"")</f>
        <v/>
      </c>
      <c r="AE204" s="65" t="str">
        <f ca="1">IFERROR(__xludf.DUMMYFUNCTION("""COMPUTED_VALUE"""),"")</f>
        <v/>
      </c>
      <c r="AF204" s="65" t="str">
        <f ca="1">IFERROR(__xludf.DUMMYFUNCTION("""COMPUTED_VALUE"""),"")</f>
        <v/>
      </c>
      <c r="AG204" s="65" t="str">
        <f ca="1">IFERROR(__xludf.DUMMYFUNCTION("""COMPUTED_VALUE"""),"")</f>
        <v/>
      </c>
    </row>
    <row r="205" spans="1:33" ht="13">
      <c r="A205" s="63">
        <v>2</v>
      </c>
      <c r="B205" s="64" t="str">
        <f ca="1">IFERROR(__xludf.DUMMYFUNCTION("""COMPUTED_VALUE"""),"I.E. GEN. ST/DER - MI TIERNA EDAD")</f>
        <v>I.E. GEN. ST/DER - MI TIERNA EDAD</v>
      </c>
      <c r="C205" s="65">
        <f ca="1">IFERROR(__xludf.DUMMYFUNCTION("""COMPUTED_VALUE"""),22)</f>
        <v>22</v>
      </c>
      <c r="D205" s="66" t="str">
        <f ca="1">IFERROR(__xludf.DUMMYFUNCTION("""COMPUTED_VALUE"""),"Pendiente por Digitar")</f>
        <v>Pendiente por Digitar</v>
      </c>
      <c r="E205" s="65" t="str">
        <f ca="1">IFERROR(__xludf.DUMMYFUNCTION("""COMPUTED_VALUE"""),"")</f>
        <v/>
      </c>
      <c r="F205" s="65" t="str">
        <f ca="1">IFERROR(__xludf.DUMMYFUNCTION("""COMPUTED_VALUE"""),"")</f>
        <v/>
      </c>
      <c r="G205" s="65" t="str">
        <f ca="1">IFERROR(__xludf.DUMMYFUNCTION("""COMPUTED_VALUE"""),"")</f>
        <v/>
      </c>
      <c r="H205" s="65" t="str">
        <f ca="1">IFERROR(__xludf.DUMMYFUNCTION("""COMPUTED_VALUE"""),"")</f>
        <v/>
      </c>
      <c r="I205" s="65" t="str">
        <f ca="1">IFERROR(__xludf.DUMMYFUNCTION("""COMPUTED_VALUE"""),"")</f>
        <v/>
      </c>
      <c r="J205" s="65" t="str">
        <f ca="1">IFERROR(__xludf.DUMMYFUNCTION("""COMPUTED_VALUE"""),"")</f>
        <v/>
      </c>
      <c r="K205" s="65" t="str">
        <f ca="1">IFERROR(__xludf.DUMMYFUNCTION("""COMPUTED_VALUE"""),"")</f>
        <v/>
      </c>
      <c r="L205" s="65" t="str">
        <f ca="1">IFERROR(__xludf.DUMMYFUNCTION("""COMPUTED_VALUE"""),"")</f>
        <v/>
      </c>
      <c r="M205" s="65" t="str">
        <f ca="1">IFERROR(__xludf.DUMMYFUNCTION("""COMPUTED_VALUE"""),"")</f>
        <v/>
      </c>
      <c r="N205" s="65" t="str">
        <f ca="1">IFERROR(__xludf.DUMMYFUNCTION("""COMPUTED_VALUE"""),"")</f>
        <v/>
      </c>
      <c r="O205" s="65" t="str">
        <f ca="1">IFERROR(__xludf.DUMMYFUNCTION("""COMPUTED_VALUE"""),"")</f>
        <v/>
      </c>
      <c r="P205" s="65" t="str">
        <f ca="1">IFERROR(__xludf.DUMMYFUNCTION("""COMPUTED_VALUE"""),"")</f>
        <v/>
      </c>
      <c r="Q205" s="65" t="str">
        <f ca="1">IFERROR(__xludf.DUMMYFUNCTION("""COMPUTED_VALUE"""),"")</f>
        <v/>
      </c>
      <c r="R205" s="65" t="str">
        <f ca="1">IFERROR(__xludf.DUMMYFUNCTION("""COMPUTED_VALUE"""),"")</f>
        <v/>
      </c>
      <c r="S205" s="65" t="str">
        <f ca="1">IFERROR(__xludf.DUMMYFUNCTION("""COMPUTED_VALUE"""),"")</f>
        <v/>
      </c>
      <c r="T205" s="65" t="str">
        <f ca="1">IFERROR(__xludf.DUMMYFUNCTION("""COMPUTED_VALUE"""),"")</f>
        <v/>
      </c>
      <c r="U205" s="65" t="str">
        <f ca="1">IFERROR(__xludf.DUMMYFUNCTION("""COMPUTED_VALUE"""),"")</f>
        <v/>
      </c>
      <c r="V205" s="65" t="str">
        <f ca="1">IFERROR(__xludf.DUMMYFUNCTION("""COMPUTED_VALUE"""),"")</f>
        <v/>
      </c>
      <c r="W205" s="65" t="str">
        <f ca="1">IFERROR(__xludf.DUMMYFUNCTION("""COMPUTED_VALUE"""),"")</f>
        <v/>
      </c>
      <c r="X205" s="65" t="str">
        <f ca="1">IFERROR(__xludf.DUMMYFUNCTION("""COMPUTED_VALUE"""),"")</f>
        <v/>
      </c>
      <c r="Y205" s="65" t="str">
        <f ca="1">IFERROR(__xludf.DUMMYFUNCTION("""COMPUTED_VALUE"""),"")</f>
        <v/>
      </c>
      <c r="Z205" s="65" t="str">
        <f ca="1">IFERROR(__xludf.DUMMYFUNCTION("""COMPUTED_VALUE"""),"")</f>
        <v/>
      </c>
      <c r="AA205" s="65" t="str">
        <f ca="1">IFERROR(__xludf.DUMMYFUNCTION("""COMPUTED_VALUE"""),"")</f>
        <v/>
      </c>
      <c r="AB205" s="65" t="str">
        <f ca="1">IFERROR(__xludf.DUMMYFUNCTION("""COMPUTED_VALUE"""),"")</f>
        <v/>
      </c>
      <c r="AC205" s="65" t="str">
        <f ca="1">IFERROR(__xludf.DUMMYFUNCTION("""COMPUTED_VALUE"""),"")</f>
        <v/>
      </c>
      <c r="AD205" s="65" t="str">
        <f ca="1">IFERROR(__xludf.DUMMYFUNCTION("""COMPUTED_VALUE"""),"")</f>
        <v/>
      </c>
      <c r="AE205" s="65" t="str">
        <f ca="1">IFERROR(__xludf.DUMMYFUNCTION("""COMPUTED_VALUE"""),"")</f>
        <v/>
      </c>
      <c r="AF205" s="65" t="str">
        <f ca="1">IFERROR(__xludf.DUMMYFUNCTION("""COMPUTED_VALUE"""),"")</f>
        <v/>
      </c>
      <c r="AG205" s="65" t="str">
        <f ca="1">IFERROR(__xludf.DUMMYFUNCTION("""COMPUTED_VALUE"""),"")</f>
        <v/>
      </c>
    </row>
    <row r="206" spans="1:33" ht="13">
      <c r="A206" s="63">
        <v>2</v>
      </c>
      <c r="B206" s="64" t="str">
        <f ca="1">IFERROR(__xludf.DUMMYFUNCTION("""COMPUTED_VALUE"""),"I.E. INTEGRADO DE SOACHA")</f>
        <v>I.E. INTEGRADO DE SOACHA</v>
      </c>
      <c r="C206" s="65">
        <f ca="1">IFERROR(__xludf.DUMMYFUNCTION("""COMPUTED_VALUE"""),1)</f>
        <v>1</v>
      </c>
      <c r="D206" s="66" t="str">
        <f ca="1">IFERROR(__xludf.DUMMYFUNCTION("""COMPUTED_VALUE"""),"Pendiente por Digitar")</f>
        <v>Pendiente por Digitar</v>
      </c>
      <c r="E206" s="65" t="str">
        <f ca="1">IFERROR(__xludf.DUMMYFUNCTION("""COMPUTED_VALUE"""),"")</f>
        <v/>
      </c>
      <c r="F206" s="65" t="str">
        <f ca="1">IFERROR(__xludf.DUMMYFUNCTION("""COMPUTED_VALUE"""),"")</f>
        <v/>
      </c>
      <c r="G206" s="65" t="str">
        <f ca="1">IFERROR(__xludf.DUMMYFUNCTION("""COMPUTED_VALUE"""),"")</f>
        <v/>
      </c>
      <c r="H206" s="65" t="str">
        <f ca="1">IFERROR(__xludf.DUMMYFUNCTION("""COMPUTED_VALUE"""),"")</f>
        <v/>
      </c>
      <c r="I206" s="65" t="str">
        <f ca="1">IFERROR(__xludf.DUMMYFUNCTION("""COMPUTED_VALUE"""),"")</f>
        <v/>
      </c>
      <c r="J206" s="65" t="str">
        <f ca="1">IFERROR(__xludf.DUMMYFUNCTION("""COMPUTED_VALUE"""),"")</f>
        <v/>
      </c>
      <c r="K206" s="65" t="str">
        <f ca="1">IFERROR(__xludf.DUMMYFUNCTION("""COMPUTED_VALUE"""),"")</f>
        <v/>
      </c>
      <c r="L206" s="65" t="str">
        <f ca="1">IFERROR(__xludf.DUMMYFUNCTION("""COMPUTED_VALUE"""),"")</f>
        <v/>
      </c>
      <c r="M206" s="65" t="str">
        <f ca="1">IFERROR(__xludf.DUMMYFUNCTION("""COMPUTED_VALUE"""),"")</f>
        <v/>
      </c>
      <c r="N206" s="65" t="str">
        <f ca="1">IFERROR(__xludf.DUMMYFUNCTION("""COMPUTED_VALUE"""),"")</f>
        <v/>
      </c>
      <c r="O206" s="65" t="str">
        <f ca="1">IFERROR(__xludf.DUMMYFUNCTION("""COMPUTED_VALUE"""),"")</f>
        <v/>
      </c>
      <c r="P206" s="65" t="str">
        <f ca="1">IFERROR(__xludf.DUMMYFUNCTION("""COMPUTED_VALUE"""),"")</f>
        <v/>
      </c>
      <c r="Q206" s="65" t="str">
        <f ca="1">IFERROR(__xludf.DUMMYFUNCTION("""COMPUTED_VALUE"""),"")</f>
        <v/>
      </c>
      <c r="R206" s="65" t="str">
        <f ca="1">IFERROR(__xludf.DUMMYFUNCTION("""COMPUTED_VALUE"""),"")</f>
        <v/>
      </c>
      <c r="S206" s="65" t="str">
        <f ca="1">IFERROR(__xludf.DUMMYFUNCTION("""COMPUTED_VALUE"""),"")</f>
        <v/>
      </c>
      <c r="T206" s="65" t="str">
        <f ca="1">IFERROR(__xludf.DUMMYFUNCTION("""COMPUTED_VALUE"""),"")</f>
        <v/>
      </c>
      <c r="U206" s="65" t="str">
        <f ca="1">IFERROR(__xludf.DUMMYFUNCTION("""COMPUTED_VALUE"""),"")</f>
        <v/>
      </c>
      <c r="V206" s="65" t="str">
        <f ca="1">IFERROR(__xludf.DUMMYFUNCTION("""COMPUTED_VALUE"""),"")</f>
        <v/>
      </c>
      <c r="W206" s="65" t="str">
        <f ca="1">IFERROR(__xludf.DUMMYFUNCTION("""COMPUTED_VALUE"""),"")</f>
        <v/>
      </c>
      <c r="X206" s="65" t="str">
        <f ca="1">IFERROR(__xludf.DUMMYFUNCTION("""COMPUTED_VALUE"""),"")</f>
        <v/>
      </c>
      <c r="Y206" s="65" t="str">
        <f ca="1">IFERROR(__xludf.DUMMYFUNCTION("""COMPUTED_VALUE"""),"")</f>
        <v/>
      </c>
      <c r="Z206" s="65" t="str">
        <f ca="1">IFERROR(__xludf.DUMMYFUNCTION("""COMPUTED_VALUE"""),"")</f>
        <v/>
      </c>
      <c r="AA206" s="65" t="str">
        <f ca="1">IFERROR(__xludf.DUMMYFUNCTION("""COMPUTED_VALUE"""),"")</f>
        <v/>
      </c>
      <c r="AB206" s="65" t="str">
        <f ca="1">IFERROR(__xludf.DUMMYFUNCTION("""COMPUTED_VALUE"""),"")</f>
        <v/>
      </c>
      <c r="AC206" s="65" t="str">
        <f ca="1">IFERROR(__xludf.DUMMYFUNCTION("""COMPUTED_VALUE"""),"")</f>
        <v/>
      </c>
      <c r="AD206" s="65" t="str">
        <f ca="1">IFERROR(__xludf.DUMMYFUNCTION("""COMPUTED_VALUE"""),"")</f>
        <v/>
      </c>
      <c r="AE206" s="65" t="str">
        <f ca="1">IFERROR(__xludf.DUMMYFUNCTION("""COMPUTED_VALUE"""),"")</f>
        <v/>
      </c>
      <c r="AF206" s="65" t="str">
        <f ca="1">IFERROR(__xludf.DUMMYFUNCTION("""COMPUTED_VALUE"""),"")</f>
        <v/>
      </c>
      <c r="AG206" s="65" t="str">
        <f ca="1">IFERROR(__xludf.DUMMYFUNCTION("""COMPUTED_VALUE"""),"")</f>
        <v/>
      </c>
    </row>
    <row r="207" spans="1:33" ht="13">
      <c r="A207" s="63">
        <v>2</v>
      </c>
      <c r="B207" s="64" t="str">
        <f ca="1">IFERROR(__xludf.DUMMYFUNCTION("""COMPUTED_VALUE"""),"I.E. INTEGRADO DE SOACHA")</f>
        <v>I.E. INTEGRADO DE SOACHA</v>
      </c>
      <c r="C207" s="65">
        <f ca="1">IFERROR(__xludf.DUMMYFUNCTION("""COMPUTED_VALUE"""),2)</f>
        <v>2</v>
      </c>
      <c r="D207" s="66" t="str">
        <f ca="1">IFERROR(__xludf.DUMMYFUNCTION("""COMPUTED_VALUE"""),"Pendiente por Digitar")</f>
        <v>Pendiente por Digitar</v>
      </c>
      <c r="E207" s="65" t="str">
        <f ca="1">IFERROR(__xludf.DUMMYFUNCTION("""COMPUTED_VALUE"""),"")</f>
        <v/>
      </c>
      <c r="F207" s="65" t="str">
        <f ca="1">IFERROR(__xludf.DUMMYFUNCTION("""COMPUTED_VALUE"""),"")</f>
        <v/>
      </c>
      <c r="G207" s="65" t="str">
        <f ca="1">IFERROR(__xludf.DUMMYFUNCTION("""COMPUTED_VALUE"""),"")</f>
        <v/>
      </c>
      <c r="H207" s="65" t="str">
        <f ca="1">IFERROR(__xludf.DUMMYFUNCTION("""COMPUTED_VALUE"""),"")</f>
        <v/>
      </c>
      <c r="I207" s="65" t="str">
        <f ca="1">IFERROR(__xludf.DUMMYFUNCTION("""COMPUTED_VALUE"""),"")</f>
        <v/>
      </c>
      <c r="J207" s="65" t="str">
        <f ca="1">IFERROR(__xludf.DUMMYFUNCTION("""COMPUTED_VALUE"""),"")</f>
        <v/>
      </c>
      <c r="K207" s="65" t="str">
        <f ca="1">IFERROR(__xludf.DUMMYFUNCTION("""COMPUTED_VALUE"""),"")</f>
        <v/>
      </c>
      <c r="L207" s="65" t="str">
        <f ca="1">IFERROR(__xludf.DUMMYFUNCTION("""COMPUTED_VALUE"""),"")</f>
        <v/>
      </c>
      <c r="M207" s="65" t="str">
        <f ca="1">IFERROR(__xludf.DUMMYFUNCTION("""COMPUTED_VALUE"""),"")</f>
        <v/>
      </c>
      <c r="N207" s="65" t="str">
        <f ca="1">IFERROR(__xludf.DUMMYFUNCTION("""COMPUTED_VALUE"""),"")</f>
        <v/>
      </c>
      <c r="O207" s="65" t="str">
        <f ca="1">IFERROR(__xludf.DUMMYFUNCTION("""COMPUTED_VALUE"""),"")</f>
        <v/>
      </c>
      <c r="P207" s="65" t="str">
        <f ca="1">IFERROR(__xludf.DUMMYFUNCTION("""COMPUTED_VALUE"""),"")</f>
        <v/>
      </c>
      <c r="Q207" s="65" t="str">
        <f ca="1">IFERROR(__xludf.DUMMYFUNCTION("""COMPUTED_VALUE"""),"")</f>
        <v/>
      </c>
      <c r="R207" s="65" t="str">
        <f ca="1">IFERROR(__xludf.DUMMYFUNCTION("""COMPUTED_VALUE"""),"")</f>
        <v/>
      </c>
      <c r="S207" s="65" t="str">
        <f ca="1">IFERROR(__xludf.DUMMYFUNCTION("""COMPUTED_VALUE"""),"")</f>
        <v/>
      </c>
      <c r="T207" s="65" t="str">
        <f ca="1">IFERROR(__xludf.DUMMYFUNCTION("""COMPUTED_VALUE"""),"")</f>
        <v/>
      </c>
      <c r="U207" s="65" t="str">
        <f ca="1">IFERROR(__xludf.DUMMYFUNCTION("""COMPUTED_VALUE"""),"")</f>
        <v/>
      </c>
      <c r="V207" s="65" t="str">
        <f ca="1">IFERROR(__xludf.DUMMYFUNCTION("""COMPUTED_VALUE"""),"")</f>
        <v/>
      </c>
      <c r="W207" s="65" t="str">
        <f ca="1">IFERROR(__xludf.DUMMYFUNCTION("""COMPUTED_VALUE"""),"")</f>
        <v/>
      </c>
      <c r="X207" s="65" t="str">
        <f ca="1">IFERROR(__xludf.DUMMYFUNCTION("""COMPUTED_VALUE"""),"")</f>
        <v/>
      </c>
      <c r="Y207" s="65" t="str">
        <f ca="1">IFERROR(__xludf.DUMMYFUNCTION("""COMPUTED_VALUE"""),"")</f>
        <v/>
      </c>
      <c r="Z207" s="65" t="str">
        <f ca="1">IFERROR(__xludf.DUMMYFUNCTION("""COMPUTED_VALUE"""),"")</f>
        <v/>
      </c>
      <c r="AA207" s="65" t="str">
        <f ca="1">IFERROR(__xludf.DUMMYFUNCTION("""COMPUTED_VALUE"""),"")</f>
        <v/>
      </c>
      <c r="AB207" s="65" t="str">
        <f ca="1">IFERROR(__xludf.DUMMYFUNCTION("""COMPUTED_VALUE"""),"")</f>
        <v/>
      </c>
      <c r="AC207" s="65" t="str">
        <f ca="1">IFERROR(__xludf.DUMMYFUNCTION("""COMPUTED_VALUE"""),"")</f>
        <v/>
      </c>
      <c r="AD207" s="65" t="str">
        <f ca="1">IFERROR(__xludf.DUMMYFUNCTION("""COMPUTED_VALUE"""),"")</f>
        <v/>
      </c>
      <c r="AE207" s="65" t="str">
        <f ca="1">IFERROR(__xludf.DUMMYFUNCTION("""COMPUTED_VALUE"""),"")</f>
        <v/>
      </c>
      <c r="AF207" s="65" t="str">
        <f ca="1">IFERROR(__xludf.DUMMYFUNCTION("""COMPUTED_VALUE"""),"")</f>
        <v/>
      </c>
      <c r="AG207" s="65" t="str">
        <f ca="1">IFERROR(__xludf.DUMMYFUNCTION("""COMPUTED_VALUE"""),"")</f>
        <v/>
      </c>
    </row>
    <row r="208" spans="1:33" ht="13">
      <c r="A208" s="63">
        <v>2</v>
      </c>
      <c r="B208" s="64" t="str">
        <f ca="1">IFERROR(__xludf.DUMMYFUNCTION("""COMPUTED_VALUE"""),"I.E. INTEGRADO DE SOACHA")</f>
        <v>I.E. INTEGRADO DE SOACHA</v>
      </c>
      <c r="C208" s="65">
        <f ca="1">IFERROR(__xludf.DUMMYFUNCTION("""COMPUTED_VALUE"""),3)</f>
        <v>3</v>
      </c>
      <c r="D208" s="66" t="str">
        <f ca="1">IFERROR(__xludf.DUMMYFUNCTION("""COMPUTED_VALUE"""),"Pendiente por Digitar")</f>
        <v>Pendiente por Digitar</v>
      </c>
      <c r="E208" s="65" t="str">
        <f ca="1">IFERROR(__xludf.DUMMYFUNCTION("""COMPUTED_VALUE"""),"")</f>
        <v/>
      </c>
      <c r="F208" s="65" t="str">
        <f ca="1">IFERROR(__xludf.DUMMYFUNCTION("""COMPUTED_VALUE"""),"")</f>
        <v/>
      </c>
      <c r="G208" s="65" t="str">
        <f ca="1">IFERROR(__xludf.DUMMYFUNCTION("""COMPUTED_VALUE"""),"")</f>
        <v/>
      </c>
      <c r="H208" s="65" t="str">
        <f ca="1">IFERROR(__xludf.DUMMYFUNCTION("""COMPUTED_VALUE"""),"")</f>
        <v/>
      </c>
      <c r="I208" s="65" t="str">
        <f ca="1">IFERROR(__xludf.DUMMYFUNCTION("""COMPUTED_VALUE"""),"")</f>
        <v/>
      </c>
      <c r="J208" s="65" t="str">
        <f ca="1">IFERROR(__xludf.DUMMYFUNCTION("""COMPUTED_VALUE"""),"")</f>
        <v/>
      </c>
      <c r="K208" s="65" t="str">
        <f ca="1">IFERROR(__xludf.DUMMYFUNCTION("""COMPUTED_VALUE"""),"")</f>
        <v/>
      </c>
      <c r="L208" s="65" t="str">
        <f ca="1">IFERROR(__xludf.DUMMYFUNCTION("""COMPUTED_VALUE"""),"")</f>
        <v/>
      </c>
      <c r="M208" s="65" t="str">
        <f ca="1">IFERROR(__xludf.DUMMYFUNCTION("""COMPUTED_VALUE"""),"")</f>
        <v/>
      </c>
      <c r="N208" s="65" t="str">
        <f ca="1">IFERROR(__xludf.DUMMYFUNCTION("""COMPUTED_VALUE"""),"")</f>
        <v/>
      </c>
      <c r="O208" s="65" t="str">
        <f ca="1">IFERROR(__xludf.DUMMYFUNCTION("""COMPUTED_VALUE"""),"")</f>
        <v/>
      </c>
      <c r="P208" s="65" t="str">
        <f ca="1">IFERROR(__xludf.DUMMYFUNCTION("""COMPUTED_VALUE"""),"")</f>
        <v/>
      </c>
      <c r="Q208" s="65" t="str">
        <f ca="1">IFERROR(__xludf.DUMMYFUNCTION("""COMPUTED_VALUE"""),"")</f>
        <v/>
      </c>
      <c r="R208" s="65" t="str">
        <f ca="1">IFERROR(__xludf.DUMMYFUNCTION("""COMPUTED_VALUE"""),"")</f>
        <v/>
      </c>
      <c r="S208" s="65" t="str">
        <f ca="1">IFERROR(__xludf.DUMMYFUNCTION("""COMPUTED_VALUE"""),"")</f>
        <v/>
      </c>
      <c r="T208" s="65" t="str">
        <f ca="1">IFERROR(__xludf.DUMMYFUNCTION("""COMPUTED_VALUE"""),"")</f>
        <v/>
      </c>
      <c r="U208" s="65" t="str">
        <f ca="1">IFERROR(__xludf.DUMMYFUNCTION("""COMPUTED_VALUE"""),"")</f>
        <v/>
      </c>
      <c r="V208" s="65" t="str">
        <f ca="1">IFERROR(__xludf.DUMMYFUNCTION("""COMPUTED_VALUE"""),"")</f>
        <v/>
      </c>
      <c r="W208" s="65" t="str">
        <f ca="1">IFERROR(__xludf.DUMMYFUNCTION("""COMPUTED_VALUE"""),"")</f>
        <v/>
      </c>
      <c r="X208" s="65" t="str">
        <f ca="1">IFERROR(__xludf.DUMMYFUNCTION("""COMPUTED_VALUE"""),"")</f>
        <v/>
      </c>
      <c r="Y208" s="65" t="str">
        <f ca="1">IFERROR(__xludf.DUMMYFUNCTION("""COMPUTED_VALUE"""),"")</f>
        <v/>
      </c>
      <c r="Z208" s="65" t="str">
        <f ca="1">IFERROR(__xludf.DUMMYFUNCTION("""COMPUTED_VALUE"""),"")</f>
        <v/>
      </c>
      <c r="AA208" s="65" t="str">
        <f ca="1">IFERROR(__xludf.DUMMYFUNCTION("""COMPUTED_VALUE"""),"")</f>
        <v/>
      </c>
      <c r="AB208" s="65" t="str">
        <f ca="1">IFERROR(__xludf.DUMMYFUNCTION("""COMPUTED_VALUE"""),"")</f>
        <v/>
      </c>
      <c r="AC208" s="65" t="str">
        <f ca="1">IFERROR(__xludf.DUMMYFUNCTION("""COMPUTED_VALUE"""),"")</f>
        <v/>
      </c>
      <c r="AD208" s="65" t="str">
        <f ca="1">IFERROR(__xludf.DUMMYFUNCTION("""COMPUTED_VALUE"""),"")</f>
        <v/>
      </c>
      <c r="AE208" s="65" t="str">
        <f ca="1">IFERROR(__xludf.DUMMYFUNCTION("""COMPUTED_VALUE"""),"")</f>
        <v/>
      </c>
      <c r="AF208" s="65" t="str">
        <f ca="1">IFERROR(__xludf.DUMMYFUNCTION("""COMPUTED_VALUE"""),"")</f>
        <v/>
      </c>
      <c r="AG208" s="65" t="str">
        <f ca="1">IFERROR(__xludf.DUMMYFUNCTION("""COMPUTED_VALUE"""),"")</f>
        <v/>
      </c>
    </row>
    <row r="209" spans="1:33" ht="13">
      <c r="A209" s="63">
        <v>2</v>
      </c>
      <c r="B209" s="64" t="str">
        <f ca="1">IFERROR(__xludf.DUMMYFUNCTION("""COMPUTED_VALUE"""),"I.E. INTEGRADO DE SOACHA")</f>
        <v>I.E. INTEGRADO DE SOACHA</v>
      </c>
      <c r="C209" s="65">
        <f ca="1">IFERROR(__xludf.DUMMYFUNCTION("""COMPUTED_VALUE"""),4)</f>
        <v>4</v>
      </c>
      <c r="D209" s="66" t="str">
        <f ca="1">IFERROR(__xludf.DUMMYFUNCTION("""COMPUTED_VALUE"""),"Pendiente por Digitar")</f>
        <v>Pendiente por Digitar</v>
      </c>
      <c r="E209" s="65" t="str">
        <f ca="1">IFERROR(__xludf.DUMMYFUNCTION("""COMPUTED_VALUE"""),"")</f>
        <v/>
      </c>
      <c r="F209" s="65" t="str">
        <f ca="1">IFERROR(__xludf.DUMMYFUNCTION("""COMPUTED_VALUE"""),"")</f>
        <v/>
      </c>
      <c r="G209" s="65" t="str">
        <f ca="1">IFERROR(__xludf.DUMMYFUNCTION("""COMPUTED_VALUE"""),"")</f>
        <v/>
      </c>
      <c r="H209" s="65" t="str">
        <f ca="1">IFERROR(__xludf.DUMMYFUNCTION("""COMPUTED_VALUE"""),"")</f>
        <v/>
      </c>
      <c r="I209" s="65" t="str">
        <f ca="1">IFERROR(__xludf.DUMMYFUNCTION("""COMPUTED_VALUE"""),"")</f>
        <v/>
      </c>
      <c r="J209" s="65" t="str">
        <f ca="1">IFERROR(__xludf.DUMMYFUNCTION("""COMPUTED_VALUE"""),"")</f>
        <v/>
      </c>
      <c r="K209" s="65" t="str">
        <f ca="1">IFERROR(__xludf.DUMMYFUNCTION("""COMPUTED_VALUE"""),"")</f>
        <v/>
      </c>
      <c r="L209" s="65" t="str">
        <f ca="1">IFERROR(__xludf.DUMMYFUNCTION("""COMPUTED_VALUE"""),"")</f>
        <v/>
      </c>
      <c r="M209" s="65" t="str">
        <f ca="1">IFERROR(__xludf.DUMMYFUNCTION("""COMPUTED_VALUE"""),"")</f>
        <v/>
      </c>
      <c r="N209" s="65" t="str">
        <f ca="1">IFERROR(__xludf.DUMMYFUNCTION("""COMPUTED_VALUE"""),"")</f>
        <v/>
      </c>
      <c r="O209" s="65" t="str">
        <f ca="1">IFERROR(__xludf.DUMMYFUNCTION("""COMPUTED_VALUE"""),"")</f>
        <v/>
      </c>
      <c r="P209" s="65" t="str">
        <f ca="1">IFERROR(__xludf.DUMMYFUNCTION("""COMPUTED_VALUE"""),"")</f>
        <v/>
      </c>
      <c r="Q209" s="65" t="str">
        <f ca="1">IFERROR(__xludf.DUMMYFUNCTION("""COMPUTED_VALUE"""),"")</f>
        <v/>
      </c>
      <c r="R209" s="65" t="str">
        <f ca="1">IFERROR(__xludf.DUMMYFUNCTION("""COMPUTED_VALUE"""),"")</f>
        <v/>
      </c>
      <c r="S209" s="65" t="str">
        <f ca="1">IFERROR(__xludf.DUMMYFUNCTION("""COMPUTED_VALUE"""),"")</f>
        <v/>
      </c>
      <c r="T209" s="65" t="str">
        <f ca="1">IFERROR(__xludf.DUMMYFUNCTION("""COMPUTED_VALUE"""),"")</f>
        <v/>
      </c>
      <c r="U209" s="65" t="str">
        <f ca="1">IFERROR(__xludf.DUMMYFUNCTION("""COMPUTED_VALUE"""),"")</f>
        <v/>
      </c>
      <c r="V209" s="65" t="str">
        <f ca="1">IFERROR(__xludf.DUMMYFUNCTION("""COMPUTED_VALUE"""),"")</f>
        <v/>
      </c>
      <c r="W209" s="65" t="str">
        <f ca="1">IFERROR(__xludf.DUMMYFUNCTION("""COMPUTED_VALUE"""),"")</f>
        <v/>
      </c>
      <c r="X209" s="65" t="str">
        <f ca="1">IFERROR(__xludf.DUMMYFUNCTION("""COMPUTED_VALUE"""),"")</f>
        <v/>
      </c>
      <c r="Y209" s="65" t="str">
        <f ca="1">IFERROR(__xludf.DUMMYFUNCTION("""COMPUTED_VALUE"""),"")</f>
        <v/>
      </c>
      <c r="Z209" s="65" t="str">
        <f ca="1">IFERROR(__xludf.DUMMYFUNCTION("""COMPUTED_VALUE"""),"")</f>
        <v/>
      </c>
      <c r="AA209" s="65" t="str">
        <f ca="1">IFERROR(__xludf.DUMMYFUNCTION("""COMPUTED_VALUE"""),"")</f>
        <v/>
      </c>
      <c r="AB209" s="65" t="str">
        <f ca="1">IFERROR(__xludf.DUMMYFUNCTION("""COMPUTED_VALUE"""),"")</f>
        <v/>
      </c>
      <c r="AC209" s="65" t="str">
        <f ca="1">IFERROR(__xludf.DUMMYFUNCTION("""COMPUTED_VALUE"""),"")</f>
        <v/>
      </c>
      <c r="AD209" s="65" t="str">
        <f ca="1">IFERROR(__xludf.DUMMYFUNCTION("""COMPUTED_VALUE"""),"")</f>
        <v/>
      </c>
      <c r="AE209" s="65" t="str">
        <f ca="1">IFERROR(__xludf.DUMMYFUNCTION("""COMPUTED_VALUE"""),"")</f>
        <v/>
      </c>
      <c r="AF209" s="65" t="str">
        <f ca="1">IFERROR(__xludf.DUMMYFUNCTION("""COMPUTED_VALUE"""),"")</f>
        <v/>
      </c>
      <c r="AG209" s="65" t="str">
        <f ca="1">IFERROR(__xludf.DUMMYFUNCTION("""COMPUTED_VALUE"""),"")</f>
        <v/>
      </c>
    </row>
    <row r="210" spans="1:33" ht="13">
      <c r="A210" s="63">
        <v>2</v>
      </c>
      <c r="B210" s="64" t="str">
        <f ca="1">IFERROR(__xludf.DUMMYFUNCTION("""COMPUTED_VALUE"""),"I.E. INTEGRADO DE SOACHA")</f>
        <v>I.E. INTEGRADO DE SOACHA</v>
      </c>
      <c r="C210" s="65">
        <f ca="1">IFERROR(__xludf.DUMMYFUNCTION("""COMPUTED_VALUE"""),5)</f>
        <v>5</v>
      </c>
      <c r="D210" s="66" t="str">
        <f ca="1">IFERROR(__xludf.DUMMYFUNCTION("""COMPUTED_VALUE"""),"Pendiente por Digitar")</f>
        <v>Pendiente por Digitar</v>
      </c>
      <c r="E210" s="65" t="str">
        <f ca="1">IFERROR(__xludf.DUMMYFUNCTION("""COMPUTED_VALUE"""),"")</f>
        <v/>
      </c>
      <c r="F210" s="65" t="str">
        <f ca="1">IFERROR(__xludf.DUMMYFUNCTION("""COMPUTED_VALUE"""),"")</f>
        <v/>
      </c>
      <c r="G210" s="65" t="str">
        <f ca="1">IFERROR(__xludf.DUMMYFUNCTION("""COMPUTED_VALUE"""),"")</f>
        <v/>
      </c>
      <c r="H210" s="65" t="str">
        <f ca="1">IFERROR(__xludf.DUMMYFUNCTION("""COMPUTED_VALUE"""),"")</f>
        <v/>
      </c>
      <c r="I210" s="65" t="str">
        <f ca="1">IFERROR(__xludf.DUMMYFUNCTION("""COMPUTED_VALUE"""),"")</f>
        <v/>
      </c>
      <c r="J210" s="65" t="str">
        <f ca="1">IFERROR(__xludf.DUMMYFUNCTION("""COMPUTED_VALUE"""),"")</f>
        <v/>
      </c>
      <c r="K210" s="65" t="str">
        <f ca="1">IFERROR(__xludf.DUMMYFUNCTION("""COMPUTED_VALUE"""),"")</f>
        <v/>
      </c>
      <c r="L210" s="65" t="str">
        <f ca="1">IFERROR(__xludf.DUMMYFUNCTION("""COMPUTED_VALUE"""),"")</f>
        <v/>
      </c>
      <c r="M210" s="65" t="str">
        <f ca="1">IFERROR(__xludf.DUMMYFUNCTION("""COMPUTED_VALUE"""),"")</f>
        <v/>
      </c>
      <c r="N210" s="65" t="str">
        <f ca="1">IFERROR(__xludf.DUMMYFUNCTION("""COMPUTED_VALUE"""),"")</f>
        <v/>
      </c>
      <c r="O210" s="65" t="str">
        <f ca="1">IFERROR(__xludf.DUMMYFUNCTION("""COMPUTED_VALUE"""),"")</f>
        <v/>
      </c>
      <c r="P210" s="65" t="str">
        <f ca="1">IFERROR(__xludf.DUMMYFUNCTION("""COMPUTED_VALUE"""),"")</f>
        <v/>
      </c>
      <c r="Q210" s="65" t="str">
        <f ca="1">IFERROR(__xludf.DUMMYFUNCTION("""COMPUTED_VALUE"""),"")</f>
        <v/>
      </c>
      <c r="R210" s="65" t="str">
        <f ca="1">IFERROR(__xludf.DUMMYFUNCTION("""COMPUTED_VALUE"""),"")</f>
        <v/>
      </c>
      <c r="S210" s="65" t="str">
        <f ca="1">IFERROR(__xludf.DUMMYFUNCTION("""COMPUTED_VALUE"""),"")</f>
        <v/>
      </c>
      <c r="T210" s="65" t="str">
        <f ca="1">IFERROR(__xludf.DUMMYFUNCTION("""COMPUTED_VALUE"""),"")</f>
        <v/>
      </c>
      <c r="U210" s="65" t="str">
        <f ca="1">IFERROR(__xludf.DUMMYFUNCTION("""COMPUTED_VALUE"""),"")</f>
        <v/>
      </c>
      <c r="V210" s="65" t="str">
        <f ca="1">IFERROR(__xludf.DUMMYFUNCTION("""COMPUTED_VALUE"""),"")</f>
        <v/>
      </c>
      <c r="W210" s="65" t="str">
        <f ca="1">IFERROR(__xludf.DUMMYFUNCTION("""COMPUTED_VALUE"""),"")</f>
        <v/>
      </c>
      <c r="X210" s="65" t="str">
        <f ca="1">IFERROR(__xludf.DUMMYFUNCTION("""COMPUTED_VALUE"""),"")</f>
        <v/>
      </c>
      <c r="Y210" s="65" t="str">
        <f ca="1">IFERROR(__xludf.DUMMYFUNCTION("""COMPUTED_VALUE"""),"")</f>
        <v/>
      </c>
      <c r="Z210" s="65" t="str">
        <f ca="1">IFERROR(__xludf.DUMMYFUNCTION("""COMPUTED_VALUE"""),"")</f>
        <v/>
      </c>
      <c r="AA210" s="65" t="str">
        <f ca="1">IFERROR(__xludf.DUMMYFUNCTION("""COMPUTED_VALUE"""),"")</f>
        <v/>
      </c>
      <c r="AB210" s="65" t="str">
        <f ca="1">IFERROR(__xludf.DUMMYFUNCTION("""COMPUTED_VALUE"""),"")</f>
        <v/>
      </c>
      <c r="AC210" s="65" t="str">
        <f ca="1">IFERROR(__xludf.DUMMYFUNCTION("""COMPUTED_VALUE"""),"")</f>
        <v/>
      </c>
      <c r="AD210" s="65" t="str">
        <f ca="1">IFERROR(__xludf.DUMMYFUNCTION("""COMPUTED_VALUE"""),"")</f>
        <v/>
      </c>
      <c r="AE210" s="65" t="str">
        <f ca="1">IFERROR(__xludf.DUMMYFUNCTION("""COMPUTED_VALUE"""),"")</f>
        <v/>
      </c>
      <c r="AF210" s="65" t="str">
        <f ca="1">IFERROR(__xludf.DUMMYFUNCTION("""COMPUTED_VALUE"""),"")</f>
        <v/>
      </c>
      <c r="AG210" s="65" t="str">
        <f ca="1">IFERROR(__xludf.DUMMYFUNCTION("""COMPUTED_VALUE"""),"")</f>
        <v/>
      </c>
    </row>
    <row r="211" spans="1:33" ht="13">
      <c r="A211" s="63">
        <v>2</v>
      </c>
      <c r="B211" s="64" t="str">
        <f ca="1">IFERROR(__xludf.DUMMYFUNCTION("""COMPUTED_VALUE"""),"I.E. INTEGRADO DE SOACHA")</f>
        <v>I.E. INTEGRADO DE SOACHA</v>
      </c>
      <c r="C211" s="65">
        <f ca="1">IFERROR(__xludf.DUMMYFUNCTION("""COMPUTED_VALUE"""),6)</f>
        <v>6</v>
      </c>
      <c r="D211" s="66" t="str">
        <f ca="1">IFERROR(__xludf.DUMMYFUNCTION("""COMPUTED_VALUE"""),"Pendiente por Digitar")</f>
        <v>Pendiente por Digitar</v>
      </c>
      <c r="E211" s="65" t="str">
        <f ca="1">IFERROR(__xludf.DUMMYFUNCTION("""COMPUTED_VALUE"""),"")</f>
        <v/>
      </c>
      <c r="F211" s="65" t="str">
        <f ca="1">IFERROR(__xludf.DUMMYFUNCTION("""COMPUTED_VALUE"""),"")</f>
        <v/>
      </c>
      <c r="G211" s="65" t="str">
        <f ca="1">IFERROR(__xludf.DUMMYFUNCTION("""COMPUTED_VALUE"""),"")</f>
        <v/>
      </c>
      <c r="H211" s="65" t="str">
        <f ca="1">IFERROR(__xludf.DUMMYFUNCTION("""COMPUTED_VALUE"""),"")</f>
        <v/>
      </c>
      <c r="I211" s="65" t="str">
        <f ca="1">IFERROR(__xludf.DUMMYFUNCTION("""COMPUTED_VALUE"""),"")</f>
        <v/>
      </c>
      <c r="J211" s="65" t="str">
        <f ca="1">IFERROR(__xludf.DUMMYFUNCTION("""COMPUTED_VALUE"""),"")</f>
        <v/>
      </c>
      <c r="K211" s="65" t="str">
        <f ca="1">IFERROR(__xludf.DUMMYFUNCTION("""COMPUTED_VALUE"""),"")</f>
        <v/>
      </c>
      <c r="L211" s="65" t="str">
        <f ca="1">IFERROR(__xludf.DUMMYFUNCTION("""COMPUTED_VALUE"""),"")</f>
        <v/>
      </c>
      <c r="M211" s="65" t="str">
        <f ca="1">IFERROR(__xludf.DUMMYFUNCTION("""COMPUTED_VALUE"""),"")</f>
        <v/>
      </c>
      <c r="N211" s="65" t="str">
        <f ca="1">IFERROR(__xludf.DUMMYFUNCTION("""COMPUTED_VALUE"""),"")</f>
        <v/>
      </c>
      <c r="O211" s="65" t="str">
        <f ca="1">IFERROR(__xludf.DUMMYFUNCTION("""COMPUTED_VALUE"""),"")</f>
        <v/>
      </c>
      <c r="P211" s="65" t="str">
        <f ca="1">IFERROR(__xludf.DUMMYFUNCTION("""COMPUTED_VALUE"""),"")</f>
        <v/>
      </c>
      <c r="Q211" s="65" t="str">
        <f ca="1">IFERROR(__xludf.DUMMYFUNCTION("""COMPUTED_VALUE"""),"")</f>
        <v/>
      </c>
      <c r="R211" s="65" t="str">
        <f ca="1">IFERROR(__xludf.DUMMYFUNCTION("""COMPUTED_VALUE"""),"")</f>
        <v/>
      </c>
      <c r="S211" s="65" t="str">
        <f ca="1">IFERROR(__xludf.DUMMYFUNCTION("""COMPUTED_VALUE"""),"")</f>
        <v/>
      </c>
      <c r="T211" s="65" t="str">
        <f ca="1">IFERROR(__xludf.DUMMYFUNCTION("""COMPUTED_VALUE"""),"")</f>
        <v/>
      </c>
      <c r="U211" s="65" t="str">
        <f ca="1">IFERROR(__xludf.DUMMYFUNCTION("""COMPUTED_VALUE"""),"")</f>
        <v/>
      </c>
      <c r="V211" s="65" t="str">
        <f ca="1">IFERROR(__xludf.DUMMYFUNCTION("""COMPUTED_VALUE"""),"")</f>
        <v/>
      </c>
      <c r="W211" s="65" t="str">
        <f ca="1">IFERROR(__xludf.DUMMYFUNCTION("""COMPUTED_VALUE"""),"")</f>
        <v/>
      </c>
      <c r="X211" s="65" t="str">
        <f ca="1">IFERROR(__xludf.DUMMYFUNCTION("""COMPUTED_VALUE"""),"")</f>
        <v/>
      </c>
      <c r="Y211" s="65" t="str">
        <f ca="1">IFERROR(__xludf.DUMMYFUNCTION("""COMPUTED_VALUE"""),"")</f>
        <v/>
      </c>
      <c r="Z211" s="65" t="str">
        <f ca="1">IFERROR(__xludf.DUMMYFUNCTION("""COMPUTED_VALUE"""),"")</f>
        <v/>
      </c>
      <c r="AA211" s="65" t="str">
        <f ca="1">IFERROR(__xludf.DUMMYFUNCTION("""COMPUTED_VALUE"""),"")</f>
        <v/>
      </c>
      <c r="AB211" s="65" t="str">
        <f ca="1">IFERROR(__xludf.DUMMYFUNCTION("""COMPUTED_VALUE"""),"")</f>
        <v/>
      </c>
      <c r="AC211" s="65" t="str">
        <f ca="1">IFERROR(__xludf.DUMMYFUNCTION("""COMPUTED_VALUE"""),"")</f>
        <v/>
      </c>
      <c r="AD211" s="65" t="str">
        <f ca="1">IFERROR(__xludf.DUMMYFUNCTION("""COMPUTED_VALUE"""),"")</f>
        <v/>
      </c>
      <c r="AE211" s="65" t="str">
        <f ca="1">IFERROR(__xludf.DUMMYFUNCTION("""COMPUTED_VALUE"""),"")</f>
        <v/>
      </c>
      <c r="AF211" s="65" t="str">
        <f ca="1">IFERROR(__xludf.DUMMYFUNCTION("""COMPUTED_VALUE"""),"")</f>
        <v/>
      </c>
      <c r="AG211" s="65" t="str">
        <f ca="1">IFERROR(__xludf.DUMMYFUNCTION("""COMPUTED_VALUE"""),"")</f>
        <v/>
      </c>
    </row>
    <row r="212" spans="1:33" ht="13">
      <c r="A212" s="63">
        <v>2</v>
      </c>
      <c r="B212" s="64" t="str">
        <f ca="1">IFERROR(__xludf.DUMMYFUNCTION("""COMPUTED_VALUE"""),"I.E. INTEGRADO DE SOACHA")</f>
        <v>I.E. INTEGRADO DE SOACHA</v>
      </c>
      <c r="C212" s="65">
        <f ca="1">IFERROR(__xludf.DUMMYFUNCTION("""COMPUTED_VALUE"""),7)</f>
        <v>7</v>
      </c>
      <c r="D212" s="66" t="str">
        <f ca="1">IFERROR(__xludf.DUMMYFUNCTION("""COMPUTED_VALUE"""),"Pendiente por Digitar")</f>
        <v>Pendiente por Digitar</v>
      </c>
      <c r="E212" s="65" t="str">
        <f ca="1">IFERROR(__xludf.DUMMYFUNCTION("""COMPUTED_VALUE"""),"")</f>
        <v/>
      </c>
      <c r="F212" s="65" t="str">
        <f ca="1">IFERROR(__xludf.DUMMYFUNCTION("""COMPUTED_VALUE"""),"")</f>
        <v/>
      </c>
      <c r="G212" s="65" t="str">
        <f ca="1">IFERROR(__xludf.DUMMYFUNCTION("""COMPUTED_VALUE"""),"")</f>
        <v/>
      </c>
      <c r="H212" s="65" t="str">
        <f ca="1">IFERROR(__xludf.DUMMYFUNCTION("""COMPUTED_VALUE"""),"")</f>
        <v/>
      </c>
      <c r="I212" s="65" t="str">
        <f ca="1">IFERROR(__xludf.DUMMYFUNCTION("""COMPUTED_VALUE"""),"")</f>
        <v/>
      </c>
      <c r="J212" s="65" t="str">
        <f ca="1">IFERROR(__xludf.DUMMYFUNCTION("""COMPUTED_VALUE"""),"")</f>
        <v/>
      </c>
      <c r="K212" s="65" t="str">
        <f ca="1">IFERROR(__xludf.DUMMYFUNCTION("""COMPUTED_VALUE"""),"")</f>
        <v/>
      </c>
      <c r="L212" s="65" t="str">
        <f ca="1">IFERROR(__xludf.DUMMYFUNCTION("""COMPUTED_VALUE"""),"")</f>
        <v/>
      </c>
      <c r="M212" s="65" t="str">
        <f ca="1">IFERROR(__xludf.DUMMYFUNCTION("""COMPUTED_VALUE"""),"")</f>
        <v/>
      </c>
      <c r="N212" s="65" t="str">
        <f ca="1">IFERROR(__xludf.DUMMYFUNCTION("""COMPUTED_VALUE"""),"")</f>
        <v/>
      </c>
      <c r="O212" s="65" t="str">
        <f ca="1">IFERROR(__xludf.DUMMYFUNCTION("""COMPUTED_VALUE"""),"")</f>
        <v/>
      </c>
      <c r="P212" s="65" t="str">
        <f ca="1">IFERROR(__xludf.DUMMYFUNCTION("""COMPUTED_VALUE"""),"")</f>
        <v/>
      </c>
      <c r="Q212" s="65" t="str">
        <f ca="1">IFERROR(__xludf.DUMMYFUNCTION("""COMPUTED_VALUE"""),"")</f>
        <v/>
      </c>
      <c r="R212" s="65" t="str">
        <f ca="1">IFERROR(__xludf.DUMMYFUNCTION("""COMPUTED_VALUE"""),"")</f>
        <v/>
      </c>
      <c r="S212" s="65" t="str">
        <f ca="1">IFERROR(__xludf.DUMMYFUNCTION("""COMPUTED_VALUE"""),"")</f>
        <v/>
      </c>
      <c r="T212" s="65" t="str">
        <f ca="1">IFERROR(__xludf.DUMMYFUNCTION("""COMPUTED_VALUE"""),"")</f>
        <v/>
      </c>
      <c r="U212" s="65" t="str">
        <f ca="1">IFERROR(__xludf.DUMMYFUNCTION("""COMPUTED_VALUE"""),"")</f>
        <v/>
      </c>
      <c r="V212" s="65" t="str">
        <f ca="1">IFERROR(__xludf.DUMMYFUNCTION("""COMPUTED_VALUE"""),"")</f>
        <v/>
      </c>
      <c r="W212" s="65" t="str">
        <f ca="1">IFERROR(__xludf.DUMMYFUNCTION("""COMPUTED_VALUE"""),"")</f>
        <v/>
      </c>
      <c r="X212" s="65" t="str">
        <f ca="1">IFERROR(__xludf.DUMMYFUNCTION("""COMPUTED_VALUE"""),"")</f>
        <v/>
      </c>
      <c r="Y212" s="65" t="str">
        <f ca="1">IFERROR(__xludf.DUMMYFUNCTION("""COMPUTED_VALUE"""),"")</f>
        <v/>
      </c>
      <c r="Z212" s="65" t="str">
        <f ca="1">IFERROR(__xludf.DUMMYFUNCTION("""COMPUTED_VALUE"""),"")</f>
        <v/>
      </c>
      <c r="AA212" s="65" t="str">
        <f ca="1">IFERROR(__xludf.DUMMYFUNCTION("""COMPUTED_VALUE"""),"")</f>
        <v/>
      </c>
      <c r="AB212" s="65" t="str">
        <f ca="1">IFERROR(__xludf.DUMMYFUNCTION("""COMPUTED_VALUE"""),"")</f>
        <v/>
      </c>
      <c r="AC212" s="65" t="str">
        <f ca="1">IFERROR(__xludf.DUMMYFUNCTION("""COMPUTED_VALUE"""),"")</f>
        <v/>
      </c>
      <c r="AD212" s="65" t="str">
        <f ca="1">IFERROR(__xludf.DUMMYFUNCTION("""COMPUTED_VALUE"""),"")</f>
        <v/>
      </c>
      <c r="AE212" s="65" t="str">
        <f ca="1">IFERROR(__xludf.DUMMYFUNCTION("""COMPUTED_VALUE"""),"")</f>
        <v/>
      </c>
      <c r="AF212" s="65" t="str">
        <f ca="1">IFERROR(__xludf.DUMMYFUNCTION("""COMPUTED_VALUE"""),"")</f>
        <v/>
      </c>
      <c r="AG212" s="65" t="str">
        <f ca="1">IFERROR(__xludf.DUMMYFUNCTION("""COMPUTED_VALUE"""),"")</f>
        <v/>
      </c>
    </row>
    <row r="213" spans="1:33" ht="13">
      <c r="A213" s="63">
        <v>2</v>
      </c>
      <c r="B213" s="64" t="str">
        <f ca="1">IFERROR(__xludf.DUMMYFUNCTION("""COMPUTED_VALUE"""),"I.E. INTEGRADO DE SOACHA")</f>
        <v>I.E. INTEGRADO DE SOACHA</v>
      </c>
      <c r="C213" s="65">
        <f ca="1">IFERROR(__xludf.DUMMYFUNCTION("""COMPUTED_VALUE"""),8)</f>
        <v>8</v>
      </c>
      <c r="D213" s="66" t="str">
        <f ca="1">IFERROR(__xludf.DUMMYFUNCTION("""COMPUTED_VALUE"""),"Pendiente por Digitar")</f>
        <v>Pendiente por Digitar</v>
      </c>
      <c r="E213" s="65" t="str">
        <f ca="1">IFERROR(__xludf.DUMMYFUNCTION("""COMPUTED_VALUE"""),"")</f>
        <v/>
      </c>
      <c r="F213" s="65" t="str">
        <f ca="1">IFERROR(__xludf.DUMMYFUNCTION("""COMPUTED_VALUE"""),"")</f>
        <v/>
      </c>
      <c r="G213" s="65" t="str">
        <f ca="1">IFERROR(__xludf.DUMMYFUNCTION("""COMPUTED_VALUE"""),"")</f>
        <v/>
      </c>
      <c r="H213" s="65" t="str">
        <f ca="1">IFERROR(__xludf.DUMMYFUNCTION("""COMPUTED_VALUE"""),"")</f>
        <v/>
      </c>
      <c r="I213" s="65" t="str">
        <f ca="1">IFERROR(__xludf.DUMMYFUNCTION("""COMPUTED_VALUE"""),"")</f>
        <v/>
      </c>
      <c r="J213" s="65" t="str">
        <f ca="1">IFERROR(__xludf.DUMMYFUNCTION("""COMPUTED_VALUE"""),"")</f>
        <v/>
      </c>
      <c r="K213" s="65" t="str">
        <f ca="1">IFERROR(__xludf.DUMMYFUNCTION("""COMPUTED_VALUE"""),"")</f>
        <v/>
      </c>
      <c r="L213" s="65" t="str">
        <f ca="1">IFERROR(__xludf.DUMMYFUNCTION("""COMPUTED_VALUE"""),"")</f>
        <v/>
      </c>
      <c r="M213" s="65" t="str">
        <f ca="1">IFERROR(__xludf.DUMMYFUNCTION("""COMPUTED_VALUE"""),"")</f>
        <v/>
      </c>
      <c r="N213" s="65" t="str">
        <f ca="1">IFERROR(__xludf.DUMMYFUNCTION("""COMPUTED_VALUE"""),"")</f>
        <v/>
      </c>
      <c r="O213" s="65" t="str">
        <f ca="1">IFERROR(__xludf.DUMMYFUNCTION("""COMPUTED_VALUE"""),"")</f>
        <v/>
      </c>
      <c r="P213" s="65" t="str">
        <f ca="1">IFERROR(__xludf.DUMMYFUNCTION("""COMPUTED_VALUE"""),"")</f>
        <v/>
      </c>
      <c r="Q213" s="65" t="str">
        <f ca="1">IFERROR(__xludf.DUMMYFUNCTION("""COMPUTED_VALUE"""),"")</f>
        <v/>
      </c>
      <c r="R213" s="65" t="str">
        <f ca="1">IFERROR(__xludf.DUMMYFUNCTION("""COMPUTED_VALUE"""),"")</f>
        <v/>
      </c>
      <c r="S213" s="65" t="str">
        <f ca="1">IFERROR(__xludf.DUMMYFUNCTION("""COMPUTED_VALUE"""),"")</f>
        <v/>
      </c>
      <c r="T213" s="65" t="str">
        <f ca="1">IFERROR(__xludf.DUMMYFUNCTION("""COMPUTED_VALUE"""),"")</f>
        <v/>
      </c>
      <c r="U213" s="65" t="str">
        <f ca="1">IFERROR(__xludf.DUMMYFUNCTION("""COMPUTED_VALUE"""),"")</f>
        <v/>
      </c>
      <c r="V213" s="65" t="str">
        <f ca="1">IFERROR(__xludf.DUMMYFUNCTION("""COMPUTED_VALUE"""),"")</f>
        <v/>
      </c>
      <c r="W213" s="65" t="str">
        <f ca="1">IFERROR(__xludf.DUMMYFUNCTION("""COMPUTED_VALUE"""),"")</f>
        <v/>
      </c>
      <c r="X213" s="65" t="str">
        <f ca="1">IFERROR(__xludf.DUMMYFUNCTION("""COMPUTED_VALUE"""),"")</f>
        <v/>
      </c>
      <c r="Y213" s="65" t="str">
        <f ca="1">IFERROR(__xludf.DUMMYFUNCTION("""COMPUTED_VALUE"""),"")</f>
        <v/>
      </c>
      <c r="Z213" s="65" t="str">
        <f ca="1">IFERROR(__xludf.DUMMYFUNCTION("""COMPUTED_VALUE"""),"")</f>
        <v/>
      </c>
      <c r="AA213" s="65" t="str">
        <f ca="1">IFERROR(__xludf.DUMMYFUNCTION("""COMPUTED_VALUE"""),"")</f>
        <v/>
      </c>
      <c r="AB213" s="65" t="str">
        <f ca="1">IFERROR(__xludf.DUMMYFUNCTION("""COMPUTED_VALUE"""),"")</f>
        <v/>
      </c>
      <c r="AC213" s="65" t="str">
        <f ca="1">IFERROR(__xludf.DUMMYFUNCTION("""COMPUTED_VALUE"""),"")</f>
        <v/>
      </c>
      <c r="AD213" s="65" t="str">
        <f ca="1">IFERROR(__xludf.DUMMYFUNCTION("""COMPUTED_VALUE"""),"")</f>
        <v/>
      </c>
      <c r="AE213" s="65" t="str">
        <f ca="1">IFERROR(__xludf.DUMMYFUNCTION("""COMPUTED_VALUE"""),"")</f>
        <v/>
      </c>
      <c r="AF213" s="65" t="str">
        <f ca="1">IFERROR(__xludf.DUMMYFUNCTION("""COMPUTED_VALUE"""),"")</f>
        <v/>
      </c>
      <c r="AG213" s="65" t="str">
        <f ca="1">IFERROR(__xludf.DUMMYFUNCTION("""COMPUTED_VALUE"""),"")</f>
        <v/>
      </c>
    </row>
    <row r="214" spans="1:33" ht="13">
      <c r="A214" s="63">
        <v>2</v>
      </c>
      <c r="B214" s="64" t="str">
        <f ca="1">IFERROR(__xludf.DUMMYFUNCTION("""COMPUTED_VALUE"""),"I.E. INTEGRADO DE SOACHA")</f>
        <v>I.E. INTEGRADO DE SOACHA</v>
      </c>
      <c r="C214" s="65">
        <f ca="1">IFERROR(__xludf.DUMMYFUNCTION("""COMPUTED_VALUE"""),9)</f>
        <v>9</v>
      </c>
      <c r="D214" s="66" t="str">
        <f ca="1">IFERROR(__xludf.DUMMYFUNCTION("""COMPUTED_VALUE"""),"Pendiente por Digitar")</f>
        <v>Pendiente por Digitar</v>
      </c>
      <c r="E214" s="65" t="str">
        <f ca="1">IFERROR(__xludf.DUMMYFUNCTION("""COMPUTED_VALUE"""),"")</f>
        <v/>
      </c>
      <c r="F214" s="65" t="str">
        <f ca="1">IFERROR(__xludf.DUMMYFUNCTION("""COMPUTED_VALUE"""),"")</f>
        <v/>
      </c>
      <c r="G214" s="65" t="str">
        <f ca="1">IFERROR(__xludf.DUMMYFUNCTION("""COMPUTED_VALUE"""),"")</f>
        <v/>
      </c>
      <c r="H214" s="65" t="str">
        <f ca="1">IFERROR(__xludf.DUMMYFUNCTION("""COMPUTED_VALUE"""),"")</f>
        <v/>
      </c>
      <c r="I214" s="65" t="str">
        <f ca="1">IFERROR(__xludf.DUMMYFUNCTION("""COMPUTED_VALUE"""),"")</f>
        <v/>
      </c>
      <c r="J214" s="65" t="str">
        <f ca="1">IFERROR(__xludf.DUMMYFUNCTION("""COMPUTED_VALUE"""),"")</f>
        <v/>
      </c>
      <c r="K214" s="65" t="str">
        <f ca="1">IFERROR(__xludf.DUMMYFUNCTION("""COMPUTED_VALUE"""),"")</f>
        <v/>
      </c>
      <c r="L214" s="65" t="str">
        <f ca="1">IFERROR(__xludf.DUMMYFUNCTION("""COMPUTED_VALUE"""),"")</f>
        <v/>
      </c>
      <c r="M214" s="65" t="str">
        <f ca="1">IFERROR(__xludf.DUMMYFUNCTION("""COMPUTED_VALUE"""),"")</f>
        <v/>
      </c>
      <c r="N214" s="65" t="str">
        <f ca="1">IFERROR(__xludf.DUMMYFUNCTION("""COMPUTED_VALUE"""),"")</f>
        <v/>
      </c>
      <c r="O214" s="65" t="str">
        <f ca="1">IFERROR(__xludf.DUMMYFUNCTION("""COMPUTED_VALUE"""),"")</f>
        <v/>
      </c>
      <c r="P214" s="65" t="str">
        <f ca="1">IFERROR(__xludf.DUMMYFUNCTION("""COMPUTED_VALUE"""),"")</f>
        <v/>
      </c>
      <c r="Q214" s="65" t="str">
        <f ca="1">IFERROR(__xludf.DUMMYFUNCTION("""COMPUTED_VALUE"""),"")</f>
        <v/>
      </c>
      <c r="R214" s="65" t="str">
        <f ca="1">IFERROR(__xludf.DUMMYFUNCTION("""COMPUTED_VALUE"""),"")</f>
        <v/>
      </c>
      <c r="S214" s="65" t="str">
        <f ca="1">IFERROR(__xludf.DUMMYFUNCTION("""COMPUTED_VALUE"""),"")</f>
        <v/>
      </c>
      <c r="T214" s="65" t="str">
        <f ca="1">IFERROR(__xludf.DUMMYFUNCTION("""COMPUTED_VALUE"""),"")</f>
        <v/>
      </c>
      <c r="U214" s="65" t="str">
        <f ca="1">IFERROR(__xludf.DUMMYFUNCTION("""COMPUTED_VALUE"""),"")</f>
        <v/>
      </c>
      <c r="V214" s="65" t="str">
        <f ca="1">IFERROR(__xludf.DUMMYFUNCTION("""COMPUTED_VALUE"""),"")</f>
        <v/>
      </c>
      <c r="W214" s="65" t="str">
        <f ca="1">IFERROR(__xludf.DUMMYFUNCTION("""COMPUTED_VALUE"""),"")</f>
        <v/>
      </c>
      <c r="X214" s="65" t="str">
        <f ca="1">IFERROR(__xludf.DUMMYFUNCTION("""COMPUTED_VALUE"""),"")</f>
        <v/>
      </c>
      <c r="Y214" s="65" t="str">
        <f ca="1">IFERROR(__xludf.DUMMYFUNCTION("""COMPUTED_VALUE"""),"")</f>
        <v/>
      </c>
      <c r="Z214" s="65" t="str">
        <f ca="1">IFERROR(__xludf.DUMMYFUNCTION("""COMPUTED_VALUE"""),"")</f>
        <v/>
      </c>
      <c r="AA214" s="65" t="str">
        <f ca="1">IFERROR(__xludf.DUMMYFUNCTION("""COMPUTED_VALUE"""),"")</f>
        <v/>
      </c>
      <c r="AB214" s="65" t="str">
        <f ca="1">IFERROR(__xludf.DUMMYFUNCTION("""COMPUTED_VALUE"""),"")</f>
        <v/>
      </c>
      <c r="AC214" s="65" t="str">
        <f ca="1">IFERROR(__xludf.DUMMYFUNCTION("""COMPUTED_VALUE"""),"")</f>
        <v/>
      </c>
      <c r="AD214" s="65" t="str">
        <f ca="1">IFERROR(__xludf.DUMMYFUNCTION("""COMPUTED_VALUE"""),"")</f>
        <v/>
      </c>
      <c r="AE214" s="65" t="str">
        <f ca="1">IFERROR(__xludf.DUMMYFUNCTION("""COMPUTED_VALUE"""),"")</f>
        <v/>
      </c>
      <c r="AF214" s="65" t="str">
        <f ca="1">IFERROR(__xludf.DUMMYFUNCTION("""COMPUTED_VALUE"""),"")</f>
        <v/>
      </c>
      <c r="AG214" s="65" t="str">
        <f ca="1">IFERROR(__xludf.DUMMYFUNCTION("""COMPUTED_VALUE"""),"")</f>
        <v/>
      </c>
    </row>
    <row r="215" spans="1:33" ht="13">
      <c r="A215" s="63">
        <v>2</v>
      </c>
      <c r="B215" s="64" t="str">
        <f ca="1">IFERROR(__xludf.DUMMYFUNCTION("""COMPUTED_VALUE"""),"I.E. INTEGRADO DE SOACHA")</f>
        <v>I.E. INTEGRADO DE SOACHA</v>
      </c>
      <c r="C215" s="65">
        <f ca="1">IFERROR(__xludf.DUMMYFUNCTION("""COMPUTED_VALUE"""),10)</f>
        <v>10</v>
      </c>
      <c r="D215" s="66" t="str">
        <f ca="1">IFERROR(__xludf.DUMMYFUNCTION("""COMPUTED_VALUE"""),"Pendiente por Digitar")</f>
        <v>Pendiente por Digitar</v>
      </c>
      <c r="E215" s="65" t="str">
        <f ca="1">IFERROR(__xludf.DUMMYFUNCTION("""COMPUTED_VALUE"""),"")</f>
        <v/>
      </c>
      <c r="F215" s="65" t="str">
        <f ca="1">IFERROR(__xludf.DUMMYFUNCTION("""COMPUTED_VALUE"""),"")</f>
        <v/>
      </c>
      <c r="G215" s="65" t="str">
        <f ca="1">IFERROR(__xludf.DUMMYFUNCTION("""COMPUTED_VALUE"""),"")</f>
        <v/>
      </c>
      <c r="H215" s="65" t="str">
        <f ca="1">IFERROR(__xludf.DUMMYFUNCTION("""COMPUTED_VALUE"""),"")</f>
        <v/>
      </c>
      <c r="I215" s="65" t="str">
        <f ca="1">IFERROR(__xludf.DUMMYFUNCTION("""COMPUTED_VALUE"""),"")</f>
        <v/>
      </c>
      <c r="J215" s="65" t="str">
        <f ca="1">IFERROR(__xludf.DUMMYFUNCTION("""COMPUTED_VALUE"""),"")</f>
        <v/>
      </c>
      <c r="K215" s="65" t="str">
        <f ca="1">IFERROR(__xludf.DUMMYFUNCTION("""COMPUTED_VALUE"""),"")</f>
        <v/>
      </c>
      <c r="L215" s="65" t="str">
        <f ca="1">IFERROR(__xludf.DUMMYFUNCTION("""COMPUTED_VALUE"""),"")</f>
        <v/>
      </c>
      <c r="M215" s="65" t="str">
        <f ca="1">IFERROR(__xludf.DUMMYFUNCTION("""COMPUTED_VALUE"""),"")</f>
        <v/>
      </c>
      <c r="N215" s="65" t="str">
        <f ca="1">IFERROR(__xludf.DUMMYFUNCTION("""COMPUTED_VALUE"""),"")</f>
        <v/>
      </c>
      <c r="O215" s="65" t="str">
        <f ca="1">IFERROR(__xludf.DUMMYFUNCTION("""COMPUTED_VALUE"""),"")</f>
        <v/>
      </c>
      <c r="P215" s="65" t="str">
        <f ca="1">IFERROR(__xludf.DUMMYFUNCTION("""COMPUTED_VALUE"""),"")</f>
        <v/>
      </c>
      <c r="Q215" s="65" t="str">
        <f ca="1">IFERROR(__xludf.DUMMYFUNCTION("""COMPUTED_VALUE"""),"")</f>
        <v/>
      </c>
      <c r="R215" s="65" t="str">
        <f ca="1">IFERROR(__xludf.DUMMYFUNCTION("""COMPUTED_VALUE"""),"")</f>
        <v/>
      </c>
      <c r="S215" s="65" t="str">
        <f ca="1">IFERROR(__xludf.DUMMYFUNCTION("""COMPUTED_VALUE"""),"")</f>
        <v/>
      </c>
      <c r="T215" s="65" t="str">
        <f ca="1">IFERROR(__xludf.DUMMYFUNCTION("""COMPUTED_VALUE"""),"")</f>
        <v/>
      </c>
      <c r="U215" s="65" t="str">
        <f ca="1">IFERROR(__xludf.DUMMYFUNCTION("""COMPUTED_VALUE"""),"")</f>
        <v/>
      </c>
      <c r="V215" s="65" t="str">
        <f ca="1">IFERROR(__xludf.DUMMYFUNCTION("""COMPUTED_VALUE"""),"")</f>
        <v/>
      </c>
      <c r="W215" s="65" t="str">
        <f ca="1">IFERROR(__xludf.DUMMYFUNCTION("""COMPUTED_VALUE"""),"")</f>
        <v/>
      </c>
      <c r="X215" s="65" t="str">
        <f ca="1">IFERROR(__xludf.DUMMYFUNCTION("""COMPUTED_VALUE"""),"")</f>
        <v/>
      </c>
      <c r="Y215" s="65" t="str">
        <f ca="1">IFERROR(__xludf.DUMMYFUNCTION("""COMPUTED_VALUE"""),"")</f>
        <v/>
      </c>
      <c r="Z215" s="65" t="str">
        <f ca="1">IFERROR(__xludf.DUMMYFUNCTION("""COMPUTED_VALUE"""),"")</f>
        <v/>
      </c>
      <c r="AA215" s="65" t="str">
        <f ca="1">IFERROR(__xludf.DUMMYFUNCTION("""COMPUTED_VALUE"""),"")</f>
        <v/>
      </c>
      <c r="AB215" s="65" t="str">
        <f ca="1">IFERROR(__xludf.DUMMYFUNCTION("""COMPUTED_VALUE"""),"")</f>
        <v/>
      </c>
      <c r="AC215" s="65" t="str">
        <f ca="1">IFERROR(__xludf.DUMMYFUNCTION("""COMPUTED_VALUE"""),"")</f>
        <v/>
      </c>
      <c r="AD215" s="65" t="str">
        <f ca="1">IFERROR(__xludf.DUMMYFUNCTION("""COMPUTED_VALUE"""),"")</f>
        <v/>
      </c>
      <c r="AE215" s="65" t="str">
        <f ca="1">IFERROR(__xludf.DUMMYFUNCTION("""COMPUTED_VALUE"""),"")</f>
        <v/>
      </c>
      <c r="AF215" s="65" t="str">
        <f ca="1">IFERROR(__xludf.DUMMYFUNCTION("""COMPUTED_VALUE"""),"")</f>
        <v/>
      </c>
      <c r="AG215" s="65" t="str">
        <f ca="1">IFERROR(__xludf.DUMMYFUNCTION("""COMPUTED_VALUE"""),"")</f>
        <v/>
      </c>
    </row>
    <row r="216" spans="1:33" ht="13">
      <c r="A216" s="63">
        <v>2</v>
      </c>
      <c r="B216" s="64" t="str">
        <f ca="1">IFERROR(__xludf.DUMMYFUNCTION("""COMPUTED_VALUE"""),"I.E. INTEGRADO DE SOACHA")</f>
        <v>I.E. INTEGRADO DE SOACHA</v>
      </c>
      <c r="C216" s="65">
        <f ca="1">IFERROR(__xludf.DUMMYFUNCTION("""COMPUTED_VALUE"""),11)</f>
        <v>11</v>
      </c>
      <c r="D216" s="66" t="str">
        <f ca="1">IFERROR(__xludf.DUMMYFUNCTION("""COMPUTED_VALUE"""),"Pendiente por Digitar")</f>
        <v>Pendiente por Digitar</v>
      </c>
      <c r="E216" s="65" t="str">
        <f ca="1">IFERROR(__xludf.DUMMYFUNCTION("""COMPUTED_VALUE"""),"")</f>
        <v/>
      </c>
      <c r="F216" s="65" t="str">
        <f ca="1">IFERROR(__xludf.DUMMYFUNCTION("""COMPUTED_VALUE"""),"")</f>
        <v/>
      </c>
      <c r="G216" s="65" t="str">
        <f ca="1">IFERROR(__xludf.DUMMYFUNCTION("""COMPUTED_VALUE"""),"")</f>
        <v/>
      </c>
      <c r="H216" s="65" t="str">
        <f ca="1">IFERROR(__xludf.DUMMYFUNCTION("""COMPUTED_VALUE"""),"")</f>
        <v/>
      </c>
      <c r="I216" s="65" t="str">
        <f ca="1">IFERROR(__xludf.DUMMYFUNCTION("""COMPUTED_VALUE"""),"")</f>
        <v/>
      </c>
      <c r="J216" s="65" t="str">
        <f ca="1">IFERROR(__xludf.DUMMYFUNCTION("""COMPUTED_VALUE"""),"")</f>
        <v/>
      </c>
      <c r="K216" s="65" t="str">
        <f ca="1">IFERROR(__xludf.DUMMYFUNCTION("""COMPUTED_VALUE"""),"")</f>
        <v/>
      </c>
      <c r="L216" s="65" t="str">
        <f ca="1">IFERROR(__xludf.DUMMYFUNCTION("""COMPUTED_VALUE"""),"")</f>
        <v/>
      </c>
      <c r="M216" s="65" t="str">
        <f ca="1">IFERROR(__xludf.DUMMYFUNCTION("""COMPUTED_VALUE"""),"")</f>
        <v/>
      </c>
      <c r="N216" s="65" t="str">
        <f ca="1">IFERROR(__xludf.DUMMYFUNCTION("""COMPUTED_VALUE"""),"")</f>
        <v/>
      </c>
      <c r="O216" s="65" t="str">
        <f ca="1">IFERROR(__xludf.DUMMYFUNCTION("""COMPUTED_VALUE"""),"")</f>
        <v/>
      </c>
      <c r="P216" s="65" t="str">
        <f ca="1">IFERROR(__xludf.DUMMYFUNCTION("""COMPUTED_VALUE"""),"")</f>
        <v/>
      </c>
      <c r="Q216" s="65" t="str">
        <f ca="1">IFERROR(__xludf.DUMMYFUNCTION("""COMPUTED_VALUE"""),"")</f>
        <v/>
      </c>
      <c r="R216" s="65" t="str">
        <f ca="1">IFERROR(__xludf.DUMMYFUNCTION("""COMPUTED_VALUE"""),"")</f>
        <v/>
      </c>
      <c r="S216" s="65" t="str">
        <f ca="1">IFERROR(__xludf.DUMMYFUNCTION("""COMPUTED_VALUE"""),"")</f>
        <v/>
      </c>
      <c r="T216" s="65" t="str">
        <f ca="1">IFERROR(__xludf.DUMMYFUNCTION("""COMPUTED_VALUE"""),"")</f>
        <v/>
      </c>
      <c r="U216" s="65" t="str">
        <f ca="1">IFERROR(__xludf.DUMMYFUNCTION("""COMPUTED_VALUE"""),"")</f>
        <v/>
      </c>
      <c r="V216" s="65" t="str">
        <f ca="1">IFERROR(__xludf.DUMMYFUNCTION("""COMPUTED_VALUE"""),"")</f>
        <v/>
      </c>
      <c r="W216" s="65" t="str">
        <f ca="1">IFERROR(__xludf.DUMMYFUNCTION("""COMPUTED_VALUE"""),"")</f>
        <v/>
      </c>
      <c r="X216" s="65" t="str">
        <f ca="1">IFERROR(__xludf.DUMMYFUNCTION("""COMPUTED_VALUE"""),"")</f>
        <v/>
      </c>
      <c r="Y216" s="65" t="str">
        <f ca="1">IFERROR(__xludf.DUMMYFUNCTION("""COMPUTED_VALUE"""),"")</f>
        <v/>
      </c>
      <c r="Z216" s="65" t="str">
        <f ca="1">IFERROR(__xludf.DUMMYFUNCTION("""COMPUTED_VALUE"""),"")</f>
        <v/>
      </c>
      <c r="AA216" s="65" t="str">
        <f ca="1">IFERROR(__xludf.DUMMYFUNCTION("""COMPUTED_VALUE"""),"")</f>
        <v/>
      </c>
      <c r="AB216" s="65" t="str">
        <f ca="1">IFERROR(__xludf.DUMMYFUNCTION("""COMPUTED_VALUE"""),"")</f>
        <v/>
      </c>
      <c r="AC216" s="65" t="str">
        <f ca="1">IFERROR(__xludf.DUMMYFUNCTION("""COMPUTED_VALUE"""),"")</f>
        <v/>
      </c>
      <c r="AD216" s="65" t="str">
        <f ca="1">IFERROR(__xludf.DUMMYFUNCTION("""COMPUTED_VALUE"""),"")</f>
        <v/>
      </c>
      <c r="AE216" s="65" t="str">
        <f ca="1">IFERROR(__xludf.DUMMYFUNCTION("""COMPUTED_VALUE"""),"")</f>
        <v/>
      </c>
      <c r="AF216" s="65" t="str">
        <f ca="1">IFERROR(__xludf.DUMMYFUNCTION("""COMPUTED_VALUE"""),"")</f>
        <v/>
      </c>
      <c r="AG216" s="65" t="str">
        <f ca="1">IFERROR(__xludf.DUMMYFUNCTION("""COMPUTED_VALUE"""),"")</f>
        <v/>
      </c>
    </row>
    <row r="217" spans="1:33" ht="13">
      <c r="A217" s="63">
        <v>2</v>
      </c>
      <c r="B217" s="64" t="str">
        <f ca="1">IFERROR(__xludf.DUMMYFUNCTION("""COMPUTED_VALUE"""),"I.E. INTEGRADO DE SOACHA")</f>
        <v>I.E. INTEGRADO DE SOACHA</v>
      </c>
      <c r="C217" s="65">
        <f ca="1">IFERROR(__xludf.DUMMYFUNCTION("""COMPUTED_VALUE"""),12)</f>
        <v>12</v>
      </c>
      <c r="D217" s="66" t="str">
        <f ca="1">IFERROR(__xludf.DUMMYFUNCTION("""COMPUTED_VALUE"""),"Pendiente por Digitar")</f>
        <v>Pendiente por Digitar</v>
      </c>
      <c r="E217" s="65" t="str">
        <f ca="1">IFERROR(__xludf.DUMMYFUNCTION("""COMPUTED_VALUE"""),"")</f>
        <v/>
      </c>
      <c r="F217" s="65" t="str">
        <f ca="1">IFERROR(__xludf.DUMMYFUNCTION("""COMPUTED_VALUE"""),"")</f>
        <v/>
      </c>
      <c r="G217" s="65" t="str">
        <f ca="1">IFERROR(__xludf.DUMMYFUNCTION("""COMPUTED_VALUE"""),"")</f>
        <v/>
      </c>
      <c r="H217" s="65" t="str">
        <f ca="1">IFERROR(__xludf.DUMMYFUNCTION("""COMPUTED_VALUE"""),"")</f>
        <v/>
      </c>
      <c r="I217" s="65" t="str">
        <f ca="1">IFERROR(__xludf.DUMMYFUNCTION("""COMPUTED_VALUE"""),"")</f>
        <v/>
      </c>
      <c r="J217" s="65" t="str">
        <f ca="1">IFERROR(__xludf.DUMMYFUNCTION("""COMPUTED_VALUE"""),"")</f>
        <v/>
      </c>
      <c r="K217" s="65" t="str">
        <f ca="1">IFERROR(__xludf.DUMMYFUNCTION("""COMPUTED_VALUE"""),"")</f>
        <v/>
      </c>
      <c r="L217" s="65" t="str">
        <f ca="1">IFERROR(__xludf.DUMMYFUNCTION("""COMPUTED_VALUE"""),"")</f>
        <v/>
      </c>
      <c r="M217" s="65" t="str">
        <f ca="1">IFERROR(__xludf.DUMMYFUNCTION("""COMPUTED_VALUE"""),"")</f>
        <v/>
      </c>
      <c r="N217" s="65" t="str">
        <f ca="1">IFERROR(__xludf.DUMMYFUNCTION("""COMPUTED_VALUE"""),"")</f>
        <v/>
      </c>
      <c r="O217" s="65" t="str">
        <f ca="1">IFERROR(__xludf.DUMMYFUNCTION("""COMPUTED_VALUE"""),"")</f>
        <v/>
      </c>
      <c r="P217" s="65" t="str">
        <f ca="1">IFERROR(__xludf.DUMMYFUNCTION("""COMPUTED_VALUE"""),"")</f>
        <v/>
      </c>
      <c r="Q217" s="65" t="str">
        <f ca="1">IFERROR(__xludf.DUMMYFUNCTION("""COMPUTED_VALUE"""),"")</f>
        <v/>
      </c>
      <c r="R217" s="65" t="str">
        <f ca="1">IFERROR(__xludf.DUMMYFUNCTION("""COMPUTED_VALUE"""),"")</f>
        <v/>
      </c>
      <c r="S217" s="65" t="str">
        <f ca="1">IFERROR(__xludf.DUMMYFUNCTION("""COMPUTED_VALUE"""),"")</f>
        <v/>
      </c>
      <c r="T217" s="65" t="str">
        <f ca="1">IFERROR(__xludf.DUMMYFUNCTION("""COMPUTED_VALUE"""),"")</f>
        <v/>
      </c>
      <c r="U217" s="65" t="str">
        <f ca="1">IFERROR(__xludf.DUMMYFUNCTION("""COMPUTED_VALUE"""),"")</f>
        <v/>
      </c>
      <c r="V217" s="65" t="str">
        <f ca="1">IFERROR(__xludf.DUMMYFUNCTION("""COMPUTED_VALUE"""),"")</f>
        <v/>
      </c>
      <c r="W217" s="65" t="str">
        <f ca="1">IFERROR(__xludf.DUMMYFUNCTION("""COMPUTED_VALUE"""),"")</f>
        <v/>
      </c>
      <c r="X217" s="65" t="str">
        <f ca="1">IFERROR(__xludf.DUMMYFUNCTION("""COMPUTED_VALUE"""),"")</f>
        <v/>
      </c>
      <c r="Y217" s="65" t="str">
        <f ca="1">IFERROR(__xludf.DUMMYFUNCTION("""COMPUTED_VALUE"""),"")</f>
        <v/>
      </c>
      <c r="Z217" s="65" t="str">
        <f ca="1">IFERROR(__xludf.DUMMYFUNCTION("""COMPUTED_VALUE"""),"")</f>
        <v/>
      </c>
      <c r="AA217" s="65" t="str">
        <f ca="1">IFERROR(__xludf.DUMMYFUNCTION("""COMPUTED_VALUE"""),"")</f>
        <v/>
      </c>
      <c r="AB217" s="65" t="str">
        <f ca="1">IFERROR(__xludf.DUMMYFUNCTION("""COMPUTED_VALUE"""),"")</f>
        <v/>
      </c>
      <c r="AC217" s="65" t="str">
        <f ca="1">IFERROR(__xludf.DUMMYFUNCTION("""COMPUTED_VALUE"""),"")</f>
        <v/>
      </c>
      <c r="AD217" s="65" t="str">
        <f ca="1">IFERROR(__xludf.DUMMYFUNCTION("""COMPUTED_VALUE"""),"")</f>
        <v/>
      </c>
      <c r="AE217" s="65" t="str">
        <f ca="1">IFERROR(__xludf.DUMMYFUNCTION("""COMPUTED_VALUE"""),"")</f>
        <v/>
      </c>
      <c r="AF217" s="65" t="str">
        <f ca="1">IFERROR(__xludf.DUMMYFUNCTION("""COMPUTED_VALUE"""),"")</f>
        <v/>
      </c>
      <c r="AG217" s="65" t="str">
        <f ca="1">IFERROR(__xludf.DUMMYFUNCTION("""COMPUTED_VALUE"""),"")</f>
        <v/>
      </c>
    </row>
    <row r="218" spans="1:33" ht="13">
      <c r="A218" s="63">
        <v>2</v>
      </c>
      <c r="B218" s="64" t="str">
        <f ca="1">IFERROR(__xludf.DUMMYFUNCTION("""COMPUTED_VALUE"""),"I.E. INTEGRADO DE SOACHA")</f>
        <v>I.E. INTEGRADO DE SOACHA</v>
      </c>
      <c r="C218" s="65">
        <f ca="1">IFERROR(__xludf.DUMMYFUNCTION("""COMPUTED_VALUE"""),13)</f>
        <v>13</v>
      </c>
      <c r="D218" s="66" t="str">
        <f ca="1">IFERROR(__xludf.DUMMYFUNCTION("""COMPUTED_VALUE"""),"Pendiente por Digitar")</f>
        <v>Pendiente por Digitar</v>
      </c>
      <c r="E218" s="65" t="str">
        <f ca="1">IFERROR(__xludf.DUMMYFUNCTION("""COMPUTED_VALUE"""),"")</f>
        <v/>
      </c>
      <c r="F218" s="65" t="str">
        <f ca="1">IFERROR(__xludf.DUMMYFUNCTION("""COMPUTED_VALUE"""),"")</f>
        <v/>
      </c>
      <c r="G218" s="65" t="str">
        <f ca="1">IFERROR(__xludf.DUMMYFUNCTION("""COMPUTED_VALUE"""),"")</f>
        <v/>
      </c>
      <c r="H218" s="65" t="str">
        <f ca="1">IFERROR(__xludf.DUMMYFUNCTION("""COMPUTED_VALUE"""),"")</f>
        <v/>
      </c>
      <c r="I218" s="65" t="str">
        <f ca="1">IFERROR(__xludf.DUMMYFUNCTION("""COMPUTED_VALUE"""),"")</f>
        <v/>
      </c>
      <c r="J218" s="65" t="str">
        <f ca="1">IFERROR(__xludf.DUMMYFUNCTION("""COMPUTED_VALUE"""),"")</f>
        <v/>
      </c>
      <c r="K218" s="65" t="str">
        <f ca="1">IFERROR(__xludf.DUMMYFUNCTION("""COMPUTED_VALUE"""),"")</f>
        <v/>
      </c>
      <c r="L218" s="65" t="str">
        <f ca="1">IFERROR(__xludf.DUMMYFUNCTION("""COMPUTED_VALUE"""),"")</f>
        <v/>
      </c>
      <c r="M218" s="65" t="str">
        <f ca="1">IFERROR(__xludf.DUMMYFUNCTION("""COMPUTED_VALUE"""),"")</f>
        <v/>
      </c>
      <c r="N218" s="65" t="str">
        <f ca="1">IFERROR(__xludf.DUMMYFUNCTION("""COMPUTED_VALUE"""),"")</f>
        <v/>
      </c>
      <c r="O218" s="65" t="str">
        <f ca="1">IFERROR(__xludf.DUMMYFUNCTION("""COMPUTED_VALUE"""),"")</f>
        <v/>
      </c>
      <c r="P218" s="65" t="str">
        <f ca="1">IFERROR(__xludf.DUMMYFUNCTION("""COMPUTED_VALUE"""),"")</f>
        <v/>
      </c>
      <c r="Q218" s="65" t="str">
        <f ca="1">IFERROR(__xludf.DUMMYFUNCTION("""COMPUTED_VALUE"""),"")</f>
        <v/>
      </c>
      <c r="R218" s="65" t="str">
        <f ca="1">IFERROR(__xludf.DUMMYFUNCTION("""COMPUTED_VALUE"""),"")</f>
        <v/>
      </c>
      <c r="S218" s="65" t="str">
        <f ca="1">IFERROR(__xludf.DUMMYFUNCTION("""COMPUTED_VALUE"""),"")</f>
        <v/>
      </c>
      <c r="T218" s="65" t="str">
        <f ca="1">IFERROR(__xludf.DUMMYFUNCTION("""COMPUTED_VALUE"""),"")</f>
        <v/>
      </c>
      <c r="U218" s="65" t="str">
        <f ca="1">IFERROR(__xludf.DUMMYFUNCTION("""COMPUTED_VALUE"""),"")</f>
        <v/>
      </c>
      <c r="V218" s="65" t="str">
        <f ca="1">IFERROR(__xludf.DUMMYFUNCTION("""COMPUTED_VALUE"""),"")</f>
        <v/>
      </c>
      <c r="W218" s="65" t="str">
        <f ca="1">IFERROR(__xludf.DUMMYFUNCTION("""COMPUTED_VALUE"""),"")</f>
        <v/>
      </c>
      <c r="X218" s="65" t="str">
        <f ca="1">IFERROR(__xludf.DUMMYFUNCTION("""COMPUTED_VALUE"""),"")</f>
        <v/>
      </c>
      <c r="Y218" s="65" t="str">
        <f ca="1">IFERROR(__xludf.DUMMYFUNCTION("""COMPUTED_VALUE"""),"")</f>
        <v/>
      </c>
      <c r="Z218" s="65" t="str">
        <f ca="1">IFERROR(__xludf.DUMMYFUNCTION("""COMPUTED_VALUE"""),"")</f>
        <v/>
      </c>
      <c r="AA218" s="65" t="str">
        <f ca="1">IFERROR(__xludf.DUMMYFUNCTION("""COMPUTED_VALUE"""),"")</f>
        <v/>
      </c>
      <c r="AB218" s="65" t="str">
        <f ca="1">IFERROR(__xludf.DUMMYFUNCTION("""COMPUTED_VALUE"""),"")</f>
        <v/>
      </c>
      <c r="AC218" s="65" t="str">
        <f ca="1">IFERROR(__xludf.DUMMYFUNCTION("""COMPUTED_VALUE"""),"")</f>
        <v/>
      </c>
      <c r="AD218" s="65" t="str">
        <f ca="1">IFERROR(__xludf.DUMMYFUNCTION("""COMPUTED_VALUE"""),"")</f>
        <v/>
      </c>
      <c r="AE218" s="65" t="str">
        <f ca="1">IFERROR(__xludf.DUMMYFUNCTION("""COMPUTED_VALUE"""),"")</f>
        <v/>
      </c>
      <c r="AF218" s="65" t="str">
        <f ca="1">IFERROR(__xludf.DUMMYFUNCTION("""COMPUTED_VALUE"""),"")</f>
        <v/>
      </c>
      <c r="AG218" s="65" t="str">
        <f ca="1">IFERROR(__xludf.DUMMYFUNCTION("""COMPUTED_VALUE"""),"")</f>
        <v/>
      </c>
    </row>
    <row r="219" spans="1:33" ht="13">
      <c r="A219" s="63">
        <v>2</v>
      </c>
      <c r="B219" s="64" t="str">
        <f ca="1">IFERROR(__xludf.DUMMYFUNCTION("""COMPUTED_VALUE"""),"I.E. INTEGRADO DE SOACHA")</f>
        <v>I.E. INTEGRADO DE SOACHA</v>
      </c>
      <c r="C219" s="65">
        <f ca="1">IFERROR(__xludf.DUMMYFUNCTION("""COMPUTED_VALUE"""),14)</f>
        <v>14</v>
      </c>
      <c r="D219" s="66" t="str">
        <f ca="1">IFERROR(__xludf.DUMMYFUNCTION("""COMPUTED_VALUE"""),"Pendiente por Digitar")</f>
        <v>Pendiente por Digitar</v>
      </c>
      <c r="E219" s="65" t="str">
        <f ca="1">IFERROR(__xludf.DUMMYFUNCTION("""COMPUTED_VALUE"""),"")</f>
        <v/>
      </c>
      <c r="F219" s="65" t="str">
        <f ca="1">IFERROR(__xludf.DUMMYFUNCTION("""COMPUTED_VALUE"""),"")</f>
        <v/>
      </c>
      <c r="G219" s="65" t="str">
        <f ca="1">IFERROR(__xludf.DUMMYFUNCTION("""COMPUTED_VALUE"""),"")</f>
        <v/>
      </c>
      <c r="H219" s="65" t="str">
        <f ca="1">IFERROR(__xludf.DUMMYFUNCTION("""COMPUTED_VALUE"""),"")</f>
        <v/>
      </c>
      <c r="I219" s="65" t="str">
        <f ca="1">IFERROR(__xludf.DUMMYFUNCTION("""COMPUTED_VALUE"""),"")</f>
        <v/>
      </c>
      <c r="J219" s="65" t="str">
        <f ca="1">IFERROR(__xludf.DUMMYFUNCTION("""COMPUTED_VALUE"""),"")</f>
        <v/>
      </c>
      <c r="K219" s="65" t="str">
        <f ca="1">IFERROR(__xludf.DUMMYFUNCTION("""COMPUTED_VALUE"""),"")</f>
        <v/>
      </c>
      <c r="L219" s="65" t="str">
        <f ca="1">IFERROR(__xludf.DUMMYFUNCTION("""COMPUTED_VALUE"""),"")</f>
        <v/>
      </c>
      <c r="M219" s="65" t="str">
        <f ca="1">IFERROR(__xludf.DUMMYFUNCTION("""COMPUTED_VALUE"""),"")</f>
        <v/>
      </c>
      <c r="N219" s="65" t="str">
        <f ca="1">IFERROR(__xludf.DUMMYFUNCTION("""COMPUTED_VALUE"""),"")</f>
        <v/>
      </c>
      <c r="O219" s="65" t="str">
        <f ca="1">IFERROR(__xludf.DUMMYFUNCTION("""COMPUTED_VALUE"""),"")</f>
        <v/>
      </c>
      <c r="P219" s="65" t="str">
        <f ca="1">IFERROR(__xludf.DUMMYFUNCTION("""COMPUTED_VALUE"""),"")</f>
        <v/>
      </c>
      <c r="Q219" s="65" t="str">
        <f ca="1">IFERROR(__xludf.DUMMYFUNCTION("""COMPUTED_VALUE"""),"")</f>
        <v/>
      </c>
      <c r="R219" s="65" t="str">
        <f ca="1">IFERROR(__xludf.DUMMYFUNCTION("""COMPUTED_VALUE"""),"")</f>
        <v/>
      </c>
      <c r="S219" s="65" t="str">
        <f ca="1">IFERROR(__xludf.DUMMYFUNCTION("""COMPUTED_VALUE"""),"")</f>
        <v/>
      </c>
      <c r="T219" s="65" t="str">
        <f ca="1">IFERROR(__xludf.DUMMYFUNCTION("""COMPUTED_VALUE"""),"")</f>
        <v/>
      </c>
      <c r="U219" s="65" t="str">
        <f ca="1">IFERROR(__xludf.DUMMYFUNCTION("""COMPUTED_VALUE"""),"")</f>
        <v/>
      </c>
      <c r="V219" s="65" t="str">
        <f ca="1">IFERROR(__xludf.DUMMYFUNCTION("""COMPUTED_VALUE"""),"")</f>
        <v/>
      </c>
      <c r="W219" s="65" t="str">
        <f ca="1">IFERROR(__xludf.DUMMYFUNCTION("""COMPUTED_VALUE"""),"")</f>
        <v/>
      </c>
      <c r="X219" s="65" t="str">
        <f ca="1">IFERROR(__xludf.DUMMYFUNCTION("""COMPUTED_VALUE"""),"")</f>
        <v/>
      </c>
      <c r="Y219" s="65" t="str">
        <f ca="1">IFERROR(__xludf.DUMMYFUNCTION("""COMPUTED_VALUE"""),"")</f>
        <v/>
      </c>
      <c r="Z219" s="65" t="str">
        <f ca="1">IFERROR(__xludf.DUMMYFUNCTION("""COMPUTED_VALUE"""),"")</f>
        <v/>
      </c>
      <c r="AA219" s="65" t="str">
        <f ca="1">IFERROR(__xludf.DUMMYFUNCTION("""COMPUTED_VALUE"""),"")</f>
        <v/>
      </c>
      <c r="AB219" s="65" t="str">
        <f ca="1">IFERROR(__xludf.DUMMYFUNCTION("""COMPUTED_VALUE"""),"")</f>
        <v/>
      </c>
      <c r="AC219" s="65" t="str">
        <f ca="1">IFERROR(__xludf.DUMMYFUNCTION("""COMPUTED_VALUE"""),"")</f>
        <v/>
      </c>
      <c r="AD219" s="65" t="str">
        <f ca="1">IFERROR(__xludf.DUMMYFUNCTION("""COMPUTED_VALUE"""),"")</f>
        <v/>
      </c>
      <c r="AE219" s="65" t="str">
        <f ca="1">IFERROR(__xludf.DUMMYFUNCTION("""COMPUTED_VALUE"""),"")</f>
        <v/>
      </c>
      <c r="AF219" s="65" t="str">
        <f ca="1">IFERROR(__xludf.DUMMYFUNCTION("""COMPUTED_VALUE"""),"")</f>
        <v/>
      </c>
      <c r="AG219" s="65" t="str">
        <f ca="1">IFERROR(__xludf.DUMMYFUNCTION("""COMPUTED_VALUE"""),"")</f>
        <v/>
      </c>
    </row>
    <row r="220" spans="1:33" ht="13">
      <c r="A220" s="63">
        <v>2</v>
      </c>
      <c r="B220" s="64" t="str">
        <f ca="1">IFERROR(__xludf.DUMMYFUNCTION("""COMPUTED_VALUE"""),"I.E. INTEGRADO DE SOACHA")</f>
        <v>I.E. INTEGRADO DE SOACHA</v>
      </c>
      <c r="C220" s="65">
        <f ca="1">IFERROR(__xludf.DUMMYFUNCTION("""COMPUTED_VALUE"""),15)</f>
        <v>15</v>
      </c>
      <c r="D220" s="66" t="str">
        <f ca="1">IFERROR(__xludf.DUMMYFUNCTION("""COMPUTED_VALUE"""),"Pendiente por Digitar")</f>
        <v>Pendiente por Digitar</v>
      </c>
      <c r="E220" s="65" t="str">
        <f ca="1">IFERROR(__xludf.DUMMYFUNCTION("""COMPUTED_VALUE"""),"")</f>
        <v/>
      </c>
      <c r="F220" s="65" t="str">
        <f ca="1">IFERROR(__xludf.DUMMYFUNCTION("""COMPUTED_VALUE"""),"")</f>
        <v/>
      </c>
      <c r="G220" s="65" t="str">
        <f ca="1">IFERROR(__xludf.DUMMYFUNCTION("""COMPUTED_VALUE"""),"")</f>
        <v/>
      </c>
      <c r="H220" s="65" t="str">
        <f ca="1">IFERROR(__xludf.DUMMYFUNCTION("""COMPUTED_VALUE"""),"")</f>
        <v/>
      </c>
      <c r="I220" s="65" t="str">
        <f ca="1">IFERROR(__xludf.DUMMYFUNCTION("""COMPUTED_VALUE"""),"")</f>
        <v/>
      </c>
      <c r="J220" s="65" t="str">
        <f ca="1">IFERROR(__xludf.DUMMYFUNCTION("""COMPUTED_VALUE"""),"")</f>
        <v/>
      </c>
      <c r="K220" s="65" t="str">
        <f ca="1">IFERROR(__xludf.DUMMYFUNCTION("""COMPUTED_VALUE"""),"")</f>
        <v/>
      </c>
      <c r="L220" s="65" t="str">
        <f ca="1">IFERROR(__xludf.DUMMYFUNCTION("""COMPUTED_VALUE"""),"")</f>
        <v/>
      </c>
      <c r="M220" s="65" t="str">
        <f ca="1">IFERROR(__xludf.DUMMYFUNCTION("""COMPUTED_VALUE"""),"")</f>
        <v/>
      </c>
      <c r="N220" s="65" t="str">
        <f ca="1">IFERROR(__xludf.DUMMYFUNCTION("""COMPUTED_VALUE"""),"")</f>
        <v/>
      </c>
      <c r="O220" s="65" t="str">
        <f ca="1">IFERROR(__xludf.DUMMYFUNCTION("""COMPUTED_VALUE"""),"")</f>
        <v/>
      </c>
      <c r="P220" s="65" t="str">
        <f ca="1">IFERROR(__xludf.DUMMYFUNCTION("""COMPUTED_VALUE"""),"")</f>
        <v/>
      </c>
      <c r="Q220" s="65" t="str">
        <f ca="1">IFERROR(__xludf.DUMMYFUNCTION("""COMPUTED_VALUE"""),"")</f>
        <v/>
      </c>
      <c r="R220" s="65" t="str">
        <f ca="1">IFERROR(__xludf.DUMMYFUNCTION("""COMPUTED_VALUE"""),"")</f>
        <v/>
      </c>
      <c r="S220" s="65" t="str">
        <f ca="1">IFERROR(__xludf.DUMMYFUNCTION("""COMPUTED_VALUE"""),"")</f>
        <v/>
      </c>
      <c r="T220" s="65" t="str">
        <f ca="1">IFERROR(__xludf.DUMMYFUNCTION("""COMPUTED_VALUE"""),"")</f>
        <v/>
      </c>
      <c r="U220" s="65" t="str">
        <f ca="1">IFERROR(__xludf.DUMMYFUNCTION("""COMPUTED_VALUE"""),"")</f>
        <v/>
      </c>
      <c r="V220" s="65" t="str">
        <f ca="1">IFERROR(__xludf.DUMMYFUNCTION("""COMPUTED_VALUE"""),"")</f>
        <v/>
      </c>
      <c r="W220" s="65" t="str">
        <f ca="1">IFERROR(__xludf.DUMMYFUNCTION("""COMPUTED_VALUE"""),"")</f>
        <v/>
      </c>
      <c r="X220" s="65" t="str">
        <f ca="1">IFERROR(__xludf.DUMMYFUNCTION("""COMPUTED_VALUE"""),"")</f>
        <v/>
      </c>
      <c r="Y220" s="65" t="str">
        <f ca="1">IFERROR(__xludf.DUMMYFUNCTION("""COMPUTED_VALUE"""),"")</f>
        <v/>
      </c>
      <c r="Z220" s="65" t="str">
        <f ca="1">IFERROR(__xludf.DUMMYFUNCTION("""COMPUTED_VALUE"""),"")</f>
        <v/>
      </c>
      <c r="AA220" s="65" t="str">
        <f ca="1">IFERROR(__xludf.DUMMYFUNCTION("""COMPUTED_VALUE"""),"")</f>
        <v/>
      </c>
      <c r="AB220" s="65" t="str">
        <f ca="1">IFERROR(__xludf.DUMMYFUNCTION("""COMPUTED_VALUE"""),"")</f>
        <v/>
      </c>
      <c r="AC220" s="65" t="str">
        <f ca="1">IFERROR(__xludf.DUMMYFUNCTION("""COMPUTED_VALUE"""),"")</f>
        <v/>
      </c>
      <c r="AD220" s="65" t="str">
        <f ca="1">IFERROR(__xludf.DUMMYFUNCTION("""COMPUTED_VALUE"""),"")</f>
        <v/>
      </c>
      <c r="AE220" s="65" t="str">
        <f ca="1">IFERROR(__xludf.DUMMYFUNCTION("""COMPUTED_VALUE"""),"")</f>
        <v/>
      </c>
      <c r="AF220" s="65" t="str">
        <f ca="1">IFERROR(__xludf.DUMMYFUNCTION("""COMPUTED_VALUE"""),"")</f>
        <v/>
      </c>
      <c r="AG220" s="65" t="str">
        <f ca="1">IFERROR(__xludf.DUMMYFUNCTION("""COMPUTED_VALUE"""),"")</f>
        <v/>
      </c>
    </row>
    <row r="221" spans="1:33" ht="13">
      <c r="A221" s="63">
        <v>2</v>
      </c>
      <c r="B221" s="64" t="str">
        <f ca="1">IFERROR(__xludf.DUMMYFUNCTION("""COMPUTED_VALUE"""),"I.E. INTEGRADO DE SOACHA")</f>
        <v>I.E. INTEGRADO DE SOACHA</v>
      </c>
      <c r="C221" s="65">
        <f ca="1">IFERROR(__xludf.DUMMYFUNCTION("""COMPUTED_VALUE"""),16)</f>
        <v>16</v>
      </c>
      <c r="D221" s="66" t="str">
        <f ca="1">IFERROR(__xludf.DUMMYFUNCTION("""COMPUTED_VALUE"""),"Pendiente por Digitar")</f>
        <v>Pendiente por Digitar</v>
      </c>
      <c r="E221" s="65" t="str">
        <f ca="1">IFERROR(__xludf.DUMMYFUNCTION("""COMPUTED_VALUE"""),"")</f>
        <v/>
      </c>
      <c r="F221" s="65" t="str">
        <f ca="1">IFERROR(__xludf.DUMMYFUNCTION("""COMPUTED_VALUE"""),"")</f>
        <v/>
      </c>
      <c r="G221" s="65" t="str">
        <f ca="1">IFERROR(__xludf.DUMMYFUNCTION("""COMPUTED_VALUE"""),"")</f>
        <v/>
      </c>
      <c r="H221" s="65" t="str">
        <f ca="1">IFERROR(__xludf.DUMMYFUNCTION("""COMPUTED_VALUE"""),"")</f>
        <v/>
      </c>
      <c r="I221" s="65" t="str">
        <f ca="1">IFERROR(__xludf.DUMMYFUNCTION("""COMPUTED_VALUE"""),"")</f>
        <v/>
      </c>
      <c r="J221" s="65" t="str">
        <f ca="1">IFERROR(__xludf.DUMMYFUNCTION("""COMPUTED_VALUE"""),"")</f>
        <v/>
      </c>
      <c r="K221" s="65" t="str">
        <f ca="1">IFERROR(__xludf.DUMMYFUNCTION("""COMPUTED_VALUE"""),"")</f>
        <v/>
      </c>
      <c r="L221" s="65" t="str">
        <f ca="1">IFERROR(__xludf.DUMMYFUNCTION("""COMPUTED_VALUE"""),"")</f>
        <v/>
      </c>
      <c r="M221" s="65" t="str">
        <f ca="1">IFERROR(__xludf.DUMMYFUNCTION("""COMPUTED_VALUE"""),"")</f>
        <v/>
      </c>
      <c r="N221" s="65" t="str">
        <f ca="1">IFERROR(__xludf.DUMMYFUNCTION("""COMPUTED_VALUE"""),"")</f>
        <v/>
      </c>
      <c r="O221" s="65" t="str">
        <f ca="1">IFERROR(__xludf.DUMMYFUNCTION("""COMPUTED_VALUE"""),"")</f>
        <v/>
      </c>
      <c r="P221" s="65" t="str">
        <f ca="1">IFERROR(__xludf.DUMMYFUNCTION("""COMPUTED_VALUE"""),"")</f>
        <v/>
      </c>
      <c r="Q221" s="65" t="str">
        <f ca="1">IFERROR(__xludf.DUMMYFUNCTION("""COMPUTED_VALUE"""),"")</f>
        <v/>
      </c>
      <c r="R221" s="65" t="str">
        <f ca="1">IFERROR(__xludf.DUMMYFUNCTION("""COMPUTED_VALUE"""),"")</f>
        <v/>
      </c>
      <c r="S221" s="65" t="str">
        <f ca="1">IFERROR(__xludf.DUMMYFUNCTION("""COMPUTED_VALUE"""),"")</f>
        <v/>
      </c>
      <c r="T221" s="65" t="str">
        <f ca="1">IFERROR(__xludf.DUMMYFUNCTION("""COMPUTED_VALUE"""),"")</f>
        <v/>
      </c>
      <c r="U221" s="65" t="str">
        <f ca="1">IFERROR(__xludf.DUMMYFUNCTION("""COMPUTED_VALUE"""),"")</f>
        <v/>
      </c>
      <c r="V221" s="65" t="str">
        <f ca="1">IFERROR(__xludf.DUMMYFUNCTION("""COMPUTED_VALUE"""),"")</f>
        <v/>
      </c>
      <c r="W221" s="65" t="str">
        <f ca="1">IFERROR(__xludf.DUMMYFUNCTION("""COMPUTED_VALUE"""),"")</f>
        <v/>
      </c>
      <c r="X221" s="65" t="str">
        <f ca="1">IFERROR(__xludf.DUMMYFUNCTION("""COMPUTED_VALUE"""),"")</f>
        <v/>
      </c>
      <c r="Y221" s="65" t="str">
        <f ca="1">IFERROR(__xludf.DUMMYFUNCTION("""COMPUTED_VALUE"""),"")</f>
        <v/>
      </c>
      <c r="Z221" s="65" t="str">
        <f ca="1">IFERROR(__xludf.DUMMYFUNCTION("""COMPUTED_VALUE"""),"")</f>
        <v/>
      </c>
      <c r="AA221" s="65" t="str">
        <f ca="1">IFERROR(__xludf.DUMMYFUNCTION("""COMPUTED_VALUE"""),"")</f>
        <v/>
      </c>
      <c r="AB221" s="65" t="str">
        <f ca="1">IFERROR(__xludf.DUMMYFUNCTION("""COMPUTED_VALUE"""),"")</f>
        <v/>
      </c>
      <c r="AC221" s="65" t="str">
        <f ca="1">IFERROR(__xludf.DUMMYFUNCTION("""COMPUTED_VALUE"""),"")</f>
        <v/>
      </c>
      <c r="AD221" s="65" t="str">
        <f ca="1">IFERROR(__xludf.DUMMYFUNCTION("""COMPUTED_VALUE"""),"")</f>
        <v/>
      </c>
      <c r="AE221" s="65" t="str">
        <f ca="1">IFERROR(__xludf.DUMMYFUNCTION("""COMPUTED_VALUE"""),"")</f>
        <v/>
      </c>
      <c r="AF221" s="65" t="str">
        <f ca="1">IFERROR(__xludf.DUMMYFUNCTION("""COMPUTED_VALUE"""),"")</f>
        <v/>
      </c>
      <c r="AG221" s="65" t="str">
        <f ca="1">IFERROR(__xludf.DUMMYFUNCTION("""COMPUTED_VALUE"""),"")</f>
        <v/>
      </c>
    </row>
    <row r="222" spans="1:33" ht="13">
      <c r="A222" s="63">
        <v>2</v>
      </c>
      <c r="B222" s="64" t="str">
        <f ca="1">IFERROR(__xludf.DUMMYFUNCTION("""COMPUTED_VALUE"""),"I.E. INTEGRADO DE SOACHA")</f>
        <v>I.E. INTEGRADO DE SOACHA</v>
      </c>
      <c r="C222" s="65">
        <f ca="1">IFERROR(__xludf.DUMMYFUNCTION("""COMPUTED_VALUE"""),17)</f>
        <v>17</v>
      </c>
      <c r="D222" s="66" t="str">
        <f ca="1">IFERROR(__xludf.DUMMYFUNCTION("""COMPUTED_VALUE"""),"Pendiente por Digitar")</f>
        <v>Pendiente por Digitar</v>
      </c>
      <c r="E222" s="65" t="str">
        <f ca="1">IFERROR(__xludf.DUMMYFUNCTION("""COMPUTED_VALUE"""),"")</f>
        <v/>
      </c>
      <c r="F222" s="65" t="str">
        <f ca="1">IFERROR(__xludf.DUMMYFUNCTION("""COMPUTED_VALUE"""),"")</f>
        <v/>
      </c>
      <c r="G222" s="65" t="str">
        <f ca="1">IFERROR(__xludf.DUMMYFUNCTION("""COMPUTED_VALUE"""),"")</f>
        <v/>
      </c>
      <c r="H222" s="65" t="str">
        <f ca="1">IFERROR(__xludf.DUMMYFUNCTION("""COMPUTED_VALUE"""),"")</f>
        <v/>
      </c>
      <c r="I222" s="65" t="str">
        <f ca="1">IFERROR(__xludf.DUMMYFUNCTION("""COMPUTED_VALUE"""),"")</f>
        <v/>
      </c>
      <c r="J222" s="65" t="str">
        <f ca="1">IFERROR(__xludf.DUMMYFUNCTION("""COMPUTED_VALUE"""),"")</f>
        <v/>
      </c>
      <c r="K222" s="65" t="str">
        <f ca="1">IFERROR(__xludf.DUMMYFUNCTION("""COMPUTED_VALUE"""),"")</f>
        <v/>
      </c>
      <c r="L222" s="65" t="str">
        <f ca="1">IFERROR(__xludf.DUMMYFUNCTION("""COMPUTED_VALUE"""),"")</f>
        <v/>
      </c>
      <c r="M222" s="65" t="str">
        <f ca="1">IFERROR(__xludf.DUMMYFUNCTION("""COMPUTED_VALUE"""),"")</f>
        <v/>
      </c>
      <c r="N222" s="65" t="str">
        <f ca="1">IFERROR(__xludf.DUMMYFUNCTION("""COMPUTED_VALUE"""),"")</f>
        <v/>
      </c>
      <c r="O222" s="65" t="str">
        <f ca="1">IFERROR(__xludf.DUMMYFUNCTION("""COMPUTED_VALUE"""),"")</f>
        <v/>
      </c>
      <c r="P222" s="65" t="str">
        <f ca="1">IFERROR(__xludf.DUMMYFUNCTION("""COMPUTED_VALUE"""),"")</f>
        <v/>
      </c>
      <c r="Q222" s="65" t="str">
        <f ca="1">IFERROR(__xludf.DUMMYFUNCTION("""COMPUTED_VALUE"""),"")</f>
        <v/>
      </c>
      <c r="R222" s="65" t="str">
        <f ca="1">IFERROR(__xludf.DUMMYFUNCTION("""COMPUTED_VALUE"""),"")</f>
        <v/>
      </c>
      <c r="S222" s="65" t="str">
        <f ca="1">IFERROR(__xludf.DUMMYFUNCTION("""COMPUTED_VALUE"""),"")</f>
        <v/>
      </c>
      <c r="T222" s="65" t="str">
        <f ca="1">IFERROR(__xludf.DUMMYFUNCTION("""COMPUTED_VALUE"""),"")</f>
        <v/>
      </c>
      <c r="U222" s="65" t="str">
        <f ca="1">IFERROR(__xludf.DUMMYFUNCTION("""COMPUTED_VALUE"""),"")</f>
        <v/>
      </c>
      <c r="V222" s="65" t="str">
        <f ca="1">IFERROR(__xludf.DUMMYFUNCTION("""COMPUTED_VALUE"""),"")</f>
        <v/>
      </c>
      <c r="W222" s="65" t="str">
        <f ca="1">IFERROR(__xludf.DUMMYFUNCTION("""COMPUTED_VALUE"""),"")</f>
        <v/>
      </c>
      <c r="X222" s="65" t="str">
        <f ca="1">IFERROR(__xludf.DUMMYFUNCTION("""COMPUTED_VALUE"""),"")</f>
        <v/>
      </c>
      <c r="Y222" s="65" t="str">
        <f ca="1">IFERROR(__xludf.DUMMYFUNCTION("""COMPUTED_VALUE"""),"")</f>
        <v/>
      </c>
      <c r="Z222" s="65" t="str">
        <f ca="1">IFERROR(__xludf.DUMMYFUNCTION("""COMPUTED_VALUE"""),"")</f>
        <v/>
      </c>
      <c r="AA222" s="65" t="str">
        <f ca="1">IFERROR(__xludf.DUMMYFUNCTION("""COMPUTED_VALUE"""),"")</f>
        <v/>
      </c>
      <c r="AB222" s="65" t="str">
        <f ca="1">IFERROR(__xludf.DUMMYFUNCTION("""COMPUTED_VALUE"""),"")</f>
        <v/>
      </c>
      <c r="AC222" s="65" t="str">
        <f ca="1">IFERROR(__xludf.DUMMYFUNCTION("""COMPUTED_VALUE"""),"")</f>
        <v/>
      </c>
      <c r="AD222" s="65" t="str">
        <f ca="1">IFERROR(__xludf.DUMMYFUNCTION("""COMPUTED_VALUE"""),"")</f>
        <v/>
      </c>
      <c r="AE222" s="65" t="str">
        <f ca="1">IFERROR(__xludf.DUMMYFUNCTION("""COMPUTED_VALUE"""),"")</f>
        <v/>
      </c>
      <c r="AF222" s="65" t="str">
        <f ca="1">IFERROR(__xludf.DUMMYFUNCTION("""COMPUTED_VALUE"""),"")</f>
        <v/>
      </c>
      <c r="AG222" s="65" t="str">
        <f ca="1">IFERROR(__xludf.DUMMYFUNCTION("""COMPUTED_VALUE"""),"")</f>
        <v/>
      </c>
    </row>
    <row r="223" spans="1:33" ht="13">
      <c r="A223" s="63">
        <v>2</v>
      </c>
      <c r="B223" s="64" t="str">
        <f ca="1">IFERROR(__xludf.DUMMYFUNCTION("""COMPUTED_VALUE"""),"I.E. INTEGRADO DE SOACHA")</f>
        <v>I.E. INTEGRADO DE SOACHA</v>
      </c>
      <c r="C223" s="65">
        <f ca="1">IFERROR(__xludf.DUMMYFUNCTION("""COMPUTED_VALUE"""),18)</f>
        <v>18</v>
      </c>
      <c r="D223" s="66" t="str">
        <f ca="1">IFERROR(__xludf.DUMMYFUNCTION("""COMPUTED_VALUE"""),"Pendiente por Digitar")</f>
        <v>Pendiente por Digitar</v>
      </c>
      <c r="E223" s="65" t="str">
        <f ca="1">IFERROR(__xludf.DUMMYFUNCTION("""COMPUTED_VALUE"""),"")</f>
        <v/>
      </c>
      <c r="F223" s="65" t="str">
        <f ca="1">IFERROR(__xludf.DUMMYFUNCTION("""COMPUTED_VALUE"""),"")</f>
        <v/>
      </c>
      <c r="G223" s="65" t="str">
        <f ca="1">IFERROR(__xludf.DUMMYFUNCTION("""COMPUTED_VALUE"""),"")</f>
        <v/>
      </c>
      <c r="H223" s="65" t="str">
        <f ca="1">IFERROR(__xludf.DUMMYFUNCTION("""COMPUTED_VALUE"""),"")</f>
        <v/>
      </c>
      <c r="I223" s="65" t="str">
        <f ca="1">IFERROR(__xludf.DUMMYFUNCTION("""COMPUTED_VALUE"""),"")</f>
        <v/>
      </c>
      <c r="J223" s="65" t="str">
        <f ca="1">IFERROR(__xludf.DUMMYFUNCTION("""COMPUTED_VALUE"""),"")</f>
        <v/>
      </c>
      <c r="K223" s="65" t="str">
        <f ca="1">IFERROR(__xludf.DUMMYFUNCTION("""COMPUTED_VALUE"""),"")</f>
        <v/>
      </c>
      <c r="L223" s="65" t="str">
        <f ca="1">IFERROR(__xludf.DUMMYFUNCTION("""COMPUTED_VALUE"""),"")</f>
        <v/>
      </c>
      <c r="M223" s="65" t="str">
        <f ca="1">IFERROR(__xludf.DUMMYFUNCTION("""COMPUTED_VALUE"""),"")</f>
        <v/>
      </c>
      <c r="N223" s="65" t="str">
        <f ca="1">IFERROR(__xludf.DUMMYFUNCTION("""COMPUTED_VALUE"""),"")</f>
        <v/>
      </c>
      <c r="O223" s="65" t="str">
        <f ca="1">IFERROR(__xludf.DUMMYFUNCTION("""COMPUTED_VALUE"""),"")</f>
        <v/>
      </c>
      <c r="P223" s="65" t="str">
        <f ca="1">IFERROR(__xludf.DUMMYFUNCTION("""COMPUTED_VALUE"""),"")</f>
        <v/>
      </c>
      <c r="Q223" s="65" t="str">
        <f ca="1">IFERROR(__xludf.DUMMYFUNCTION("""COMPUTED_VALUE"""),"")</f>
        <v/>
      </c>
      <c r="R223" s="65" t="str">
        <f ca="1">IFERROR(__xludf.DUMMYFUNCTION("""COMPUTED_VALUE"""),"")</f>
        <v/>
      </c>
      <c r="S223" s="65" t="str">
        <f ca="1">IFERROR(__xludf.DUMMYFUNCTION("""COMPUTED_VALUE"""),"")</f>
        <v/>
      </c>
      <c r="T223" s="65" t="str">
        <f ca="1">IFERROR(__xludf.DUMMYFUNCTION("""COMPUTED_VALUE"""),"")</f>
        <v/>
      </c>
      <c r="U223" s="65" t="str">
        <f ca="1">IFERROR(__xludf.DUMMYFUNCTION("""COMPUTED_VALUE"""),"")</f>
        <v/>
      </c>
      <c r="V223" s="65" t="str">
        <f ca="1">IFERROR(__xludf.DUMMYFUNCTION("""COMPUTED_VALUE"""),"")</f>
        <v/>
      </c>
      <c r="W223" s="65" t="str">
        <f ca="1">IFERROR(__xludf.DUMMYFUNCTION("""COMPUTED_VALUE"""),"")</f>
        <v/>
      </c>
      <c r="X223" s="65" t="str">
        <f ca="1">IFERROR(__xludf.DUMMYFUNCTION("""COMPUTED_VALUE"""),"")</f>
        <v/>
      </c>
      <c r="Y223" s="65" t="str">
        <f ca="1">IFERROR(__xludf.DUMMYFUNCTION("""COMPUTED_VALUE"""),"")</f>
        <v/>
      </c>
      <c r="Z223" s="65" t="str">
        <f ca="1">IFERROR(__xludf.DUMMYFUNCTION("""COMPUTED_VALUE"""),"")</f>
        <v/>
      </c>
      <c r="AA223" s="65" t="str">
        <f ca="1">IFERROR(__xludf.DUMMYFUNCTION("""COMPUTED_VALUE"""),"")</f>
        <v/>
      </c>
      <c r="AB223" s="65" t="str">
        <f ca="1">IFERROR(__xludf.DUMMYFUNCTION("""COMPUTED_VALUE"""),"")</f>
        <v/>
      </c>
      <c r="AC223" s="65" t="str">
        <f ca="1">IFERROR(__xludf.DUMMYFUNCTION("""COMPUTED_VALUE"""),"")</f>
        <v/>
      </c>
      <c r="AD223" s="65" t="str">
        <f ca="1">IFERROR(__xludf.DUMMYFUNCTION("""COMPUTED_VALUE"""),"")</f>
        <v/>
      </c>
      <c r="AE223" s="65" t="str">
        <f ca="1">IFERROR(__xludf.DUMMYFUNCTION("""COMPUTED_VALUE"""),"")</f>
        <v/>
      </c>
      <c r="AF223" s="65" t="str">
        <f ca="1">IFERROR(__xludf.DUMMYFUNCTION("""COMPUTED_VALUE"""),"")</f>
        <v/>
      </c>
      <c r="AG223" s="65" t="str">
        <f ca="1">IFERROR(__xludf.DUMMYFUNCTION("""COMPUTED_VALUE"""),"")</f>
        <v/>
      </c>
    </row>
    <row r="224" spans="1:33" ht="13">
      <c r="A224" s="63">
        <v>2</v>
      </c>
      <c r="B224" s="64" t="str">
        <f ca="1">IFERROR(__xludf.DUMMYFUNCTION("""COMPUTED_VALUE"""),"I.E. INTEGRADO DE SOACHA")</f>
        <v>I.E. INTEGRADO DE SOACHA</v>
      </c>
      <c r="C224" s="65">
        <f ca="1">IFERROR(__xludf.DUMMYFUNCTION("""COMPUTED_VALUE"""),19)</f>
        <v>19</v>
      </c>
      <c r="D224" s="66" t="str">
        <f ca="1">IFERROR(__xludf.DUMMYFUNCTION("""COMPUTED_VALUE"""),"Pendiente por Digitar")</f>
        <v>Pendiente por Digitar</v>
      </c>
      <c r="E224" s="65" t="str">
        <f ca="1">IFERROR(__xludf.DUMMYFUNCTION("""COMPUTED_VALUE"""),"")</f>
        <v/>
      </c>
      <c r="F224" s="65" t="str">
        <f ca="1">IFERROR(__xludf.DUMMYFUNCTION("""COMPUTED_VALUE"""),"")</f>
        <v/>
      </c>
      <c r="G224" s="65" t="str">
        <f ca="1">IFERROR(__xludf.DUMMYFUNCTION("""COMPUTED_VALUE"""),"")</f>
        <v/>
      </c>
      <c r="H224" s="65" t="str">
        <f ca="1">IFERROR(__xludf.DUMMYFUNCTION("""COMPUTED_VALUE"""),"")</f>
        <v/>
      </c>
      <c r="I224" s="65" t="str">
        <f ca="1">IFERROR(__xludf.DUMMYFUNCTION("""COMPUTED_VALUE"""),"")</f>
        <v/>
      </c>
      <c r="J224" s="65" t="str">
        <f ca="1">IFERROR(__xludf.DUMMYFUNCTION("""COMPUTED_VALUE"""),"")</f>
        <v/>
      </c>
      <c r="K224" s="65" t="str">
        <f ca="1">IFERROR(__xludf.DUMMYFUNCTION("""COMPUTED_VALUE"""),"")</f>
        <v/>
      </c>
      <c r="L224" s="65" t="str">
        <f ca="1">IFERROR(__xludf.DUMMYFUNCTION("""COMPUTED_VALUE"""),"")</f>
        <v/>
      </c>
      <c r="M224" s="65" t="str">
        <f ca="1">IFERROR(__xludf.DUMMYFUNCTION("""COMPUTED_VALUE"""),"")</f>
        <v/>
      </c>
      <c r="N224" s="65" t="str">
        <f ca="1">IFERROR(__xludf.DUMMYFUNCTION("""COMPUTED_VALUE"""),"")</f>
        <v/>
      </c>
      <c r="O224" s="65" t="str">
        <f ca="1">IFERROR(__xludf.DUMMYFUNCTION("""COMPUTED_VALUE"""),"")</f>
        <v/>
      </c>
      <c r="P224" s="65" t="str">
        <f ca="1">IFERROR(__xludf.DUMMYFUNCTION("""COMPUTED_VALUE"""),"")</f>
        <v/>
      </c>
      <c r="Q224" s="65" t="str">
        <f ca="1">IFERROR(__xludf.DUMMYFUNCTION("""COMPUTED_VALUE"""),"")</f>
        <v/>
      </c>
      <c r="R224" s="65" t="str">
        <f ca="1">IFERROR(__xludf.DUMMYFUNCTION("""COMPUTED_VALUE"""),"")</f>
        <v/>
      </c>
      <c r="S224" s="65" t="str">
        <f ca="1">IFERROR(__xludf.DUMMYFUNCTION("""COMPUTED_VALUE"""),"")</f>
        <v/>
      </c>
      <c r="T224" s="65" t="str">
        <f ca="1">IFERROR(__xludf.DUMMYFUNCTION("""COMPUTED_VALUE"""),"")</f>
        <v/>
      </c>
      <c r="U224" s="65" t="str">
        <f ca="1">IFERROR(__xludf.DUMMYFUNCTION("""COMPUTED_VALUE"""),"")</f>
        <v/>
      </c>
      <c r="V224" s="65" t="str">
        <f ca="1">IFERROR(__xludf.DUMMYFUNCTION("""COMPUTED_VALUE"""),"")</f>
        <v/>
      </c>
      <c r="W224" s="65" t="str">
        <f ca="1">IFERROR(__xludf.DUMMYFUNCTION("""COMPUTED_VALUE"""),"")</f>
        <v/>
      </c>
      <c r="X224" s="65" t="str">
        <f ca="1">IFERROR(__xludf.DUMMYFUNCTION("""COMPUTED_VALUE"""),"")</f>
        <v/>
      </c>
      <c r="Y224" s="65" t="str">
        <f ca="1">IFERROR(__xludf.DUMMYFUNCTION("""COMPUTED_VALUE"""),"")</f>
        <v/>
      </c>
      <c r="Z224" s="65" t="str">
        <f ca="1">IFERROR(__xludf.DUMMYFUNCTION("""COMPUTED_VALUE"""),"")</f>
        <v/>
      </c>
      <c r="AA224" s="65" t="str">
        <f ca="1">IFERROR(__xludf.DUMMYFUNCTION("""COMPUTED_VALUE"""),"")</f>
        <v/>
      </c>
      <c r="AB224" s="65" t="str">
        <f ca="1">IFERROR(__xludf.DUMMYFUNCTION("""COMPUTED_VALUE"""),"")</f>
        <v/>
      </c>
      <c r="AC224" s="65" t="str">
        <f ca="1">IFERROR(__xludf.DUMMYFUNCTION("""COMPUTED_VALUE"""),"")</f>
        <v/>
      </c>
      <c r="AD224" s="65" t="str">
        <f ca="1">IFERROR(__xludf.DUMMYFUNCTION("""COMPUTED_VALUE"""),"")</f>
        <v/>
      </c>
      <c r="AE224" s="65" t="str">
        <f ca="1">IFERROR(__xludf.DUMMYFUNCTION("""COMPUTED_VALUE"""),"")</f>
        <v/>
      </c>
      <c r="AF224" s="65" t="str">
        <f ca="1">IFERROR(__xludf.DUMMYFUNCTION("""COMPUTED_VALUE"""),"")</f>
        <v/>
      </c>
      <c r="AG224" s="65" t="str">
        <f ca="1">IFERROR(__xludf.DUMMYFUNCTION("""COMPUTED_VALUE"""),"")</f>
        <v/>
      </c>
    </row>
    <row r="225" spans="1:33" ht="13">
      <c r="A225" s="63">
        <v>2</v>
      </c>
      <c r="B225" s="64" t="str">
        <f ca="1">IFERROR(__xludf.DUMMYFUNCTION("""COMPUTED_VALUE"""),"I.E. INTEGRADO DE SOACHA")</f>
        <v>I.E. INTEGRADO DE SOACHA</v>
      </c>
      <c r="C225" s="65">
        <f ca="1">IFERROR(__xludf.DUMMYFUNCTION("""COMPUTED_VALUE"""),20)</f>
        <v>20</v>
      </c>
      <c r="D225" s="66" t="str">
        <f ca="1">IFERROR(__xludf.DUMMYFUNCTION("""COMPUTED_VALUE"""),"Pendiente por Digitar")</f>
        <v>Pendiente por Digitar</v>
      </c>
      <c r="E225" s="65" t="str">
        <f ca="1">IFERROR(__xludf.DUMMYFUNCTION("""COMPUTED_VALUE"""),"")</f>
        <v/>
      </c>
      <c r="F225" s="65" t="str">
        <f ca="1">IFERROR(__xludf.DUMMYFUNCTION("""COMPUTED_VALUE"""),"")</f>
        <v/>
      </c>
      <c r="G225" s="65" t="str">
        <f ca="1">IFERROR(__xludf.DUMMYFUNCTION("""COMPUTED_VALUE"""),"")</f>
        <v/>
      </c>
      <c r="H225" s="65" t="str">
        <f ca="1">IFERROR(__xludf.DUMMYFUNCTION("""COMPUTED_VALUE"""),"")</f>
        <v/>
      </c>
      <c r="I225" s="65" t="str">
        <f ca="1">IFERROR(__xludf.DUMMYFUNCTION("""COMPUTED_VALUE"""),"")</f>
        <v/>
      </c>
      <c r="J225" s="65" t="str">
        <f ca="1">IFERROR(__xludf.DUMMYFUNCTION("""COMPUTED_VALUE"""),"")</f>
        <v/>
      </c>
      <c r="K225" s="65" t="str">
        <f ca="1">IFERROR(__xludf.DUMMYFUNCTION("""COMPUTED_VALUE"""),"")</f>
        <v/>
      </c>
      <c r="L225" s="65" t="str">
        <f ca="1">IFERROR(__xludf.DUMMYFUNCTION("""COMPUTED_VALUE"""),"")</f>
        <v/>
      </c>
      <c r="M225" s="65" t="str">
        <f ca="1">IFERROR(__xludf.DUMMYFUNCTION("""COMPUTED_VALUE"""),"")</f>
        <v/>
      </c>
      <c r="N225" s="65" t="str">
        <f ca="1">IFERROR(__xludf.DUMMYFUNCTION("""COMPUTED_VALUE"""),"")</f>
        <v/>
      </c>
      <c r="O225" s="65" t="str">
        <f ca="1">IFERROR(__xludf.DUMMYFUNCTION("""COMPUTED_VALUE"""),"")</f>
        <v/>
      </c>
      <c r="P225" s="65" t="str">
        <f ca="1">IFERROR(__xludf.DUMMYFUNCTION("""COMPUTED_VALUE"""),"")</f>
        <v/>
      </c>
      <c r="Q225" s="65" t="str">
        <f ca="1">IFERROR(__xludf.DUMMYFUNCTION("""COMPUTED_VALUE"""),"")</f>
        <v/>
      </c>
      <c r="R225" s="65" t="str">
        <f ca="1">IFERROR(__xludf.DUMMYFUNCTION("""COMPUTED_VALUE"""),"")</f>
        <v/>
      </c>
      <c r="S225" s="65" t="str">
        <f ca="1">IFERROR(__xludf.DUMMYFUNCTION("""COMPUTED_VALUE"""),"")</f>
        <v/>
      </c>
      <c r="T225" s="65" t="str">
        <f ca="1">IFERROR(__xludf.DUMMYFUNCTION("""COMPUTED_VALUE"""),"")</f>
        <v/>
      </c>
      <c r="U225" s="65" t="str">
        <f ca="1">IFERROR(__xludf.DUMMYFUNCTION("""COMPUTED_VALUE"""),"")</f>
        <v/>
      </c>
      <c r="V225" s="65" t="str">
        <f ca="1">IFERROR(__xludf.DUMMYFUNCTION("""COMPUTED_VALUE"""),"")</f>
        <v/>
      </c>
      <c r="W225" s="65" t="str">
        <f ca="1">IFERROR(__xludf.DUMMYFUNCTION("""COMPUTED_VALUE"""),"")</f>
        <v/>
      </c>
      <c r="X225" s="65" t="str">
        <f ca="1">IFERROR(__xludf.DUMMYFUNCTION("""COMPUTED_VALUE"""),"")</f>
        <v/>
      </c>
      <c r="Y225" s="65" t="str">
        <f ca="1">IFERROR(__xludf.DUMMYFUNCTION("""COMPUTED_VALUE"""),"")</f>
        <v/>
      </c>
      <c r="Z225" s="65" t="str">
        <f ca="1">IFERROR(__xludf.DUMMYFUNCTION("""COMPUTED_VALUE"""),"")</f>
        <v/>
      </c>
      <c r="AA225" s="65" t="str">
        <f ca="1">IFERROR(__xludf.DUMMYFUNCTION("""COMPUTED_VALUE"""),"")</f>
        <v/>
      </c>
      <c r="AB225" s="65" t="str">
        <f ca="1">IFERROR(__xludf.DUMMYFUNCTION("""COMPUTED_VALUE"""),"")</f>
        <v/>
      </c>
      <c r="AC225" s="65" t="str">
        <f ca="1">IFERROR(__xludf.DUMMYFUNCTION("""COMPUTED_VALUE"""),"")</f>
        <v/>
      </c>
      <c r="AD225" s="65" t="str">
        <f ca="1">IFERROR(__xludf.DUMMYFUNCTION("""COMPUTED_VALUE"""),"")</f>
        <v/>
      </c>
      <c r="AE225" s="65" t="str">
        <f ca="1">IFERROR(__xludf.DUMMYFUNCTION("""COMPUTED_VALUE"""),"")</f>
        <v/>
      </c>
      <c r="AF225" s="65" t="str">
        <f ca="1">IFERROR(__xludf.DUMMYFUNCTION("""COMPUTED_VALUE"""),"")</f>
        <v/>
      </c>
      <c r="AG225" s="65" t="str">
        <f ca="1">IFERROR(__xludf.DUMMYFUNCTION("""COMPUTED_VALUE"""),"")</f>
        <v/>
      </c>
    </row>
    <row r="226" spans="1:33" ht="13">
      <c r="A226" s="63">
        <v>2</v>
      </c>
      <c r="B226" s="64" t="str">
        <f ca="1">IFERROR(__xludf.DUMMYFUNCTION("""COMPUTED_VALUE"""),"I.E. INTEGRADO DE SOACHA")</f>
        <v>I.E. INTEGRADO DE SOACHA</v>
      </c>
      <c r="C226" s="65">
        <f ca="1">IFERROR(__xludf.DUMMYFUNCTION("""COMPUTED_VALUE"""),21)</f>
        <v>21</v>
      </c>
      <c r="D226" s="66" t="str">
        <f ca="1">IFERROR(__xludf.DUMMYFUNCTION("""COMPUTED_VALUE"""),"Pendiente por Digitar")</f>
        <v>Pendiente por Digitar</v>
      </c>
      <c r="E226" s="65" t="str">
        <f ca="1">IFERROR(__xludf.DUMMYFUNCTION("""COMPUTED_VALUE"""),"")</f>
        <v/>
      </c>
      <c r="F226" s="65" t="str">
        <f ca="1">IFERROR(__xludf.DUMMYFUNCTION("""COMPUTED_VALUE"""),"")</f>
        <v/>
      </c>
      <c r="G226" s="65" t="str">
        <f ca="1">IFERROR(__xludf.DUMMYFUNCTION("""COMPUTED_VALUE"""),"")</f>
        <v/>
      </c>
      <c r="H226" s="65" t="str">
        <f ca="1">IFERROR(__xludf.DUMMYFUNCTION("""COMPUTED_VALUE"""),"")</f>
        <v/>
      </c>
      <c r="I226" s="65" t="str">
        <f ca="1">IFERROR(__xludf.DUMMYFUNCTION("""COMPUTED_VALUE"""),"")</f>
        <v/>
      </c>
      <c r="J226" s="65" t="str">
        <f ca="1">IFERROR(__xludf.DUMMYFUNCTION("""COMPUTED_VALUE"""),"")</f>
        <v/>
      </c>
      <c r="K226" s="65" t="str">
        <f ca="1">IFERROR(__xludf.DUMMYFUNCTION("""COMPUTED_VALUE"""),"")</f>
        <v/>
      </c>
      <c r="L226" s="65" t="str">
        <f ca="1">IFERROR(__xludf.DUMMYFUNCTION("""COMPUTED_VALUE"""),"")</f>
        <v/>
      </c>
      <c r="M226" s="65" t="str">
        <f ca="1">IFERROR(__xludf.DUMMYFUNCTION("""COMPUTED_VALUE"""),"")</f>
        <v/>
      </c>
      <c r="N226" s="65" t="str">
        <f ca="1">IFERROR(__xludf.DUMMYFUNCTION("""COMPUTED_VALUE"""),"")</f>
        <v/>
      </c>
      <c r="O226" s="65" t="str">
        <f ca="1">IFERROR(__xludf.DUMMYFUNCTION("""COMPUTED_VALUE"""),"")</f>
        <v/>
      </c>
      <c r="P226" s="65" t="str">
        <f ca="1">IFERROR(__xludf.DUMMYFUNCTION("""COMPUTED_VALUE"""),"")</f>
        <v/>
      </c>
      <c r="Q226" s="65" t="str">
        <f ca="1">IFERROR(__xludf.DUMMYFUNCTION("""COMPUTED_VALUE"""),"")</f>
        <v/>
      </c>
      <c r="R226" s="65" t="str">
        <f ca="1">IFERROR(__xludf.DUMMYFUNCTION("""COMPUTED_VALUE"""),"")</f>
        <v/>
      </c>
      <c r="S226" s="65" t="str">
        <f ca="1">IFERROR(__xludf.DUMMYFUNCTION("""COMPUTED_VALUE"""),"")</f>
        <v/>
      </c>
      <c r="T226" s="65" t="str">
        <f ca="1">IFERROR(__xludf.DUMMYFUNCTION("""COMPUTED_VALUE"""),"")</f>
        <v/>
      </c>
      <c r="U226" s="65" t="str">
        <f ca="1">IFERROR(__xludf.DUMMYFUNCTION("""COMPUTED_VALUE"""),"")</f>
        <v/>
      </c>
      <c r="V226" s="65" t="str">
        <f ca="1">IFERROR(__xludf.DUMMYFUNCTION("""COMPUTED_VALUE"""),"")</f>
        <v/>
      </c>
      <c r="W226" s="65" t="str">
        <f ca="1">IFERROR(__xludf.DUMMYFUNCTION("""COMPUTED_VALUE"""),"")</f>
        <v/>
      </c>
      <c r="X226" s="65" t="str">
        <f ca="1">IFERROR(__xludf.DUMMYFUNCTION("""COMPUTED_VALUE"""),"")</f>
        <v/>
      </c>
      <c r="Y226" s="65" t="str">
        <f ca="1">IFERROR(__xludf.DUMMYFUNCTION("""COMPUTED_VALUE"""),"")</f>
        <v/>
      </c>
      <c r="Z226" s="65" t="str">
        <f ca="1">IFERROR(__xludf.DUMMYFUNCTION("""COMPUTED_VALUE"""),"")</f>
        <v/>
      </c>
      <c r="AA226" s="65" t="str">
        <f ca="1">IFERROR(__xludf.DUMMYFUNCTION("""COMPUTED_VALUE"""),"")</f>
        <v/>
      </c>
      <c r="AB226" s="65" t="str">
        <f ca="1">IFERROR(__xludf.DUMMYFUNCTION("""COMPUTED_VALUE"""),"")</f>
        <v/>
      </c>
      <c r="AC226" s="65" t="str">
        <f ca="1">IFERROR(__xludf.DUMMYFUNCTION("""COMPUTED_VALUE"""),"")</f>
        <v/>
      </c>
      <c r="AD226" s="65" t="str">
        <f ca="1">IFERROR(__xludf.DUMMYFUNCTION("""COMPUTED_VALUE"""),"")</f>
        <v/>
      </c>
      <c r="AE226" s="65" t="str">
        <f ca="1">IFERROR(__xludf.DUMMYFUNCTION("""COMPUTED_VALUE"""),"")</f>
        <v/>
      </c>
      <c r="AF226" s="65" t="str">
        <f ca="1">IFERROR(__xludf.DUMMYFUNCTION("""COMPUTED_VALUE"""),"")</f>
        <v/>
      </c>
      <c r="AG226" s="65" t="str">
        <f ca="1">IFERROR(__xludf.DUMMYFUNCTION("""COMPUTED_VALUE"""),"")</f>
        <v/>
      </c>
    </row>
    <row r="227" spans="1:33" ht="13">
      <c r="A227" s="63">
        <v>2</v>
      </c>
      <c r="B227" s="64" t="str">
        <f ca="1">IFERROR(__xludf.DUMMYFUNCTION("""COMPUTED_VALUE"""),"I.E. INTEGRADO DE SOACHA")</f>
        <v>I.E. INTEGRADO DE SOACHA</v>
      </c>
      <c r="C227" s="65">
        <f ca="1">IFERROR(__xludf.DUMMYFUNCTION("""COMPUTED_VALUE"""),22)</f>
        <v>22</v>
      </c>
      <c r="D227" s="66" t="str">
        <f ca="1">IFERROR(__xludf.DUMMYFUNCTION("""COMPUTED_VALUE"""),"Pendiente por Digitar")</f>
        <v>Pendiente por Digitar</v>
      </c>
      <c r="E227" s="65" t="str">
        <f ca="1">IFERROR(__xludf.DUMMYFUNCTION("""COMPUTED_VALUE"""),"")</f>
        <v/>
      </c>
      <c r="F227" s="65" t="str">
        <f ca="1">IFERROR(__xludf.DUMMYFUNCTION("""COMPUTED_VALUE"""),"")</f>
        <v/>
      </c>
      <c r="G227" s="65" t="str">
        <f ca="1">IFERROR(__xludf.DUMMYFUNCTION("""COMPUTED_VALUE"""),"")</f>
        <v/>
      </c>
      <c r="H227" s="65" t="str">
        <f ca="1">IFERROR(__xludf.DUMMYFUNCTION("""COMPUTED_VALUE"""),"")</f>
        <v/>
      </c>
      <c r="I227" s="65" t="str">
        <f ca="1">IFERROR(__xludf.DUMMYFUNCTION("""COMPUTED_VALUE"""),"")</f>
        <v/>
      </c>
      <c r="J227" s="65" t="str">
        <f ca="1">IFERROR(__xludf.DUMMYFUNCTION("""COMPUTED_VALUE"""),"")</f>
        <v/>
      </c>
      <c r="K227" s="65" t="str">
        <f ca="1">IFERROR(__xludf.DUMMYFUNCTION("""COMPUTED_VALUE"""),"")</f>
        <v/>
      </c>
      <c r="L227" s="65" t="str">
        <f ca="1">IFERROR(__xludf.DUMMYFUNCTION("""COMPUTED_VALUE"""),"")</f>
        <v/>
      </c>
      <c r="M227" s="65" t="str">
        <f ca="1">IFERROR(__xludf.DUMMYFUNCTION("""COMPUTED_VALUE"""),"")</f>
        <v/>
      </c>
      <c r="N227" s="65" t="str">
        <f ca="1">IFERROR(__xludf.DUMMYFUNCTION("""COMPUTED_VALUE"""),"")</f>
        <v/>
      </c>
      <c r="O227" s="65" t="str">
        <f ca="1">IFERROR(__xludf.DUMMYFUNCTION("""COMPUTED_VALUE"""),"")</f>
        <v/>
      </c>
      <c r="P227" s="65" t="str">
        <f ca="1">IFERROR(__xludf.DUMMYFUNCTION("""COMPUTED_VALUE"""),"")</f>
        <v/>
      </c>
      <c r="Q227" s="65" t="str">
        <f ca="1">IFERROR(__xludf.DUMMYFUNCTION("""COMPUTED_VALUE"""),"")</f>
        <v/>
      </c>
      <c r="R227" s="65" t="str">
        <f ca="1">IFERROR(__xludf.DUMMYFUNCTION("""COMPUTED_VALUE"""),"")</f>
        <v/>
      </c>
      <c r="S227" s="65" t="str">
        <f ca="1">IFERROR(__xludf.DUMMYFUNCTION("""COMPUTED_VALUE"""),"")</f>
        <v/>
      </c>
      <c r="T227" s="65" t="str">
        <f ca="1">IFERROR(__xludf.DUMMYFUNCTION("""COMPUTED_VALUE"""),"")</f>
        <v/>
      </c>
      <c r="U227" s="65" t="str">
        <f ca="1">IFERROR(__xludf.DUMMYFUNCTION("""COMPUTED_VALUE"""),"")</f>
        <v/>
      </c>
      <c r="V227" s="65" t="str">
        <f ca="1">IFERROR(__xludf.DUMMYFUNCTION("""COMPUTED_VALUE"""),"")</f>
        <v/>
      </c>
      <c r="W227" s="65" t="str">
        <f ca="1">IFERROR(__xludf.DUMMYFUNCTION("""COMPUTED_VALUE"""),"")</f>
        <v/>
      </c>
      <c r="X227" s="65" t="str">
        <f ca="1">IFERROR(__xludf.DUMMYFUNCTION("""COMPUTED_VALUE"""),"")</f>
        <v/>
      </c>
      <c r="Y227" s="65" t="str">
        <f ca="1">IFERROR(__xludf.DUMMYFUNCTION("""COMPUTED_VALUE"""),"")</f>
        <v/>
      </c>
      <c r="Z227" s="65" t="str">
        <f ca="1">IFERROR(__xludf.DUMMYFUNCTION("""COMPUTED_VALUE"""),"")</f>
        <v/>
      </c>
      <c r="AA227" s="65" t="str">
        <f ca="1">IFERROR(__xludf.DUMMYFUNCTION("""COMPUTED_VALUE"""),"")</f>
        <v/>
      </c>
      <c r="AB227" s="65" t="str">
        <f ca="1">IFERROR(__xludf.DUMMYFUNCTION("""COMPUTED_VALUE"""),"")</f>
        <v/>
      </c>
      <c r="AC227" s="65" t="str">
        <f ca="1">IFERROR(__xludf.DUMMYFUNCTION("""COMPUTED_VALUE"""),"")</f>
        <v/>
      </c>
      <c r="AD227" s="65" t="str">
        <f ca="1">IFERROR(__xludf.DUMMYFUNCTION("""COMPUTED_VALUE"""),"")</f>
        <v/>
      </c>
      <c r="AE227" s="65" t="str">
        <f ca="1">IFERROR(__xludf.DUMMYFUNCTION("""COMPUTED_VALUE"""),"")</f>
        <v/>
      </c>
      <c r="AF227" s="65" t="str">
        <f ca="1">IFERROR(__xludf.DUMMYFUNCTION("""COMPUTED_VALUE"""),"")</f>
        <v/>
      </c>
      <c r="AG227" s="65" t="str">
        <f ca="1">IFERROR(__xludf.DUMMYFUNCTION("""COMPUTED_VALUE"""),"")</f>
        <v/>
      </c>
    </row>
    <row r="228" spans="1:33" ht="13">
      <c r="A228" s="63">
        <v>2</v>
      </c>
      <c r="B228" s="64" t="str">
        <f ca="1">IFERROR(__xludf.DUMMYFUNCTION("""COMPUTED_VALUE"""),"I.E. INTEGRADO DE SOACHA")</f>
        <v>I.E. INTEGRADO DE SOACHA</v>
      </c>
      <c r="C228" s="65">
        <f ca="1">IFERROR(__xludf.DUMMYFUNCTION("""COMPUTED_VALUE"""),23)</f>
        <v>23</v>
      </c>
      <c r="D228" s="66" t="str">
        <f ca="1">IFERROR(__xludf.DUMMYFUNCTION("""COMPUTED_VALUE"""),"Pendiente por Digitar")</f>
        <v>Pendiente por Digitar</v>
      </c>
      <c r="E228" s="65" t="str">
        <f ca="1">IFERROR(__xludf.DUMMYFUNCTION("""COMPUTED_VALUE"""),"")</f>
        <v/>
      </c>
      <c r="F228" s="65" t="str">
        <f ca="1">IFERROR(__xludf.DUMMYFUNCTION("""COMPUTED_VALUE"""),"")</f>
        <v/>
      </c>
      <c r="G228" s="65" t="str">
        <f ca="1">IFERROR(__xludf.DUMMYFUNCTION("""COMPUTED_VALUE"""),"")</f>
        <v/>
      </c>
      <c r="H228" s="65" t="str">
        <f ca="1">IFERROR(__xludf.DUMMYFUNCTION("""COMPUTED_VALUE"""),"")</f>
        <v/>
      </c>
      <c r="I228" s="65" t="str">
        <f ca="1">IFERROR(__xludf.DUMMYFUNCTION("""COMPUTED_VALUE"""),"")</f>
        <v/>
      </c>
      <c r="J228" s="65" t="str">
        <f ca="1">IFERROR(__xludf.DUMMYFUNCTION("""COMPUTED_VALUE"""),"")</f>
        <v/>
      </c>
      <c r="K228" s="65" t="str">
        <f ca="1">IFERROR(__xludf.DUMMYFUNCTION("""COMPUTED_VALUE"""),"")</f>
        <v/>
      </c>
      <c r="L228" s="65" t="str">
        <f ca="1">IFERROR(__xludf.DUMMYFUNCTION("""COMPUTED_VALUE"""),"")</f>
        <v/>
      </c>
      <c r="M228" s="65" t="str">
        <f ca="1">IFERROR(__xludf.DUMMYFUNCTION("""COMPUTED_VALUE"""),"")</f>
        <v/>
      </c>
      <c r="N228" s="65" t="str">
        <f ca="1">IFERROR(__xludf.DUMMYFUNCTION("""COMPUTED_VALUE"""),"")</f>
        <v/>
      </c>
      <c r="O228" s="65" t="str">
        <f ca="1">IFERROR(__xludf.DUMMYFUNCTION("""COMPUTED_VALUE"""),"")</f>
        <v/>
      </c>
      <c r="P228" s="65" t="str">
        <f ca="1">IFERROR(__xludf.DUMMYFUNCTION("""COMPUTED_VALUE"""),"")</f>
        <v/>
      </c>
      <c r="Q228" s="65" t="str">
        <f ca="1">IFERROR(__xludf.DUMMYFUNCTION("""COMPUTED_VALUE"""),"")</f>
        <v/>
      </c>
      <c r="R228" s="65" t="str">
        <f ca="1">IFERROR(__xludf.DUMMYFUNCTION("""COMPUTED_VALUE"""),"")</f>
        <v/>
      </c>
      <c r="S228" s="65" t="str">
        <f ca="1">IFERROR(__xludf.DUMMYFUNCTION("""COMPUTED_VALUE"""),"")</f>
        <v/>
      </c>
      <c r="T228" s="65" t="str">
        <f ca="1">IFERROR(__xludf.DUMMYFUNCTION("""COMPUTED_VALUE"""),"")</f>
        <v/>
      </c>
      <c r="U228" s="65" t="str">
        <f ca="1">IFERROR(__xludf.DUMMYFUNCTION("""COMPUTED_VALUE"""),"")</f>
        <v/>
      </c>
      <c r="V228" s="65" t="str">
        <f ca="1">IFERROR(__xludf.DUMMYFUNCTION("""COMPUTED_VALUE"""),"")</f>
        <v/>
      </c>
      <c r="W228" s="65" t="str">
        <f ca="1">IFERROR(__xludf.DUMMYFUNCTION("""COMPUTED_VALUE"""),"")</f>
        <v/>
      </c>
      <c r="X228" s="65" t="str">
        <f ca="1">IFERROR(__xludf.DUMMYFUNCTION("""COMPUTED_VALUE"""),"")</f>
        <v/>
      </c>
      <c r="Y228" s="65" t="str">
        <f ca="1">IFERROR(__xludf.DUMMYFUNCTION("""COMPUTED_VALUE"""),"")</f>
        <v/>
      </c>
      <c r="Z228" s="65" t="str">
        <f ca="1">IFERROR(__xludf.DUMMYFUNCTION("""COMPUTED_VALUE"""),"")</f>
        <v/>
      </c>
      <c r="AA228" s="65" t="str">
        <f ca="1">IFERROR(__xludf.DUMMYFUNCTION("""COMPUTED_VALUE"""),"")</f>
        <v/>
      </c>
      <c r="AB228" s="65" t="str">
        <f ca="1">IFERROR(__xludf.DUMMYFUNCTION("""COMPUTED_VALUE"""),"")</f>
        <v/>
      </c>
      <c r="AC228" s="65" t="str">
        <f ca="1">IFERROR(__xludf.DUMMYFUNCTION("""COMPUTED_VALUE"""),"")</f>
        <v/>
      </c>
      <c r="AD228" s="65" t="str">
        <f ca="1">IFERROR(__xludf.DUMMYFUNCTION("""COMPUTED_VALUE"""),"")</f>
        <v/>
      </c>
      <c r="AE228" s="65" t="str">
        <f ca="1">IFERROR(__xludf.DUMMYFUNCTION("""COMPUTED_VALUE"""),"")</f>
        <v/>
      </c>
      <c r="AF228" s="65" t="str">
        <f ca="1">IFERROR(__xludf.DUMMYFUNCTION("""COMPUTED_VALUE"""),"")</f>
        <v/>
      </c>
      <c r="AG228" s="65" t="str">
        <f ca="1">IFERROR(__xludf.DUMMYFUNCTION("""COMPUTED_VALUE"""),"")</f>
        <v/>
      </c>
    </row>
    <row r="229" spans="1:33" ht="13">
      <c r="A229" s="63">
        <v>2</v>
      </c>
      <c r="B229" s="64" t="str">
        <f ca="1">IFERROR(__xludf.DUMMYFUNCTION("""COMPUTED_VALUE"""),"I.E. INTEGRADO DE SOACHA")</f>
        <v>I.E. INTEGRADO DE SOACHA</v>
      </c>
      <c r="C229" s="65">
        <f ca="1">IFERROR(__xludf.DUMMYFUNCTION("""COMPUTED_VALUE"""),24)</f>
        <v>24</v>
      </c>
      <c r="D229" s="66" t="str">
        <f ca="1">IFERROR(__xludf.DUMMYFUNCTION("""COMPUTED_VALUE"""),"Pendiente por Digitar")</f>
        <v>Pendiente por Digitar</v>
      </c>
      <c r="E229" s="65" t="str">
        <f ca="1">IFERROR(__xludf.DUMMYFUNCTION("""COMPUTED_VALUE"""),"")</f>
        <v/>
      </c>
      <c r="F229" s="65" t="str">
        <f ca="1">IFERROR(__xludf.DUMMYFUNCTION("""COMPUTED_VALUE"""),"")</f>
        <v/>
      </c>
      <c r="G229" s="65" t="str">
        <f ca="1">IFERROR(__xludf.DUMMYFUNCTION("""COMPUTED_VALUE"""),"")</f>
        <v/>
      </c>
      <c r="H229" s="65" t="str">
        <f ca="1">IFERROR(__xludf.DUMMYFUNCTION("""COMPUTED_VALUE"""),"")</f>
        <v/>
      </c>
      <c r="I229" s="65" t="str">
        <f ca="1">IFERROR(__xludf.DUMMYFUNCTION("""COMPUTED_VALUE"""),"")</f>
        <v/>
      </c>
      <c r="J229" s="65" t="str">
        <f ca="1">IFERROR(__xludf.DUMMYFUNCTION("""COMPUTED_VALUE"""),"")</f>
        <v/>
      </c>
      <c r="K229" s="65" t="str">
        <f ca="1">IFERROR(__xludf.DUMMYFUNCTION("""COMPUTED_VALUE"""),"")</f>
        <v/>
      </c>
      <c r="L229" s="65" t="str">
        <f ca="1">IFERROR(__xludf.DUMMYFUNCTION("""COMPUTED_VALUE"""),"")</f>
        <v/>
      </c>
      <c r="M229" s="65" t="str">
        <f ca="1">IFERROR(__xludf.DUMMYFUNCTION("""COMPUTED_VALUE"""),"")</f>
        <v/>
      </c>
      <c r="N229" s="65" t="str">
        <f ca="1">IFERROR(__xludf.DUMMYFUNCTION("""COMPUTED_VALUE"""),"")</f>
        <v/>
      </c>
      <c r="O229" s="65" t="str">
        <f ca="1">IFERROR(__xludf.DUMMYFUNCTION("""COMPUTED_VALUE"""),"")</f>
        <v/>
      </c>
      <c r="P229" s="65" t="str">
        <f ca="1">IFERROR(__xludf.DUMMYFUNCTION("""COMPUTED_VALUE"""),"")</f>
        <v/>
      </c>
      <c r="Q229" s="65" t="str">
        <f ca="1">IFERROR(__xludf.DUMMYFUNCTION("""COMPUTED_VALUE"""),"")</f>
        <v/>
      </c>
      <c r="R229" s="65" t="str">
        <f ca="1">IFERROR(__xludf.DUMMYFUNCTION("""COMPUTED_VALUE"""),"")</f>
        <v/>
      </c>
      <c r="S229" s="65" t="str">
        <f ca="1">IFERROR(__xludf.DUMMYFUNCTION("""COMPUTED_VALUE"""),"")</f>
        <v/>
      </c>
      <c r="T229" s="65" t="str">
        <f ca="1">IFERROR(__xludf.DUMMYFUNCTION("""COMPUTED_VALUE"""),"")</f>
        <v/>
      </c>
      <c r="U229" s="65" t="str">
        <f ca="1">IFERROR(__xludf.DUMMYFUNCTION("""COMPUTED_VALUE"""),"")</f>
        <v/>
      </c>
      <c r="V229" s="65" t="str">
        <f ca="1">IFERROR(__xludf.DUMMYFUNCTION("""COMPUTED_VALUE"""),"")</f>
        <v/>
      </c>
      <c r="W229" s="65" t="str">
        <f ca="1">IFERROR(__xludf.DUMMYFUNCTION("""COMPUTED_VALUE"""),"")</f>
        <v/>
      </c>
      <c r="X229" s="65" t="str">
        <f ca="1">IFERROR(__xludf.DUMMYFUNCTION("""COMPUTED_VALUE"""),"")</f>
        <v/>
      </c>
      <c r="Y229" s="65" t="str">
        <f ca="1">IFERROR(__xludf.DUMMYFUNCTION("""COMPUTED_VALUE"""),"")</f>
        <v/>
      </c>
      <c r="Z229" s="65" t="str">
        <f ca="1">IFERROR(__xludf.DUMMYFUNCTION("""COMPUTED_VALUE"""),"")</f>
        <v/>
      </c>
      <c r="AA229" s="65" t="str">
        <f ca="1">IFERROR(__xludf.DUMMYFUNCTION("""COMPUTED_VALUE"""),"")</f>
        <v/>
      </c>
      <c r="AB229" s="65" t="str">
        <f ca="1">IFERROR(__xludf.DUMMYFUNCTION("""COMPUTED_VALUE"""),"")</f>
        <v/>
      </c>
      <c r="AC229" s="65" t="str">
        <f ca="1">IFERROR(__xludf.DUMMYFUNCTION("""COMPUTED_VALUE"""),"")</f>
        <v/>
      </c>
      <c r="AD229" s="65" t="str">
        <f ca="1">IFERROR(__xludf.DUMMYFUNCTION("""COMPUTED_VALUE"""),"")</f>
        <v/>
      </c>
      <c r="AE229" s="65" t="str">
        <f ca="1">IFERROR(__xludf.DUMMYFUNCTION("""COMPUTED_VALUE"""),"")</f>
        <v/>
      </c>
      <c r="AF229" s="65" t="str">
        <f ca="1">IFERROR(__xludf.DUMMYFUNCTION("""COMPUTED_VALUE"""),"")</f>
        <v/>
      </c>
      <c r="AG229" s="65" t="str">
        <f ca="1">IFERROR(__xludf.DUMMYFUNCTION("""COMPUTED_VALUE"""),"")</f>
        <v/>
      </c>
    </row>
    <row r="230" spans="1:33" ht="13">
      <c r="A230" s="63">
        <v>2</v>
      </c>
      <c r="B230" s="64" t="str">
        <f ca="1">IFERROR(__xludf.DUMMYFUNCTION("""COMPUTED_VALUE"""),"I.E. INTEGRADO DE SOACHA")</f>
        <v>I.E. INTEGRADO DE SOACHA</v>
      </c>
      <c r="C230" s="65">
        <f ca="1">IFERROR(__xludf.DUMMYFUNCTION("""COMPUTED_VALUE"""),25)</f>
        <v>25</v>
      </c>
      <c r="D230" s="66" t="str">
        <f ca="1">IFERROR(__xludf.DUMMYFUNCTION("""COMPUTED_VALUE"""),"Pendiente por Digitar")</f>
        <v>Pendiente por Digitar</v>
      </c>
      <c r="E230" s="65" t="str">
        <f ca="1">IFERROR(__xludf.DUMMYFUNCTION("""COMPUTED_VALUE"""),"")</f>
        <v/>
      </c>
      <c r="F230" s="65" t="str">
        <f ca="1">IFERROR(__xludf.DUMMYFUNCTION("""COMPUTED_VALUE"""),"")</f>
        <v/>
      </c>
      <c r="G230" s="65" t="str">
        <f ca="1">IFERROR(__xludf.DUMMYFUNCTION("""COMPUTED_VALUE"""),"")</f>
        <v/>
      </c>
      <c r="H230" s="65" t="str">
        <f ca="1">IFERROR(__xludf.DUMMYFUNCTION("""COMPUTED_VALUE"""),"")</f>
        <v/>
      </c>
      <c r="I230" s="65" t="str">
        <f ca="1">IFERROR(__xludf.DUMMYFUNCTION("""COMPUTED_VALUE"""),"")</f>
        <v/>
      </c>
      <c r="J230" s="65" t="str">
        <f ca="1">IFERROR(__xludf.DUMMYFUNCTION("""COMPUTED_VALUE"""),"")</f>
        <v/>
      </c>
      <c r="K230" s="65" t="str">
        <f ca="1">IFERROR(__xludf.DUMMYFUNCTION("""COMPUTED_VALUE"""),"")</f>
        <v/>
      </c>
      <c r="L230" s="65" t="str">
        <f ca="1">IFERROR(__xludf.DUMMYFUNCTION("""COMPUTED_VALUE"""),"")</f>
        <v/>
      </c>
      <c r="M230" s="65" t="str">
        <f ca="1">IFERROR(__xludf.DUMMYFUNCTION("""COMPUTED_VALUE"""),"")</f>
        <v/>
      </c>
      <c r="N230" s="65" t="str">
        <f ca="1">IFERROR(__xludf.DUMMYFUNCTION("""COMPUTED_VALUE"""),"")</f>
        <v/>
      </c>
      <c r="O230" s="65" t="str">
        <f ca="1">IFERROR(__xludf.DUMMYFUNCTION("""COMPUTED_VALUE"""),"")</f>
        <v/>
      </c>
      <c r="P230" s="65" t="str">
        <f ca="1">IFERROR(__xludf.DUMMYFUNCTION("""COMPUTED_VALUE"""),"")</f>
        <v/>
      </c>
      <c r="Q230" s="65" t="str">
        <f ca="1">IFERROR(__xludf.DUMMYFUNCTION("""COMPUTED_VALUE"""),"")</f>
        <v/>
      </c>
      <c r="R230" s="65" t="str">
        <f ca="1">IFERROR(__xludf.DUMMYFUNCTION("""COMPUTED_VALUE"""),"")</f>
        <v/>
      </c>
      <c r="S230" s="65" t="str">
        <f ca="1">IFERROR(__xludf.DUMMYFUNCTION("""COMPUTED_VALUE"""),"")</f>
        <v/>
      </c>
      <c r="T230" s="65" t="str">
        <f ca="1">IFERROR(__xludf.DUMMYFUNCTION("""COMPUTED_VALUE"""),"")</f>
        <v/>
      </c>
      <c r="U230" s="65" t="str">
        <f ca="1">IFERROR(__xludf.DUMMYFUNCTION("""COMPUTED_VALUE"""),"")</f>
        <v/>
      </c>
      <c r="V230" s="65" t="str">
        <f ca="1">IFERROR(__xludf.DUMMYFUNCTION("""COMPUTED_VALUE"""),"")</f>
        <v/>
      </c>
      <c r="W230" s="65" t="str">
        <f ca="1">IFERROR(__xludf.DUMMYFUNCTION("""COMPUTED_VALUE"""),"")</f>
        <v/>
      </c>
      <c r="X230" s="65" t="str">
        <f ca="1">IFERROR(__xludf.DUMMYFUNCTION("""COMPUTED_VALUE"""),"")</f>
        <v/>
      </c>
      <c r="Y230" s="65" t="str">
        <f ca="1">IFERROR(__xludf.DUMMYFUNCTION("""COMPUTED_VALUE"""),"")</f>
        <v/>
      </c>
      <c r="Z230" s="65" t="str">
        <f ca="1">IFERROR(__xludf.DUMMYFUNCTION("""COMPUTED_VALUE"""),"")</f>
        <v/>
      </c>
      <c r="AA230" s="65" t="str">
        <f ca="1">IFERROR(__xludf.DUMMYFUNCTION("""COMPUTED_VALUE"""),"")</f>
        <v/>
      </c>
      <c r="AB230" s="65" t="str">
        <f ca="1">IFERROR(__xludf.DUMMYFUNCTION("""COMPUTED_VALUE"""),"")</f>
        <v/>
      </c>
      <c r="AC230" s="65" t="str">
        <f ca="1">IFERROR(__xludf.DUMMYFUNCTION("""COMPUTED_VALUE"""),"")</f>
        <v/>
      </c>
      <c r="AD230" s="65" t="str">
        <f ca="1">IFERROR(__xludf.DUMMYFUNCTION("""COMPUTED_VALUE"""),"")</f>
        <v/>
      </c>
      <c r="AE230" s="65" t="str">
        <f ca="1">IFERROR(__xludf.DUMMYFUNCTION("""COMPUTED_VALUE"""),"")</f>
        <v/>
      </c>
      <c r="AF230" s="65" t="str">
        <f ca="1">IFERROR(__xludf.DUMMYFUNCTION("""COMPUTED_VALUE"""),"")</f>
        <v/>
      </c>
      <c r="AG230" s="65" t="str">
        <f ca="1">IFERROR(__xludf.DUMMYFUNCTION("""COMPUTED_VALUE"""),"")</f>
        <v/>
      </c>
    </row>
    <row r="231" spans="1:33" ht="13">
      <c r="A231" s="63">
        <v>2</v>
      </c>
      <c r="B231" s="64" t="str">
        <f ca="1">IFERROR(__xludf.DUMMYFUNCTION("""COMPUTED_VALUE"""),"I.E. INTEGRADO DE SOACHA")</f>
        <v>I.E. INTEGRADO DE SOACHA</v>
      </c>
      <c r="C231" s="65">
        <f ca="1">IFERROR(__xludf.DUMMYFUNCTION("""COMPUTED_VALUE"""),26)</f>
        <v>26</v>
      </c>
      <c r="D231" s="66" t="str">
        <f ca="1">IFERROR(__xludf.DUMMYFUNCTION("""COMPUTED_VALUE"""),"Pendiente por Digitar")</f>
        <v>Pendiente por Digitar</v>
      </c>
      <c r="E231" s="65" t="str">
        <f ca="1">IFERROR(__xludf.DUMMYFUNCTION("""COMPUTED_VALUE"""),"")</f>
        <v/>
      </c>
      <c r="F231" s="65" t="str">
        <f ca="1">IFERROR(__xludf.DUMMYFUNCTION("""COMPUTED_VALUE"""),"")</f>
        <v/>
      </c>
      <c r="G231" s="65" t="str">
        <f ca="1">IFERROR(__xludf.DUMMYFUNCTION("""COMPUTED_VALUE"""),"")</f>
        <v/>
      </c>
      <c r="H231" s="65" t="str">
        <f ca="1">IFERROR(__xludf.DUMMYFUNCTION("""COMPUTED_VALUE"""),"")</f>
        <v/>
      </c>
      <c r="I231" s="65" t="str">
        <f ca="1">IFERROR(__xludf.DUMMYFUNCTION("""COMPUTED_VALUE"""),"")</f>
        <v/>
      </c>
      <c r="J231" s="65" t="str">
        <f ca="1">IFERROR(__xludf.DUMMYFUNCTION("""COMPUTED_VALUE"""),"")</f>
        <v/>
      </c>
      <c r="K231" s="65" t="str">
        <f ca="1">IFERROR(__xludf.DUMMYFUNCTION("""COMPUTED_VALUE"""),"")</f>
        <v/>
      </c>
      <c r="L231" s="65" t="str">
        <f ca="1">IFERROR(__xludf.DUMMYFUNCTION("""COMPUTED_VALUE"""),"")</f>
        <v/>
      </c>
      <c r="M231" s="65" t="str">
        <f ca="1">IFERROR(__xludf.DUMMYFUNCTION("""COMPUTED_VALUE"""),"")</f>
        <v/>
      </c>
      <c r="N231" s="65" t="str">
        <f ca="1">IFERROR(__xludf.DUMMYFUNCTION("""COMPUTED_VALUE"""),"")</f>
        <v/>
      </c>
      <c r="O231" s="65" t="str">
        <f ca="1">IFERROR(__xludf.DUMMYFUNCTION("""COMPUTED_VALUE"""),"")</f>
        <v/>
      </c>
      <c r="P231" s="65" t="str">
        <f ca="1">IFERROR(__xludf.DUMMYFUNCTION("""COMPUTED_VALUE"""),"")</f>
        <v/>
      </c>
      <c r="Q231" s="65" t="str">
        <f ca="1">IFERROR(__xludf.DUMMYFUNCTION("""COMPUTED_VALUE"""),"")</f>
        <v/>
      </c>
      <c r="R231" s="65" t="str">
        <f ca="1">IFERROR(__xludf.DUMMYFUNCTION("""COMPUTED_VALUE"""),"")</f>
        <v/>
      </c>
      <c r="S231" s="65" t="str">
        <f ca="1">IFERROR(__xludf.DUMMYFUNCTION("""COMPUTED_VALUE"""),"")</f>
        <v/>
      </c>
      <c r="T231" s="65" t="str">
        <f ca="1">IFERROR(__xludf.DUMMYFUNCTION("""COMPUTED_VALUE"""),"")</f>
        <v/>
      </c>
      <c r="U231" s="65" t="str">
        <f ca="1">IFERROR(__xludf.DUMMYFUNCTION("""COMPUTED_VALUE"""),"")</f>
        <v/>
      </c>
      <c r="V231" s="65" t="str">
        <f ca="1">IFERROR(__xludf.DUMMYFUNCTION("""COMPUTED_VALUE"""),"")</f>
        <v/>
      </c>
      <c r="W231" s="65" t="str">
        <f ca="1">IFERROR(__xludf.DUMMYFUNCTION("""COMPUTED_VALUE"""),"")</f>
        <v/>
      </c>
      <c r="X231" s="65" t="str">
        <f ca="1">IFERROR(__xludf.DUMMYFUNCTION("""COMPUTED_VALUE"""),"")</f>
        <v/>
      </c>
      <c r="Y231" s="65" t="str">
        <f ca="1">IFERROR(__xludf.DUMMYFUNCTION("""COMPUTED_VALUE"""),"")</f>
        <v/>
      </c>
      <c r="Z231" s="65" t="str">
        <f ca="1">IFERROR(__xludf.DUMMYFUNCTION("""COMPUTED_VALUE"""),"")</f>
        <v/>
      </c>
      <c r="AA231" s="65" t="str">
        <f ca="1">IFERROR(__xludf.DUMMYFUNCTION("""COMPUTED_VALUE"""),"")</f>
        <v/>
      </c>
      <c r="AB231" s="65" t="str">
        <f ca="1">IFERROR(__xludf.DUMMYFUNCTION("""COMPUTED_VALUE"""),"")</f>
        <v/>
      </c>
      <c r="AC231" s="65" t="str">
        <f ca="1">IFERROR(__xludf.DUMMYFUNCTION("""COMPUTED_VALUE"""),"")</f>
        <v/>
      </c>
      <c r="AD231" s="65" t="str">
        <f ca="1">IFERROR(__xludf.DUMMYFUNCTION("""COMPUTED_VALUE"""),"")</f>
        <v/>
      </c>
      <c r="AE231" s="65" t="str">
        <f ca="1">IFERROR(__xludf.DUMMYFUNCTION("""COMPUTED_VALUE"""),"")</f>
        <v/>
      </c>
      <c r="AF231" s="65" t="str">
        <f ca="1">IFERROR(__xludf.DUMMYFUNCTION("""COMPUTED_VALUE"""),"")</f>
        <v/>
      </c>
      <c r="AG231" s="65" t="str">
        <f ca="1">IFERROR(__xludf.DUMMYFUNCTION("""COMPUTED_VALUE"""),"")</f>
        <v/>
      </c>
    </row>
    <row r="232" spans="1:33" ht="13">
      <c r="A232" s="63">
        <v>2</v>
      </c>
      <c r="B232" s="64" t="str">
        <f ca="1">IFERROR(__xludf.DUMMYFUNCTION("""COMPUTED_VALUE"""),"I.E. INTEGRADO DE SOACHA")</f>
        <v>I.E. INTEGRADO DE SOACHA</v>
      </c>
      <c r="C232" s="65">
        <f ca="1">IFERROR(__xludf.DUMMYFUNCTION("""COMPUTED_VALUE"""),27)</f>
        <v>27</v>
      </c>
      <c r="D232" s="66" t="str">
        <f ca="1">IFERROR(__xludf.DUMMYFUNCTION("""COMPUTED_VALUE"""),"Pendiente por Digitar")</f>
        <v>Pendiente por Digitar</v>
      </c>
      <c r="E232" s="65" t="str">
        <f ca="1">IFERROR(__xludf.DUMMYFUNCTION("""COMPUTED_VALUE"""),"")</f>
        <v/>
      </c>
      <c r="F232" s="65" t="str">
        <f ca="1">IFERROR(__xludf.DUMMYFUNCTION("""COMPUTED_VALUE"""),"")</f>
        <v/>
      </c>
      <c r="G232" s="65" t="str">
        <f ca="1">IFERROR(__xludf.DUMMYFUNCTION("""COMPUTED_VALUE"""),"")</f>
        <v/>
      </c>
      <c r="H232" s="65" t="str">
        <f ca="1">IFERROR(__xludf.DUMMYFUNCTION("""COMPUTED_VALUE"""),"")</f>
        <v/>
      </c>
      <c r="I232" s="65" t="str">
        <f ca="1">IFERROR(__xludf.DUMMYFUNCTION("""COMPUTED_VALUE"""),"")</f>
        <v/>
      </c>
      <c r="J232" s="65" t="str">
        <f ca="1">IFERROR(__xludf.DUMMYFUNCTION("""COMPUTED_VALUE"""),"")</f>
        <v/>
      </c>
      <c r="K232" s="65" t="str">
        <f ca="1">IFERROR(__xludf.DUMMYFUNCTION("""COMPUTED_VALUE"""),"")</f>
        <v/>
      </c>
      <c r="L232" s="65" t="str">
        <f ca="1">IFERROR(__xludf.DUMMYFUNCTION("""COMPUTED_VALUE"""),"")</f>
        <v/>
      </c>
      <c r="M232" s="65" t="str">
        <f ca="1">IFERROR(__xludf.DUMMYFUNCTION("""COMPUTED_VALUE"""),"")</f>
        <v/>
      </c>
      <c r="N232" s="65" t="str">
        <f ca="1">IFERROR(__xludf.DUMMYFUNCTION("""COMPUTED_VALUE"""),"")</f>
        <v/>
      </c>
      <c r="O232" s="65" t="str">
        <f ca="1">IFERROR(__xludf.DUMMYFUNCTION("""COMPUTED_VALUE"""),"")</f>
        <v/>
      </c>
      <c r="P232" s="65" t="str">
        <f ca="1">IFERROR(__xludf.DUMMYFUNCTION("""COMPUTED_VALUE"""),"")</f>
        <v/>
      </c>
      <c r="Q232" s="65" t="str">
        <f ca="1">IFERROR(__xludf.DUMMYFUNCTION("""COMPUTED_VALUE"""),"")</f>
        <v/>
      </c>
      <c r="R232" s="65" t="str">
        <f ca="1">IFERROR(__xludf.DUMMYFUNCTION("""COMPUTED_VALUE"""),"")</f>
        <v/>
      </c>
      <c r="S232" s="65" t="str">
        <f ca="1">IFERROR(__xludf.DUMMYFUNCTION("""COMPUTED_VALUE"""),"")</f>
        <v/>
      </c>
      <c r="T232" s="65" t="str">
        <f ca="1">IFERROR(__xludf.DUMMYFUNCTION("""COMPUTED_VALUE"""),"")</f>
        <v/>
      </c>
      <c r="U232" s="65" t="str">
        <f ca="1">IFERROR(__xludf.DUMMYFUNCTION("""COMPUTED_VALUE"""),"")</f>
        <v/>
      </c>
      <c r="V232" s="65" t="str">
        <f ca="1">IFERROR(__xludf.DUMMYFUNCTION("""COMPUTED_VALUE"""),"")</f>
        <v/>
      </c>
      <c r="W232" s="65" t="str">
        <f ca="1">IFERROR(__xludf.DUMMYFUNCTION("""COMPUTED_VALUE"""),"")</f>
        <v/>
      </c>
      <c r="X232" s="65" t="str">
        <f ca="1">IFERROR(__xludf.DUMMYFUNCTION("""COMPUTED_VALUE"""),"")</f>
        <v/>
      </c>
      <c r="Y232" s="65" t="str">
        <f ca="1">IFERROR(__xludf.DUMMYFUNCTION("""COMPUTED_VALUE"""),"")</f>
        <v/>
      </c>
      <c r="Z232" s="65" t="str">
        <f ca="1">IFERROR(__xludf.DUMMYFUNCTION("""COMPUTED_VALUE"""),"")</f>
        <v/>
      </c>
      <c r="AA232" s="65" t="str">
        <f ca="1">IFERROR(__xludf.DUMMYFUNCTION("""COMPUTED_VALUE"""),"")</f>
        <v/>
      </c>
      <c r="AB232" s="65" t="str">
        <f ca="1">IFERROR(__xludf.DUMMYFUNCTION("""COMPUTED_VALUE"""),"")</f>
        <v/>
      </c>
      <c r="AC232" s="65" t="str">
        <f ca="1">IFERROR(__xludf.DUMMYFUNCTION("""COMPUTED_VALUE"""),"")</f>
        <v/>
      </c>
      <c r="AD232" s="65" t="str">
        <f ca="1">IFERROR(__xludf.DUMMYFUNCTION("""COMPUTED_VALUE"""),"")</f>
        <v/>
      </c>
      <c r="AE232" s="65" t="str">
        <f ca="1">IFERROR(__xludf.DUMMYFUNCTION("""COMPUTED_VALUE"""),"")</f>
        <v/>
      </c>
      <c r="AF232" s="65" t="str">
        <f ca="1">IFERROR(__xludf.DUMMYFUNCTION("""COMPUTED_VALUE"""),"")</f>
        <v/>
      </c>
      <c r="AG232" s="65" t="str">
        <f ca="1">IFERROR(__xludf.DUMMYFUNCTION("""COMPUTED_VALUE"""),"")</f>
        <v/>
      </c>
    </row>
    <row r="233" spans="1:33" ht="13">
      <c r="A233" s="63">
        <v>2</v>
      </c>
      <c r="B233" s="64" t="str">
        <f ca="1">IFERROR(__xludf.DUMMYFUNCTION("""COMPUTED_VALUE"""),"I.E. INTEGRADO DE SOACHA")</f>
        <v>I.E. INTEGRADO DE SOACHA</v>
      </c>
      <c r="C233" s="65">
        <f ca="1">IFERROR(__xludf.DUMMYFUNCTION("""COMPUTED_VALUE"""),28)</f>
        <v>28</v>
      </c>
      <c r="D233" s="66" t="str">
        <f ca="1">IFERROR(__xludf.DUMMYFUNCTION("""COMPUTED_VALUE"""),"Pendiente por Digitar")</f>
        <v>Pendiente por Digitar</v>
      </c>
      <c r="E233" s="65" t="str">
        <f ca="1">IFERROR(__xludf.DUMMYFUNCTION("""COMPUTED_VALUE"""),"")</f>
        <v/>
      </c>
      <c r="F233" s="65" t="str">
        <f ca="1">IFERROR(__xludf.DUMMYFUNCTION("""COMPUTED_VALUE"""),"")</f>
        <v/>
      </c>
      <c r="G233" s="65" t="str">
        <f ca="1">IFERROR(__xludf.DUMMYFUNCTION("""COMPUTED_VALUE"""),"")</f>
        <v/>
      </c>
      <c r="H233" s="65" t="str">
        <f ca="1">IFERROR(__xludf.DUMMYFUNCTION("""COMPUTED_VALUE"""),"")</f>
        <v/>
      </c>
      <c r="I233" s="65" t="str">
        <f ca="1">IFERROR(__xludf.DUMMYFUNCTION("""COMPUTED_VALUE"""),"")</f>
        <v/>
      </c>
      <c r="J233" s="65" t="str">
        <f ca="1">IFERROR(__xludf.DUMMYFUNCTION("""COMPUTED_VALUE"""),"")</f>
        <v/>
      </c>
      <c r="K233" s="65" t="str">
        <f ca="1">IFERROR(__xludf.DUMMYFUNCTION("""COMPUTED_VALUE"""),"")</f>
        <v/>
      </c>
      <c r="L233" s="65" t="str">
        <f ca="1">IFERROR(__xludf.DUMMYFUNCTION("""COMPUTED_VALUE"""),"")</f>
        <v/>
      </c>
      <c r="M233" s="65" t="str">
        <f ca="1">IFERROR(__xludf.DUMMYFUNCTION("""COMPUTED_VALUE"""),"")</f>
        <v/>
      </c>
      <c r="N233" s="65" t="str">
        <f ca="1">IFERROR(__xludf.DUMMYFUNCTION("""COMPUTED_VALUE"""),"")</f>
        <v/>
      </c>
      <c r="O233" s="65" t="str">
        <f ca="1">IFERROR(__xludf.DUMMYFUNCTION("""COMPUTED_VALUE"""),"")</f>
        <v/>
      </c>
      <c r="P233" s="65" t="str">
        <f ca="1">IFERROR(__xludf.DUMMYFUNCTION("""COMPUTED_VALUE"""),"")</f>
        <v/>
      </c>
      <c r="Q233" s="65" t="str">
        <f ca="1">IFERROR(__xludf.DUMMYFUNCTION("""COMPUTED_VALUE"""),"")</f>
        <v/>
      </c>
      <c r="R233" s="65" t="str">
        <f ca="1">IFERROR(__xludf.DUMMYFUNCTION("""COMPUTED_VALUE"""),"")</f>
        <v/>
      </c>
      <c r="S233" s="65" t="str">
        <f ca="1">IFERROR(__xludf.DUMMYFUNCTION("""COMPUTED_VALUE"""),"")</f>
        <v/>
      </c>
      <c r="T233" s="65" t="str">
        <f ca="1">IFERROR(__xludf.DUMMYFUNCTION("""COMPUTED_VALUE"""),"")</f>
        <v/>
      </c>
      <c r="U233" s="65" t="str">
        <f ca="1">IFERROR(__xludf.DUMMYFUNCTION("""COMPUTED_VALUE"""),"")</f>
        <v/>
      </c>
      <c r="V233" s="65" t="str">
        <f ca="1">IFERROR(__xludf.DUMMYFUNCTION("""COMPUTED_VALUE"""),"")</f>
        <v/>
      </c>
      <c r="W233" s="65" t="str">
        <f ca="1">IFERROR(__xludf.DUMMYFUNCTION("""COMPUTED_VALUE"""),"")</f>
        <v/>
      </c>
      <c r="X233" s="65" t="str">
        <f ca="1">IFERROR(__xludf.DUMMYFUNCTION("""COMPUTED_VALUE"""),"")</f>
        <v/>
      </c>
      <c r="Y233" s="65" t="str">
        <f ca="1">IFERROR(__xludf.DUMMYFUNCTION("""COMPUTED_VALUE"""),"")</f>
        <v/>
      </c>
      <c r="Z233" s="65" t="str">
        <f ca="1">IFERROR(__xludf.DUMMYFUNCTION("""COMPUTED_VALUE"""),"")</f>
        <v/>
      </c>
      <c r="AA233" s="65" t="str">
        <f ca="1">IFERROR(__xludf.DUMMYFUNCTION("""COMPUTED_VALUE"""),"")</f>
        <v/>
      </c>
      <c r="AB233" s="65" t="str">
        <f ca="1">IFERROR(__xludf.DUMMYFUNCTION("""COMPUTED_VALUE"""),"")</f>
        <v/>
      </c>
      <c r="AC233" s="65" t="str">
        <f ca="1">IFERROR(__xludf.DUMMYFUNCTION("""COMPUTED_VALUE"""),"")</f>
        <v/>
      </c>
      <c r="AD233" s="65" t="str">
        <f ca="1">IFERROR(__xludf.DUMMYFUNCTION("""COMPUTED_VALUE"""),"")</f>
        <v/>
      </c>
      <c r="AE233" s="65" t="str">
        <f ca="1">IFERROR(__xludf.DUMMYFUNCTION("""COMPUTED_VALUE"""),"")</f>
        <v/>
      </c>
      <c r="AF233" s="65" t="str">
        <f ca="1">IFERROR(__xludf.DUMMYFUNCTION("""COMPUTED_VALUE"""),"")</f>
        <v/>
      </c>
      <c r="AG233" s="65" t="str">
        <f ca="1">IFERROR(__xludf.DUMMYFUNCTION("""COMPUTED_VALUE"""),"")</f>
        <v/>
      </c>
    </row>
    <row r="234" spans="1:33" ht="13">
      <c r="A234" s="63">
        <v>2</v>
      </c>
      <c r="B234" s="64" t="str">
        <f ca="1">IFERROR(__xludf.DUMMYFUNCTION("""COMPUTED_VALUE"""),"I.E. INTEGRADO DE SOACHA")</f>
        <v>I.E. INTEGRADO DE SOACHA</v>
      </c>
      <c r="C234" s="65">
        <f ca="1">IFERROR(__xludf.DUMMYFUNCTION("""COMPUTED_VALUE"""),29)</f>
        <v>29</v>
      </c>
      <c r="D234" s="66" t="str">
        <f ca="1">IFERROR(__xludf.DUMMYFUNCTION("""COMPUTED_VALUE"""),"Pendiente por Digitar")</f>
        <v>Pendiente por Digitar</v>
      </c>
      <c r="E234" s="65" t="str">
        <f ca="1">IFERROR(__xludf.DUMMYFUNCTION("""COMPUTED_VALUE"""),"")</f>
        <v/>
      </c>
      <c r="F234" s="65" t="str">
        <f ca="1">IFERROR(__xludf.DUMMYFUNCTION("""COMPUTED_VALUE"""),"")</f>
        <v/>
      </c>
      <c r="G234" s="65" t="str">
        <f ca="1">IFERROR(__xludf.DUMMYFUNCTION("""COMPUTED_VALUE"""),"")</f>
        <v/>
      </c>
      <c r="H234" s="65" t="str">
        <f ca="1">IFERROR(__xludf.DUMMYFUNCTION("""COMPUTED_VALUE"""),"")</f>
        <v/>
      </c>
      <c r="I234" s="65" t="str">
        <f ca="1">IFERROR(__xludf.DUMMYFUNCTION("""COMPUTED_VALUE"""),"")</f>
        <v/>
      </c>
      <c r="J234" s="65" t="str">
        <f ca="1">IFERROR(__xludf.DUMMYFUNCTION("""COMPUTED_VALUE"""),"")</f>
        <v/>
      </c>
      <c r="K234" s="65" t="str">
        <f ca="1">IFERROR(__xludf.DUMMYFUNCTION("""COMPUTED_VALUE"""),"")</f>
        <v/>
      </c>
      <c r="L234" s="65" t="str">
        <f ca="1">IFERROR(__xludf.DUMMYFUNCTION("""COMPUTED_VALUE"""),"")</f>
        <v/>
      </c>
      <c r="M234" s="65" t="str">
        <f ca="1">IFERROR(__xludf.DUMMYFUNCTION("""COMPUTED_VALUE"""),"")</f>
        <v/>
      </c>
      <c r="N234" s="65" t="str">
        <f ca="1">IFERROR(__xludf.DUMMYFUNCTION("""COMPUTED_VALUE"""),"")</f>
        <v/>
      </c>
      <c r="O234" s="65" t="str">
        <f ca="1">IFERROR(__xludf.DUMMYFUNCTION("""COMPUTED_VALUE"""),"")</f>
        <v/>
      </c>
      <c r="P234" s="65" t="str">
        <f ca="1">IFERROR(__xludf.DUMMYFUNCTION("""COMPUTED_VALUE"""),"")</f>
        <v/>
      </c>
      <c r="Q234" s="65" t="str">
        <f ca="1">IFERROR(__xludf.DUMMYFUNCTION("""COMPUTED_VALUE"""),"")</f>
        <v/>
      </c>
      <c r="R234" s="65" t="str">
        <f ca="1">IFERROR(__xludf.DUMMYFUNCTION("""COMPUTED_VALUE"""),"")</f>
        <v/>
      </c>
      <c r="S234" s="65" t="str">
        <f ca="1">IFERROR(__xludf.DUMMYFUNCTION("""COMPUTED_VALUE"""),"")</f>
        <v/>
      </c>
      <c r="T234" s="65" t="str">
        <f ca="1">IFERROR(__xludf.DUMMYFUNCTION("""COMPUTED_VALUE"""),"")</f>
        <v/>
      </c>
      <c r="U234" s="65" t="str">
        <f ca="1">IFERROR(__xludf.DUMMYFUNCTION("""COMPUTED_VALUE"""),"")</f>
        <v/>
      </c>
      <c r="V234" s="65" t="str">
        <f ca="1">IFERROR(__xludf.DUMMYFUNCTION("""COMPUTED_VALUE"""),"")</f>
        <v/>
      </c>
      <c r="W234" s="65" t="str">
        <f ca="1">IFERROR(__xludf.DUMMYFUNCTION("""COMPUTED_VALUE"""),"")</f>
        <v/>
      </c>
      <c r="X234" s="65" t="str">
        <f ca="1">IFERROR(__xludf.DUMMYFUNCTION("""COMPUTED_VALUE"""),"")</f>
        <v/>
      </c>
      <c r="Y234" s="65" t="str">
        <f ca="1">IFERROR(__xludf.DUMMYFUNCTION("""COMPUTED_VALUE"""),"")</f>
        <v/>
      </c>
      <c r="Z234" s="65" t="str">
        <f ca="1">IFERROR(__xludf.DUMMYFUNCTION("""COMPUTED_VALUE"""),"")</f>
        <v/>
      </c>
      <c r="AA234" s="65" t="str">
        <f ca="1">IFERROR(__xludf.DUMMYFUNCTION("""COMPUTED_VALUE"""),"")</f>
        <v/>
      </c>
      <c r="AB234" s="65" t="str">
        <f ca="1">IFERROR(__xludf.DUMMYFUNCTION("""COMPUTED_VALUE"""),"")</f>
        <v/>
      </c>
      <c r="AC234" s="65" t="str">
        <f ca="1">IFERROR(__xludf.DUMMYFUNCTION("""COMPUTED_VALUE"""),"")</f>
        <v/>
      </c>
      <c r="AD234" s="65" t="str">
        <f ca="1">IFERROR(__xludf.DUMMYFUNCTION("""COMPUTED_VALUE"""),"")</f>
        <v/>
      </c>
      <c r="AE234" s="65" t="str">
        <f ca="1">IFERROR(__xludf.DUMMYFUNCTION("""COMPUTED_VALUE"""),"")</f>
        <v/>
      </c>
      <c r="AF234" s="65" t="str">
        <f ca="1">IFERROR(__xludf.DUMMYFUNCTION("""COMPUTED_VALUE"""),"")</f>
        <v/>
      </c>
      <c r="AG234" s="65" t="str">
        <f ca="1">IFERROR(__xludf.DUMMYFUNCTION("""COMPUTED_VALUE"""),"")</f>
        <v/>
      </c>
    </row>
    <row r="235" spans="1:33" ht="13">
      <c r="A235" s="63">
        <v>2</v>
      </c>
      <c r="B235" s="64" t="str">
        <f ca="1">IFERROR(__xludf.DUMMYFUNCTION("""COMPUTED_VALUE"""),"I.E. INTEGRADO DE SOACHA")</f>
        <v>I.E. INTEGRADO DE SOACHA</v>
      </c>
      <c r="C235" s="65">
        <f ca="1">IFERROR(__xludf.DUMMYFUNCTION("""COMPUTED_VALUE"""),30)</f>
        <v>30</v>
      </c>
      <c r="D235" s="66" t="str">
        <f ca="1">IFERROR(__xludf.DUMMYFUNCTION("""COMPUTED_VALUE"""),"Pendiente por Digitar")</f>
        <v>Pendiente por Digitar</v>
      </c>
      <c r="E235" s="65" t="str">
        <f ca="1">IFERROR(__xludf.DUMMYFUNCTION("""COMPUTED_VALUE"""),"")</f>
        <v/>
      </c>
      <c r="F235" s="65" t="str">
        <f ca="1">IFERROR(__xludf.DUMMYFUNCTION("""COMPUTED_VALUE"""),"")</f>
        <v/>
      </c>
      <c r="G235" s="65" t="str">
        <f ca="1">IFERROR(__xludf.DUMMYFUNCTION("""COMPUTED_VALUE"""),"")</f>
        <v/>
      </c>
      <c r="H235" s="65" t="str">
        <f ca="1">IFERROR(__xludf.DUMMYFUNCTION("""COMPUTED_VALUE"""),"")</f>
        <v/>
      </c>
      <c r="I235" s="65" t="str">
        <f ca="1">IFERROR(__xludf.DUMMYFUNCTION("""COMPUTED_VALUE"""),"")</f>
        <v/>
      </c>
      <c r="J235" s="65" t="str">
        <f ca="1">IFERROR(__xludf.DUMMYFUNCTION("""COMPUTED_VALUE"""),"")</f>
        <v/>
      </c>
      <c r="K235" s="65" t="str">
        <f ca="1">IFERROR(__xludf.DUMMYFUNCTION("""COMPUTED_VALUE"""),"")</f>
        <v/>
      </c>
      <c r="L235" s="65" t="str">
        <f ca="1">IFERROR(__xludf.DUMMYFUNCTION("""COMPUTED_VALUE"""),"")</f>
        <v/>
      </c>
      <c r="M235" s="65" t="str">
        <f ca="1">IFERROR(__xludf.DUMMYFUNCTION("""COMPUTED_VALUE"""),"")</f>
        <v/>
      </c>
      <c r="N235" s="65" t="str">
        <f ca="1">IFERROR(__xludf.DUMMYFUNCTION("""COMPUTED_VALUE"""),"")</f>
        <v/>
      </c>
      <c r="O235" s="65" t="str">
        <f ca="1">IFERROR(__xludf.DUMMYFUNCTION("""COMPUTED_VALUE"""),"")</f>
        <v/>
      </c>
      <c r="P235" s="65" t="str">
        <f ca="1">IFERROR(__xludf.DUMMYFUNCTION("""COMPUTED_VALUE"""),"")</f>
        <v/>
      </c>
      <c r="Q235" s="65" t="str">
        <f ca="1">IFERROR(__xludf.DUMMYFUNCTION("""COMPUTED_VALUE"""),"")</f>
        <v/>
      </c>
      <c r="R235" s="65" t="str">
        <f ca="1">IFERROR(__xludf.DUMMYFUNCTION("""COMPUTED_VALUE"""),"")</f>
        <v/>
      </c>
      <c r="S235" s="65" t="str">
        <f ca="1">IFERROR(__xludf.DUMMYFUNCTION("""COMPUTED_VALUE"""),"")</f>
        <v/>
      </c>
      <c r="T235" s="65" t="str">
        <f ca="1">IFERROR(__xludf.DUMMYFUNCTION("""COMPUTED_VALUE"""),"")</f>
        <v/>
      </c>
      <c r="U235" s="65" t="str">
        <f ca="1">IFERROR(__xludf.DUMMYFUNCTION("""COMPUTED_VALUE"""),"")</f>
        <v/>
      </c>
      <c r="V235" s="65" t="str">
        <f ca="1">IFERROR(__xludf.DUMMYFUNCTION("""COMPUTED_VALUE"""),"")</f>
        <v/>
      </c>
      <c r="W235" s="65" t="str">
        <f ca="1">IFERROR(__xludf.DUMMYFUNCTION("""COMPUTED_VALUE"""),"")</f>
        <v/>
      </c>
      <c r="X235" s="65" t="str">
        <f ca="1">IFERROR(__xludf.DUMMYFUNCTION("""COMPUTED_VALUE"""),"")</f>
        <v/>
      </c>
      <c r="Y235" s="65" t="str">
        <f ca="1">IFERROR(__xludf.DUMMYFUNCTION("""COMPUTED_VALUE"""),"")</f>
        <v/>
      </c>
      <c r="Z235" s="65" t="str">
        <f ca="1">IFERROR(__xludf.DUMMYFUNCTION("""COMPUTED_VALUE"""),"")</f>
        <v/>
      </c>
      <c r="AA235" s="65" t="str">
        <f ca="1">IFERROR(__xludf.DUMMYFUNCTION("""COMPUTED_VALUE"""),"")</f>
        <v/>
      </c>
      <c r="AB235" s="65" t="str">
        <f ca="1">IFERROR(__xludf.DUMMYFUNCTION("""COMPUTED_VALUE"""),"")</f>
        <v/>
      </c>
      <c r="AC235" s="65" t="str">
        <f ca="1">IFERROR(__xludf.DUMMYFUNCTION("""COMPUTED_VALUE"""),"")</f>
        <v/>
      </c>
      <c r="AD235" s="65" t="str">
        <f ca="1">IFERROR(__xludf.DUMMYFUNCTION("""COMPUTED_VALUE"""),"")</f>
        <v/>
      </c>
      <c r="AE235" s="65" t="str">
        <f ca="1">IFERROR(__xludf.DUMMYFUNCTION("""COMPUTED_VALUE"""),"")</f>
        <v/>
      </c>
      <c r="AF235" s="65" t="str">
        <f ca="1">IFERROR(__xludf.DUMMYFUNCTION("""COMPUTED_VALUE"""),"")</f>
        <v/>
      </c>
      <c r="AG235" s="65" t="str">
        <f ca="1">IFERROR(__xludf.DUMMYFUNCTION("""COMPUTED_VALUE"""),"")</f>
        <v/>
      </c>
    </row>
    <row r="236" spans="1:33" ht="13">
      <c r="A236" s="63">
        <v>2</v>
      </c>
      <c r="B236" s="64" t="str">
        <f ca="1">IFERROR(__xludf.DUMMYFUNCTION("""COMPUTED_VALUE"""),"I.E. INTEGRADO DE SOACHA")</f>
        <v>I.E. INTEGRADO DE SOACHA</v>
      </c>
      <c r="C236" s="65">
        <f ca="1">IFERROR(__xludf.DUMMYFUNCTION("""COMPUTED_VALUE"""),31)</f>
        <v>31</v>
      </c>
      <c r="D236" s="66" t="str">
        <f ca="1">IFERROR(__xludf.DUMMYFUNCTION("""COMPUTED_VALUE"""),"Pendiente por Digitar")</f>
        <v>Pendiente por Digitar</v>
      </c>
      <c r="E236" s="65" t="str">
        <f ca="1">IFERROR(__xludf.DUMMYFUNCTION("""COMPUTED_VALUE"""),"")</f>
        <v/>
      </c>
      <c r="F236" s="65" t="str">
        <f ca="1">IFERROR(__xludf.DUMMYFUNCTION("""COMPUTED_VALUE"""),"")</f>
        <v/>
      </c>
      <c r="G236" s="65" t="str">
        <f ca="1">IFERROR(__xludf.DUMMYFUNCTION("""COMPUTED_VALUE"""),"")</f>
        <v/>
      </c>
      <c r="H236" s="65" t="str">
        <f ca="1">IFERROR(__xludf.DUMMYFUNCTION("""COMPUTED_VALUE"""),"")</f>
        <v/>
      </c>
      <c r="I236" s="65" t="str">
        <f ca="1">IFERROR(__xludf.DUMMYFUNCTION("""COMPUTED_VALUE"""),"")</f>
        <v/>
      </c>
      <c r="J236" s="65" t="str">
        <f ca="1">IFERROR(__xludf.DUMMYFUNCTION("""COMPUTED_VALUE"""),"")</f>
        <v/>
      </c>
      <c r="K236" s="65" t="str">
        <f ca="1">IFERROR(__xludf.DUMMYFUNCTION("""COMPUTED_VALUE"""),"")</f>
        <v/>
      </c>
      <c r="L236" s="65" t="str">
        <f ca="1">IFERROR(__xludf.DUMMYFUNCTION("""COMPUTED_VALUE"""),"")</f>
        <v/>
      </c>
      <c r="M236" s="65" t="str">
        <f ca="1">IFERROR(__xludf.DUMMYFUNCTION("""COMPUTED_VALUE"""),"")</f>
        <v/>
      </c>
      <c r="N236" s="65" t="str">
        <f ca="1">IFERROR(__xludf.DUMMYFUNCTION("""COMPUTED_VALUE"""),"")</f>
        <v/>
      </c>
      <c r="O236" s="65" t="str">
        <f ca="1">IFERROR(__xludf.DUMMYFUNCTION("""COMPUTED_VALUE"""),"")</f>
        <v/>
      </c>
      <c r="P236" s="65" t="str">
        <f ca="1">IFERROR(__xludf.DUMMYFUNCTION("""COMPUTED_VALUE"""),"")</f>
        <v/>
      </c>
      <c r="Q236" s="65" t="str">
        <f ca="1">IFERROR(__xludf.DUMMYFUNCTION("""COMPUTED_VALUE"""),"")</f>
        <v/>
      </c>
      <c r="R236" s="65" t="str">
        <f ca="1">IFERROR(__xludf.DUMMYFUNCTION("""COMPUTED_VALUE"""),"")</f>
        <v/>
      </c>
      <c r="S236" s="65" t="str">
        <f ca="1">IFERROR(__xludf.DUMMYFUNCTION("""COMPUTED_VALUE"""),"")</f>
        <v/>
      </c>
      <c r="T236" s="65" t="str">
        <f ca="1">IFERROR(__xludf.DUMMYFUNCTION("""COMPUTED_VALUE"""),"")</f>
        <v/>
      </c>
      <c r="U236" s="65" t="str">
        <f ca="1">IFERROR(__xludf.DUMMYFUNCTION("""COMPUTED_VALUE"""),"")</f>
        <v/>
      </c>
      <c r="V236" s="65" t="str">
        <f ca="1">IFERROR(__xludf.DUMMYFUNCTION("""COMPUTED_VALUE"""),"")</f>
        <v/>
      </c>
      <c r="W236" s="65" t="str">
        <f ca="1">IFERROR(__xludf.DUMMYFUNCTION("""COMPUTED_VALUE"""),"")</f>
        <v/>
      </c>
      <c r="X236" s="65" t="str">
        <f ca="1">IFERROR(__xludf.DUMMYFUNCTION("""COMPUTED_VALUE"""),"")</f>
        <v/>
      </c>
      <c r="Y236" s="65" t="str">
        <f ca="1">IFERROR(__xludf.DUMMYFUNCTION("""COMPUTED_VALUE"""),"")</f>
        <v/>
      </c>
      <c r="Z236" s="65" t="str">
        <f ca="1">IFERROR(__xludf.DUMMYFUNCTION("""COMPUTED_VALUE"""),"")</f>
        <v/>
      </c>
      <c r="AA236" s="65" t="str">
        <f ca="1">IFERROR(__xludf.DUMMYFUNCTION("""COMPUTED_VALUE"""),"")</f>
        <v/>
      </c>
      <c r="AB236" s="65" t="str">
        <f ca="1">IFERROR(__xludf.DUMMYFUNCTION("""COMPUTED_VALUE"""),"")</f>
        <v/>
      </c>
      <c r="AC236" s="65" t="str">
        <f ca="1">IFERROR(__xludf.DUMMYFUNCTION("""COMPUTED_VALUE"""),"")</f>
        <v/>
      </c>
      <c r="AD236" s="65" t="str">
        <f ca="1">IFERROR(__xludf.DUMMYFUNCTION("""COMPUTED_VALUE"""),"")</f>
        <v/>
      </c>
      <c r="AE236" s="65" t="str">
        <f ca="1">IFERROR(__xludf.DUMMYFUNCTION("""COMPUTED_VALUE"""),"")</f>
        <v/>
      </c>
      <c r="AF236" s="65" t="str">
        <f ca="1">IFERROR(__xludf.DUMMYFUNCTION("""COMPUTED_VALUE"""),"")</f>
        <v/>
      </c>
      <c r="AG236" s="65" t="str">
        <f ca="1">IFERROR(__xludf.DUMMYFUNCTION("""COMPUTED_VALUE"""),"")</f>
        <v/>
      </c>
    </row>
    <row r="237" spans="1:33" ht="13">
      <c r="A237" s="63">
        <v>2</v>
      </c>
      <c r="B237" s="64" t="str">
        <f ca="1">IFERROR(__xludf.DUMMYFUNCTION("""COMPUTED_VALUE"""),"COLISEO GENERAL SANTANDER")</f>
        <v>COLISEO GENERAL SANTANDER</v>
      </c>
      <c r="C237" s="65">
        <f ca="1">IFERROR(__xludf.DUMMYFUNCTION("""COMPUTED_VALUE"""),1)</f>
        <v>1</v>
      </c>
      <c r="D237" s="66" t="str">
        <f ca="1">IFERROR(__xludf.DUMMYFUNCTION("""COMPUTED_VALUE"""),"Pendiente por Digitar")</f>
        <v>Pendiente por Digitar</v>
      </c>
      <c r="E237" s="65" t="str">
        <f ca="1">IFERROR(__xludf.DUMMYFUNCTION("""COMPUTED_VALUE"""),"")</f>
        <v/>
      </c>
      <c r="F237" s="65" t="str">
        <f ca="1">IFERROR(__xludf.DUMMYFUNCTION("""COMPUTED_VALUE"""),"")</f>
        <v/>
      </c>
      <c r="G237" s="65" t="str">
        <f ca="1">IFERROR(__xludf.DUMMYFUNCTION("""COMPUTED_VALUE"""),"")</f>
        <v/>
      </c>
      <c r="H237" s="65" t="str">
        <f ca="1">IFERROR(__xludf.DUMMYFUNCTION("""COMPUTED_VALUE"""),"")</f>
        <v/>
      </c>
      <c r="I237" s="65" t="str">
        <f ca="1">IFERROR(__xludf.DUMMYFUNCTION("""COMPUTED_VALUE"""),"")</f>
        <v/>
      </c>
      <c r="J237" s="65" t="str">
        <f ca="1">IFERROR(__xludf.DUMMYFUNCTION("""COMPUTED_VALUE"""),"")</f>
        <v/>
      </c>
      <c r="K237" s="65" t="str">
        <f ca="1">IFERROR(__xludf.DUMMYFUNCTION("""COMPUTED_VALUE"""),"")</f>
        <v/>
      </c>
      <c r="L237" s="65" t="str">
        <f ca="1">IFERROR(__xludf.DUMMYFUNCTION("""COMPUTED_VALUE"""),"")</f>
        <v/>
      </c>
      <c r="M237" s="65" t="str">
        <f ca="1">IFERROR(__xludf.DUMMYFUNCTION("""COMPUTED_VALUE"""),"")</f>
        <v/>
      </c>
      <c r="N237" s="65" t="str">
        <f ca="1">IFERROR(__xludf.DUMMYFUNCTION("""COMPUTED_VALUE"""),"")</f>
        <v/>
      </c>
      <c r="O237" s="65" t="str">
        <f ca="1">IFERROR(__xludf.DUMMYFUNCTION("""COMPUTED_VALUE"""),"")</f>
        <v/>
      </c>
      <c r="P237" s="65" t="str">
        <f ca="1">IFERROR(__xludf.DUMMYFUNCTION("""COMPUTED_VALUE"""),"")</f>
        <v/>
      </c>
      <c r="Q237" s="65" t="str">
        <f ca="1">IFERROR(__xludf.DUMMYFUNCTION("""COMPUTED_VALUE"""),"")</f>
        <v/>
      </c>
      <c r="R237" s="65" t="str">
        <f ca="1">IFERROR(__xludf.DUMMYFUNCTION("""COMPUTED_VALUE"""),"")</f>
        <v/>
      </c>
      <c r="S237" s="65" t="str">
        <f ca="1">IFERROR(__xludf.DUMMYFUNCTION("""COMPUTED_VALUE"""),"")</f>
        <v/>
      </c>
      <c r="T237" s="65" t="str">
        <f ca="1">IFERROR(__xludf.DUMMYFUNCTION("""COMPUTED_VALUE"""),"")</f>
        <v/>
      </c>
      <c r="U237" s="65" t="str">
        <f ca="1">IFERROR(__xludf.DUMMYFUNCTION("""COMPUTED_VALUE"""),"")</f>
        <v/>
      </c>
      <c r="V237" s="65" t="str">
        <f ca="1">IFERROR(__xludf.DUMMYFUNCTION("""COMPUTED_VALUE"""),"")</f>
        <v/>
      </c>
      <c r="W237" s="65" t="str">
        <f ca="1">IFERROR(__xludf.DUMMYFUNCTION("""COMPUTED_VALUE"""),"")</f>
        <v/>
      </c>
      <c r="X237" s="65" t="str">
        <f ca="1">IFERROR(__xludf.DUMMYFUNCTION("""COMPUTED_VALUE"""),"")</f>
        <v/>
      </c>
      <c r="Y237" s="65" t="str">
        <f ca="1">IFERROR(__xludf.DUMMYFUNCTION("""COMPUTED_VALUE"""),"")</f>
        <v/>
      </c>
      <c r="Z237" s="65" t="str">
        <f ca="1">IFERROR(__xludf.DUMMYFUNCTION("""COMPUTED_VALUE"""),"")</f>
        <v/>
      </c>
      <c r="AA237" s="65" t="str">
        <f ca="1">IFERROR(__xludf.DUMMYFUNCTION("""COMPUTED_VALUE"""),"")</f>
        <v/>
      </c>
      <c r="AB237" s="65" t="str">
        <f ca="1">IFERROR(__xludf.DUMMYFUNCTION("""COMPUTED_VALUE"""),"")</f>
        <v/>
      </c>
      <c r="AC237" s="65" t="str">
        <f ca="1">IFERROR(__xludf.DUMMYFUNCTION("""COMPUTED_VALUE"""),"")</f>
        <v/>
      </c>
      <c r="AD237" s="65" t="str">
        <f ca="1">IFERROR(__xludf.DUMMYFUNCTION("""COMPUTED_VALUE"""),"")</f>
        <v/>
      </c>
      <c r="AE237" s="65" t="str">
        <f ca="1">IFERROR(__xludf.DUMMYFUNCTION("""COMPUTED_VALUE"""),"")</f>
        <v/>
      </c>
      <c r="AF237" s="65" t="str">
        <f ca="1">IFERROR(__xludf.DUMMYFUNCTION("""COMPUTED_VALUE"""),"")</f>
        <v/>
      </c>
      <c r="AG237" s="65" t="str">
        <f ca="1">IFERROR(__xludf.DUMMYFUNCTION("""COMPUTED_VALUE"""),"")</f>
        <v/>
      </c>
    </row>
    <row r="238" spans="1:33" ht="13">
      <c r="A238" s="63">
        <v>2</v>
      </c>
      <c r="B238" s="64" t="str">
        <f ca="1">IFERROR(__xludf.DUMMYFUNCTION("""COMPUTED_VALUE"""),"COLISEO GENERAL SANTANDER")</f>
        <v>COLISEO GENERAL SANTANDER</v>
      </c>
      <c r="C238" s="65">
        <f ca="1">IFERROR(__xludf.DUMMYFUNCTION("""COMPUTED_VALUE"""),2)</f>
        <v>2</v>
      </c>
      <c r="D238" s="66" t="str">
        <f ca="1">IFERROR(__xludf.DUMMYFUNCTION("""COMPUTED_VALUE"""),"Pendiente por Digitar")</f>
        <v>Pendiente por Digitar</v>
      </c>
      <c r="E238" s="65" t="str">
        <f ca="1">IFERROR(__xludf.DUMMYFUNCTION("""COMPUTED_VALUE"""),"")</f>
        <v/>
      </c>
      <c r="F238" s="65" t="str">
        <f ca="1">IFERROR(__xludf.DUMMYFUNCTION("""COMPUTED_VALUE"""),"")</f>
        <v/>
      </c>
      <c r="G238" s="65" t="str">
        <f ca="1">IFERROR(__xludf.DUMMYFUNCTION("""COMPUTED_VALUE"""),"")</f>
        <v/>
      </c>
      <c r="H238" s="65" t="str">
        <f ca="1">IFERROR(__xludf.DUMMYFUNCTION("""COMPUTED_VALUE"""),"")</f>
        <v/>
      </c>
      <c r="I238" s="65" t="str">
        <f ca="1">IFERROR(__xludf.DUMMYFUNCTION("""COMPUTED_VALUE"""),"")</f>
        <v/>
      </c>
      <c r="J238" s="65" t="str">
        <f ca="1">IFERROR(__xludf.DUMMYFUNCTION("""COMPUTED_VALUE"""),"")</f>
        <v/>
      </c>
      <c r="K238" s="65" t="str">
        <f ca="1">IFERROR(__xludf.DUMMYFUNCTION("""COMPUTED_VALUE"""),"")</f>
        <v/>
      </c>
      <c r="L238" s="65" t="str">
        <f ca="1">IFERROR(__xludf.DUMMYFUNCTION("""COMPUTED_VALUE"""),"")</f>
        <v/>
      </c>
      <c r="M238" s="65" t="str">
        <f ca="1">IFERROR(__xludf.DUMMYFUNCTION("""COMPUTED_VALUE"""),"")</f>
        <v/>
      </c>
      <c r="N238" s="65" t="str">
        <f ca="1">IFERROR(__xludf.DUMMYFUNCTION("""COMPUTED_VALUE"""),"")</f>
        <v/>
      </c>
      <c r="O238" s="65" t="str">
        <f ca="1">IFERROR(__xludf.DUMMYFUNCTION("""COMPUTED_VALUE"""),"")</f>
        <v/>
      </c>
      <c r="P238" s="65" t="str">
        <f ca="1">IFERROR(__xludf.DUMMYFUNCTION("""COMPUTED_VALUE"""),"")</f>
        <v/>
      </c>
      <c r="Q238" s="65" t="str">
        <f ca="1">IFERROR(__xludf.DUMMYFUNCTION("""COMPUTED_VALUE"""),"")</f>
        <v/>
      </c>
      <c r="R238" s="65" t="str">
        <f ca="1">IFERROR(__xludf.DUMMYFUNCTION("""COMPUTED_VALUE"""),"")</f>
        <v/>
      </c>
      <c r="S238" s="65" t="str">
        <f ca="1">IFERROR(__xludf.DUMMYFUNCTION("""COMPUTED_VALUE"""),"")</f>
        <v/>
      </c>
      <c r="T238" s="65" t="str">
        <f ca="1">IFERROR(__xludf.DUMMYFUNCTION("""COMPUTED_VALUE"""),"")</f>
        <v/>
      </c>
      <c r="U238" s="65" t="str">
        <f ca="1">IFERROR(__xludf.DUMMYFUNCTION("""COMPUTED_VALUE"""),"")</f>
        <v/>
      </c>
      <c r="V238" s="65" t="str">
        <f ca="1">IFERROR(__xludf.DUMMYFUNCTION("""COMPUTED_VALUE"""),"")</f>
        <v/>
      </c>
      <c r="W238" s="65" t="str">
        <f ca="1">IFERROR(__xludf.DUMMYFUNCTION("""COMPUTED_VALUE"""),"")</f>
        <v/>
      </c>
      <c r="X238" s="65" t="str">
        <f ca="1">IFERROR(__xludf.DUMMYFUNCTION("""COMPUTED_VALUE"""),"")</f>
        <v/>
      </c>
      <c r="Y238" s="65" t="str">
        <f ca="1">IFERROR(__xludf.DUMMYFUNCTION("""COMPUTED_VALUE"""),"")</f>
        <v/>
      </c>
      <c r="Z238" s="65" t="str">
        <f ca="1">IFERROR(__xludf.DUMMYFUNCTION("""COMPUTED_VALUE"""),"")</f>
        <v/>
      </c>
      <c r="AA238" s="65" t="str">
        <f ca="1">IFERROR(__xludf.DUMMYFUNCTION("""COMPUTED_VALUE"""),"")</f>
        <v/>
      </c>
      <c r="AB238" s="65" t="str">
        <f ca="1">IFERROR(__xludf.DUMMYFUNCTION("""COMPUTED_VALUE"""),"")</f>
        <v/>
      </c>
      <c r="AC238" s="65" t="str">
        <f ca="1">IFERROR(__xludf.DUMMYFUNCTION("""COMPUTED_VALUE"""),"")</f>
        <v/>
      </c>
      <c r="AD238" s="65" t="str">
        <f ca="1">IFERROR(__xludf.DUMMYFUNCTION("""COMPUTED_VALUE"""),"")</f>
        <v/>
      </c>
      <c r="AE238" s="65" t="str">
        <f ca="1">IFERROR(__xludf.DUMMYFUNCTION("""COMPUTED_VALUE"""),"")</f>
        <v/>
      </c>
      <c r="AF238" s="65" t="str">
        <f ca="1">IFERROR(__xludf.DUMMYFUNCTION("""COMPUTED_VALUE"""),"")</f>
        <v/>
      </c>
      <c r="AG238" s="65" t="str">
        <f ca="1">IFERROR(__xludf.DUMMYFUNCTION("""COMPUTED_VALUE"""),"")</f>
        <v/>
      </c>
    </row>
    <row r="239" spans="1:33" ht="13">
      <c r="A239" s="63">
        <v>2</v>
      </c>
      <c r="B239" s="64" t="str">
        <f ca="1">IFERROR(__xludf.DUMMYFUNCTION("""COMPUTED_VALUE"""),"COLISEO GENERAL SANTANDER")</f>
        <v>COLISEO GENERAL SANTANDER</v>
      </c>
      <c r="C239" s="65">
        <f ca="1">IFERROR(__xludf.DUMMYFUNCTION("""COMPUTED_VALUE"""),3)</f>
        <v>3</v>
      </c>
      <c r="D239" s="66" t="str">
        <f ca="1">IFERROR(__xludf.DUMMYFUNCTION("""COMPUTED_VALUE"""),"Pendiente por Digitar")</f>
        <v>Pendiente por Digitar</v>
      </c>
      <c r="E239" s="65" t="str">
        <f ca="1">IFERROR(__xludf.DUMMYFUNCTION("""COMPUTED_VALUE"""),"")</f>
        <v/>
      </c>
      <c r="F239" s="65" t="str">
        <f ca="1">IFERROR(__xludf.DUMMYFUNCTION("""COMPUTED_VALUE"""),"")</f>
        <v/>
      </c>
      <c r="G239" s="65" t="str">
        <f ca="1">IFERROR(__xludf.DUMMYFUNCTION("""COMPUTED_VALUE"""),"")</f>
        <v/>
      </c>
      <c r="H239" s="65" t="str">
        <f ca="1">IFERROR(__xludf.DUMMYFUNCTION("""COMPUTED_VALUE"""),"")</f>
        <v/>
      </c>
      <c r="I239" s="65" t="str">
        <f ca="1">IFERROR(__xludf.DUMMYFUNCTION("""COMPUTED_VALUE"""),"")</f>
        <v/>
      </c>
      <c r="J239" s="65" t="str">
        <f ca="1">IFERROR(__xludf.DUMMYFUNCTION("""COMPUTED_VALUE"""),"")</f>
        <v/>
      </c>
      <c r="K239" s="65" t="str">
        <f ca="1">IFERROR(__xludf.DUMMYFUNCTION("""COMPUTED_VALUE"""),"")</f>
        <v/>
      </c>
      <c r="L239" s="65" t="str">
        <f ca="1">IFERROR(__xludf.DUMMYFUNCTION("""COMPUTED_VALUE"""),"")</f>
        <v/>
      </c>
      <c r="M239" s="65" t="str">
        <f ca="1">IFERROR(__xludf.DUMMYFUNCTION("""COMPUTED_VALUE"""),"")</f>
        <v/>
      </c>
      <c r="N239" s="65" t="str">
        <f ca="1">IFERROR(__xludf.DUMMYFUNCTION("""COMPUTED_VALUE"""),"")</f>
        <v/>
      </c>
      <c r="O239" s="65" t="str">
        <f ca="1">IFERROR(__xludf.DUMMYFUNCTION("""COMPUTED_VALUE"""),"")</f>
        <v/>
      </c>
      <c r="P239" s="65" t="str">
        <f ca="1">IFERROR(__xludf.DUMMYFUNCTION("""COMPUTED_VALUE"""),"")</f>
        <v/>
      </c>
      <c r="Q239" s="65" t="str">
        <f ca="1">IFERROR(__xludf.DUMMYFUNCTION("""COMPUTED_VALUE"""),"")</f>
        <v/>
      </c>
      <c r="R239" s="65" t="str">
        <f ca="1">IFERROR(__xludf.DUMMYFUNCTION("""COMPUTED_VALUE"""),"")</f>
        <v/>
      </c>
      <c r="S239" s="65" t="str">
        <f ca="1">IFERROR(__xludf.DUMMYFUNCTION("""COMPUTED_VALUE"""),"")</f>
        <v/>
      </c>
      <c r="T239" s="65" t="str">
        <f ca="1">IFERROR(__xludf.DUMMYFUNCTION("""COMPUTED_VALUE"""),"")</f>
        <v/>
      </c>
      <c r="U239" s="65" t="str">
        <f ca="1">IFERROR(__xludf.DUMMYFUNCTION("""COMPUTED_VALUE"""),"")</f>
        <v/>
      </c>
      <c r="V239" s="65" t="str">
        <f ca="1">IFERROR(__xludf.DUMMYFUNCTION("""COMPUTED_VALUE"""),"")</f>
        <v/>
      </c>
      <c r="W239" s="65" t="str">
        <f ca="1">IFERROR(__xludf.DUMMYFUNCTION("""COMPUTED_VALUE"""),"")</f>
        <v/>
      </c>
      <c r="X239" s="65" t="str">
        <f ca="1">IFERROR(__xludf.DUMMYFUNCTION("""COMPUTED_VALUE"""),"")</f>
        <v/>
      </c>
      <c r="Y239" s="65" t="str">
        <f ca="1">IFERROR(__xludf.DUMMYFUNCTION("""COMPUTED_VALUE"""),"")</f>
        <v/>
      </c>
      <c r="Z239" s="65" t="str">
        <f ca="1">IFERROR(__xludf.DUMMYFUNCTION("""COMPUTED_VALUE"""),"")</f>
        <v/>
      </c>
      <c r="AA239" s="65" t="str">
        <f ca="1">IFERROR(__xludf.DUMMYFUNCTION("""COMPUTED_VALUE"""),"")</f>
        <v/>
      </c>
      <c r="AB239" s="65" t="str">
        <f ca="1">IFERROR(__xludf.DUMMYFUNCTION("""COMPUTED_VALUE"""),"")</f>
        <v/>
      </c>
      <c r="AC239" s="65" t="str">
        <f ca="1">IFERROR(__xludf.DUMMYFUNCTION("""COMPUTED_VALUE"""),"")</f>
        <v/>
      </c>
      <c r="AD239" s="65" t="str">
        <f ca="1">IFERROR(__xludf.DUMMYFUNCTION("""COMPUTED_VALUE"""),"")</f>
        <v/>
      </c>
      <c r="AE239" s="65" t="str">
        <f ca="1">IFERROR(__xludf.DUMMYFUNCTION("""COMPUTED_VALUE"""),"")</f>
        <v/>
      </c>
      <c r="AF239" s="65" t="str">
        <f ca="1">IFERROR(__xludf.DUMMYFUNCTION("""COMPUTED_VALUE"""),"")</f>
        <v/>
      </c>
      <c r="AG239" s="65" t="str">
        <f ca="1">IFERROR(__xludf.DUMMYFUNCTION("""COMPUTED_VALUE"""),"")</f>
        <v/>
      </c>
    </row>
    <row r="240" spans="1:33" ht="13">
      <c r="A240" s="63">
        <v>2</v>
      </c>
      <c r="B240" s="64" t="str">
        <f ca="1">IFERROR(__xludf.DUMMYFUNCTION("""COMPUTED_VALUE"""),"COLISEO GENERAL SANTANDER")</f>
        <v>COLISEO GENERAL SANTANDER</v>
      </c>
      <c r="C240" s="65">
        <f ca="1">IFERROR(__xludf.DUMMYFUNCTION("""COMPUTED_VALUE"""),4)</f>
        <v>4</v>
      </c>
      <c r="D240" s="66" t="str">
        <f ca="1">IFERROR(__xludf.DUMMYFUNCTION("""COMPUTED_VALUE"""),"Pendiente por Digitar")</f>
        <v>Pendiente por Digitar</v>
      </c>
      <c r="E240" s="65" t="str">
        <f ca="1">IFERROR(__xludf.DUMMYFUNCTION("""COMPUTED_VALUE"""),"")</f>
        <v/>
      </c>
      <c r="F240" s="65" t="str">
        <f ca="1">IFERROR(__xludf.DUMMYFUNCTION("""COMPUTED_VALUE"""),"")</f>
        <v/>
      </c>
      <c r="G240" s="65" t="str">
        <f ca="1">IFERROR(__xludf.DUMMYFUNCTION("""COMPUTED_VALUE"""),"")</f>
        <v/>
      </c>
      <c r="H240" s="65" t="str">
        <f ca="1">IFERROR(__xludf.DUMMYFUNCTION("""COMPUTED_VALUE"""),"")</f>
        <v/>
      </c>
      <c r="I240" s="65" t="str">
        <f ca="1">IFERROR(__xludf.DUMMYFUNCTION("""COMPUTED_VALUE"""),"")</f>
        <v/>
      </c>
      <c r="J240" s="65" t="str">
        <f ca="1">IFERROR(__xludf.DUMMYFUNCTION("""COMPUTED_VALUE"""),"")</f>
        <v/>
      </c>
      <c r="K240" s="65" t="str">
        <f ca="1">IFERROR(__xludf.DUMMYFUNCTION("""COMPUTED_VALUE"""),"")</f>
        <v/>
      </c>
      <c r="L240" s="65" t="str">
        <f ca="1">IFERROR(__xludf.DUMMYFUNCTION("""COMPUTED_VALUE"""),"")</f>
        <v/>
      </c>
      <c r="M240" s="65" t="str">
        <f ca="1">IFERROR(__xludf.DUMMYFUNCTION("""COMPUTED_VALUE"""),"")</f>
        <v/>
      </c>
      <c r="N240" s="65" t="str">
        <f ca="1">IFERROR(__xludf.DUMMYFUNCTION("""COMPUTED_VALUE"""),"")</f>
        <v/>
      </c>
      <c r="O240" s="65" t="str">
        <f ca="1">IFERROR(__xludf.DUMMYFUNCTION("""COMPUTED_VALUE"""),"")</f>
        <v/>
      </c>
      <c r="P240" s="65" t="str">
        <f ca="1">IFERROR(__xludf.DUMMYFUNCTION("""COMPUTED_VALUE"""),"")</f>
        <v/>
      </c>
      <c r="Q240" s="65" t="str">
        <f ca="1">IFERROR(__xludf.DUMMYFUNCTION("""COMPUTED_VALUE"""),"")</f>
        <v/>
      </c>
      <c r="R240" s="65" t="str">
        <f ca="1">IFERROR(__xludf.DUMMYFUNCTION("""COMPUTED_VALUE"""),"")</f>
        <v/>
      </c>
      <c r="S240" s="65" t="str">
        <f ca="1">IFERROR(__xludf.DUMMYFUNCTION("""COMPUTED_VALUE"""),"")</f>
        <v/>
      </c>
      <c r="T240" s="65" t="str">
        <f ca="1">IFERROR(__xludf.DUMMYFUNCTION("""COMPUTED_VALUE"""),"")</f>
        <v/>
      </c>
      <c r="U240" s="65" t="str">
        <f ca="1">IFERROR(__xludf.DUMMYFUNCTION("""COMPUTED_VALUE"""),"")</f>
        <v/>
      </c>
      <c r="V240" s="65" t="str">
        <f ca="1">IFERROR(__xludf.DUMMYFUNCTION("""COMPUTED_VALUE"""),"")</f>
        <v/>
      </c>
      <c r="W240" s="65" t="str">
        <f ca="1">IFERROR(__xludf.DUMMYFUNCTION("""COMPUTED_VALUE"""),"")</f>
        <v/>
      </c>
      <c r="X240" s="65" t="str">
        <f ca="1">IFERROR(__xludf.DUMMYFUNCTION("""COMPUTED_VALUE"""),"")</f>
        <v/>
      </c>
      <c r="Y240" s="65" t="str">
        <f ca="1">IFERROR(__xludf.DUMMYFUNCTION("""COMPUTED_VALUE"""),"")</f>
        <v/>
      </c>
      <c r="Z240" s="65" t="str">
        <f ca="1">IFERROR(__xludf.DUMMYFUNCTION("""COMPUTED_VALUE"""),"")</f>
        <v/>
      </c>
      <c r="AA240" s="65" t="str">
        <f ca="1">IFERROR(__xludf.DUMMYFUNCTION("""COMPUTED_VALUE"""),"")</f>
        <v/>
      </c>
      <c r="AB240" s="65" t="str">
        <f ca="1">IFERROR(__xludf.DUMMYFUNCTION("""COMPUTED_VALUE"""),"")</f>
        <v/>
      </c>
      <c r="AC240" s="65" t="str">
        <f ca="1">IFERROR(__xludf.DUMMYFUNCTION("""COMPUTED_VALUE"""),"")</f>
        <v/>
      </c>
      <c r="AD240" s="65" t="str">
        <f ca="1">IFERROR(__xludf.DUMMYFUNCTION("""COMPUTED_VALUE"""),"")</f>
        <v/>
      </c>
      <c r="AE240" s="65" t="str">
        <f ca="1">IFERROR(__xludf.DUMMYFUNCTION("""COMPUTED_VALUE"""),"")</f>
        <v/>
      </c>
      <c r="AF240" s="65" t="str">
        <f ca="1">IFERROR(__xludf.DUMMYFUNCTION("""COMPUTED_VALUE"""),"")</f>
        <v/>
      </c>
      <c r="AG240" s="65" t="str">
        <f ca="1">IFERROR(__xludf.DUMMYFUNCTION("""COMPUTED_VALUE"""),"")</f>
        <v/>
      </c>
    </row>
    <row r="241" spans="1:33" ht="13">
      <c r="A241" s="63">
        <v>2</v>
      </c>
      <c r="B241" s="64" t="str">
        <f ca="1">IFERROR(__xludf.DUMMYFUNCTION("""COMPUTED_VALUE"""),"COLISEO GENERAL SANTANDER")</f>
        <v>COLISEO GENERAL SANTANDER</v>
      </c>
      <c r="C241" s="65">
        <f ca="1">IFERROR(__xludf.DUMMYFUNCTION("""COMPUTED_VALUE"""),5)</f>
        <v>5</v>
      </c>
      <c r="D241" s="66" t="str">
        <f ca="1">IFERROR(__xludf.DUMMYFUNCTION("""COMPUTED_VALUE"""),"Pendiente por Digitar")</f>
        <v>Pendiente por Digitar</v>
      </c>
      <c r="E241" s="65" t="str">
        <f ca="1">IFERROR(__xludf.DUMMYFUNCTION("""COMPUTED_VALUE"""),"")</f>
        <v/>
      </c>
      <c r="F241" s="65" t="str">
        <f ca="1">IFERROR(__xludf.DUMMYFUNCTION("""COMPUTED_VALUE"""),"")</f>
        <v/>
      </c>
      <c r="G241" s="65" t="str">
        <f ca="1">IFERROR(__xludf.DUMMYFUNCTION("""COMPUTED_VALUE"""),"")</f>
        <v/>
      </c>
      <c r="H241" s="65" t="str">
        <f ca="1">IFERROR(__xludf.DUMMYFUNCTION("""COMPUTED_VALUE"""),"")</f>
        <v/>
      </c>
      <c r="I241" s="65" t="str">
        <f ca="1">IFERROR(__xludf.DUMMYFUNCTION("""COMPUTED_VALUE"""),"")</f>
        <v/>
      </c>
      <c r="J241" s="65" t="str">
        <f ca="1">IFERROR(__xludf.DUMMYFUNCTION("""COMPUTED_VALUE"""),"")</f>
        <v/>
      </c>
      <c r="K241" s="65" t="str">
        <f ca="1">IFERROR(__xludf.DUMMYFUNCTION("""COMPUTED_VALUE"""),"")</f>
        <v/>
      </c>
      <c r="L241" s="65" t="str">
        <f ca="1">IFERROR(__xludf.DUMMYFUNCTION("""COMPUTED_VALUE"""),"")</f>
        <v/>
      </c>
      <c r="M241" s="65" t="str">
        <f ca="1">IFERROR(__xludf.DUMMYFUNCTION("""COMPUTED_VALUE"""),"")</f>
        <v/>
      </c>
      <c r="N241" s="65" t="str">
        <f ca="1">IFERROR(__xludf.DUMMYFUNCTION("""COMPUTED_VALUE"""),"")</f>
        <v/>
      </c>
      <c r="O241" s="65" t="str">
        <f ca="1">IFERROR(__xludf.DUMMYFUNCTION("""COMPUTED_VALUE"""),"")</f>
        <v/>
      </c>
      <c r="P241" s="65" t="str">
        <f ca="1">IFERROR(__xludf.DUMMYFUNCTION("""COMPUTED_VALUE"""),"")</f>
        <v/>
      </c>
      <c r="Q241" s="65" t="str">
        <f ca="1">IFERROR(__xludf.DUMMYFUNCTION("""COMPUTED_VALUE"""),"")</f>
        <v/>
      </c>
      <c r="R241" s="65" t="str">
        <f ca="1">IFERROR(__xludf.DUMMYFUNCTION("""COMPUTED_VALUE"""),"")</f>
        <v/>
      </c>
      <c r="S241" s="65" t="str">
        <f ca="1">IFERROR(__xludf.DUMMYFUNCTION("""COMPUTED_VALUE"""),"")</f>
        <v/>
      </c>
      <c r="T241" s="65" t="str">
        <f ca="1">IFERROR(__xludf.DUMMYFUNCTION("""COMPUTED_VALUE"""),"")</f>
        <v/>
      </c>
      <c r="U241" s="65" t="str">
        <f ca="1">IFERROR(__xludf.DUMMYFUNCTION("""COMPUTED_VALUE"""),"")</f>
        <v/>
      </c>
      <c r="V241" s="65" t="str">
        <f ca="1">IFERROR(__xludf.DUMMYFUNCTION("""COMPUTED_VALUE"""),"")</f>
        <v/>
      </c>
      <c r="W241" s="65" t="str">
        <f ca="1">IFERROR(__xludf.DUMMYFUNCTION("""COMPUTED_VALUE"""),"")</f>
        <v/>
      </c>
      <c r="X241" s="65" t="str">
        <f ca="1">IFERROR(__xludf.DUMMYFUNCTION("""COMPUTED_VALUE"""),"")</f>
        <v/>
      </c>
      <c r="Y241" s="65" t="str">
        <f ca="1">IFERROR(__xludf.DUMMYFUNCTION("""COMPUTED_VALUE"""),"")</f>
        <v/>
      </c>
      <c r="Z241" s="65" t="str">
        <f ca="1">IFERROR(__xludf.DUMMYFUNCTION("""COMPUTED_VALUE"""),"")</f>
        <v/>
      </c>
      <c r="AA241" s="65" t="str">
        <f ca="1">IFERROR(__xludf.DUMMYFUNCTION("""COMPUTED_VALUE"""),"")</f>
        <v/>
      </c>
      <c r="AB241" s="65" t="str">
        <f ca="1">IFERROR(__xludf.DUMMYFUNCTION("""COMPUTED_VALUE"""),"")</f>
        <v/>
      </c>
      <c r="AC241" s="65" t="str">
        <f ca="1">IFERROR(__xludf.DUMMYFUNCTION("""COMPUTED_VALUE"""),"")</f>
        <v/>
      </c>
      <c r="AD241" s="65" t="str">
        <f ca="1">IFERROR(__xludf.DUMMYFUNCTION("""COMPUTED_VALUE"""),"")</f>
        <v/>
      </c>
      <c r="AE241" s="65" t="str">
        <f ca="1">IFERROR(__xludf.DUMMYFUNCTION("""COMPUTED_VALUE"""),"")</f>
        <v/>
      </c>
      <c r="AF241" s="65" t="str">
        <f ca="1">IFERROR(__xludf.DUMMYFUNCTION("""COMPUTED_VALUE"""),"")</f>
        <v/>
      </c>
      <c r="AG241" s="65" t="str">
        <f ca="1">IFERROR(__xludf.DUMMYFUNCTION("""COMPUTED_VALUE"""),"")</f>
        <v/>
      </c>
    </row>
    <row r="242" spans="1:33" ht="13">
      <c r="A242" s="63">
        <v>2</v>
      </c>
      <c r="B242" s="64" t="str">
        <f ca="1">IFERROR(__xludf.DUMMYFUNCTION("""COMPUTED_VALUE"""),"COLISEO GENERAL SANTANDER")</f>
        <v>COLISEO GENERAL SANTANDER</v>
      </c>
      <c r="C242" s="65">
        <f ca="1">IFERROR(__xludf.DUMMYFUNCTION("""COMPUTED_VALUE"""),6)</f>
        <v>6</v>
      </c>
      <c r="D242" s="66" t="str">
        <f ca="1">IFERROR(__xludf.DUMMYFUNCTION("""COMPUTED_VALUE"""),"Pendiente por Digitar")</f>
        <v>Pendiente por Digitar</v>
      </c>
      <c r="E242" s="65" t="str">
        <f ca="1">IFERROR(__xludf.DUMMYFUNCTION("""COMPUTED_VALUE"""),"")</f>
        <v/>
      </c>
      <c r="F242" s="65" t="str">
        <f ca="1">IFERROR(__xludf.DUMMYFUNCTION("""COMPUTED_VALUE"""),"")</f>
        <v/>
      </c>
      <c r="G242" s="65" t="str">
        <f ca="1">IFERROR(__xludf.DUMMYFUNCTION("""COMPUTED_VALUE"""),"")</f>
        <v/>
      </c>
      <c r="H242" s="65" t="str">
        <f ca="1">IFERROR(__xludf.DUMMYFUNCTION("""COMPUTED_VALUE"""),"")</f>
        <v/>
      </c>
      <c r="I242" s="65" t="str">
        <f ca="1">IFERROR(__xludf.DUMMYFUNCTION("""COMPUTED_VALUE"""),"")</f>
        <v/>
      </c>
      <c r="J242" s="65" t="str">
        <f ca="1">IFERROR(__xludf.DUMMYFUNCTION("""COMPUTED_VALUE"""),"")</f>
        <v/>
      </c>
      <c r="K242" s="65" t="str">
        <f ca="1">IFERROR(__xludf.DUMMYFUNCTION("""COMPUTED_VALUE"""),"")</f>
        <v/>
      </c>
      <c r="L242" s="65" t="str">
        <f ca="1">IFERROR(__xludf.DUMMYFUNCTION("""COMPUTED_VALUE"""),"")</f>
        <v/>
      </c>
      <c r="M242" s="65" t="str">
        <f ca="1">IFERROR(__xludf.DUMMYFUNCTION("""COMPUTED_VALUE"""),"")</f>
        <v/>
      </c>
      <c r="N242" s="65" t="str">
        <f ca="1">IFERROR(__xludf.DUMMYFUNCTION("""COMPUTED_VALUE"""),"")</f>
        <v/>
      </c>
      <c r="O242" s="65" t="str">
        <f ca="1">IFERROR(__xludf.DUMMYFUNCTION("""COMPUTED_VALUE"""),"")</f>
        <v/>
      </c>
      <c r="P242" s="65" t="str">
        <f ca="1">IFERROR(__xludf.DUMMYFUNCTION("""COMPUTED_VALUE"""),"")</f>
        <v/>
      </c>
      <c r="Q242" s="65" t="str">
        <f ca="1">IFERROR(__xludf.DUMMYFUNCTION("""COMPUTED_VALUE"""),"")</f>
        <v/>
      </c>
      <c r="R242" s="65" t="str">
        <f ca="1">IFERROR(__xludf.DUMMYFUNCTION("""COMPUTED_VALUE"""),"")</f>
        <v/>
      </c>
      <c r="S242" s="65" t="str">
        <f ca="1">IFERROR(__xludf.DUMMYFUNCTION("""COMPUTED_VALUE"""),"")</f>
        <v/>
      </c>
      <c r="T242" s="65" t="str">
        <f ca="1">IFERROR(__xludf.DUMMYFUNCTION("""COMPUTED_VALUE"""),"")</f>
        <v/>
      </c>
      <c r="U242" s="65" t="str">
        <f ca="1">IFERROR(__xludf.DUMMYFUNCTION("""COMPUTED_VALUE"""),"")</f>
        <v/>
      </c>
      <c r="V242" s="65" t="str">
        <f ca="1">IFERROR(__xludf.DUMMYFUNCTION("""COMPUTED_VALUE"""),"")</f>
        <v/>
      </c>
      <c r="W242" s="65" t="str">
        <f ca="1">IFERROR(__xludf.DUMMYFUNCTION("""COMPUTED_VALUE"""),"")</f>
        <v/>
      </c>
      <c r="X242" s="65" t="str">
        <f ca="1">IFERROR(__xludf.DUMMYFUNCTION("""COMPUTED_VALUE"""),"")</f>
        <v/>
      </c>
      <c r="Y242" s="65" t="str">
        <f ca="1">IFERROR(__xludf.DUMMYFUNCTION("""COMPUTED_VALUE"""),"")</f>
        <v/>
      </c>
      <c r="Z242" s="65" t="str">
        <f ca="1">IFERROR(__xludf.DUMMYFUNCTION("""COMPUTED_VALUE"""),"")</f>
        <v/>
      </c>
      <c r="AA242" s="65" t="str">
        <f ca="1">IFERROR(__xludf.DUMMYFUNCTION("""COMPUTED_VALUE"""),"")</f>
        <v/>
      </c>
      <c r="AB242" s="65" t="str">
        <f ca="1">IFERROR(__xludf.DUMMYFUNCTION("""COMPUTED_VALUE"""),"")</f>
        <v/>
      </c>
      <c r="AC242" s="65" t="str">
        <f ca="1">IFERROR(__xludf.DUMMYFUNCTION("""COMPUTED_VALUE"""),"")</f>
        <v/>
      </c>
      <c r="AD242" s="65" t="str">
        <f ca="1">IFERROR(__xludf.DUMMYFUNCTION("""COMPUTED_VALUE"""),"")</f>
        <v/>
      </c>
      <c r="AE242" s="65" t="str">
        <f ca="1">IFERROR(__xludf.DUMMYFUNCTION("""COMPUTED_VALUE"""),"")</f>
        <v/>
      </c>
      <c r="AF242" s="65" t="str">
        <f ca="1">IFERROR(__xludf.DUMMYFUNCTION("""COMPUTED_VALUE"""),"")</f>
        <v/>
      </c>
      <c r="AG242" s="65" t="str">
        <f ca="1">IFERROR(__xludf.DUMMYFUNCTION("""COMPUTED_VALUE"""),"")</f>
        <v/>
      </c>
    </row>
    <row r="243" spans="1:33" ht="13">
      <c r="A243" s="63">
        <v>2</v>
      </c>
      <c r="B243" s="64" t="str">
        <f ca="1">IFERROR(__xludf.DUMMYFUNCTION("""COMPUTED_VALUE"""),"COLISEO GENERAL SANTANDER")</f>
        <v>COLISEO GENERAL SANTANDER</v>
      </c>
      <c r="C243" s="65">
        <f ca="1">IFERROR(__xludf.DUMMYFUNCTION("""COMPUTED_VALUE"""),7)</f>
        <v>7</v>
      </c>
      <c r="D243" s="66" t="str">
        <f ca="1">IFERROR(__xludf.DUMMYFUNCTION("""COMPUTED_VALUE"""),"Pendiente por Digitar")</f>
        <v>Pendiente por Digitar</v>
      </c>
      <c r="E243" s="65" t="str">
        <f ca="1">IFERROR(__xludf.DUMMYFUNCTION("""COMPUTED_VALUE"""),"")</f>
        <v/>
      </c>
      <c r="F243" s="65" t="str">
        <f ca="1">IFERROR(__xludf.DUMMYFUNCTION("""COMPUTED_VALUE"""),"")</f>
        <v/>
      </c>
      <c r="G243" s="65" t="str">
        <f ca="1">IFERROR(__xludf.DUMMYFUNCTION("""COMPUTED_VALUE"""),"")</f>
        <v/>
      </c>
      <c r="H243" s="65" t="str">
        <f ca="1">IFERROR(__xludf.DUMMYFUNCTION("""COMPUTED_VALUE"""),"")</f>
        <v/>
      </c>
      <c r="I243" s="65" t="str">
        <f ca="1">IFERROR(__xludf.DUMMYFUNCTION("""COMPUTED_VALUE"""),"")</f>
        <v/>
      </c>
      <c r="J243" s="65" t="str">
        <f ca="1">IFERROR(__xludf.DUMMYFUNCTION("""COMPUTED_VALUE"""),"")</f>
        <v/>
      </c>
      <c r="K243" s="65" t="str">
        <f ca="1">IFERROR(__xludf.DUMMYFUNCTION("""COMPUTED_VALUE"""),"")</f>
        <v/>
      </c>
      <c r="L243" s="65" t="str">
        <f ca="1">IFERROR(__xludf.DUMMYFUNCTION("""COMPUTED_VALUE"""),"")</f>
        <v/>
      </c>
      <c r="M243" s="65" t="str">
        <f ca="1">IFERROR(__xludf.DUMMYFUNCTION("""COMPUTED_VALUE"""),"")</f>
        <v/>
      </c>
      <c r="N243" s="65" t="str">
        <f ca="1">IFERROR(__xludf.DUMMYFUNCTION("""COMPUTED_VALUE"""),"")</f>
        <v/>
      </c>
      <c r="O243" s="65" t="str">
        <f ca="1">IFERROR(__xludf.DUMMYFUNCTION("""COMPUTED_VALUE"""),"")</f>
        <v/>
      </c>
      <c r="P243" s="65" t="str">
        <f ca="1">IFERROR(__xludf.DUMMYFUNCTION("""COMPUTED_VALUE"""),"")</f>
        <v/>
      </c>
      <c r="Q243" s="65" t="str">
        <f ca="1">IFERROR(__xludf.DUMMYFUNCTION("""COMPUTED_VALUE"""),"")</f>
        <v/>
      </c>
      <c r="R243" s="65" t="str">
        <f ca="1">IFERROR(__xludf.DUMMYFUNCTION("""COMPUTED_VALUE"""),"")</f>
        <v/>
      </c>
      <c r="S243" s="65" t="str">
        <f ca="1">IFERROR(__xludf.DUMMYFUNCTION("""COMPUTED_VALUE"""),"")</f>
        <v/>
      </c>
      <c r="T243" s="65" t="str">
        <f ca="1">IFERROR(__xludf.DUMMYFUNCTION("""COMPUTED_VALUE"""),"")</f>
        <v/>
      </c>
      <c r="U243" s="65" t="str">
        <f ca="1">IFERROR(__xludf.DUMMYFUNCTION("""COMPUTED_VALUE"""),"")</f>
        <v/>
      </c>
      <c r="V243" s="65" t="str">
        <f ca="1">IFERROR(__xludf.DUMMYFUNCTION("""COMPUTED_VALUE"""),"")</f>
        <v/>
      </c>
      <c r="W243" s="65" t="str">
        <f ca="1">IFERROR(__xludf.DUMMYFUNCTION("""COMPUTED_VALUE"""),"")</f>
        <v/>
      </c>
      <c r="X243" s="65" t="str">
        <f ca="1">IFERROR(__xludf.DUMMYFUNCTION("""COMPUTED_VALUE"""),"")</f>
        <v/>
      </c>
      <c r="Y243" s="65" t="str">
        <f ca="1">IFERROR(__xludf.DUMMYFUNCTION("""COMPUTED_VALUE"""),"")</f>
        <v/>
      </c>
      <c r="Z243" s="65" t="str">
        <f ca="1">IFERROR(__xludf.DUMMYFUNCTION("""COMPUTED_VALUE"""),"")</f>
        <v/>
      </c>
      <c r="AA243" s="65" t="str">
        <f ca="1">IFERROR(__xludf.DUMMYFUNCTION("""COMPUTED_VALUE"""),"")</f>
        <v/>
      </c>
      <c r="AB243" s="65" t="str">
        <f ca="1">IFERROR(__xludf.DUMMYFUNCTION("""COMPUTED_VALUE"""),"")</f>
        <v/>
      </c>
      <c r="AC243" s="65" t="str">
        <f ca="1">IFERROR(__xludf.DUMMYFUNCTION("""COMPUTED_VALUE"""),"")</f>
        <v/>
      </c>
      <c r="AD243" s="65" t="str">
        <f ca="1">IFERROR(__xludf.DUMMYFUNCTION("""COMPUTED_VALUE"""),"")</f>
        <v/>
      </c>
      <c r="AE243" s="65" t="str">
        <f ca="1">IFERROR(__xludf.DUMMYFUNCTION("""COMPUTED_VALUE"""),"")</f>
        <v/>
      </c>
      <c r="AF243" s="65" t="str">
        <f ca="1">IFERROR(__xludf.DUMMYFUNCTION("""COMPUTED_VALUE"""),"")</f>
        <v/>
      </c>
      <c r="AG243" s="65" t="str">
        <f ca="1">IFERROR(__xludf.DUMMYFUNCTION("""COMPUTED_VALUE"""),"")</f>
        <v/>
      </c>
    </row>
    <row r="244" spans="1:33" ht="13">
      <c r="A244" s="63">
        <v>2</v>
      </c>
      <c r="B244" s="64" t="str">
        <f ca="1">IFERROR(__xludf.DUMMYFUNCTION("""COMPUTED_VALUE"""),"COLISEO GENERAL SANTANDER")</f>
        <v>COLISEO GENERAL SANTANDER</v>
      </c>
      <c r="C244" s="65">
        <f ca="1">IFERROR(__xludf.DUMMYFUNCTION("""COMPUTED_VALUE"""),8)</f>
        <v>8</v>
      </c>
      <c r="D244" s="66" t="str">
        <f ca="1">IFERROR(__xludf.DUMMYFUNCTION("""COMPUTED_VALUE"""),"Pendiente por Digitar")</f>
        <v>Pendiente por Digitar</v>
      </c>
      <c r="E244" s="65" t="str">
        <f ca="1">IFERROR(__xludf.DUMMYFUNCTION("""COMPUTED_VALUE"""),"")</f>
        <v/>
      </c>
      <c r="F244" s="65" t="str">
        <f ca="1">IFERROR(__xludf.DUMMYFUNCTION("""COMPUTED_VALUE"""),"")</f>
        <v/>
      </c>
      <c r="G244" s="65" t="str">
        <f ca="1">IFERROR(__xludf.DUMMYFUNCTION("""COMPUTED_VALUE"""),"")</f>
        <v/>
      </c>
      <c r="H244" s="65" t="str">
        <f ca="1">IFERROR(__xludf.DUMMYFUNCTION("""COMPUTED_VALUE"""),"")</f>
        <v/>
      </c>
      <c r="I244" s="65" t="str">
        <f ca="1">IFERROR(__xludf.DUMMYFUNCTION("""COMPUTED_VALUE"""),"")</f>
        <v/>
      </c>
      <c r="J244" s="65" t="str">
        <f ca="1">IFERROR(__xludf.DUMMYFUNCTION("""COMPUTED_VALUE"""),"")</f>
        <v/>
      </c>
      <c r="K244" s="65" t="str">
        <f ca="1">IFERROR(__xludf.DUMMYFUNCTION("""COMPUTED_VALUE"""),"")</f>
        <v/>
      </c>
      <c r="L244" s="65" t="str">
        <f ca="1">IFERROR(__xludf.DUMMYFUNCTION("""COMPUTED_VALUE"""),"")</f>
        <v/>
      </c>
      <c r="M244" s="65" t="str">
        <f ca="1">IFERROR(__xludf.DUMMYFUNCTION("""COMPUTED_VALUE"""),"")</f>
        <v/>
      </c>
      <c r="N244" s="65" t="str">
        <f ca="1">IFERROR(__xludf.DUMMYFUNCTION("""COMPUTED_VALUE"""),"")</f>
        <v/>
      </c>
      <c r="O244" s="65" t="str">
        <f ca="1">IFERROR(__xludf.DUMMYFUNCTION("""COMPUTED_VALUE"""),"")</f>
        <v/>
      </c>
      <c r="P244" s="65" t="str">
        <f ca="1">IFERROR(__xludf.DUMMYFUNCTION("""COMPUTED_VALUE"""),"")</f>
        <v/>
      </c>
      <c r="Q244" s="65" t="str">
        <f ca="1">IFERROR(__xludf.DUMMYFUNCTION("""COMPUTED_VALUE"""),"")</f>
        <v/>
      </c>
      <c r="R244" s="65" t="str">
        <f ca="1">IFERROR(__xludf.DUMMYFUNCTION("""COMPUTED_VALUE"""),"")</f>
        <v/>
      </c>
      <c r="S244" s="65" t="str">
        <f ca="1">IFERROR(__xludf.DUMMYFUNCTION("""COMPUTED_VALUE"""),"")</f>
        <v/>
      </c>
      <c r="T244" s="65" t="str">
        <f ca="1">IFERROR(__xludf.DUMMYFUNCTION("""COMPUTED_VALUE"""),"")</f>
        <v/>
      </c>
      <c r="U244" s="65" t="str">
        <f ca="1">IFERROR(__xludf.DUMMYFUNCTION("""COMPUTED_VALUE"""),"")</f>
        <v/>
      </c>
      <c r="V244" s="65" t="str">
        <f ca="1">IFERROR(__xludf.DUMMYFUNCTION("""COMPUTED_VALUE"""),"")</f>
        <v/>
      </c>
      <c r="W244" s="65" t="str">
        <f ca="1">IFERROR(__xludf.DUMMYFUNCTION("""COMPUTED_VALUE"""),"")</f>
        <v/>
      </c>
      <c r="X244" s="65" t="str">
        <f ca="1">IFERROR(__xludf.DUMMYFUNCTION("""COMPUTED_VALUE"""),"")</f>
        <v/>
      </c>
      <c r="Y244" s="65" t="str">
        <f ca="1">IFERROR(__xludf.DUMMYFUNCTION("""COMPUTED_VALUE"""),"")</f>
        <v/>
      </c>
      <c r="Z244" s="65" t="str">
        <f ca="1">IFERROR(__xludf.DUMMYFUNCTION("""COMPUTED_VALUE"""),"")</f>
        <v/>
      </c>
      <c r="AA244" s="65" t="str">
        <f ca="1">IFERROR(__xludf.DUMMYFUNCTION("""COMPUTED_VALUE"""),"")</f>
        <v/>
      </c>
      <c r="AB244" s="65" t="str">
        <f ca="1">IFERROR(__xludf.DUMMYFUNCTION("""COMPUTED_VALUE"""),"")</f>
        <v/>
      </c>
      <c r="AC244" s="65" t="str">
        <f ca="1">IFERROR(__xludf.DUMMYFUNCTION("""COMPUTED_VALUE"""),"")</f>
        <v/>
      </c>
      <c r="AD244" s="65" t="str">
        <f ca="1">IFERROR(__xludf.DUMMYFUNCTION("""COMPUTED_VALUE"""),"")</f>
        <v/>
      </c>
      <c r="AE244" s="65" t="str">
        <f ca="1">IFERROR(__xludf.DUMMYFUNCTION("""COMPUTED_VALUE"""),"")</f>
        <v/>
      </c>
      <c r="AF244" s="65" t="str">
        <f ca="1">IFERROR(__xludf.DUMMYFUNCTION("""COMPUTED_VALUE"""),"")</f>
        <v/>
      </c>
      <c r="AG244" s="65" t="str">
        <f ca="1">IFERROR(__xludf.DUMMYFUNCTION("""COMPUTED_VALUE"""),"")</f>
        <v/>
      </c>
    </row>
    <row r="245" spans="1:33" ht="13">
      <c r="A245" s="63">
        <v>2</v>
      </c>
      <c r="B245" s="64" t="str">
        <f ca="1">IFERROR(__xludf.DUMMYFUNCTION("""COMPUTED_VALUE"""),"COLISEO GENERAL SANTANDER")</f>
        <v>COLISEO GENERAL SANTANDER</v>
      </c>
      <c r="C245" s="65">
        <f ca="1">IFERROR(__xludf.DUMMYFUNCTION("""COMPUTED_VALUE"""),9)</f>
        <v>9</v>
      </c>
      <c r="D245" s="66" t="str">
        <f ca="1">IFERROR(__xludf.DUMMYFUNCTION("""COMPUTED_VALUE"""),"Pendiente por Digitar")</f>
        <v>Pendiente por Digitar</v>
      </c>
      <c r="E245" s="65" t="str">
        <f ca="1">IFERROR(__xludf.DUMMYFUNCTION("""COMPUTED_VALUE"""),"")</f>
        <v/>
      </c>
      <c r="F245" s="65" t="str">
        <f ca="1">IFERROR(__xludf.DUMMYFUNCTION("""COMPUTED_VALUE"""),"")</f>
        <v/>
      </c>
      <c r="G245" s="65" t="str">
        <f ca="1">IFERROR(__xludf.DUMMYFUNCTION("""COMPUTED_VALUE"""),"")</f>
        <v/>
      </c>
      <c r="H245" s="65" t="str">
        <f ca="1">IFERROR(__xludf.DUMMYFUNCTION("""COMPUTED_VALUE"""),"")</f>
        <v/>
      </c>
      <c r="I245" s="65" t="str">
        <f ca="1">IFERROR(__xludf.DUMMYFUNCTION("""COMPUTED_VALUE"""),"")</f>
        <v/>
      </c>
      <c r="J245" s="65" t="str">
        <f ca="1">IFERROR(__xludf.DUMMYFUNCTION("""COMPUTED_VALUE"""),"")</f>
        <v/>
      </c>
      <c r="K245" s="65" t="str">
        <f ca="1">IFERROR(__xludf.DUMMYFUNCTION("""COMPUTED_VALUE"""),"")</f>
        <v/>
      </c>
      <c r="L245" s="65" t="str">
        <f ca="1">IFERROR(__xludf.DUMMYFUNCTION("""COMPUTED_VALUE"""),"")</f>
        <v/>
      </c>
      <c r="M245" s="65" t="str">
        <f ca="1">IFERROR(__xludf.DUMMYFUNCTION("""COMPUTED_VALUE"""),"")</f>
        <v/>
      </c>
      <c r="N245" s="65" t="str">
        <f ca="1">IFERROR(__xludf.DUMMYFUNCTION("""COMPUTED_VALUE"""),"")</f>
        <v/>
      </c>
      <c r="O245" s="65" t="str">
        <f ca="1">IFERROR(__xludf.DUMMYFUNCTION("""COMPUTED_VALUE"""),"")</f>
        <v/>
      </c>
      <c r="P245" s="65" t="str">
        <f ca="1">IFERROR(__xludf.DUMMYFUNCTION("""COMPUTED_VALUE"""),"")</f>
        <v/>
      </c>
      <c r="Q245" s="65" t="str">
        <f ca="1">IFERROR(__xludf.DUMMYFUNCTION("""COMPUTED_VALUE"""),"")</f>
        <v/>
      </c>
      <c r="R245" s="65" t="str">
        <f ca="1">IFERROR(__xludf.DUMMYFUNCTION("""COMPUTED_VALUE"""),"")</f>
        <v/>
      </c>
      <c r="S245" s="65" t="str">
        <f ca="1">IFERROR(__xludf.DUMMYFUNCTION("""COMPUTED_VALUE"""),"")</f>
        <v/>
      </c>
      <c r="T245" s="65" t="str">
        <f ca="1">IFERROR(__xludf.DUMMYFUNCTION("""COMPUTED_VALUE"""),"")</f>
        <v/>
      </c>
      <c r="U245" s="65" t="str">
        <f ca="1">IFERROR(__xludf.DUMMYFUNCTION("""COMPUTED_VALUE"""),"")</f>
        <v/>
      </c>
      <c r="V245" s="65" t="str">
        <f ca="1">IFERROR(__xludf.DUMMYFUNCTION("""COMPUTED_VALUE"""),"")</f>
        <v/>
      </c>
      <c r="W245" s="65" t="str">
        <f ca="1">IFERROR(__xludf.DUMMYFUNCTION("""COMPUTED_VALUE"""),"")</f>
        <v/>
      </c>
      <c r="X245" s="65" t="str">
        <f ca="1">IFERROR(__xludf.DUMMYFUNCTION("""COMPUTED_VALUE"""),"")</f>
        <v/>
      </c>
      <c r="Y245" s="65" t="str">
        <f ca="1">IFERROR(__xludf.DUMMYFUNCTION("""COMPUTED_VALUE"""),"")</f>
        <v/>
      </c>
      <c r="Z245" s="65" t="str">
        <f ca="1">IFERROR(__xludf.DUMMYFUNCTION("""COMPUTED_VALUE"""),"")</f>
        <v/>
      </c>
      <c r="AA245" s="65" t="str">
        <f ca="1">IFERROR(__xludf.DUMMYFUNCTION("""COMPUTED_VALUE"""),"")</f>
        <v/>
      </c>
      <c r="AB245" s="65" t="str">
        <f ca="1">IFERROR(__xludf.DUMMYFUNCTION("""COMPUTED_VALUE"""),"")</f>
        <v/>
      </c>
      <c r="AC245" s="65" t="str">
        <f ca="1">IFERROR(__xludf.DUMMYFUNCTION("""COMPUTED_VALUE"""),"")</f>
        <v/>
      </c>
      <c r="AD245" s="65" t="str">
        <f ca="1">IFERROR(__xludf.DUMMYFUNCTION("""COMPUTED_VALUE"""),"")</f>
        <v/>
      </c>
      <c r="AE245" s="65" t="str">
        <f ca="1">IFERROR(__xludf.DUMMYFUNCTION("""COMPUTED_VALUE"""),"")</f>
        <v/>
      </c>
      <c r="AF245" s="65" t="str">
        <f ca="1">IFERROR(__xludf.DUMMYFUNCTION("""COMPUTED_VALUE"""),"")</f>
        <v/>
      </c>
      <c r="AG245" s="65" t="str">
        <f ca="1">IFERROR(__xludf.DUMMYFUNCTION("""COMPUTED_VALUE"""),"")</f>
        <v/>
      </c>
    </row>
    <row r="246" spans="1:33" ht="13">
      <c r="A246" s="63">
        <v>2</v>
      </c>
      <c r="B246" s="64" t="str">
        <f ca="1">IFERROR(__xludf.DUMMYFUNCTION("""COMPUTED_VALUE"""),"COLISEO GENERAL SANTANDER")</f>
        <v>COLISEO GENERAL SANTANDER</v>
      </c>
      <c r="C246" s="65">
        <f ca="1">IFERROR(__xludf.DUMMYFUNCTION("""COMPUTED_VALUE"""),10)</f>
        <v>10</v>
      </c>
      <c r="D246" s="66" t="str">
        <f ca="1">IFERROR(__xludf.DUMMYFUNCTION("""COMPUTED_VALUE"""),"Pendiente por Digitar")</f>
        <v>Pendiente por Digitar</v>
      </c>
      <c r="E246" s="65" t="str">
        <f ca="1">IFERROR(__xludf.DUMMYFUNCTION("""COMPUTED_VALUE"""),"")</f>
        <v/>
      </c>
      <c r="F246" s="65" t="str">
        <f ca="1">IFERROR(__xludf.DUMMYFUNCTION("""COMPUTED_VALUE"""),"")</f>
        <v/>
      </c>
      <c r="G246" s="65" t="str">
        <f ca="1">IFERROR(__xludf.DUMMYFUNCTION("""COMPUTED_VALUE"""),"")</f>
        <v/>
      </c>
      <c r="H246" s="65" t="str">
        <f ca="1">IFERROR(__xludf.DUMMYFUNCTION("""COMPUTED_VALUE"""),"")</f>
        <v/>
      </c>
      <c r="I246" s="65" t="str">
        <f ca="1">IFERROR(__xludf.DUMMYFUNCTION("""COMPUTED_VALUE"""),"")</f>
        <v/>
      </c>
      <c r="J246" s="65" t="str">
        <f ca="1">IFERROR(__xludf.DUMMYFUNCTION("""COMPUTED_VALUE"""),"")</f>
        <v/>
      </c>
      <c r="K246" s="65" t="str">
        <f ca="1">IFERROR(__xludf.DUMMYFUNCTION("""COMPUTED_VALUE"""),"")</f>
        <v/>
      </c>
      <c r="L246" s="65" t="str">
        <f ca="1">IFERROR(__xludf.DUMMYFUNCTION("""COMPUTED_VALUE"""),"")</f>
        <v/>
      </c>
      <c r="M246" s="65" t="str">
        <f ca="1">IFERROR(__xludf.DUMMYFUNCTION("""COMPUTED_VALUE"""),"")</f>
        <v/>
      </c>
      <c r="N246" s="65" t="str">
        <f ca="1">IFERROR(__xludf.DUMMYFUNCTION("""COMPUTED_VALUE"""),"")</f>
        <v/>
      </c>
      <c r="O246" s="65" t="str">
        <f ca="1">IFERROR(__xludf.DUMMYFUNCTION("""COMPUTED_VALUE"""),"")</f>
        <v/>
      </c>
      <c r="P246" s="65" t="str">
        <f ca="1">IFERROR(__xludf.DUMMYFUNCTION("""COMPUTED_VALUE"""),"")</f>
        <v/>
      </c>
      <c r="Q246" s="65" t="str">
        <f ca="1">IFERROR(__xludf.DUMMYFUNCTION("""COMPUTED_VALUE"""),"")</f>
        <v/>
      </c>
      <c r="R246" s="65" t="str">
        <f ca="1">IFERROR(__xludf.DUMMYFUNCTION("""COMPUTED_VALUE"""),"")</f>
        <v/>
      </c>
      <c r="S246" s="65" t="str">
        <f ca="1">IFERROR(__xludf.DUMMYFUNCTION("""COMPUTED_VALUE"""),"")</f>
        <v/>
      </c>
      <c r="T246" s="65" t="str">
        <f ca="1">IFERROR(__xludf.DUMMYFUNCTION("""COMPUTED_VALUE"""),"")</f>
        <v/>
      </c>
      <c r="U246" s="65" t="str">
        <f ca="1">IFERROR(__xludf.DUMMYFUNCTION("""COMPUTED_VALUE"""),"")</f>
        <v/>
      </c>
      <c r="V246" s="65" t="str">
        <f ca="1">IFERROR(__xludf.DUMMYFUNCTION("""COMPUTED_VALUE"""),"")</f>
        <v/>
      </c>
      <c r="W246" s="65" t="str">
        <f ca="1">IFERROR(__xludf.DUMMYFUNCTION("""COMPUTED_VALUE"""),"")</f>
        <v/>
      </c>
      <c r="X246" s="65" t="str">
        <f ca="1">IFERROR(__xludf.DUMMYFUNCTION("""COMPUTED_VALUE"""),"")</f>
        <v/>
      </c>
      <c r="Y246" s="65" t="str">
        <f ca="1">IFERROR(__xludf.DUMMYFUNCTION("""COMPUTED_VALUE"""),"")</f>
        <v/>
      </c>
      <c r="Z246" s="65" t="str">
        <f ca="1">IFERROR(__xludf.DUMMYFUNCTION("""COMPUTED_VALUE"""),"")</f>
        <v/>
      </c>
      <c r="AA246" s="65" t="str">
        <f ca="1">IFERROR(__xludf.DUMMYFUNCTION("""COMPUTED_VALUE"""),"")</f>
        <v/>
      </c>
      <c r="AB246" s="65" t="str">
        <f ca="1">IFERROR(__xludf.DUMMYFUNCTION("""COMPUTED_VALUE"""),"")</f>
        <v/>
      </c>
      <c r="AC246" s="65" t="str">
        <f ca="1">IFERROR(__xludf.DUMMYFUNCTION("""COMPUTED_VALUE"""),"")</f>
        <v/>
      </c>
      <c r="AD246" s="65" t="str">
        <f ca="1">IFERROR(__xludf.DUMMYFUNCTION("""COMPUTED_VALUE"""),"")</f>
        <v/>
      </c>
      <c r="AE246" s="65" t="str">
        <f ca="1">IFERROR(__xludf.DUMMYFUNCTION("""COMPUTED_VALUE"""),"")</f>
        <v/>
      </c>
      <c r="AF246" s="65" t="str">
        <f ca="1">IFERROR(__xludf.DUMMYFUNCTION("""COMPUTED_VALUE"""),"")</f>
        <v/>
      </c>
      <c r="AG246" s="65" t="str">
        <f ca="1">IFERROR(__xludf.DUMMYFUNCTION("""COMPUTED_VALUE"""),"")</f>
        <v/>
      </c>
    </row>
    <row r="247" spans="1:33" ht="13">
      <c r="A247" s="63">
        <v>2</v>
      </c>
      <c r="B247" s="64" t="str">
        <f ca="1">IFERROR(__xludf.DUMMYFUNCTION("""COMPUTED_VALUE"""),"COLISEO GENERAL SANTANDER")</f>
        <v>COLISEO GENERAL SANTANDER</v>
      </c>
      <c r="C247" s="65">
        <f ca="1">IFERROR(__xludf.DUMMYFUNCTION("""COMPUTED_VALUE"""),11)</f>
        <v>11</v>
      </c>
      <c r="D247" s="66" t="str">
        <f ca="1">IFERROR(__xludf.DUMMYFUNCTION("""COMPUTED_VALUE"""),"Pendiente por Digitar")</f>
        <v>Pendiente por Digitar</v>
      </c>
      <c r="E247" s="65" t="str">
        <f ca="1">IFERROR(__xludf.DUMMYFUNCTION("""COMPUTED_VALUE"""),"")</f>
        <v/>
      </c>
      <c r="F247" s="65" t="str">
        <f ca="1">IFERROR(__xludf.DUMMYFUNCTION("""COMPUTED_VALUE"""),"")</f>
        <v/>
      </c>
      <c r="G247" s="65" t="str">
        <f ca="1">IFERROR(__xludf.DUMMYFUNCTION("""COMPUTED_VALUE"""),"")</f>
        <v/>
      </c>
      <c r="H247" s="65" t="str">
        <f ca="1">IFERROR(__xludf.DUMMYFUNCTION("""COMPUTED_VALUE"""),"")</f>
        <v/>
      </c>
      <c r="I247" s="65" t="str">
        <f ca="1">IFERROR(__xludf.DUMMYFUNCTION("""COMPUTED_VALUE"""),"")</f>
        <v/>
      </c>
      <c r="J247" s="65" t="str">
        <f ca="1">IFERROR(__xludf.DUMMYFUNCTION("""COMPUTED_VALUE"""),"")</f>
        <v/>
      </c>
      <c r="K247" s="65" t="str">
        <f ca="1">IFERROR(__xludf.DUMMYFUNCTION("""COMPUTED_VALUE"""),"")</f>
        <v/>
      </c>
      <c r="L247" s="65" t="str">
        <f ca="1">IFERROR(__xludf.DUMMYFUNCTION("""COMPUTED_VALUE"""),"")</f>
        <v/>
      </c>
      <c r="M247" s="65" t="str">
        <f ca="1">IFERROR(__xludf.DUMMYFUNCTION("""COMPUTED_VALUE"""),"")</f>
        <v/>
      </c>
      <c r="N247" s="65" t="str">
        <f ca="1">IFERROR(__xludf.DUMMYFUNCTION("""COMPUTED_VALUE"""),"")</f>
        <v/>
      </c>
      <c r="O247" s="65" t="str">
        <f ca="1">IFERROR(__xludf.DUMMYFUNCTION("""COMPUTED_VALUE"""),"")</f>
        <v/>
      </c>
      <c r="P247" s="65" t="str">
        <f ca="1">IFERROR(__xludf.DUMMYFUNCTION("""COMPUTED_VALUE"""),"")</f>
        <v/>
      </c>
      <c r="Q247" s="65" t="str">
        <f ca="1">IFERROR(__xludf.DUMMYFUNCTION("""COMPUTED_VALUE"""),"")</f>
        <v/>
      </c>
      <c r="R247" s="65" t="str">
        <f ca="1">IFERROR(__xludf.DUMMYFUNCTION("""COMPUTED_VALUE"""),"")</f>
        <v/>
      </c>
      <c r="S247" s="65" t="str">
        <f ca="1">IFERROR(__xludf.DUMMYFUNCTION("""COMPUTED_VALUE"""),"")</f>
        <v/>
      </c>
      <c r="T247" s="65" t="str">
        <f ca="1">IFERROR(__xludf.DUMMYFUNCTION("""COMPUTED_VALUE"""),"")</f>
        <v/>
      </c>
      <c r="U247" s="65" t="str">
        <f ca="1">IFERROR(__xludf.DUMMYFUNCTION("""COMPUTED_VALUE"""),"")</f>
        <v/>
      </c>
      <c r="V247" s="65" t="str">
        <f ca="1">IFERROR(__xludf.DUMMYFUNCTION("""COMPUTED_VALUE"""),"")</f>
        <v/>
      </c>
      <c r="W247" s="65" t="str">
        <f ca="1">IFERROR(__xludf.DUMMYFUNCTION("""COMPUTED_VALUE"""),"")</f>
        <v/>
      </c>
      <c r="X247" s="65" t="str">
        <f ca="1">IFERROR(__xludf.DUMMYFUNCTION("""COMPUTED_VALUE"""),"")</f>
        <v/>
      </c>
      <c r="Y247" s="65" t="str">
        <f ca="1">IFERROR(__xludf.DUMMYFUNCTION("""COMPUTED_VALUE"""),"")</f>
        <v/>
      </c>
      <c r="Z247" s="65" t="str">
        <f ca="1">IFERROR(__xludf.DUMMYFUNCTION("""COMPUTED_VALUE"""),"")</f>
        <v/>
      </c>
      <c r="AA247" s="65" t="str">
        <f ca="1">IFERROR(__xludf.DUMMYFUNCTION("""COMPUTED_VALUE"""),"")</f>
        <v/>
      </c>
      <c r="AB247" s="65" t="str">
        <f ca="1">IFERROR(__xludf.DUMMYFUNCTION("""COMPUTED_VALUE"""),"")</f>
        <v/>
      </c>
      <c r="AC247" s="65" t="str">
        <f ca="1">IFERROR(__xludf.DUMMYFUNCTION("""COMPUTED_VALUE"""),"")</f>
        <v/>
      </c>
      <c r="AD247" s="65" t="str">
        <f ca="1">IFERROR(__xludf.DUMMYFUNCTION("""COMPUTED_VALUE"""),"")</f>
        <v/>
      </c>
      <c r="AE247" s="65" t="str">
        <f ca="1">IFERROR(__xludf.DUMMYFUNCTION("""COMPUTED_VALUE"""),"")</f>
        <v/>
      </c>
      <c r="AF247" s="65" t="str">
        <f ca="1">IFERROR(__xludf.DUMMYFUNCTION("""COMPUTED_VALUE"""),"")</f>
        <v/>
      </c>
      <c r="AG247" s="65" t="str">
        <f ca="1">IFERROR(__xludf.DUMMYFUNCTION("""COMPUTED_VALUE"""),"")</f>
        <v/>
      </c>
    </row>
    <row r="248" spans="1:33" ht="13">
      <c r="A248" s="63">
        <v>2</v>
      </c>
      <c r="B248" s="64" t="str">
        <f ca="1">IFERROR(__xludf.DUMMYFUNCTION("""COMPUTED_VALUE"""),"COLISEO GENERAL SANTANDER")</f>
        <v>COLISEO GENERAL SANTANDER</v>
      </c>
      <c r="C248" s="65">
        <f ca="1">IFERROR(__xludf.DUMMYFUNCTION("""COMPUTED_VALUE"""),12)</f>
        <v>12</v>
      </c>
      <c r="D248" s="66" t="str">
        <f ca="1">IFERROR(__xludf.DUMMYFUNCTION("""COMPUTED_VALUE"""),"Pendiente por Digitar")</f>
        <v>Pendiente por Digitar</v>
      </c>
      <c r="E248" s="65" t="str">
        <f ca="1">IFERROR(__xludf.DUMMYFUNCTION("""COMPUTED_VALUE"""),"")</f>
        <v/>
      </c>
      <c r="F248" s="65" t="str">
        <f ca="1">IFERROR(__xludf.DUMMYFUNCTION("""COMPUTED_VALUE"""),"")</f>
        <v/>
      </c>
      <c r="G248" s="65" t="str">
        <f ca="1">IFERROR(__xludf.DUMMYFUNCTION("""COMPUTED_VALUE"""),"")</f>
        <v/>
      </c>
      <c r="H248" s="65" t="str">
        <f ca="1">IFERROR(__xludf.DUMMYFUNCTION("""COMPUTED_VALUE"""),"")</f>
        <v/>
      </c>
      <c r="I248" s="65" t="str">
        <f ca="1">IFERROR(__xludf.DUMMYFUNCTION("""COMPUTED_VALUE"""),"")</f>
        <v/>
      </c>
      <c r="J248" s="65" t="str">
        <f ca="1">IFERROR(__xludf.DUMMYFUNCTION("""COMPUTED_VALUE"""),"")</f>
        <v/>
      </c>
      <c r="K248" s="65" t="str">
        <f ca="1">IFERROR(__xludf.DUMMYFUNCTION("""COMPUTED_VALUE"""),"")</f>
        <v/>
      </c>
      <c r="L248" s="65" t="str">
        <f ca="1">IFERROR(__xludf.DUMMYFUNCTION("""COMPUTED_VALUE"""),"")</f>
        <v/>
      </c>
      <c r="M248" s="65" t="str">
        <f ca="1">IFERROR(__xludf.DUMMYFUNCTION("""COMPUTED_VALUE"""),"")</f>
        <v/>
      </c>
      <c r="N248" s="65" t="str">
        <f ca="1">IFERROR(__xludf.DUMMYFUNCTION("""COMPUTED_VALUE"""),"")</f>
        <v/>
      </c>
      <c r="O248" s="65" t="str">
        <f ca="1">IFERROR(__xludf.DUMMYFUNCTION("""COMPUTED_VALUE"""),"")</f>
        <v/>
      </c>
      <c r="P248" s="65" t="str">
        <f ca="1">IFERROR(__xludf.DUMMYFUNCTION("""COMPUTED_VALUE"""),"")</f>
        <v/>
      </c>
      <c r="Q248" s="65" t="str">
        <f ca="1">IFERROR(__xludf.DUMMYFUNCTION("""COMPUTED_VALUE"""),"")</f>
        <v/>
      </c>
      <c r="R248" s="65" t="str">
        <f ca="1">IFERROR(__xludf.DUMMYFUNCTION("""COMPUTED_VALUE"""),"")</f>
        <v/>
      </c>
      <c r="S248" s="65" t="str">
        <f ca="1">IFERROR(__xludf.DUMMYFUNCTION("""COMPUTED_VALUE"""),"")</f>
        <v/>
      </c>
      <c r="T248" s="65" t="str">
        <f ca="1">IFERROR(__xludf.DUMMYFUNCTION("""COMPUTED_VALUE"""),"")</f>
        <v/>
      </c>
      <c r="U248" s="65" t="str">
        <f ca="1">IFERROR(__xludf.DUMMYFUNCTION("""COMPUTED_VALUE"""),"")</f>
        <v/>
      </c>
      <c r="V248" s="65" t="str">
        <f ca="1">IFERROR(__xludf.DUMMYFUNCTION("""COMPUTED_VALUE"""),"")</f>
        <v/>
      </c>
      <c r="W248" s="65" t="str">
        <f ca="1">IFERROR(__xludf.DUMMYFUNCTION("""COMPUTED_VALUE"""),"")</f>
        <v/>
      </c>
      <c r="X248" s="65" t="str">
        <f ca="1">IFERROR(__xludf.DUMMYFUNCTION("""COMPUTED_VALUE"""),"")</f>
        <v/>
      </c>
      <c r="Y248" s="65" t="str">
        <f ca="1">IFERROR(__xludf.DUMMYFUNCTION("""COMPUTED_VALUE"""),"")</f>
        <v/>
      </c>
      <c r="Z248" s="65" t="str">
        <f ca="1">IFERROR(__xludf.DUMMYFUNCTION("""COMPUTED_VALUE"""),"")</f>
        <v/>
      </c>
      <c r="AA248" s="65" t="str">
        <f ca="1">IFERROR(__xludf.DUMMYFUNCTION("""COMPUTED_VALUE"""),"")</f>
        <v/>
      </c>
      <c r="AB248" s="65" t="str">
        <f ca="1">IFERROR(__xludf.DUMMYFUNCTION("""COMPUTED_VALUE"""),"")</f>
        <v/>
      </c>
      <c r="AC248" s="65" t="str">
        <f ca="1">IFERROR(__xludf.DUMMYFUNCTION("""COMPUTED_VALUE"""),"")</f>
        <v/>
      </c>
      <c r="AD248" s="65" t="str">
        <f ca="1">IFERROR(__xludf.DUMMYFUNCTION("""COMPUTED_VALUE"""),"")</f>
        <v/>
      </c>
      <c r="AE248" s="65" t="str">
        <f ca="1">IFERROR(__xludf.DUMMYFUNCTION("""COMPUTED_VALUE"""),"")</f>
        <v/>
      </c>
      <c r="AF248" s="65" t="str">
        <f ca="1">IFERROR(__xludf.DUMMYFUNCTION("""COMPUTED_VALUE"""),"")</f>
        <v/>
      </c>
      <c r="AG248" s="65" t="str">
        <f ca="1">IFERROR(__xludf.DUMMYFUNCTION("""COMPUTED_VALUE"""),"")</f>
        <v/>
      </c>
    </row>
    <row r="249" spans="1:33" ht="13">
      <c r="A249" s="63">
        <v>2</v>
      </c>
      <c r="B249" s="64" t="str">
        <f ca="1">IFERROR(__xludf.DUMMYFUNCTION("""COMPUTED_VALUE"""),"COLISEO GENERAL SANTANDER")</f>
        <v>COLISEO GENERAL SANTANDER</v>
      </c>
      <c r="C249" s="65">
        <f ca="1">IFERROR(__xludf.DUMMYFUNCTION("""COMPUTED_VALUE"""),13)</f>
        <v>13</v>
      </c>
      <c r="D249" s="66" t="str">
        <f ca="1">IFERROR(__xludf.DUMMYFUNCTION("""COMPUTED_VALUE"""),"Pendiente por Digitar")</f>
        <v>Pendiente por Digitar</v>
      </c>
      <c r="E249" s="65" t="str">
        <f ca="1">IFERROR(__xludf.DUMMYFUNCTION("""COMPUTED_VALUE"""),"")</f>
        <v/>
      </c>
      <c r="F249" s="65" t="str">
        <f ca="1">IFERROR(__xludf.DUMMYFUNCTION("""COMPUTED_VALUE"""),"")</f>
        <v/>
      </c>
      <c r="G249" s="65" t="str">
        <f ca="1">IFERROR(__xludf.DUMMYFUNCTION("""COMPUTED_VALUE"""),"")</f>
        <v/>
      </c>
      <c r="H249" s="65" t="str">
        <f ca="1">IFERROR(__xludf.DUMMYFUNCTION("""COMPUTED_VALUE"""),"")</f>
        <v/>
      </c>
      <c r="I249" s="65" t="str">
        <f ca="1">IFERROR(__xludf.DUMMYFUNCTION("""COMPUTED_VALUE"""),"")</f>
        <v/>
      </c>
      <c r="J249" s="65" t="str">
        <f ca="1">IFERROR(__xludf.DUMMYFUNCTION("""COMPUTED_VALUE"""),"")</f>
        <v/>
      </c>
      <c r="K249" s="65" t="str">
        <f ca="1">IFERROR(__xludf.DUMMYFUNCTION("""COMPUTED_VALUE"""),"")</f>
        <v/>
      </c>
      <c r="L249" s="65" t="str">
        <f ca="1">IFERROR(__xludf.DUMMYFUNCTION("""COMPUTED_VALUE"""),"")</f>
        <v/>
      </c>
      <c r="M249" s="65" t="str">
        <f ca="1">IFERROR(__xludf.DUMMYFUNCTION("""COMPUTED_VALUE"""),"")</f>
        <v/>
      </c>
      <c r="N249" s="65" t="str">
        <f ca="1">IFERROR(__xludf.DUMMYFUNCTION("""COMPUTED_VALUE"""),"")</f>
        <v/>
      </c>
      <c r="O249" s="65" t="str">
        <f ca="1">IFERROR(__xludf.DUMMYFUNCTION("""COMPUTED_VALUE"""),"")</f>
        <v/>
      </c>
      <c r="P249" s="65" t="str">
        <f ca="1">IFERROR(__xludf.DUMMYFUNCTION("""COMPUTED_VALUE"""),"")</f>
        <v/>
      </c>
      <c r="Q249" s="65" t="str">
        <f ca="1">IFERROR(__xludf.DUMMYFUNCTION("""COMPUTED_VALUE"""),"")</f>
        <v/>
      </c>
      <c r="R249" s="65" t="str">
        <f ca="1">IFERROR(__xludf.DUMMYFUNCTION("""COMPUTED_VALUE"""),"")</f>
        <v/>
      </c>
      <c r="S249" s="65" t="str">
        <f ca="1">IFERROR(__xludf.DUMMYFUNCTION("""COMPUTED_VALUE"""),"")</f>
        <v/>
      </c>
      <c r="T249" s="65" t="str">
        <f ca="1">IFERROR(__xludf.DUMMYFUNCTION("""COMPUTED_VALUE"""),"")</f>
        <v/>
      </c>
      <c r="U249" s="65" t="str">
        <f ca="1">IFERROR(__xludf.DUMMYFUNCTION("""COMPUTED_VALUE"""),"")</f>
        <v/>
      </c>
      <c r="V249" s="65" t="str">
        <f ca="1">IFERROR(__xludf.DUMMYFUNCTION("""COMPUTED_VALUE"""),"")</f>
        <v/>
      </c>
      <c r="W249" s="65" t="str">
        <f ca="1">IFERROR(__xludf.DUMMYFUNCTION("""COMPUTED_VALUE"""),"")</f>
        <v/>
      </c>
      <c r="X249" s="65" t="str">
        <f ca="1">IFERROR(__xludf.DUMMYFUNCTION("""COMPUTED_VALUE"""),"")</f>
        <v/>
      </c>
      <c r="Y249" s="65" t="str">
        <f ca="1">IFERROR(__xludf.DUMMYFUNCTION("""COMPUTED_VALUE"""),"")</f>
        <v/>
      </c>
      <c r="Z249" s="65" t="str">
        <f ca="1">IFERROR(__xludf.DUMMYFUNCTION("""COMPUTED_VALUE"""),"")</f>
        <v/>
      </c>
      <c r="AA249" s="65" t="str">
        <f ca="1">IFERROR(__xludf.DUMMYFUNCTION("""COMPUTED_VALUE"""),"")</f>
        <v/>
      </c>
      <c r="AB249" s="65" t="str">
        <f ca="1">IFERROR(__xludf.DUMMYFUNCTION("""COMPUTED_VALUE"""),"")</f>
        <v/>
      </c>
      <c r="AC249" s="65" t="str">
        <f ca="1">IFERROR(__xludf.DUMMYFUNCTION("""COMPUTED_VALUE"""),"")</f>
        <v/>
      </c>
      <c r="AD249" s="65" t="str">
        <f ca="1">IFERROR(__xludf.DUMMYFUNCTION("""COMPUTED_VALUE"""),"")</f>
        <v/>
      </c>
      <c r="AE249" s="65" t="str">
        <f ca="1">IFERROR(__xludf.DUMMYFUNCTION("""COMPUTED_VALUE"""),"")</f>
        <v/>
      </c>
      <c r="AF249" s="65" t="str">
        <f ca="1">IFERROR(__xludf.DUMMYFUNCTION("""COMPUTED_VALUE"""),"")</f>
        <v/>
      </c>
      <c r="AG249" s="65" t="str">
        <f ca="1">IFERROR(__xludf.DUMMYFUNCTION("""COMPUTED_VALUE"""),"")</f>
        <v/>
      </c>
    </row>
    <row r="250" spans="1:33" ht="13">
      <c r="A250" s="63">
        <v>2</v>
      </c>
      <c r="B250" s="64" t="str">
        <f ca="1">IFERROR(__xludf.DUMMYFUNCTION("""COMPUTED_VALUE"""),"COLISEO GENERAL SANTANDER")</f>
        <v>COLISEO GENERAL SANTANDER</v>
      </c>
      <c r="C250" s="65">
        <f ca="1">IFERROR(__xludf.DUMMYFUNCTION("""COMPUTED_VALUE"""),14)</f>
        <v>14</v>
      </c>
      <c r="D250" s="66" t="str">
        <f ca="1">IFERROR(__xludf.DUMMYFUNCTION("""COMPUTED_VALUE"""),"Pendiente por Digitar")</f>
        <v>Pendiente por Digitar</v>
      </c>
      <c r="E250" s="65" t="str">
        <f ca="1">IFERROR(__xludf.DUMMYFUNCTION("""COMPUTED_VALUE"""),"")</f>
        <v/>
      </c>
      <c r="F250" s="65" t="str">
        <f ca="1">IFERROR(__xludf.DUMMYFUNCTION("""COMPUTED_VALUE"""),"")</f>
        <v/>
      </c>
      <c r="G250" s="65" t="str">
        <f ca="1">IFERROR(__xludf.DUMMYFUNCTION("""COMPUTED_VALUE"""),"")</f>
        <v/>
      </c>
      <c r="H250" s="65" t="str">
        <f ca="1">IFERROR(__xludf.DUMMYFUNCTION("""COMPUTED_VALUE"""),"")</f>
        <v/>
      </c>
      <c r="I250" s="65" t="str">
        <f ca="1">IFERROR(__xludf.DUMMYFUNCTION("""COMPUTED_VALUE"""),"")</f>
        <v/>
      </c>
      <c r="J250" s="65" t="str">
        <f ca="1">IFERROR(__xludf.DUMMYFUNCTION("""COMPUTED_VALUE"""),"")</f>
        <v/>
      </c>
      <c r="K250" s="65" t="str">
        <f ca="1">IFERROR(__xludf.DUMMYFUNCTION("""COMPUTED_VALUE"""),"")</f>
        <v/>
      </c>
      <c r="L250" s="65" t="str">
        <f ca="1">IFERROR(__xludf.DUMMYFUNCTION("""COMPUTED_VALUE"""),"")</f>
        <v/>
      </c>
      <c r="M250" s="65" t="str">
        <f ca="1">IFERROR(__xludf.DUMMYFUNCTION("""COMPUTED_VALUE"""),"")</f>
        <v/>
      </c>
      <c r="N250" s="65" t="str">
        <f ca="1">IFERROR(__xludf.DUMMYFUNCTION("""COMPUTED_VALUE"""),"")</f>
        <v/>
      </c>
      <c r="O250" s="65" t="str">
        <f ca="1">IFERROR(__xludf.DUMMYFUNCTION("""COMPUTED_VALUE"""),"")</f>
        <v/>
      </c>
      <c r="P250" s="65" t="str">
        <f ca="1">IFERROR(__xludf.DUMMYFUNCTION("""COMPUTED_VALUE"""),"")</f>
        <v/>
      </c>
      <c r="Q250" s="65" t="str">
        <f ca="1">IFERROR(__xludf.DUMMYFUNCTION("""COMPUTED_VALUE"""),"")</f>
        <v/>
      </c>
      <c r="R250" s="65" t="str">
        <f ca="1">IFERROR(__xludf.DUMMYFUNCTION("""COMPUTED_VALUE"""),"")</f>
        <v/>
      </c>
      <c r="S250" s="65" t="str">
        <f ca="1">IFERROR(__xludf.DUMMYFUNCTION("""COMPUTED_VALUE"""),"")</f>
        <v/>
      </c>
      <c r="T250" s="65" t="str">
        <f ca="1">IFERROR(__xludf.DUMMYFUNCTION("""COMPUTED_VALUE"""),"")</f>
        <v/>
      </c>
      <c r="U250" s="65" t="str">
        <f ca="1">IFERROR(__xludf.DUMMYFUNCTION("""COMPUTED_VALUE"""),"")</f>
        <v/>
      </c>
      <c r="V250" s="65" t="str">
        <f ca="1">IFERROR(__xludf.DUMMYFUNCTION("""COMPUTED_VALUE"""),"")</f>
        <v/>
      </c>
      <c r="W250" s="65" t="str">
        <f ca="1">IFERROR(__xludf.DUMMYFUNCTION("""COMPUTED_VALUE"""),"")</f>
        <v/>
      </c>
      <c r="X250" s="65" t="str">
        <f ca="1">IFERROR(__xludf.DUMMYFUNCTION("""COMPUTED_VALUE"""),"")</f>
        <v/>
      </c>
      <c r="Y250" s="65" t="str">
        <f ca="1">IFERROR(__xludf.DUMMYFUNCTION("""COMPUTED_VALUE"""),"")</f>
        <v/>
      </c>
      <c r="Z250" s="65" t="str">
        <f ca="1">IFERROR(__xludf.DUMMYFUNCTION("""COMPUTED_VALUE"""),"")</f>
        <v/>
      </c>
      <c r="AA250" s="65" t="str">
        <f ca="1">IFERROR(__xludf.DUMMYFUNCTION("""COMPUTED_VALUE"""),"")</f>
        <v/>
      </c>
      <c r="AB250" s="65" t="str">
        <f ca="1">IFERROR(__xludf.DUMMYFUNCTION("""COMPUTED_VALUE"""),"")</f>
        <v/>
      </c>
      <c r="AC250" s="65" t="str">
        <f ca="1">IFERROR(__xludf.DUMMYFUNCTION("""COMPUTED_VALUE"""),"")</f>
        <v/>
      </c>
      <c r="AD250" s="65" t="str">
        <f ca="1">IFERROR(__xludf.DUMMYFUNCTION("""COMPUTED_VALUE"""),"")</f>
        <v/>
      </c>
      <c r="AE250" s="65" t="str">
        <f ca="1">IFERROR(__xludf.DUMMYFUNCTION("""COMPUTED_VALUE"""),"")</f>
        <v/>
      </c>
      <c r="AF250" s="65" t="str">
        <f ca="1">IFERROR(__xludf.DUMMYFUNCTION("""COMPUTED_VALUE"""),"")</f>
        <v/>
      </c>
      <c r="AG250" s="65" t="str">
        <f ca="1">IFERROR(__xludf.DUMMYFUNCTION("""COMPUTED_VALUE"""),"")</f>
        <v/>
      </c>
    </row>
    <row r="251" spans="1:33" ht="13">
      <c r="A251" s="63">
        <v>2</v>
      </c>
      <c r="B251" s="64" t="str">
        <f ca="1">IFERROR(__xludf.DUMMYFUNCTION("""COMPUTED_VALUE"""),"COLISEO GENERAL SANTANDER")</f>
        <v>COLISEO GENERAL SANTANDER</v>
      </c>
      <c r="C251" s="65">
        <f ca="1">IFERROR(__xludf.DUMMYFUNCTION("""COMPUTED_VALUE"""),15)</f>
        <v>15</v>
      </c>
      <c r="D251" s="66" t="str">
        <f ca="1">IFERROR(__xludf.DUMMYFUNCTION("""COMPUTED_VALUE"""),"Pendiente por Digitar")</f>
        <v>Pendiente por Digitar</v>
      </c>
      <c r="E251" s="65" t="str">
        <f ca="1">IFERROR(__xludf.DUMMYFUNCTION("""COMPUTED_VALUE"""),"")</f>
        <v/>
      </c>
      <c r="F251" s="65" t="str">
        <f ca="1">IFERROR(__xludf.DUMMYFUNCTION("""COMPUTED_VALUE"""),"")</f>
        <v/>
      </c>
      <c r="G251" s="65" t="str">
        <f ca="1">IFERROR(__xludf.DUMMYFUNCTION("""COMPUTED_VALUE"""),"")</f>
        <v/>
      </c>
      <c r="H251" s="65" t="str">
        <f ca="1">IFERROR(__xludf.DUMMYFUNCTION("""COMPUTED_VALUE"""),"")</f>
        <v/>
      </c>
      <c r="I251" s="65" t="str">
        <f ca="1">IFERROR(__xludf.DUMMYFUNCTION("""COMPUTED_VALUE"""),"")</f>
        <v/>
      </c>
      <c r="J251" s="65" t="str">
        <f ca="1">IFERROR(__xludf.DUMMYFUNCTION("""COMPUTED_VALUE"""),"")</f>
        <v/>
      </c>
      <c r="K251" s="65" t="str">
        <f ca="1">IFERROR(__xludf.DUMMYFUNCTION("""COMPUTED_VALUE"""),"")</f>
        <v/>
      </c>
      <c r="L251" s="65" t="str">
        <f ca="1">IFERROR(__xludf.DUMMYFUNCTION("""COMPUTED_VALUE"""),"")</f>
        <v/>
      </c>
      <c r="M251" s="65" t="str">
        <f ca="1">IFERROR(__xludf.DUMMYFUNCTION("""COMPUTED_VALUE"""),"")</f>
        <v/>
      </c>
      <c r="N251" s="65" t="str">
        <f ca="1">IFERROR(__xludf.DUMMYFUNCTION("""COMPUTED_VALUE"""),"")</f>
        <v/>
      </c>
      <c r="O251" s="65" t="str">
        <f ca="1">IFERROR(__xludf.DUMMYFUNCTION("""COMPUTED_VALUE"""),"")</f>
        <v/>
      </c>
      <c r="P251" s="65" t="str">
        <f ca="1">IFERROR(__xludf.DUMMYFUNCTION("""COMPUTED_VALUE"""),"")</f>
        <v/>
      </c>
      <c r="Q251" s="65" t="str">
        <f ca="1">IFERROR(__xludf.DUMMYFUNCTION("""COMPUTED_VALUE"""),"")</f>
        <v/>
      </c>
      <c r="R251" s="65" t="str">
        <f ca="1">IFERROR(__xludf.DUMMYFUNCTION("""COMPUTED_VALUE"""),"")</f>
        <v/>
      </c>
      <c r="S251" s="65" t="str">
        <f ca="1">IFERROR(__xludf.DUMMYFUNCTION("""COMPUTED_VALUE"""),"")</f>
        <v/>
      </c>
      <c r="T251" s="65" t="str">
        <f ca="1">IFERROR(__xludf.DUMMYFUNCTION("""COMPUTED_VALUE"""),"")</f>
        <v/>
      </c>
      <c r="U251" s="65" t="str">
        <f ca="1">IFERROR(__xludf.DUMMYFUNCTION("""COMPUTED_VALUE"""),"")</f>
        <v/>
      </c>
      <c r="V251" s="65" t="str">
        <f ca="1">IFERROR(__xludf.DUMMYFUNCTION("""COMPUTED_VALUE"""),"")</f>
        <v/>
      </c>
      <c r="W251" s="65" t="str">
        <f ca="1">IFERROR(__xludf.DUMMYFUNCTION("""COMPUTED_VALUE"""),"")</f>
        <v/>
      </c>
      <c r="X251" s="65" t="str">
        <f ca="1">IFERROR(__xludf.DUMMYFUNCTION("""COMPUTED_VALUE"""),"")</f>
        <v/>
      </c>
      <c r="Y251" s="65" t="str">
        <f ca="1">IFERROR(__xludf.DUMMYFUNCTION("""COMPUTED_VALUE"""),"")</f>
        <v/>
      </c>
      <c r="Z251" s="65" t="str">
        <f ca="1">IFERROR(__xludf.DUMMYFUNCTION("""COMPUTED_VALUE"""),"")</f>
        <v/>
      </c>
      <c r="AA251" s="65" t="str">
        <f ca="1">IFERROR(__xludf.DUMMYFUNCTION("""COMPUTED_VALUE"""),"")</f>
        <v/>
      </c>
      <c r="AB251" s="65" t="str">
        <f ca="1">IFERROR(__xludf.DUMMYFUNCTION("""COMPUTED_VALUE"""),"")</f>
        <v/>
      </c>
      <c r="AC251" s="65" t="str">
        <f ca="1">IFERROR(__xludf.DUMMYFUNCTION("""COMPUTED_VALUE"""),"")</f>
        <v/>
      </c>
      <c r="AD251" s="65" t="str">
        <f ca="1">IFERROR(__xludf.DUMMYFUNCTION("""COMPUTED_VALUE"""),"")</f>
        <v/>
      </c>
      <c r="AE251" s="65" t="str">
        <f ca="1">IFERROR(__xludf.DUMMYFUNCTION("""COMPUTED_VALUE"""),"")</f>
        <v/>
      </c>
      <c r="AF251" s="65" t="str">
        <f ca="1">IFERROR(__xludf.DUMMYFUNCTION("""COMPUTED_VALUE"""),"")</f>
        <v/>
      </c>
      <c r="AG251" s="65" t="str">
        <f ca="1">IFERROR(__xludf.DUMMYFUNCTION("""COMPUTED_VALUE"""),"")</f>
        <v/>
      </c>
    </row>
    <row r="252" spans="1:33" ht="13">
      <c r="A252" s="63">
        <v>2</v>
      </c>
      <c r="B252" s="64" t="str">
        <f ca="1">IFERROR(__xludf.DUMMYFUNCTION("""COMPUTED_VALUE"""),"COLISEO GENERAL SANTANDER")</f>
        <v>COLISEO GENERAL SANTANDER</v>
      </c>
      <c r="C252" s="65">
        <f ca="1">IFERROR(__xludf.DUMMYFUNCTION("""COMPUTED_VALUE"""),16)</f>
        <v>16</v>
      </c>
      <c r="D252" s="66" t="str">
        <f ca="1">IFERROR(__xludf.DUMMYFUNCTION("""COMPUTED_VALUE"""),"Pendiente por Digitar")</f>
        <v>Pendiente por Digitar</v>
      </c>
      <c r="E252" s="65" t="str">
        <f ca="1">IFERROR(__xludf.DUMMYFUNCTION("""COMPUTED_VALUE"""),"")</f>
        <v/>
      </c>
      <c r="F252" s="65" t="str">
        <f ca="1">IFERROR(__xludf.DUMMYFUNCTION("""COMPUTED_VALUE"""),"")</f>
        <v/>
      </c>
      <c r="G252" s="65" t="str">
        <f ca="1">IFERROR(__xludf.DUMMYFUNCTION("""COMPUTED_VALUE"""),"")</f>
        <v/>
      </c>
      <c r="H252" s="65" t="str">
        <f ca="1">IFERROR(__xludf.DUMMYFUNCTION("""COMPUTED_VALUE"""),"")</f>
        <v/>
      </c>
      <c r="I252" s="65" t="str">
        <f ca="1">IFERROR(__xludf.DUMMYFUNCTION("""COMPUTED_VALUE"""),"")</f>
        <v/>
      </c>
      <c r="J252" s="65" t="str">
        <f ca="1">IFERROR(__xludf.DUMMYFUNCTION("""COMPUTED_VALUE"""),"")</f>
        <v/>
      </c>
      <c r="K252" s="65" t="str">
        <f ca="1">IFERROR(__xludf.DUMMYFUNCTION("""COMPUTED_VALUE"""),"")</f>
        <v/>
      </c>
      <c r="L252" s="65" t="str">
        <f ca="1">IFERROR(__xludf.DUMMYFUNCTION("""COMPUTED_VALUE"""),"")</f>
        <v/>
      </c>
      <c r="M252" s="65" t="str">
        <f ca="1">IFERROR(__xludf.DUMMYFUNCTION("""COMPUTED_VALUE"""),"")</f>
        <v/>
      </c>
      <c r="N252" s="65" t="str">
        <f ca="1">IFERROR(__xludf.DUMMYFUNCTION("""COMPUTED_VALUE"""),"")</f>
        <v/>
      </c>
      <c r="O252" s="65" t="str">
        <f ca="1">IFERROR(__xludf.DUMMYFUNCTION("""COMPUTED_VALUE"""),"")</f>
        <v/>
      </c>
      <c r="P252" s="65" t="str">
        <f ca="1">IFERROR(__xludf.DUMMYFUNCTION("""COMPUTED_VALUE"""),"")</f>
        <v/>
      </c>
      <c r="Q252" s="65" t="str">
        <f ca="1">IFERROR(__xludf.DUMMYFUNCTION("""COMPUTED_VALUE"""),"")</f>
        <v/>
      </c>
      <c r="R252" s="65" t="str">
        <f ca="1">IFERROR(__xludf.DUMMYFUNCTION("""COMPUTED_VALUE"""),"")</f>
        <v/>
      </c>
      <c r="S252" s="65" t="str">
        <f ca="1">IFERROR(__xludf.DUMMYFUNCTION("""COMPUTED_VALUE"""),"")</f>
        <v/>
      </c>
      <c r="T252" s="65" t="str">
        <f ca="1">IFERROR(__xludf.DUMMYFUNCTION("""COMPUTED_VALUE"""),"")</f>
        <v/>
      </c>
      <c r="U252" s="65" t="str">
        <f ca="1">IFERROR(__xludf.DUMMYFUNCTION("""COMPUTED_VALUE"""),"")</f>
        <v/>
      </c>
      <c r="V252" s="65" t="str">
        <f ca="1">IFERROR(__xludf.DUMMYFUNCTION("""COMPUTED_VALUE"""),"")</f>
        <v/>
      </c>
      <c r="W252" s="65" t="str">
        <f ca="1">IFERROR(__xludf.DUMMYFUNCTION("""COMPUTED_VALUE"""),"")</f>
        <v/>
      </c>
      <c r="X252" s="65" t="str">
        <f ca="1">IFERROR(__xludf.DUMMYFUNCTION("""COMPUTED_VALUE"""),"")</f>
        <v/>
      </c>
      <c r="Y252" s="65" t="str">
        <f ca="1">IFERROR(__xludf.DUMMYFUNCTION("""COMPUTED_VALUE"""),"")</f>
        <v/>
      </c>
      <c r="Z252" s="65" t="str">
        <f ca="1">IFERROR(__xludf.DUMMYFUNCTION("""COMPUTED_VALUE"""),"")</f>
        <v/>
      </c>
      <c r="AA252" s="65" t="str">
        <f ca="1">IFERROR(__xludf.DUMMYFUNCTION("""COMPUTED_VALUE"""),"")</f>
        <v/>
      </c>
      <c r="AB252" s="65" t="str">
        <f ca="1">IFERROR(__xludf.DUMMYFUNCTION("""COMPUTED_VALUE"""),"")</f>
        <v/>
      </c>
      <c r="AC252" s="65" t="str">
        <f ca="1">IFERROR(__xludf.DUMMYFUNCTION("""COMPUTED_VALUE"""),"")</f>
        <v/>
      </c>
      <c r="AD252" s="65" t="str">
        <f ca="1">IFERROR(__xludf.DUMMYFUNCTION("""COMPUTED_VALUE"""),"")</f>
        <v/>
      </c>
      <c r="AE252" s="65" t="str">
        <f ca="1">IFERROR(__xludf.DUMMYFUNCTION("""COMPUTED_VALUE"""),"")</f>
        <v/>
      </c>
      <c r="AF252" s="65" t="str">
        <f ca="1">IFERROR(__xludf.DUMMYFUNCTION("""COMPUTED_VALUE"""),"")</f>
        <v/>
      </c>
      <c r="AG252" s="65" t="str">
        <f ca="1">IFERROR(__xludf.DUMMYFUNCTION("""COMPUTED_VALUE"""),"")</f>
        <v/>
      </c>
    </row>
    <row r="253" spans="1:33" ht="13">
      <c r="A253" s="63">
        <v>2</v>
      </c>
      <c r="B253" s="64" t="str">
        <f ca="1">IFERROR(__xludf.DUMMYFUNCTION("""COMPUTED_VALUE"""),"COLISEO GENERAL SANTANDER")</f>
        <v>COLISEO GENERAL SANTANDER</v>
      </c>
      <c r="C253" s="65">
        <f ca="1">IFERROR(__xludf.DUMMYFUNCTION("""COMPUTED_VALUE"""),17)</f>
        <v>17</v>
      </c>
      <c r="D253" s="66" t="str">
        <f ca="1">IFERROR(__xludf.DUMMYFUNCTION("""COMPUTED_VALUE"""),"Pendiente por Digitar")</f>
        <v>Pendiente por Digitar</v>
      </c>
      <c r="E253" s="65" t="str">
        <f ca="1">IFERROR(__xludf.DUMMYFUNCTION("""COMPUTED_VALUE"""),"")</f>
        <v/>
      </c>
      <c r="F253" s="65" t="str">
        <f ca="1">IFERROR(__xludf.DUMMYFUNCTION("""COMPUTED_VALUE"""),"")</f>
        <v/>
      </c>
      <c r="G253" s="65" t="str">
        <f ca="1">IFERROR(__xludf.DUMMYFUNCTION("""COMPUTED_VALUE"""),"")</f>
        <v/>
      </c>
      <c r="H253" s="65" t="str">
        <f ca="1">IFERROR(__xludf.DUMMYFUNCTION("""COMPUTED_VALUE"""),"")</f>
        <v/>
      </c>
      <c r="I253" s="65" t="str">
        <f ca="1">IFERROR(__xludf.DUMMYFUNCTION("""COMPUTED_VALUE"""),"")</f>
        <v/>
      </c>
      <c r="J253" s="65" t="str">
        <f ca="1">IFERROR(__xludf.DUMMYFUNCTION("""COMPUTED_VALUE"""),"")</f>
        <v/>
      </c>
      <c r="K253" s="65" t="str">
        <f ca="1">IFERROR(__xludf.DUMMYFUNCTION("""COMPUTED_VALUE"""),"")</f>
        <v/>
      </c>
      <c r="L253" s="65" t="str">
        <f ca="1">IFERROR(__xludf.DUMMYFUNCTION("""COMPUTED_VALUE"""),"")</f>
        <v/>
      </c>
      <c r="M253" s="65" t="str">
        <f ca="1">IFERROR(__xludf.DUMMYFUNCTION("""COMPUTED_VALUE"""),"")</f>
        <v/>
      </c>
      <c r="N253" s="65" t="str">
        <f ca="1">IFERROR(__xludf.DUMMYFUNCTION("""COMPUTED_VALUE"""),"")</f>
        <v/>
      </c>
      <c r="O253" s="65" t="str">
        <f ca="1">IFERROR(__xludf.DUMMYFUNCTION("""COMPUTED_VALUE"""),"")</f>
        <v/>
      </c>
      <c r="P253" s="65" t="str">
        <f ca="1">IFERROR(__xludf.DUMMYFUNCTION("""COMPUTED_VALUE"""),"")</f>
        <v/>
      </c>
      <c r="Q253" s="65" t="str">
        <f ca="1">IFERROR(__xludf.DUMMYFUNCTION("""COMPUTED_VALUE"""),"")</f>
        <v/>
      </c>
      <c r="R253" s="65" t="str">
        <f ca="1">IFERROR(__xludf.DUMMYFUNCTION("""COMPUTED_VALUE"""),"")</f>
        <v/>
      </c>
      <c r="S253" s="65" t="str">
        <f ca="1">IFERROR(__xludf.DUMMYFUNCTION("""COMPUTED_VALUE"""),"")</f>
        <v/>
      </c>
      <c r="T253" s="65" t="str">
        <f ca="1">IFERROR(__xludf.DUMMYFUNCTION("""COMPUTED_VALUE"""),"")</f>
        <v/>
      </c>
      <c r="U253" s="65" t="str">
        <f ca="1">IFERROR(__xludf.DUMMYFUNCTION("""COMPUTED_VALUE"""),"")</f>
        <v/>
      </c>
      <c r="V253" s="65" t="str">
        <f ca="1">IFERROR(__xludf.DUMMYFUNCTION("""COMPUTED_VALUE"""),"")</f>
        <v/>
      </c>
      <c r="W253" s="65" t="str">
        <f ca="1">IFERROR(__xludf.DUMMYFUNCTION("""COMPUTED_VALUE"""),"")</f>
        <v/>
      </c>
      <c r="X253" s="65" t="str">
        <f ca="1">IFERROR(__xludf.DUMMYFUNCTION("""COMPUTED_VALUE"""),"")</f>
        <v/>
      </c>
      <c r="Y253" s="65" t="str">
        <f ca="1">IFERROR(__xludf.DUMMYFUNCTION("""COMPUTED_VALUE"""),"")</f>
        <v/>
      </c>
      <c r="Z253" s="65" t="str">
        <f ca="1">IFERROR(__xludf.DUMMYFUNCTION("""COMPUTED_VALUE"""),"")</f>
        <v/>
      </c>
      <c r="AA253" s="65" t="str">
        <f ca="1">IFERROR(__xludf.DUMMYFUNCTION("""COMPUTED_VALUE"""),"")</f>
        <v/>
      </c>
      <c r="AB253" s="65" t="str">
        <f ca="1">IFERROR(__xludf.DUMMYFUNCTION("""COMPUTED_VALUE"""),"")</f>
        <v/>
      </c>
      <c r="AC253" s="65" t="str">
        <f ca="1">IFERROR(__xludf.DUMMYFUNCTION("""COMPUTED_VALUE"""),"")</f>
        <v/>
      </c>
      <c r="AD253" s="65" t="str">
        <f ca="1">IFERROR(__xludf.DUMMYFUNCTION("""COMPUTED_VALUE"""),"")</f>
        <v/>
      </c>
      <c r="AE253" s="65" t="str">
        <f ca="1">IFERROR(__xludf.DUMMYFUNCTION("""COMPUTED_VALUE"""),"")</f>
        <v/>
      </c>
      <c r="AF253" s="65" t="str">
        <f ca="1">IFERROR(__xludf.DUMMYFUNCTION("""COMPUTED_VALUE"""),"")</f>
        <v/>
      </c>
      <c r="AG253" s="65" t="str">
        <f ca="1">IFERROR(__xludf.DUMMYFUNCTION("""COMPUTED_VALUE"""),"")</f>
        <v/>
      </c>
    </row>
    <row r="254" spans="1:33" ht="13">
      <c r="A254" s="63">
        <v>2</v>
      </c>
      <c r="B254" s="64" t="str">
        <f ca="1">IFERROR(__xludf.DUMMYFUNCTION("""COMPUTED_VALUE"""),"COLISEO GENERAL SANTANDER")</f>
        <v>COLISEO GENERAL SANTANDER</v>
      </c>
      <c r="C254" s="65">
        <f ca="1">IFERROR(__xludf.DUMMYFUNCTION("""COMPUTED_VALUE"""),18)</f>
        <v>18</v>
      </c>
      <c r="D254" s="66" t="str">
        <f ca="1">IFERROR(__xludf.DUMMYFUNCTION("""COMPUTED_VALUE"""),"Pendiente por Digitar")</f>
        <v>Pendiente por Digitar</v>
      </c>
      <c r="E254" s="65" t="str">
        <f ca="1">IFERROR(__xludf.DUMMYFUNCTION("""COMPUTED_VALUE"""),"")</f>
        <v/>
      </c>
      <c r="F254" s="65" t="str">
        <f ca="1">IFERROR(__xludf.DUMMYFUNCTION("""COMPUTED_VALUE"""),"")</f>
        <v/>
      </c>
      <c r="G254" s="65" t="str">
        <f ca="1">IFERROR(__xludf.DUMMYFUNCTION("""COMPUTED_VALUE"""),"")</f>
        <v/>
      </c>
      <c r="H254" s="65" t="str">
        <f ca="1">IFERROR(__xludf.DUMMYFUNCTION("""COMPUTED_VALUE"""),"")</f>
        <v/>
      </c>
      <c r="I254" s="65" t="str">
        <f ca="1">IFERROR(__xludf.DUMMYFUNCTION("""COMPUTED_VALUE"""),"")</f>
        <v/>
      </c>
      <c r="J254" s="65" t="str">
        <f ca="1">IFERROR(__xludf.DUMMYFUNCTION("""COMPUTED_VALUE"""),"")</f>
        <v/>
      </c>
      <c r="K254" s="65" t="str">
        <f ca="1">IFERROR(__xludf.DUMMYFUNCTION("""COMPUTED_VALUE"""),"")</f>
        <v/>
      </c>
      <c r="L254" s="65" t="str">
        <f ca="1">IFERROR(__xludf.DUMMYFUNCTION("""COMPUTED_VALUE"""),"")</f>
        <v/>
      </c>
      <c r="M254" s="65" t="str">
        <f ca="1">IFERROR(__xludf.DUMMYFUNCTION("""COMPUTED_VALUE"""),"")</f>
        <v/>
      </c>
      <c r="N254" s="65" t="str">
        <f ca="1">IFERROR(__xludf.DUMMYFUNCTION("""COMPUTED_VALUE"""),"")</f>
        <v/>
      </c>
      <c r="O254" s="65" t="str">
        <f ca="1">IFERROR(__xludf.DUMMYFUNCTION("""COMPUTED_VALUE"""),"")</f>
        <v/>
      </c>
      <c r="P254" s="65" t="str">
        <f ca="1">IFERROR(__xludf.DUMMYFUNCTION("""COMPUTED_VALUE"""),"")</f>
        <v/>
      </c>
      <c r="Q254" s="65" t="str">
        <f ca="1">IFERROR(__xludf.DUMMYFUNCTION("""COMPUTED_VALUE"""),"")</f>
        <v/>
      </c>
      <c r="R254" s="65" t="str">
        <f ca="1">IFERROR(__xludf.DUMMYFUNCTION("""COMPUTED_VALUE"""),"")</f>
        <v/>
      </c>
      <c r="S254" s="65" t="str">
        <f ca="1">IFERROR(__xludf.DUMMYFUNCTION("""COMPUTED_VALUE"""),"")</f>
        <v/>
      </c>
      <c r="T254" s="65" t="str">
        <f ca="1">IFERROR(__xludf.DUMMYFUNCTION("""COMPUTED_VALUE"""),"")</f>
        <v/>
      </c>
      <c r="U254" s="65" t="str">
        <f ca="1">IFERROR(__xludf.DUMMYFUNCTION("""COMPUTED_VALUE"""),"")</f>
        <v/>
      </c>
      <c r="V254" s="65" t="str">
        <f ca="1">IFERROR(__xludf.DUMMYFUNCTION("""COMPUTED_VALUE"""),"")</f>
        <v/>
      </c>
      <c r="W254" s="65" t="str">
        <f ca="1">IFERROR(__xludf.DUMMYFUNCTION("""COMPUTED_VALUE"""),"")</f>
        <v/>
      </c>
      <c r="X254" s="65" t="str">
        <f ca="1">IFERROR(__xludf.DUMMYFUNCTION("""COMPUTED_VALUE"""),"")</f>
        <v/>
      </c>
      <c r="Y254" s="65" t="str">
        <f ca="1">IFERROR(__xludf.DUMMYFUNCTION("""COMPUTED_VALUE"""),"")</f>
        <v/>
      </c>
      <c r="Z254" s="65" t="str">
        <f ca="1">IFERROR(__xludf.DUMMYFUNCTION("""COMPUTED_VALUE"""),"")</f>
        <v/>
      </c>
      <c r="AA254" s="65" t="str">
        <f ca="1">IFERROR(__xludf.DUMMYFUNCTION("""COMPUTED_VALUE"""),"")</f>
        <v/>
      </c>
      <c r="AB254" s="65" t="str">
        <f ca="1">IFERROR(__xludf.DUMMYFUNCTION("""COMPUTED_VALUE"""),"")</f>
        <v/>
      </c>
      <c r="AC254" s="65" t="str">
        <f ca="1">IFERROR(__xludf.DUMMYFUNCTION("""COMPUTED_VALUE"""),"")</f>
        <v/>
      </c>
      <c r="AD254" s="65" t="str">
        <f ca="1">IFERROR(__xludf.DUMMYFUNCTION("""COMPUTED_VALUE"""),"")</f>
        <v/>
      </c>
      <c r="AE254" s="65" t="str">
        <f ca="1">IFERROR(__xludf.DUMMYFUNCTION("""COMPUTED_VALUE"""),"")</f>
        <v/>
      </c>
      <c r="AF254" s="65" t="str">
        <f ca="1">IFERROR(__xludf.DUMMYFUNCTION("""COMPUTED_VALUE"""),"")</f>
        <v/>
      </c>
      <c r="AG254" s="65" t="str">
        <f ca="1">IFERROR(__xludf.DUMMYFUNCTION("""COMPUTED_VALUE"""),"")</f>
        <v/>
      </c>
    </row>
    <row r="255" spans="1:33" ht="13">
      <c r="A255" s="63">
        <v>2</v>
      </c>
      <c r="B255" s="64" t="str">
        <f ca="1">IFERROR(__xludf.DUMMYFUNCTION("""COMPUTED_VALUE"""),"COLISEO GENERAL SANTANDER")</f>
        <v>COLISEO GENERAL SANTANDER</v>
      </c>
      <c r="C255" s="65">
        <f ca="1">IFERROR(__xludf.DUMMYFUNCTION("""COMPUTED_VALUE"""),19)</f>
        <v>19</v>
      </c>
      <c r="D255" s="66" t="str">
        <f ca="1">IFERROR(__xludf.DUMMYFUNCTION("""COMPUTED_VALUE"""),"Pendiente por Digitar")</f>
        <v>Pendiente por Digitar</v>
      </c>
      <c r="E255" s="65" t="str">
        <f ca="1">IFERROR(__xludf.DUMMYFUNCTION("""COMPUTED_VALUE"""),"")</f>
        <v/>
      </c>
      <c r="F255" s="65" t="str">
        <f ca="1">IFERROR(__xludf.DUMMYFUNCTION("""COMPUTED_VALUE"""),"")</f>
        <v/>
      </c>
      <c r="G255" s="65" t="str">
        <f ca="1">IFERROR(__xludf.DUMMYFUNCTION("""COMPUTED_VALUE"""),"")</f>
        <v/>
      </c>
      <c r="H255" s="65" t="str">
        <f ca="1">IFERROR(__xludf.DUMMYFUNCTION("""COMPUTED_VALUE"""),"")</f>
        <v/>
      </c>
      <c r="I255" s="65" t="str">
        <f ca="1">IFERROR(__xludf.DUMMYFUNCTION("""COMPUTED_VALUE"""),"")</f>
        <v/>
      </c>
      <c r="J255" s="65" t="str">
        <f ca="1">IFERROR(__xludf.DUMMYFUNCTION("""COMPUTED_VALUE"""),"")</f>
        <v/>
      </c>
      <c r="K255" s="65" t="str">
        <f ca="1">IFERROR(__xludf.DUMMYFUNCTION("""COMPUTED_VALUE"""),"")</f>
        <v/>
      </c>
      <c r="L255" s="65" t="str">
        <f ca="1">IFERROR(__xludf.DUMMYFUNCTION("""COMPUTED_VALUE"""),"")</f>
        <v/>
      </c>
      <c r="M255" s="65" t="str">
        <f ca="1">IFERROR(__xludf.DUMMYFUNCTION("""COMPUTED_VALUE"""),"")</f>
        <v/>
      </c>
      <c r="N255" s="65" t="str">
        <f ca="1">IFERROR(__xludf.DUMMYFUNCTION("""COMPUTED_VALUE"""),"")</f>
        <v/>
      </c>
      <c r="O255" s="65" t="str">
        <f ca="1">IFERROR(__xludf.DUMMYFUNCTION("""COMPUTED_VALUE"""),"")</f>
        <v/>
      </c>
      <c r="P255" s="65" t="str">
        <f ca="1">IFERROR(__xludf.DUMMYFUNCTION("""COMPUTED_VALUE"""),"")</f>
        <v/>
      </c>
      <c r="Q255" s="65" t="str">
        <f ca="1">IFERROR(__xludf.DUMMYFUNCTION("""COMPUTED_VALUE"""),"")</f>
        <v/>
      </c>
      <c r="R255" s="65" t="str">
        <f ca="1">IFERROR(__xludf.DUMMYFUNCTION("""COMPUTED_VALUE"""),"")</f>
        <v/>
      </c>
      <c r="S255" s="65" t="str">
        <f ca="1">IFERROR(__xludf.DUMMYFUNCTION("""COMPUTED_VALUE"""),"")</f>
        <v/>
      </c>
      <c r="T255" s="65" t="str">
        <f ca="1">IFERROR(__xludf.DUMMYFUNCTION("""COMPUTED_VALUE"""),"")</f>
        <v/>
      </c>
      <c r="U255" s="65" t="str">
        <f ca="1">IFERROR(__xludf.DUMMYFUNCTION("""COMPUTED_VALUE"""),"")</f>
        <v/>
      </c>
      <c r="V255" s="65" t="str">
        <f ca="1">IFERROR(__xludf.DUMMYFUNCTION("""COMPUTED_VALUE"""),"")</f>
        <v/>
      </c>
      <c r="W255" s="65" t="str">
        <f ca="1">IFERROR(__xludf.DUMMYFUNCTION("""COMPUTED_VALUE"""),"")</f>
        <v/>
      </c>
      <c r="X255" s="65" t="str">
        <f ca="1">IFERROR(__xludf.DUMMYFUNCTION("""COMPUTED_VALUE"""),"")</f>
        <v/>
      </c>
      <c r="Y255" s="65" t="str">
        <f ca="1">IFERROR(__xludf.DUMMYFUNCTION("""COMPUTED_VALUE"""),"")</f>
        <v/>
      </c>
      <c r="Z255" s="65" t="str">
        <f ca="1">IFERROR(__xludf.DUMMYFUNCTION("""COMPUTED_VALUE"""),"")</f>
        <v/>
      </c>
      <c r="AA255" s="65" t="str">
        <f ca="1">IFERROR(__xludf.DUMMYFUNCTION("""COMPUTED_VALUE"""),"")</f>
        <v/>
      </c>
      <c r="AB255" s="65" t="str">
        <f ca="1">IFERROR(__xludf.DUMMYFUNCTION("""COMPUTED_VALUE"""),"")</f>
        <v/>
      </c>
      <c r="AC255" s="65" t="str">
        <f ca="1">IFERROR(__xludf.DUMMYFUNCTION("""COMPUTED_VALUE"""),"")</f>
        <v/>
      </c>
      <c r="AD255" s="65" t="str">
        <f ca="1">IFERROR(__xludf.DUMMYFUNCTION("""COMPUTED_VALUE"""),"")</f>
        <v/>
      </c>
      <c r="AE255" s="65" t="str">
        <f ca="1">IFERROR(__xludf.DUMMYFUNCTION("""COMPUTED_VALUE"""),"")</f>
        <v/>
      </c>
      <c r="AF255" s="65" t="str">
        <f ca="1">IFERROR(__xludf.DUMMYFUNCTION("""COMPUTED_VALUE"""),"")</f>
        <v/>
      </c>
      <c r="AG255" s="65" t="str">
        <f ca="1">IFERROR(__xludf.DUMMYFUNCTION("""COMPUTED_VALUE"""),"")</f>
        <v/>
      </c>
    </row>
    <row r="256" spans="1:33" ht="13">
      <c r="A256" s="63">
        <v>2</v>
      </c>
      <c r="B256" s="64" t="str">
        <f ca="1">IFERROR(__xludf.DUMMYFUNCTION("""COMPUTED_VALUE"""),"COLISEO GENERAL SANTANDER")</f>
        <v>COLISEO GENERAL SANTANDER</v>
      </c>
      <c r="C256" s="65">
        <f ca="1">IFERROR(__xludf.DUMMYFUNCTION("""COMPUTED_VALUE"""),20)</f>
        <v>20</v>
      </c>
      <c r="D256" s="66" t="str">
        <f ca="1">IFERROR(__xludf.DUMMYFUNCTION("""COMPUTED_VALUE"""),"Pendiente por Digitar")</f>
        <v>Pendiente por Digitar</v>
      </c>
      <c r="E256" s="65" t="str">
        <f ca="1">IFERROR(__xludf.DUMMYFUNCTION("""COMPUTED_VALUE"""),"")</f>
        <v/>
      </c>
      <c r="F256" s="65" t="str">
        <f ca="1">IFERROR(__xludf.DUMMYFUNCTION("""COMPUTED_VALUE"""),"")</f>
        <v/>
      </c>
      <c r="G256" s="65" t="str">
        <f ca="1">IFERROR(__xludf.DUMMYFUNCTION("""COMPUTED_VALUE"""),"")</f>
        <v/>
      </c>
      <c r="H256" s="65" t="str">
        <f ca="1">IFERROR(__xludf.DUMMYFUNCTION("""COMPUTED_VALUE"""),"")</f>
        <v/>
      </c>
      <c r="I256" s="65" t="str">
        <f ca="1">IFERROR(__xludf.DUMMYFUNCTION("""COMPUTED_VALUE"""),"")</f>
        <v/>
      </c>
      <c r="J256" s="65" t="str">
        <f ca="1">IFERROR(__xludf.DUMMYFUNCTION("""COMPUTED_VALUE"""),"")</f>
        <v/>
      </c>
      <c r="K256" s="65" t="str">
        <f ca="1">IFERROR(__xludf.DUMMYFUNCTION("""COMPUTED_VALUE"""),"")</f>
        <v/>
      </c>
      <c r="L256" s="65" t="str">
        <f ca="1">IFERROR(__xludf.DUMMYFUNCTION("""COMPUTED_VALUE"""),"")</f>
        <v/>
      </c>
      <c r="M256" s="65" t="str">
        <f ca="1">IFERROR(__xludf.DUMMYFUNCTION("""COMPUTED_VALUE"""),"")</f>
        <v/>
      </c>
      <c r="N256" s="65" t="str">
        <f ca="1">IFERROR(__xludf.DUMMYFUNCTION("""COMPUTED_VALUE"""),"")</f>
        <v/>
      </c>
      <c r="O256" s="65" t="str">
        <f ca="1">IFERROR(__xludf.DUMMYFUNCTION("""COMPUTED_VALUE"""),"")</f>
        <v/>
      </c>
      <c r="P256" s="65" t="str">
        <f ca="1">IFERROR(__xludf.DUMMYFUNCTION("""COMPUTED_VALUE"""),"")</f>
        <v/>
      </c>
      <c r="Q256" s="65" t="str">
        <f ca="1">IFERROR(__xludf.DUMMYFUNCTION("""COMPUTED_VALUE"""),"")</f>
        <v/>
      </c>
      <c r="R256" s="65" t="str">
        <f ca="1">IFERROR(__xludf.DUMMYFUNCTION("""COMPUTED_VALUE"""),"")</f>
        <v/>
      </c>
      <c r="S256" s="65" t="str">
        <f ca="1">IFERROR(__xludf.DUMMYFUNCTION("""COMPUTED_VALUE"""),"")</f>
        <v/>
      </c>
      <c r="T256" s="65" t="str">
        <f ca="1">IFERROR(__xludf.DUMMYFUNCTION("""COMPUTED_VALUE"""),"")</f>
        <v/>
      </c>
      <c r="U256" s="65" t="str">
        <f ca="1">IFERROR(__xludf.DUMMYFUNCTION("""COMPUTED_VALUE"""),"")</f>
        <v/>
      </c>
      <c r="V256" s="65" t="str">
        <f ca="1">IFERROR(__xludf.DUMMYFUNCTION("""COMPUTED_VALUE"""),"")</f>
        <v/>
      </c>
      <c r="W256" s="65" t="str">
        <f ca="1">IFERROR(__xludf.DUMMYFUNCTION("""COMPUTED_VALUE"""),"")</f>
        <v/>
      </c>
      <c r="X256" s="65" t="str">
        <f ca="1">IFERROR(__xludf.DUMMYFUNCTION("""COMPUTED_VALUE"""),"")</f>
        <v/>
      </c>
      <c r="Y256" s="65" t="str">
        <f ca="1">IFERROR(__xludf.DUMMYFUNCTION("""COMPUTED_VALUE"""),"")</f>
        <v/>
      </c>
      <c r="Z256" s="65" t="str">
        <f ca="1">IFERROR(__xludf.DUMMYFUNCTION("""COMPUTED_VALUE"""),"")</f>
        <v/>
      </c>
      <c r="AA256" s="65" t="str">
        <f ca="1">IFERROR(__xludf.DUMMYFUNCTION("""COMPUTED_VALUE"""),"")</f>
        <v/>
      </c>
      <c r="AB256" s="65" t="str">
        <f ca="1">IFERROR(__xludf.DUMMYFUNCTION("""COMPUTED_VALUE"""),"")</f>
        <v/>
      </c>
      <c r="AC256" s="65" t="str">
        <f ca="1">IFERROR(__xludf.DUMMYFUNCTION("""COMPUTED_VALUE"""),"")</f>
        <v/>
      </c>
      <c r="AD256" s="65" t="str">
        <f ca="1">IFERROR(__xludf.DUMMYFUNCTION("""COMPUTED_VALUE"""),"")</f>
        <v/>
      </c>
      <c r="AE256" s="65" t="str">
        <f ca="1">IFERROR(__xludf.DUMMYFUNCTION("""COMPUTED_VALUE"""),"")</f>
        <v/>
      </c>
      <c r="AF256" s="65" t="str">
        <f ca="1">IFERROR(__xludf.DUMMYFUNCTION("""COMPUTED_VALUE"""),"")</f>
        <v/>
      </c>
      <c r="AG256" s="65" t="str">
        <f ca="1">IFERROR(__xludf.DUMMYFUNCTION("""COMPUTED_VALUE"""),"")</f>
        <v/>
      </c>
    </row>
    <row r="257" spans="1:33" ht="13">
      <c r="A257" s="63">
        <v>2</v>
      </c>
      <c r="B257" s="64" t="str">
        <f ca="1">IFERROR(__xludf.DUMMYFUNCTION("""COMPUTED_VALUE"""),"COLISEO GENERAL SANTANDER")</f>
        <v>COLISEO GENERAL SANTANDER</v>
      </c>
      <c r="C257" s="65">
        <f ca="1">IFERROR(__xludf.DUMMYFUNCTION("""COMPUTED_VALUE"""),21)</f>
        <v>21</v>
      </c>
      <c r="D257" s="66" t="str">
        <f ca="1">IFERROR(__xludf.DUMMYFUNCTION("""COMPUTED_VALUE"""),"Pendiente por Digitar")</f>
        <v>Pendiente por Digitar</v>
      </c>
      <c r="E257" s="65" t="str">
        <f ca="1">IFERROR(__xludf.DUMMYFUNCTION("""COMPUTED_VALUE"""),"")</f>
        <v/>
      </c>
      <c r="F257" s="65" t="str">
        <f ca="1">IFERROR(__xludf.DUMMYFUNCTION("""COMPUTED_VALUE"""),"")</f>
        <v/>
      </c>
      <c r="G257" s="65" t="str">
        <f ca="1">IFERROR(__xludf.DUMMYFUNCTION("""COMPUTED_VALUE"""),"")</f>
        <v/>
      </c>
      <c r="H257" s="65" t="str">
        <f ca="1">IFERROR(__xludf.DUMMYFUNCTION("""COMPUTED_VALUE"""),"")</f>
        <v/>
      </c>
      <c r="I257" s="65" t="str">
        <f ca="1">IFERROR(__xludf.DUMMYFUNCTION("""COMPUTED_VALUE"""),"")</f>
        <v/>
      </c>
      <c r="J257" s="65" t="str">
        <f ca="1">IFERROR(__xludf.DUMMYFUNCTION("""COMPUTED_VALUE"""),"")</f>
        <v/>
      </c>
      <c r="K257" s="65" t="str">
        <f ca="1">IFERROR(__xludf.DUMMYFUNCTION("""COMPUTED_VALUE"""),"")</f>
        <v/>
      </c>
      <c r="L257" s="65" t="str">
        <f ca="1">IFERROR(__xludf.DUMMYFUNCTION("""COMPUTED_VALUE"""),"")</f>
        <v/>
      </c>
      <c r="M257" s="65" t="str">
        <f ca="1">IFERROR(__xludf.DUMMYFUNCTION("""COMPUTED_VALUE"""),"")</f>
        <v/>
      </c>
      <c r="N257" s="65" t="str">
        <f ca="1">IFERROR(__xludf.DUMMYFUNCTION("""COMPUTED_VALUE"""),"")</f>
        <v/>
      </c>
      <c r="O257" s="65" t="str">
        <f ca="1">IFERROR(__xludf.DUMMYFUNCTION("""COMPUTED_VALUE"""),"")</f>
        <v/>
      </c>
      <c r="P257" s="65" t="str">
        <f ca="1">IFERROR(__xludf.DUMMYFUNCTION("""COMPUTED_VALUE"""),"")</f>
        <v/>
      </c>
      <c r="Q257" s="65" t="str">
        <f ca="1">IFERROR(__xludf.DUMMYFUNCTION("""COMPUTED_VALUE"""),"")</f>
        <v/>
      </c>
      <c r="R257" s="65" t="str">
        <f ca="1">IFERROR(__xludf.DUMMYFUNCTION("""COMPUTED_VALUE"""),"")</f>
        <v/>
      </c>
      <c r="S257" s="65" t="str">
        <f ca="1">IFERROR(__xludf.DUMMYFUNCTION("""COMPUTED_VALUE"""),"")</f>
        <v/>
      </c>
      <c r="T257" s="65" t="str">
        <f ca="1">IFERROR(__xludf.DUMMYFUNCTION("""COMPUTED_VALUE"""),"")</f>
        <v/>
      </c>
      <c r="U257" s="65" t="str">
        <f ca="1">IFERROR(__xludf.DUMMYFUNCTION("""COMPUTED_VALUE"""),"")</f>
        <v/>
      </c>
      <c r="V257" s="65" t="str">
        <f ca="1">IFERROR(__xludf.DUMMYFUNCTION("""COMPUTED_VALUE"""),"")</f>
        <v/>
      </c>
      <c r="W257" s="65" t="str">
        <f ca="1">IFERROR(__xludf.DUMMYFUNCTION("""COMPUTED_VALUE"""),"")</f>
        <v/>
      </c>
      <c r="X257" s="65" t="str">
        <f ca="1">IFERROR(__xludf.DUMMYFUNCTION("""COMPUTED_VALUE"""),"")</f>
        <v/>
      </c>
      <c r="Y257" s="65" t="str">
        <f ca="1">IFERROR(__xludf.DUMMYFUNCTION("""COMPUTED_VALUE"""),"")</f>
        <v/>
      </c>
      <c r="Z257" s="65" t="str">
        <f ca="1">IFERROR(__xludf.DUMMYFUNCTION("""COMPUTED_VALUE"""),"")</f>
        <v/>
      </c>
      <c r="AA257" s="65" t="str">
        <f ca="1">IFERROR(__xludf.DUMMYFUNCTION("""COMPUTED_VALUE"""),"")</f>
        <v/>
      </c>
      <c r="AB257" s="65" t="str">
        <f ca="1">IFERROR(__xludf.DUMMYFUNCTION("""COMPUTED_VALUE"""),"")</f>
        <v/>
      </c>
      <c r="AC257" s="65" t="str">
        <f ca="1">IFERROR(__xludf.DUMMYFUNCTION("""COMPUTED_VALUE"""),"")</f>
        <v/>
      </c>
      <c r="AD257" s="65" t="str">
        <f ca="1">IFERROR(__xludf.DUMMYFUNCTION("""COMPUTED_VALUE"""),"")</f>
        <v/>
      </c>
      <c r="AE257" s="65" t="str">
        <f ca="1">IFERROR(__xludf.DUMMYFUNCTION("""COMPUTED_VALUE"""),"")</f>
        <v/>
      </c>
      <c r="AF257" s="65" t="str">
        <f ca="1">IFERROR(__xludf.DUMMYFUNCTION("""COMPUTED_VALUE"""),"")</f>
        <v/>
      </c>
      <c r="AG257" s="65" t="str">
        <f ca="1">IFERROR(__xludf.DUMMYFUNCTION("""COMPUTED_VALUE"""),"")</f>
        <v/>
      </c>
    </row>
    <row r="258" spans="1:33" ht="13">
      <c r="A258" s="63">
        <v>2</v>
      </c>
      <c r="B258" s="64" t="str">
        <f ca="1">IFERROR(__xludf.DUMMYFUNCTION("""COMPUTED_VALUE"""),"COLISEO GENERAL SANTANDER")</f>
        <v>COLISEO GENERAL SANTANDER</v>
      </c>
      <c r="C258" s="65">
        <f ca="1">IFERROR(__xludf.DUMMYFUNCTION("""COMPUTED_VALUE"""),22)</f>
        <v>22</v>
      </c>
      <c r="D258" s="66" t="str">
        <f ca="1">IFERROR(__xludf.DUMMYFUNCTION("""COMPUTED_VALUE"""),"Pendiente por Digitar")</f>
        <v>Pendiente por Digitar</v>
      </c>
      <c r="E258" s="65" t="str">
        <f ca="1">IFERROR(__xludf.DUMMYFUNCTION("""COMPUTED_VALUE"""),"")</f>
        <v/>
      </c>
      <c r="F258" s="65" t="str">
        <f ca="1">IFERROR(__xludf.DUMMYFUNCTION("""COMPUTED_VALUE"""),"")</f>
        <v/>
      </c>
      <c r="G258" s="65" t="str">
        <f ca="1">IFERROR(__xludf.DUMMYFUNCTION("""COMPUTED_VALUE"""),"")</f>
        <v/>
      </c>
      <c r="H258" s="65" t="str">
        <f ca="1">IFERROR(__xludf.DUMMYFUNCTION("""COMPUTED_VALUE"""),"")</f>
        <v/>
      </c>
      <c r="I258" s="65" t="str">
        <f ca="1">IFERROR(__xludf.DUMMYFUNCTION("""COMPUTED_VALUE"""),"")</f>
        <v/>
      </c>
      <c r="J258" s="65" t="str">
        <f ca="1">IFERROR(__xludf.DUMMYFUNCTION("""COMPUTED_VALUE"""),"")</f>
        <v/>
      </c>
      <c r="K258" s="65" t="str">
        <f ca="1">IFERROR(__xludf.DUMMYFUNCTION("""COMPUTED_VALUE"""),"")</f>
        <v/>
      </c>
      <c r="L258" s="65" t="str">
        <f ca="1">IFERROR(__xludf.DUMMYFUNCTION("""COMPUTED_VALUE"""),"")</f>
        <v/>
      </c>
      <c r="M258" s="65" t="str">
        <f ca="1">IFERROR(__xludf.DUMMYFUNCTION("""COMPUTED_VALUE"""),"")</f>
        <v/>
      </c>
      <c r="N258" s="65" t="str">
        <f ca="1">IFERROR(__xludf.DUMMYFUNCTION("""COMPUTED_VALUE"""),"")</f>
        <v/>
      </c>
      <c r="O258" s="65" t="str">
        <f ca="1">IFERROR(__xludf.DUMMYFUNCTION("""COMPUTED_VALUE"""),"")</f>
        <v/>
      </c>
      <c r="P258" s="65" t="str">
        <f ca="1">IFERROR(__xludf.DUMMYFUNCTION("""COMPUTED_VALUE"""),"")</f>
        <v/>
      </c>
      <c r="Q258" s="65" t="str">
        <f ca="1">IFERROR(__xludf.DUMMYFUNCTION("""COMPUTED_VALUE"""),"")</f>
        <v/>
      </c>
      <c r="R258" s="65" t="str">
        <f ca="1">IFERROR(__xludf.DUMMYFUNCTION("""COMPUTED_VALUE"""),"")</f>
        <v/>
      </c>
      <c r="S258" s="65" t="str">
        <f ca="1">IFERROR(__xludf.DUMMYFUNCTION("""COMPUTED_VALUE"""),"")</f>
        <v/>
      </c>
      <c r="T258" s="65" t="str">
        <f ca="1">IFERROR(__xludf.DUMMYFUNCTION("""COMPUTED_VALUE"""),"")</f>
        <v/>
      </c>
      <c r="U258" s="65" t="str">
        <f ca="1">IFERROR(__xludf.DUMMYFUNCTION("""COMPUTED_VALUE"""),"")</f>
        <v/>
      </c>
      <c r="V258" s="65" t="str">
        <f ca="1">IFERROR(__xludf.DUMMYFUNCTION("""COMPUTED_VALUE"""),"")</f>
        <v/>
      </c>
      <c r="W258" s="65" t="str">
        <f ca="1">IFERROR(__xludf.DUMMYFUNCTION("""COMPUTED_VALUE"""),"")</f>
        <v/>
      </c>
      <c r="X258" s="65" t="str">
        <f ca="1">IFERROR(__xludf.DUMMYFUNCTION("""COMPUTED_VALUE"""),"")</f>
        <v/>
      </c>
      <c r="Y258" s="65" t="str">
        <f ca="1">IFERROR(__xludf.DUMMYFUNCTION("""COMPUTED_VALUE"""),"")</f>
        <v/>
      </c>
      <c r="Z258" s="65" t="str">
        <f ca="1">IFERROR(__xludf.DUMMYFUNCTION("""COMPUTED_VALUE"""),"")</f>
        <v/>
      </c>
      <c r="AA258" s="65" t="str">
        <f ca="1">IFERROR(__xludf.DUMMYFUNCTION("""COMPUTED_VALUE"""),"")</f>
        <v/>
      </c>
      <c r="AB258" s="65" t="str">
        <f ca="1">IFERROR(__xludf.DUMMYFUNCTION("""COMPUTED_VALUE"""),"")</f>
        <v/>
      </c>
      <c r="AC258" s="65" t="str">
        <f ca="1">IFERROR(__xludf.DUMMYFUNCTION("""COMPUTED_VALUE"""),"")</f>
        <v/>
      </c>
      <c r="AD258" s="65" t="str">
        <f ca="1">IFERROR(__xludf.DUMMYFUNCTION("""COMPUTED_VALUE"""),"")</f>
        <v/>
      </c>
      <c r="AE258" s="65" t="str">
        <f ca="1">IFERROR(__xludf.DUMMYFUNCTION("""COMPUTED_VALUE"""),"")</f>
        <v/>
      </c>
      <c r="AF258" s="65" t="str">
        <f ca="1">IFERROR(__xludf.DUMMYFUNCTION("""COMPUTED_VALUE"""),"")</f>
        <v/>
      </c>
      <c r="AG258" s="65" t="str">
        <f ca="1">IFERROR(__xludf.DUMMYFUNCTION("""COMPUTED_VALUE"""),"")</f>
        <v/>
      </c>
    </row>
    <row r="259" spans="1:33" ht="13">
      <c r="A259" s="63">
        <v>2</v>
      </c>
      <c r="B259" s="64" t="str">
        <f ca="1">IFERROR(__xludf.DUMMYFUNCTION("""COMPUTED_VALUE"""),"COLISEO GENERAL SANTANDER")</f>
        <v>COLISEO GENERAL SANTANDER</v>
      </c>
      <c r="C259" s="65">
        <f ca="1">IFERROR(__xludf.DUMMYFUNCTION("""COMPUTED_VALUE"""),23)</f>
        <v>23</v>
      </c>
      <c r="D259" s="66" t="str">
        <f ca="1">IFERROR(__xludf.DUMMYFUNCTION("""COMPUTED_VALUE"""),"Pendiente por Digitar")</f>
        <v>Pendiente por Digitar</v>
      </c>
      <c r="E259" s="65" t="str">
        <f ca="1">IFERROR(__xludf.DUMMYFUNCTION("""COMPUTED_VALUE"""),"")</f>
        <v/>
      </c>
      <c r="F259" s="65" t="str">
        <f ca="1">IFERROR(__xludf.DUMMYFUNCTION("""COMPUTED_VALUE"""),"")</f>
        <v/>
      </c>
      <c r="G259" s="65" t="str">
        <f ca="1">IFERROR(__xludf.DUMMYFUNCTION("""COMPUTED_VALUE"""),"")</f>
        <v/>
      </c>
      <c r="H259" s="65" t="str">
        <f ca="1">IFERROR(__xludf.DUMMYFUNCTION("""COMPUTED_VALUE"""),"")</f>
        <v/>
      </c>
      <c r="I259" s="65" t="str">
        <f ca="1">IFERROR(__xludf.DUMMYFUNCTION("""COMPUTED_VALUE"""),"")</f>
        <v/>
      </c>
      <c r="J259" s="65" t="str">
        <f ca="1">IFERROR(__xludf.DUMMYFUNCTION("""COMPUTED_VALUE"""),"")</f>
        <v/>
      </c>
      <c r="K259" s="65" t="str">
        <f ca="1">IFERROR(__xludf.DUMMYFUNCTION("""COMPUTED_VALUE"""),"")</f>
        <v/>
      </c>
      <c r="L259" s="65" t="str">
        <f ca="1">IFERROR(__xludf.DUMMYFUNCTION("""COMPUTED_VALUE"""),"")</f>
        <v/>
      </c>
      <c r="M259" s="65" t="str">
        <f ca="1">IFERROR(__xludf.DUMMYFUNCTION("""COMPUTED_VALUE"""),"")</f>
        <v/>
      </c>
      <c r="N259" s="65" t="str">
        <f ca="1">IFERROR(__xludf.DUMMYFUNCTION("""COMPUTED_VALUE"""),"")</f>
        <v/>
      </c>
      <c r="O259" s="65" t="str">
        <f ca="1">IFERROR(__xludf.DUMMYFUNCTION("""COMPUTED_VALUE"""),"")</f>
        <v/>
      </c>
      <c r="P259" s="65" t="str">
        <f ca="1">IFERROR(__xludf.DUMMYFUNCTION("""COMPUTED_VALUE"""),"")</f>
        <v/>
      </c>
      <c r="Q259" s="65" t="str">
        <f ca="1">IFERROR(__xludf.DUMMYFUNCTION("""COMPUTED_VALUE"""),"")</f>
        <v/>
      </c>
      <c r="R259" s="65" t="str">
        <f ca="1">IFERROR(__xludf.DUMMYFUNCTION("""COMPUTED_VALUE"""),"")</f>
        <v/>
      </c>
      <c r="S259" s="65" t="str">
        <f ca="1">IFERROR(__xludf.DUMMYFUNCTION("""COMPUTED_VALUE"""),"")</f>
        <v/>
      </c>
      <c r="T259" s="65" t="str">
        <f ca="1">IFERROR(__xludf.DUMMYFUNCTION("""COMPUTED_VALUE"""),"")</f>
        <v/>
      </c>
      <c r="U259" s="65" t="str">
        <f ca="1">IFERROR(__xludf.DUMMYFUNCTION("""COMPUTED_VALUE"""),"")</f>
        <v/>
      </c>
      <c r="V259" s="65" t="str">
        <f ca="1">IFERROR(__xludf.DUMMYFUNCTION("""COMPUTED_VALUE"""),"")</f>
        <v/>
      </c>
      <c r="W259" s="65" t="str">
        <f ca="1">IFERROR(__xludf.DUMMYFUNCTION("""COMPUTED_VALUE"""),"")</f>
        <v/>
      </c>
      <c r="X259" s="65" t="str">
        <f ca="1">IFERROR(__xludf.DUMMYFUNCTION("""COMPUTED_VALUE"""),"")</f>
        <v/>
      </c>
      <c r="Y259" s="65" t="str">
        <f ca="1">IFERROR(__xludf.DUMMYFUNCTION("""COMPUTED_VALUE"""),"")</f>
        <v/>
      </c>
      <c r="Z259" s="65" t="str">
        <f ca="1">IFERROR(__xludf.DUMMYFUNCTION("""COMPUTED_VALUE"""),"")</f>
        <v/>
      </c>
      <c r="AA259" s="65" t="str">
        <f ca="1">IFERROR(__xludf.DUMMYFUNCTION("""COMPUTED_VALUE"""),"")</f>
        <v/>
      </c>
      <c r="AB259" s="65" t="str">
        <f ca="1">IFERROR(__xludf.DUMMYFUNCTION("""COMPUTED_VALUE"""),"")</f>
        <v/>
      </c>
      <c r="AC259" s="65" t="str">
        <f ca="1">IFERROR(__xludf.DUMMYFUNCTION("""COMPUTED_VALUE"""),"")</f>
        <v/>
      </c>
      <c r="AD259" s="65" t="str">
        <f ca="1">IFERROR(__xludf.DUMMYFUNCTION("""COMPUTED_VALUE"""),"")</f>
        <v/>
      </c>
      <c r="AE259" s="65" t="str">
        <f ca="1">IFERROR(__xludf.DUMMYFUNCTION("""COMPUTED_VALUE"""),"")</f>
        <v/>
      </c>
      <c r="AF259" s="65" t="str">
        <f ca="1">IFERROR(__xludf.DUMMYFUNCTION("""COMPUTED_VALUE"""),"")</f>
        <v/>
      </c>
      <c r="AG259" s="65" t="str">
        <f ca="1">IFERROR(__xludf.DUMMYFUNCTION("""COMPUTED_VALUE"""),"")</f>
        <v/>
      </c>
    </row>
    <row r="260" spans="1:33" ht="13">
      <c r="A260" s="63">
        <v>2</v>
      </c>
      <c r="B260" s="64" t="str">
        <f ca="1">IFERROR(__xludf.DUMMYFUNCTION("""COMPUTED_VALUE"""),"COLISEO GENERAL SANTANDER")</f>
        <v>COLISEO GENERAL SANTANDER</v>
      </c>
      <c r="C260" s="65">
        <f ca="1">IFERROR(__xludf.DUMMYFUNCTION("""COMPUTED_VALUE"""),24)</f>
        <v>24</v>
      </c>
      <c r="D260" s="66" t="str">
        <f ca="1">IFERROR(__xludf.DUMMYFUNCTION("""COMPUTED_VALUE"""),"Pendiente por Digitar")</f>
        <v>Pendiente por Digitar</v>
      </c>
      <c r="E260" s="65" t="str">
        <f ca="1">IFERROR(__xludf.DUMMYFUNCTION("""COMPUTED_VALUE"""),"")</f>
        <v/>
      </c>
      <c r="F260" s="65" t="str">
        <f ca="1">IFERROR(__xludf.DUMMYFUNCTION("""COMPUTED_VALUE"""),"")</f>
        <v/>
      </c>
      <c r="G260" s="65" t="str">
        <f ca="1">IFERROR(__xludf.DUMMYFUNCTION("""COMPUTED_VALUE"""),"")</f>
        <v/>
      </c>
      <c r="H260" s="65" t="str">
        <f ca="1">IFERROR(__xludf.DUMMYFUNCTION("""COMPUTED_VALUE"""),"")</f>
        <v/>
      </c>
      <c r="I260" s="65" t="str">
        <f ca="1">IFERROR(__xludf.DUMMYFUNCTION("""COMPUTED_VALUE"""),"")</f>
        <v/>
      </c>
      <c r="J260" s="65" t="str">
        <f ca="1">IFERROR(__xludf.DUMMYFUNCTION("""COMPUTED_VALUE"""),"")</f>
        <v/>
      </c>
      <c r="K260" s="65" t="str">
        <f ca="1">IFERROR(__xludf.DUMMYFUNCTION("""COMPUTED_VALUE"""),"")</f>
        <v/>
      </c>
      <c r="L260" s="65" t="str">
        <f ca="1">IFERROR(__xludf.DUMMYFUNCTION("""COMPUTED_VALUE"""),"")</f>
        <v/>
      </c>
      <c r="M260" s="65" t="str">
        <f ca="1">IFERROR(__xludf.DUMMYFUNCTION("""COMPUTED_VALUE"""),"")</f>
        <v/>
      </c>
      <c r="N260" s="65" t="str">
        <f ca="1">IFERROR(__xludf.DUMMYFUNCTION("""COMPUTED_VALUE"""),"")</f>
        <v/>
      </c>
      <c r="O260" s="65" t="str">
        <f ca="1">IFERROR(__xludf.DUMMYFUNCTION("""COMPUTED_VALUE"""),"")</f>
        <v/>
      </c>
      <c r="P260" s="65" t="str">
        <f ca="1">IFERROR(__xludf.DUMMYFUNCTION("""COMPUTED_VALUE"""),"")</f>
        <v/>
      </c>
      <c r="Q260" s="65" t="str">
        <f ca="1">IFERROR(__xludf.DUMMYFUNCTION("""COMPUTED_VALUE"""),"")</f>
        <v/>
      </c>
      <c r="R260" s="65" t="str">
        <f ca="1">IFERROR(__xludf.DUMMYFUNCTION("""COMPUTED_VALUE"""),"")</f>
        <v/>
      </c>
      <c r="S260" s="65" t="str">
        <f ca="1">IFERROR(__xludf.DUMMYFUNCTION("""COMPUTED_VALUE"""),"")</f>
        <v/>
      </c>
      <c r="T260" s="65" t="str">
        <f ca="1">IFERROR(__xludf.DUMMYFUNCTION("""COMPUTED_VALUE"""),"")</f>
        <v/>
      </c>
      <c r="U260" s="65" t="str">
        <f ca="1">IFERROR(__xludf.DUMMYFUNCTION("""COMPUTED_VALUE"""),"")</f>
        <v/>
      </c>
      <c r="V260" s="65" t="str">
        <f ca="1">IFERROR(__xludf.DUMMYFUNCTION("""COMPUTED_VALUE"""),"")</f>
        <v/>
      </c>
      <c r="W260" s="65" t="str">
        <f ca="1">IFERROR(__xludf.DUMMYFUNCTION("""COMPUTED_VALUE"""),"")</f>
        <v/>
      </c>
      <c r="X260" s="65" t="str">
        <f ca="1">IFERROR(__xludf.DUMMYFUNCTION("""COMPUTED_VALUE"""),"")</f>
        <v/>
      </c>
      <c r="Y260" s="65" t="str">
        <f ca="1">IFERROR(__xludf.DUMMYFUNCTION("""COMPUTED_VALUE"""),"")</f>
        <v/>
      </c>
      <c r="Z260" s="65" t="str">
        <f ca="1">IFERROR(__xludf.DUMMYFUNCTION("""COMPUTED_VALUE"""),"")</f>
        <v/>
      </c>
      <c r="AA260" s="65" t="str">
        <f ca="1">IFERROR(__xludf.DUMMYFUNCTION("""COMPUTED_VALUE"""),"")</f>
        <v/>
      </c>
      <c r="AB260" s="65" t="str">
        <f ca="1">IFERROR(__xludf.DUMMYFUNCTION("""COMPUTED_VALUE"""),"")</f>
        <v/>
      </c>
      <c r="AC260" s="65" t="str">
        <f ca="1">IFERROR(__xludf.DUMMYFUNCTION("""COMPUTED_VALUE"""),"")</f>
        <v/>
      </c>
      <c r="AD260" s="65" t="str">
        <f ca="1">IFERROR(__xludf.DUMMYFUNCTION("""COMPUTED_VALUE"""),"")</f>
        <v/>
      </c>
      <c r="AE260" s="65" t="str">
        <f ca="1">IFERROR(__xludf.DUMMYFUNCTION("""COMPUTED_VALUE"""),"")</f>
        <v/>
      </c>
      <c r="AF260" s="65" t="str">
        <f ca="1">IFERROR(__xludf.DUMMYFUNCTION("""COMPUTED_VALUE"""),"")</f>
        <v/>
      </c>
      <c r="AG260" s="65" t="str">
        <f ca="1">IFERROR(__xludf.DUMMYFUNCTION("""COMPUTED_VALUE"""),"")</f>
        <v/>
      </c>
    </row>
    <row r="261" spans="1:33" ht="13">
      <c r="A261" s="63">
        <v>2</v>
      </c>
      <c r="B261" s="64" t="str">
        <f ca="1">IFERROR(__xludf.DUMMYFUNCTION("""COMPUTED_VALUE"""),"COLISEO GENERAL SANTANDER")</f>
        <v>COLISEO GENERAL SANTANDER</v>
      </c>
      <c r="C261" s="65">
        <f ca="1">IFERROR(__xludf.DUMMYFUNCTION("""COMPUTED_VALUE"""),25)</f>
        <v>25</v>
      </c>
      <c r="D261" s="66" t="str">
        <f ca="1">IFERROR(__xludf.DUMMYFUNCTION("""COMPUTED_VALUE"""),"Pendiente por Digitar")</f>
        <v>Pendiente por Digitar</v>
      </c>
      <c r="E261" s="65" t="str">
        <f ca="1">IFERROR(__xludf.DUMMYFUNCTION("""COMPUTED_VALUE"""),"")</f>
        <v/>
      </c>
      <c r="F261" s="65" t="str">
        <f ca="1">IFERROR(__xludf.DUMMYFUNCTION("""COMPUTED_VALUE"""),"")</f>
        <v/>
      </c>
      <c r="G261" s="65" t="str">
        <f ca="1">IFERROR(__xludf.DUMMYFUNCTION("""COMPUTED_VALUE"""),"")</f>
        <v/>
      </c>
      <c r="H261" s="65" t="str">
        <f ca="1">IFERROR(__xludf.DUMMYFUNCTION("""COMPUTED_VALUE"""),"")</f>
        <v/>
      </c>
      <c r="I261" s="65" t="str">
        <f ca="1">IFERROR(__xludf.DUMMYFUNCTION("""COMPUTED_VALUE"""),"")</f>
        <v/>
      </c>
      <c r="J261" s="65" t="str">
        <f ca="1">IFERROR(__xludf.DUMMYFUNCTION("""COMPUTED_VALUE"""),"")</f>
        <v/>
      </c>
      <c r="K261" s="65" t="str">
        <f ca="1">IFERROR(__xludf.DUMMYFUNCTION("""COMPUTED_VALUE"""),"")</f>
        <v/>
      </c>
      <c r="L261" s="65" t="str">
        <f ca="1">IFERROR(__xludf.DUMMYFUNCTION("""COMPUTED_VALUE"""),"")</f>
        <v/>
      </c>
      <c r="M261" s="65" t="str">
        <f ca="1">IFERROR(__xludf.DUMMYFUNCTION("""COMPUTED_VALUE"""),"")</f>
        <v/>
      </c>
      <c r="N261" s="65" t="str">
        <f ca="1">IFERROR(__xludf.DUMMYFUNCTION("""COMPUTED_VALUE"""),"")</f>
        <v/>
      </c>
      <c r="O261" s="65" t="str">
        <f ca="1">IFERROR(__xludf.DUMMYFUNCTION("""COMPUTED_VALUE"""),"")</f>
        <v/>
      </c>
      <c r="P261" s="65" t="str">
        <f ca="1">IFERROR(__xludf.DUMMYFUNCTION("""COMPUTED_VALUE"""),"")</f>
        <v/>
      </c>
      <c r="Q261" s="65" t="str">
        <f ca="1">IFERROR(__xludf.DUMMYFUNCTION("""COMPUTED_VALUE"""),"")</f>
        <v/>
      </c>
      <c r="R261" s="65" t="str">
        <f ca="1">IFERROR(__xludf.DUMMYFUNCTION("""COMPUTED_VALUE"""),"")</f>
        <v/>
      </c>
      <c r="S261" s="65" t="str">
        <f ca="1">IFERROR(__xludf.DUMMYFUNCTION("""COMPUTED_VALUE"""),"")</f>
        <v/>
      </c>
      <c r="T261" s="65" t="str">
        <f ca="1">IFERROR(__xludf.DUMMYFUNCTION("""COMPUTED_VALUE"""),"")</f>
        <v/>
      </c>
      <c r="U261" s="65" t="str">
        <f ca="1">IFERROR(__xludf.DUMMYFUNCTION("""COMPUTED_VALUE"""),"")</f>
        <v/>
      </c>
      <c r="V261" s="65" t="str">
        <f ca="1">IFERROR(__xludf.DUMMYFUNCTION("""COMPUTED_VALUE"""),"")</f>
        <v/>
      </c>
      <c r="W261" s="65" t="str">
        <f ca="1">IFERROR(__xludf.DUMMYFUNCTION("""COMPUTED_VALUE"""),"")</f>
        <v/>
      </c>
      <c r="X261" s="65" t="str">
        <f ca="1">IFERROR(__xludf.DUMMYFUNCTION("""COMPUTED_VALUE"""),"")</f>
        <v/>
      </c>
      <c r="Y261" s="65" t="str">
        <f ca="1">IFERROR(__xludf.DUMMYFUNCTION("""COMPUTED_VALUE"""),"")</f>
        <v/>
      </c>
      <c r="Z261" s="65" t="str">
        <f ca="1">IFERROR(__xludf.DUMMYFUNCTION("""COMPUTED_VALUE"""),"")</f>
        <v/>
      </c>
      <c r="AA261" s="65" t="str">
        <f ca="1">IFERROR(__xludf.DUMMYFUNCTION("""COMPUTED_VALUE"""),"")</f>
        <v/>
      </c>
      <c r="AB261" s="65" t="str">
        <f ca="1">IFERROR(__xludf.DUMMYFUNCTION("""COMPUTED_VALUE"""),"")</f>
        <v/>
      </c>
      <c r="AC261" s="65" t="str">
        <f ca="1">IFERROR(__xludf.DUMMYFUNCTION("""COMPUTED_VALUE"""),"")</f>
        <v/>
      </c>
      <c r="AD261" s="65" t="str">
        <f ca="1">IFERROR(__xludf.DUMMYFUNCTION("""COMPUTED_VALUE"""),"")</f>
        <v/>
      </c>
      <c r="AE261" s="65" t="str">
        <f ca="1">IFERROR(__xludf.DUMMYFUNCTION("""COMPUTED_VALUE"""),"")</f>
        <v/>
      </c>
      <c r="AF261" s="65" t="str">
        <f ca="1">IFERROR(__xludf.DUMMYFUNCTION("""COMPUTED_VALUE"""),"")</f>
        <v/>
      </c>
      <c r="AG261" s="65" t="str">
        <f ca="1">IFERROR(__xludf.DUMMYFUNCTION("""COMPUTED_VALUE"""),"")</f>
        <v/>
      </c>
    </row>
    <row r="262" spans="1:33" ht="13">
      <c r="A262" s="63">
        <v>2</v>
      </c>
      <c r="B262" s="64" t="str">
        <f ca="1">IFERROR(__xludf.DUMMYFUNCTION("""COMPUTED_VALUE"""),"CONCENTRACIÓN CAMILO TORRES")</f>
        <v>CONCENTRACIÓN CAMILO TORRES</v>
      </c>
      <c r="C262" s="65">
        <f ca="1">IFERROR(__xludf.DUMMYFUNCTION("""COMPUTED_VALUE"""),1)</f>
        <v>1</v>
      </c>
      <c r="D262" s="66" t="str">
        <f ca="1">IFERROR(__xludf.DUMMYFUNCTION("""COMPUTED_VALUE"""),"Pendiente por Digitar")</f>
        <v>Pendiente por Digitar</v>
      </c>
      <c r="E262" s="65" t="str">
        <f ca="1">IFERROR(__xludf.DUMMYFUNCTION("""COMPUTED_VALUE"""),"")</f>
        <v/>
      </c>
      <c r="F262" s="65" t="str">
        <f ca="1">IFERROR(__xludf.DUMMYFUNCTION("""COMPUTED_VALUE"""),"")</f>
        <v/>
      </c>
      <c r="G262" s="65" t="str">
        <f ca="1">IFERROR(__xludf.DUMMYFUNCTION("""COMPUTED_VALUE"""),"")</f>
        <v/>
      </c>
      <c r="H262" s="65" t="str">
        <f ca="1">IFERROR(__xludf.DUMMYFUNCTION("""COMPUTED_VALUE"""),"")</f>
        <v/>
      </c>
      <c r="I262" s="65" t="str">
        <f ca="1">IFERROR(__xludf.DUMMYFUNCTION("""COMPUTED_VALUE"""),"")</f>
        <v/>
      </c>
      <c r="J262" s="65" t="str">
        <f ca="1">IFERROR(__xludf.DUMMYFUNCTION("""COMPUTED_VALUE"""),"")</f>
        <v/>
      </c>
      <c r="K262" s="65" t="str">
        <f ca="1">IFERROR(__xludf.DUMMYFUNCTION("""COMPUTED_VALUE"""),"")</f>
        <v/>
      </c>
      <c r="L262" s="65" t="str">
        <f ca="1">IFERROR(__xludf.DUMMYFUNCTION("""COMPUTED_VALUE"""),"")</f>
        <v/>
      </c>
      <c r="M262" s="65" t="str">
        <f ca="1">IFERROR(__xludf.DUMMYFUNCTION("""COMPUTED_VALUE"""),"")</f>
        <v/>
      </c>
      <c r="N262" s="65" t="str">
        <f ca="1">IFERROR(__xludf.DUMMYFUNCTION("""COMPUTED_VALUE"""),"")</f>
        <v/>
      </c>
      <c r="O262" s="65" t="str">
        <f ca="1">IFERROR(__xludf.DUMMYFUNCTION("""COMPUTED_VALUE"""),"")</f>
        <v/>
      </c>
      <c r="P262" s="65" t="str">
        <f ca="1">IFERROR(__xludf.DUMMYFUNCTION("""COMPUTED_VALUE"""),"")</f>
        <v/>
      </c>
      <c r="Q262" s="65" t="str">
        <f ca="1">IFERROR(__xludf.DUMMYFUNCTION("""COMPUTED_VALUE"""),"")</f>
        <v/>
      </c>
      <c r="R262" s="65" t="str">
        <f ca="1">IFERROR(__xludf.DUMMYFUNCTION("""COMPUTED_VALUE"""),"")</f>
        <v/>
      </c>
      <c r="S262" s="65" t="str">
        <f ca="1">IFERROR(__xludf.DUMMYFUNCTION("""COMPUTED_VALUE"""),"")</f>
        <v/>
      </c>
      <c r="T262" s="65" t="str">
        <f ca="1">IFERROR(__xludf.DUMMYFUNCTION("""COMPUTED_VALUE"""),"")</f>
        <v/>
      </c>
      <c r="U262" s="65" t="str">
        <f ca="1">IFERROR(__xludf.DUMMYFUNCTION("""COMPUTED_VALUE"""),"")</f>
        <v/>
      </c>
      <c r="V262" s="65" t="str">
        <f ca="1">IFERROR(__xludf.DUMMYFUNCTION("""COMPUTED_VALUE"""),"")</f>
        <v/>
      </c>
      <c r="W262" s="65" t="str">
        <f ca="1">IFERROR(__xludf.DUMMYFUNCTION("""COMPUTED_VALUE"""),"")</f>
        <v/>
      </c>
      <c r="X262" s="65" t="str">
        <f ca="1">IFERROR(__xludf.DUMMYFUNCTION("""COMPUTED_VALUE"""),"")</f>
        <v/>
      </c>
      <c r="Y262" s="65" t="str">
        <f ca="1">IFERROR(__xludf.DUMMYFUNCTION("""COMPUTED_VALUE"""),"")</f>
        <v/>
      </c>
      <c r="Z262" s="65" t="str">
        <f ca="1">IFERROR(__xludf.DUMMYFUNCTION("""COMPUTED_VALUE"""),"")</f>
        <v/>
      </c>
      <c r="AA262" s="65" t="str">
        <f ca="1">IFERROR(__xludf.DUMMYFUNCTION("""COMPUTED_VALUE"""),"")</f>
        <v/>
      </c>
      <c r="AB262" s="65" t="str">
        <f ca="1">IFERROR(__xludf.DUMMYFUNCTION("""COMPUTED_VALUE"""),"")</f>
        <v/>
      </c>
      <c r="AC262" s="65" t="str">
        <f ca="1">IFERROR(__xludf.DUMMYFUNCTION("""COMPUTED_VALUE"""),"")</f>
        <v/>
      </c>
      <c r="AD262" s="65" t="str">
        <f ca="1">IFERROR(__xludf.DUMMYFUNCTION("""COMPUTED_VALUE"""),"")</f>
        <v/>
      </c>
      <c r="AE262" s="65" t="str">
        <f ca="1">IFERROR(__xludf.DUMMYFUNCTION("""COMPUTED_VALUE"""),"")</f>
        <v/>
      </c>
      <c r="AF262" s="65" t="str">
        <f ca="1">IFERROR(__xludf.DUMMYFUNCTION("""COMPUTED_VALUE"""),"")</f>
        <v/>
      </c>
      <c r="AG262" s="65" t="str">
        <f ca="1">IFERROR(__xludf.DUMMYFUNCTION("""COMPUTED_VALUE"""),"")</f>
        <v/>
      </c>
    </row>
    <row r="263" spans="1:33" ht="13">
      <c r="A263" s="63">
        <v>2</v>
      </c>
      <c r="B263" s="64" t="str">
        <f ca="1">IFERROR(__xludf.DUMMYFUNCTION("""COMPUTED_VALUE"""),"CONCENTRACIÓN CAMILO TORRES")</f>
        <v>CONCENTRACIÓN CAMILO TORRES</v>
      </c>
      <c r="C263" s="65">
        <f ca="1">IFERROR(__xludf.DUMMYFUNCTION("""COMPUTED_VALUE"""),2)</f>
        <v>2</v>
      </c>
      <c r="D263" s="66" t="str">
        <f ca="1">IFERROR(__xludf.DUMMYFUNCTION("""COMPUTED_VALUE"""),"Pendiente por Digitar")</f>
        <v>Pendiente por Digitar</v>
      </c>
      <c r="E263" s="65" t="str">
        <f ca="1">IFERROR(__xludf.DUMMYFUNCTION("""COMPUTED_VALUE"""),"")</f>
        <v/>
      </c>
      <c r="F263" s="65" t="str">
        <f ca="1">IFERROR(__xludf.DUMMYFUNCTION("""COMPUTED_VALUE"""),"")</f>
        <v/>
      </c>
      <c r="G263" s="65" t="str">
        <f ca="1">IFERROR(__xludf.DUMMYFUNCTION("""COMPUTED_VALUE"""),"")</f>
        <v/>
      </c>
      <c r="H263" s="65" t="str">
        <f ca="1">IFERROR(__xludf.DUMMYFUNCTION("""COMPUTED_VALUE"""),"")</f>
        <v/>
      </c>
      <c r="I263" s="65" t="str">
        <f ca="1">IFERROR(__xludf.DUMMYFUNCTION("""COMPUTED_VALUE"""),"")</f>
        <v/>
      </c>
      <c r="J263" s="65" t="str">
        <f ca="1">IFERROR(__xludf.DUMMYFUNCTION("""COMPUTED_VALUE"""),"")</f>
        <v/>
      </c>
      <c r="K263" s="65" t="str">
        <f ca="1">IFERROR(__xludf.DUMMYFUNCTION("""COMPUTED_VALUE"""),"")</f>
        <v/>
      </c>
      <c r="L263" s="65" t="str">
        <f ca="1">IFERROR(__xludf.DUMMYFUNCTION("""COMPUTED_VALUE"""),"")</f>
        <v/>
      </c>
      <c r="M263" s="65" t="str">
        <f ca="1">IFERROR(__xludf.DUMMYFUNCTION("""COMPUTED_VALUE"""),"")</f>
        <v/>
      </c>
      <c r="N263" s="65" t="str">
        <f ca="1">IFERROR(__xludf.DUMMYFUNCTION("""COMPUTED_VALUE"""),"")</f>
        <v/>
      </c>
      <c r="O263" s="65" t="str">
        <f ca="1">IFERROR(__xludf.DUMMYFUNCTION("""COMPUTED_VALUE"""),"")</f>
        <v/>
      </c>
      <c r="P263" s="65" t="str">
        <f ca="1">IFERROR(__xludf.DUMMYFUNCTION("""COMPUTED_VALUE"""),"")</f>
        <v/>
      </c>
      <c r="Q263" s="65" t="str">
        <f ca="1">IFERROR(__xludf.DUMMYFUNCTION("""COMPUTED_VALUE"""),"")</f>
        <v/>
      </c>
      <c r="R263" s="65" t="str">
        <f ca="1">IFERROR(__xludf.DUMMYFUNCTION("""COMPUTED_VALUE"""),"")</f>
        <v/>
      </c>
      <c r="S263" s="65" t="str">
        <f ca="1">IFERROR(__xludf.DUMMYFUNCTION("""COMPUTED_VALUE"""),"")</f>
        <v/>
      </c>
      <c r="T263" s="65" t="str">
        <f ca="1">IFERROR(__xludf.DUMMYFUNCTION("""COMPUTED_VALUE"""),"")</f>
        <v/>
      </c>
      <c r="U263" s="65" t="str">
        <f ca="1">IFERROR(__xludf.DUMMYFUNCTION("""COMPUTED_VALUE"""),"")</f>
        <v/>
      </c>
      <c r="V263" s="65" t="str">
        <f ca="1">IFERROR(__xludf.DUMMYFUNCTION("""COMPUTED_VALUE"""),"")</f>
        <v/>
      </c>
      <c r="W263" s="65" t="str">
        <f ca="1">IFERROR(__xludf.DUMMYFUNCTION("""COMPUTED_VALUE"""),"")</f>
        <v/>
      </c>
      <c r="X263" s="65" t="str">
        <f ca="1">IFERROR(__xludf.DUMMYFUNCTION("""COMPUTED_VALUE"""),"")</f>
        <v/>
      </c>
      <c r="Y263" s="65" t="str">
        <f ca="1">IFERROR(__xludf.DUMMYFUNCTION("""COMPUTED_VALUE"""),"")</f>
        <v/>
      </c>
      <c r="Z263" s="65" t="str">
        <f ca="1">IFERROR(__xludf.DUMMYFUNCTION("""COMPUTED_VALUE"""),"")</f>
        <v/>
      </c>
      <c r="AA263" s="65" t="str">
        <f ca="1">IFERROR(__xludf.DUMMYFUNCTION("""COMPUTED_VALUE"""),"")</f>
        <v/>
      </c>
      <c r="AB263" s="65" t="str">
        <f ca="1">IFERROR(__xludf.DUMMYFUNCTION("""COMPUTED_VALUE"""),"")</f>
        <v/>
      </c>
      <c r="AC263" s="65" t="str">
        <f ca="1">IFERROR(__xludf.DUMMYFUNCTION("""COMPUTED_VALUE"""),"")</f>
        <v/>
      </c>
      <c r="AD263" s="65" t="str">
        <f ca="1">IFERROR(__xludf.DUMMYFUNCTION("""COMPUTED_VALUE"""),"")</f>
        <v/>
      </c>
      <c r="AE263" s="65" t="str">
        <f ca="1">IFERROR(__xludf.DUMMYFUNCTION("""COMPUTED_VALUE"""),"")</f>
        <v/>
      </c>
      <c r="AF263" s="65" t="str">
        <f ca="1">IFERROR(__xludf.DUMMYFUNCTION("""COMPUTED_VALUE"""),"")</f>
        <v/>
      </c>
      <c r="AG263" s="65" t="str">
        <f ca="1">IFERROR(__xludf.DUMMYFUNCTION("""COMPUTED_VALUE"""),"")</f>
        <v/>
      </c>
    </row>
    <row r="264" spans="1:33" ht="13">
      <c r="A264" s="63">
        <v>2</v>
      </c>
      <c r="B264" s="64" t="str">
        <f ca="1">IFERROR(__xludf.DUMMYFUNCTION("""COMPUTED_VALUE"""),"CONCENTRACIÓN CAMILO TORRES")</f>
        <v>CONCENTRACIÓN CAMILO TORRES</v>
      </c>
      <c r="C264" s="65">
        <f ca="1">IFERROR(__xludf.DUMMYFUNCTION("""COMPUTED_VALUE"""),3)</f>
        <v>3</v>
      </c>
      <c r="D264" s="66" t="str">
        <f ca="1">IFERROR(__xludf.DUMMYFUNCTION("""COMPUTED_VALUE"""),"Pendiente por Digitar")</f>
        <v>Pendiente por Digitar</v>
      </c>
      <c r="E264" s="65" t="str">
        <f ca="1">IFERROR(__xludf.DUMMYFUNCTION("""COMPUTED_VALUE"""),"")</f>
        <v/>
      </c>
      <c r="F264" s="65" t="str">
        <f ca="1">IFERROR(__xludf.DUMMYFUNCTION("""COMPUTED_VALUE"""),"")</f>
        <v/>
      </c>
      <c r="G264" s="65" t="str">
        <f ca="1">IFERROR(__xludf.DUMMYFUNCTION("""COMPUTED_VALUE"""),"")</f>
        <v/>
      </c>
      <c r="H264" s="65" t="str">
        <f ca="1">IFERROR(__xludf.DUMMYFUNCTION("""COMPUTED_VALUE"""),"")</f>
        <v/>
      </c>
      <c r="I264" s="65" t="str">
        <f ca="1">IFERROR(__xludf.DUMMYFUNCTION("""COMPUTED_VALUE"""),"")</f>
        <v/>
      </c>
      <c r="J264" s="65" t="str">
        <f ca="1">IFERROR(__xludf.DUMMYFUNCTION("""COMPUTED_VALUE"""),"")</f>
        <v/>
      </c>
      <c r="K264" s="65" t="str">
        <f ca="1">IFERROR(__xludf.DUMMYFUNCTION("""COMPUTED_VALUE"""),"")</f>
        <v/>
      </c>
      <c r="L264" s="65" t="str">
        <f ca="1">IFERROR(__xludf.DUMMYFUNCTION("""COMPUTED_VALUE"""),"")</f>
        <v/>
      </c>
      <c r="M264" s="65" t="str">
        <f ca="1">IFERROR(__xludf.DUMMYFUNCTION("""COMPUTED_VALUE"""),"")</f>
        <v/>
      </c>
      <c r="N264" s="65" t="str">
        <f ca="1">IFERROR(__xludf.DUMMYFUNCTION("""COMPUTED_VALUE"""),"")</f>
        <v/>
      </c>
      <c r="O264" s="65" t="str">
        <f ca="1">IFERROR(__xludf.DUMMYFUNCTION("""COMPUTED_VALUE"""),"")</f>
        <v/>
      </c>
      <c r="P264" s="65" t="str">
        <f ca="1">IFERROR(__xludf.DUMMYFUNCTION("""COMPUTED_VALUE"""),"")</f>
        <v/>
      </c>
      <c r="Q264" s="65" t="str">
        <f ca="1">IFERROR(__xludf.DUMMYFUNCTION("""COMPUTED_VALUE"""),"")</f>
        <v/>
      </c>
      <c r="R264" s="65" t="str">
        <f ca="1">IFERROR(__xludf.DUMMYFUNCTION("""COMPUTED_VALUE"""),"")</f>
        <v/>
      </c>
      <c r="S264" s="65" t="str">
        <f ca="1">IFERROR(__xludf.DUMMYFUNCTION("""COMPUTED_VALUE"""),"")</f>
        <v/>
      </c>
      <c r="T264" s="65" t="str">
        <f ca="1">IFERROR(__xludf.DUMMYFUNCTION("""COMPUTED_VALUE"""),"")</f>
        <v/>
      </c>
      <c r="U264" s="65" t="str">
        <f ca="1">IFERROR(__xludf.DUMMYFUNCTION("""COMPUTED_VALUE"""),"")</f>
        <v/>
      </c>
      <c r="V264" s="65" t="str">
        <f ca="1">IFERROR(__xludf.DUMMYFUNCTION("""COMPUTED_VALUE"""),"")</f>
        <v/>
      </c>
      <c r="W264" s="65" t="str">
        <f ca="1">IFERROR(__xludf.DUMMYFUNCTION("""COMPUTED_VALUE"""),"")</f>
        <v/>
      </c>
      <c r="X264" s="65" t="str">
        <f ca="1">IFERROR(__xludf.DUMMYFUNCTION("""COMPUTED_VALUE"""),"")</f>
        <v/>
      </c>
      <c r="Y264" s="65" t="str">
        <f ca="1">IFERROR(__xludf.DUMMYFUNCTION("""COMPUTED_VALUE"""),"")</f>
        <v/>
      </c>
      <c r="Z264" s="65" t="str">
        <f ca="1">IFERROR(__xludf.DUMMYFUNCTION("""COMPUTED_VALUE"""),"")</f>
        <v/>
      </c>
      <c r="AA264" s="65" t="str">
        <f ca="1">IFERROR(__xludf.DUMMYFUNCTION("""COMPUTED_VALUE"""),"")</f>
        <v/>
      </c>
      <c r="AB264" s="65" t="str">
        <f ca="1">IFERROR(__xludf.DUMMYFUNCTION("""COMPUTED_VALUE"""),"")</f>
        <v/>
      </c>
      <c r="AC264" s="65" t="str">
        <f ca="1">IFERROR(__xludf.DUMMYFUNCTION("""COMPUTED_VALUE"""),"")</f>
        <v/>
      </c>
      <c r="AD264" s="65" t="str">
        <f ca="1">IFERROR(__xludf.DUMMYFUNCTION("""COMPUTED_VALUE"""),"")</f>
        <v/>
      </c>
      <c r="AE264" s="65" t="str">
        <f ca="1">IFERROR(__xludf.DUMMYFUNCTION("""COMPUTED_VALUE"""),"")</f>
        <v/>
      </c>
      <c r="AF264" s="65" t="str">
        <f ca="1">IFERROR(__xludf.DUMMYFUNCTION("""COMPUTED_VALUE"""),"")</f>
        <v/>
      </c>
      <c r="AG264" s="65" t="str">
        <f ca="1">IFERROR(__xludf.DUMMYFUNCTION("""COMPUTED_VALUE"""),"")</f>
        <v/>
      </c>
    </row>
    <row r="265" spans="1:33" ht="13">
      <c r="A265" s="63">
        <v>2</v>
      </c>
      <c r="B265" s="64" t="str">
        <f ca="1">IFERROR(__xludf.DUMMYFUNCTION("""COMPUTED_VALUE"""),"CONCENTRACIÓN CAMILO TORRES")</f>
        <v>CONCENTRACIÓN CAMILO TORRES</v>
      </c>
      <c r="C265" s="65">
        <f ca="1">IFERROR(__xludf.DUMMYFUNCTION("""COMPUTED_VALUE"""),4)</f>
        <v>4</v>
      </c>
      <c r="D265" s="66" t="str">
        <f ca="1">IFERROR(__xludf.DUMMYFUNCTION("""COMPUTED_VALUE"""),"Pendiente por Digitar")</f>
        <v>Pendiente por Digitar</v>
      </c>
      <c r="E265" s="65" t="str">
        <f ca="1">IFERROR(__xludf.DUMMYFUNCTION("""COMPUTED_VALUE"""),"")</f>
        <v/>
      </c>
      <c r="F265" s="65" t="str">
        <f ca="1">IFERROR(__xludf.DUMMYFUNCTION("""COMPUTED_VALUE"""),"")</f>
        <v/>
      </c>
      <c r="G265" s="65" t="str">
        <f ca="1">IFERROR(__xludf.DUMMYFUNCTION("""COMPUTED_VALUE"""),"")</f>
        <v/>
      </c>
      <c r="H265" s="65" t="str">
        <f ca="1">IFERROR(__xludf.DUMMYFUNCTION("""COMPUTED_VALUE"""),"")</f>
        <v/>
      </c>
      <c r="I265" s="65" t="str">
        <f ca="1">IFERROR(__xludf.DUMMYFUNCTION("""COMPUTED_VALUE"""),"")</f>
        <v/>
      </c>
      <c r="J265" s="65" t="str">
        <f ca="1">IFERROR(__xludf.DUMMYFUNCTION("""COMPUTED_VALUE"""),"")</f>
        <v/>
      </c>
      <c r="K265" s="65" t="str">
        <f ca="1">IFERROR(__xludf.DUMMYFUNCTION("""COMPUTED_VALUE"""),"")</f>
        <v/>
      </c>
      <c r="L265" s="65" t="str">
        <f ca="1">IFERROR(__xludf.DUMMYFUNCTION("""COMPUTED_VALUE"""),"")</f>
        <v/>
      </c>
      <c r="M265" s="65" t="str">
        <f ca="1">IFERROR(__xludf.DUMMYFUNCTION("""COMPUTED_VALUE"""),"")</f>
        <v/>
      </c>
      <c r="N265" s="65" t="str">
        <f ca="1">IFERROR(__xludf.DUMMYFUNCTION("""COMPUTED_VALUE"""),"")</f>
        <v/>
      </c>
      <c r="O265" s="65" t="str">
        <f ca="1">IFERROR(__xludf.DUMMYFUNCTION("""COMPUTED_VALUE"""),"")</f>
        <v/>
      </c>
      <c r="P265" s="65" t="str">
        <f ca="1">IFERROR(__xludf.DUMMYFUNCTION("""COMPUTED_VALUE"""),"")</f>
        <v/>
      </c>
      <c r="Q265" s="65" t="str">
        <f ca="1">IFERROR(__xludf.DUMMYFUNCTION("""COMPUTED_VALUE"""),"")</f>
        <v/>
      </c>
      <c r="R265" s="65" t="str">
        <f ca="1">IFERROR(__xludf.DUMMYFUNCTION("""COMPUTED_VALUE"""),"")</f>
        <v/>
      </c>
      <c r="S265" s="65" t="str">
        <f ca="1">IFERROR(__xludf.DUMMYFUNCTION("""COMPUTED_VALUE"""),"")</f>
        <v/>
      </c>
      <c r="T265" s="65" t="str">
        <f ca="1">IFERROR(__xludf.DUMMYFUNCTION("""COMPUTED_VALUE"""),"")</f>
        <v/>
      </c>
      <c r="U265" s="65" t="str">
        <f ca="1">IFERROR(__xludf.DUMMYFUNCTION("""COMPUTED_VALUE"""),"")</f>
        <v/>
      </c>
      <c r="V265" s="65" t="str">
        <f ca="1">IFERROR(__xludf.DUMMYFUNCTION("""COMPUTED_VALUE"""),"")</f>
        <v/>
      </c>
      <c r="W265" s="65" t="str">
        <f ca="1">IFERROR(__xludf.DUMMYFUNCTION("""COMPUTED_VALUE"""),"")</f>
        <v/>
      </c>
      <c r="X265" s="65" t="str">
        <f ca="1">IFERROR(__xludf.DUMMYFUNCTION("""COMPUTED_VALUE"""),"")</f>
        <v/>
      </c>
      <c r="Y265" s="65" t="str">
        <f ca="1">IFERROR(__xludf.DUMMYFUNCTION("""COMPUTED_VALUE"""),"")</f>
        <v/>
      </c>
      <c r="Z265" s="65" t="str">
        <f ca="1">IFERROR(__xludf.DUMMYFUNCTION("""COMPUTED_VALUE"""),"")</f>
        <v/>
      </c>
      <c r="AA265" s="65" t="str">
        <f ca="1">IFERROR(__xludf.DUMMYFUNCTION("""COMPUTED_VALUE"""),"")</f>
        <v/>
      </c>
      <c r="AB265" s="65" t="str">
        <f ca="1">IFERROR(__xludf.DUMMYFUNCTION("""COMPUTED_VALUE"""),"")</f>
        <v/>
      </c>
      <c r="AC265" s="65" t="str">
        <f ca="1">IFERROR(__xludf.DUMMYFUNCTION("""COMPUTED_VALUE"""),"")</f>
        <v/>
      </c>
      <c r="AD265" s="65" t="str">
        <f ca="1">IFERROR(__xludf.DUMMYFUNCTION("""COMPUTED_VALUE"""),"")</f>
        <v/>
      </c>
      <c r="AE265" s="65" t="str">
        <f ca="1">IFERROR(__xludf.DUMMYFUNCTION("""COMPUTED_VALUE"""),"")</f>
        <v/>
      </c>
      <c r="AF265" s="65" t="str">
        <f ca="1">IFERROR(__xludf.DUMMYFUNCTION("""COMPUTED_VALUE"""),"")</f>
        <v/>
      </c>
      <c r="AG265" s="65" t="str">
        <f ca="1">IFERROR(__xludf.DUMMYFUNCTION("""COMPUTED_VALUE"""),"")</f>
        <v/>
      </c>
    </row>
    <row r="266" spans="1:33" ht="13">
      <c r="A266" s="63">
        <v>2</v>
      </c>
      <c r="B266" s="64" t="str">
        <f ca="1">IFERROR(__xludf.DUMMYFUNCTION("""COMPUTED_VALUE"""),"CONCENTRACIÓN CAMILO TORRES")</f>
        <v>CONCENTRACIÓN CAMILO TORRES</v>
      </c>
      <c r="C266" s="65">
        <f ca="1">IFERROR(__xludf.DUMMYFUNCTION("""COMPUTED_VALUE"""),5)</f>
        <v>5</v>
      </c>
      <c r="D266" s="66" t="str">
        <f ca="1">IFERROR(__xludf.DUMMYFUNCTION("""COMPUTED_VALUE"""),"Pendiente por Digitar")</f>
        <v>Pendiente por Digitar</v>
      </c>
      <c r="E266" s="65" t="str">
        <f ca="1">IFERROR(__xludf.DUMMYFUNCTION("""COMPUTED_VALUE"""),"")</f>
        <v/>
      </c>
      <c r="F266" s="65" t="str">
        <f ca="1">IFERROR(__xludf.DUMMYFUNCTION("""COMPUTED_VALUE"""),"")</f>
        <v/>
      </c>
      <c r="G266" s="65" t="str">
        <f ca="1">IFERROR(__xludf.DUMMYFUNCTION("""COMPUTED_VALUE"""),"")</f>
        <v/>
      </c>
      <c r="H266" s="65" t="str">
        <f ca="1">IFERROR(__xludf.DUMMYFUNCTION("""COMPUTED_VALUE"""),"")</f>
        <v/>
      </c>
      <c r="I266" s="65" t="str">
        <f ca="1">IFERROR(__xludf.DUMMYFUNCTION("""COMPUTED_VALUE"""),"")</f>
        <v/>
      </c>
      <c r="J266" s="65" t="str">
        <f ca="1">IFERROR(__xludf.DUMMYFUNCTION("""COMPUTED_VALUE"""),"")</f>
        <v/>
      </c>
      <c r="K266" s="65" t="str">
        <f ca="1">IFERROR(__xludf.DUMMYFUNCTION("""COMPUTED_VALUE"""),"")</f>
        <v/>
      </c>
      <c r="L266" s="65" t="str">
        <f ca="1">IFERROR(__xludf.DUMMYFUNCTION("""COMPUTED_VALUE"""),"")</f>
        <v/>
      </c>
      <c r="M266" s="65" t="str">
        <f ca="1">IFERROR(__xludf.DUMMYFUNCTION("""COMPUTED_VALUE"""),"")</f>
        <v/>
      </c>
      <c r="N266" s="65" t="str">
        <f ca="1">IFERROR(__xludf.DUMMYFUNCTION("""COMPUTED_VALUE"""),"")</f>
        <v/>
      </c>
      <c r="O266" s="65" t="str">
        <f ca="1">IFERROR(__xludf.DUMMYFUNCTION("""COMPUTED_VALUE"""),"")</f>
        <v/>
      </c>
      <c r="P266" s="65" t="str">
        <f ca="1">IFERROR(__xludf.DUMMYFUNCTION("""COMPUTED_VALUE"""),"")</f>
        <v/>
      </c>
      <c r="Q266" s="65" t="str">
        <f ca="1">IFERROR(__xludf.DUMMYFUNCTION("""COMPUTED_VALUE"""),"")</f>
        <v/>
      </c>
      <c r="R266" s="65" t="str">
        <f ca="1">IFERROR(__xludf.DUMMYFUNCTION("""COMPUTED_VALUE"""),"")</f>
        <v/>
      </c>
      <c r="S266" s="65" t="str">
        <f ca="1">IFERROR(__xludf.DUMMYFUNCTION("""COMPUTED_VALUE"""),"")</f>
        <v/>
      </c>
      <c r="T266" s="65" t="str">
        <f ca="1">IFERROR(__xludf.DUMMYFUNCTION("""COMPUTED_VALUE"""),"")</f>
        <v/>
      </c>
      <c r="U266" s="65" t="str">
        <f ca="1">IFERROR(__xludf.DUMMYFUNCTION("""COMPUTED_VALUE"""),"")</f>
        <v/>
      </c>
      <c r="V266" s="65" t="str">
        <f ca="1">IFERROR(__xludf.DUMMYFUNCTION("""COMPUTED_VALUE"""),"")</f>
        <v/>
      </c>
      <c r="W266" s="65" t="str">
        <f ca="1">IFERROR(__xludf.DUMMYFUNCTION("""COMPUTED_VALUE"""),"")</f>
        <v/>
      </c>
      <c r="X266" s="65" t="str">
        <f ca="1">IFERROR(__xludf.DUMMYFUNCTION("""COMPUTED_VALUE"""),"")</f>
        <v/>
      </c>
      <c r="Y266" s="65" t="str">
        <f ca="1">IFERROR(__xludf.DUMMYFUNCTION("""COMPUTED_VALUE"""),"")</f>
        <v/>
      </c>
      <c r="Z266" s="65" t="str">
        <f ca="1">IFERROR(__xludf.DUMMYFUNCTION("""COMPUTED_VALUE"""),"")</f>
        <v/>
      </c>
      <c r="AA266" s="65" t="str">
        <f ca="1">IFERROR(__xludf.DUMMYFUNCTION("""COMPUTED_VALUE"""),"")</f>
        <v/>
      </c>
      <c r="AB266" s="65" t="str">
        <f ca="1">IFERROR(__xludf.DUMMYFUNCTION("""COMPUTED_VALUE"""),"")</f>
        <v/>
      </c>
      <c r="AC266" s="65" t="str">
        <f ca="1">IFERROR(__xludf.DUMMYFUNCTION("""COMPUTED_VALUE"""),"")</f>
        <v/>
      </c>
      <c r="AD266" s="65" t="str">
        <f ca="1">IFERROR(__xludf.DUMMYFUNCTION("""COMPUTED_VALUE"""),"")</f>
        <v/>
      </c>
      <c r="AE266" s="65" t="str">
        <f ca="1">IFERROR(__xludf.DUMMYFUNCTION("""COMPUTED_VALUE"""),"")</f>
        <v/>
      </c>
      <c r="AF266" s="65" t="str">
        <f ca="1">IFERROR(__xludf.DUMMYFUNCTION("""COMPUTED_VALUE"""),"")</f>
        <v/>
      </c>
      <c r="AG266" s="65" t="str">
        <f ca="1">IFERROR(__xludf.DUMMYFUNCTION("""COMPUTED_VALUE"""),"")</f>
        <v/>
      </c>
    </row>
    <row r="267" spans="1:33" ht="13">
      <c r="A267" s="63">
        <v>2</v>
      </c>
      <c r="B267" s="64" t="str">
        <f ca="1">IFERROR(__xludf.DUMMYFUNCTION("""COMPUTED_VALUE"""),"CONCENTRACIÓN CAMILO TORRES")</f>
        <v>CONCENTRACIÓN CAMILO TORRES</v>
      </c>
      <c r="C267" s="65">
        <f ca="1">IFERROR(__xludf.DUMMYFUNCTION("""COMPUTED_VALUE"""),6)</f>
        <v>6</v>
      </c>
      <c r="D267" s="66" t="str">
        <f ca="1">IFERROR(__xludf.DUMMYFUNCTION("""COMPUTED_VALUE"""),"Pendiente por Digitar")</f>
        <v>Pendiente por Digitar</v>
      </c>
      <c r="E267" s="65" t="str">
        <f ca="1">IFERROR(__xludf.DUMMYFUNCTION("""COMPUTED_VALUE"""),"")</f>
        <v/>
      </c>
      <c r="F267" s="65" t="str">
        <f ca="1">IFERROR(__xludf.DUMMYFUNCTION("""COMPUTED_VALUE"""),"")</f>
        <v/>
      </c>
      <c r="G267" s="65" t="str">
        <f ca="1">IFERROR(__xludf.DUMMYFUNCTION("""COMPUTED_VALUE"""),"")</f>
        <v/>
      </c>
      <c r="H267" s="65" t="str">
        <f ca="1">IFERROR(__xludf.DUMMYFUNCTION("""COMPUTED_VALUE"""),"")</f>
        <v/>
      </c>
      <c r="I267" s="65" t="str">
        <f ca="1">IFERROR(__xludf.DUMMYFUNCTION("""COMPUTED_VALUE"""),"")</f>
        <v/>
      </c>
      <c r="J267" s="65" t="str">
        <f ca="1">IFERROR(__xludf.DUMMYFUNCTION("""COMPUTED_VALUE"""),"")</f>
        <v/>
      </c>
      <c r="K267" s="65" t="str">
        <f ca="1">IFERROR(__xludf.DUMMYFUNCTION("""COMPUTED_VALUE"""),"")</f>
        <v/>
      </c>
      <c r="L267" s="65" t="str">
        <f ca="1">IFERROR(__xludf.DUMMYFUNCTION("""COMPUTED_VALUE"""),"")</f>
        <v/>
      </c>
      <c r="M267" s="65" t="str">
        <f ca="1">IFERROR(__xludf.DUMMYFUNCTION("""COMPUTED_VALUE"""),"")</f>
        <v/>
      </c>
      <c r="N267" s="65" t="str">
        <f ca="1">IFERROR(__xludf.DUMMYFUNCTION("""COMPUTED_VALUE"""),"")</f>
        <v/>
      </c>
      <c r="O267" s="65" t="str">
        <f ca="1">IFERROR(__xludf.DUMMYFUNCTION("""COMPUTED_VALUE"""),"")</f>
        <v/>
      </c>
      <c r="P267" s="65" t="str">
        <f ca="1">IFERROR(__xludf.DUMMYFUNCTION("""COMPUTED_VALUE"""),"")</f>
        <v/>
      </c>
      <c r="Q267" s="65" t="str">
        <f ca="1">IFERROR(__xludf.DUMMYFUNCTION("""COMPUTED_VALUE"""),"")</f>
        <v/>
      </c>
      <c r="R267" s="65" t="str">
        <f ca="1">IFERROR(__xludf.DUMMYFUNCTION("""COMPUTED_VALUE"""),"")</f>
        <v/>
      </c>
      <c r="S267" s="65" t="str">
        <f ca="1">IFERROR(__xludf.DUMMYFUNCTION("""COMPUTED_VALUE"""),"")</f>
        <v/>
      </c>
      <c r="T267" s="65" t="str">
        <f ca="1">IFERROR(__xludf.DUMMYFUNCTION("""COMPUTED_VALUE"""),"")</f>
        <v/>
      </c>
      <c r="U267" s="65" t="str">
        <f ca="1">IFERROR(__xludf.DUMMYFUNCTION("""COMPUTED_VALUE"""),"")</f>
        <v/>
      </c>
      <c r="V267" s="65" t="str">
        <f ca="1">IFERROR(__xludf.DUMMYFUNCTION("""COMPUTED_VALUE"""),"")</f>
        <v/>
      </c>
      <c r="W267" s="65" t="str">
        <f ca="1">IFERROR(__xludf.DUMMYFUNCTION("""COMPUTED_VALUE"""),"")</f>
        <v/>
      </c>
      <c r="X267" s="65" t="str">
        <f ca="1">IFERROR(__xludf.DUMMYFUNCTION("""COMPUTED_VALUE"""),"")</f>
        <v/>
      </c>
      <c r="Y267" s="65" t="str">
        <f ca="1">IFERROR(__xludf.DUMMYFUNCTION("""COMPUTED_VALUE"""),"")</f>
        <v/>
      </c>
      <c r="Z267" s="65" t="str">
        <f ca="1">IFERROR(__xludf.DUMMYFUNCTION("""COMPUTED_VALUE"""),"")</f>
        <v/>
      </c>
      <c r="AA267" s="65" t="str">
        <f ca="1">IFERROR(__xludf.DUMMYFUNCTION("""COMPUTED_VALUE"""),"")</f>
        <v/>
      </c>
      <c r="AB267" s="65" t="str">
        <f ca="1">IFERROR(__xludf.DUMMYFUNCTION("""COMPUTED_VALUE"""),"")</f>
        <v/>
      </c>
      <c r="AC267" s="65" t="str">
        <f ca="1">IFERROR(__xludf.DUMMYFUNCTION("""COMPUTED_VALUE"""),"")</f>
        <v/>
      </c>
      <c r="AD267" s="65" t="str">
        <f ca="1">IFERROR(__xludf.DUMMYFUNCTION("""COMPUTED_VALUE"""),"")</f>
        <v/>
      </c>
      <c r="AE267" s="65" t="str">
        <f ca="1">IFERROR(__xludf.DUMMYFUNCTION("""COMPUTED_VALUE"""),"")</f>
        <v/>
      </c>
      <c r="AF267" s="65" t="str">
        <f ca="1">IFERROR(__xludf.DUMMYFUNCTION("""COMPUTED_VALUE"""),"")</f>
        <v/>
      </c>
      <c r="AG267" s="65" t="str">
        <f ca="1">IFERROR(__xludf.DUMMYFUNCTION("""COMPUTED_VALUE"""),"")</f>
        <v/>
      </c>
    </row>
    <row r="268" spans="1:33" ht="13">
      <c r="A268" s="63">
        <v>2</v>
      </c>
      <c r="B268" s="64" t="str">
        <f ca="1">IFERROR(__xludf.DUMMYFUNCTION("""COMPUTED_VALUE"""),"CONCENTRACIÓN CAMILO TORRES")</f>
        <v>CONCENTRACIÓN CAMILO TORRES</v>
      </c>
      <c r="C268" s="65">
        <f ca="1">IFERROR(__xludf.DUMMYFUNCTION("""COMPUTED_VALUE"""),7)</f>
        <v>7</v>
      </c>
      <c r="D268" s="66" t="str">
        <f ca="1">IFERROR(__xludf.DUMMYFUNCTION("""COMPUTED_VALUE"""),"Pendiente por Digitar")</f>
        <v>Pendiente por Digitar</v>
      </c>
      <c r="E268" s="65" t="str">
        <f ca="1">IFERROR(__xludf.DUMMYFUNCTION("""COMPUTED_VALUE"""),"")</f>
        <v/>
      </c>
      <c r="F268" s="65" t="str">
        <f ca="1">IFERROR(__xludf.DUMMYFUNCTION("""COMPUTED_VALUE"""),"")</f>
        <v/>
      </c>
      <c r="G268" s="65" t="str">
        <f ca="1">IFERROR(__xludf.DUMMYFUNCTION("""COMPUTED_VALUE"""),"")</f>
        <v/>
      </c>
      <c r="H268" s="65" t="str">
        <f ca="1">IFERROR(__xludf.DUMMYFUNCTION("""COMPUTED_VALUE"""),"")</f>
        <v/>
      </c>
      <c r="I268" s="65" t="str">
        <f ca="1">IFERROR(__xludf.DUMMYFUNCTION("""COMPUTED_VALUE"""),"")</f>
        <v/>
      </c>
      <c r="J268" s="65" t="str">
        <f ca="1">IFERROR(__xludf.DUMMYFUNCTION("""COMPUTED_VALUE"""),"")</f>
        <v/>
      </c>
      <c r="K268" s="65" t="str">
        <f ca="1">IFERROR(__xludf.DUMMYFUNCTION("""COMPUTED_VALUE"""),"")</f>
        <v/>
      </c>
      <c r="L268" s="65" t="str">
        <f ca="1">IFERROR(__xludf.DUMMYFUNCTION("""COMPUTED_VALUE"""),"")</f>
        <v/>
      </c>
      <c r="M268" s="65" t="str">
        <f ca="1">IFERROR(__xludf.DUMMYFUNCTION("""COMPUTED_VALUE"""),"")</f>
        <v/>
      </c>
      <c r="N268" s="65" t="str">
        <f ca="1">IFERROR(__xludf.DUMMYFUNCTION("""COMPUTED_VALUE"""),"")</f>
        <v/>
      </c>
      <c r="O268" s="65" t="str">
        <f ca="1">IFERROR(__xludf.DUMMYFUNCTION("""COMPUTED_VALUE"""),"")</f>
        <v/>
      </c>
      <c r="P268" s="65" t="str">
        <f ca="1">IFERROR(__xludf.DUMMYFUNCTION("""COMPUTED_VALUE"""),"")</f>
        <v/>
      </c>
      <c r="Q268" s="65" t="str">
        <f ca="1">IFERROR(__xludf.DUMMYFUNCTION("""COMPUTED_VALUE"""),"")</f>
        <v/>
      </c>
      <c r="R268" s="65" t="str">
        <f ca="1">IFERROR(__xludf.DUMMYFUNCTION("""COMPUTED_VALUE"""),"")</f>
        <v/>
      </c>
      <c r="S268" s="65" t="str">
        <f ca="1">IFERROR(__xludf.DUMMYFUNCTION("""COMPUTED_VALUE"""),"")</f>
        <v/>
      </c>
      <c r="T268" s="65" t="str">
        <f ca="1">IFERROR(__xludf.DUMMYFUNCTION("""COMPUTED_VALUE"""),"")</f>
        <v/>
      </c>
      <c r="U268" s="65" t="str">
        <f ca="1">IFERROR(__xludf.DUMMYFUNCTION("""COMPUTED_VALUE"""),"")</f>
        <v/>
      </c>
      <c r="V268" s="65" t="str">
        <f ca="1">IFERROR(__xludf.DUMMYFUNCTION("""COMPUTED_VALUE"""),"")</f>
        <v/>
      </c>
      <c r="W268" s="65" t="str">
        <f ca="1">IFERROR(__xludf.DUMMYFUNCTION("""COMPUTED_VALUE"""),"")</f>
        <v/>
      </c>
      <c r="X268" s="65" t="str">
        <f ca="1">IFERROR(__xludf.DUMMYFUNCTION("""COMPUTED_VALUE"""),"")</f>
        <v/>
      </c>
      <c r="Y268" s="65" t="str">
        <f ca="1">IFERROR(__xludf.DUMMYFUNCTION("""COMPUTED_VALUE"""),"")</f>
        <v/>
      </c>
      <c r="Z268" s="65" t="str">
        <f ca="1">IFERROR(__xludf.DUMMYFUNCTION("""COMPUTED_VALUE"""),"")</f>
        <v/>
      </c>
      <c r="AA268" s="65" t="str">
        <f ca="1">IFERROR(__xludf.DUMMYFUNCTION("""COMPUTED_VALUE"""),"")</f>
        <v/>
      </c>
      <c r="AB268" s="65" t="str">
        <f ca="1">IFERROR(__xludf.DUMMYFUNCTION("""COMPUTED_VALUE"""),"")</f>
        <v/>
      </c>
      <c r="AC268" s="65" t="str">
        <f ca="1">IFERROR(__xludf.DUMMYFUNCTION("""COMPUTED_VALUE"""),"")</f>
        <v/>
      </c>
      <c r="AD268" s="65" t="str">
        <f ca="1">IFERROR(__xludf.DUMMYFUNCTION("""COMPUTED_VALUE"""),"")</f>
        <v/>
      </c>
      <c r="AE268" s="65" t="str">
        <f ca="1">IFERROR(__xludf.DUMMYFUNCTION("""COMPUTED_VALUE"""),"")</f>
        <v/>
      </c>
      <c r="AF268" s="65" t="str">
        <f ca="1">IFERROR(__xludf.DUMMYFUNCTION("""COMPUTED_VALUE"""),"")</f>
        <v/>
      </c>
      <c r="AG268" s="65" t="str">
        <f ca="1">IFERROR(__xludf.DUMMYFUNCTION("""COMPUTED_VALUE"""),"")</f>
        <v/>
      </c>
    </row>
    <row r="269" spans="1:33" ht="13">
      <c r="A269" s="63">
        <v>2</v>
      </c>
      <c r="B269" s="64" t="str">
        <f ca="1">IFERROR(__xludf.DUMMYFUNCTION("""COMPUTED_VALUE"""),"CONCENTRACIÓN CAMILO TORRES")</f>
        <v>CONCENTRACIÓN CAMILO TORRES</v>
      </c>
      <c r="C269" s="65">
        <f ca="1">IFERROR(__xludf.DUMMYFUNCTION("""COMPUTED_VALUE"""),8)</f>
        <v>8</v>
      </c>
      <c r="D269" s="66" t="str">
        <f ca="1">IFERROR(__xludf.DUMMYFUNCTION("""COMPUTED_VALUE"""),"Pendiente por Digitar")</f>
        <v>Pendiente por Digitar</v>
      </c>
      <c r="E269" s="65" t="str">
        <f ca="1">IFERROR(__xludf.DUMMYFUNCTION("""COMPUTED_VALUE"""),"")</f>
        <v/>
      </c>
      <c r="F269" s="65" t="str">
        <f ca="1">IFERROR(__xludf.DUMMYFUNCTION("""COMPUTED_VALUE"""),"")</f>
        <v/>
      </c>
      <c r="G269" s="65" t="str">
        <f ca="1">IFERROR(__xludf.DUMMYFUNCTION("""COMPUTED_VALUE"""),"")</f>
        <v/>
      </c>
      <c r="H269" s="65" t="str">
        <f ca="1">IFERROR(__xludf.DUMMYFUNCTION("""COMPUTED_VALUE"""),"")</f>
        <v/>
      </c>
      <c r="I269" s="65" t="str">
        <f ca="1">IFERROR(__xludf.DUMMYFUNCTION("""COMPUTED_VALUE"""),"")</f>
        <v/>
      </c>
      <c r="J269" s="65" t="str">
        <f ca="1">IFERROR(__xludf.DUMMYFUNCTION("""COMPUTED_VALUE"""),"")</f>
        <v/>
      </c>
      <c r="K269" s="65" t="str">
        <f ca="1">IFERROR(__xludf.DUMMYFUNCTION("""COMPUTED_VALUE"""),"")</f>
        <v/>
      </c>
      <c r="L269" s="65" t="str">
        <f ca="1">IFERROR(__xludf.DUMMYFUNCTION("""COMPUTED_VALUE"""),"")</f>
        <v/>
      </c>
      <c r="M269" s="65" t="str">
        <f ca="1">IFERROR(__xludf.DUMMYFUNCTION("""COMPUTED_VALUE"""),"")</f>
        <v/>
      </c>
      <c r="N269" s="65" t="str">
        <f ca="1">IFERROR(__xludf.DUMMYFUNCTION("""COMPUTED_VALUE"""),"")</f>
        <v/>
      </c>
      <c r="O269" s="65" t="str">
        <f ca="1">IFERROR(__xludf.DUMMYFUNCTION("""COMPUTED_VALUE"""),"")</f>
        <v/>
      </c>
      <c r="P269" s="65" t="str">
        <f ca="1">IFERROR(__xludf.DUMMYFUNCTION("""COMPUTED_VALUE"""),"")</f>
        <v/>
      </c>
      <c r="Q269" s="65" t="str">
        <f ca="1">IFERROR(__xludf.DUMMYFUNCTION("""COMPUTED_VALUE"""),"")</f>
        <v/>
      </c>
      <c r="R269" s="65" t="str">
        <f ca="1">IFERROR(__xludf.DUMMYFUNCTION("""COMPUTED_VALUE"""),"")</f>
        <v/>
      </c>
      <c r="S269" s="65" t="str">
        <f ca="1">IFERROR(__xludf.DUMMYFUNCTION("""COMPUTED_VALUE"""),"")</f>
        <v/>
      </c>
      <c r="T269" s="65" t="str">
        <f ca="1">IFERROR(__xludf.DUMMYFUNCTION("""COMPUTED_VALUE"""),"")</f>
        <v/>
      </c>
      <c r="U269" s="65" t="str">
        <f ca="1">IFERROR(__xludf.DUMMYFUNCTION("""COMPUTED_VALUE"""),"")</f>
        <v/>
      </c>
      <c r="V269" s="65" t="str">
        <f ca="1">IFERROR(__xludf.DUMMYFUNCTION("""COMPUTED_VALUE"""),"")</f>
        <v/>
      </c>
      <c r="W269" s="65" t="str">
        <f ca="1">IFERROR(__xludf.DUMMYFUNCTION("""COMPUTED_VALUE"""),"")</f>
        <v/>
      </c>
      <c r="X269" s="65" t="str">
        <f ca="1">IFERROR(__xludf.DUMMYFUNCTION("""COMPUTED_VALUE"""),"")</f>
        <v/>
      </c>
      <c r="Y269" s="65" t="str">
        <f ca="1">IFERROR(__xludf.DUMMYFUNCTION("""COMPUTED_VALUE"""),"")</f>
        <v/>
      </c>
      <c r="Z269" s="65" t="str">
        <f ca="1">IFERROR(__xludf.DUMMYFUNCTION("""COMPUTED_VALUE"""),"")</f>
        <v/>
      </c>
      <c r="AA269" s="65" t="str">
        <f ca="1">IFERROR(__xludf.DUMMYFUNCTION("""COMPUTED_VALUE"""),"")</f>
        <v/>
      </c>
      <c r="AB269" s="65" t="str">
        <f ca="1">IFERROR(__xludf.DUMMYFUNCTION("""COMPUTED_VALUE"""),"")</f>
        <v/>
      </c>
      <c r="AC269" s="65" t="str">
        <f ca="1">IFERROR(__xludf.DUMMYFUNCTION("""COMPUTED_VALUE"""),"")</f>
        <v/>
      </c>
      <c r="AD269" s="65" t="str">
        <f ca="1">IFERROR(__xludf.DUMMYFUNCTION("""COMPUTED_VALUE"""),"")</f>
        <v/>
      </c>
      <c r="AE269" s="65" t="str">
        <f ca="1">IFERROR(__xludf.DUMMYFUNCTION("""COMPUTED_VALUE"""),"")</f>
        <v/>
      </c>
      <c r="AF269" s="65" t="str">
        <f ca="1">IFERROR(__xludf.DUMMYFUNCTION("""COMPUTED_VALUE"""),"")</f>
        <v/>
      </c>
      <c r="AG269" s="65" t="str">
        <f ca="1">IFERROR(__xludf.DUMMYFUNCTION("""COMPUTED_VALUE"""),"")</f>
        <v/>
      </c>
    </row>
    <row r="270" spans="1:33" ht="13">
      <c r="A270" s="63">
        <v>2</v>
      </c>
      <c r="B270" s="64" t="str">
        <f ca="1">IFERROR(__xludf.DUMMYFUNCTION("""COMPUTED_VALUE"""),"CONCENTRACIÓN CAMILO TORRES")</f>
        <v>CONCENTRACIÓN CAMILO TORRES</v>
      </c>
      <c r="C270" s="65">
        <f ca="1">IFERROR(__xludf.DUMMYFUNCTION("""COMPUTED_VALUE"""),9)</f>
        <v>9</v>
      </c>
      <c r="D270" s="66" t="str">
        <f ca="1">IFERROR(__xludf.DUMMYFUNCTION("""COMPUTED_VALUE"""),"Pendiente por Digitar")</f>
        <v>Pendiente por Digitar</v>
      </c>
      <c r="E270" s="65" t="str">
        <f ca="1">IFERROR(__xludf.DUMMYFUNCTION("""COMPUTED_VALUE"""),"")</f>
        <v/>
      </c>
      <c r="F270" s="65" t="str">
        <f ca="1">IFERROR(__xludf.DUMMYFUNCTION("""COMPUTED_VALUE"""),"")</f>
        <v/>
      </c>
      <c r="G270" s="65" t="str">
        <f ca="1">IFERROR(__xludf.DUMMYFUNCTION("""COMPUTED_VALUE"""),"")</f>
        <v/>
      </c>
      <c r="H270" s="65" t="str">
        <f ca="1">IFERROR(__xludf.DUMMYFUNCTION("""COMPUTED_VALUE"""),"")</f>
        <v/>
      </c>
      <c r="I270" s="65" t="str">
        <f ca="1">IFERROR(__xludf.DUMMYFUNCTION("""COMPUTED_VALUE"""),"")</f>
        <v/>
      </c>
      <c r="J270" s="65" t="str">
        <f ca="1">IFERROR(__xludf.DUMMYFUNCTION("""COMPUTED_VALUE"""),"")</f>
        <v/>
      </c>
      <c r="K270" s="65" t="str">
        <f ca="1">IFERROR(__xludf.DUMMYFUNCTION("""COMPUTED_VALUE"""),"")</f>
        <v/>
      </c>
      <c r="L270" s="65" t="str">
        <f ca="1">IFERROR(__xludf.DUMMYFUNCTION("""COMPUTED_VALUE"""),"")</f>
        <v/>
      </c>
      <c r="M270" s="65" t="str">
        <f ca="1">IFERROR(__xludf.DUMMYFUNCTION("""COMPUTED_VALUE"""),"")</f>
        <v/>
      </c>
      <c r="N270" s="65" t="str">
        <f ca="1">IFERROR(__xludf.DUMMYFUNCTION("""COMPUTED_VALUE"""),"")</f>
        <v/>
      </c>
      <c r="O270" s="65" t="str">
        <f ca="1">IFERROR(__xludf.DUMMYFUNCTION("""COMPUTED_VALUE"""),"")</f>
        <v/>
      </c>
      <c r="P270" s="65" t="str">
        <f ca="1">IFERROR(__xludf.DUMMYFUNCTION("""COMPUTED_VALUE"""),"")</f>
        <v/>
      </c>
      <c r="Q270" s="65" t="str">
        <f ca="1">IFERROR(__xludf.DUMMYFUNCTION("""COMPUTED_VALUE"""),"")</f>
        <v/>
      </c>
      <c r="R270" s="65" t="str">
        <f ca="1">IFERROR(__xludf.DUMMYFUNCTION("""COMPUTED_VALUE"""),"")</f>
        <v/>
      </c>
      <c r="S270" s="65" t="str">
        <f ca="1">IFERROR(__xludf.DUMMYFUNCTION("""COMPUTED_VALUE"""),"")</f>
        <v/>
      </c>
      <c r="T270" s="65" t="str">
        <f ca="1">IFERROR(__xludf.DUMMYFUNCTION("""COMPUTED_VALUE"""),"")</f>
        <v/>
      </c>
      <c r="U270" s="65" t="str">
        <f ca="1">IFERROR(__xludf.DUMMYFUNCTION("""COMPUTED_VALUE"""),"")</f>
        <v/>
      </c>
      <c r="V270" s="65" t="str">
        <f ca="1">IFERROR(__xludf.DUMMYFUNCTION("""COMPUTED_VALUE"""),"")</f>
        <v/>
      </c>
      <c r="W270" s="65" t="str">
        <f ca="1">IFERROR(__xludf.DUMMYFUNCTION("""COMPUTED_VALUE"""),"")</f>
        <v/>
      </c>
      <c r="X270" s="65" t="str">
        <f ca="1">IFERROR(__xludf.DUMMYFUNCTION("""COMPUTED_VALUE"""),"")</f>
        <v/>
      </c>
      <c r="Y270" s="65" t="str">
        <f ca="1">IFERROR(__xludf.DUMMYFUNCTION("""COMPUTED_VALUE"""),"")</f>
        <v/>
      </c>
      <c r="Z270" s="65" t="str">
        <f ca="1">IFERROR(__xludf.DUMMYFUNCTION("""COMPUTED_VALUE"""),"")</f>
        <v/>
      </c>
      <c r="AA270" s="65" t="str">
        <f ca="1">IFERROR(__xludf.DUMMYFUNCTION("""COMPUTED_VALUE"""),"")</f>
        <v/>
      </c>
      <c r="AB270" s="65" t="str">
        <f ca="1">IFERROR(__xludf.DUMMYFUNCTION("""COMPUTED_VALUE"""),"")</f>
        <v/>
      </c>
      <c r="AC270" s="65" t="str">
        <f ca="1">IFERROR(__xludf.DUMMYFUNCTION("""COMPUTED_VALUE"""),"")</f>
        <v/>
      </c>
      <c r="AD270" s="65" t="str">
        <f ca="1">IFERROR(__xludf.DUMMYFUNCTION("""COMPUTED_VALUE"""),"")</f>
        <v/>
      </c>
      <c r="AE270" s="65" t="str">
        <f ca="1">IFERROR(__xludf.DUMMYFUNCTION("""COMPUTED_VALUE"""),"")</f>
        <v/>
      </c>
      <c r="AF270" s="65" t="str">
        <f ca="1">IFERROR(__xludf.DUMMYFUNCTION("""COMPUTED_VALUE"""),"")</f>
        <v/>
      </c>
      <c r="AG270" s="65" t="str">
        <f ca="1">IFERROR(__xludf.DUMMYFUNCTION("""COMPUTED_VALUE"""),"")</f>
        <v/>
      </c>
    </row>
    <row r="271" spans="1:33" ht="13">
      <c r="A271" s="63">
        <v>2</v>
      </c>
      <c r="B271" s="64" t="str">
        <f ca="1">IFERROR(__xludf.DUMMYFUNCTION("""COMPUTED_VALUE"""),"CONCENTRACIÓN CAMILO TORRES")</f>
        <v>CONCENTRACIÓN CAMILO TORRES</v>
      </c>
      <c r="C271" s="65">
        <f ca="1">IFERROR(__xludf.DUMMYFUNCTION("""COMPUTED_VALUE"""),10)</f>
        <v>10</v>
      </c>
      <c r="D271" s="66" t="str">
        <f ca="1">IFERROR(__xludf.DUMMYFUNCTION("""COMPUTED_VALUE"""),"Pendiente por Digitar")</f>
        <v>Pendiente por Digitar</v>
      </c>
      <c r="E271" s="65" t="str">
        <f ca="1">IFERROR(__xludf.DUMMYFUNCTION("""COMPUTED_VALUE"""),"")</f>
        <v/>
      </c>
      <c r="F271" s="65" t="str">
        <f ca="1">IFERROR(__xludf.DUMMYFUNCTION("""COMPUTED_VALUE"""),"")</f>
        <v/>
      </c>
      <c r="G271" s="65" t="str">
        <f ca="1">IFERROR(__xludf.DUMMYFUNCTION("""COMPUTED_VALUE"""),"")</f>
        <v/>
      </c>
      <c r="H271" s="65" t="str">
        <f ca="1">IFERROR(__xludf.DUMMYFUNCTION("""COMPUTED_VALUE"""),"")</f>
        <v/>
      </c>
      <c r="I271" s="65" t="str">
        <f ca="1">IFERROR(__xludf.DUMMYFUNCTION("""COMPUTED_VALUE"""),"")</f>
        <v/>
      </c>
      <c r="J271" s="65" t="str">
        <f ca="1">IFERROR(__xludf.DUMMYFUNCTION("""COMPUTED_VALUE"""),"")</f>
        <v/>
      </c>
      <c r="K271" s="65" t="str">
        <f ca="1">IFERROR(__xludf.DUMMYFUNCTION("""COMPUTED_VALUE"""),"")</f>
        <v/>
      </c>
      <c r="L271" s="65" t="str">
        <f ca="1">IFERROR(__xludf.DUMMYFUNCTION("""COMPUTED_VALUE"""),"")</f>
        <v/>
      </c>
      <c r="M271" s="65" t="str">
        <f ca="1">IFERROR(__xludf.DUMMYFUNCTION("""COMPUTED_VALUE"""),"")</f>
        <v/>
      </c>
      <c r="N271" s="65" t="str">
        <f ca="1">IFERROR(__xludf.DUMMYFUNCTION("""COMPUTED_VALUE"""),"")</f>
        <v/>
      </c>
      <c r="O271" s="65" t="str">
        <f ca="1">IFERROR(__xludf.DUMMYFUNCTION("""COMPUTED_VALUE"""),"")</f>
        <v/>
      </c>
      <c r="P271" s="65" t="str">
        <f ca="1">IFERROR(__xludf.DUMMYFUNCTION("""COMPUTED_VALUE"""),"")</f>
        <v/>
      </c>
      <c r="Q271" s="65" t="str">
        <f ca="1">IFERROR(__xludf.DUMMYFUNCTION("""COMPUTED_VALUE"""),"")</f>
        <v/>
      </c>
      <c r="R271" s="65" t="str">
        <f ca="1">IFERROR(__xludf.DUMMYFUNCTION("""COMPUTED_VALUE"""),"")</f>
        <v/>
      </c>
      <c r="S271" s="65" t="str">
        <f ca="1">IFERROR(__xludf.DUMMYFUNCTION("""COMPUTED_VALUE"""),"")</f>
        <v/>
      </c>
      <c r="T271" s="65" t="str">
        <f ca="1">IFERROR(__xludf.DUMMYFUNCTION("""COMPUTED_VALUE"""),"")</f>
        <v/>
      </c>
      <c r="U271" s="65" t="str">
        <f ca="1">IFERROR(__xludf.DUMMYFUNCTION("""COMPUTED_VALUE"""),"")</f>
        <v/>
      </c>
      <c r="V271" s="65" t="str">
        <f ca="1">IFERROR(__xludf.DUMMYFUNCTION("""COMPUTED_VALUE"""),"")</f>
        <v/>
      </c>
      <c r="W271" s="65" t="str">
        <f ca="1">IFERROR(__xludf.DUMMYFUNCTION("""COMPUTED_VALUE"""),"")</f>
        <v/>
      </c>
      <c r="X271" s="65" t="str">
        <f ca="1">IFERROR(__xludf.DUMMYFUNCTION("""COMPUTED_VALUE"""),"")</f>
        <v/>
      </c>
      <c r="Y271" s="65" t="str">
        <f ca="1">IFERROR(__xludf.DUMMYFUNCTION("""COMPUTED_VALUE"""),"")</f>
        <v/>
      </c>
      <c r="Z271" s="65" t="str">
        <f ca="1">IFERROR(__xludf.DUMMYFUNCTION("""COMPUTED_VALUE"""),"")</f>
        <v/>
      </c>
      <c r="AA271" s="65" t="str">
        <f ca="1">IFERROR(__xludf.DUMMYFUNCTION("""COMPUTED_VALUE"""),"")</f>
        <v/>
      </c>
      <c r="AB271" s="65" t="str">
        <f ca="1">IFERROR(__xludf.DUMMYFUNCTION("""COMPUTED_VALUE"""),"")</f>
        <v/>
      </c>
      <c r="AC271" s="65" t="str">
        <f ca="1">IFERROR(__xludf.DUMMYFUNCTION("""COMPUTED_VALUE"""),"")</f>
        <v/>
      </c>
      <c r="AD271" s="65" t="str">
        <f ca="1">IFERROR(__xludf.DUMMYFUNCTION("""COMPUTED_VALUE"""),"")</f>
        <v/>
      </c>
      <c r="AE271" s="65" t="str">
        <f ca="1">IFERROR(__xludf.DUMMYFUNCTION("""COMPUTED_VALUE"""),"")</f>
        <v/>
      </c>
      <c r="AF271" s="65" t="str">
        <f ca="1">IFERROR(__xludf.DUMMYFUNCTION("""COMPUTED_VALUE"""),"")</f>
        <v/>
      </c>
      <c r="AG271" s="65" t="str">
        <f ca="1">IFERROR(__xludf.DUMMYFUNCTION("""COMPUTED_VALUE"""),"")</f>
        <v/>
      </c>
    </row>
    <row r="272" spans="1:33" ht="13">
      <c r="A272" s="63">
        <v>2</v>
      </c>
      <c r="B272" s="64" t="str">
        <f ca="1">IFERROR(__xludf.DUMMYFUNCTION("""COMPUTED_VALUE"""),"CONCENTRACIÓN CAMILO TORRES")</f>
        <v>CONCENTRACIÓN CAMILO TORRES</v>
      </c>
      <c r="C272" s="65">
        <f ca="1">IFERROR(__xludf.DUMMYFUNCTION("""COMPUTED_VALUE"""),11)</f>
        <v>11</v>
      </c>
      <c r="D272" s="66" t="str">
        <f ca="1">IFERROR(__xludf.DUMMYFUNCTION("""COMPUTED_VALUE"""),"Pendiente por Digitar")</f>
        <v>Pendiente por Digitar</v>
      </c>
      <c r="E272" s="65" t="str">
        <f ca="1">IFERROR(__xludf.DUMMYFUNCTION("""COMPUTED_VALUE"""),"")</f>
        <v/>
      </c>
      <c r="F272" s="65" t="str">
        <f ca="1">IFERROR(__xludf.DUMMYFUNCTION("""COMPUTED_VALUE"""),"")</f>
        <v/>
      </c>
      <c r="G272" s="65" t="str">
        <f ca="1">IFERROR(__xludf.DUMMYFUNCTION("""COMPUTED_VALUE"""),"")</f>
        <v/>
      </c>
      <c r="H272" s="65" t="str">
        <f ca="1">IFERROR(__xludf.DUMMYFUNCTION("""COMPUTED_VALUE"""),"")</f>
        <v/>
      </c>
      <c r="I272" s="65" t="str">
        <f ca="1">IFERROR(__xludf.DUMMYFUNCTION("""COMPUTED_VALUE"""),"")</f>
        <v/>
      </c>
      <c r="J272" s="65" t="str">
        <f ca="1">IFERROR(__xludf.DUMMYFUNCTION("""COMPUTED_VALUE"""),"")</f>
        <v/>
      </c>
      <c r="K272" s="65" t="str">
        <f ca="1">IFERROR(__xludf.DUMMYFUNCTION("""COMPUTED_VALUE"""),"")</f>
        <v/>
      </c>
      <c r="L272" s="65" t="str">
        <f ca="1">IFERROR(__xludf.DUMMYFUNCTION("""COMPUTED_VALUE"""),"")</f>
        <v/>
      </c>
      <c r="M272" s="65" t="str">
        <f ca="1">IFERROR(__xludf.DUMMYFUNCTION("""COMPUTED_VALUE"""),"")</f>
        <v/>
      </c>
      <c r="N272" s="65" t="str">
        <f ca="1">IFERROR(__xludf.DUMMYFUNCTION("""COMPUTED_VALUE"""),"")</f>
        <v/>
      </c>
      <c r="O272" s="65" t="str">
        <f ca="1">IFERROR(__xludf.DUMMYFUNCTION("""COMPUTED_VALUE"""),"")</f>
        <v/>
      </c>
      <c r="P272" s="65" t="str">
        <f ca="1">IFERROR(__xludf.DUMMYFUNCTION("""COMPUTED_VALUE"""),"")</f>
        <v/>
      </c>
      <c r="Q272" s="65" t="str">
        <f ca="1">IFERROR(__xludf.DUMMYFUNCTION("""COMPUTED_VALUE"""),"")</f>
        <v/>
      </c>
      <c r="R272" s="65" t="str">
        <f ca="1">IFERROR(__xludf.DUMMYFUNCTION("""COMPUTED_VALUE"""),"")</f>
        <v/>
      </c>
      <c r="S272" s="65" t="str">
        <f ca="1">IFERROR(__xludf.DUMMYFUNCTION("""COMPUTED_VALUE"""),"")</f>
        <v/>
      </c>
      <c r="T272" s="65" t="str">
        <f ca="1">IFERROR(__xludf.DUMMYFUNCTION("""COMPUTED_VALUE"""),"")</f>
        <v/>
      </c>
      <c r="U272" s="65" t="str">
        <f ca="1">IFERROR(__xludf.DUMMYFUNCTION("""COMPUTED_VALUE"""),"")</f>
        <v/>
      </c>
      <c r="V272" s="65" t="str">
        <f ca="1">IFERROR(__xludf.DUMMYFUNCTION("""COMPUTED_VALUE"""),"")</f>
        <v/>
      </c>
      <c r="W272" s="65" t="str">
        <f ca="1">IFERROR(__xludf.DUMMYFUNCTION("""COMPUTED_VALUE"""),"")</f>
        <v/>
      </c>
      <c r="X272" s="65" t="str">
        <f ca="1">IFERROR(__xludf.DUMMYFUNCTION("""COMPUTED_VALUE"""),"")</f>
        <v/>
      </c>
      <c r="Y272" s="65" t="str">
        <f ca="1">IFERROR(__xludf.DUMMYFUNCTION("""COMPUTED_VALUE"""),"")</f>
        <v/>
      </c>
      <c r="Z272" s="65" t="str">
        <f ca="1">IFERROR(__xludf.DUMMYFUNCTION("""COMPUTED_VALUE"""),"")</f>
        <v/>
      </c>
      <c r="AA272" s="65" t="str">
        <f ca="1">IFERROR(__xludf.DUMMYFUNCTION("""COMPUTED_VALUE"""),"")</f>
        <v/>
      </c>
      <c r="AB272" s="65" t="str">
        <f ca="1">IFERROR(__xludf.DUMMYFUNCTION("""COMPUTED_VALUE"""),"")</f>
        <v/>
      </c>
      <c r="AC272" s="65" t="str">
        <f ca="1">IFERROR(__xludf.DUMMYFUNCTION("""COMPUTED_VALUE"""),"")</f>
        <v/>
      </c>
      <c r="AD272" s="65" t="str">
        <f ca="1">IFERROR(__xludf.DUMMYFUNCTION("""COMPUTED_VALUE"""),"")</f>
        <v/>
      </c>
      <c r="AE272" s="65" t="str">
        <f ca="1">IFERROR(__xludf.DUMMYFUNCTION("""COMPUTED_VALUE"""),"")</f>
        <v/>
      </c>
      <c r="AF272" s="65" t="str">
        <f ca="1">IFERROR(__xludf.DUMMYFUNCTION("""COMPUTED_VALUE"""),"")</f>
        <v/>
      </c>
      <c r="AG272" s="65" t="str">
        <f ca="1">IFERROR(__xludf.DUMMYFUNCTION("""COMPUTED_VALUE"""),"")</f>
        <v/>
      </c>
    </row>
    <row r="273" spans="1:33" ht="13">
      <c r="A273" s="63">
        <v>2</v>
      </c>
      <c r="B273" s="64" t="str">
        <f ca="1">IFERROR(__xludf.DUMMYFUNCTION("""COMPUTED_VALUE"""),"CONCENTRACIÓN CAMILO TORRES")</f>
        <v>CONCENTRACIÓN CAMILO TORRES</v>
      </c>
      <c r="C273" s="65">
        <f ca="1">IFERROR(__xludf.DUMMYFUNCTION("""COMPUTED_VALUE"""),12)</f>
        <v>12</v>
      </c>
      <c r="D273" s="66" t="str">
        <f ca="1">IFERROR(__xludf.DUMMYFUNCTION("""COMPUTED_VALUE"""),"Pendiente por Digitar")</f>
        <v>Pendiente por Digitar</v>
      </c>
      <c r="E273" s="65" t="str">
        <f ca="1">IFERROR(__xludf.DUMMYFUNCTION("""COMPUTED_VALUE"""),"")</f>
        <v/>
      </c>
      <c r="F273" s="65" t="str">
        <f ca="1">IFERROR(__xludf.DUMMYFUNCTION("""COMPUTED_VALUE"""),"")</f>
        <v/>
      </c>
      <c r="G273" s="65" t="str">
        <f ca="1">IFERROR(__xludf.DUMMYFUNCTION("""COMPUTED_VALUE"""),"")</f>
        <v/>
      </c>
      <c r="H273" s="65" t="str">
        <f ca="1">IFERROR(__xludf.DUMMYFUNCTION("""COMPUTED_VALUE"""),"")</f>
        <v/>
      </c>
      <c r="I273" s="65" t="str">
        <f ca="1">IFERROR(__xludf.DUMMYFUNCTION("""COMPUTED_VALUE"""),"")</f>
        <v/>
      </c>
      <c r="J273" s="65" t="str">
        <f ca="1">IFERROR(__xludf.DUMMYFUNCTION("""COMPUTED_VALUE"""),"")</f>
        <v/>
      </c>
      <c r="K273" s="65" t="str">
        <f ca="1">IFERROR(__xludf.DUMMYFUNCTION("""COMPUTED_VALUE"""),"")</f>
        <v/>
      </c>
      <c r="L273" s="65" t="str">
        <f ca="1">IFERROR(__xludf.DUMMYFUNCTION("""COMPUTED_VALUE"""),"")</f>
        <v/>
      </c>
      <c r="M273" s="65" t="str">
        <f ca="1">IFERROR(__xludf.DUMMYFUNCTION("""COMPUTED_VALUE"""),"")</f>
        <v/>
      </c>
      <c r="N273" s="65" t="str">
        <f ca="1">IFERROR(__xludf.DUMMYFUNCTION("""COMPUTED_VALUE"""),"")</f>
        <v/>
      </c>
      <c r="O273" s="65" t="str">
        <f ca="1">IFERROR(__xludf.DUMMYFUNCTION("""COMPUTED_VALUE"""),"")</f>
        <v/>
      </c>
      <c r="P273" s="65" t="str">
        <f ca="1">IFERROR(__xludf.DUMMYFUNCTION("""COMPUTED_VALUE"""),"")</f>
        <v/>
      </c>
      <c r="Q273" s="65" t="str">
        <f ca="1">IFERROR(__xludf.DUMMYFUNCTION("""COMPUTED_VALUE"""),"")</f>
        <v/>
      </c>
      <c r="R273" s="65" t="str">
        <f ca="1">IFERROR(__xludf.DUMMYFUNCTION("""COMPUTED_VALUE"""),"")</f>
        <v/>
      </c>
      <c r="S273" s="65" t="str">
        <f ca="1">IFERROR(__xludf.DUMMYFUNCTION("""COMPUTED_VALUE"""),"")</f>
        <v/>
      </c>
      <c r="T273" s="65" t="str">
        <f ca="1">IFERROR(__xludf.DUMMYFUNCTION("""COMPUTED_VALUE"""),"")</f>
        <v/>
      </c>
      <c r="U273" s="65" t="str">
        <f ca="1">IFERROR(__xludf.DUMMYFUNCTION("""COMPUTED_VALUE"""),"")</f>
        <v/>
      </c>
      <c r="V273" s="65" t="str">
        <f ca="1">IFERROR(__xludf.DUMMYFUNCTION("""COMPUTED_VALUE"""),"")</f>
        <v/>
      </c>
      <c r="W273" s="65" t="str">
        <f ca="1">IFERROR(__xludf.DUMMYFUNCTION("""COMPUTED_VALUE"""),"")</f>
        <v/>
      </c>
      <c r="X273" s="65" t="str">
        <f ca="1">IFERROR(__xludf.DUMMYFUNCTION("""COMPUTED_VALUE"""),"")</f>
        <v/>
      </c>
      <c r="Y273" s="65" t="str">
        <f ca="1">IFERROR(__xludf.DUMMYFUNCTION("""COMPUTED_VALUE"""),"")</f>
        <v/>
      </c>
      <c r="Z273" s="65" t="str">
        <f ca="1">IFERROR(__xludf.DUMMYFUNCTION("""COMPUTED_VALUE"""),"")</f>
        <v/>
      </c>
      <c r="AA273" s="65" t="str">
        <f ca="1">IFERROR(__xludf.DUMMYFUNCTION("""COMPUTED_VALUE"""),"")</f>
        <v/>
      </c>
      <c r="AB273" s="65" t="str">
        <f ca="1">IFERROR(__xludf.DUMMYFUNCTION("""COMPUTED_VALUE"""),"")</f>
        <v/>
      </c>
      <c r="AC273" s="65" t="str">
        <f ca="1">IFERROR(__xludf.DUMMYFUNCTION("""COMPUTED_VALUE"""),"")</f>
        <v/>
      </c>
      <c r="AD273" s="65" t="str">
        <f ca="1">IFERROR(__xludf.DUMMYFUNCTION("""COMPUTED_VALUE"""),"")</f>
        <v/>
      </c>
      <c r="AE273" s="65" t="str">
        <f ca="1">IFERROR(__xludf.DUMMYFUNCTION("""COMPUTED_VALUE"""),"")</f>
        <v/>
      </c>
      <c r="AF273" s="65" t="str">
        <f ca="1">IFERROR(__xludf.DUMMYFUNCTION("""COMPUTED_VALUE"""),"")</f>
        <v/>
      </c>
      <c r="AG273" s="65" t="str">
        <f ca="1">IFERROR(__xludf.DUMMYFUNCTION("""COMPUTED_VALUE"""),"")</f>
        <v/>
      </c>
    </row>
    <row r="274" spans="1:33" ht="13">
      <c r="A274" s="63">
        <v>2</v>
      </c>
      <c r="B274" s="64" t="str">
        <f ca="1">IFERROR(__xludf.DUMMYFUNCTION("""COMPUTED_VALUE"""),"CONCENTRACIÓN CAMILO TORRES")</f>
        <v>CONCENTRACIÓN CAMILO TORRES</v>
      </c>
      <c r="C274" s="65">
        <f ca="1">IFERROR(__xludf.DUMMYFUNCTION("""COMPUTED_VALUE"""),13)</f>
        <v>13</v>
      </c>
      <c r="D274" s="66" t="str">
        <f ca="1">IFERROR(__xludf.DUMMYFUNCTION("""COMPUTED_VALUE"""),"Pendiente por Digitar")</f>
        <v>Pendiente por Digitar</v>
      </c>
      <c r="E274" s="65" t="str">
        <f ca="1">IFERROR(__xludf.DUMMYFUNCTION("""COMPUTED_VALUE"""),"")</f>
        <v/>
      </c>
      <c r="F274" s="65" t="str">
        <f ca="1">IFERROR(__xludf.DUMMYFUNCTION("""COMPUTED_VALUE"""),"")</f>
        <v/>
      </c>
      <c r="G274" s="65" t="str">
        <f ca="1">IFERROR(__xludf.DUMMYFUNCTION("""COMPUTED_VALUE"""),"")</f>
        <v/>
      </c>
      <c r="H274" s="65" t="str">
        <f ca="1">IFERROR(__xludf.DUMMYFUNCTION("""COMPUTED_VALUE"""),"")</f>
        <v/>
      </c>
      <c r="I274" s="65" t="str">
        <f ca="1">IFERROR(__xludf.DUMMYFUNCTION("""COMPUTED_VALUE"""),"")</f>
        <v/>
      </c>
      <c r="J274" s="65" t="str">
        <f ca="1">IFERROR(__xludf.DUMMYFUNCTION("""COMPUTED_VALUE"""),"")</f>
        <v/>
      </c>
      <c r="K274" s="65" t="str">
        <f ca="1">IFERROR(__xludf.DUMMYFUNCTION("""COMPUTED_VALUE"""),"")</f>
        <v/>
      </c>
      <c r="L274" s="65" t="str">
        <f ca="1">IFERROR(__xludf.DUMMYFUNCTION("""COMPUTED_VALUE"""),"")</f>
        <v/>
      </c>
      <c r="M274" s="65" t="str">
        <f ca="1">IFERROR(__xludf.DUMMYFUNCTION("""COMPUTED_VALUE"""),"")</f>
        <v/>
      </c>
      <c r="N274" s="65" t="str">
        <f ca="1">IFERROR(__xludf.DUMMYFUNCTION("""COMPUTED_VALUE"""),"")</f>
        <v/>
      </c>
      <c r="O274" s="65" t="str">
        <f ca="1">IFERROR(__xludf.DUMMYFUNCTION("""COMPUTED_VALUE"""),"")</f>
        <v/>
      </c>
      <c r="P274" s="65" t="str">
        <f ca="1">IFERROR(__xludf.DUMMYFUNCTION("""COMPUTED_VALUE"""),"")</f>
        <v/>
      </c>
      <c r="Q274" s="65" t="str">
        <f ca="1">IFERROR(__xludf.DUMMYFUNCTION("""COMPUTED_VALUE"""),"")</f>
        <v/>
      </c>
      <c r="R274" s="65" t="str">
        <f ca="1">IFERROR(__xludf.DUMMYFUNCTION("""COMPUTED_VALUE"""),"")</f>
        <v/>
      </c>
      <c r="S274" s="65" t="str">
        <f ca="1">IFERROR(__xludf.DUMMYFUNCTION("""COMPUTED_VALUE"""),"")</f>
        <v/>
      </c>
      <c r="T274" s="65" t="str">
        <f ca="1">IFERROR(__xludf.DUMMYFUNCTION("""COMPUTED_VALUE"""),"")</f>
        <v/>
      </c>
      <c r="U274" s="65" t="str">
        <f ca="1">IFERROR(__xludf.DUMMYFUNCTION("""COMPUTED_VALUE"""),"")</f>
        <v/>
      </c>
      <c r="V274" s="65" t="str">
        <f ca="1">IFERROR(__xludf.DUMMYFUNCTION("""COMPUTED_VALUE"""),"")</f>
        <v/>
      </c>
      <c r="W274" s="65" t="str">
        <f ca="1">IFERROR(__xludf.DUMMYFUNCTION("""COMPUTED_VALUE"""),"")</f>
        <v/>
      </c>
      <c r="X274" s="65" t="str">
        <f ca="1">IFERROR(__xludf.DUMMYFUNCTION("""COMPUTED_VALUE"""),"")</f>
        <v/>
      </c>
      <c r="Y274" s="65" t="str">
        <f ca="1">IFERROR(__xludf.DUMMYFUNCTION("""COMPUTED_VALUE"""),"")</f>
        <v/>
      </c>
      <c r="Z274" s="65" t="str">
        <f ca="1">IFERROR(__xludf.DUMMYFUNCTION("""COMPUTED_VALUE"""),"")</f>
        <v/>
      </c>
      <c r="AA274" s="65" t="str">
        <f ca="1">IFERROR(__xludf.DUMMYFUNCTION("""COMPUTED_VALUE"""),"")</f>
        <v/>
      </c>
      <c r="AB274" s="65" t="str">
        <f ca="1">IFERROR(__xludf.DUMMYFUNCTION("""COMPUTED_VALUE"""),"")</f>
        <v/>
      </c>
      <c r="AC274" s="65" t="str">
        <f ca="1">IFERROR(__xludf.DUMMYFUNCTION("""COMPUTED_VALUE"""),"")</f>
        <v/>
      </c>
      <c r="AD274" s="65" t="str">
        <f ca="1">IFERROR(__xludf.DUMMYFUNCTION("""COMPUTED_VALUE"""),"")</f>
        <v/>
      </c>
      <c r="AE274" s="65" t="str">
        <f ca="1">IFERROR(__xludf.DUMMYFUNCTION("""COMPUTED_VALUE"""),"")</f>
        <v/>
      </c>
      <c r="AF274" s="65" t="str">
        <f ca="1">IFERROR(__xludf.DUMMYFUNCTION("""COMPUTED_VALUE"""),"")</f>
        <v/>
      </c>
      <c r="AG274" s="65" t="str">
        <f ca="1">IFERROR(__xludf.DUMMYFUNCTION("""COMPUTED_VALUE"""),"")</f>
        <v/>
      </c>
    </row>
    <row r="275" spans="1:33" ht="13">
      <c r="A275" s="63">
        <v>2</v>
      </c>
      <c r="B275" s="64" t="str">
        <f ca="1">IFERROR(__xludf.DUMMYFUNCTION("""COMPUTED_VALUE"""),"CONCENTRACIÓN CAMILO TORRES")</f>
        <v>CONCENTRACIÓN CAMILO TORRES</v>
      </c>
      <c r="C275" s="65">
        <f ca="1">IFERROR(__xludf.DUMMYFUNCTION("""COMPUTED_VALUE"""),14)</f>
        <v>14</v>
      </c>
      <c r="D275" s="66" t="str">
        <f ca="1">IFERROR(__xludf.DUMMYFUNCTION("""COMPUTED_VALUE"""),"Pendiente por Digitar")</f>
        <v>Pendiente por Digitar</v>
      </c>
      <c r="E275" s="65" t="str">
        <f ca="1">IFERROR(__xludf.DUMMYFUNCTION("""COMPUTED_VALUE"""),"")</f>
        <v/>
      </c>
      <c r="F275" s="65" t="str">
        <f ca="1">IFERROR(__xludf.DUMMYFUNCTION("""COMPUTED_VALUE"""),"")</f>
        <v/>
      </c>
      <c r="G275" s="65" t="str">
        <f ca="1">IFERROR(__xludf.DUMMYFUNCTION("""COMPUTED_VALUE"""),"")</f>
        <v/>
      </c>
      <c r="H275" s="65" t="str">
        <f ca="1">IFERROR(__xludf.DUMMYFUNCTION("""COMPUTED_VALUE"""),"")</f>
        <v/>
      </c>
      <c r="I275" s="65" t="str">
        <f ca="1">IFERROR(__xludf.DUMMYFUNCTION("""COMPUTED_VALUE"""),"")</f>
        <v/>
      </c>
      <c r="J275" s="65" t="str">
        <f ca="1">IFERROR(__xludf.DUMMYFUNCTION("""COMPUTED_VALUE"""),"")</f>
        <v/>
      </c>
      <c r="K275" s="65" t="str">
        <f ca="1">IFERROR(__xludf.DUMMYFUNCTION("""COMPUTED_VALUE"""),"")</f>
        <v/>
      </c>
      <c r="L275" s="65" t="str">
        <f ca="1">IFERROR(__xludf.DUMMYFUNCTION("""COMPUTED_VALUE"""),"")</f>
        <v/>
      </c>
      <c r="M275" s="65" t="str">
        <f ca="1">IFERROR(__xludf.DUMMYFUNCTION("""COMPUTED_VALUE"""),"")</f>
        <v/>
      </c>
      <c r="N275" s="65" t="str">
        <f ca="1">IFERROR(__xludf.DUMMYFUNCTION("""COMPUTED_VALUE"""),"")</f>
        <v/>
      </c>
      <c r="O275" s="65" t="str">
        <f ca="1">IFERROR(__xludf.DUMMYFUNCTION("""COMPUTED_VALUE"""),"")</f>
        <v/>
      </c>
      <c r="P275" s="65" t="str">
        <f ca="1">IFERROR(__xludf.DUMMYFUNCTION("""COMPUTED_VALUE"""),"")</f>
        <v/>
      </c>
      <c r="Q275" s="65" t="str">
        <f ca="1">IFERROR(__xludf.DUMMYFUNCTION("""COMPUTED_VALUE"""),"")</f>
        <v/>
      </c>
      <c r="R275" s="65" t="str">
        <f ca="1">IFERROR(__xludf.DUMMYFUNCTION("""COMPUTED_VALUE"""),"")</f>
        <v/>
      </c>
      <c r="S275" s="65" t="str">
        <f ca="1">IFERROR(__xludf.DUMMYFUNCTION("""COMPUTED_VALUE"""),"")</f>
        <v/>
      </c>
      <c r="T275" s="65" t="str">
        <f ca="1">IFERROR(__xludf.DUMMYFUNCTION("""COMPUTED_VALUE"""),"")</f>
        <v/>
      </c>
      <c r="U275" s="65" t="str">
        <f ca="1">IFERROR(__xludf.DUMMYFUNCTION("""COMPUTED_VALUE"""),"")</f>
        <v/>
      </c>
      <c r="V275" s="65" t="str">
        <f ca="1">IFERROR(__xludf.DUMMYFUNCTION("""COMPUTED_VALUE"""),"")</f>
        <v/>
      </c>
      <c r="W275" s="65" t="str">
        <f ca="1">IFERROR(__xludf.DUMMYFUNCTION("""COMPUTED_VALUE"""),"")</f>
        <v/>
      </c>
      <c r="X275" s="65" t="str">
        <f ca="1">IFERROR(__xludf.DUMMYFUNCTION("""COMPUTED_VALUE"""),"")</f>
        <v/>
      </c>
      <c r="Y275" s="65" t="str">
        <f ca="1">IFERROR(__xludf.DUMMYFUNCTION("""COMPUTED_VALUE"""),"")</f>
        <v/>
      </c>
      <c r="Z275" s="65" t="str">
        <f ca="1">IFERROR(__xludf.DUMMYFUNCTION("""COMPUTED_VALUE"""),"")</f>
        <v/>
      </c>
      <c r="AA275" s="65" t="str">
        <f ca="1">IFERROR(__xludf.DUMMYFUNCTION("""COMPUTED_VALUE"""),"")</f>
        <v/>
      </c>
      <c r="AB275" s="65" t="str">
        <f ca="1">IFERROR(__xludf.DUMMYFUNCTION("""COMPUTED_VALUE"""),"")</f>
        <v/>
      </c>
      <c r="AC275" s="65" t="str">
        <f ca="1">IFERROR(__xludf.DUMMYFUNCTION("""COMPUTED_VALUE"""),"")</f>
        <v/>
      </c>
      <c r="AD275" s="65" t="str">
        <f ca="1">IFERROR(__xludf.DUMMYFUNCTION("""COMPUTED_VALUE"""),"")</f>
        <v/>
      </c>
      <c r="AE275" s="65" t="str">
        <f ca="1">IFERROR(__xludf.DUMMYFUNCTION("""COMPUTED_VALUE"""),"")</f>
        <v/>
      </c>
      <c r="AF275" s="65" t="str">
        <f ca="1">IFERROR(__xludf.DUMMYFUNCTION("""COMPUTED_VALUE"""),"")</f>
        <v/>
      </c>
      <c r="AG275" s="65" t="str">
        <f ca="1">IFERROR(__xludf.DUMMYFUNCTION("""COMPUTED_VALUE"""),"")</f>
        <v/>
      </c>
    </row>
    <row r="276" spans="1:33" ht="13">
      <c r="A276" s="63">
        <v>2</v>
      </c>
      <c r="B276" s="64" t="str">
        <f ca="1">IFERROR(__xludf.DUMMYFUNCTION("""COMPUTED_VALUE"""),"CONCENTRACIÓN CAMILO TORRES")</f>
        <v>CONCENTRACIÓN CAMILO TORRES</v>
      </c>
      <c r="C276" s="65">
        <f ca="1">IFERROR(__xludf.DUMMYFUNCTION("""COMPUTED_VALUE"""),15)</f>
        <v>15</v>
      </c>
      <c r="D276" s="66" t="str">
        <f ca="1">IFERROR(__xludf.DUMMYFUNCTION("""COMPUTED_VALUE"""),"Pendiente por Digitar")</f>
        <v>Pendiente por Digitar</v>
      </c>
      <c r="E276" s="65" t="str">
        <f ca="1">IFERROR(__xludf.DUMMYFUNCTION("""COMPUTED_VALUE"""),"")</f>
        <v/>
      </c>
      <c r="F276" s="65" t="str">
        <f ca="1">IFERROR(__xludf.DUMMYFUNCTION("""COMPUTED_VALUE"""),"")</f>
        <v/>
      </c>
      <c r="G276" s="65" t="str">
        <f ca="1">IFERROR(__xludf.DUMMYFUNCTION("""COMPUTED_VALUE"""),"")</f>
        <v/>
      </c>
      <c r="H276" s="65" t="str">
        <f ca="1">IFERROR(__xludf.DUMMYFUNCTION("""COMPUTED_VALUE"""),"")</f>
        <v/>
      </c>
      <c r="I276" s="65" t="str">
        <f ca="1">IFERROR(__xludf.DUMMYFUNCTION("""COMPUTED_VALUE"""),"")</f>
        <v/>
      </c>
      <c r="J276" s="65" t="str">
        <f ca="1">IFERROR(__xludf.DUMMYFUNCTION("""COMPUTED_VALUE"""),"")</f>
        <v/>
      </c>
      <c r="K276" s="65" t="str">
        <f ca="1">IFERROR(__xludf.DUMMYFUNCTION("""COMPUTED_VALUE"""),"")</f>
        <v/>
      </c>
      <c r="L276" s="65" t="str">
        <f ca="1">IFERROR(__xludf.DUMMYFUNCTION("""COMPUTED_VALUE"""),"")</f>
        <v/>
      </c>
      <c r="M276" s="65" t="str">
        <f ca="1">IFERROR(__xludf.DUMMYFUNCTION("""COMPUTED_VALUE"""),"")</f>
        <v/>
      </c>
      <c r="N276" s="65" t="str">
        <f ca="1">IFERROR(__xludf.DUMMYFUNCTION("""COMPUTED_VALUE"""),"")</f>
        <v/>
      </c>
      <c r="O276" s="65" t="str">
        <f ca="1">IFERROR(__xludf.DUMMYFUNCTION("""COMPUTED_VALUE"""),"")</f>
        <v/>
      </c>
      <c r="P276" s="65" t="str">
        <f ca="1">IFERROR(__xludf.DUMMYFUNCTION("""COMPUTED_VALUE"""),"")</f>
        <v/>
      </c>
      <c r="Q276" s="65" t="str">
        <f ca="1">IFERROR(__xludf.DUMMYFUNCTION("""COMPUTED_VALUE"""),"")</f>
        <v/>
      </c>
      <c r="R276" s="65" t="str">
        <f ca="1">IFERROR(__xludf.DUMMYFUNCTION("""COMPUTED_VALUE"""),"")</f>
        <v/>
      </c>
      <c r="S276" s="65" t="str">
        <f ca="1">IFERROR(__xludf.DUMMYFUNCTION("""COMPUTED_VALUE"""),"")</f>
        <v/>
      </c>
      <c r="T276" s="65" t="str">
        <f ca="1">IFERROR(__xludf.DUMMYFUNCTION("""COMPUTED_VALUE"""),"")</f>
        <v/>
      </c>
      <c r="U276" s="65" t="str">
        <f ca="1">IFERROR(__xludf.DUMMYFUNCTION("""COMPUTED_VALUE"""),"")</f>
        <v/>
      </c>
      <c r="V276" s="65" t="str">
        <f ca="1">IFERROR(__xludf.DUMMYFUNCTION("""COMPUTED_VALUE"""),"")</f>
        <v/>
      </c>
      <c r="W276" s="65" t="str">
        <f ca="1">IFERROR(__xludf.DUMMYFUNCTION("""COMPUTED_VALUE"""),"")</f>
        <v/>
      </c>
      <c r="X276" s="65" t="str">
        <f ca="1">IFERROR(__xludf.DUMMYFUNCTION("""COMPUTED_VALUE"""),"")</f>
        <v/>
      </c>
      <c r="Y276" s="65" t="str">
        <f ca="1">IFERROR(__xludf.DUMMYFUNCTION("""COMPUTED_VALUE"""),"")</f>
        <v/>
      </c>
      <c r="Z276" s="65" t="str">
        <f ca="1">IFERROR(__xludf.DUMMYFUNCTION("""COMPUTED_VALUE"""),"")</f>
        <v/>
      </c>
      <c r="AA276" s="65" t="str">
        <f ca="1">IFERROR(__xludf.DUMMYFUNCTION("""COMPUTED_VALUE"""),"")</f>
        <v/>
      </c>
      <c r="AB276" s="65" t="str">
        <f ca="1">IFERROR(__xludf.DUMMYFUNCTION("""COMPUTED_VALUE"""),"")</f>
        <v/>
      </c>
      <c r="AC276" s="65" t="str">
        <f ca="1">IFERROR(__xludf.DUMMYFUNCTION("""COMPUTED_VALUE"""),"")</f>
        <v/>
      </c>
      <c r="AD276" s="65" t="str">
        <f ca="1">IFERROR(__xludf.DUMMYFUNCTION("""COMPUTED_VALUE"""),"")</f>
        <v/>
      </c>
      <c r="AE276" s="65" t="str">
        <f ca="1">IFERROR(__xludf.DUMMYFUNCTION("""COMPUTED_VALUE"""),"")</f>
        <v/>
      </c>
      <c r="AF276" s="65" t="str">
        <f ca="1">IFERROR(__xludf.DUMMYFUNCTION("""COMPUTED_VALUE"""),"")</f>
        <v/>
      </c>
      <c r="AG276" s="65" t="str">
        <f ca="1">IFERROR(__xludf.DUMMYFUNCTION("""COMPUTED_VALUE"""),"")</f>
        <v/>
      </c>
    </row>
    <row r="277" spans="1:33" ht="13">
      <c r="A277" s="63">
        <v>2</v>
      </c>
      <c r="B277" s="64" t="str">
        <f ca="1">IFERROR(__xludf.DUMMYFUNCTION("""COMPUTED_VALUE"""),"CONCENTRACIÓN CAMILO TORRES")</f>
        <v>CONCENTRACIÓN CAMILO TORRES</v>
      </c>
      <c r="C277" s="65">
        <f ca="1">IFERROR(__xludf.DUMMYFUNCTION("""COMPUTED_VALUE"""),16)</f>
        <v>16</v>
      </c>
      <c r="D277" s="66" t="str">
        <f ca="1">IFERROR(__xludf.DUMMYFUNCTION("""COMPUTED_VALUE"""),"Pendiente por Digitar")</f>
        <v>Pendiente por Digitar</v>
      </c>
      <c r="E277" s="65" t="str">
        <f ca="1">IFERROR(__xludf.DUMMYFUNCTION("""COMPUTED_VALUE"""),"")</f>
        <v/>
      </c>
      <c r="F277" s="65" t="str">
        <f ca="1">IFERROR(__xludf.DUMMYFUNCTION("""COMPUTED_VALUE"""),"")</f>
        <v/>
      </c>
      <c r="G277" s="65" t="str">
        <f ca="1">IFERROR(__xludf.DUMMYFUNCTION("""COMPUTED_VALUE"""),"")</f>
        <v/>
      </c>
      <c r="H277" s="65" t="str">
        <f ca="1">IFERROR(__xludf.DUMMYFUNCTION("""COMPUTED_VALUE"""),"")</f>
        <v/>
      </c>
      <c r="I277" s="65" t="str">
        <f ca="1">IFERROR(__xludf.DUMMYFUNCTION("""COMPUTED_VALUE"""),"")</f>
        <v/>
      </c>
      <c r="J277" s="65" t="str">
        <f ca="1">IFERROR(__xludf.DUMMYFUNCTION("""COMPUTED_VALUE"""),"")</f>
        <v/>
      </c>
      <c r="K277" s="65" t="str">
        <f ca="1">IFERROR(__xludf.DUMMYFUNCTION("""COMPUTED_VALUE"""),"")</f>
        <v/>
      </c>
      <c r="L277" s="65" t="str">
        <f ca="1">IFERROR(__xludf.DUMMYFUNCTION("""COMPUTED_VALUE"""),"")</f>
        <v/>
      </c>
      <c r="M277" s="65" t="str">
        <f ca="1">IFERROR(__xludf.DUMMYFUNCTION("""COMPUTED_VALUE"""),"")</f>
        <v/>
      </c>
      <c r="N277" s="65" t="str">
        <f ca="1">IFERROR(__xludf.DUMMYFUNCTION("""COMPUTED_VALUE"""),"")</f>
        <v/>
      </c>
      <c r="O277" s="65" t="str">
        <f ca="1">IFERROR(__xludf.DUMMYFUNCTION("""COMPUTED_VALUE"""),"")</f>
        <v/>
      </c>
      <c r="P277" s="65" t="str">
        <f ca="1">IFERROR(__xludf.DUMMYFUNCTION("""COMPUTED_VALUE"""),"")</f>
        <v/>
      </c>
      <c r="Q277" s="65" t="str">
        <f ca="1">IFERROR(__xludf.DUMMYFUNCTION("""COMPUTED_VALUE"""),"")</f>
        <v/>
      </c>
      <c r="R277" s="65" t="str">
        <f ca="1">IFERROR(__xludf.DUMMYFUNCTION("""COMPUTED_VALUE"""),"")</f>
        <v/>
      </c>
      <c r="S277" s="65" t="str">
        <f ca="1">IFERROR(__xludf.DUMMYFUNCTION("""COMPUTED_VALUE"""),"")</f>
        <v/>
      </c>
      <c r="T277" s="65" t="str">
        <f ca="1">IFERROR(__xludf.DUMMYFUNCTION("""COMPUTED_VALUE"""),"")</f>
        <v/>
      </c>
      <c r="U277" s="65" t="str">
        <f ca="1">IFERROR(__xludf.DUMMYFUNCTION("""COMPUTED_VALUE"""),"")</f>
        <v/>
      </c>
      <c r="V277" s="65" t="str">
        <f ca="1">IFERROR(__xludf.DUMMYFUNCTION("""COMPUTED_VALUE"""),"")</f>
        <v/>
      </c>
      <c r="W277" s="65" t="str">
        <f ca="1">IFERROR(__xludf.DUMMYFUNCTION("""COMPUTED_VALUE"""),"")</f>
        <v/>
      </c>
      <c r="X277" s="65" t="str">
        <f ca="1">IFERROR(__xludf.DUMMYFUNCTION("""COMPUTED_VALUE"""),"")</f>
        <v/>
      </c>
      <c r="Y277" s="65" t="str">
        <f ca="1">IFERROR(__xludf.DUMMYFUNCTION("""COMPUTED_VALUE"""),"")</f>
        <v/>
      </c>
      <c r="Z277" s="65" t="str">
        <f ca="1">IFERROR(__xludf.DUMMYFUNCTION("""COMPUTED_VALUE"""),"")</f>
        <v/>
      </c>
      <c r="AA277" s="65" t="str">
        <f ca="1">IFERROR(__xludf.DUMMYFUNCTION("""COMPUTED_VALUE"""),"")</f>
        <v/>
      </c>
      <c r="AB277" s="65" t="str">
        <f ca="1">IFERROR(__xludf.DUMMYFUNCTION("""COMPUTED_VALUE"""),"")</f>
        <v/>
      </c>
      <c r="AC277" s="65" t="str">
        <f ca="1">IFERROR(__xludf.DUMMYFUNCTION("""COMPUTED_VALUE"""),"")</f>
        <v/>
      </c>
      <c r="AD277" s="65" t="str">
        <f ca="1">IFERROR(__xludf.DUMMYFUNCTION("""COMPUTED_VALUE"""),"")</f>
        <v/>
      </c>
      <c r="AE277" s="65" t="str">
        <f ca="1">IFERROR(__xludf.DUMMYFUNCTION("""COMPUTED_VALUE"""),"")</f>
        <v/>
      </c>
      <c r="AF277" s="65" t="str">
        <f ca="1">IFERROR(__xludf.DUMMYFUNCTION("""COMPUTED_VALUE"""),"")</f>
        <v/>
      </c>
      <c r="AG277" s="65" t="str">
        <f ca="1">IFERROR(__xludf.DUMMYFUNCTION("""COMPUTED_VALUE"""),"")</f>
        <v/>
      </c>
    </row>
    <row r="278" spans="1:33" ht="13">
      <c r="A278" s="63">
        <v>2</v>
      </c>
      <c r="B278" s="64" t="str">
        <f ca="1">IFERROR(__xludf.DUMMYFUNCTION("""COMPUTED_VALUE"""),"CONCENTRACIÓN CAMILO TORRES")</f>
        <v>CONCENTRACIÓN CAMILO TORRES</v>
      </c>
      <c r="C278" s="65">
        <f ca="1">IFERROR(__xludf.DUMMYFUNCTION("""COMPUTED_VALUE"""),17)</f>
        <v>17</v>
      </c>
      <c r="D278" s="66" t="str">
        <f ca="1">IFERROR(__xludf.DUMMYFUNCTION("""COMPUTED_VALUE"""),"Pendiente por Digitar")</f>
        <v>Pendiente por Digitar</v>
      </c>
      <c r="E278" s="65" t="str">
        <f ca="1">IFERROR(__xludf.DUMMYFUNCTION("""COMPUTED_VALUE"""),"")</f>
        <v/>
      </c>
      <c r="F278" s="65" t="str">
        <f ca="1">IFERROR(__xludf.DUMMYFUNCTION("""COMPUTED_VALUE"""),"")</f>
        <v/>
      </c>
      <c r="G278" s="65" t="str">
        <f ca="1">IFERROR(__xludf.DUMMYFUNCTION("""COMPUTED_VALUE"""),"")</f>
        <v/>
      </c>
      <c r="H278" s="65" t="str">
        <f ca="1">IFERROR(__xludf.DUMMYFUNCTION("""COMPUTED_VALUE"""),"")</f>
        <v/>
      </c>
      <c r="I278" s="65" t="str">
        <f ca="1">IFERROR(__xludf.DUMMYFUNCTION("""COMPUTED_VALUE"""),"")</f>
        <v/>
      </c>
      <c r="J278" s="65" t="str">
        <f ca="1">IFERROR(__xludf.DUMMYFUNCTION("""COMPUTED_VALUE"""),"")</f>
        <v/>
      </c>
      <c r="K278" s="65" t="str">
        <f ca="1">IFERROR(__xludf.DUMMYFUNCTION("""COMPUTED_VALUE"""),"")</f>
        <v/>
      </c>
      <c r="L278" s="65" t="str">
        <f ca="1">IFERROR(__xludf.DUMMYFUNCTION("""COMPUTED_VALUE"""),"")</f>
        <v/>
      </c>
      <c r="M278" s="65" t="str">
        <f ca="1">IFERROR(__xludf.DUMMYFUNCTION("""COMPUTED_VALUE"""),"")</f>
        <v/>
      </c>
      <c r="N278" s="65" t="str">
        <f ca="1">IFERROR(__xludf.DUMMYFUNCTION("""COMPUTED_VALUE"""),"")</f>
        <v/>
      </c>
      <c r="O278" s="65" t="str">
        <f ca="1">IFERROR(__xludf.DUMMYFUNCTION("""COMPUTED_VALUE"""),"")</f>
        <v/>
      </c>
      <c r="P278" s="65" t="str">
        <f ca="1">IFERROR(__xludf.DUMMYFUNCTION("""COMPUTED_VALUE"""),"")</f>
        <v/>
      </c>
      <c r="Q278" s="65" t="str">
        <f ca="1">IFERROR(__xludf.DUMMYFUNCTION("""COMPUTED_VALUE"""),"")</f>
        <v/>
      </c>
      <c r="R278" s="65" t="str">
        <f ca="1">IFERROR(__xludf.DUMMYFUNCTION("""COMPUTED_VALUE"""),"")</f>
        <v/>
      </c>
      <c r="S278" s="65" t="str">
        <f ca="1">IFERROR(__xludf.DUMMYFUNCTION("""COMPUTED_VALUE"""),"")</f>
        <v/>
      </c>
      <c r="T278" s="65" t="str">
        <f ca="1">IFERROR(__xludf.DUMMYFUNCTION("""COMPUTED_VALUE"""),"")</f>
        <v/>
      </c>
      <c r="U278" s="65" t="str">
        <f ca="1">IFERROR(__xludf.DUMMYFUNCTION("""COMPUTED_VALUE"""),"")</f>
        <v/>
      </c>
      <c r="V278" s="65" t="str">
        <f ca="1">IFERROR(__xludf.DUMMYFUNCTION("""COMPUTED_VALUE"""),"")</f>
        <v/>
      </c>
      <c r="W278" s="65" t="str">
        <f ca="1">IFERROR(__xludf.DUMMYFUNCTION("""COMPUTED_VALUE"""),"")</f>
        <v/>
      </c>
      <c r="X278" s="65" t="str">
        <f ca="1">IFERROR(__xludf.DUMMYFUNCTION("""COMPUTED_VALUE"""),"")</f>
        <v/>
      </c>
      <c r="Y278" s="65" t="str">
        <f ca="1">IFERROR(__xludf.DUMMYFUNCTION("""COMPUTED_VALUE"""),"")</f>
        <v/>
      </c>
      <c r="Z278" s="65" t="str">
        <f ca="1">IFERROR(__xludf.DUMMYFUNCTION("""COMPUTED_VALUE"""),"")</f>
        <v/>
      </c>
      <c r="AA278" s="65" t="str">
        <f ca="1">IFERROR(__xludf.DUMMYFUNCTION("""COMPUTED_VALUE"""),"")</f>
        <v/>
      </c>
      <c r="AB278" s="65" t="str">
        <f ca="1">IFERROR(__xludf.DUMMYFUNCTION("""COMPUTED_VALUE"""),"")</f>
        <v/>
      </c>
      <c r="AC278" s="65" t="str">
        <f ca="1">IFERROR(__xludf.DUMMYFUNCTION("""COMPUTED_VALUE"""),"")</f>
        <v/>
      </c>
      <c r="AD278" s="65" t="str">
        <f ca="1">IFERROR(__xludf.DUMMYFUNCTION("""COMPUTED_VALUE"""),"")</f>
        <v/>
      </c>
      <c r="AE278" s="65" t="str">
        <f ca="1">IFERROR(__xludf.DUMMYFUNCTION("""COMPUTED_VALUE"""),"")</f>
        <v/>
      </c>
      <c r="AF278" s="65" t="str">
        <f ca="1">IFERROR(__xludf.DUMMYFUNCTION("""COMPUTED_VALUE"""),"")</f>
        <v/>
      </c>
      <c r="AG278" s="65" t="str">
        <f ca="1">IFERROR(__xludf.DUMMYFUNCTION("""COMPUTED_VALUE"""),"")</f>
        <v/>
      </c>
    </row>
    <row r="279" spans="1:33" ht="13">
      <c r="A279" s="63">
        <v>2</v>
      </c>
      <c r="B279" s="64" t="str">
        <f ca="1">IFERROR(__xludf.DUMMYFUNCTION("""COMPUTED_VALUE"""),"CONCENTRACIÓN CAMILO TORRES")</f>
        <v>CONCENTRACIÓN CAMILO TORRES</v>
      </c>
      <c r="C279" s="65">
        <f ca="1">IFERROR(__xludf.DUMMYFUNCTION("""COMPUTED_VALUE"""),18)</f>
        <v>18</v>
      </c>
      <c r="D279" s="66" t="str">
        <f ca="1">IFERROR(__xludf.DUMMYFUNCTION("""COMPUTED_VALUE"""),"Pendiente por Digitar")</f>
        <v>Pendiente por Digitar</v>
      </c>
      <c r="E279" s="65" t="str">
        <f ca="1">IFERROR(__xludf.DUMMYFUNCTION("""COMPUTED_VALUE"""),"")</f>
        <v/>
      </c>
      <c r="F279" s="65" t="str">
        <f ca="1">IFERROR(__xludf.DUMMYFUNCTION("""COMPUTED_VALUE"""),"")</f>
        <v/>
      </c>
      <c r="G279" s="65" t="str">
        <f ca="1">IFERROR(__xludf.DUMMYFUNCTION("""COMPUTED_VALUE"""),"")</f>
        <v/>
      </c>
      <c r="H279" s="65" t="str">
        <f ca="1">IFERROR(__xludf.DUMMYFUNCTION("""COMPUTED_VALUE"""),"")</f>
        <v/>
      </c>
      <c r="I279" s="65" t="str">
        <f ca="1">IFERROR(__xludf.DUMMYFUNCTION("""COMPUTED_VALUE"""),"")</f>
        <v/>
      </c>
      <c r="J279" s="65" t="str">
        <f ca="1">IFERROR(__xludf.DUMMYFUNCTION("""COMPUTED_VALUE"""),"")</f>
        <v/>
      </c>
      <c r="K279" s="65" t="str">
        <f ca="1">IFERROR(__xludf.DUMMYFUNCTION("""COMPUTED_VALUE"""),"")</f>
        <v/>
      </c>
      <c r="L279" s="65" t="str">
        <f ca="1">IFERROR(__xludf.DUMMYFUNCTION("""COMPUTED_VALUE"""),"")</f>
        <v/>
      </c>
      <c r="M279" s="65" t="str">
        <f ca="1">IFERROR(__xludf.DUMMYFUNCTION("""COMPUTED_VALUE"""),"")</f>
        <v/>
      </c>
      <c r="N279" s="65" t="str">
        <f ca="1">IFERROR(__xludf.DUMMYFUNCTION("""COMPUTED_VALUE"""),"")</f>
        <v/>
      </c>
      <c r="O279" s="65" t="str">
        <f ca="1">IFERROR(__xludf.DUMMYFUNCTION("""COMPUTED_VALUE"""),"")</f>
        <v/>
      </c>
      <c r="P279" s="65" t="str">
        <f ca="1">IFERROR(__xludf.DUMMYFUNCTION("""COMPUTED_VALUE"""),"")</f>
        <v/>
      </c>
      <c r="Q279" s="65" t="str">
        <f ca="1">IFERROR(__xludf.DUMMYFUNCTION("""COMPUTED_VALUE"""),"")</f>
        <v/>
      </c>
      <c r="R279" s="65" t="str">
        <f ca="1">IFERROR(__xludf.DUMMYFUNCTION("""COMPUTED_VALUE"""),"")</f>
        <v/>
      </c>
      <c r="S279" s="65" t="str">
        <f ca="1">IFERROR(__xludf.DUMMYFUNCTION("""COMPUTED_VALUE"""),"")</f>
        <v/>
      </c>
      <c r="T279" s="65" t="str">
        <f ca="1">IFERROR(__xludf.DUMMYFUNCTION("""COMPUTED_VALUE"""),"")</f>
        <v/>
      </c>
      <c r="U279" s="65" t="str">
        <f ca="1">IFERROR(__xludf.DUMMYFUNCTION("""COMPUTED_VALUE"""),"")</f>
        <v/>
      </c>
      <c r="V279" s="65" t="str">
        <f ca="1">IFERROR(__xludf.DUMMYFUNCTION("""COMPUTED_VALUE"""),"")</f>
        <v/>
      </c>
      <c r="W279" s="65" t="str">
        <f ca="1">IFERROR(__xludf.DUMMYFUNCTION("""COMPUTED_VALUE"""),"")</f>
        <v/>
      </c>
      <c r="X279" s="65" t="str">
        <f ca="1">IFERROR(__xludf.DUMMYFUNCTION("""COMPUTED_VALUE"""),"")</f>
        <v/>
      </c>
      <c r="Y279" s="65" t="str">
        <f ca="1">IFERROR(__xludf.DUMMYFUNCTION("""COMPUTED_VALUE"""),"")</f>
        <v/>
      </c>
      <c r="Z279" s="65" t="str">
        <f ca="1">IFERROR(__xludf.DUMMYFUNCTION("""COMPUTED_VALUE"""),"")</f>
        <v/>
      </c>
      <c r="AA279" s="65" t="str">
        <f ca="1">IFERROR(__xludf.DUMMYFUNCTION("""COMPUTED_VALUE"""),"")</f>
        <v/>
      </c>
      <c r="AB279" s="65" t="str">
        <f ca="1">IFERROR(__xludf.DUMMYFUNCTION("""COMPUTED_VALUE"""),"")</f>
        <v/>
      </c>
      <c r="AC279" s="65" t="str">
        <f ca="1">IFERROR(__xludf.DUMMYFUNCTION("""COMPUTED_VALUE"""),"")</f>
        <v/>
      </c>
      <c r="AD279" s="65" t="str">
        <f ca="1">IFERROR(__xludf.DUMMYFUNCTION("""COMPUTED_VALUE"""),"")</f>
        <v/>
      </c>
      <c r="AE279" s="65" t="str">
        <f ca="1">IFERROR(__xludf.DUMMYFUNCTION("""COMPUTED_VALUE"""),"")</f>
        <v/>
      </c>
      <c r="AF279" s="65" t="str">
        <f ca="1">IFERROR(__xludf.DUMMYFUNCTION("""COMPUTED_VALUE"""),"")</f>
        <v/>
      </c>
      <c r="AG279" s="65" t="str">
        <f ca="1">IFERROR(__xludf.DUMMYFUNCTION("""COMPUTED_VALUE"""),"")</f>
        <v/>
      </c>
    </row>
    <row r="280" spans="1:33" ht="13">
      <c r="A280" s="63">
        <v>2</v>
      </c>
      <c r="B280" s="64" t="str">
        <f ca="1">IFERROR(__xludf.DUMMYFUNCTION("""COMPUTED_VALUE"""),"CONCENTRACIÓN CAMILO TORRES")</f>
        <v>CONCENTRACIÓN CAMILO TORRES</v>
      </c>
      <c r="C280" s="65">
        <f ca="1">IFERROR(__xludf.DUMMYFUNCTION("""COMPUTED_VALUE"""),19)</f>
        <v>19</v>
      </c>
      <c r="D280" s="66" t="str">
        <f ca="1">IFERROR(__xludf.DUMMYFUNCTION("""COMPUTED_VALUE"""),"Pendiente por Digitar")</f>
        <v>Pendiente por Digitar</v>
      </c>
      <c r="E280" s="65" t="str">
        <f ca="1">IFERROR(__xludf.DUMMYFUNCTION("""COMPUTED_VALUE"""),"")</f>
        <v/>
      </c>
      <c r="F280" s="65" t="str">
        <f ca="1">IFERROR(__xludf.DUMMYFUNCTION("""COMPUTED_VALUE"""),"")</f>
        <v/>
      </c>
      <c r="G280" s="65" t="str">
        <f ca="1">IFERROR(__xludf.DUMMYFUNCTION("""COMPUTED_VALUE"""),"")</f>
        <v/>
      </c>
      <c r="H280" s="65" t="str">
        <f ca="1">IFERROR(__xludf.DUMMYFUNCTION("""COMPUTED_VALUE"""),"")</f>
        <v/>
      </c>
      <c r="I280" s="65" t="str">
        <f ca="1">IFERROR(__xludf.DUMMYFUNCTION("""COMPUTED_VALUE"""),"")</f>
        <v/>
      </c>
      <c r="J280" s="65" t="str">
        <f ca="1">IFERROR(__xludf.DUMMYFUNCTION("""COMPUTED_VALUE"""),"")</f>
        <v/>
      </c>
      <c r="K280" s="65" t="str">
        <f ca="1">IFERROR(__xludf.DUMMYFUNCTION("""COMPUTED_VALUE"""),"")</f>
        <v/>
      </c>
      <c r="L280" s="65" t="str">
        <f ca="1">IFERROR(__xludf.DUMMYFUNCTION("""COMPUTED_VALUE"""),"")</f>
        <v/>
      </c>
      <c r="M280" s="65" t="str">
        <f ca="1">IFERROR(__xludf.DUMMYFUNCTION("""COMPUTED_VALUE"""),"")</f>
        <v/>
      </c>
      <c r="N280" s="65" t="str">
        <f ca="1">IFERROR(__xludf.DUMMYFUNCTION("""COMPUTED_VALUE"""),"")</f>
        <v/>
      </c>
      <c r="O280" s="65" t="str">
        <f ca="1">IFERROR(__xludf.DUMMYFUNCTION("""COMPUTED_VALUE"""),"")</f>
        <v/>
      </c>
      <c r="P280" s="65" t="str">
        <f ca="1">IFERROR(__xludf.DUMMYFUNCTION("""COMPUTED_VALUE"""),"")</f>
        <v/>
      </c>
      <c r="Q280" s="65" t="str">
        <f ca="1">IFERROR(__xludf.DUMMYFUNCTION("""COMPUTED_VALUE"""),"")</f>
        <v/>
      </c>
      <c r="R280" s="65" t="str">
        <f ca="1">IFERROR(__xludf.DUMMYFUNCTION("""COMPUTED_VALUE"""),"")</f>
        <v/>
      </c>
      <c r="S280" s="65" t="str">
        <f ca="1">IFERROR(__xludf.DUMMYFUNCTION("""COMPUTED_VALUE"""),"")</f>
        <v/>
      </c>
      <c r="T280" s="65" t="str">
        <f ca="1">IFERROR(__xludf.DUMMYFUNCTION("""COMPUTED_VALUE"""),"")</f>
        <v/>
      </c>
      <c r="U280" s="65" t="str">
        <f ca="1">IFERROR(__xludf.DUMMYFUNCTION("""COMPUTED_VALUE"""),"")</f>
        <v/>
      </c>
      <c r="V280" s="65" t="str">
        <f ca="1">IFERROR(__xludf.DUMMYFUNCTION("""COMPUTED_VALUE"""),"")</f>
        <v/>
      </c>
      <c r="W280" s="65" t="str">
        <f ca="1">IFERROR(__xludf.DUMMYFUNCTION("""COMPUTED_VALUE"""),"")</f>
        <v/>
      </c>
      <c r="X280" s="65" t="str">
        <f ca="1">IFERROR(__xludf.DUMMYFUNCTION("""COMPUTED_VALUE"""),"")</f>
        <v/>
      </c>
      <c r="Y280" s="65" t="str">
        <f ca="1">IFERROR(__xludf.DUMMYFUNCTION("""COMPUTED_VALUE"""),"")</f>
        <v/>
      </c>
      <c r="Z280" s="65" t="str">
        <f ca="1">IFERROR(__xludf.DUMMYFUNCTION("""COMPUTED_VALUE"""),"")</f>
        <v/>
      </c>
      <c r="AA280" s="65" t="str">
        <f ca="1">IFERROR(__xludf.DUMMYFUNCTION("""COMPUTED_VALUE"""),"")</f>
        <v/>
      </c>
      <c r="AB280" s="65" t="str">
        <f ca="1">IFERROR(__xludf.DUMMYFUNCTION("""COMPUTED_VALUE"""),"")</f>
        <v/>
      </c>
      <c r="AC280" s="65" t="str">
        <f ca="1">IFERROR(__xludf.DUMMYFUNCTION("""COMPUTED_VALUE"""),"")</f>
        <v/>
      </c>
      <c r="AD280" s="65" t="str">
        <f ca="1">IFERROR(__xludf.DUMMYFUNCTION("""COMPUTED_VALUE"""),"")</f>
        <v/>
      </c>
      <c r="AE280" s="65" t="str">
        <f ca="1">IFERROR(__xludf.DUMMYFUNCTION("""COMPUTED_VALUE"""),"")</f>
        <v/>
      </c>
      <c r="AF280" s="65" t="str">
        <f ca="1">IFERROR(__xludf.DUMMYFUNCTION("""COMPUTED_VALUE"""),"")</f>
        <v/>
      </c>
      <c r="AG280" s="65" t="str">
        <f ca="1">IFERROR(__xludf.DUMMYFUNCTION("""COMPUTED_VALUE"""),"")</f>
        <v/>
      </c>
    </row>
    <row r="281" spans="1:33" ht="13">
      <c r="A281" s="63">
        <v>2</v>
      </c>
      <c r="B281" s="64" t="str">
        <f ca="1">IFERROR(__xludf.DUMMYFUNCTION("""COMPUTED_VALUE"""),"CONCENTRACIÓN CAMILO TORRES")</f>
        <v>CONCENTRACIÓN CAMILO TORRES</v>
      </c>
      <c r="C281" s="65">
        <f ca="1">IFERROR(__xludf.DUMMYFUNCTION("""COMPUTED_VALUE"""),20)</f>
        <v>20</v>
      </c>
      <c r="D281" s="66" t="str">
        <f ca="1">IFERROR(__xludf.DUMMYFUNCTION("""COMPUTED_VALUE"""),"Pendiente por Digitar")</f>
        <v>Pendiente por Digitar</v>
      </c>
      <c r="E281" s="65" t="str">
        <f ca="1">IFERROR(__xludf.DUMMYFUNCTION("""COMPUTED_VALUE"""),"")</f>
        <v/>
      </c>
      <c r="F281" s="65" t="str">
        <f ca="1">IFERROR(__xludf.DUMMYFUNCTION("""COMPUTED_VALUE"""),"")</f>
        <v/>
      </c>
      <c r="G281" s="65" t="str">
        <f ca="1">IFERROR(__xludf.DUMMYFUNCTION("""COMPUTED_VALUE"""),"")</f>
        <v/>
      </c>
      <c r="H281" s="65" t="str">
        <f ca="1">IFERROR(__xludf.DUMMYFUNCTION("""COMPUTED_VALUE"""),"")</f>
        <v/>
      </c>
      <c r="I281" s="65" t="str">
        <f ca="1">IFERROR(__xludf.DUMMYFUNCTION("""COMPUTED_VALUE"""),"")</f>
        <v/>
      </c>
      <c r="J281" s="65" t="str">
        <f ca="1">IFERROR(__xludf.DUMMYFUNCTION("""COMPUTED_VALUE"""),"")</f>
        <v/>
      </c>
      <c r="K281" s="65" t="str">
        <f ca="1">IFERROR(__xludf.DUMMYFUNCTION("""COMPUTED_VALUE"""),"")</f>
        <v/>
      </c>
      <c r="L281" s="65" t="str">
        <f ca="1">IFERROR(__xludf.DUMMYFUNCTION("""COMPUTED_VALUE"""),"")</f>
        <v/>
      </c>
      <c r="M281" s="65" t="str">
        <f ca="1">IFERROR(__xludf.DUMMYFUNCTION("""COMPUTED_VALUE"""),"")</f>
        <v/>
      </c>
      <c r="N281" s="65" t="str">
        <f ca="1">IFERROR(__xludf.DUMMYFUNCTION("""COMPUTED_VALUE"""),"")</f>
        <v/>
      </c>
      <c r="O281" s="65" t="str">
        <f ca="1">IFERROR(__xludf.DUMMYFUNCTION("""COMPUTED_VALUE"""),"")</f>
        <v/>
      </c>
      <c r="P281" s="65" t="str">
        <f ca="1">IFERROR(__xludf.DUMMYFUNCTION("""COMPUTED_VALUE"""),"")</f>
        <v/>
      </c>
      <c r="Q281" s="65" t="str">
        <f ca="1">IFERROR(__xludf.DUMMYFUNCTION("""COMPUTED_VALUE"""),"")</f>
        <v/>
      </c>
      <c r="R281" s="65" t="str">
        <f ca="1">IFERROR(__xludf.DUMMYFUNCTION("""COMPUTED_VALUE"""),"")</f>
        <v/>
      </c>
      <c r="S281" s="65" t="str">
        <f ca="1">IFERROR(__xludf.DUMMYFUNCTION("""COMPUTED_VALUE"""),"")</f>
        <v/>
      </c>
      <c r="T281" s="65" t="str">
        <f ca="1">IFERROR(__xludf.DUMMYFUNCTION("""COMPUTED_VALUE"""),"")</f>
        <v/>
      </c>
      <c r="U281" s="65" t="str">
        <f ca="1">IFERROR(__xludf.DUMMYFUNCTION("""COMPUTED_VALUE"""),"")</f>
        <v/>
      </c>
      <c r="V281" s="65" t="str">
        <f ca="1">IFERROR(__xludf.DUMMYFUNCTION("""COMPUTED_VALUE"""),"")</f>
        <v/>
      </c>
      <c r="W281" s="65" t="str">
        <f ca="1">IFERROR(__xludf.DUMMYFUNCTION("""COMPUTED_VALUE"""),"")</f>
        <v/>
      </c>
      <c r="X281" s="65" t="str">
        <f ca="1">IFERROR(__xludf.DUMMYFUNCTION("""COMPUTED_VALUE"""),"")</f>
        <v/>
      </c>
      <c r="Y281" s="65" t="str">
        <f ca="1">IFERROR(__xludf.DUMMYFUNCTION("""COMPUTED_VALUE"""),"")</f>
        <v/>
      </c>
      <c r="Z281" s="65" t="str">
        <f ca="1">IFERROR(__xludf.DUMMYFUNCTION("""COMPUTED_VALUE"""),"")</f>
        <v/>
      </c>
      <c r="AA281" s="65" t="str">
        <f ca="1">IFERROR(__xludf.DUMMYFUNCTION("""COMPUTED_VALUE"""),"")</f>
        <v/>
      </c>
      <c r="AB281" s="65" t="str">
        <f ca="1">IFERROR(__xludf.DUMMYFUNCTION("""COMPUTED_VALUE"""),"")</f>
        <v/>
      </c>
      <c r="AC281" s="65" t="str">
        <f ca="1">IFERROR(__xludf.DUMMYFUNCTION("""COMPUTED_VALUE"""),"")</f>
        <v/>
      </c>
      <c r="AD281" s="65" t="str">
        <f ca="1">IFERROR(__xludf.DUMMYFUNCTION("""COMPUTED_VALUE"""),"")</f>
        <v/>
      </c>
      <c r="AE281" s="65" t="str">
        <f ca="1">IFERROR(__xludf.DUMMYFUNCTION("""COMPUTED_VALUE"""),"")</f>
        <v/>
      </c>
      <c r="AF281" s="65" t="str">
        <f ca="1">IFERROR(__xludf.DUMMYFUNCTION("""COMPUTED_VALUE"""),"")</f>
        <v/>
      </c>
      <c r="AG281" s="65" t="str">
        <f ca="1">IFERROR(__xludf.DUMMYFUNCTION("""COMPUTED_VALUE"""),"")</f>
        <v/>
      </c>
    </row>
    <row r="282" spans="1:33" ht="13">
      <c r="A282" s="63">
        <v>2</v>
      </c>
      <c r="B282" s="64" t="str">
        <f ca="1">IFERROR(__xludf.DUMMYFUNCTION("""COMPUTED_VALUE"""),"CONCENTRACIÓN CAMILO TORRES")</f>
        <v>CONCENTRACIÓN CAMILO TORRES</v>
      </c>
      <c r="C282" s="65">
        <f ca="1">IFERROR(__xludf.DUMMYFUNCTION("""COMPUTED_VALUE"""),21)</f>
        <v>21</v>
      </c>
      <c r="D282" s="66" t="str">
        <f ca="1">IFERROR(__xludf.DUMMYFUNCTION("""COMPUTED_VALUE"""),"Pendiente por Digitar")</f>
        <v>Pendiente por Digitar</v>
      </c>
      <c r="E282" s="65" t="str">
        <f ca="1">IFERROR(__xludf.DUMMYFUNCTION("""COMPUTED_VALUE"""),"")</f>
        <v/>
      </c>
      <c r="F282" s="65" t="str">
        <f ca="1">IFERROR(__xludf.DUMMYFUNCTION("""COMPUTED_VALUE"""),"")</f>
        <v/>
      </c>
      <c r="G282" s="65" t="str">
        <f ca="1">IFERROR(__xludf.DUMMYFUNCTION("""COMPUTED_VALUE"""),"")</f>
        <v/>
      </c>
      <c r="H282" s="65" t="str">
        <f ca="1">IFERROR(__xludf.DUMMYFUNCTION("""COMPUTED_VALUE"""),"")</f>
        <v/>
      </c>
      <c r="I282" s="65" t="str">
        <f ca="1">IFERROR(__xludf.DUMMYFUNCTION("""COMPUTED_VALUE"""),"")</f>
        <v/>
      </c>
      <c r="J282" s="65" t="str">
        <f ca="1">IFERROR(__xludf.DUMMYFUNCTION("""COMPUTED_VALUE"""),"")</f>
        <v/>
      </c>
      <c r="K282" s="65" t="str">
        <f ca="1">IFERROR(__xludf.DUMMYFUNCTION("""COMPUTED_VALUE"""),"")</f>
        <v/>
      </c>
      <c r="L282" s="65" t="str">
        <f ca="1">IFERROR(__xludf.DUMMYFUNCTION("""COMPUTED_VALUE"""),"")</f>
        <v/>
      </c>
      <c r="M282" s="65" t="str">
        <f ca="1">IFERROR(__xludf.DUMMYFUNCTION("""COMPUTED_VALUE"""),"")</f>
        <v/>
      </c>
      <c r="N282" s="65" t="str">
        <f ca="1">IFERROR(__xludf.DUMMYFUNCTION("""COMPUTED_VALUE"""),"")</f>
        <v/>
      </c>
      <c r="O282" s="65" t="str">
        <f ca="1">IFERROR(__xludf.DUMMYFUNCTION("""COMPUTED_VALUE"""),"")</f>
        <v/>
      </c>
      <c r="P282" s="65" t="str">
        <f ca="1">IFERROR(__xludf.DUMMYFUNCTION("""COMPUTED_VALUE"""),"")</f>
        <v/>
      </c>
      <c r="Q282" s="65" t="str">
        <f ca="1">IFERROR(__xludf.DUMMYFUNCTION("""COMPUTED_VALUE"""),"")</f>
        <v/>
      </c>
      <c r="R282" s="65" t="str">
        <f ca="1">IFERROR(__xludf.DUMMYFUNCTION("""COMPUTED_VALUE"""),"")</f>
        <v/>
      </c>
      <c r="S282" s="65" t="str">
        <f ca="1">IFERROR(__xludf.DUMMYFUNCTION("""COMPUTED_VALUE"""),"")</f>
        <v/>
      </c>
      <c r="T282" s="65" t="str">
        <f ca="1">IFERROR(__xludf.DUMMYFUNCTION("""COMPUTED_VALUE"""),"")</f>
        <v/>
      </c>
      <c r="U282" s="65" t="str">
        <f ca="1">IFERROR(__xludf.DUMMYFUNCTION("""COMPUTED_VALUE"""),"")</f>
        <v/>
      </c>
      <c r="V282" s="65" t="str">
        <f ca="1">IFERROR(__xludf.DUMMYFUNCTION("""COMPUTED_VALUE"""),"")</f>
        <v/>
      </c>
      <c r="W282" s="65" t="str">
        <f ca="1">IFERROR(__xludf.DUMMYFUNCTION("""COMPUTED_VALUE"""),"")</f>
        <v/>
      </c>
      <c r="X282" s="65" t="str">
        <f ca="1">IFERROR(__xludf.DUMMYFUNCTION("""COMPUTED_VALUE"""),"")</f>
        <v/>
      </c>
      <c r="Y282" s="65" t="str">
        <f ca="1">IFERROR(__xludf.DUMMYFUNCTION("""COMPUTED_VALUE"""),"")</f>
        <v/>
      </c>
      <c r="Z282" s="65" t="str">
        <f ca="1">IFERROR(__xludf.DUMMYFUNCTION("""COMPUTED_VALUE"""),"")</f>
        <v/>
      </c>
      <c r="AA282" s="65" t="str">
        <f ca="1">IFERROR(__xludf.DUMMYFUNCTION("""COMPUTED_VALUE"""),"")</f>
        <v/>
      </c>
      <c r="AB282" s="65" t="str">
        <f ca="1">IFERROR(__xludf.DUMMYFUNCTION("""COMPUTED_VALUE"""),"")</f>
        <v/>
      </c>
      <c r="AC282" s="65" t="str">
        <f ca="1">IFERROR(__xludf.DUMMYFUNCTION("""COMPUTED_VALUE"""),"")</f>
        <v/>
      </c>
      <c r="AD282" s="65" t="str">
        <f ca="1">IFERROR(__xludf.DUMMYFUNCTION("""COMPUTED_VALUE"""),"")</f>
        <v/>
      </c>
      <c r="AE282" s="65" t="str">
        <f ca="1">IFERROR(__xludf.DUMMYFUNCTION("""COMPUTED_VALUE"""),"")</f>
        <v/>
      </c>
      <c r="AF282" s="65" t="str">
        <f ca="1">IFERROR(__xludf.DUMMYFUNCTION("""COMPUTED_VALUE"""),"")</f>
        <v/>
      </c>
      <c r="AG282" s="65" t="str">
        <f ca="1">IFERROR(__xludf.DUMMYFUNCTION("""COMPUTED_VALUE"""),"")</f>
        <v/>
      </c>
    </row>
    <row r="283" spans="1:33" ht="13">
      <c r="A283" s="63">
        <v>2</v>
      </c>
      <c r="B283" s="64" t="str">
        <f ca="1">IFERROR(__xludf.DUMMYFUNCTION("""COMPUTED_VALUE"""),"I.E. GEN. ST/DER - LA VEREDITA")</f>
        <v>I.E. GEN. ST/DER - LA VEREDITA</v>
      </c>
      <c r="C283" s="65">
        <f ca="1">IFERROR(__xludf.DUMMYFUNCTION("""COMPUTED_VALUE"""),1)</f>
        <v>1</v>
      </c>
      <c r="D283" s="66" t="str">
        <f ca="1">IFERROR(__xludf.DUMMYFUNCTION("""COMPUTED_VALUE"""),"Pendiente por Digitar")</f>
        <v>Pendiente por Digitar</v>
      </c>
      <c r="E283" s="65" t="str">
        <f ca="1">IFERROR(__xludf.DUMMYFUNCTION("""COMPUTED_VALUE"""),"")</f>
        <v/>
      </c>
      <c r="F283" s="65" t="str">
        <f ca="1">IFERROR(__xludf.DUMMYFUNCTION("""COMPUTED_VALUE"""),"")</f>
        <v/>
      </c>
      <c r="G283" s="65" t="str">
        <f ca="1">IFERROR(__xludf.DUMMYFUNCTION("""COMPUTED_VALUE"""),"")</f>
        <v/>
      </c>
      <c r="H283" s="65" t="str">
        <f ca="1">IFERROR(__xludf.DUMMYFUNCTION("""COMPUTED_VALUE"""),"")</f>
        <v/>
      </c>
      <c r="I283" s="65" t="str">
        <f ca="1">IFERROR(__xludf.DUMMYFUNCTION("""COMPUTED_VALUE"""),"")</f>
        <v/>
      </c>
      <c r="J283" s="65" t="str">
        <f ca="1">IFERROR(__xludf.DUMMYFUNCTION("""COMPUTED_VALUE"""),"")</f>
        <v/>
      </c>
      <c r="K283" s="65" t="str">
        <f ca="1">IFERROR(__xludf.DUMMYFUNCTION("""COMPUTED_VALUE"""),"")</f>
        <v/>
      </c>
      <c r="L283" s="65" t="str">
        <f ca="1">IFERROR(__xludf.DUMMYFUNCTION("""COMPUTED_VALUE"""),"")</f>
        <v/>
      </c>
      <c r="M283" s="65" t="str">
        <f ca="1">IFERROR(__xludf.DUMMYFUNCTION("""COMPUTED_VALUE"""),"")</f>
        <v/>
      </c>
      <c r="N283" s="65" t="str">
        <f ca="1">IFERROR(__xludf.DUMMYFUNCTION("""COMPUTED_VALUE"""),"")</f>
        <v/>
      </c>
      <c r="O283" s="65" t="str">
        <f ca="1">IFERROR(__xludf.DUMMYFUNCTION("""COMPUTED_VALUE"""),"")</f>
        <v/>
      </c>
      <c r="P283" s="65" t="str">
        <f ca="1">IFERROR(__xludf.DUMMYFUNCTION("""COMPUTED_VALUE"""),"")</f>
        <v/>
      </c>
      <c r="Q283" s="65" t="str">
        <f ca="1">IFERROR(__xludf.DUMMYFUNCTION("""COMPUTED_VALUE"""),"")</f>
        <v/>
      </c>
      <c r="R283" s="65" t="str">
        <f ca="1">IFERROR(__xludf.DUMMYFUNCTION("""COMPUTED_VALUE"""),"")</f>
        <v/>
      </c>
      <c r="S283" s="65" t="str">
        <f ca="1">IFERROR(__xludf.DUMMYFUNCTION("""COMPUTED_VALUE"""),"")</f>
        <v/>
      </c>
      <c r="T283" s="65" t="str">
        <f ca="1">IFERROR(__xludf.DUMMYFUNCTION("""COMPUTED_VALUE"""),"")</f>
        <v/>
      </c>
      <c r="U283" s="65" t="str">
        <f ca="1">IFERROR(__xludf.DUMMYFUNCTION("""COMPUTED_VALUE"""),"")</f>
        <v/>
      </c>
      <c r="V283" s="65" t="str">
        <f ca="1">IFERROR(__xludf.DUMMYFUNCTION("""COMPUTED_VALUE"""),"")</f>
        <v/>
      </c>
      <c r="W283" s="65" t="str">
        <f ca="1">IFERROR(__xludf.DUMMYFUNCTION("""COMPUTED_VALUE"""),"")</f>
        <v/>
      </c>
      <c r="X283" s="65" t="str">
        <f ca="1">IFERROR(__xludf.DUMMYFUNCTION("""COMPUTED_VALUE"""),"")</f>
        <v/>
      </c>
      <c r="Y283" s="65" t="str">
        <f ca="1">IFERROR(__xludf.DUMMYFUNCTION("""COMPUTED_VALUE"""),"")</f>
        <v/>
      </c>
      <c r="Z283" s="65" t="str">
        <f ca="1">IFERROR(__xludf.DUMMYFUNCTION("""COMPUTED_VALUE"""),"")</f>
        <v/>
      </c>
      <c r="AA283" s="65" t="str">
        <f ca="1">IFERROR(__xludf.DUMMYFUNCTION("""COMPUTED_VALUE"""),"")</f>
        <v/>
      </c>
      <c r="AB283" s="65" t="str">
        <f ca="1">IFERROR(__xludf.DUMMYFUNCTION("""COMPUTED_VALUE"""),"")</f>
        <v/>
      </c>
      <c r="AC283" s="65" t="str">
        <f ca="1">IFERROR(__xludf.DUMMYFUNCTION("""COMPUTED_VALUE"""),"")</f>
        <v/>
      </c>
      <c r="AD283" s="65" t="str">
        <f ca="1">IFERROR(__xludf.DUMMYFUNCTION("""COMPUTED_VALUE"""),"")</f>
        <v/>
      </c>
      <c r="AE283" s="65" t="str">
        <f ca="1">IFERROR(__xludf.DUMMYFUNCTION("""COMPUTED_VALUE"""),"")</f>
        <v/>
      </c>
      <c r="AF283" s="65" t="str">
        <f ca="1">IFERROR(__xludf.DUMMYFUNCTION("""COMPUTED_VALUE"""),"")</f>
        <v/>
      </c>
      <c r="AG283" s="65" t="str">
        <f ca="1">IFERROR(__xludf.DUMMYFUNCTION("""COMPUTED_VALUE"""),"")</f>
        <v/>
      </c>
    </row>
    <row r="284" spans="1:33" ht="13">
      <c r="A284" s="63">
        <v>2</v>
      </c>
      <c r="B284" s="64" t="str">
        <f ca="1">IFERROR(__xludf.DUMMYFUNCTION("""COMPUTED_VALUE"""),"I.E. GEN. ST/DER - LA VEREDITA")</f>
        <v>I.E. GEN. ST/DER - LA VEREDITA</v>
      </c>
      <c r="C284" s="65">
        <f ca="1">IFERROR(__xludf.DUMMYFUNCTION("""COMPUTED_VALUE"""),2)</f>
        <v>2</v>
      </c>
      <c r="D284" s="66" t="str">
        <f ca="1">IFERROR(__xludf.DUMMYFUNCTION("""COMPUTED_VALUE"""),"Pendiente por Digitar")</f>
        <v>Pendiente por Digitar</v>
      </c>
      <c r="E284" s="65" t="str">
        <f ca="1">IFERROR(__xludf.DUMMYFUNCTION("""COMPUTED_VALUE"""),"")</f>
        <v/>
      </c>
      <c r="F284" s="65" t="str">
        <f ca="1">IFERROR(__xludf.DUMMYFUNCTION("""COMPUTED_VALUE"""),"")</f>
        <v/>
      </c>
      <c r="G284" s="65" t="str">
        <f ca="1">IFERROR(__xludf.DUMMYFUNCTION("""COMPUTED_VALUE"""),"")</f>
        <v/>
      </c>
      <c r="H284" s="65" t="str">
        <f ca="1">IFERROR(__xludf.DUMMYFUNCTION("""COMPUTED_VALUE"""),"")</f>
        <v/>
      </c>
      <c r="I284" s="65" t="str">
        <f ca="1">IFERROR(__xludf.DUMMYFUNCTION("""COMPUTED_VALUE"""),"")</f>
        <v/>
      </c>
      <c r="J284" s="65" t="str">
        <f ca="1">IFERROR(__xludf.DUMMYFUNCTION("""COMPUTED_VALUE"""),"")</f>
        <v/>
      </c>
      <c r="K284" s="65" t="str">
        <f ca="1">IFERROR(__xludf.DUMMYFUNCTION("""COMPUTED_VALUE"""),"")</f>
        <v/>
      </c>
      <c r="L284" s="65" t="str">
        <f ca="1">IFERROR(__xludf.DUMMYFUNCTION("""COMPUTED_VALUE"""),"")</f>
        <v/>
      </c>
      <c r="M284" s="65" t="str">
        <f ca="1">IFERROR(__xludf.DUMMYFUNCTION("""COMPUTED_VALUE"""),"")</f>
        <v/>
      </c>
      <c r="N284" s="65" t="str">
        <f ca="1">IFERROR(__xludf.DUMMYFUNCTION("""COMPUTED_VALUE"""),"")</f>
        <v/>
      </c>
      <c r="O284" s="65" t="str">
        <f ca="1">IFERROR(__xludf.DUMMYFUNCTION("""COMPUTED_VALUE"""),"")</f>
        <v/>
      </c>
      <c r="P284" s="65" t="str">
        <f ca="1">IFERROR(__xludf.DUMMYFUNCTION("""COMPUTED_VALUE"""),"")</f>
        <v/>
      </c>
      <c r="Q284" s="65" t="str">
        <f ca="1">IFERROR(__xludf.DUMMYFUNCTION("""COMPUTED_VALUE"""),"")</f>
        <v/>
      </c>
      <c r="R284" s="65" t="str">
        <f ca="1">IFERROR(__xludf.DUMMYFUNCTION("""COMPUTED_VALUE"""),"")</f>
        <v/>
      </c>
      <c r="S284" s="65" t="str">
        <f ca="1">IFERROR(__xludf.DUMMYFUNCTION("""COMPUTED_VALUE"""),"")</f>
        <v/>
      </c>
      <c r="T284" s="65" t="str">
        <f ca="1">IFERROR(__xludf.DUMMYFUNCTION("""COMPUTED_VALUE"""),"")</f>
        <v/>
      </c>
      <c r="U284" s="65" t="str">
        <f ca="1">IFERROR(__xludf.DUMMYFUNCTION("""COMPUTED_VALUE"""),"")</f>
        <v/>
      </c>
      <c r="V284" s="65" t="str">
        <f ca="1">IFERROR(__xludf.DUMMYFUNCTION("""COMPUTED_VALUE"""),"")</f>
        <v/>
      </c>
      <c r="W284" s="65" t="str">
        <f ca="1">IFERROR(__xludf.DUMMYFUNCTION("""COMPUTED_VALUE"""),"")</f>
        <v/>
      </c>
      <c r="X284" s="65" t="str">
        <f ca="1">IFERROR(__xludf.DUMMYFUNCTION("""COMPUTED_VALUE"""),"")</f>
        <v/>
      </c>
      <c r="Y284" s="65" t="str">
        <f ca="1">IFERROR(__xludf.DUMMYFUNCTION("""COMPUTED_VALUE"""),"")</f>
        <v/>
      </c>
      <c r="Z284" s="65" t="str">
        <f ca="1">IFERROR(__xludf.DUMMYFUNCTION("""COMPUTED_VALUE"""),"")</f>
        <v/>
      </c>
      <c r="AA284" s="65" t="str">
        <f ca="1">IFERROR(__xludf.DUMMYFUNCTION("""COMPUTED_VALUE"""),"")</f>
        <v/>
      </c>
      <c r="AB284" s="65" t="str">
        <f ca="1">IFERROR(__xludf.DUMMYFUNCTION("""COMPUTED_VALUE"""),"")</f>
        <v/>
      </c>
      <c r="AC284" s="65" t="str">
        <f ca="1">IFERROR(__xludf.DUMMYFUNCTION("""COMPUTED_VALUE"""),"")</f>
        <v/>
      </c>
      <c r="AD284" s="65" t="str">
        <f ca="1">IFERROR(__xludf.DUMMYFUNCTION("""COMPUTED_VALUE"""),"")</f>
        <v/>
      </c>
      <c r="AE284" s="65" t="str">
        <f ca="1">IFERROR(__xludf.DUMMYFUNCTION("""COMPUTED_VALUE"""),"")</f>
        <v/>
      </c>
      <c r="AF284" s="65" t="str">
        <f ca="1">IFERROR(__xludf.DUMMYFUNCTION("""COMPUTED_VALUE"""),"")</f>
        <v/>
      </c>
      <c r="AG284" s="65" t="str">
        <f ca="1">IFERROR(__xludf.DUMMYFUNCTION("""COMPUTED_VALUE"""),"")</f>
        <v/>
      </c>
    </row>
    <row r="285" spans="1:33" ht="13">
      <c r="A285" s="63">
        <v>2</v>
      </c>
      <c r="B285" s="64" t="str">
        <f ca="1">IFERROR(__xludf.DUMMYFUNCTION("""COMPUTED_VALUE"""),"I.E. GEN. ST/DER - LA VEREDITA")</f>
        <v>I.E. GEN. ST/DER - LA VEREDITA</v>
      </c>
      <c r="C285" s="65">
        <f ca="1">IFERROR(__xludf.DUMMYFUNCTION("""COMPUTED_VALUE"""),3)</f>
        <v>3</v>
      </c>
      <c r="D285" s="66" t="str">
        <f ca="1">IFERROR(__xludf.DUMMYFUNCTION("""COMPUTED_VALUE"""),"Pendiente por Digitar")</f>
        <v>Pendiente por Digitar</v>
      </c>
      <c r="E285" s="65" t="str">
        <f ca="1">IFERROR(__xludf.DUMMYFUNCTION("""COMPUTED_VALUE"""),"")</f>
        <v/>
      </c>
      <c r="F285" s="65" t="str">
        <f ca="1">IFERROR(__xludf.DUMMYFUNCTION("""COMPUTED_VALUE"""),"")</f>
        <v/>
      </c>
      <c r="G285" s="65" t="str">
        <f ca="1">IFERROR(__xludf.DUMMYFUNCTION("""COMPUTED_VALUE"""),"")</f>
        <v/>
      </c>
      <c r="H285" s="65" t="str">
        <f ca="1">IFERROR(__xludf.DUMMYFUNCTION("""COMPUTED_VALUE"""),"")</f>
        <v/>
      </c>
      <c r="I285" s="65" t="str">
        <f ca="1">IFERROR(__xludf.DUMMYFUNCTION("""COMPUTED_VALUE"""),"")</f>
        <v/>
      </c>
      <c r="J285" s="65" t="str">
        <f ca="1">IFERROR(__xludf.DUMMYFUNCTION("""COMPUTED_VALUE"""),"")</f>
        <v/>
      </c>
      <c r="K285" s="65" t="str">
        <f ca="1">IFERROR(__xludf.DUMMYFUNCTION("""COMPUTED_VALUE"""),"")</f>
        <v/>
      </c>
      <c r="L285" s="65" t="str">
        <f ca="1">IFERROR(__xludf.DUMMYFUNCTION("""COMPUTED_VALUE"""),"")</f>
        <v/>
      </c>
      <c r="M285" s="65" t="str">
        <f ca="1">IFERROR(__xludf.DUMMYFUNCTION("""COMPUTED_VALUE"""),"")</f>
        <v/>
      </c>
      <c r="N285" s="65" t="str">
        <f ca="1">IFERROR(__xludf.DUMMYFUNCTION("""COMPUTED_VALUE"""),"")</f>
        <v/>
      </c>
      <c r="O285" s="65" t="str">
        <f ca="1">IFERROR(__xludf.DUMMYFUNCTION("""COMPUTED_VALUE"""),"")</f>
        <v/>
      </c>
      <c r="P285" s="65" t="str">
        <f ca="1">IFERROR(__xludf.DUMMYFUNCTION("""COMPUTED_VALUE"""),"")</f>
        <v/>
      </c>
      <c r="Q285" s="65" t="str">
        <f ca="1">IFERROR(__xludf.DUMMYFUNCTION("""COMPUTED_VALUE"""),"")</f>
        <v/>
      </c>
      <c r="R285" s="65" t="str">
        <f ca="1">IFERROR(__xludf.DUMMYFUNCTION("""COMPUTED_VALUE"""),"")</f>
        <v/>
      </c>
      <c r="S285" s="65" t="str">
        <f ca="1">IFERROR(__xludf.DUMMYFUNCTION("""COMPUTED_VALUE"""),"")</f>
        <v/>
      </c>
      <c r="T285" s="65" t="str">
        <f ca="1">IFERROR(__xludf.DUMMYFUNCTION("""COMPUTED_VALUE"""),"")</f>
        <v/>
      </c>
      <c r="U285" s="65" t="str">
        <f ca="1">IFERROR(__xludf.DUMMYFUNCTION("""COMPUTED_VALUE"""),"")</f>
        <v/>
      </c>
      <c r="V285" s="65" t="str">
        <f ca="1">IFERROR(__xludf.DUMMYFUNCTION("""COMPUTED_VALUE"""),"")</f>
        <v/>
      </c>
      <c r="W285" s="65" t="str">
        <f ca="1">IFERROR(__xludf.DUMMYFUNCTION("""COMPUTED_VALUE"""),"")</f>
        <v/>
      </c>
      <c r="X285" s="65" t="str">
        <f ca="1">IFERROR(__xludf.DUMMYFUNCTION("""COMPUTED_VALUE"""),"")</f>
        <v/>
      </c>
      <c r="Y285" s="65" t="str">
        <f ca="1">IFERROR(__xludf.DUMMYFUNCTION("""COMPUTED_VALUE"""),"")</f>
        <v/>
      </c>
      <c r="Z285" s="65" t="str">
        <f ca="1">IFERROR(__xludf.DUMMYFUNCTION("""COMPUTED_VALUE"""),"")</f>
        <v/>
      </c>
      <c r="AA285" s="65" t="str">
        <f ca="1">IFERROR(__xludf.DUMMYFUNCTION("""COMPUTED_VALUE"""),"")</f>
        <v/>
      </c>
      <c r="AB285" s="65" t="str">
        <f ca="1">IFERROR(__xludf.DUMMYFUNCTION("""COMPUTED_VALUE"""),"")</f>
        <v/>
      </c>
      <c r="AC285" s="65" t="str">
        <f ca="1">IFERROR(__xludf.DUMMYFUNCTION("""COMPUTED_VALUE"""),"")</f>
        <v/>
      </c>
      <c r="AD285" s="65" t="str">
        <f ca="1">IFERROR(__xludf.DUMMYFUNCTION("""COMPUTED_VALUE"""),"")</f>
        <v/>
      </c>
      <c r="AE285" s="65" t="str">
        <f ca="1">IFERROR(__xludf.DUMMYFUNCTION("""COMPUTED_VALUE"""),"")</f>
        <v/>
      </c>
      <c r="AF285" s="65" t="str">
        <f ca="1">IFERROR(__xludf.DUMMYFUNCTION("""COMPUTED_VALUE"""),"")</f>
        <v/>
      </c>
      <c r="AG285" s="65" t="str">
        <f ca="1">IFERROR(__xludf.DUMMYFUNCTION("""COMPUTED_VALUE"""),"")</f>
        <v/>
      </c>
    </row>
    <row r="286" spans="1:33" ht="13">
      <c r="A286" s="63">
        <v>2</v>
      </c>
      <c r="B286" s="64" t="str">
        <f ca="1">IFERROR(__xludf.DUMMYFUNCTION("""COMPUTED_VALUE"""),"I.E. GEN. ST/DER - LA VEREDITA")</f>
        <v>I.E. GEN. ST/DER - LA VEREDITA</v>
      </c>
      <c r="C286" s="65">
        <f ca="1">IFERROR(__xludf.DUMMYFUNCTION("""COMPUTED_VALUE"""),4)</f>
        <v>4</v>
      </c>
      <c r="D286" s="66" t="str">
        <f ca="1">IFERROR(__xludf.DUMMYFUNCTION("""COMPUTED_VALUE"""),"Pendiente por Digitar")</f>
        <v>Pendiente por Digitar</v>
      </c>
      <c r="E286" s="65" t="str">
        <f ca="1">IFERROR(__xludf.DUMMYFUNCTION("""COMPUTED_VALUE"""),"")</f>
        <v/>
      </c>
      <c r="F286" s="65" t="str">
        <f ca="1">IFERROR(__xludf.DUMMYFUNCTION("""COMPUTED_VALUE"""),"")</f>
        <v/>
      </c>
      <c r="G286" s="65" t="str">
        <f ca="1">IFERROR(__xludf.DUMMYFUNCTION("""COMPUTED_VALUE"""),"")</f>
        <v/>
      </c>
      <c r="H286" s="65" t="str">
        <f ca="1">IFERROR(__xludf.DUMMYFUNCTION("""COMPUTED_VALUE"""),"")</f>
        <v/>
      </c>
      <c r="I286" s="65" t="str">
        <f ca="1">IFERROR(__xludf.DUMMYFUNCTION("""COMPUTED_VALUE"""),"")</f>
        <v/>
      </c>
      <c r="J286" s="65" t="str">
        <f ca="1">IFERROR(__xludf.DUMMYFUNCTION("""COMPUTED_VALUE"""),"")</f>
        <v/>
      </c>
      <c r="K286" s="65" t="str">
        <f ca="1">IFERROR(__xludf.DUMMYFUNCTION("""COMPUTED_VALUE"""),"")</f>
        <v/>
      </c>
      <c r="L286" s="65" t="str">
        <f ca="1">IFERROR(__xludf.DUMMYFUNCTION("""COMPUTED_VALUE"""),"")</f>
        <v/>
      </c>
      <c r="M286" s="65" t="str">
        <f ca="1">IFERROR(__xludf.DUMMYFUNCTION("""COMPUTED_VALUE"""),"")</f>
        <v/>
      </c>
      <c r="N286" s="65" t="str">
        <f ca="1">IFERROR(__xludf.DUMMYFUNCTION("""COMPUTED_VALUE"""),"")</f>
        <v/>
      </c>
      <c r="O286" s="65" t="str">
        <f ca="1">IFERROR(__xludf.DUMMYFUNCTION("""COMPUTED_VALUE"""),"")</f>
        <v/>
      </c>
      <c r="P286" s="65" t="str">
        <f ca="1">IFERROR(__xludf.DUMMYFUNCTION("""COMPUTED_VALUE"""),"")</f>
        <v/>
      </c>
      <c r="Q286" s="65" t="str">
        <f ca="1">IFERROR(__xludf.DUMMYFUNCTION("""COMPUTED_VALUE"""),"")</f>
        <v/>
      </c>
      <c r="R286" s="65" t="str">
        <f ca="1">IFERROR(__xludf.DUMMYFUNCTION("""COMPUTED_VALUE"""),"")</f>
        <v/>
      </c>
      <c r="S286" s="65" t="str">
        <f ca="1">IFERROR(__xludf.DUMMYFUNCTION("""COMPUTED_VALUE"""),"")</f>
        <v/>
      </c>
      <c r="T286" s="65" t="str">
        <f ca="1">IFERROR(__xludf.DUMMYFUNCTION("""COMPUTED_VALUE"""),"")</f>
        <v/>
      </c>
      <c r="U286" s="65" t="str">
        <f ca="1">IFERROR(__xludf.DUMMYFUNCTION("""COMPUTED_VALUE"""),"")</f>
        <v/>
      </c>
      <c r="V286" s="65" t="str">
        <f ca="1">IFERROR(__xludf.DUMMYFUNCTION("""COMPUTED_VALUE"""),"")</f>
        <v/>
      </c>
      <c r="W286" s="65" t="str">
        <f ca="1">IFERROR(__xludf.DUMMYFUNCTION("""COMPUTED_VALUE"""),"")</f>
        <v/>
      </c>
      <c r="X286" s="65" t="str">
        <f ca="1">IFERROR(__xludf.DUMMYFUNCTION("""COMPUTED_VALUE"""),"")</f>
        <v/>
      </c>
      <c r="Y286" s="65" t="str">
        <f ca="1">IFERROR(__xludf.DUMMYFUNCTION("""COMPUTED_VALUE"""),"")</f>
        <v/>
      </c>
      <c r="Z286" s="65" t="str">
        <f ca="1">IFERROR(__xludf.DUMMYFUNCTION("""COMPUTED_VALUE"""),"")</f>
        <v/>
      </c>
      <c r="AA286" s="65" t="str">
        <f ca="1">IFERROR(__xludf.DUMMYFUNCTION("""COMPUTED_VALUE"""),"")</f>
        <v/>
      </c>
      <c r="AB286" s="65" t="str">
        <f ca="1">IFERROR(__xludf.DUMMYFUNCTION("""COMPUTED_VALUE"""),"")</f>
        <v/>
      </c>
      <c r="AC286" s="65" t="str">
        <f ca="1">IFERROR(__xludf.DUMMYFUNCTION("""COMPUTED_VALUE"""),"")</f>
        <v/>
      </c>
      <c r="AD286" s="65" t="str">
        <f ca="1">IFERROR(__xludf.DUMMYFUNCTION("""COMPUTED_VALUE"""),"")</f>
        <v/>
      </c>
      <c r="AE286" s="65" t="str">
        <f ca="1">IFERROR(__xludf.DUMMYFUNCTION("""COMPUTED_VALUE"""),"")</f>
        <v/>
      </c>
      <c r="AF286" s="65" t="str">
        <f ca="1">IFERROR(__xludf.DUMMYFUNCTION("""COMPUTED_VALUE"""),"")</f>
        <v/>
      </c>
      <c r="AG286" s="65" t="str">
        <f ca="1">IFERROR(__xludf.DUMMYFUNCTION("""COMPUTED_VALUE"""),"")</f>
        <v/>
      </c>
    </row>
    <row r="287" spans="1:33" ht="13">
      <c r="A287" s="63">
        <v>2</v>
      </c>
      <c r="B287" s="64" t="str">
        <f ca="1">IFERROR(__xludf.DUMMYFUNCTION("""COMPUTED_VALUE"""),"I.E. GEN. ST/DER - LA VEREDITA")</f>
        <v>I.E. GEN. ST/DER - LA VEREDITA</v>
      </c>
      <c r="C287" s="65">
        <f ca="1">IFERROR(__xludf.DUMMYFUNCTION("""COMPUTED_VALUE"""),5)</f>
        <v>5</v>
      </c>
      <c r="D287" s="66" t="str">
        <f ca="1">IFERROR(__xludf.DUMMYFUNCTION("""COMPUTED_VALUE"""),"Pendiente por Digitar")</f>
        <v>Pendiente por Digitar</v>
      </c>
      <c r="E287" s="65" t="str">
        <f ca="1">IFERROR(__xludf.DUMMYFUNCTION("""COMPUTED_VALUE"""),"")</f>
        <v/>
      </c>
      <c r="F287" s="65" t="str">
        <f ca="1">IFERROR(__xludf.DUMMYFUNCTION("""COMPUTED_VALUE"""),"")</f>
        <v/>
      </c>
      <c r="G287" s="65" t="str">
        <f ca="1">IFERROR(__xludf.DUMMYFUNCTION("""COMPUTED_VALUE"""),"")</f>
        <v/>
      </c>
      <c r="H287" s="65" t="str">
        <f ca="1">IFERROR(__xludf.DUMMYFUNCTION("""COMPUTED_VALUE"""),"")</f>
        <v/>
      </c>
      <c r="I287" s="65" t="str">
        <f ca="1">IFERROR(__xludf.DUMMYFUNCTION("""COMPUTED_VALUE"""),"")</f>
        <v/>
      </c>
      <c r="J287" s="65" t="str">
        <f ca="1">IFERROR(__xludf.DUMMYFUNCTION("""COMPUTED_VALUE"""),"")</f>
        <v/>
      </c>
      <c r="K287" s="65" t="str">
        <f ca="1">IFERROR(__xludf.DUMMYFUNCTION("""COMPUTED_VALUE"""),"")</f>
        <v/>
      </c>
      <c r="L287" s="65" t="str">
        <f ca="1">IFERROR(__xludf.DUMMYFUNCTION("""COMPUTED_VALUE"""),"")</f>
        <v/>
      </c>
      <c r="M287" s="65" t="str">
        <f ca="1">IFERROR(__xludf.DUMMYFUNCTION("""COMPUTED_VALUE"""),"")</f>
        <v/>
      </c>
      <c r="N287" s="65" t="str">
        <f ca="1">IFERROR(__xludf.DUMMYFUNCTION("""COMPUTED_VALUE"""),"")</f>
        <v/>
      </c>
      <c r="O287" s="65" t="str">
        <f ca="1">IFERROR(__xludf.DUMMYFUNCTION("""COMPUTED_VALUE"""),"")</f>
        <v/>
      </c>
      <c r="P287" s="65" t="str">
        <f ca="1">IFERROR(__xludf.DUMMYFUNCTION("""COMPUTED_VALUE"""),"")</f>
        <v/>
      </c>
      <c r="Q287" s="65" t="str">
        <f ca="1">IFERROR(__xludf.DUMMYFUNCTION("""COMPUTED_VALUE"""),"")</f>
        <v/>
      </c>
      <c r="R287" s="65" t="str">
        <f ca="1">IFERROR(__xludf.DUMMYFUNCTION("""COMPUTED_VALUE"""),"")</f>
        <v/>
      </c>
      <c r="S287" s="65" t="str">
        <f ca="1">IFERROR(__xludf.DUMMYFUNCTION("""COMPUTED_VALUE"""),"")</f>
        <v/>
      </c>
      <c r="T287" s="65" t="str">
        <f ca="1">IFERROR(__xludf.DUMMYFUNCTION("""COMPUTED_VALUE"""),"")</f>
        <v/>
      </c>
      <c r="U287" s="65" t="str">
        <f ca="1">IFERROR(__xludf.DUMMYFUNCTION("""COMPUTED_VALUE"""),"")</f>
        <v/>
      </c>
      <c r="V287" s="65" t="str">
        <f ca="1">IFERROR(__xludf.DUMMYFUNCTION("""COMPUTED_VALUE"""),"")</f>
        <v/>
      </c>
      <c r="W287" s="65" t="str">
        <f ca="1">IFERROR(__xludf.DUMMYFUNCTION("""COMPUTED_VALUE"""),"")</f>
        <v/>
      </c>
      <c r="X287" s="65" t="str">
        <f ca="1">IFERROR(__xludf.DUMMYFUNCTION("""COMPUTED_VALUE"""),"")</f>
        <v/>
      </c>
      <c r="Y287" s="65" t="str">
        <f ca="1">IFERROR(__xludf.DUMMYFUNCTION("""COMPUTED_VALUE"""),"")</f>
        <v/>
      </c>
      <c r="Z287" s="65" t="str">
        <f ca="1">IFERROR(__xludf.DUMMYFUNCTION("""COMPUTED_VALUE"""),"")</f>
        <v/>
      </c>
      <c r="AA287" s="65" t="str">
        <f ca="1">IFERROR(__xludf.DUMMYFUNCTION("""COMPUTED_VALUE"""),"")</f>
        <v/>
      </c>
      <c r="AB287" s="65" t="str">
        <f ca="1">IFERROR(__xludf.DUMMYFUNCTION("""COMPUTED_VALUE"""),"")</f>
        <v/>
      </c>
      <c r="AC287" s="65" t="str">
        <f ca="1">IFERROR(__xludf.DUMMYFUNCTION("""COMPUTED_VALUE"""),"")</f>
        <v/>
      </c>
      <c r="AD287" s="65" t="str">
        <f ca="1">IFERROR(__xludf.DUMMYFUNCTION("""COMPUTED_VALUE"""),"")</f>
        <v/>
      </c>
      <c r="AE287" s="65" t="str">
        <f ca="1">IFERROR(__xludf.DUMMYFUNCTION("""COMPUTED_VALUE"""),"")</f>
        <v/>
      </c>
      <c r="AF287" s="65" t="str">
        <f ca="1">IFERROR(__xludf.DUMMYFUNCTION("""COMPUTED_VALUE"""),"")</f>
        <v/>
      </c>
      <c r="AG287" s="65" t="str">
        <f ca="1">IFERROR(__xludf.DUMMYFUNCTION("""COMPUTED_VALUE"""),"")</f>
        <v/>
      </c>
    </row>
    <row r="288" spans="1:33" ht="13">
      <c r="A288" s="63">
        <v>2</v>
      </c>
      <c r="B288" s="64" t="str">
        <f ca="1">IFERROR(__xludf.DUMMYFUNCTION("""COMPUTED_VALUE"""),"I.E. GEN. ST/DER - LA VEREDITA")</f>
        <v>I.E. GEN. ST/DER - LA VEREDITA</v>
      </c>
      <c r="C288" s="65">
        <f ca="1">IFERROR(__xludf.DUMMYFUNCTION("""COMPUTED_VALUE"""),6)</f>
        <v>6</v>
      </c>
      <c r="D288" s="66" t="str">
        <f ca="1">IFERROR(__xludf.DUMMYFUNCTION("""COMPUTED_VALUE"""),"Pendiente por Digitar")</f>
        <v>Pendiente por Digitar</v>
      </c>
      <c r="E288" s="65" t="str">
        <f ca="1">IFERROR(__xludf.DUMMYFUNCTION("""COMPUTED_VALUE"""),"")</f>
        <v/>
      </c>
      <c r="F288" s="65" t="str">
        <f ca="1">IFERROR(__xludf.DUMMYFUNCTION("""COMPUTED_VALUE"""),"")</f>
        <v/>
      </c>
      <c r="G288" s="65" t="str">
        <f ca="1">IFERROR(__xludf.DUMMYFUNCTION("""COMPUTED_VALUE"""),"")</f>
        <v/>
      </c>
      <c r="H288" s="65" t="str">
        <f ca="1">IFERROR(__xludf.DUMMYFUNCTION("""COMPUTED_VALUE"""),"")</f>
        <v/>
      </c>
      <c r="I288" s="65" t="str">
        <f ca="1">IFERROR(__xludf.DUMMYFUNCTION("""COMPUTED_VALUE"""),"")</f>
        <v/>
      </c>
      <c r="J288" s="65" t="str">
        <f ca="1">IFERROR(__xludf.DUMMYFUNCTION("""COMPUTED_VALUE"""),"")</f>
        <v/>
      </c>
      <c r="K288" s="65" t="str">
        <f ca="1">IFERROR(__xludf.DUMMYFUNCTION("""COMPUTED_VALUE"""),"")</f>
        <v/>
      </c>
      <c r="L288" s="65" t="str">
        <f ca="1">IFERROR(__xludf.DUMMYFUNCTION("""COMPUTED_VALUE"""),"")</f>
        <v/>
      </c>
      <c r="M288" s="65" t="str">
        <f ca="1">IFERROR(__xludf.DUMMYFUNCTION("""COMPUTED_VALUE"""),"")</f>
        <v/>
      </c>
      <c r="N288" s="65" t="str">
        <f ca="1">IFERROR(__xludf.DUMMYFUNCTION("""COMPUTED_VALUE"""),"")</f>
        <v/>
      </c>
      <c r="O288" s="65" t="str">
        <f ca="1">IFERROR(__xludf.DUMMYFUNCTION("""COMPUTED_VALUE"""),"")</f>
        <v/>
      </c>
      <c r="P288" s="65" t="str">
        <f ca="1">IFERROR(__xludf.DUMMYFUNCTION("""COMPUTED_VALUE"""),"")</f>
        <v/>
      </c>
      <c r="Q288" s="65" t="str">
        <f ca="1">IFERROR(__xludf.DUMMYFUNCTION("""COMPUTED_VALUE"""),"")</f>
        <v/>
      </c>
      <c r="R288" s="65" t="str">
        <f ca="1">IFERROR(__xludf.DUMMYFUNCTION("""COMPUTED_VALUE"""),"")</f>
        <v/>
      </c>
      <c r="S288" s="65" t="str">
        <f ca="1">IFERROR(__xludf.DUMMYFUNCTION("""COMPUTED_VALUE"""),"")</f>
        <v/>
      </c>
      <c r="T288" s="65" t="str">
        <f ca="1">IFERROR(__xludf.DUMMYFUNCTION("""COMPUTED_VALUE"""),"")</f>
        <v/>
      </c>
      <c r="U288" s="65" t="str">
        <f ca="1">IFERROR(__xludf.DUMMYFUNCTION("""COMPUTED_VALUE"""),"")</f>
        <v/>
      </c>
      <c r="V288" s="65" t="str">
        <f ca="1">IFERROR(__xludf.DUMMYFUNCTION("""COMPUTED_VALUE"""),"")</f>
        <v/>
      </c>
      <c r="W288" s="65" t="str">
        <f ca="1">IFERROR(__xludf.DUMMYFUNCTION("""COMPUTED_VALUE"""),"")</f>
        <v/>
      </c>
      <c r="X288" s="65" t="str">
        <f ca="1">IFERROR(__xludf.DUMMYFUNCTION("""COMPUTED_VALUE"""),"")</f>
        <v/>
      </c>
      <c r="Y288" s="65" t="str">
        <f ca="1">IFERROR(__xludf.DUMMYFUNCTION("""COMPUTED_VALUE"""),"")</f>
        <v/>
      </c>
      <c r="Z288" s="65" t="str">
        <f ca="1">IFERROR(__xludf.DUMMYFUNCTION("""COMPUTED_VALUE"""),"")</f>
        <v/>
      </c>
      <c r="AA288" s="65" t="str">
        <f ca="1">IFERROR(__xludf.DUMMYFUNCTION("""COMPUTED_VALUE"""),"")</f>
        <v/>
      </c>
      <c r="AB288" s="65" t="str">
        <f ca="1">IFERROR(__xludf.DUMMYFUNCTION("""COMPUTED_VALUE"""),"")</f>
        <v/>
      </c>
      <c r="AC288" s="65" t="str">
        <f ca="1">IFERROR(__xludf.DUMMYFUNCTION("""COMPUTED_VALUE"""),"")</f>
        <v/>
      </c>
      <c r="AD288" s="65" t="str">
        <f ca="1">IFERROR(__xludf.DUMMYFUNCTION("""COMPUTED_VALUE"""),"")</f>
        <v/>
      </c>
      <c r="AE288" s="65" t="str">
        <f ca="1">IFERROR(__xludf.DUMMYFUNCTION("""COMPUTED_VALUE"""),"")</f>
        <v/>
      </c>
      <c r="AF288" s="65" t="str">
        <f ca="1">IFERROR(__xludf.DUMMYFUNCTION("""COMPUTED_VALUE"""),"")</f>
        <v/>
      </c>
      <c r="AG288" s="65" t="str">
        <f ca="1">IFERROR(__xludf.DUMMYFUNCTION("""COMPUTED_VALUE"""),"")</f>
        <v/>
      </c>
    </row>
    <row r="289" spans="1:33" ht="13">
      <c r="A289" s="63">
        <v>2</v>
      </c>
      <c r="B289" s="64" t="str">
        <f ca="1">IFERROR(__xludf.DUMMYFUNCTION("""COMPUTED_VALUE"""),"I.E. GEN. ST/DER - LA VEREDITA")</f>
        <v>I.E. GEN. ST/DER - LA VEREDITA</v>
      </c>
      <c r="C289" s="65">
        <f ca="1">IFERROR(__xludf.DUMMYFUNCTION("""COMPUTED_VALUE"""),7)</f>
        <v>7</v>
      </c>
      <c r="D289" s="66" t="str">
        <f ca="1">IFERROR(__xludf.DUMMYFUNCTION("""COMPUTED_VALUE"""),"Pendiente por Digitar")</f>
        <v>Pendiente por Digitar</v>
      </c>
      <c r="E289" s="65" t="str">
        <f ca="1">IFERROR(__xludf.DUMMYFUNCTION("""COMPUTED_VALUE"""),"")</f>
        <v/>
      </c>
      <c r="F289" s="65" t="str">
        <f ca="1">IFERROR(__xludf.DUMMYFUNCTION("""COMPUTED_VALUE"""),"")</f>
        <v/>
      </c>
      <c r="G289" s="65" t="str">
        <f ca="1">IFERROR(__xludf.DUMMYFUNCTION("""COMPUTED_VALUE"""),"")</f>
        <v/>
      </c>
      <c r="H289" s="65" t="str">
        <f ca="1">IFERROR(__xludf.DUMMYFUNCTION("""COMPUTED_VALUE"""),"")</f>
        <v/>
      </c>
      <c r="I289" s="65" t="str">
        <f ca="1">IFERROR(__xludf.DUMMYFUNCTION("""COMPUTED_VALUE"""),"")</f>
        <v/>
      </c>
      <c r="J289" s="65" t="str">
        <f ca="1">IFERROR(__xludf.DUMMYFUNCTION("""COMPUTED_VALUE"""),"")</f>
        <v/>
      </c>
      <c r="K289" s="65" t="str">
        <f ca="1">IFERROR(__xludf.DUMMYFUNCTION("""COMPUTED_VALUE"""),"")</f>
        <v/>
      </c>
      <c r="L289" s="65" t="str">
        <f ca="1">IFERROR(__xludf.DUMMYFUNCTION("""COMPUTED_VALUE"""),"")</f>
        <v/>
      </c>
      <c r="M289" s="65" t="str">
        <f ca="1">IFERROR(__xludf.DUMMYFUNCTION("""COMPUTED_VALUE"""),"")</f>
        <v/>
      </c>
      <c r="N289" s="65" t="str">
        <f ca="1">IFERROR(__xludf.DUMMYFUNCTION("""COMPUTED_VALUE"""),"")</f>
        <v/>
      </c>
      <c r="O289" s="65" t="str">
        <f ca="1">IFERROR(__xludf.DUMMYFUNCTION("""COMPUTED_VALUE"""),"")</f>
        <v/>
      </c>
      <c r="P289" s="65" t="str">
        <f ca="1">IFERROR(__xludf.DUMMYFUNCTION("""COMPUTED_VALUE"""),"")</f>
        <v/>
      </c>
      <c r="Q289" s="65" t="str">
        <f ca="1">IFERROR(__xludf.DUMMYFUNCTION("""COMPUTED_VALUE"""),"")</f>
        <v/>
      </c>
      <c r="R289" s="65" t="str">
        <f ca="1">IFERROR(__xludf.DUMMYFUNCTION("""COMPUTED_VALUE"""),"")</f>
        <v/>
      </c>
      <c r="S289" s="65" t="str">
        <f ca="1">IFERROR(__xludf.DUMMYFUNCTION("""COMPUTED_VALUE"""),"")</f>
        <v/>
      </c>
      <c r="T289" s="65" t="str">
        <f ca="1">IFERROR(__xludf.DUMMYFUNCTION("""COMPUTED_VALUE"""),"")</f>
        <v/>
      </c>
      <c r="U289" s="65" t="str">
        <f ca="1">IFERROR(__xludf.DUMMYFUNCTION("""COMPUTED_VALUE"""),"")</f>
        <v/>
      </c>
      <c r="V289" s="65" t="str">
        <f ca="1">IFERROR(__xludf.DUMMYFUNCTION("""COMPUTED_VALUE"""),"")</f>
        <v/>
      </c>
      <c r="W289" s="65" t="str">
        <f ca="1">IFERROR(__xludf.DUMMYFUNCTION("""COMPUTED_VALUE"""),"")</f>
        <v/>
      </c>
      <c r="X289" s="65" t="str">
        <f ca="1">IFERROR(__xludf.DUMMYFUNCTION("""COMPUTED_VALUE"""),"")</f>
        <v/>
      </c>
      <c r="Y289" s="65" t="str">
        <f ca="1">IFERROR(__xludf.DUMMYFUNCTION("""COMPUTED_VALUE"""),"")</f>
        <v/>
      </c>
      <c r="Z289" s="65" t="str">
        <f ca="1">IFERROR(__xludf.DUMMYFUNCTION("""COMPUTED_VALUE"""),"")</f>
        <v/>
      </c>
      <c r="AA289" s="65" t="str">
        <f ca="1">IFERROR(__xludf.DUMMYFUNCTION("""COMPUTED_VALUE"""),"")</f>
        <v/>
      </c>
      <c r="AB289" s="65" t="str">
        <f ca="1">IFERROR(__xludf.DUMMYFUNCTION("""COMPUTED_VALUE"""),"")</f>
        <v/>
      </c>
      <c r="AC289" s="65" t="str">
        <f ca="1">IFERROR(__xludf.DUMMYFUNCTION("""COMPUTED_VALUE"""),"")</f>
        <v/>
      </c>
      <c r="AD289" s="65" t="str">
        <f ca="1">IFERROR(__xludf.DUMMYFUNCTION("""COMPUTED_VALUE"""),"")</f>
        <v/>
      </c>
      <c r="AE289" s="65" t="str">
        <f ca="1">IFERROR(__xludf.DUMMYFUNCTION("""COMPUTED_VALUE"""),"")</f>
        <v/>
      </c>
      <c r="AF289" s="65" t="str">
        <f ca="1">IFERROR(__xludf.DUMMYFUNCTION("""COMPUTED_VALUE"""),"")</f>
        <v/>
      </c>
      <c r="AG289" s="65" t="str">
        <f ca="1">IFERROR(__xludf.DUMMYFUNCTION("""COMPUTED_VALUE"""),"")</f>
        <v/>
      </c>
    </row>
    <row r="290" spans="1:33" ht="13">
      <c r="A290" s="63">
        <v>2</v>
      </c>
      <c r="B290" s="64" t="str">
        <f ca="1">IFERROR(__xludf.DUMMYFUNCTION("""COMPUTED_VALUE"""),"I.E. GEN. ST/DER - LA VEREDITA")</f>
        <v>I.E. GEN. ST/DER - LA VEREDITA</v>
      </c>
      <c r="C290" s="65">
        <f ca="1">IFERROR(__xludf.DUMMYFUNCTION("""COMPUTED_VALUE"""),8)</f>
        <v>8</v>
      </c>
      <c r="D290" s="66" t="str">
        <f ca="1">IFERROR(__xludf.DUMMYFUNCTION("""COMPUTED_VALUE"""),"Pendiente por Digitar")</f>
        <v>Pendiente por Digitar</v>
      </c>
      <c r="E290" s="65" t="str">
        <f ca="1">IFERROR(__xludf.DUMMYFUNCTION("""COMPUTED_VALUE"""),"")</f>
        <v/>
      </c>
      <c r="F290" s="65" t="str">
        <f ca="1">IFERROR(__xludf.DUMMYFUNCTION("""COMPUTED_VALUE"""),"")</f>
        <v/>
      </c>
      <c r="G290" s="65" t="str">
        <f ca="1">IFERROR(__xludf.DUMMYFUNCTION("""COMPUTED_VALUE"""),"")</f>
        <v/>
      </c>
      <c r="H290" s="65" t="str">
        <f ca="1">IFERROR(__xludf.DUMMYFUNCTION("""COMPUTED_VALUE"""),"")</f>
        <v/>
      </c>
      <c r="I290" s="65" t="str">
        <f ca="1">IFERROR(__xludf.DUMMYFUNCTION("""COMPUTED_VALUE"""),"")</f>
        <v/>
      </c>
      <c r="J290" s="65" t="str">
        <f ca="1">IFERROR(__xludf.DUMMYFUNCTION("""COMPUTED_VALUE"""),"")</f>
        <v/>
      </c>
      <c r="K290" s="65" t="str">
        <f ca="1">IFERROR(__xludf.DUMMYFUNCTION("""COMPUTED_VALUE"""),"")</f>
        <v/>
      </c>
      <c r="L290" s="65" t="str">
        <f ca="1">IFERROR(__xludf.DUMMYFUNCTION("""COMPUTED_VALUE"""),"")</f>
        <v/>
      </c>
      <c r="M290" s="65" t="str">
        <f ca="1">IFERROR(__xludf.DUMMYFUNCTION("""COMPUTED_VALUE"""),"")</f>
        <v/>
      </c>
      <c r="N290" s="65" t="str">
        <f ca="1">IFERROR(__xludf.DUMMYFUNCTION("""COMPUTED_VALUE"""),"")</f>
        <v/>
      </c>
      <c r="O290" s="65" t="str">
        <f ca="1">IFERROR(__xludf.DUMMYFUNCTION("""COMPUTED_VALUE"""),"")</f>
        <v/>
      </c>
      <c r="P290" s="65" t="str">
        <f ca="1">IFERROR(__xludf.DUMMYFUNCTION("""COMPUTED_VALUE"""),"")</f>
        <v/>
      </c>
      <c r="Q290" s="65" t="str">
        <f ca="1">IFERROR(__xludf.DUMMYFUNCTION("""COMPUTED_VALUE"""),"")</f>
        <v/>
      </c>
      <c r="R290" s="65" t="str">
        <f ca="1">IFERROR(__xludf.DUMMYFUNCTION("""COMPUTED_VALUE"""),"")</f>
        <v/>
      </c>
      <c r="S290" s="65" t="str">
        <f ca="1">IFERROR(__xludf.DUMMYFUNCTION("""COMPUTED_VALUE"""),"")</f>
        <v/>
      </c>
      <c r="T290" s="65" t="str">
        <f ca="1">IFERROR(__xludf.DUMMYFUNCTION("""COMPUTED_VALUE"""),"")</f>
        <v/>
      </c>
      <c r="U290" s="65" t="str">
        <f ca="1">IFERROR(__xludf.DUMMYFUNCTION("""COMPUTED_VALUE"""),"")</f>
        <v/>
      </c>
      <c r="V290" s="65" t="str">
        <f ca="1">IFERROR(__xludf.DUMMYFUNCTION("""COMPUTED_VALUE"""),"")</f>
        <v/>
      </c>
      <c r="W290" s="65" t="str">
        <f ca="1">IFERROR(__xludf.DUMMYFUNCTION("""COMPUTED_VALUE"""),"")</f>
        <v/>
      </c>
      <c r="X290" s="65" t="str">
        <f ca="1">IFERROR(__xludf.DUMMYFUNCTION("""COMPUTED_VALUE"""),"")</f>
        <v/>
      </c>
      <c r="Y290" s="65" t="str">
        <f ca="1">IFERROR(__xludf.DUMMYFUNCTION("""COMPUTED_VALUE"""),"")</f>
        <v/>
      </c>
      <c r="Z290" s="65" t="str">
        <f ca="1">IFERROR(__xludf.DUMMYFUNCTION("""COMPUTED_VALUE"""),"")</f>
        <v/>
      </c>
      <c r="AA290" s="65" t="str">
        <f ca="1">IFERROR(__xludf.DUMMYFUNCTION("""COMPUTED_VALUE"""),"")</f>
        <v/>
      </c>
      <c r="AB290" s="65" t="str">
        <f ca="1">IFERROR(__xludf.DUMMYFUNCTION("""COMPUTED_VALUE"""),"")</f>
        <v/>
      </c>
      <c r="AC290" s="65" t="str">
        <f ca="1">IFERROR(__xludf.DUMMYFUNCTION("""COMPUTED_VALUE"""),"")</f>
        <v/>
      </c>
      <c r="AD290" s="65" t="str">
        <f ca="1">IFERROR(__xludf.DUMMYFUNCTION("""COMPUTED_VALUE"""),"")</f>
        <v/>
      </c>
      <c r="AE290" s="65" t="str">
        <f ca="1">IFERROR(__xludf.DUMMYFUNCTION("""COMPUTED_VALUE"""),"")</f>
        <v/>
      </c>
      <c r="AF290" s="65" t="str">
        <f ca="1">IFERROR(__xludf.DUMMYFUNCTION("""COMPUTED_VALUE"""),"")</f>
        <v/>
      </c>
      <c r="AG290" s="65" t="str">
        <f ca="1">IFERROR(__xludf.DUMMYFUNCTION("""COMPUTED_VALUE"""),"")</f>
        <v/>
      </c>
    </row>
    <row r="291" spans="1:33" ht="13">
      <c r="A291" s="63">
        <v>2</v>
      </c>
      <c r="B291" s="64" t="str">
        <f ca="1">IFERROR(__xludf.DUMMYFUNCTION("""COMPUTED_VALUE"""),"SALON COMUNAL CIUDAD SATELITE")</f>
        <v>SALON COMUNAL CIUDAD SATELITE</v>
      </c>
      <c r="C291" s="65">
        <f ca="1">IFERROR(__xludf.DUMMYFUNCTION("""COMPUTED_VALUE"""),1)</f>
        <v>1</v>
      </c>
      <c r="D291" s="66" t="str">
        <f ca="1">IFERROR(__xludf.DUMMYFUNCTION("""COMPUTED_VALUE"""),"Pendiente por Digitar")</f>
        <v>Pendiente por Digitar</v>
      </c>
      <c r="E291" s="65" t="str">
        <f ca="1">IFERROR(__xludf.DUMMYFUNCTION("""COMPUTED_VALUE"""),"")</f>
        <v/>
      </c>
      <c r="F291" s="65" t="str">
        <f ca="1">IFERROR(__xludf.DUMMYFUNCTION("""COMPUTED_VALUE"""),"")</f>
        <v/>
      </c>
      <c r="G291" s="65" t="str">
        <f ca="1">IFERROR(__xludf.DUMMYFUNCTION("""COMPUTED_VALUE"""),"")</f>
        <v/>
      </c>
      <c r="H291" s="65" t="str">
        <f ca="1">IFERROR(__xludf.DUMMYFUNCTION("""COMPUTED_VALUE"""),"")</f>
        <v/>
      </c>
      <c r="I291" s="65" t="str">
        <f ca="1">IFERROR(__xludf.DUMMYFUNCTION("""COMPUTED_VALUE"""),"")</f>
        <v/>
      </c>
      <c r="J291" s="65" t="str">
        <f ca="1">IFERROR(__xludf.DUMMYFUNCTION("""COMPUTED_VALUE"""),"")</f>
        <v/>
      </c>
      <c r="K291" s="65" t="str">
        <f ca="1">IFERROR(__xludf.DUMMYFUNCTION("""COMPUTED_VALUE"""),"")</f>
        <v/>
      </c>
      <c r="L291" s="65" t="str">
        <f ca="1">IFERROR(__xludf.DUMMYFUNCTION("""COMPUTED_VALUE"""),"")</f>
        <v/>
      </c>
      <c r="M291" s="65" t="str">
        <f ca="1">IFERROR(__xludf.DUMMYFUNCTION("""COMPUTED_VALUE"""),"")</f>
        <v/>
      </c>
      <c r="N291" s="65" t="str">
        <f ca="1">IFERROR(__xludf.DUMMYFUNCTION("""COMPUTED_VALUE"""),"")</f>
        <v/>
      </c>
      <c r="O291" s="65" t="str">
        <f ca="1">IFERROR(__xludf.DUMMYFUNCTION("""COMPUTED_VALUE"""),"")</f>
        <v/>
      </c>
      <c r="P291" s="65" t="str">
        <f ca="1">IFERROR(__xludf.DUMMYFUNCTION("""COMPUTED_VALUE"""),"")</f>
        <v/>
      </c>
      <c r="Q291" s="65" t="str">
        <f ca="1">IFERROR(__xludf.DUMMYFUNCTION("""COMPUTED_VALUE"""),"")</f>
        <v/>
      </c>
      <c r="R291" s="65" t="str">
        <f ca="1">IFERROR(__xludf.DUMMYFUNCTION("""COMPUTED_VALUE"""),"")</f>
        <v/>
      </c>
      <c r="S291" s="65" t="str">
        <f ca="1">IFERROR(__xludf.DUMMYFUNCTION("""COMPUTED_VALUE"""),"")</f>
        <v/>
      </c>
      <c r="T291" s="65" t="str">
        <f ca="1">IFERROR(__xludf.DUMMYFUNCTION("""COMPUTED_VALUE"""),"")</f>
        <v/>
      </c>
      <c r="U291" s="65" t="str">
        <f ca="1">IFERROR(__xludf.DUMMYFUNCTION("""COMPUTED_VALUE"""),"")</f>
        <v/>
      </c>
      <c r="V291" s="65" t="str">
        <f ca="1">IFERROR(__xludf.DUMMYFUNCTION("""COMPUTED_VALUE"""),"")</f>
        <v/>
      </c>
      <c r="W291" s="65" t="str">
        <f ca="1">IFERROR(__xludf.DUMMYFUNCTION("""COMPUTED_VALUE"""),"")</f>
        <v/>
      </c>
      <c r="X291" s="65" t="str">
        <f ca="1">IFERROR(__xludf.DUMMYFUNCTION("""COMPUTED_VALUE"""),"")</f>
        <v/>
      </c>
      <c r="Y291" s="65" t="str">
        <f ca="1">IFERROR(__xludf.DUMMYFUNCTION("""COMPUTED_VALUE"""),"")</f>
        <v/>
      </c>
      <c r="Z291" s="65" t="str">
        <f ca="1">IFERROR(__xludf.DUMMYFUNCTION("""COMPUTED_VALUE"""),"")</f>
        <v/>
      </c>
      <c r="AA291" s="65" t="str">
        <f ca="1">IFERROR(__xludf.DUMMYFUNCTION("""COMPUTED_VALUE"""),"")</f>
        <v/>
      </c>
      <c r="AB291" s="65" t="str">
        <f ca="1">IFERROR(__xludf.DUMMYFUNCTION("""COMPUTED_VALUE"""),"")</f>
        <v/>
      </c>
      <c r="AC291" s="65" t="str">
        <f ca="1">IFERROR(__xludf.DUMMYFUNCTION("""COMPUTED_VALUE"""),"")</f>
        <v/>
      </c>
      <c r="AD291" s="65" t="str">
        <f ca="1">IFERROR(__xludf.DUMMYFUNCTION("""COMPUTED_VALUE"""),"")</f>
        <v/>
      </c>
      <c r="AE291" s="65" t="str">
        <f ca="1">IFERROR(__xludf.DUMMYFUNCTION("""COMPUTED_VALUE"""),"")</f>
        <v/>
      </c>
      <c r="AF291" s="65" t="str">
        <f ca="1">IFERROR(__xludf.DUMMYFUNCTION("""COMPUTED_VALUE"""),"")</f>
        <v/>
      </c>
      <c r="AG291" s="65" t="str">
        <f ca="1">IFERROR(__xludf.DUMMYFUNCTION("""COMPUTED_VALUE"""),"")</f>
        <v/>
      </c>
    </row>
    <row r="292" spans="1:33" ht="13">
      <c r="A292" s="63">
        <v>2</v>
      </c>
      <c r="B292" s="64" t="str">
        <f ca="1">IFERROR(__xludf.DUMMYFUNCTION("""COMPUTED_VALUE"""),"SALON COMUNAL CIUDAD SATELITE")</f>
        <v>SALON COMUNAL CIUDAD SATELITE</v>
      </c>
      <c r="C292" s="65">
        <f ca="1">IFERROR(__xludf.DUMMYFUNCTION("""COMPUTED_VALUE"""),2)</f>
        <v>2</v>
      </c>
      <c r="D292" s="66" t="str">
        <f ca="1">IFERROR(__xludf.DUMMYFUNCTION("""COMPUTED_VALUE"""),"Pendiente por Digitar")</f>
        <v>Pendiente por Digitar</v>
      </c>
      <c r="E292" s="65" t="str">
        <f ca="1">IFERROR(__xludf.DUMMYFUNCTION("""COMPUTED_VALUE"""),"")</f>
        <v/>
      </c>
      <c r="F292" s="65" t="str">
        <f ca="1">IFERROR(__xludf.DUMMYFUNCTION("""COMPUTED_VALUE"""),"")</f>
        <v/>
      </c>
      <c r="G292" s="65" t="str">
        <f ca="1">IFERROR(__xludf.DUMMYFUNCTION("""COMPUTED_VALUE"""),"")</f>
        <v/>
      </c>
      <c r="H292" s="65" t="str">
        <f ca="1">IFERROR(__xludf.DUMMYFUNCTION("""COMPUTED_VALUE"""),"")</f>
        <v/>
      </c>
      <c r="I292" s="65" t="str">
        <f ca="1">IFERROR(__xludf.DUMMYFUNCTION("""COMPUTED_VALUE"""),"")</f>
        <v/>
      </c>
      <c r="J292" s="65" t="str">
        <f ca="1">IFERROR(__xludf.DUMMYFUNCTION("""COMPUTED_VALUE"""),"")</f>
        <v/>
      </c>
      <c r="K292" s="65" t="str">
        <f ca="1">IFERROR(__xludf.DUMMYFUNCTION("""COMPUTED_VALUE"""),"")</f>
        <v/>
      </c>
      <c r="L292" s="65" t="str">
        <f ca="1">IFERROR(__xludf.DUMMYFUNCTION("""COMPUTED_VALUE"""),"")</f>
        <v/>
      </c>
      <c r="M292" s="65" t="str">
        <f ca="1">IFERROR(__xludf.DUMMYFUNCTION("""COMPUTED_VALUE"""),"")</f>
        <v/>
      </c>
      <c r="N292" s="65" t="str">
        <f ca="1">IFERROR(__xludf.DUMMYFUNCTION("""COMPUTED_VALUE"""),"")</f>
        <v/>
      </c>
      <c r="O292" s="65" t="str">
        <f ca="1">IFERROR(__xludf.DUMMYFUNCTION("""COMPUTED_VALUE"""),"")</f>
        <v/>
      </c>
      <c r="P292" s="65" t="str">
        <f ca="1">IFERROR(__xludf.DUMMYFUNCTION("""COMPUTED_VALUE"""),"")</f>
        <v/>
      </c>
      <c r="Q292" s="65" t="str">
        <f ca="1">IFERROR(__xludf.DUMMYFUNCTION("""COMPUTED_VALUE"""),"")</f>
        <v/>
      </c>
      <c r="R292" s="65" t="str">
        <f ca="1">IFERROR(__xludf.DUMMYFUNCTION("""COMPUTED_VALUE"""),"")</f>
        <v/>
      </c>
      <c r="S292" s="65" t="str">
        <f ca="1">IFERROR(__xludf.DUMMYFUNCTION("""COMPUTED_VALUE"""),"")</f>
        <v/>
      </c>
      <c r="T292" s="65" t="str">
        <f ca="1">IFERROR(__xludf.DUMMYFUNCTION("""COMPUTED_VALUE"""),"")</f>
        <v/>
      </c>
      <c r="U292" s="65" t="str">
        <f ca="1">IFERROR(__xludf.DUMMYFUNCTION("""COMPUTED_VALUE"""),"")</f>
        <v/>
      </c>
      <c r="V292" s="65" t="str">
        <f ca="1">IFERROR(__xludf.DUMMYFUNCTION("""COMPUTED_VALUE"""),"")</f>
        <v/>
      </c>
      <c r="W292" s="65" t="str">
        <f ca="1">IFERROR(__xludf.DUMMYFUNCTION("""COMPUTED_VALUE"""),"")</f>
        <v/>
      </c>
      <c r="X292" s="65" t="str">
        <f ca="1">IFERROR(__xludf.DUMMYFUNCTION("""COMPUTED_VALUE"""),"")</f>
        <v/>
      </c>
      <c r="Y292" s="65" t="str">
        <f ca="1">IFERROR(__xludf.DUMMYFUNCTION("""COMPUTED_VALUE"""),"")</f>
        <v/>
      </c>
      <c r="Z292" s="65" t="str">
        <f ca="1">IFERROR(__xludf.DUMMYFUNCTION("""COMPUTED_VALUE"""),"")</f>
        <v/>
      </c>
      <c r="AA292" s="65" t="str">
        <f ca="1">IFERROR(__xludf.DUMMYFUNCTION("""COMPUTED_VALUE"""),"")</f>
        <v/>
      </c>
      <c r="AB292" s="65" t="str">
        <f ca="1">IFERROR(__xludf.DUMMYFUNCTION("""COMPUTED_VALUE"""),"")</f>
        <v/>
      </c>
      <c r="AC292" s="65" t="str">
        <f ca="1">IFERROR(__xludf.DUMMYFUNCTION("""COMPUTED_VALUE"""),"")</f>
        <v/>
      </c>
      <c r="AD292" s="65" t="str">
        <f ca="1">IFERROR(__xludf.DUMMYFUNCTION("""COMPUTED_VALUE"""),"")</f>
        <v/>
      </c>
      <c r="AE292" s="65" t="str">
        <f ca="1">IFERROR(__xludf.DUMMYFUNCTION("""COMPUTED_VALUE"""),"")</f>
        <v/>
      </c>
      <c r="AF292" s="65" t="str">
        <f ca="1">IFERROR(__xludf.DUMMYFUNCTION("""COMPUTED_VALUE"""),"")</f>
        <v/>
      </c>
      <c r="AG292" s="65" t="str">
        <f ca="1">IFERROR(__xludf.DUMMYFUNCTION("""COMPUTED_VALUE"""),"")</f>
        <v/>
      </c>
    </row>
    <row r="293" spans="1:33" ht="13">
      <c r="A293" s="63">
        <v>2</v>
      </c>
      <c r="B293" s="64" t="str">
        <f ca="1">IFERROR(__xludf.DUMMYFUNCTION("""COMPUTED_VALUE"""),"SALON COMUNAL CIUDAD SATELITE")</f>
        <v>SALON COMUNAL CIUDAD SATELITE</v>
      </c>
      <c r="C293" s="65">
        <f ca="1">IFERROR(__xludf.DUMMYFUNCTION("""COMPUTED_VALUE"""),3)</f>
        <v>3</v>
      </c>
      <c r="D293" s="66" t="str">
        <f ca="1">IFERROR(__xludf.DUMMYFUNCTION("""COMPUTED_VALUE"""),"Pendiente por Digitar")</f>
        <v>Pendiente por Digitar</v>
      </c>
      <c r="E293" s="65" t="str">
        <f ca="1">IFERROR(__xludf.DUMMYFUNCTION("""COMPUTED_VALUE"""),"")</f>
        <v/>
      </c>
      <c r="F293" s="65" t="str">
        <f ca="1">IFERROR(__xludf.DUMMYFUNCTION("""COMPUTED_VALUE"""),"")</f>
        <v/>
      </c>
      <c r="G293" s="65" t="str">
        <f ca="1">IFERROR(__xludf.DUMMYFUNCTION("""COMPUTED_VALUE"""),"")</f>
        <v/>
      </c>
      <c r="H293" s="65" t="str">
        <f ca="1">IFERROR(__xludf.DUMMYFUNCTION("""COMPUTED_VALUE"""),"")</f>
        <v/>
      </c>
      <c r="I293" s="65" t="str">
        <f ca="1">IFERROR(__xludf.DUMMYFUNCTION("""COMPUTED_VALUE"""),"")</f>
        <v/>
      </c>
      <c r="J293" s="65" t="str">
        <f ca="1">IFERROR(__xludf.DUMMYFUNCTION("""COMPUTED_VALUE"""),"")</f>
        <v/>
      </c>
      <c r="K293" s="65" t="str">
        <f ca="1">IFERROR(__xludf.DUMMYFUNCTION("""COMPUTED_VALUE"""),"")</f>
        <v/>
      </c>
      <c r="L293" s="65" t="str">
        <f ca="1">IFERROR(__xludf.DUMMYFUNCTION("""COMPUTED_VALUE"""),"")</f>
        <v/>
      </c>
      <c r="M293" s="65" t="str">
        <f ca="1">IFERROR(__xludf.DUMMYFUNCTION("""COMPUTED_VALUE"""),"")</f>
        <v/>
      </c>
      <c r="N293" s="65" t="str">
        <f ca="1">IFERROR(__xludf.DUMMYFUNCTION("""COMPUTED_VALUE"""),"")</f>
        <v/>
      </c>
      <c r="O293" s="65" t="str">
        <f ca="1">IFERROR(__xludf.DUMMYFUNCTION("""COMPUTED_VALUE"""),"")</f>
        <v/>
      </c>
      <c r="P293" s="65" t="str">
        <f ca="1">IFERROR(__xludf.DUMMYFUNCTION("""COMPUTED_VALUE"""),"")</f>
        <v/>
      </c>
      <c r="Q293" s="65" t="str">
        <f ca="1">IFERROR(__xludf.DUMMYFUNCTION("""COMPUTED_VALUE"""),"")</f>
        <v/>
      </c>
      <c r="R293" s="65" t="str">
        <f ca="1">IFERROR(__xludf.DUMMYFUNCTION("""COMPUTED_VALUE"""),"")</f>
        <v/>
      </c>
      <c r="S293" s="65" t="str">
        <f ca="1">IFERROR(__xludf.DUMMYFUNCTION("""COMPUTED_VALUE"""),"")</f>
        <v/>
      </c>
      <c r="T293" s="65" t="str">
        <f ca="1">IFERROR(__xludf.DUMMYFUNCTION("""COMPUTED_VALUE"""),"")</f>
        <v/>
      </c>
      <c r="U293" s="65" t="str">
        <f ca="1">IFERROR(__xludf.DUMMYFUNCTION("""COMPUTED_VALUE"""),"")</f>
        <v/>
      </c>
      <c r="V293" s="65" t="str">
        <f ca="1">IFERROR(__xludf.DUMMYFUNCTION("""COMPUTED_VALUE"""),"")</f>
        <v/>
      </c>
      <c r="W293" s="65" t="str">
        <f ca="1">IFERROR(__xludf.DUMMYFUNCTION("""COMPUTED_VALUE"""),"")</f>
        <v/>
      </c>
      <c r="X293" s="65" t="str">
        <f ca="1">IFERROR(__xludf.DUMMYFUNCTION("""COMPUTED_VALUE"""),"")</f>
        <v/>
      </c>
      <c r="Y293" s="65" t="str">
        <f ca="1">IFERROR(__xludf.DUMMYFUNCTION("""COMPUTED_VALUE"""),"")</f>
        <v/>
      </c>
      <c r="Z293" s="65" t="str">
        <f ca="1">IFERROR(__xludf.DUMMYFUNCTION("""COMPUTED_VALUE"""),"")</f>
        <v/>
      </c>
      <c r="AA293" s="65" t="str">
        <f ca="1">IFERROR(__xludf.DUMMYFUNCTION("""COMPUTED_VALUE"""),"")</f>
        <v/>
      </c>
      <c r="AB293" s="65" t="str">
        <f ca="1">IFERROR(__xludf.DUMMYFUNCTION("""COMPUTED_VALUE"""),"")</f>
        <v/>
      </c>
      <c r="AC293" s="65" t="str">
        <f ca="1">IFERROR(__xludf.DUMMYFUNCTION("""COMPUTED_VALUE"""),"")</f>
        <v/>
      </c>
      <c r="AD293" s="65" t="str">
        <f ca="1">IFERROR(__xludf.DUMMYFUNCTION("""COMPUTED_VALUE"""),"")</f>
        <v/>
      </c>
      <c r="AE293" s="65" t="str">
        <f ca="1">IFERROR(__xludf.DUMMYFUNCTION("""COMPUTED_VALUE"""),"")</f>
        <v/>
      </c>
      <c r="AF293" s="65" t="str">
        <f ca="1">IFERROR(__xludf.DUMMYFUNCTION("""COMPUTED_VALUE"""),"")</f>
        <v/>
      </c>
      <c r="AG293" s="65" t="str">
        <f ca="1">IFERROR(__xludf.DUMMYFUNCTION("""COMPUTED_VALUE"""),"")</f>
        <v/>
      </c>
    </row>
    <row r="294" spans="1:33" ht="13">
      <c r="A294" s="63">
        <v>2</v>
      </c>
      <c r="B294" s="64" t="str">
        <f ca="1">IFERROR(__xludf.DUMMYFUNCTION("""COMPUTED_VALUE"""),"SALON COMUNAL CIUDAD SATELITE")</f>
        <v>SALON COMUNAL CIUDAD SATELITE</v>
      </c>
      <c r="C294" s="65">
        <f ca="1">IFERROR(__xludf.DUMMYFUNCTION("""COMPUTED_VALUE"""),4)</f>
        <v>4</v>
      </c>
      <c r="D294" s="66" t="str">
        <f ca="1">IFERROR(__xludf.DUMMYFUNCTION("""COMPUTED_VALUE"""),"Pendiente por Digitar")</f>
        <v>Pendiente por Digitar</v>
      </c>
      <c r="E294" s="65" t="str">
        <f ca="1">IFERROR(__xludf.DUMMYFUNCTION("""COMPUTED_VALUE"""),"")</f>
        <v/>
      </c>
      <c r="F294" s="65" t="str">
        <f ca="1">IFERROR(__xludf.DUMMYFUNCTION("""COMPUTED_VALUE"""),"")</f>
        <v/>
      </c>
      <c r="G294" s="65" t="str">
        <f ca="1">IFERROR(__xludf.DUMMYFUNCTION("""COMPUTED_VALUE"""),"")</f>
        <v/>
      </c>
      <c r="H294" s="65" t="str">
        <f ca="1">IFERROR(__xludf.DUMMYFUNCTION("""COMPUTED_VALUE"""),"")</f>
        <v/>
      </c>
      <c r="I294" s="65" t="str">
        <f ca="1">IFERROR(__xludf.DUMMYFUNCTION("""COMPUTED_VALUE"""),"")</f>
        <v/>
      </c>
      <c r="J294" s="65" t="str">
        <f ca="1">IFERROR(__xludf.DUMMYFUNCTION("""COMPUTED_VALUE"""),"")</f>
        <v/>
      </c>
      <c r="K294" s="65" t="str">
        <f ca="1">IFERROR(__xludf.DUMMYFUNCTION("""COMPUTED_VALUE"""),"")</f>
        <v/>
      </c>
      <c r="L294" s="65" t="str">
        <f ca="1">IFERROR(__xludf.DUMMYFUNCTION("""COMPUTED_VALUE"""),"")</f>
        <v/>
      </c>
      <c r="M294" s="65" t="str">
        <f ca="1">IFERROR(__xludf.DUMMYFUNCTION("""COMPUTED_VALUE"""),"")</f>
        <v/>
      </c>
      <c r="N294" s="65" t="str">
        <f ca="1">IFERROR(__xludf.DUMMYFUNCTION("""COMPUTED_VALUE"""),"")</f>
        <v/>
      </c>
      <c r="O294" s="65" t="str">
        <f ca="1">IFERROR(__xludf.DUMMYFUNCTION("""COMPUTED_VALUE"""),"")</f>
        <v/>
      </c>
      <c r="P294" s="65" t="str">
        <f ca="1">IFERROR(__xludf.DUMMYFUNCTION("""COMPUTED_VALUE"""),"")</f>
        <v/>
      </c>
      <c r="Q294" s="65" t="str">
        <f ca="1">IFERROR(__xludf.DUMMYFUNCTION("""COMPUTED_VALUE"""),"")</f>
        <v/>
      </c>
      <c r="R294" s="65" t="str">
        <f ca="1">IFERROR(__xludf.DUMMYFUNCTION("""COMPUTED_VALUE"""),"")</f>
        <v/>
      </c>
      <c r="S294" s="65" t="str">
        <f ca="1">IFERROR(__xludf.DUMMYFUNCTION("""COMPUTED_VALUE"""),"")</f>
        <v/>
      </c>
      <c r="T294" s="65" t="str">
        <f ca="1">IFERROR(__xludf.DUMMYFUNCTION("""COMPUTED_VALUE"""),"")</f>
        <v/>
      </c>
      <c r="U294" s="65" t="str">
        <f ca="1">IFERROR(__xludf.DUMMYFUNCTION("""COMPUTED_VALUE"""),"")</f>
        <v/>
      </c>
      <c r="V294" s="65" t="str">
        <f ca="1">IFERROR(__xludf.DUMMYFUNCTION("""COMPUTED_VALUE"""),"")</f>
        <v/>
      </c>
      <c r="W294" s="65" t="str">
        <f ca="1">IFERROR(__xludf.DUMMYFUNCTION("""COMPUTED_VALUE"""),"")</f>
        <v/>
      </c>
      <c r="X294" s="65" t="str">
        <f ca="1">IFERROR(__xludf.DUMMYFUNCTION("""COMPUTED_VALUE"""),"")</f>
        <v/>
      </c>
      <c r="Y294" s="65" t="str">
        <f ca="1">IFERROR(__xludf.DUMMYFUNCTION("""COMPUTED_VALUE"""),"")</f>
        <v/>
      </c>
      <c r="Z294" s="65" t="str">
        <f ca="1">IFERROR(__xludf.DUMMYFUNCTION("""COMPUTED_VALUE"""),"")</f>
        <v/>
      </c>
      <c r="AA294" s="65" t="str">
        <f ca="1">IFERROR(__xludf.DUMMYFUNCTION("""COMPUTED_VALUE"""),"")</f>
        <v/>
      </c>
      <c r="AB294" s="65" t="str">
        <f ca="1">IFERROR(__xludf.DUMMYFUNCTION("""COMPUTED_VALUE"""),"")</f>
        <v/>
      </c>
      <c r="AC294" s="65" t="str">
        <f ca="1">IFERROR(__xludf.DUMMYFUNCTION("""COMPUTED_VALUE"""),"")</f>
        <v/>
      </c>
      <c r="AD294" s="65" t="str">
        <f ca="1">IFERROR(__xludf.DUMMYFUNCTION("""COMPUTED_VALUE"""),"")</f>
        <v/>
      </c>
      <c r="AE294" s="65" t="str">
        <f ca="1">IFERROR(__xludf.DUMMYFUNCTION("""COMPUTED_VALUE"""),"")</f>
        <v/>
      </c>
      <c r="AF294" s="65" t="str">
        <f ca="1">IFERROR(__xludf.DUMMYFUNCTION("""COMPUTED_VALUE"""),"")</f>
        <v/>
      </c>
      <c r="AG294" s="65" t="str">
        <f ca="1">IFERROR(__xludf.DUMMYFUNCTION("""COMPUTED_VALUE"""),"")</f>
        <v/>
      </c>
    </row>
    <row r="295" spans="1:33" ht="13">
      <c r="A295" s="63">
        <v>2</v>
      </c>
      <c r="B295" s="64" t="str">
        <f ca="1">IFERROR(__xludf.DUMMYFUNCTION("""COMPUTED_VALUE"""),"SALON COMUNAL CIUDAD SATELITE")</f>
        <v>SALON COMUNAL CIUDAD SATELITE</v>
      </c>
      <c r="C295" s="65">
        <f ca="1">IFERROR(__xludf.DUMMYFUNCTION("""COMPUTED_VALUE"""),5)</f>
        <v>5</v>
      </c>
      <c r="D295" s="66" t="str">
        <f ca="1">IFERROR(__xludf.DUMMYFUNCTION("""COMPUTED_VALUE"""),"Pendiente por Digitar")</f>
        <v>Pendiente por Digitar</v>
      </c>
      <c r="E295" s="65" t="str">
        <f ca="1">IFERROR(__xludf.DUMMYFUNCTION("""COMPUTED_VALUE"""),"")</f>
        <v/>
      </c>
      <c r="F295" s="65" t="str">
        <f ca="1">IFERROR(__xludf.DUMMYFUNCTION("""COMPUTED_VALUE"""),"")</f>
        <v/>
      </c>
      <c r="G295" s="65" t="str">
        <f ca="1">IFERROR(__xludf.DUMMYFUNCTION("""COMPUTED_VALUE"""),"")</f>
        <v/>
      </c>
      <c r="H295" s="65" t="str">
        <f ca="1">IFERROR(__xludf.DUMMYFUNCTION("""COMPUTED_VALUE"""),"")</f>
        <v/>
      </c>
      <c r="I295" s="65" t="str">
        <f ca="1">IFERROR(__xludf.DUMMYFUNCTION("""COMPUTED_VALUE"""),"")</f>
        <v/>
      </c>
      <c r="J295" s="65" t="str">
        <f ca="1">IFERROR(__xludf.DUMMYFUNCTION("""COMPUTED_VALUE"""),"")</f>
        <v/>
      </c>
      <c r="K295" s="65" t="str">
        <f ca="1">IFERROR(__xludf.DUMMYFUNCTION("""COMPUTED_VALUE"""),"")</f>
        <v/>
      </c>
      <c r="L295" s="65" t="str">
        <f ca="1">IFERROR(__xludf.DUMMYFUNCTION("""COMPUTED_VALUE"""),"")</f>
        <v/>
      </c>
      <c r="M295" s="65" t="str">
        <f ca="1">IFERROR(__xludf.DUMMYFUNCTION("""COMPUTED_VALUE"""),"")</f>
        <v/>
      </c>
      <c r="N295" s="65" t="str">
        <f ca="1">IFERROR(__xludf.DUMMYFUNCTION("""COMPUTED_VALUE"""),"")</f>
        <v/>
      </c>
      <c r="O295" s="65" t="str">
        <f ca="1">IFERROR(__xludf.DUMMYFUNCTION("""COMPUTED_VALUE"""),"")</f>
        <v/>
      </c>
      <c r="P295" s="65" t="str">
        <f ca="1">IFERROR(__xludf.DUMMYFUNCTION("""COMPUTED_VALUE"""),"")</f>
        <v/>
      </c>
      <c r="Q295" s="65" t="str">
        <f ca="1">IFERROR(__xludf.DUMMYFUNCTION("""COMPUTED_VALUE"""),"")</f>
        <v/>
      </c>
      <c r="R295" s="65" t="str">
        <f ca="1">IFERROR(__xludf.DUMMYFUNCTION("""COMPUTED_VALUE"""),"")</f>
        <v/>
      </c>
      <c r="S295" s="65" t="str">
        <f ca="1">IFERROR(__xludf.DUMMYFUNCTION("""COMPUTED_VALUE"""),"")</f>
        <v/>
      </c>
      <c r="T295" s="65" t="str">
        <f ca="1">IFERROR(__xludf.DUMMYFUNCTION("""COMPUTED_VALUE"""),"")</f>
        <v/>
      </c>
      <c r="U295" s="65" t="str">
        <f ca="1">IFERROR(__xludf.DUMMYFUNCTION("""COMPUTED_VALUE"""),"")</f>
        <v/>
      </c>
      <c r="V295" s="65" t="str">
        <f ca="1">IFERROR(__xludf.DUMMYFUNCTION("""COMPUTED_VALUE"""),"")</f>
        <v/>
      </c>
      <c r="W295" s="65" t="str">
        <f ca="1">IFERROR(__xludf.DUMMYFUNCTION("""COMPUTED_VALUE"""),"")</f>
        <v/>
      </c>
      <c r="X295" s="65" t="str">
        <f ca="1">IFERROR(__xludf.DUMMYFUNCTION("""COMPUTED_VALUE"""),"")</f>
        <v/>
      </c>
      <c r="Y295" s="65" t="str">
        <f ca="1">IFERROR(__xludf.DUMMYFUNCTION("""COMPUTED_VALUE"""),"")</f>
        <v/>
      </c>
      <c r="Z295" s="65" t="str">
        <f ca="1">IFERROR(__xludf.DUMMYFUNCTION("""COMPUTED_VALUE"""),"")</f>
        <v/>
      </c>
      <c r="AA295" s="65" t="str">
        <f ca="1">IFERROR(__xludf.DUMMYFUNCTION("""COMPUTED_VALUE"""),"")</f>
        <v/>
      </c>
      <c r="AB295" s="65" t="str">
        <f ca="1">IFERROR(__xludf.DUMMYFUNCTION("""COMPUTED_VALUE"""),"")</f>
        <v/>
      </c>
      <c r="AC295" s="65" t="str">
        <f ca="1">IFERROR(__xludf.DUMMYFUNCTION("""COMPUTED_VALUE"""),"")</f>
        <v/>
      </c>
      <c r="AD295" s="65" t="str">
        <f ca="1">IFERROR(__xludf.DUMMYFUNCTION("""COMPUTED_VALUE"""),"")</f>
        <v/>
      </c>
      <c r="AE295" s="65" t="str">
        <f ca="1">IFERROR(__xludf.DUMMYFUNCTION("""COMPUTED_VALUE"""),"")</f>
        <v/>
      </c>
      <c r="AF295" s="65" t="str">
        <f ca="1">IFERROR(__xludf.DUMMYFUNCTION("""COMPUTED_VALUE"""),"")</f>
        <v/>
      </c>
      <c r="AG295" s="65" t="str">
        <f ca="1">IFERROR(__xludf.DUMMYFUNCTION("""COMPUTED_VALUE"""),"")</f>
        <v/>
      </c>
    </row>
    <row r="296" spans="1:33" ht="13">
      <c r="A296" s="63">
        <v>2</v>
      </c>
      <c r="B296" s="64" t="str">
        <f ca="1">IFERROR(__xludf.DUMMYFUNCTION("""COMPUTED_VALUE"""),"SALON COMUNAL CIUDAD SATELITE")</f>
        <v>SALON COMUNAL CIUDAD SATELITE</v>
      </c>
      <c r="C296" s="65">
        <f ca="1">IFERROR(__xludf.DUMMYFUNCTION("""COMPUTED_VALUE"""),6)</f>
        <v>6</v>
      </c>
      <c r="D296" s="66" t="str">
        <f ca="1">IFERROR(__xludf.DUMMYFUNCTION("""COMPUTED_VALUE"""),"Pendiente por Digitar")</f>
        <v>Pendiente por Digitar</v>
      </c>
      <c r="E296" s="65" t="str">
        <f ca="1">IFERROR(__xludf.DUMMYFUNCTION("""COMPUTED_VALUE"""),"")</f>
        <v/>
      </c>
      <c r="F296" s="65" t="str">
        <f ca="1">IFERROR(__xludf.DUMMYFUNCTION("""COMPUTED_VALUE"""),"")</f>
        <v/>
      </c>
      <c r="G296" s="65" t="str">
        <f ca="1">IFERROR(__xludf.DUMMYFUNCTION("""COMPUTED_VALUE"""),"")</f>
        <v/>
      </c>
      <c r="H296" s="65" t="str">
        <f ca="1">IFERROR(__xludf.DUMMYFUNCTION("""COMPUTED_VALUE"""),"")</f>
        <v/>
      </c>
      <c r="I296" s="65" t="str">
        <f ca="1">IFERROR(__xludf.DUMMYFUNCTION("""COMPUTED_VALUE"""),"")</f>
        <v/>
      </c>
      <c r="J296" s="65" t="str">
        <f ca="1">IFERROR(__xludf.DUMMYFUNCTION("""COMPUTED_VALUE"""),"")</f>
        <v/>
      </c>
      <c r="K296" s="65" t="str">
        <f ca="1">IFERROR(__xludf.DUMMYFUNCTION("""COMPUTED_VALUE"""),"")</f>
        <v/>
      </c>
      <c r="L296" s="65" t="str">
        <f ca="1">IFERROR(__xludf.DUMMYFUNCTION("""COMPUTED_VALUE"""),"")</f>
        <v/>
      </c>
      <c r="M296" s="65" t="str">
        <f ca="1">IFERROR(__xludf.DUMMYFUNCTION("""COMPUTED_VALUE"""),"")</f>
        <v/>
      </c>
      <c r="N296" s="65" t="str">
        <f ca="1">IFERROR(__xludf.DUMMYFUNCTION("""COMPUTED_VALUE"""),"")</f>
        <v/>
      </c>
      <c r="O296" s="65" t="str">
        <f ca="1">IFERROR(__xludf.DUMMYFUNCTION("""COMPUTED_VALUE"""),"")</f>
        <v/>
      </c>
      <c r="P296" s="65" t="str">
        <f ca="1">IFERROR(__xludf.DUMMYFUNCTION("""COMPUTED_VALUE"""),"")</f>
        <v/>
      </c>
      <c r="Q296" s="65" t="str">
        <f ca="1">IFERROR(__xludf.DUMMYFUNCTION("""COMPUTED_VALUE"""),"")</f>
        <v/>
      </c>
      <c r="R296" s="65" t="str">
        <f ca="1">IFERROR(__xludf.DUMMYFUNCTION("""COMPUTED_VALUE"""),"")</f>
        <v/>
      </c>
      <c r="S296" s="65" t="str">
        <f ca="1">IFERROR(__xludf.DUMMYFUNCTION("""COMPUTED_VALUE"""),"")</f>
        <v/>
      </c>
      <c r="T296" s="65" t="str">
        <f ca="1">IFERROR(__xludf.DUMMYFUNCTION("""COMPUTED_VALUE"""),"")</f>
        <v/>
      </c>
      <c r="U296" s="65" t="str">
        <f ca="1">IFERROR(__xludf.DUMMYFUNCTION("""COMPUTED_VALUE"""),"")</f>
        <v/>
      </c>
      <c r="V296" s="65" t="str">
        <f ca="1">IFERROR(__xludf.DUMMYFUNCTION("""COMPUTED_VALUE"""),"")</f>
        <v/>
      </c>
      <c r="W296" s="65" t="str">
        <f ca="1">IFERROR(__xludf.DUMMYFUNCTION("""COMPUTED_VALUE"""),"")</f>
        <v/>
      </c>
      <c r="X296" s="65" t="str">
        <f ca="1">IFERROR(__xludf.DUMMYFUNCTION("""COMPUTED_VALUE"""),"")</f>
        <v/>
      </c>
      <c r="Y296" s="65" t="str">
        <f ca="1">IFERROR(__xludf.DUMMYFUNCTION("""COMPUTED_VALUE"""),"")</f>
        <v/>
      </c>
      <c r="Z296" s="65" t="str">
        <f ca="1">IFERROR(__xludf.DUMMYFUNCTION("""COMPUTED_VALUE"""),"")</f>
        <v/>
      </c>
      <c r="AA296" s="65" t="str">
        <f ca="1">IFERROR(__xludf.DUMMYFUNCTION("""COMPUTED_VALUE"""),"")</f>
        <v/>
      </c>
      <c r="AB296" s="65" t="str">
        <f ca="1">IFERROR(__xludf.DUMMYFUNCTION("""COMPUTED_VALUE"""),"")</f>
        <v/>
      </c>
      <c r="AC296" s="65" t="str">
        <f ca="1">IFERROR(__xludf.DUMMYFUNCTION("""COMPUTED_VALUE"""),"")</f>
        <v/>
      </c>
      <c r="AD296" s="65" t="str">
        <f ca="1">IFERROR(__xludf.DUMMYFUNCTION("""COMPUTED_VALUE"""),"")</f>
        <v/>
      </c>
      <c r="AE296" s="65" t="str">
        <f ca="1">IFERROR(__xludf.DUMMYFUNCTION("""COMPUTED_VALUE"""),"")</f>
        <v/>
      </c>
      <c r="AF296" s="65" t="str">
        <f ca="1">IFERROR(__xludf.DUMMYFUNCTION("""COMPUTED_VALUE"""),"")</f>
        <v/>
      </c>
      <c r="AG296" s="65" t="str">
        <f ca="1">IFERROR(__xludf.DUMMYFUNCTION("""COMPUTED_VALUE"""),"")</f>
        <v/>
      </c>
    </row>
    <row r="297" spans="1:33" ht="13">
      <c r="A297" s="63">
        <v>2</v>
      </c>
      <c r="B297" s="64" t="str">
        <f ca="1">IFERROR(__xludf.DUMMYFUNCTION("""COMPUTED_VALUE"""),"SALON COMUNAL CIUDAD SATELITE")</f>
        <v>SALON COMUNAL CIUDAD SATELITE</v>
      </c>
      <c r="C297" s="65">
        <f ca="1">IFERROR(__xludf.DUMMYFUNCTION("""COMPUTED_VALUE"""),7)</f>
        <v>7</v>
      </c>
      <c r="D297" s="66" t="str">
        <f ca="1">IFERROR(__xludf.DUMMYFUNCTION("""COMPUTED_VALUE"""),"Pendiente por Digitar")</f>
        <v>Pendiente por Digitar</v>
      </c>
      <c r="E297" s="65" t="str">
        <f ca="1">IFERROR(__xludf.DUMMYFUNCTION("""COMPUTED_VALUE"""),"")</f>
        <v/>
      </c>
      <c r="F297" s="65" t="str">
        <f ca="1">IFERROR(__xludf.DUMMYFUNCTION("""COMPUTED_VALUE"""),"")</f>
        <v/>
      </c>
      <c r="G297" s="65" t="str">
        <f ca="1">IFERROR(__xludf.DUMMYFUNCTION("""COMPUTED_VALUE"""),"")</f>
        <v/>
      </c>
      <c r="H297" s="65" t="str">
        <f ca="1">IFERROR(__xludf.DUMMYFUNCTION("""COMPUTED_VALUE"""),"")</f>
        <v/>
      </c>
      <c r="I297" s="65" t="str">
        <f ca="1">IFERROR(__xludf.DUMMYFUNCTION("""COMPUTED_VALUE"""),"")</f>
        <v/>
      </c>
      <c r="J297" s="65" t="str">
        <f ca="1">IFERROR(__xludf.DUMMYFUNCTION("""COMPUTED_VALUE"""),"")</f>
        <v/>
      </c>
      <c r="K297" s="65" t="str">
        <f ca="1">IFERROR(__xludf.DUMMYFUNCTION("""COMPUTED_VALUE"""),"")</f>
        <v/>
      </c>
      <c r="L297" s="65" t="str">
        <f ca="1">IFERROR(__xludf.DUMMYFUNCTION("""COMPUTED_VALUE"""),"")</f>
        <v/>
      </c>
      <c r="M297" s="65" t="str">
        <f ca="1">IFERROR(__xludf.DUMMYFUNCTION("""COMPUTED_VALUE"""),"")</f>
        <v/>
      </c>
      <c r="N297" s="65" t="str">
        <f ca="1">IFERROR(__xludf.DUMMYFUNCTION("""COMPUTED_VALUE"""),"")</f>
        <v/>
      </c>
      <c r="O297" s="65" t="str">
        <f ca="1">IFERROR(__xludf.DUMMYFUNCTION("""COMPUTED_VALUE"""),"")</f>
        <v/>
      </c>
      <c r="P297" s="65" t="str">
        <f ca="1">IFERROR(__xludf.DUMMYFUNCTION("""COMPUTED_VALUE"""),"")</f>
        <v/>
      </c>
      <c r="Q297" s="65" t="str">
        <f ca="1">IFERROR(__xludf.DUMMYFUNCTION("""COMPUTED_VALUE"""),"")</f>
        <v/>
      </c>
      <c r="R297" s="65" t="str">
        <f ca="1">IFERROR(__xludf.DUMMYFUNCTION("""COMPUTED_VALUE"""),"")</f>
        <v/>
      </c>
      <c r="S297" s="65" t="str">
        <f ca="1">IFERROR(__xludf.DUMMYFUNCTION("""COMPUTED_VALUE"""),"")</f>
        <v/>
      </c>
      <c r="T297" s="65" t="str">
        <f ca="1">IFERROR(__xludf.DUMMYFUNCTION("""COMPUTED_VALUE"""),"")</f>
        <v/>
      </c>
      <c r="U297" s="65" t="str">
        <f ca="1">IFERROR(__xludf.DUMMYFUNCTION("""COMPUTED_VALUE"""),"")</f>
        <v/>
      </c>
      <c r="V297" s="65" t="str">
        <f ca="1">IFERROR(__xludf.DUMMYFUNCTION("""COMPUTED_VALUE"""),"")</f>
        <v/>
      </c>
      <c r="W297" s="65" t="str">
        <f ca="1">IFERROR(__xludf.DUMMYFUNCTION("""COMPUTED_VALUE"""),"")</f>
        <v/>
      </c>
      <c r="X297" s="65" t="str">
        <f ca="1">IFERROR(__xludf.DUMMYFUNCTION("""COMPUTED_VALUE"""),"")</f>
        <v/>
      </c>
      <c r="Y297" s="65" t="str">
        <f ca="1">IFERROR(__xludf.DUMMYFUNCTION("""COMPUTED_VALUE"""),"")</f>
        <v/>
      </c>
      <c r="Z297" s="65" t="str">
        <f ca="1">IFERROR(__xludf.DUMMYFUNCTION("""COMPUTED_VALUE"""),"")</f>
        <v/>
      </c>
      <c r="AA297" s="65" t="str">
        <f ca="1">IFERROR(__xludf.DUMMYFUNCTION("""COMPUTED_VALUE"""),"")</f>
        <v/>
      </c>
      <c r="AB297" s="65" t="str">
        <f ca="1">IFERROR(__xludf.DUMMYFUNCTION("""COMPUTED_VALUE"""),"")</f>
        <v/>
      </c>
      <c r="AC297" s="65" t="str">
        <f ca="1">IFERROR(__xludf.DUMMYFUNCTION("""COMPUTED_VALUE"""),"")</f>
        <v/>
      </c>
      <c r="AD297" s="65" t="str">
        <f ca="1">IFERROR(__xludf.DUMMYFUNCTION("""COMPUTED_VALUE"""),"")</f>
        <v/>
      </c>
      <c r="AE297" s="65" t="str">
        <f ca="1">IFERROR(__xludf.DUMMYFUNCTION("""COMPUTED_VALUE"""),"")</f>
        <v/>
      </c>
      <c r="AF297" s="65" t="str">
        <f ca="1">IFERROR(__xludf.DUMMYFUNCTION("""COMPUTED_VALUE"""),"")</f>
        <v/>
      </c>
      <c r="AG297" s="65" t="str">
        <f ca="1">IFERROR(__xludf.DUMMYFUNCTION("""COMPUTED_VALUE"""),"")</f>
        <v/>
      </c>
    </row>
    <row r="298" spans="1:33" ht="13">
      <c r="A298" s="63">
        <v>2</v>
      </c>
      <c r="B298" s="64" t="str">
        <f ca="1">IFERROR(__xludf.DUMMYFUNCTION("""COMPUTED_VALUE"""),"SALON COMUNAL CIUDAD SATELITE")</f>
        <v>SALON COMUNAL CIUDAD SATELITE</v>
      </c>
      <c r="C298" s="65">
        <f ca="1">IFERROR(__xludf.DUMMYFUNCTION("""COMPUTED_VALUE"""),8)</f>
        <v>8</v>
      </c>
      <c r="D298" s="66" t="str">
        <f ca="1">IFERROR(__xludf.DUMMYFUNCTION("""COMPUTED_VALUE"""),"Pendiente por Digitar")</f>
        <v>Pendiente por Digitar</v>
      </c>
      <c r="E298" s="65" t="str">
        <f ca="1">IFERROR(__xludf.DUMMYFUNCTION("""COMPUTED_VALUE"""),"")</f>
        <v/>
      </c>
      <c r="F298" s="65" t="str">
        <f ca="1">IFERROR(__xludf.DUMMYFUNCTION("""COMPUTED_VALUE"""),"")</f>
        <v/>
      </c>
      <c r="G298" s="65" t="str">
        <f ca="1">IFERROR(__xludf.DUMMYFUNCTION("""COMPUTED_VALUE"""),"")</f>
        <v/>
      </c>
      <c r="H298" s="65" t="str">
        <f ca="1">IFERROR(__xludf.DUMMYFUNCTION("""COMPUTED_VALUE"""),"")</f>
        <v/>
      </c>
      <c r="I298" s="65" t="str">
        <f ca="1">IFERROR(__xludf.DUMMYFUNCTION("""COMPUTED_VALUE"""),"")</f>
        <v/>
      </c>
      <c r="J298" s="65" t="str">
        <f ca="1">IFERROR(__xludf.DUMMYFUNCTION("""COMPUTED_VALUE"""),"")</f>
        <v/>
      </c>
      <c r="K298" s="65" t="str">
        <f ca="1">IFERROR(__xludf.DUMMYFUNCTION("""COMPUTED_VALUE"""),"")</f>
        <v/>
      </c>
      <c r="L298" s="65" t="str">
        <f ca="1">IFERROR(__xludf.DUMMYFUNCTION("""COMPUTED_VALUE"""),"")</f>
        <v/>
      </c>
      <c r="M298" s="65" t="str">
        <f ca="1">IFERROR(__xludf.DUMMYFUNCTION("""COMPUTED_VALUE"""),"")</f>
        <v/>
      </c>
      <c r="N298" s="65" t="str">
        <f ca="1">IFERROR(__xludf.DUMMYFUNCTION("""COMPUTED_VALUE"""),"")</f>
        <v/>
      </c>
      <c r="O298" s="65" t="str">
        <f ca="1">IFERROR(__xludf.DUMMYFUNCTION("""COMPUTED_VALUE"""),"")</f>
        <v/>
      </c>
      <c r="P298" s="65" t="str">
        <f ca="1">IFERROR(__xludf.DUMMYFUNCTION("""COMPUTED_VALUE"""),"")</f>
        <v/>
      </c>
      <c r="Q298" s="65" t="str">
        <f ca="1">IFERROR(__xludf.DUMMYFUNCTION("""COMPUTED_VALUE"""),"")</f>
        <v/>
      </c>
      <c r="R298" s="65" t="str">
        <f ca="1">IFERROR(__xludf.DUMMYFUNCTION("""COMPUTED_VALUE"""),"")</f>
        <v/>
      </c>
      <c r="S298" s="65" t="str">
        <f ca="1">IFERROR(__xludf.DUMMYFUNCTION("""COMPUTED_VALUE"""),"")</f>
        <v/>
      </c>
      <c r="T298" s="65" t="str">
        <f ca="1">IFERROR(__xludf.DUMMYFUNCTION("""COMPUTED_VALUE"""),"")</f>
        <v/>
      </c>
      <c r="U298" s="65" t="str">
        <f ca="1">IFERROR(__xludf.DUMMYFUNCTION("""COMPUTED_VALUE"""),"")</f>
        <v/>
      </c>
      <c r="V298" s="65" t="str">
        <f ca="1">IFERROR(__xludf.DUMMYFUNCTION("""COMPUTED_VALUE"""),"")</f>
        <v/>
      </c>
      <c r="W298" s="65" t="str">
        <f ca="1">IFERROR(__xludf.DUMMYFUNCTION("""COMPUTED_VALUE"""),"")</f>
        <v/>
      </c>
      <c r="X298" s="65" t="str">
        <f ca="1">IFERROR(__xludf.DUMMYFUNCTION("""COMPUTED_VALUE"""),"")</f>
        <v/>
      </c>
      <c r="Y298" s="65" t="str">
        <f ca="1">IFERROR(__xludf.DUMMYFUNCTION("""COMPUTED_VALUE"""),"")</f>
        <v/>
      </c>
      <c r="Z298" s="65" t="str">
        <f ca="1">IFERROR(__xludf.DUMMYFUNCTION("""COMPUTED_VALUE"""),"")</f>
        <v/>
      </c>
      <c r="AA298" s="65" t="str">
        <f ca="1">IFERROR(__xludf.DUMMYFUNCTION("""COMPUTED_VALUE"""),"")</f>
        <v/>
      </c>
      <c r="AB298" s="65" t="str">
        <f ca="1">IFERROR(__xludf.DUMMYFUNCTION("""COMPUTED_VALUE"""),"")</f>
        <v/>
      </c>
      <c r="AC298" s="65" t="str">
        <f ca="1">IFERROR(__xludf.DUMMYFUNCTION("""COMPUTED_VALUE"""),"")</f>
        <v/>
      </c>
      <c r="AD298" s="65" t="str">
        <f ca="1">IFERROR(__xludf.DUMMYFUNCTION("""COMPUTED_VALUE"""),"")</f>
        <v/>
      </c>
      <c r="AE298" s="65" t="str">
        <f ca="1">IFERROR(__xludf.DUMMYFUNCTION("""COMPUTED_VALUE"""),"")</f>
        <v/>
      </c>
      <c r="AF298" s="65" t="str">
        <f ca="1">IFERROR(__xludf.DUMMYFUNCTION("""COMPUTED_VALUE"""),"")</f>
        <v/>
      </c>
      <c r="AG298" s="65" t="str">
        <f ca="1">IFERROR(__xludf.DUMMYFUNCTION("""COMPUTED_VALUE"""),"")</f>
        <v/>
      </c>
    </row>
    <row r="299" spans="1:33" ht="13">
      <c r="A299" s="63">
        <v>2</v>
      </c>
      <c r="B299" s="64" t="str">
        <f ca="1">IFERROR(__xludf.DUMMYFUNCTION("""COMPUTED_VALUE"""),"SALON COMUNAL CIUDAD SATELITE")</f>
        <v>SALON COMUNAL CIUDAD SATELITE</v>
      </c>
      <c r="C299" s="65">
        <f ca="1">IFERROR(__xludf.DUMMYFUNCTION("""COMPUTED_VALUE"""),9)</f>
        <v>9</v>
      </c>
      <c r="D299" s="66" t="str">
        <f ca="1">IFERROR(__xludf.DUMMYFUNCTION("""COMPUTED_VALUE"""),"Pendiente por Digitar")</f>
        <v>Pendiente por Digitar</v>
      </c>
      <c r="E299" s="65" t="str">
        <f ca="1">IFERROR(__xludf.DUMMYFUNCTION("""COMPUTED_VALUE"""),"")</f>
        <v/>
      </c>
      <c r="F299" s="65" t="str">
        <f ca="1">IFERROR(__xludf.DUMMYFUNCTION("""COMPUTED_VALUE"""),"")</f>
        <v/>
      </c>
      <c r="G299" s="65" t="str">
        <f ca="1">IFERROR(__xludf.DUMMYFUNCTION("""COMPUTED_VALUE"""),"")</f>
        <v/>
      </c>
      <c r="H299" s="65" t="str">
        <f ca="1">IFERROR(__xludf.DUMMYFUNCTION("""COMPUTED_VALUE"""),"")</f>
        <v/>
      </c>
      <c r="I299" s="65" t="str">
        <f ca="1">IFERROR(__xludf.DUMMYFUNCTION("""COMPUTED_VALUE"""),"")</f>
        <v/>
      </c>
      <c r="J299" s="65" t="str">
        <f ca="1">IFERROR(__xludf.DUMMYFUNCTION("""COMPUTED_VALUE"""),"")</f>
        <v/>
      </c>
      <c r="K299" s="65" t="str">
        <f ca="1">IFERROR(__xludf.DUMMYFUNCTION("""COMPUTED_VALUE"""),"")</f>
        <v/>
      </c>
      <c r="L299" s="65" t="str">
        <f ca="1">IFERROR(__xludf.DUMMYFUNCTION("""COMPUTED_VALUE"""),"")</f>
        <v/>
      </c>
      <c r="M299" s="65" t="str">
        <f ca="1">IFERROR(__xludf.DUMMYFUNCTION("""COMPUTED_VALUE"""),"")</f>
        <v/>
      </c>
      <c r="N299" s="65" t="str">
        <f ca="1">IFERROR(__xludf.DUMMYFUNCTION("""COMPUTED_VALUE"""),"")</f>
        <v/>
      </c>
      <c r="O299" s="65" t="str">
        <f ca="1">IFERROR(__xludf.DUMMYFUNCTION("""COMPUTED_VALUE"""),"")</f>
        <v/>
      </c>
      <c r="P299" s="65" t="str">
        <f ca="1">IFERROR(__xludf.DUMMYFUNCTION("""COMPUTED_VALUE"""),"")</f>
        <v/>
      </c>
      <c r="Q299" s="65" t="str">
        <f ca="1">IFERROR(__xludf.DUMMYFUNCTION("""COMPUTED_VALUE"""),"")</f>
        <v/>
      </c>
      <c r="R299" s="65" t="str">
        <f ca="1">IFERROR(__xludf.DUMMYFUNCTION("""COMPUTED_VALUE"""),"")</f>
        <v/>
      </c>
      <c r="S299" s="65" t="str">
        <f ca="1">IFERROR(__xludf.DUMMYFUNCTION("""COMPUTED_VALUE"""),"")</f>
        <v/>
      </c>
      <c r="T299" s="65" t="str">
        <f ca="1">IFERROR(__xludf.DUMMYFUNCTION("""COMPUTED_VALUE"""),"")</f>
        <v/>
      </c>
      <c r="U299" s="65" t="str">
        <f ca="1">IFERROR(__xludf.DUMMYFUNCTION("""COMPUTED_VALUE"""),"")</f>
        <v/>
      </c>
      <c r="V299" s="65" t="str">
        <f ca="1">IFERROR(__xludf.DUMMYFUNCTION("""COMPUTED_VALUE"""),"")</f>
        <v/>
      </c>
      <c r="W299" s="65" t="str">
        <f ca="1">IFERROR(__xludf.DUMMYFUNCTION("""COMPUTED_VALUE"""),"")</f>
        <v/>
      </c>
      <c r="X299" s="65" t="str">
        <f ca="1">IFERROR(__xludf.DUMMYFUNCTION("""COMPUTED_VALUE"""),"")</f>
        <v/>
      </c>
      <c r="Y299" s="65" t="str">
        <f ca="1">IFERROR(__xludf.DUMMYFUNCTION("""COMPUTED_VALUE"""),"")</f>
        <v/>
      </c>
      <c r="Z299" s="65" t="str">
        <f ca="1">IFERROR(__xludf.DUMMYFUNCTION("""COMPUTED_VALUE"""),"")</f>
        <v/>
      </c>
      <c r="AA299" s="65" t="str">
        <f ca="1">IFERROR(__xludf.DUMMYFUNCTION("""COMPUTED_VALUE"""),"")</f>
        <v/>
      </c>
      <c r="AB299" s="65" t="str">
        <f ca="1">IFERROR(__xludf.DUMMYFUNCTION("""COMPUTED_VALUE"""),"")</f>
        <v/>
      </c>
      <c r="AC299" s="65" t="str">
        <f ca="1">IFERROR(__xludf.DUMMYFUNCTION("""COMPUTED_VALUE"""),"")</f>
        <v/>
      </c>
      <c r="AD299" s="65" t="str">
        <f ca="1">IFERROR(__xludf.DUMMYFUNCTION("""COMPUTED_VALUE"""),"")</f>
        <v/>
      </c>
      <c r="AE299" s="65" t="str">
        <f ca="1">IFERROR(__xludf.DUMMYFUNCTION("""COMPUTED_VALUE"""),"")</f>
        <v/>
      </c>
      <c r="AF299" s="65" t="str">
        <f ca="1">IFERROR(__xludf.DUMMYFUNCTION("""COMPUTED_VALUE"""),"")</f>
        <v/>
      </c>
      <c r="AG299" s="65" t="str">
        <f ca="1">IFERROR(__xludf.DUMMYFUNCTION("""COMPUTED_VALUE"""),"")</f>
        <v/>
      </c>
    </row>
    <row r="300" spans="1:33" ht="13">
      <c r="A300" s="63">
        <v>2</v>
      </c>
      <c r="B300" s="64" t="str">
        <f ca="1">IFERROR(__xludf.DUMMYFUNCTION("""COMPUTED_VALUE"""),"SALON COMUNAL CIUDAD SATELITE")</f>
        <v>SALON COMUNAL CIUDAD SATELITE</v>
      </c>
      <c r="C300" s="65">
        <f ca="1">IFERROR(__xludf.DUMMYFUNCTION("""COMPUTED_VALUE"""),10)</f>
        <v>10</v>
      </c>
      <c r="D300" s="66" t="str">
        <f ca="1">IFERROR(__xludf.DUMMYFUNCTION("""COMPUTED_VALUE"""),"Pendiente por Digitar")</f>
        <v>Pendiente por Digitar</v>
      </c>
      <c r="E300" s="65" t="str">
        <f ca="1">IFERROR(__xludf.DUMMYFUNCTION("""COMPUTED_VALUE"""),"")</f>
        <v/>
      </c>
      <c r="F300" s="65" t="str">
        <f ca="1">IFERROR(__xludf.DUMMYFUNCTION("""COMPUTED_VALUE"""),"")</f>
        <v/>
      </c>
      <c r="G300" s="65" t="str">
        <f ca="1">IFERROR(__xludf.DUMMYFUNCTION("""COMPUTED_VALUE"""),"")</f>
        <v/>
      </c>
      <c r="H300" s="65" t="str">
        <f ca="1">IFERROR(__xludf.DUMMYFUNCTION("""COMPUTED_VALUE"""),"")</f>
        <v/>
      </c>
      <c r="I300" s="65" t="str">
        <f ca="1">IFERROR(__xludf.DUMMYFUNCTION("""COMPUTED_VALUE"""),"")</f>
        <v/>
      </c>
      <c r="J300" s="65" t="str">
        <f ca="1">IFERROR(__xludf.DUMMYFUNCTION("""COMPUTED_VALUE"""),"")</f>
        <v/>
      </c>
      <c r="K300" s="65" t="str">
        <f ca="1">IFERROR(__xludf.DUMMYFUNCTION("""COMPUTED_VALUE"""),"")</f>
        <v/>
      </c>
      <c r="L300" s="65" t="str">
        <f ca="1">IFERROR(__xludf.DUMMYFUNCTION("""COMPUTED_VALUE"""),"")</f>
        <v/>
      </c>
      <c r="M300" s="65" t="str">
        <f ca="1">IFERROR(__xludf.DUMMYFUNCTION("""COMPUTED_VALUE"""),"")</f>
        <v/>
      </c>
      <c r="N300" s="65" t="str">
        <f ca="1">IFERROR(__xludf.DUMMYFUNCTION("""COMPUTED_VALUE"""),"")</f>
        <v/>
      </c>
      <c r="O300" s="65" t="str">
        <f ca="1">IFERROR(__xludf.DUMMYFUNCTION("""COMPUTED_VALUE"""),"")</f>
        <v/>
      </c>
      <c r="P300" s="65" t="str">
        <f ca="1">IFERROR(__xludf.DUMMYFUNCTION("""COMPUTED_VALUE"""),"")</f>
        <v/>
      </c>
      <c r="Q300" s="65" t="str">
        <f ca="1">IFERROR(__xludf.DUMMYFUNCTION("""COMPUTED_VALUE"""),"")</f>
        <v/>
      </c>
      <c r="R300" s="65" t="str">
        <f ca="1">IFERROR(__xludf.DUMMYFUNCTION("""COMPUTED_VALUE"""),"")</f>
        <v/>
      </c>
      <c r="S300" s="65" t="str">
        <f ca="1">IFERROR(__xludf.DUMMYFUNCTION("""COMPUTED_VALUE"""),"")</f>
        <v/>
      </c>
      <c r="T300" s="65" t="str">
        <f ca="1">IFERROR(__xludf.DUMMYFUNCTION("""COMPUTED_VALUE"""),"")</f>
        <v/>
      </c>
      <c r="U300" s="65" t="str">
        <f ca="1">IFERROR(__xludf.DUMMYFUNCTION("""COMPUTED_VALUE"""),"")</f>
        <v/>
      </c>
      <c r="V300" s="65" t="str">
        <f ca="1">IFERROR(__xludf.DUMMYFUNCTION("""COMPUTED_VALUE"""),"")</f>
        <v/>
      </c>
      <c r="W300" s="65" t="str">
        <f ca="1">IFERROR(__xludf.DUMMYFUNCTION("""COMPUTED_VALUE"""),"")</f>
        <v/>
      </c>
      <c r="X300" s="65" t="str">
        <f ca="1">IFERROR(__xludf.DUMMYFUNCTION("""COMPUTED_VALUE"""),"")</f>
        <v/>
      </c>
      <c r="Y300" s="65" t="str">
        <f ca="1">IFERROR(__xludf.DUMMYFUNCTION("""COMPUTED_VALUE"""),"")</f>
        <v/>
      </c>
      <c r="Z300" s="65" t="str">
        <f ca="1">IFERROR(__xludf.DUMMYFUNCTION("""COMPUTED_VALUE"""),"")</f>
        <v/>
      </c>
      <c r="AA300" s="65" t="str">
        <f ca="1">IFERROR(__xludf.DUMMYFUNCTION("""COMPUTED_VALUE"""),"")</f>
        <v/>
      </c>
      <c r="AB300" s="65" t="str">
        <f ca="1">IFERROR(__xludf.DUMMYFUNCTION("""COMPUTED_VALUE"""),"")</f>
        <v/>
      </c>
      <c r="AC300" s="65" t="str">
        <f ca="1">IFERROR(__xludf.DUMMYFUNCTION("""COMPUTED_VALUE"""),"")</f>
        <v/>
      </c>
      <c r="AD300" s="65" t="str">
        <f ca="1">IFERROR(__xludf.DUMMYFUNCTION("""COMPUTED_VALUE"""),"")</f>
        <v/>
      </c>
      <c r="AE300" s="65" t="str">
        <f ca="1">IFERROR(__xludf.DUMMYFUNCTION("""COMPUTED_VALUE"""),"")</f>
        <v/>
      </c>
      <c r="AF300" s="65" t="str">
        <f ca="1">IFERROR(__xludf.DUMMYFUNCTION("""COMPUTED_VALUE"""),"")</f>
        <v/>
      </c>
      <c r="AG300" s="65" t="str">
        <f ca="1">IFERROR(__xludf.DUMMYFUNCTION("""COMPUTED_VALUE"""),"")</f>
        <v/>
      </c>
    </row>
    <row r="301" spans="1:33" ht="13">
      <c r="A301" s="63">
        <v>2</v>
      </c>
      <c r="B301" s="64" t="str">
        <f ca="1">IFERROR(__xludf.DUMMYFUNCTION("""COMPUTED_VALUE"""),"SALON COMUNAL CIUDAD SATELITE")</f>
        <v>SALON COMUNAL CIUDAD SATELITE</v>
      </c>
      <c r="C301" s="65">
        <f ca="1">IFERROR(__xludf.DUMMYFUNCTION("""COMPUTED_VALUE"""),11)</f>
        <v>11</v>
      </c>
      <c r="D301" s="66" t="str">
        <f ca="1">IFERROR(__xludf.DUMMYFUNCTION("""COMPUTED_VALUE"""),"Pendiente por Digitar")</f>
        <v>Pendiente por Digitar</v>
      </c>
      <c r="E301" s="65" t="str">
        <f ca="1">IFERROR(__xludf.DUMMYFUNCTION("""COMPUTED_VALUE"""),"")</f>
        <v/>
      </c>
      <c r="F301" s="65" t="str">
        <f ca="1">IFERROR(__xludf.DUMMYFUNCTION("""COMPUTED_VALUE"""),"")</f>
        <v/>
      </c>
      <c r="G301" s="65" t="str">
        <f ca="1">IFERROR(__xludf.DUMMYFUNCTION("""COMPUTED_VALUE"""),"")</f>
        <v/>
      </c>
      <c r="H301" s="65" t="str">
        <f ca="1">IFERROR(__xludf.DUMMYFUNCTION("""COMPUTED_VALUE"""),"")</f>
        <v/>
      </c>
      <c r="I301" s="65" t="str">
        <f ca="1">IFERROR(__xludf.DUMMYFUNCTION("""COMPUTED_VALUE"""),"")</f>
        <v/>
      </c>
      <c r="J301" s="65" t="str">
        <f ca="1">IFERROR(__xludf.DUMMYFUNCTION("""COMPUTED_VALUE"""),"")</f>
        <v/>
      </c>
      <c r="K301" s="65" t="str">
        <f ca="1">IFERROR(__xludf.DUMMYFUNCTION("""COMPUTED_VALUE"""),"")</f>
        <v/>
      </c>
      <c r="L301" s="65" t="str">
        <f ca="1">IFERROR(__xludf.DUMMYFUNCTION("""COMPUTED_VALUE"""),"")</f>
        <v/>
      </c>
      <c r="M301" s="65" t="str">
        <f ca="1">IFERROR(__xludf.DUMMYFUNCTION("""COMPUTED_VALUE"""),"")</f>
        <v/>
      </c>
      <c r="N301" s="65" t="str">
        <f ca="1">IFERROR(__xludf.DUMMYFUNCTION("""COMPUTED_VALUE"""),"")</f>
        <v/>
      </c>
      <c r="O301" s="65" t="str">
        <f ca="1">IFERROR(__xludf.DUMMYFUNCTION("""COMPUTED_VALUE"""),"")</f>
        <v/>
      </c>
      <c r="P301" s="65" t="str">
        <f ca="1">IFERROR(__xludf.DUMMYFUNCTION("""COMPUTED_VALUE"""),"")</f>
        <v/>
      </c>
      <c r="Q301" s="65" t="str">
        <f ca="1">IFERROR(__xludf.DUMMYFUNCTION("""COMPUTED_VALUE"""),"")</f>
        <v/>
      </c>
      <c r="R301" s="65" t="str">
        <f ca="1">IFERROR(__xludf.DUMMYFUNCTION("""COMPUTED_VALUE"""),"")</f>
        <v/>
      </c>
      <c r="S301" s="65" t="str">
        <f ca="1">IFERROR(__xludf.DUMMYFUNCTION("""COMPUTED_VALUE"""),"")</f>
        <v/>
      </c>
      <c r="T301" s="65" t="str">
        <f ca="1">IFERROR(__xludf.DUMMYFUNCTION("""COMPUTED_VALUE"""),"")</f>
        <v/>
      </c>
      <c r="U301" s="65" t="str">
        <f ca="1">IFERROR(__xludf.DUMMYFUNCTION("""COMPUTED_VALUE"""),"")</f>
        <v/>
      </c>
      <c r="V301" s="65" t="str">
        <f ca="1">IFERROR(__xludf.DUMMYFUNCTION("""COMPUTED_VALUE"""),"")</f>
        <v/>
      </c>
      <c r="W301" s="65" t="str">
        <f ca="1">IFERROR(__xludf.DUMMYFUNCTION("""COMPUTED_VALUE"""),"")</f>
        <v/>
      </c>
      <c r="X301" s="65" t="str">
        <f ca="1">IFERROR(__xludf.DUMMYFUNCTION("""COMPUTED_VALUE"""),"")</f>
        <v/>
      </c>
      <c r="Y301" s="65" t="str">
        <f ca="1">IFERROR(__xludf.DUMMYFUNCTION("""COMPUTED_VALUE"""),"")</f>
        <v/>
      </c>
      <c r="Z301" s="65" t="str">
        <f ca="1">IFERROR(__xludf.DUMMYFUNCTION("""COMPUTED_VALUE"""),"")</f>
        <v/>
      </c>
      <c r="AA301" s="65" t="str">
        <f ca="1">IFERROR(__xludf.DUMMYFUNCTION("""COMPUTED_VALUE"""),"")</f>
        <v/>
      </c>
      <c r="AB301" s="65" t="str">
        <f ca="1">IFERROR(__xludf.DUMMYFUNCTION("""COMPUTED_VALUE"""),"")</f>
        <v/>
      </c>
      <c r="AC301" s="65" t="str">
        <f ca="1">IFERROR(__xludf.DUMMYFUNCTION("""COMPUTED_VALUE"""),"")</f>
        <v/>
      </c>
      <c r="AD301" s="65" t="str">
        <f ca="1">IFERROR(__xludf.DUMMYFUNCTION("""COMPUTED_VALUE"""),"")</f>
        <v/>
      </c>
      <c r="AE301" s="65" t="str">
        <f ca="1">IFERROR(__xludf.DUMMYFUNCTION("""COMPUTED_VALUE"""),"")</f>
        <v/>
      </c>
      <c r="AF301" s="65" t="str">
        <f ca="1">IFERROR(__xludf.DUMMYFUNCTION("""COMPUTED_VALUE"""),"")</f>
        <v/>
      </c>
      <c r="AG301" s="65" t="str">
        <f ca="1">IFERROR(__xludf.DUMMYFUNCTION("""COMPUTED_VALUE"""),"")</f>
        <v/>
      </c>
    </row>
    <row r="302" spans="1:33" ht="13">
      <c r="A302" s="63">
        <v>2</v>
      </c>
      <c r="B302" s="64" t="str">
        <f ca="1">IFERROR(__xludf.DUMMYFUNCTION("""COMPUTED_VALUE"""),"SALON COMUNAL CIUDAD SATELITE")</f>
        <v>SALON COMUNAL CIUDAD SATELITE</v>
      </c>
      <c r="C302" s="65">
        <f ca="1">IFERROR(__xludf.DUMMYFUNCTION("""COMPUTED_VALUE"""),12)</f>
        <v>12</v>
      </c>
      <c r="D302" s="66" t="str">
        <f ca="1">IFERROR(__xludf.DUMMYFUNCTION("""COMPUTED_VALUE"""),"Pendiente por Digitar")</f>
        <v>Pendiente por Digitar</v>
      </c>
      <c r="E302" s="65" t="str">
        <f ca="1">IFERROR(__xludf.DUMMYFUNCTION("""COMPUTED_VALUE"""),"")</f>
        <v/>
      </c>
      <c r="F302" s="65" t="str">
        <f ca="1">IFERROR(__xludf.DUMMYFUNCTION("""COMPUTED_VALUE"""),"")</f>
        <v/>
      </c>
      <c r="G302" s="65" t="str">
        <f ca="1">IFERROR(__xludf.DUMMYFUNCTION("""COMPUTED_VALUE"""),"")</f>
        <v/>
      </c>
      <c r="H302" s="65" t="str">
        <f ca="1">IFERROR(__xludf.DUMMYFUNCTION("""COMPUTED_VALUE"""),"")</f>
        <v/>
      </c>
      <c r="I302" s="65" t="str">
        <f ca="1">IFERROR(__xludf.DUMMYFUNCTION("""COMPUTED_VALUE"""),"")</f>
        <v/>
      </c>
      <c r="J302" s="65" t="str">
        <f ca="1">IFERROR(__xludf.DUMMYFUNCTION("""COMPUTED_VALUE"""),"")</f>
        <v/>
      </c>
      <c r="K302" s="65" t="str">
        <f ca="1">IFERROR(__xludf.DUMMYFUNCTION("""COMPUTED_VALUE"""),"")</f>
        <v/>
      </c>
      <c r="L302" s="65" t="str">
        <f ca="1">IFERROR(__xludf.DUMMYFUNCTION("""COMPUTED_VALUE"""),"")</f>
        <v/>
      </c>
      <c r="M302" s="65" t="str">
        <f ca="1">IFERROR(__xludf.DUMMYFUNCTION("""COMPUTED_VALUE"""),"")</f>
        <v/>
      </c>
      <c r="N302" s="65" t="str">
        <f ca="1">IFERROR(__xludf.DUMMYFUNCTION("""COMPUTED_VALUE"""),"")</f>
        <v/>
      </c>
      <c r="O302" s="65" t="str">
        <f ca="1">IFERROR(__xludf.DUMMYFUNCTION("""COMPUTED_VALUE"""),"")</f>
        <v/>
      </c>
      <c r="P302" s="65" t="str">
        <f ca="1">IFERROR(__xludf.DUMMYFUNCTION("""COMPUTED_VALUE"""),"")</f>
        <v/>
      </c>
      <c r="Q302" s="65" t="str">
        <f ca="1">IFERROR(__xludf.DUMMYFUNCTION("""COMPUTED_VALUE"""),"")</f>
        <v/>
      </c>
      <c r="R302" s="65" t="str">
        <f ca="1">IFERROR(__xludf.DUMMYFUNCTION("""COMPUTED_VALUE"""),"")</f>
        <v/>
      </c>
      <c r="S302" s="65" t="str">
        <f ca="1">IFERROR(__xludf.DUMMYFUNCTION("""COMPUTED_VALUE"""),"")</f>
        <v/>
      </c>
      <c r="T302" s="65" t="str">
        <f ca="1">IFERROR(__xludf.DUMMYFUNCTION("""COMPUTED_VALUE"""),"")</f>
        <v/>
      </c>
      <c r="U302" s="65" t="str">
        <f ca="1">IFERROR(__xludf.DUMMYFUNCTION("""COMPUTED_VALUE"""),"")</f>
        <v/>
      </c>
      <c r="V302" s="65" t="str">
        <f ca="1">IFERROR(__xludf.DUMMYFUNCTION("""COMPUTED_VALUE"""),"")</f>
        <v/>
      </c>
      <c r="W302" s="65" t="str">
        <f ca="1">IFERROR(__xludf.DUMMYFUNCTION("""COMPUTED_VALUE"""),"")</f>
        <v/>
      </c>
      <c r="X302" s="65" t="str">
        <f ca="1">IFERROR(__xludf.DUMMYFUNCTION("""COMPUTED_VALUE"""),"")</f>
        <v/>
      </c>
      <c r="Y302" s="65" t="str">
        <f ca="1">IFERROR(__xludf.DUMMYFUNCTION("""COMPUTED_VALUE"""),"")</f>
        <v/>
      </c>
      <c r="Z302" s="65" t="str">
        <f ca="1">IFERROR(__xludf.DUMMYFUNCTION("""COMPUTED_VALUE"""),"")</f>
        <v/>
      </c>
      <c r="AA302" s="65" t="str">
        <f ca="1">IFERROR(__xludf.DUMMYFUNCTION("""COMPUTED_VALUE"""),"")</f>
        <v/>
      </c>
      <c r="AB302" s="65" t="str">
        <f ca="1">IFERROR(__xludf.DUMMYFUNCTION("""COMPUTED_VALUE"""),"")</f>
        <v/>
      </c>
      <c r="AC302" s="65" t="str">
        <f ca="1">IFERROR(__xludf.DUMMYFUNCTION("""COMPUTED_VALUE"""),"")</f>
        <v/>
      </c>
      <c r="AD302" s="65" t="str">
        <f ca="1">IFERROR(__xludf.DUMMYFUNCTION("""COMPUTED_VALUE"""),"")</f>
        <v/>
      </c>
      <c r="AE302" s="65" t="str">
        <f ca="1">IFERROR(__xludf.DUMMYFUNCTION("""COMPUTED_VALUE"""),"")</f>
        <v/>
      </c>
      <c r="AF302" s="65" t="str">
        <f ca="1">IFERROR(__xludf.DUMMYFUNCTION("""COMPUTED_VALUE"""),"")</f>
        <v/>
      </c>
      <c r="AG302" s="65" t="str">
        <f ca="1">IFERROR(__xludf.DUMMYFUNCTION("""COMPUTED_VALUE"""),"")</f>
        <v/>
      </c>
    </row>
    <row r="303" spans="1:33" ht="13">
      <c r="A303" s="63">
        <v>2</v>
      </c>
      <c r="B303" s="64" t="str">
        <f ca="1">IFERROR(__xludf.DUMMYFUNCTION("""COMPUTED_VALUE"""),"SALON COMUNAL CIUDAD SATELITE")</f>
        <v>SALON COMUNAL CIUDAD SATELITE</v>
      </c>
      <c r="C303" s="65">
        <f ca="1">IFERROR(__xludf.DUMMYFUNCTION("""COMPUTED_VALUE"""),13)</f>
        <v>13</v>
      </c>
      <c r="D303" s="66" t="str">
        <f ca="1">IFERROR(__xludf.DUMMYFUNCTION("""COMPUTED_VALUE"""),"Pendiente por Digitar")</f>
        <v>Pendiente por Digitar</v>
      </c>
      <c r="E303" s="65" t="str">
        <f ca="1">IFERROR(__xludf.DUMMYFUNCTION("""COMPUTED_VALUE"""),"")</f>
        <v/>
      </c>
      <c r="F303" s="65" t="str">
        <f ca="1">IFERROR(__xludf.DUMMYFUNCTION("""COMPUTED_VALUE"""),"")</f>
        <v/>
      </c>
      <c r="G303" s="65" t="str">
        <f ca="1">IFERROR(__xludf.DUMMYFUNCTION("""COMPUTED_VALUE"""),"")</f>
        <v/>
      </c>
      <c r="H303" s="65" t="str">
        <f ca="1">IFERROR(__xludf.DUMMYFUNCTION("""COMPUTED_VALUE"""),"")</f>
        <v/>
      </c>
      <c r="I303" s="65" t="str">
        <f ca="1">IFERROR(__xludf.DUMMYFUNCTION("""COMPUTED_VALUE"""),"")</f>
        <v/>
      </c>
      <c r="J303" s="65" t="str">
        <f ca="1">IFERROR(__xludf.DUMMYFUNCTION("""COMPUTED_VALUE"""),"")</f>
        <v/>
      </c>
      <c r="K303" s="65" t="str">
        <f ca="1">IFERROR(__xludf.DUMMYFUNCTION("""COMPUTED_VALUE"""),"")</f>
        <v/>
      </c>
      <c r="L303" s="65" t="str">
        <f ca="1">IFERROR(__xludf.DUMMYFUNCTION("""COMPUTED_VALUE"""),"")</f>
        <v/>
      </c>
      <c r="M303" s="65" t="str">
        <f ca="1">IFERROR(__xludf.DUMMYFUNCTION("""COMPUTED_VALUE"""),"")</f>
        <v/>
      </c>
      <c r="N303" s="65" t="str">
        <f ca="1">IFERROR(__xludf.DUMMYFUNCTION("""COMPUTED_VALUE"""),"")</f>
        <v/>
      </c>
      <c r="O303" s="65" t="str">
        <f ca="1">IFERROR(__xludf.DUMMYFUNCTION("""COMPUTED_VALUE"""),"")</f>
        <v/>
      </c>
      <c r="P303" s="65" t="str">
        <f ca="1">IFERROR(__xludf.DUMMYFUNCTION("""COMPUTED_VALUE"""),"")</f>
        <v/>
      </c>
      <c r="Q303" s="65" t="str">
        <f ca="1">IFERROR(__xludf.DUMMYFUNCTION("""COMPUTED_VALUE"""),"")</f>
        <v/>
      </c>
      <c r="R303" s="65" t="str">
        <f ca="1">IFERROR(__xludf.DUMMYFUNCTION("""COMPUTED_VALUE"""),"")</f>
        <v/>
      </c>
      <c r="S303" s="65" t="str">
        <f ca="1">IFERROR(__xludf.DUMMYFUNCTION("""COMPUTED_VALUE"""),"")</f>
        <v/>
      </c>
      <c r="T303" s="65" t="str">
        <f ca="1">IFERROR(__xludf.DUMMYFUNCTION("""COMPUTED_VALUE"""),"")</f>
        <v/>
      </c>
      <c r="U303" s="65" t="str">
        <f ca="1">IFERROR(__xludf.DUMMYFUNCTION("""COMPUTED_VALUE"""),"")</f>
        <v/>
      </c>
      <c r="V303" s="65" t="str">
        <f ca="1">IFERROR(__xludf.DUMMYFUNCTION("""COMPUTED_VALUE"""),"")</f>
        <v/>
      </c>
      <c r="W303" s="65" t="str">
        <f ca="1">IFERROR(__xludf.DUMMYFUNCTION("""COMPUTED_VALUE"""),"")</f>
        <v/>
      </c>
      <c r="X303" s="65" t="str">
        <f ca="1">IFERROR(__xludf.DUMMYFUNCTION("""COMPUTED_VALUE"""),"")</f>
        <v/>
      </c>
      <c r="Y303" s="65" t="str">
        <f ca="1">IFERROR(__xludf.DUMMYFUNCTION("""COMPUTED_VALUE"""),"")</f>
        <v/>
      </c>
      <c r="Z303" s="65" t="str">
        <f ca="1">IFERROR(__xludf.DUMMYFUNCTION("""COMPUTED_VALUE"""),"")</f>
        <v/>
      </c>
      <c r="AA303" s="65" t="str">
        <f ca="1">IFERROR(__xludf.DUMMYFUNCTION("""COMPUTED_VALUE"""),"")</f>
        <v/>
      </c>
      <c r="AB303" s="65" t="str">
        <f ca="1">IFERROR(__xludf.DUMMYFUNCTION("""COMPUTED_VALUE"""),"")</f>
        <v/>
      </c>
      <c r="AC303" s="65" t="str">
        <f ca="1">IFERROR(__xludf.DUMMYFUNCTION("""COMPUTED_VALUE"""),"")</f>
        <v/>
      </c>
      <c r="AD303" s="65" t="str">
        <f ca="1">IFERROR(__xludf.DUMMYFUNCTION("""COMPUTED_VALUE"""),"")</f>
        <v/>
      </c>
      <c r="AE303" s="65" t="str">
        <f ca="1">IFERROR(__xludf.DUMMYFUNCTION("""COMPUTED_VALUE"""),"")</f>
        <v/>
      </c>
      <c r="AF303" s="65" t="str">
        <f ca="1">IFERROR(__xludf.DUMMYFUNCTION("""COMPUTED_VALUE"""),"")</f>
        <v/>
      </c>
      <c r="AG303" s="65" t="str">
        <f ca="1">IFERROR(__xludf.DUMMYFUNCTION("""COMPUTED_VALUE"""),"")</f>
        <v/>
      </c>
    </row>
    <row r="304" spans="1:33" ht="13">
      <c r="A304" s="63">
        <v>2</v>
      </c>
      <c r="B304" s="64" t="str">
        <f ca="1">IFERROR(__xludf.DUMMYFUNCTION("""COMPUTED_VALUE"""),"SALON COMUNAL CIUDAD SATELITE")</f>
        <v>SALON COMUNAL CIUDAD SATELITE</v>
      </c>
      <c r="C304" s="65">
        <f ca="1">IFERROR(__xludf.DUMMYFUNCTION("""COMPUTED_VALUE"""),14)</f>
        <v>14</v>
      </c>
      <c r="D304" s="66" t="str">
        <f ca="1">IFERROR(__xludf.DUMMYFUNCTION("""COMPUTED_VALUE"""),"Pendiente por Digitar")</f>
        <v>Pendiente por Digitar</v>
      </c>
      <c r="E304" s="65" t="str">
        <f ca="1">IFERROR(__xludf.DUMMYFUNCTION("""COMPUTED_VALUE"""),"")</f>
        <v/>
      </c>
      <c r="F304" s="65" t="str">
        <f ca="1">IFERROR(__xludf.DUMMYFUNCTION("""COMPUTED_VALUE"""),"")</f>
        <v/>
      </c>
      <c r="G304" s="65" t="str">
        <f ca="1">IFERROR(__xludf.DUMMYFUNCTION("""COMPUTED_VALUE"""),"")</f>
        <v/>
      </c>
      <c r="H304" s="65" t="str">
        <f ca="1">IFERROR(__xludf.DUMMYFUNCTION("""COMPUTED_VALUE"""),"")</f>
        <v/>
      </c>
      <c r="I304" s="65" t="str">
        <f ca="1">IFERROR(__xludf.DUMMYFUNCTION("""COMPUTED_VALUE"""),"")</f>
        <v/>
      </c>
      <c r="J304" s="65" t="str">
        <f ca="1">IFERROR(__xludf.DUMMYFUNCTION("""COMPUTED_VALUE"""),"")</f>
        <v/>
      </c>
      <c r="K304" s="65" t="str">
        <f ca="1">IFERROR(__xludf.DUMMYFUNCTION("""COMPUTED_VALUE"""),"")</f>
        <v/>
      </c>
      <c r="L304" s="65" t="str">
        <f ca="1">IFERROR(__xludf.DUMMYFUNCTION("""COMPUTED_VALUE"""),"")</f>
        <v/>
      </c>
      <c r="M304" s="65" t="str">
        <f ca="1">IFERROR(__xludf.DUMMYFUNCTION("""COMPUTED_VALUE"""),"")</f>
        <v/>
      </c>
      <c r="N304" s="65" t="str">
        <f ca="1">IFERROR(__xludf.DUMMYFUNCTION("""COMPUTED_VALUE"""),"")</f>
        <v/>
      </c>
      <c r="O304" s="65" t="str">
        <f ca="1">IFERROR(__xludf.DUMMYFUNCTION("""COMPUTED_VALUE"""),"")</f>
        <v/>
      </c>
      <c r="P304" s="65" t="str">
        <f ca="1">IFERROR(__xludf.DUMMYFUNCTION("""COMPUTED_VALUE"""),"")</f>
        <v/>
      </c>
      <c r="Q304" s="65" t="str">
        <f ca="1">IFERROR(__xludf.DUMMYFUNCTION("""COMPUTED_VALUE"""),"")</f>
        <v/>
      </c>
      <c r="R304" s="65" t="str">
        <f ca="1">IFERROR(__xludf.DUMMYFUNCTION("""COMPUTED_VALUE"""),"")</f>
        <v/>
      </c>
      <c r="S304" s="65" t="str">
        <f ca="1">IFERROR(__xludf.DUMMYFUNCTION("""COMPUTED_VALUE"""),"")</f>
        <v/>
      </c>
      <c r="T304" s="65" t="str">
        <f ca="1">IFERROR(__xludf.DUMMYFUNCTION("""COMPUTED_VALUE"""),"")</f>
        <v/>
      </c>
      <c r="U304" s="65" t="str">
        <f ca="1">IFERROR(__xludf.DUMMYFUNCTION("""COMPUTED_VALUE"""),"")</f>
        <v/>
      </c>
      <c r="V304" s="65" t="str">
        <f ca="1">IFERROR(__xludf.DUMMYFUNCTION("""COMPUTED_VALUE"""),"")</f>
        <v/>
      </c>
      <c r="W304" s="65" t="str">
        <f ca="1">IFERROR(__xludf.DUMMYFUNCTION("""COMPUTED_VALUE"""),"")</f>
        <v/>
      </c>
      <c r="X304" s="65" t="str">
        <f ca="1">IFERROR(__xludf.DUMMYFUNCTION("""COMPUTED_VALUE"""),"")</f>
        <v/>
      </c>
      <c r="Y304" s="65" t="str">
        <f ca="1">IFERROR(__xludf.DUMMYFUNCTION("""COMPUTED_VALUE"""),"")</f>
        <v/>
      </c>
      <c r="Z304" s="65" t="str">
        <f ca="1">IFERROR(__xludf.DUMMYFUNCTION("""COMPUTED_VALUE"""),"")</f>
        <v/>
      </c>
      <c r="AA304" s="65" t="str">
        <f ca="1">IFERROR(__xludf.DUMMYFUNCTION("""COMPUTED_VALUE"""),"")</f>
        <v/>
      </c>
      <c r="AB304" s="65" t="str">
        <f ca="1">IFERROR(__xludf.DUMMYFUNCTION("""COMPUTED_VALUE"""),"")</f>
        <v/>
      </c>
      <c r="AC304" s="65" t="str">
        <f ca="1">IFERROR(__xludf.DUMMYFUNCTION("""COMPUTED_VALUE"""),"")</f>
        <v/>
      </c>
      <c r="AD304" s="65" t="str">
        <f ca="1">IFERROR(__xludf.DUMMYFUNCTION("""COMPUTED_VALUE"""),"")</f>
        <v/>
      </c>
      <c r="AE304" s="65" t="str">
        <f ca="1">IFERROR(__xludf.DUMMYFUNCTION("""COMPUTED_VALUE"""),"")</f>
        <v/>
      </c>
      <c r="AF304" s="65" t="str">
        <f ca="1">IFERROR(__xludf.DUMMYFUNCTION("""COMPUTED_VALUE"""),"")</f>
        <v/>
      </c>
      <c r="AG304" s="65" t="str">
        <f ca="1">IFERROR(__xludf.DUMMYFUNCTION("""COMPUTED_VALUE"""),"")</f>
        <v/>
      </c>
    </row>
    <row r="305" spans="1:33" ht="13">
      <c r="A305" s="63">
        <v>2</v>
      </c>
      <c r="B305" s="64" t="str">
        <f ca="1">IFERROR(__xludf.DUMMYFUNCTION("""COMPUTED_VALUE"""),"SALON COMUNAL CIUDAD SATELITE")</f>
        <v>SALON COMUNAL CIUDAD SATELITE</v>
      </c>
      <c r="C305" s="65">
        <f ca="1">IFERROR(__xludf.DUMMYFUNCTION("""COMPUTED_VALUE"""),15)</f>
        <v>15</v>
      </c>
      <c r="D305" s="66" t="str">
        <f ca="1">IFERROR(__xludf.DUMMYFUNCTION("""COMPUTED_VALUE"""),"Pendiente por Digitar")</f>
        <v>Pendiente por Digitar</v>
      </c>
      <c r="E305" s="65" t="str">
        <f ca="1">IFERROR(__xludf.DUMMYFUNCTION("""COMPUTED_VALUE"""),"")</f>
        <v/>
      </c>
      <c r="F305" s="65" t="str">
        <f ca="1">IFERROR(__xludf.DUMMYFUNCTION("""COMPUTED_VALUE"""),"")</f>
        <v/>
      </c>
      <c r="G305" s="65" t="str">
        <f ca="1">IFERROR(__xludf.DUMMYFUNCTION("""COMPUTED_VALUE"""),"")</f>
        <v/>
      </c>
      <c r="H305" s="65" t="str">
        <f ca="1">IFERROR(__xludf.DUMMYFUNCTION("""COMPUTED_VALUE"""),"")</f>
        <v/>
      </c>
      <c r="I305" s="65" t="str">
        <f ca="1">IFERROR(__xludf.DUMMYFUNCTION("""COMPUTED_VALUE"""),"")</f>
        <v/>
      </c>
      <c r="J305" s="65" t="str">
        <f ca="1">IFERROR(__xludf.DUMMYFUNCTION("""COMPUTED_VALUE"""),"")</f>
        <v/>
      </c>
      <c r="K305" s="65" t="str">
        <f ca="1">IFERROR(__xludf.DUMMYFUNCTION("""COMPUTED_VALUE"""),"")</f>
        <v/>
      </c>
      <c r="L305" s="65" t="str">
        <f ca="1">IFERROR(__xludf.DUMMYFUNCTION("""COMPUTED_VALUE"""),"")</f>
        <v/>
      </c>
      <c r="M305" s="65" t="str">
        <f ca="1">IFERROR(__xludf.DUMMYFUNCTION("""COMPUTED_VALUE"""),"")</f>
        <v/>
      </c>
      <c r="N305" s="65" t="str">
        <f ca="1">IFERROR(__xludf.DUMMYFUNCTION("""COMPUTED_VALUE"""),"")</f>
        <v/>
      </c>
      <c r="O305" s="65" t="str">
        <f ca="1">IFERROR(__xludf.DUMMYFUNCTION("""COMPUTED_VALUE"""),"")</f>
        <v/>
      </c>
      <c r="P305" s="65" t="str">
        <f ca="1">IFERROR(__xludf.DUMMYFUNCTION("""COMPUTED_VALUE"""),"")</f>
        <v/>
      </c>
      <c r="Q305" s="65" t="str">
        <f ca="1">IFERROR(__xludf.DUMMYFUNCTION("""COMPUTED_VALUE"""),"")</f>
        <v/>
      </c>
      <c r="R305" s="65" t="str">
        <f ca="1">IFERROR(__xludf.DUMMYFUNCTION("""COMPUTED_VALUE"""),"")</f>
        <v/>
      </c>
      <c r="S305" s="65" t="str">
        <f ca="1">IFERROR(__xludf.DUMMYFUNCTION("""COMPUTED_VALUE"""),"")</f>
        <v/>
      </c>
      <c r="T305" s="65" t="str">
        <f ca="1">IFERROR(__xludf.DUMMYFUNCTION("""COMPUTED_VALUE"""),"")</f>
        <v/>
      </c>
      <c r="U305" s="65" t="str">
        <f ca="1">IFERROR(__xludf.DUMMYFUNCTION("""COMPUTED_VALUE"""),"")</f>
        <v/>
      </c>
      <c r="V305" s="65" t="str">
        <f ca="1">IFERROR(__xludf.DUMMYFUNCTION("""COMPUTED_VALUE"""),"")</f>
        <v/>
      </c>
      <c r="W305" s="65" t="str">
        <f ca="1">IFERROR(__xludf.DUMMYFUNCTION("""COMPUTED_VALUE"""),"")</f>
        <v/>
      </c>
      <c r="X305" s="65" t="str">
        <f ca="1">IFERROR(__xludf.DUMMYFUNCTION("""COMPUTED_VALUE"""),"")</f>
        <v/>
      </c>
      <c r="Y305" s="65" t="str">
        <f ca="1">IFERROR(__xludf.DUMMYFUNCTION("""COMPUTED_VALUE"""),"")</f>
        <v/>
      </c>
      <c r="Z305" s="65" t="str">
        <f ca="1">IFERROR(__xludf.DUMMYFUNCTION("""COMPUTED_VALUE"""),"")</f>
        <v/>
      </c>
      <c r="AA305" s="65" t="str">
        <f ca="1">IFERROR(__xludf.DUMMYFUNCTION("""COMPUTED_VALUE"""),"")</f>
        <v/>
      </c>
      <c r="AB305" s="65" t="str">
        <f ca="1">IFERROR(__xludf.DUMMYFUNCTION("""COMPUTED_VALUE"""),"")</f>
        <v/>
      </c>
      <c r="AC305" s="65" t="str">
        <f ca="1">IFERROR(__xludf.DUMMYFUNCTION("""COMPUTED_VALUE"""),"")</f>
        <v/>
      </c>
      <c r="AD305" s="65" t="str">
        <f ca="1">IFERROR(__xludf.DUMMYFUNCTION("""COMPUTED_VALUE"""),"")</f>
        <v/>
      </c>
      <c r="AE305" s="65" t="str">
        <f ca="1">IFERROR(__xludf.DUMMYFUNCTION("""COMPUTED_VALUE"""),"")</f>
        <v/>
      </c>
      <c r="AF305" s="65" t="str">
        <f ca="1">IFERROR(__xludf.DUMMYFUNCTION("""COMPUTED_VALUE"""),"")</f>
        <v/>
      </c>
      <c r="AG305" s="65" t="str">
        <f ca="1">IFERROR(__xludf.DUMMYFUNCTION("""COMPUTED_VALUE"""),"")</f>
        <v/>
      </c>
    </row>
    <row r="306" spans="1:33" ht="13">
      <c r="A306" s="63">
        <v>2</v>
      </c>
      <c r="B306" s="64" t="str">
        <f ca="1">IFERROR(__xludf.DUMMYFUNCTION("""COMPUTED_VALUE"""),"SALON COMUNAL CIUDAD SATELITE")</f>
        <v>SALON COMUNAL CIUDAD SATELITE</v>
      </c>
      <c r="C306" s="65">
        <f ca="1">IFERROR(__xludf.DUMMYFUNCTION("""COMPUTED_VALUE"""),16)</f>
        <v>16</v>
      </c>
      <c r="D306" s="66" t="str">
        <f ca="1">IFERROR(__xludf.DUMMYFUNCTION("""COMPUTED_VALUE"""),"Pendiente por Digitar")</f>
        <v>Pendiente por Digitar</v>
      </c>
      <c r="E306" s="65" t="str">
        <f ca="1">IFERROR(__xludf.DUMMYFUNCTION("""COMPUTED_VALUE"""),"")</f>
        <v/>
      </c>
      <c r="F306" s="65" t="str">
        <f ca="1">IFERROR(__xludf.DUMMYFUNCTION("""COMPUTED_VALUE"""),"")</f>
        <v/>
      </c>
      <c r="G306" s="65" t="str">
        <f ca="1">IFERROR(__xludf.DUMMYFUNCTION("""COMPUTED_VALUE"""),"")</f>
        <v/>
      </c>
      <c r="H306" s="65" t="str">
        <f ca="1">IFERROR(__xludf.DUMMYFUNCTION("""COMPUTED_VALUE"""),"")</f>
        <v/>
      </c>
      <c r="I306" s="65" t="str">
        <f ca="1">IFERROR(__xludf.DUMMYFUNCTION("""COMPUTED_VALUE"""),"")</f>
        <v/>
      </c>
      <c r="J306" s="65" t="str">
        <f ca="1">IFERROR(__xludf.DUMMYFUNCTION("""COMPUTED_VALUE"""),"")</f>
        <v/>
      </c>
      <c r="K306" s="65" t="str">
        <f ca="1">IFERROR(__xludf.DUMMYFUNCTION("""COMPUTED_VALUE"""),"")</f>
        <v/>
      </c>
      <c r="L306" s="65" t="str">
        <f ca="1">IFERROR(__xludf.DUMMYFUNCTION("""COMPUTED_VALUE"""),"")</f>
        <v/>
      </c>
      <c r="M306" s="65" t="str">
        <f ca="1">IFERROR(__xludf.DUMMYFUNCTION("""COMPUTED_VALUE"""),"")</f>
        <v/>
      </c>
      <c r="N306" s="65" t="str">
        <f ca="1">IFERROR(__xludf.DUMMYFUNCTION("""COMPUTED_VALUE"""),"")</f>
        <v/>
      </c>
      <c r="O306" s="65" t="str">
        <f ca="1">IFERROR(__xludf.DUMMYFUNCTION("""COMPUTED_VALUE"""),"")</f>
        <v/>
      </c>
      <c r="P306" s="65" t="str">
        <f ca="1">IFERROR(__xludf.DUMMYFUNCTION("""COMPUTED_VALUE"""),"")</f>
        <v/>
      </c>
      <c r="Q306" s="65" t="str">
        <f ca="1">IFERROR(__xludf.DUMMYFUNCTION("""COMPUTED_VALUE"""),"")</f>
        <v/>
      </c>
      <c r="R306" s="65" t="str">
        <f ca="1">IFERROR(__xludf.DUMMYFUNCTION("""COMPUTED_VALUE"""),"")</f>
        <v/>
      </c>
      <c r="S306" s="65" t="str">
        <f ca="1">IFERROR(__xludf.DUMMYFUNCTION("""COMPUTED_VALUE"""),"")</f>
        <v/>
      </c>
      <c r="T306" s="65" t="str">
        <f ca="1">IFERROR(__xludf.DUMMYFUNCTION("""COMPUTED_VALUE"""),"")</f>
        <v/>
      </c>
      <c r="U306" s="65" t="str">
        <f ca="1">IFERROR(__xludf.DUMMYFUNCTION("""COMPUTED_VALUE"""),"")</f>
        <v/>
      </c>
      <c r="V306" s="65" t="str">
        <f ca="1">IFERROR(__xludf.DUMMYFUNCTION("""COMPUTED_VALUE"""),"")</f>
        <v/>
      </c>
      <c r="W306" s="65" t="str">
        <f ca="1">IFERROR(__xludf.DUMMYFUNCTION("""COMPUTED_VALUE"""),"")</f>
        <v/>
      </c>
      <c r="X306" s="65" t="str">
        <f ca="1">IFERROR(__xludf.DUMMYFUNCTION("""COMPUTED_VALUE"""),"")</f>
        <v/>
      </c>
      <c r="Y306" s="65" t="str">
        <f ca="1">IFERROR(__xludf.DUMMYFUNCTION("""COMPUTED_VALUE"""),"")</f>
        <v/>
      </c>
      <c r="Z306" s="65" t="str">
        <f ca="1">IFERROR(__xludf.DUMMYFUNCTION("""COMPUTED_VALUE"""),"")</f>
        <v/>
      </c>
      <c r="AA306" s="65" t="str">
        <f ca="1">IFERROR(__xludf.DUMMYFUNCTION("""COMPUTED_VALUE"""),"")</f>
        <v/>
      </c>
      <c r="AB306" s="65" t="str">
        <f ca="1">IFERROR(__xludf.DUMMYFUNCTION("""COMPUTED_VALUE"""),"")</f>
        <v/>
      </c>
      <c r="AC306" s="65" t="str">
        <f ca="1">IFERROR(__xludf.DUMMYFUNCTION("""COMPUTED_VALUE"""),"")</f>
        <v/>
      </c>
      <c r="AD306" s="65" t="str">
        <f ca="1">IFERROR(__xludf.DUMMYFUNCTION("""COMPUTED_VALUE"""),"")</f>
        <v/>
      </c>
      <c r="AE306" s="65" t="str">
        <f ca="1">IFERROR(__xludf.DUMMYFUNCTION("""COMPUTED_VALUE"""),"")</f>
        <v/>
      </c>
      <c r="AF306" s="65" t="str">
        <f ca="1">IFERROR(__xludf.DUMMYFUNCTION("""COMPUTED_VALUE"""),"")</f>
        <v/>
      </c>
      <c r="AG306" s="65" t="str">
        <f ca="1">IFERROR(__xludf.DUMMYFUNCTION("""COMPUTED_VALUE"""),"")</f>
        <v/>
      </c>
    </row>
    <row r="307" spans="1:33" ht="13">
      <c r="A307" s="63">
        <v>2</v>
      </c>
      <c r="B307" s="64" t="str">
        <f ca="1">IFERROR(__xludf.DUMMYFUNCTION("""COMPUTED_VALUE"""),"UNIV. CUND/CA EXT. SOACHA")</f>
        <v>UNIV. CUND/CA EXT. SOACHA</v>
      </c>
      <c r="C307" s="65">
        <f ca="1">IFERROR(__xludf.DUMMYFUNCTION("""COMPUTED_VALUE"""),1)</f>
        <v>1</v>
      </c>
      <c r="D307" s="66" t="str">
        <f ca="1">IFERROR(__xludf.DUMMYFUNCTION("""COMPUTED_VALUE"""),"Pendiente por Digitar")</f>
        <v>Pendiente por Digitar</v>
      </c>
      <c r="E307" s="65" t="str">
        <f ca="1">IFERROR(__xludf.DUMMYFUNCTION("""COMPUTED_VALUE"""),"")</f>
        <v/>
      </c>
      <c r="F307" s="65" t="str">
        <f ca="1">IFERROR(__xludf.DUMMYFUNCTION("""COMPUTED_VALUE"""),"")</f>
        <v/>
      </c>
      <c r="G307" s="65" t="str">
        <f ca="1">IFERROR(__xludf.DUMMYFUNCTION("""COMPUTED_VALUE"""),"")</f>
        <v/>
      </c>
      <c r="H307" s="65" t="str">
        <f ca="1">IFERROR(__xludf.DUMMYFUNCTION("""COMPUTED_VALUE"""),"")</f>
        <v/>
      </c>
      <c r="I307" s="65" t="str">
        <f ca="1">IFERROR(__xludf.DUMMYFUNCTION("""COMPUTED_VALUE"""),"")</f>
        <v/>
      </c>
      <c r="J307" s="65" t="str">
        <f ca="1">IFERROR(__xludf.DUMMYFUNCTION("""COMPUTED_VALUE"""),"")</f>
        <v/>
      </c>
      <c r="K307" s="65" t="str">
        <f ca="1">IFERROR(__xludf.DUMMYFUNCTION("""COMPUTED_VALUE"""),"")</f>
        <v/>
      </c>
      <c r="L307" s="65" t="str">
        <f ca="1">IFERROR(__xludf.DUMMYFUNCTION("""COMPUTED_VALUE"""),"")</f>
        <v/>
      </c>
      <c r="M307" s="65" t="str">
        <f ca="1">IFERROR(__xludf.DUMMYFUNCTION("""COMPUTED_VALUE"""),"")</f>
        <v/>
      </c>
      <c r="N307" s="65" t="str">
        <f ca="1">IFERROR(__xludf.DUMMYFUNCTION("""COMPUTED_VALUE"""),"")</f>
        <v/>
      </c>
      <c r="O307" s="65" t="str">
        <f ca="1">IFERROR(__xludf.DUMMYFUNCTION("""COMPUTED_VALUE"""),"")</f>
        <v/>
      </c>
      <c r="P307" s="65" t="str">
        <f ca="1">IFERROR(__xludf.DUMMYFUNCTION("""COMPUTED_VALUE"""),"")</f>
        <v/>
      </c>
      <c r="Q307" s="65" t="str">
        <f ca="1">IFERROR(__xludf.DUMMYFUNCTION("""COMPUTED_VALUE"""),"")</f>
        <v/>
      </c>
      <c r="R307" s="65" t="str">
        <f ca="1">IFERROR(__xludf.DUMMYFUNCTION("""COMPUTED_VALUE"""),"")</f>
        <v/>
      </c>
      <c r="S307" s="65" t="str">
        <f ca="1">IFERROR(__xludf.DUMMYFUNCTION("""COMPUTED_VALUE"""),"")</f>
        <v/>
      </c>
      <c r="T307" s="65" t="str">
        <f ca="1">IFERROR(__xludf.DUMMYFUNCTION("""COMPUTED_VALUE"""),"")</f>
        <v/>
      </c>
      <c r="U307" s="65" t="str">
        <f ca="1">IFERROR(__xludf.DUMMYFUNCTION("""COMPUTED_VALUE"""),"")</f>
        <v/>
      </c>
      <c r="V307" s="65" t="str">
        <f ca="1">IFERROR(__xludf.DUMMYFUNCTION("""COMPUTED_VALUE"""),"")</f>
        <v/>
      </c>
      <c r="W307" s="65" t="str">
        <f ca="1">IFERROR(__xludf.DUMMYFUNCTION("""COMPUTED_VALUE"""),"")</f>
        <v/>
      </c>
      <c r="X307" s="65" t="str">
        <f ca="1">IFERROR(__xludf.DUMMYFUNCTION("""COMPUTED_VALUE"""),"")</f>
        <v/>
      </c>
      <c r="Y307" s="65" t="str">
        <f ca="1">IFERROR(__xludf.DUMMYFUNCTION("""COMPUTED_VALUE"""),"")</f>
        <v/>
      </c>
      <c r="Z307" s="65" t="str">
        <f ca="1">IFERROR(__xludf.DUMMYFUNCTION("""COMPUTED_VALUE"""),"")</f>
        <v/>
      </c>
      <c r="AA307" s="65" t="str">
        <f ca="1">IFERROR(__xludf.DUMMYFUNCTION("""COMPUTED_VALUE"""),"")</f>
        <v/>
      </c>
      <c r="AB307" s="65" t="str">
        <f ca="1">IFERROR(__xludf.DUMMYFUNCTION("""COMPUTED_VALUE"""),"")</f>
        <v/>
      </c>
      <c r="AC307" s="65" t="str">
        <f ca="1">IFERROR(__xludf.DUMMYFUNCTION("""COMPUTED_VALUE"""),"")</f>
        <v/>
      </c>
      <c r="AD307" s="65" t="str">
        <f ca="1">IFERROR(__xludf.DUMMYFUNCTION("""COMPUTED_VALUE"""),"")</f>
        <v/>
      </c>
      <c r="AE307" s="65" t="str">
        <f ca="1">IFERROR(__xludf.DUMMYFUNCTION("""COMPUTED_VALUE"""),"")</f>
        <v/>
      </c>
      <c r="AF307" s="65" t="str">
        <f ca="1">IFERROR(__xludf.DUMMYFUNCTION("""COMPUTED_VALUE"""),"")</f>
        <v/>
      </c>
      <c r="AG307" s="65" t="str">
        <f ca="1">IFERROR(__xludf.DUMMYFUNCTION("""COMPUTED_VALUE"""),"")</f>
        <v/>
      </c>
    </row>
    <row r="308" spans="1:33" ht="13">
      <c r="A308" s="63">
        <v>2</v>
      </c>
      <c r="B308" s="64" t="str">
        <f ca="1">IFERROR(__xludf.DUMMYFUNCTION("""COMPUTED_VALUE"""),"UNIV. CUND/CA EXT. SOACHA")</f>
        <v>UNIV. CUND/CA EXT. SOACHA</v>
      </c>
      <c r="C308" s="65">
        <f ca="1">IFERROR(__xludf.DUMMYFUNCTION("""COMPUTED_VALUE"""),2)</f>
        <v>2</v>
      </c>
      <c r="D308" s="66" t="str">
        <f ca="1">IFERROR(__xludf.DUMMYFUNCTION("""COMPUTED_VALUE"""),"Pendiente por Digitar")</f>
        <v>Pendiente por Digitar</v>
      </c>
      <c r="E308" s="65" t="str">
        <f ca="1">IFERROR(__xludf.DUMMYFUNCTION("""COMPUTED_VALUE"""),"")</f>
        <v/>
      </c>
      <c r="F308" s="65" t="str">
        <f ca="1">IFERROR(__xludf.DUMMYFUNCTION("""COMPUTED_VALUE"""),"")</f>
        <v/>
      </c>
      <c r="G308" s="65" t="str">
        <f ca="1">IFERROR(__xludf.DUMMYFUNCTION("""COMPUTED_VALUE"""),"")</f>
        <v/>
      </c>
      <c r="H308" s="65" t="str">
        <f ca="1">IFERROR(__xludf.DUMMYFUNCTION("""COMPUTED_VALUE"""),"")</f>
        <v/>
      </c>
      <c r="I308" s="65" t="str">
        <f ca="1">IFERROR(__xludf.DUMMYFUNCTION("""COMPUTED_VALUE"""),"")</f>
        <v/>
      </c>
      <c r="J308" s="65" t="str">
        <f ca="1">IFERROR(__xludf.DUMMYFUNCTION("""COMPUTED_VALUE"""),"")</f>
        <v/>
      </c>
      <c r="K308" s="65" t="str">
        <f ca="1">IFERROR(__xludf.DUMMYFUNCTION("""COMPUTED_VALUE"""),"")</f>
        <v/>
      </c>
      <c r="L308" s="65" t="str">
        <f ca="1">IFERROR(__xludf.DUMMYFUNCTION("""COMPUTED_VALUE"""),"")</f>
        <v/>
      </c>
      <c r="M308" s="65" t="str">
        <f ca="1">IFERROR(__xludf.DUMMYFUNCTION("""COMPUTED_VALUE"""),"")</f>
        <v/>
      </c>
      <c r="N308" s="65" t="str">
        <f ca="1">IFERROR(__xludf.DUMMYFUNCTION("""COMPUTED_VALUE"""),"")</f>
        <v/>
      </c>
      <c r="O308" s="65" t="str">
        <f ca="1">IFERROR(__xludf.DUMMYFUNCTION("""COMPUTED_VALUE"""),"")</f>
        <v/>
      </c>
      <c r="P308" s="65" t="str">
        <f ca="1">IFERROR(__xludf.DUMMYFUNCTION("""COMPUTED_VALUE"""),"")</f>
        <v/>
      </c>
      <c r="Q308" s="65" t="str">
        <f ca="1">IFERROR(__xludf.DUMMYFUNCTION("""COMPUTED_VALUE"""),"")</f>
        <v/>
      </c>
      <c r="R308" s="65" t="str">
        <f ca="1">IFERROR(__xludf.DUMMYFUNCTION("""COMPUTED_VALUE"""),"")</f>
        <v/>
      </c>
      <c r="S308" s="65" t="str">
        <f ca="1">IFERROR(__xludf.DUMMYFUNCTION("""COMPUTED_VALUE"""),"")</f>
        <v/>
      </c>
      <c r="T308" s="65" t="str">
        <f ca="1">IFERROR(__xludf.DUMMYFUNCTION("""COMPUTED_VALUE"""),"")</f>
        <v/>
      </c>
      <c r="U308" s="65" t="str">
        <f ca="1">IFERROR(__xludf.DUMMYFUNCTION("""COMPUTED_VALUE"""),"")</f>
        <v/>
      </c>
      <c r="V308" s="65" t="str">
        <f ca="1">IFERROR(__xludf.DUMMYFUNCTION("""COMPUTED_VALUE"""),"")</f>
        <v/>
      </c>
      <c r="W308" s="65" t="str">
        <f ca="1">IFERROR(__xludf.DUMMYFUNCTION("""COMPUTED_VALUE"""),"")</f>
        <v/>
      </c>
      <c r="X308" s="65" t="str">
        <f ca="1">IFERROR(__xludf.DUMMYFUNCTION("""COMPUTED_VALUE"""),"")</f>
        <v/>
      </c>
      <c r="Y308" s="65" t="str">
        <f ca="1">IFERROR(__xludf.DUMMYFUNCTION("""COMPUTED_VALUE"""),"")</f>
        <v/>
      </c>
      <c r="Z308" s="65" t="str">
        <f ca="1">IFERROR(__xludf.DUMMYFUNCTION("""COMPUTED_VALUE"""),"")</f>
        <v/>
      </c>
      <c r="AA308" s="65" t="str">
        <f ca="1">IFERROR(__xludf.DUMMYFUNCTION("""COMPUTED_VALUE"""),"")</f>
        <v/>
      </c>
      <c r="AB308" s="65" t="str">
        <f ca="1">IFERROR(__xludf.DUMMYFUNCTION("""COMPUTED_VALUE"""),"")</f>
        <v/>
      </c>
      <c r="AC308" s="65" t="str">
        <f ca="1">IFERROR(__xludf.DUMMYFUNCTION("""COMPUTED_VALUE"""),"")</f>
        <v/>
      </c>
      <c r="AD308" s="65" t="str">
        <f ca="1">IFERROR(__xludf.DUMMYFUNCTION("""COMPUTED_VALUE"""),"")</f>
        <v/>
      </c>
      <c r="AE308" s="65" t="str">
        <f ca="1">IFERROR(__xludf.DUMMYFUNCTION("""COMPUTED_VALUE"""),"")</f>
        <v/>
      </c>
      <c r="AF308" s="65" t="str">
        <f ca="1">IFERROR(__xludf.DUMMYFUNCTION("""COMPUTED_VALUE"""),"")</f>
        <v/>
      </c>
      <c r="AG308" s="65" t="str">
        <f ca="1">IFERROR(__xludf.DUMMYFUNCTION("""COMPUTED_VALUE"""),"")</f>
        <v/>
      </c>
    </row>
    <row r="309" spans="1:33" ht="13">
      <c r="A309" s="63">
        <v>2</v>
      </c>
      <c r="B309" s="64" t="str">
        <f ca="1">IFERROR(__xludf.DUMMYFUNCTION("""COMPUTED_VALUE"""),"UNIV. CUND/CA EXT. SOACHA")</f>
        <v>UNIV. CUND/CA EXT. SOACHA</v>
      </c>
      <c r="C309" s="65">
        <f ca="1">IFERROR(__xludf.DUMMYFUNCTION("""COMPUTED_VALUE"""),3)</f>
        <v>3</v>
      </c>
      <c r="D309" s="66" t="str">
        <f ca="1">IFERROR(__xludf.DUMMYFUNCTION("""COMPUTED_VALUE"""),"Pendiente por Digitar")</f>
        <v>Pendiente por Digitar</v>
      </c>
      <c r="E309" s="65" t="str">
        <f ca="1">IFERROR(__xludf.DUMMYFUNCTION("""COMPUTED_VALUE"""),"")</f>
        <v/>
      </c>
      <c r="F309" s="65" t="str">
        <f ca="1">IFERROR(__xludf.DUMMYFUNCTION("""COMPUTED_VALUE"""),"")</f>
        <v/>
      </c>
      <c r="G309" s="65" t="str">
        <f ca="1">IFERROR(__xludf.DUMMYFUNCTION("""COMPUTED_VALUE"""),"")</f>
        <v/>
      </c>
      <c r="H309" s="65" t="str">
        <f ca="1">IFERROR(__xludf.DUMMYFUNCTION("""COMPUTED_VALUE"""),"")</f>
        <v/>
      </c>
      <c r="I309" s="65" t="str">
        <f ca="1">IFERROR(__xludf.DUMMYFUNCTION("""COMPUTED_VALUE"""),"")</f>
        <v/>
      </c>
      <c r="J309" s="65" t="str">
        <f ca="1">IFERROR(__xludf.DUMMYFUNCTION("""COMPUTED_VALUE"""),"")</f>
        <v/>
      </c>
      <c r="K309" s="65" t="str">
        <f ca="1">IFERROR(__xludf.DUMMYFUNCTION("""COMPUTED_VALUE"""),"")</f>
        <v/>
      </c>
      <c r="L309" s="65" t="str">
        <f ca="1">IFERROR(__xludf.DUMMYFUNCTION("""COMPUTED_VALUE"""),"")</f>
        <v/>
      </c>
      <c r="M309" s="65" t="str">
        <f ca="1">IFERROR(__xludf.DUMMYFUNCTION("""COMPUTED_VALUE"""),"")</f>
        <v/>
      </c>
      <c r="N309" s="65" t="str">
        <f ca="1">IFERROR(__xludf.DUMMYFUNCTION("""COMPUTED_VALUE"""),"")</f>
        <v/>
      </c>
      <c r="O309" s="65" t="str">
        <f ca="1">IFERROR(__xludf.DUMMYFUNCTION("""COMPUTED_VALUE"""),"")</f>
        <v/>
      </c>
      <c r="P309" s="65" t="str">
        <f ca="1">IFERROR(__xludf.DUMMYFUNCTION("""COMPUTED_VALUE"""),"")</f>
        <v/>
      </c>
      <c r="Q309" s="65" t="str">
        <f ca="1">IFERROR(__xludf.DUMMYFUNCTION("""COMPUTED_VALUE"""),"")</f>
        <v/>
      </c>
      <c r="R309" s="65" t="str">
        <f ca="1">IFERROR(__xludf.DUMMYFUNCTION("""COMPUTED_VALUE"""),"")</f>
        <v/>
      </c>
      <c r="S309" s="65" t="str">
        <f ca="1">IFERROR(__xludf.DUMMYFUNCTION("""COMPUTED_VALUE"""),"")</f>
        <v/>
      </c>
      <c r="T309" s="65" t="str">
        <f ca="1">IFERROR(__xludf.DUMMYFUNCTION("""COMPUTED_VALUE"""),"")</f>
        <v/>
      </c>
      <c r="U309" s="65" t="str">
        <f ca="1">IFERROR(__xludf.DUMMYFUNCTION("""COMPUTED_VALUE"""),"")</f>
        <v/>
      </c>
      <c r="V309" s="65" t="str">
        <f ca="1">IFERROR(__xludf.DUMMYFUNCTION("""COMPUTED_VALUE"""),"")</f>
        <v/>
      </c>
      <c r="W309" s="65" t="str">
        <f ca="1">IFERROR(__xludf.DUMMYFUNCTION("""COMPUTED_VALUE"""),"")</f>
        <v/>
      </c>
      <c r="X309" s="65" t="str">
        <f ca="1">IFERROR(__xludf.DUMMYFUNCTION("""COMPUTED_VALUE"""),"")</f>
        <v/>
      </c>
      <c r="Y309" s="65" t="str">
        <f ca="1">IFERROR(__xludf.DUMMYFUNCTION("""COMPUTED_VALUE"""),"")</f>
        <v/>
      </c>
      <c r="Z309" s="65" t="str">
        <f ca="1">IFERROR(__xludf.DUMMYFUNCTION("""COMPUTED_VALUE"""),"")</f>
        <v/>
      </c>
      <c r="AA309" s="65" t="str">
        <f ca="1">IFERROR(__xludf.DUMMYFUNCTION("""COMPUTED_VALUE"""),"")</f>
        <v/>
      </c>
      <c r="AB309" s="65" t="str">
        <f ca="1">IFERROR(__xludf.DUMMYFUNCTION("""COMPUTED_VALUE"""),"")</f>
        <v/>
      </c>
      <c r="AC309" s="65" t="str">
        <f ca="1">IFERROR(__xludf.DUMMYFUNCTION("""COMPUTED_VALUE"""),"")</f>
        <v/>
      </c>
      <c r="AD309" s="65" t="str">
        <f ca="1">IFERROR(__xludf.DUMMYFUNCTION("""COMPUTED_VALUE"""),"")</f>
        <v/>
      </c>
      <c r="AE309" s="65" t="str">
        <f ca="1">IFERROR(__xludf.DUMMYFUNCTION("""COMPUTED_VALUE"""),"")</f>
        <v/>
      </c>
      <c r="AF309" s="65" t="str">
        <f ca="1">IFERROR(__xludf.DUMMYFUNCTION("""COMPUTED_VALUE"""),"")</f>
        <v/>
      </c>
      <c r="AG309" s="65" t="str">
        <f ca="1">IFERROR(__xludf.DUMMYFUNCTION("""COMPUTED_VALUE"""),"")</f>
        <v/>
      </c>
    </row>
    <row r="310" spans="1:33" ht="13">
      <c r="A310" s="63">
        <v>2</v>
      </c>
      <c r="B310" s="64" t="str">
        <f ca="1">IFERROR(__xludf.DUMMYFUNCTION("""COMPUTED_VALUE"""),"UNIV. CUND/CA EXT. SOACHA")</f>
        <v>UNIV. CUND/CA EXT. SOACHA</v>
      </c>
      <c r="C310" s="65">
        <f ca="1">IFERROR(__xludf.DUMMYFUNCTION("""COMPUTED_VALUE"""),4)</f>
        <v>4</v>
      </c>
      <c r="D310" s="66" t="str">
        <f ca="1">IFERROR(__xludf.DUMMYFUNCTION("""COMPUTED_VALUE"""),"Pendiente por Digitar")</f>
        <v>Pendiente por Digitar</v>
      </c>
      <c r="E310" s="65" t="str">
        <f ca="1">IFERROR(__xludf.DUMMYFUNCTION("""COMPUTED_VALUE"""),"")</f>
        <v/>
      </c>
      <c r="F310" s="65" t="str">
        <f ca="1">IFERROR(__xludf.DUMMYFUNCTION("""COMPUTED_VALUE"""),"")</f>
        <v/>
      </c>
      <c r="G310" s="65" t="str">
        <f ca="1">IFERROR(__xludf.DUMMYFUNCTION("""COMPUTED_VALUE"""),"")</f>
        <v/>
      </c>
      <c r="H310" s="65" t="str">
        <f ca="1">IFERROR(__xludf.DUMMYFUNCTION("""COMPUTED_VALUE"""),"")</f>
        <v/>
      </c>
      <c r="I310" s="65" t="str">
        <f ca="1">IFERROR(__xludf.DUMMYFUNCTION("""COMPUTED_VALUE"""),"")</f>
        <v/>
      </c>
      <c r="J310" s="65" t="str">
        <f ca="1">IFERROR(__xludf.DUMMYFUNCTION("""COMPUTED_VALUE"""),"")</f>
        <v/>
      </c>
      <c r="K310" s="65" t="str">
        <f ca="1">IFERROR(__xludf.DUMMYFUNCTION("""COMPUTED_VALUE"""),"")</f>
        <v/>
      </c>
      <c r="L310" s="65" t="str">
        <f ca="1">IFERROR(__xludf.DUMMYFUNCTION("""COMPUTED_VALUE"""),"")</f>
        <v/>
      </c>
      <c r="M310" s="65" t="str">
        <f ca="1">IFERROR(__xludf.DUMMYFUNCTION("""COMPUTED_VALUE"""),"")</f>
        <v/>
      </c>
      <c r="N310" s="65" t="str">
        <f ca="1">IFERROR(__xludf.DUMMYFUNCTION("""COMPUTED_VALUE"""),"")</f>
        <v/>
      </c>
      <c r="O310" s="65" t="str">
        <f ca="1">IFERROR(__xludf.DUMMYFUNCTION("""COMPUTED_VALUE"""),"")</f>
        <v/>
      </c>
      <c r="P310" s="65" t="str">
        <f ca="1">IFERROR(__xludf.DUMMYFUNCTION("""COMPUTED_VALUE"""),"")</f>
        <v/>
      </c>
      <c r="Q310" s="65" t="str">
        <f ca="1">IFERROR(__xludf.DUMMYFUNCTION("""COMPUTED_VALUE"""),"")</f>
        <v/>
      </c>
      <c r="R310" s="65" t="str">
        <f ca="1">IFERROR(__xludf.DUMMYFUNCTION("""COMPUTED_VALUE"""),"")</f>
        <v/>
      </c>
      <c r="S310" s="65" t="str">
        <f ca="1">IFERROR(__xludf.DUMMYFUNCTION("""COMPUTED_VALUE"""),"")</f>
        <v/>
      </c>
      <c r="T310" s="65" t="str">
        <f ca="1">IFERROR(__xludf.DUMMYFUNCTION("""COMPUTED_VALUE"""),"")</f>
        <v/>
      </c>
      <c r="U310" s="65" t="str">
        <f ca="1">IFERROR(__xludf.DUMMYFUNCTION("""COMPUTED_VALUE"""),"")</f>
        <v/>
      </c>
      <c r="V310" s="65" t="str">
        <f ca="1">IFERROR(__xludf.DUMMYFUNCTION("""COMPUTED_VALUE"""),"")</f>
        <v/>
      </c>
      <c r="W310" s="65" t="str">
        <f ca="1">IFERROR(__xludf.DUMMYFUNCTION("""COMPUTED_VALUE"""),"")</f>
        <v/>
      </c>
      <c r="X310" s="65" t="str">
        <f ca="1">IFERROR(__xludf.DUMMYFUNCTION("""COMPUTED_VALUE"""),"")</f>
        <v/>
      </c>
      <c r="Y310" s="65" t="str">
        <f ca="1">IFERROR(__xludf.DUMMYFUNCTION("""COMPUTED_VALUE"""),"")</f>
        <v/>
      </c>
      <c r="Z310" s="65" t="str">
        <f ca="1">IFERROR(__xludf.DUMMYFUNCTION("""COMPUTED_VALUE"""),"")</f>
        <v/>
      </c>
      <c r="AA310" s="65" t="str">
        <f ca="1">IFERROR(__xludf.DUMMYFUNCTION("""COMPUTED_VALUE"""),"")</f>
        <v/>
      </c>
      <c r="AB310" s="65" t="str">
        <f ca="1">IFERROR(__xludf.DUMMYFUNCTION("""COMPUTED_VALUE"""),"")</f>
        <v/>
      </c>
      <c r="AC310" s="65" t="str">
        <f ca="1">IFERROR(__xludf.DUMMYFUNCTION("""COMPUTED_VALUE"""),"")</f>
        <v/>
      </c>
      <c r="AD310" s="65" t="str">
        <f ca="1">IFERROR(__xludf.DUMMYFUNCTION("""COMPUTED_VALUE"""),"")</f>
        <v/>
      </c>
      <c r="AE310" s="65" t="str">
        <f ca="1">IFERROR(__xludf.DUMMYFUNCTION("""COMPUTED_VALUE"""),"")</f>
        <v/>
      </c>
      <c r="AF310" s="65" t="str">
        <f ca="1">IFERROR(__xludf.DUMMYFUNCTION("""COMPUTED_VALUE"""),"")</f>
        <v/>
      </c>
      <c r="AG310" s="65" t="str">
        <f ca="1">IFERROR(__xludf.DUMMYFUNCTION("""COMPUTED_VALUE"""),"")</f>
        <v/>
      </c>
    </row>
    <row r="311" spans="1:33" ht="13">
      <c r="A311" s="63">
        <v>2</v>
      </c>
      <c r="B311" s="64" t="str">
        <f ca="1">IFERROR(__xludf.DUMMYFUNCTION("""COMPUTED_VALUE"""),"UNIV. CUND/CA EXT. SOACHA")</f>
        <v>UNIV. CUND/CA EXT. SOACHA</v>
      </c>
      <c r="C311" s="65">
        <f ca="1">IFERROR(__xludf.DUMMYFUNCTION("""COMPUTED_VALUE"""),5)</f>
        <v>5</v>
      </c>
      <c r="D311" s="66" t="str">
        <f ca="1">IFERROR(__xludf.DUMMYFUNCTION("""COMPUTED_VALUE"""),"Pendiente por Digitar")</f>
        <v>Pendiente por Digitar</v>
      </c>
      <c r="E311" s="65" t="str">
        <f ca="1">IFERROR(__xludf.DUMMYFUNCTION("""COMPUTED_VALUE"""),"")</f>
        <v/>
      </c>
      <c r="F311" s="65" t="str">
        <f ca="1">IFERROR(__xludf.DUMMYFUNCTION("""COMPUTED_VALUE"""),"")</f>
        <v/>
      </c>
      <c r="G311" s="65" t="str">
        <f ca="1">IFERROR(__xludf.DUMMYFUNCTION("""COMPUTED_VALUE"""),"")</f>
        <v/>
      </c>
      <c r="H311" s="65" t="str">
        <f ca="1">IFERROR(__xludf.DUMMYFUNCTION("""COMPUTED_VALUE"""),"")</f>
        <v/>
      </c>
      <c r="I311" s="65" t="str">
        <f ca="1">IFERROR(__xludf.DUMMYFUNCTION("""COMPUTED_VALUE"""),"")</f>
        <v/>
      </c>
      <c r="J311" s="65" t="str">
        <f ca="1">IFERROR(__xludf.DUMMYFUNCTION("""COMPUTED_VALUE"""),"")</f>
        <v/>
      </c>
      <c r="K311" s="65" t="str">
        <f ca="1">IFERROR(__xludf.DUMMYFUNCTION("""COMPUTED_VALUE"""),"")</f>
        <v/>
      </c>
      <c r="L311" s="65" t="str">
        <f ca="1">IFERROR(__xludf.DUMMYFUNCTION("""COMPUTED_VALUE"""),"")</f>
        <v/>
      </c>
      <c r="M311" s="65" t="str">
        <f ca="1">IFERROR(__xludf.DUMMYFUNCTION("""COMPUTED_VALUE"""),"")</f>
        <v/>
      </c>
      <c r="N311" s="65" t="str">
        <f ca="1">IFERROR(__xludf.DUMMYFUNCTION("""COMPUTED_VALUE"""),"")</f>
        <v/>
      </c>
      <c r="O311" s="65" t="str">
        <f ca="1">IFERROR(__xludf.DUMMYFUNCTION("""COMPUTED_VALUE"""),"")</f>
        <v/>
      </c>
      <c r="P311" s="65" t="str">
        <f ca="1">IFERROR(__xludf.DUMMYFUNCTION("""COMPUTED_VALUE"""),"")</f>
        <v/>
      </c>
      <c r="Q311" s="65" t="str">
        <f ca="1">IFERROR(__xludf.DUMMYFUNCTION("""COMPUTED_VALUE"""),"")</f>
        <v/>
      </c>
      <c r="R311" s="65" t="str">
        <f ca="1">IFERROR(__xludf.DUMMYFUNCTION("""COMPUTED_VALUE"""),"")</f>
        <v/>
      </c>
      <c r="S311" s="65" t="str">
        <f ca="1">IFERROR(__xludf.DUMMYFUNCTION("""COMPUTED_VALUE"""),"")</f>
        <v/>
      </c>
      <c r="T311" s="65" t="str">
        <f ca="1">IFERROR(__xludf.DUMMYFUNCTION("""COMPUTED_VALUE"""),"")</f>
        <v/>
      </c>
      <c r="U311" s="65" t="str">
        <f ca="1">IFERROR(__xludf.DUMMYFUNCTION("""COMPUTED_VALUE"""),"")</f>
        <v/>
      </c>
      <c r="V311" s="65" t="str">
        <f ca="1">IFERROR(__xludf.DUMMYFUNCTION("""COMPUTED_VALUE"""),"")</f>
        <v/>
      </c>
      <c r="W311" s="65" t="str">
        <f ca="1">IFERROR(__xludf.DUMMYFUNCTION("""COMPUTED_VALUE"""),"")</f>
        <v/>
      </c>
      <c r="X311" s="65" t="str">
        <f ca="1">IFERROR(__xludf.DUMMYFUNCTION("""COMPUTED_VALUE"""),"")</f>
        <v/>
      </c>
      <c r="Y311" s="65" t="str">
        <f ca="1">IFERROR(__xludf.DUMMYFUNCTION("""COMPUTED_VALUE"""),"")</f>
        <v/>
      </c>
      <c r="Z311" s="65" t="str">
        <f ca="1">IFERROR(__xludf.DUMMYFUNCTION("""COMPUTED_VALUE"""),"")</f>
        <v/>
      </c>
      <c r="AA311" s="65" t="str">
        <f ca="1">IFERROR(__xludf.DUMMYFUNCTION("""COMPUTED_VALUE"""),"")</f>
        <v/>
      </c>
      <c r="AB311" s="65">
        <f ca="1">IFERROR(__xludf.DUMMYFUNCTION("""COMPUTED_VALUE"""),3)</f>
        <v>3</v>
      </c>
      <c r="AC311" s="65" t="str">
        <f ca="1">IFERROR(__xludf.DUMMYFUNCTION("""COMPUTED_VALUE"""),"")</f>
        <v/>
      </c>
      <c r="AD311" s="65" t="str">
        <f ca="1">IFERROR(__xludf.DUMMYFUNCTION("""COMPUTED_VALUE"""),"")</f>
        <v/>
      </c>
      <c r="AE311" s="65" t="str">
        <f ca="1">IFERROR(__xludf.DUMMYFUNCTION("""COMPUTED_VALUE"""),"")</f>
        <v/>
      </c>
      <c r="AF311" s="65" t="str">
        <f ca="1">IFERROR(__xludf.DUMMYFUNCTION("""COMPUTED_VALUE"""),"")</f>
        <v/>
      </c>
      <c r="AG311" s="65" t="str">
        <f ca="1">IFERROR(__xludf.DUMMYFUNCTION("""COMPUTED_VALUE"""),"")</f>
        <v/>
      </c>
    </row>
    <row r="312" spans="1:33" ht="13">
      <c r="A312" s="63">
        <v>2</v>
      </c>
      <c r="B312" s="64" t="str">
        <f ca="1">IFERROR(__xludf.DUMMYFUNCTION("""COMPUTED_VALUE"""),"C.D.INFANTIL COMPENSAR")</f>
        <v>C.D.INFANTIL COMPENSAR</v>
      </c>
      <c r="C312" s="65">
        <f ca="1">IFERROR(__xludf.DUMMYFUNCTION("""COMPUTED_VALUE"""),1)</f>
        <v>1</v>
      </c>
      <c r="D312" s="66" t="str">
        <f ca="1">IFERROR(__xludf.DUMMYFUNCTION("""COMPUTED_VALUE"""),"Pendiente por Digitar")</f>
        <v>Pendiente por Digitar</v>
      </c>
      <c r="E312" s="65" t="str">
        <f ca="1">IFERROR(__xludf.DUMMYFUNCTION("""COMPUTED_VALUE"""),"")</f>
        <v/>
      </c>
      <c r="F312" s="65" t="str">
        <f ca="1">IFERROR(__xludf.DUMMYFUNCTION("""COMPUTED_VALUE"""),"")</f>
        <v/>
      </c>
      <c r="G312" s="65" t="str">
        <f ca="1">IFERROR(__xludf.DUMMYFUNCTION("""COMPUTED_VALUE"""),"")</f>
        <v/>
      </c>
      <c r="H312" s="65" t="str">
        <f ca="1">IFERROR(__xludf.DUMMYFUNCTION("""COMPUTED_VALUE"""),"")</f>
        <v/>
      </c>
      <c r="I312" s="65" t="str">
        <f ca="1">IFERROR(__xludf.DUMMYFUNCTION("""COMPUTED_VALUE"""),"")</f>
        <v/>
      </c>
      <c r="J312" s="65" t="str">
        <f ca="1">IFERROR(__xludf.DUMMYFUNCTION("""COMPUTED_VALUE"""),"")</f>
        <v/>
      </c>
      <c r="K312" s="65" t="str">
        <f ca="1">IFERROR(__xludf.DUMMYFUNCTION("""COMPUTED_VALUE"""),"")</f>
        <v/>
      </c>
      <c r="L312" s="65" t="str">
        <f ca="1">IFERROR(__xludf.DUMMYFUNCTION("""COMPUTED_VALUE"""),"")</f>
        <v/>
      </c>
      <c r="M312" s="65" t="str">
        <f ca="1">IFERROR(__xludf.DUMMYFUNCTION("""COMPUTED_VALUE"""),"")</f>
        <v/>
      </c>
      <c r="N312" s="65" t="str">
        <f ca="1">IFERROR(__xludf.DUMMYFUNCTION("""COMPUTED_VALUE"""),"")</f>
        <v/>
      </c>
      <c r="O312" s="65" t="str">
        <f ca="1">IFERROR(__xludf.DUMMYFUNCTION("""COMPUTED_VALUE"""),"")</f>
        <v/>
      </c>
      <c r="P312" s="65" t="str">
        <f ca="1">IFERROR(__xludf.DUMMYFUNCTION("""COMPUTED_VALUE"""),"")</f>
        <v/>
      </c>
      <c r="Q312" s="65" t="str">
        <f ca="1">IFERROR(__xludf.DUMMYFUNCTION("""COMPUTED_VALUE"""),"")</f>
        <v/>
      </c>
      <c r="R312" s="65" t="str">
        <f ca="1">IFERROR(__xludf.DUMMYFUNCTION("""COMPUTED_VALUE"""),"")</f>
        <v/>
      </c>
      <c r="S312" s="65" t="str">
        <f ca="1">IFERROR(__xludf.DUMMYFUNCTION("""COMPUTED_VALUE"""),"")</f>
        <v/>
      </c>
      <c r="T312" s="65" t="str">
        <f ca="1">IFERROR(__xludf.DUMMYFUNCTION("""COMPUTED_VALUE"""),"")</f>
        <v/>
      </c>
      <c r="U312" s="65" t="str">
        <f ca="1">IFERROR(__xludf.DUMMYFUNCTION("""COMPUTED_VALUE"""),"")</f>
        <v/>
      </c>
      <c r="V312" s="65" t="str">
        <f ca="1">IFERROR(__xludf.DUMMYFUNCTION("""COMPUTED_VALUE"""),"")</f>
        <v/>
      </c>
      <c r="W312" s="65" t="str">
        <f ca="1">IFERROR(__xludf.DUMMYFUNCTION("""COMPUTED_VALUE"""),"")</f>
        <v/>
      </c>
      <c r="X312" s="65" t="str">
        <f ca="1">IFERROR(__xludf.DUMMYFUNCTION("""COMPUTED_VALUE"""),"")</f>
        <v/>
      </c>
      <c r="Y312" s="65" t="str">
        <f ca="1">IFERROR(__xludf.DUMMYFUNCTION("""COMPUTED_VALUE"""),"")</f>
        <v/>
      </c>
      <c r="Z312" s="65" t="str">
        <f ca="1">IFERROR(__xludf.DUMMYFUNCTION("""COMPUTED_VALUE"""),"")</f>
        <v/>
      </c>
      <c r="AA312" s="65" t="str">
        <f ca="1">IFERROR(__xludf.DUMMYFUNCTION("""COMPUTED_VALUE"""),"")</f>
        <v/>
      </c>
      <c r="AB312" s="65" t="str">
        <f ca="1">IFERROR(__xludf.DUMMYFUNCTION("""COMPUTED_VALUE"""),"")</f>
        <v/>
      </c>
      <c r="AC312" s="65" t="str">
        <f ca="1">IFERROR(__xludf.DUMMYFUNCTION("""COMPUTED_VALUE"""),"")</f>
        <v/>
      </c>
      <c r="AD312" s="65" t="str">
        <f ca="1">IFERROR(__xludf.DUMMYFUNCTION("""COMPUTED_VALUE"""),"")</f>
        <v/>
      </c>
      <c r="AE312" s="65" t="str">
        <f ca="1">IFERROR(__xludf.DUMMYFUNCTION("""COMPUTED_VALUE"""),"")</f>
        <v/>
      </c>
      <c r="AF312" s="65" t="str">
        <f ca="1">IFERROR(__xludf.DUMMYFUNCTION("""COMPUTED_VALUE"""),"")</f>
        <v/>
      </c>
      <c r="AG312" s="65" t="str">
        <f ca="1">IFERROR(__xludf.DUMMYFUNCTION("""COMPUTED_VALUE"""),"")</f>
        <v/>
      </c>
    </row>
    <row r="313" spans="1:33" ht="13">
      <c r="A313" s="63">
        <v>2</v>
      </c>
      <c r="B313" s="64" t="str">
        <f ca="1">IFERROR(__xludf.DUMMYFUNCTION("""COMPUTED_VALUE"""),"C.D.INFANTIL COMPENSAR")</f>
        <v>C.D.INFANTIL COMPENSAR</v>
      </c>
      <c r="C313" s="65">
        <f ca="1">IFERROR(__xludf.DUMMYFUNCTION("""COMPUTED_VALUE"""),2)</f>
        <v>2</v>
      </c>
      <c r="D313" s="66" t="str">
        <f ca="1">IFERROR(__xludf.DUMMYFUNCTION("""COMPUTED_VALUE"""),"Pendiente por Digitar")</f>
        <v>Pendiente por Digitar</v>
      </c>
      <c r="E313" s="65" t="str">
        <f ca="1">IFERROR(__xludf.DUMMYFUNCTION("""COMPUTED_VALUE"""),"")</f>
        <v/>
      </c>
      <c r="F313" s="65" t="str">
        <f ca="1">IFERROR(__xludf.DUMMYFUNCTION("""COMPUTED_VALUE"""),"")</f>
        <v/>
      </c>
      <c r="G313" s="65" t="str">
        <f ca="1">IFERROR(__xludf.DUMMYFUNCTION("""COMPUTED_VALUE"""),"")</f>
        <v/>
      </c>
      <c r="H313" s="65" t="str">
        <f ca="1">IFERROR(__xludf.DUMMYFUNCTION("""COMPUTED_VALUE"""),"")</f>
        <v/>
      </c>
      <c r="I313" s="65" t="str">
        <f ca="1">IFERROR(__xludf.DUMMYFUNCTION("""COMPUTED_VALUE"""),"")</f>
        <v/>
      </c>
      <c r="J313" s="65" t="str">
        <f ca="1">IFERROR(__xludf.DUMMYFUNCTION("""COMPUTED_VALUE"""),"")</f>
        <v/>
      </c>
      <c r="K313" s="65" t="str">
        <f ca="1">IFERROR(__xludf.DUMMYFUNCTION("""COMPUTED_VALUE"""),"")</f>
        <v/>
      </c>
      <c r="L313" s="65" t="str">
        <f ca="1">IFERROR(__xludf.DUMMYFUNCTION("""COMPUTED_VALUE"""),"")</f>
        <v/>
      </c>
      <c r="M313" s="65" t="str">
        <f ca="1">IFERROR(__xludf.DUMMYFUNCTION("""COMPUTED_VALUE"""),"")</f>
        <v/>
      </c>
      <c r="N313" s="65" t="str">
        <f ca="1">IFERROR(__xludf.DUMMYFUNCTION("""COMPUTED_VALUE"""),"")</f>
        <v/>
      </c>
      <c r="O313" s="65" t="str">
        <f ca="1">IFERROR(__xludf.DUMMYFUNCTION("""COMPUTED_VALUE"""),"")</f>
        <v/>
      </c>
      <c r="P313" s="65" t="str">
        <f ca="1">IFERROR(__xludf.DUMMYFUNCTION("""COMPUTED_VALUE"""),"")</f>
        <v/>
      </c>
      <c r="Q313" s="65" t="str">
        <f ca="1">IFERROR(__xludf.DUMMYFUNCTION("""COMPUTED_VALUE"""),"")</f>
        <v/>
      </c>
      <c r="R313" s="65" t="str">
        <f ca="1">IFERROR(__xludf.DUMMYFUNCTION("""COMPUTED_VALUE"""),"")</f>
        <v/>
      </c>
      <c r="S313" s="65" t="str">
        <f ca="1">IFERROR(__xludf.DUMMYFUNCTION("""COMPUTED_VALUE"""),"")</f>
        <v/>
      </c>
      <c r="T313" s="65" t="str">
        <f ca="1">IFERROR(__xludf.DUMMYFUNCTION("""COMPUTED_VALUE"""),"")</f>
        <v/>
      </c>
      <c r="U313" s="65" t="str">
        <f ca="1">IFERROR(__xludf.DUMMYFUNCTION("""COMPUTED_VALUE"""),"")</f>
        <v/>
      </c>
      <c r="V313" s="65" t="str">
        <f ca="1">IFERROR(__xludf.DUMMYFUNCTION("""COMPUTED_VALUE"""),"")</f>
        <v/>
      </c>
      <c r="W313" s="65" t="str">
        <f ca="1">IFERROR(__xludf.DUMMYFUNCTION("""COMPUTED_VALUE"""),"")</f>
        <v/>
      </c>
      <c r="X313" s="65" t="str">
        <f ca="1">IFERROR(__xludf.DUMMYFUNCTION("""COMPUTED_VALUE"""),"")</f>
        <v/>
      </c>
      <c r="Y313" s="65" t="str">
        <f ca="1">IFERROR(__xludf.DUMMYFUNCTION("""COMPUTED_VALUE"""),"")</f>
        <v/>
      </c>
      <c r="Z313" s="65" t="str">
        <f ca="1">IFERROR(__xludf.DUMMYFUNCTION("""COMPUTED_VALUE"""),"")</f>
        <v/>
      </c>
      <c r="AA313" s="65" t="str">
        <f ca="1">IFERROR(__xludf.DUMMYFUNCTION("""COMPUTED_VALUE"""),"")</f>
        <v/>
      </c>
      <c r="AB313" s="65" t="str">
        <f ca="1">IFERROR(__xludf.DUMMYFUNCTION("""COMPUTED_VALUE"""),"")</f>
        <v/>
      </c>
      <c r="AC313" s="65" t="str">
        <f ca="1">IFERROR(__xludf.DUMMYFUNCTION("""COMPUTED_VALUE"""),"")</f>
        <v/>
      </c>
      <c r="AD313" s="65" t="str">
        <f ca="1">IFERROR(__xludf.DUMMYFUNCTION("""COMPUTED_VALUE"""),"")</f>
        <v/>
      </c>
      <c r="AE313" s="65" t="str">
        <f ca="1">IFERROR(__xludf.DUMMYFUNCTION("""COMPUTED_VALUE"""),"")</f>
        <v/>
      </c>
      <c r="AF313" s="65" t="str">
        <f ca="1">IFERROR(__xludf.DUMMYFUNCTION("""COMPUTED_VALUE"""),"")</f>
        <v/>
      </c>
      <c r="AG313" s="65" t="str">
        <f ca="1">IFERROR(__xludf.DUMMYFUNCTION("""COMPUTED_VALUE"""),"")</f>
        <v/>
      </c>
    </row>
    <row r="314" spans="1:33" ht="13">
      <c r="A314" s="63">
        <v>2</v>
      </c>
      <c r="B314" s="64" t="str">
        <f ca="1">IFERROR(__xludf.DUMMYFUNCTION("""COMPUTED_VALUE"""),"C.D.INFANTIL COMPENSAR")</f>
        <v>C.D.INFANTIL COMPENSAR</v>
      </c>
      <c r="C314" s="65">
        <f ca="1">IFERROR(__xludf.DUMMYFUNCTION("""COMPUTED_VALUE"""),3)</f>
        <v>3</v>
      </c>
      <c r="D314" s="66" t="str">
        <f ca="1">IFERROR(__xludf.DUMMYFUNCTION("""COMPUTED_VALUE"""),"Pendiente por Digitar")</f>
        <v>Pendiente por Digitar</v>
      </c>
      <c r="E314" s="65" t="str">
        <f ca="1">IFERROR(__xludf.DUMMYFUNCTION("""COMPUTED_VALUE"""),"")</f>
        <v/>
      </c>
      <c r="F314" s="65" t="str">
        <f ca="1">IFERROR(__xludf.DUMMYFUNCTION("""COMPUTED_VALUE"""),"")</f>
        <v/>
      </c>
      <c r="G314" s="65" t="str">
        <f ca="1">IFERROR(__xludf.DUMMYFUNCTION("""COMPUTED_VALUE"""),"")</f>
        <v/>
      </c>
      <c r="H314" s="65" t="str">
        <f ca="1">IFERROR(__xludf.DUMMYFUNCTION("""COMPUTED_VALUE"""),"")</f>
        <v/>
      </c>
      <c r="I314" s="65" t="str">
        <f ca="1">IFERROR(__xludf.DUMMYFUNCTION("""COMPUTED_VALUE"""),"")</f>
        <v/>
      </c>
      <c r="J314" s="65" t="str">
        <f ca="1">IFERROR(__xludf.DUMMYFUNCTION("""COMPUTED_VALUE"""),"")</f>
        <v/>
      </c>
      <c r="K314" s="65" t="str">
        <f ca="1">IFERROR(__xludf.DUMMYFUNCTION("""COMPUTED_VALUE"""),"")</f>
        <v/>
      </c>
      <c r="L314" s="65" t="str">
        <f ca="1">IFERROR(__xludf.DUMMYFUNCTION("""COMPUTED_VALUE"""),"")</f>
        <v/>
      </c>
      <c r="M314" s="65" t="str">
        <f ca="1">IFERROR(__xludf.DUMMYFUNCTION("""COMPUTED_VALUE"""),"")</f>
        <v/>
      </c>
      <c r="N314" s="65" t="str">
        <f ca="1">IFERROR(__xludf.DUMMYFUNCTION("""COMPUTED_VALUE"""),"")</f>
        <v/>
      </c>
      <c r="O314" s="65" t="str">
        <f ca="1">IFERROR(__xludf.DUMMYFUNCTION("""COMPUTED_VALUE"""),"")</f>
        <v/>
      </c>
      <c r="P314" s="65" t="str">
        <f ca="1">IFERROR(__xludf.DUMMYFUNCTION("""COMPUTED_VALUE"""),"")</f>
        <v/>
      </c>
      <c r="Q314" s="65" t="str">
        <f ca="1">IFERROR(__xludf.DUMMYFUNCTION("""COMPUTED_VALUE"""),"")</f>
        <v/>
      </c>
      <c r="R314" s="65" t="str">
        <f ca="1">IFERROR(__xludf.DUMMYFUNCTION("""COMPUTED_VALUE"""),"")</f>
        <v/>
      </c>
      <c r="S314" s="65" t="str">
        <f ca="1">IFERROR(__xludf.DUMMYFUNCTION("""COMPUTED_VALUE"""),"")</f>
        <v/>
      </c>
      <c r="T314" s="65" t="str">
        <f ca="1">IFERROR(__xludf.DUMMYFUNCTION("""COMPUTED_VALUE"""),"")</f>
        <v/>
      </c>
      <c r="U314" s="65" t="str">
        <f ca="1">IFERROR(__xludf.DUMMYFUNCTION("""COMPUTED_VALUE"""),"")</f>
        <v/>
      </c>
      <c r="V314" s="65" t="str">
        <f ca="1">IFERROR(__xludf.DUMMYFUNCTION("""COMPUTED_VALUE"""),"")</f>
        <v/>
      </c>
      <c r="W314" s="65" t="str">
        <f ca="1">IFERROR(__xludf.DUMMYFUNCTION("""COMPUTED_VALUE"""),"")</f>
        <v/>
      </c>
      <c r="X314" s="65" t="str">
        <f ca="1">IFERROR(__xludf.DUMMYFUNCTION("""COMPUTED_VALUE"""),"")</f>
        <v/>
      </c>
      <c r="Y314" s="65" t="str">
        <f ca="1">IFERROR(__xludf.DUMMYFUNCTION("""COMPUTED_VALUE"""),"")</f>
        <v/>
      </c>
      <c r="Z314" s="65" t="str">
        <f ca="1">IFERROR(__xludf.DUMMYFUNCTION("""COMPUTED_VALUE"""),"")</f>
        <v/>
      </c>
      <c r="AA314" s="65" t="str">
        <f ca="1">IFERROR(__xludf.DUMMYFUNCTION("""COMPUTED_VALUE"""),"")</f>
        <v/>
      </c>
      <c r="AB314" s="65" t="str">
        <f ca="1">IFERROR(__xludf.DUMMYFUNCTION("""COMPUTED_VALUE"""),"")</f>
        <v/>
      </c>
      <c r="AC314" s="65" t="str">
        <f ca="1">IFERROR(__xludf.DUMMYFUNCTION("""COMPUTED_VALUE"""),"")</f>
        <v/>
      </c>
      <c r="AD314" s="65" t="str">
        <f ca="1">IFERROR(__xludf.DUMMYFUNCTION("""COMPUTED_VALUE"""),"")</f>
        <v/>
      </c>
      <c r="AE314" s="65" t="str">
        <f ca="1">IFERROR(__xludf.DUMMYFUNCTION("""COMPUTED_VALUE"""),"")</f>
        <v/>
      </c>
      <c r="AF314" s="65" t="str">
        <f ca="1">IFERROR(__xludf.DUMMYFUNCTION("""COMPUTED_VALUE"""),"")</f>
        <v/>
      </c>
      <c r="AG314" s="65" t="str">
        <f ca="1">IFERROR(__xludf.DUMMYFUNCTION("""COMPUTED_VALUE"""),"")</f>
        <v/>
      </c>
    </row>
    <row r="315" spans="1:33" ht="13">
      <c r="A315" s="63">
        <v>2</v>
      </c>
      <c r="B315" s="64" t="str">
        <f ca="1">IFERROR(__xludf.DUMMYFUNCTION("""COMPUTED_VALUE"""),"C.D.INFANTIL COMPENSAR")</f>
        <v>C.D.INFANTIL COMPENSAR</v>
      </c>
      <c r="C315" s="65">
        <f ca="1">IFERROR(__xludf.DUMMYFUNCTION("""COMPUTED_VALUE"""),4)</f>
        <v>4</v>
      </c>
      <c r="D315" s="66" t="str">
        <f ca="1">IFERROR(__xludf.DUMMYFUNCTION("""COMPUTED_VALUE"""),"Pendiente por Digitar")</f>
        <v>Pendiente por Digitar</v>
      </c>
      <c r="E315" s="65" t="str">
        <f ca="1">IFERROR(__xludf.DUMMYFUNCTION("""COMPUTED_VALUE"""),"")</f>
        <v/>
      </c>
      <c r="F315" s="65" t="str">
        <f ca="1">IFERROR(__xludf.DUMMYFUNCTION("""COMPUTED_VALUE"""),"")</f>
        <v/>
      </c>
      <c r="G315" s="65" t="str">
        <f ca="1">IFERROR(__xludf.DUMMYFUNCTION("""COMPUTED_VALUE"""),"")</f>
        <v/>
      </c>
      <c r="H315" s="65" t="str">
        <f ca="1">IFERROR(__xludf.DUMMYFUNCTION("""COMPUTED_VALUE"""),"")</f>
        <v/>
      </c>
      <c r="I315" s="65" t="str">
        <f ca="1">IFERROR(__xludf.DUMMYFUNCTION("""COMPUTED_VALUE"""),"")</f>
        <v/>
      </c>
      <c r="J315" s="65" t="str">
        <f ca="1">IFERROR(__xludf.DUMMYFUNCTION("""COMPUTED_VALUE"""),"")</f>
        <v/>
      </c>
      <c r="K315" s="65" t="str">
        <f ca="1">IFERROR(__xludf.DUMMYFUNCTION("""COMPUTED_VALUE"""),"")</f>
        <v/>
      </c>
      <c r="L315" s="65" t="str">
        <f ca="1">IFERROR(__xludf.DUMMYFUNCTION("""COMPUTED_VALUE"""),"")</f>
        <v/>
      </c>
      <c r="M315" s="65" t="str">
        <f ca="1">IFERROR(__xludf.DUMMYFUNCTION("""COMPUTED_VALUE"""),"")</f>
        <v/>
      </c>
      <c r="N315" s="65" t="str">
        <f ca="1">IFERROR(__xludf.DUMMYFUNCTION("""COMPUTED_VALUE"""),"")</f>
        <v/>
      </c>
      <c r="O315" s="65" t="str">
        <f ca="1">IFERROR(__xludf.DUMMYFUNCTION("""COMPUTED_VALUE"""),"")</f>
        <v/>
      </c>
      <c r="P315" s="65" t="str">
        <f ca="1">IFERROR(__xludf.DUMMYFUNCTION("""COMPUTED_VALUE"""),"")</f>
        <v/>
      </c>
      <c r="Q315" s="65" t="str">
        <f ca="1">IFERROR(__xludf.DUMMYFUNCTION("""COMPUTED_VALUE"""),"")</f>
        <v/>
      </c>
      <c r="R315" s="65" t="str">
        <f ca="1">IFERROR(__xludf.DUMMYFUNCTION("""COMPUTED_VALUE"""),"")</f>
        <v/>
      </c>
      <c r="S315" s="65" t="str">
        <f ca="1">IFERROR(__xludf.DUMMYFUNCTION("""COMPUTED_VALUE"""),"")</f>
        <v/>
      </c>
      <c r="T315" s="65" t="str">
        <f ca="1">IFERROR(__xludf.DUMMYFUNCTION("""COMPUTED_VALUE"""),"")</f>
        <v/>
      </c>
      <c r="U315" s="65" t="str">
        <f ca="1">IFERROR(__xludf.DUMMYFUNCTION("""COMPUTED_VALUE"""),"")</f>
        <v/>
      </c>
      <c r="V315" s="65" t="str">
        <f ca="1">IFERROR(__xludf.DUMMYFUNCTION("""COMPUTED_VALUE"""),"")</f>
        <v/>
      </c>
      <c r="W315" s="65" t="str">
        <f ca="1">IFERROR(__xludf.DUMMYFUNCTION("""COMPUTED_VALUE"""),"")</f>
        <v/>
      </c>
      <c r="X315" s="65" t="str">
        <f ca="1">IFERROR(__xludf.DUMMYFUNCTION("""COMPUTED_VALUE"""),"")</f>
        <v/>
      </c>
      <c r="Y315" s="65" t="str">
        <f ca="1">IFERROR(__xludf.DUMMYFUNCTION("""COMPUTED_VALUE"""),"")</f>
        <v/>
      </c>
      <c r="Z315" s="65" t="str">
        <f ca="1">IFERROR(__xludf.DUMMYFUNCTION("""COMPUTED_VALUE"""),"")</f>
        <v/>
      </c>
      <c r="AA315" s="65" t="str">
        <f ca="1">IFERROR(__xludf.DUMMYFUNCTION("""COMPUTED_VALUE"""),"")</f>
        <v/>
      </c>
      <c r="AB315" s="65" t="str">
        <f ca="1">IFERROR(__xludf.DUMMYFUNCTION("""COMPUTED_VALUE"""),"")</f>
        <v/>
      </c>
      <c r="AC315" s="65" t="str">
        <f ca="1">IFERROR(__xludf.DUMMYFUNCTION("""COMPUTED_VALUE"""),"")</f>
        <v/>
      </c>
      <c r="AD315" s="65" t="str">
        <f ca="1">IFERROR(__xludf.DUMMYFUNCTION("""COMPUTED_VALUE"""),"")</f>
        <v/>
      </c>
      <c r="AE315" s="65" t="str">
        <f ca="1">IFERROR(__xludf.DUMMYFUNCTION("""COMPUTED_VALUE"""),"")</f>
        <v/>
      </c>
      <c r="AF315" s="65" t="str">
        <f ca="1">IFERROR(__xludf.DUMMYFUNCTION("""COMPUTED_VALUE"""),"")</f>
        <v/>
      </c>
      <c r="AG315" s="65" t="str">
        <f ca="1">IFERROR(__xludf.DUMMYFUNCTION("""COMPUTED_VALUE"""),"")</f>
        <v/>
      </c>
    </row>
    <row r="316" spans="1:33" ht="13">
      <c r="A316" s="63">
        <v>2</v>
      </c>
      <c r="B316" s="64" t="str">
        <f ca="1">IFERROR(__xludf.DUMMYFUNCTION("""COMPUTED_VALUE"""),"C.D.INFANTIL COMPENSAR")</f>
        <v>C.D.INFANTIL COMPENSAR</v>
      </c>
      <c r="C316" s="65">
        <f ca="1">IFERROR(__xludf.DUMMYFUNCTION("""COMPUTED_VALUE"""),5)</f>
        <v>5</v>
      </c>
      <c r="D316" s="66" t="str">
        <f ca="1">IFERROR(__xludf.DUMMYFUNCTION("""COMPUTED_VALUE"""),"Pendiente por Digitar")</f>
        <v>Pendiente por Digitar</v>
      </c>
      <c r="E316" s="65" t="str">
        <f ca="1">IFERROR(__xludf.DUMMYFUNCTION("""COMPUTED_VALUE"""),"")</f>
        <v/>
      </c>
      <c r="F316" s="65" t="str">
        <f ca="1">IFERROR(__xludf.DUMMYFUNCTION("""COMPUTED_VALUE"""),"")</f>
        <v/>
      </c>
      <c r="G316" s="65" t="str">
        <f ca="1">IFERROR(__xludf.DUMMYFUNCTION("""COMPUTED_VALUE"""),"")</f>
        <v/>
      </c>
      <c r="H316" s="65" t="str">
        <f ca="1">IFERROR(__xludf.DUMMYFUNCTION("""COMPUTED_VALUE"""),"")</f>
        <v/>
      </c>
      <c r="I316" s="65" t="str">
        <f ca="1">IFERROR(__xludf.DUMMYFUNCTION("""COMPUTED_VALUE"""),"")</f>
        <v/>
      </c>
      <c r="J316" s="65" t="str">
        <f ca="1">IFERROR(__xludf.DUMMYFUNCTION("""COMPUTED_VALUE"""),"")</f>
        <v/>
      </c>
      <c r="K316" s="65" t="str">
        <f ca="1">IFERROR(__xludf.DUMMYFUNCTION("""COMPUTED_VALUE"""),"")</f>
        <v/>
      </c>
      <c r="L316" s="65" t="str">
        <f ca="1">IFERROR(__xludf.DUMMYFUNCTION("""COMPUTED_VALUE"""),"")</f>
        <v/>
      </c>
      <c r="M316" s="65" t="str">
        <f ca="1">IFERROR(__xludf.DUMMYFUNCTION("""COMPUTED_VALUE"""),"")</f>
        <v/>
      </c>
      <c r="N316" s="65" t="str">
        <f ca="1">IFERROR(__xludf.DUMMYFUNCTION("""COMPUTED_VALUE"""),"")</f>
        <v/>
      </c>
      <c r="O316" s="65" t="str">
        <f ca="1">IFERROR(__xludf.DUMMYFUNCTION("""COMPUTED_VALUE"""),"")</f>
        <v/>
      </c>
      <c r="P316" s="65" t="str">
        <f ca="1">IFERROR(__xludf.DUMMYFUNCTION("""COMPUTED_VALUE"""),"")</f>
        <v/>
      </c>
      <c r="Q316" s="65" t="str">
        <f ca="1">IFERROR(__xludf.DUMMYFUNCTION("""COMPUTED_VALUE"""),"")</f>
        <v/>
      </c>
      <c r="R316" s="65" t="str">
        <f ca="1">IFERROR(__xludf.DUMMYFUNCTION("""COMPUTED_VALUE"""),"")</f>
        <v/>
      </c>
      <c r="S316" s="65" t="str">
        <f ca="1">IFERROR(__xludf.DUMMYFUNCTION("""COMPUTED_VALUE"""),"")</f>
        <v/>
      </c>
      <c r="T316" s="65" t="str">
        <f ca="1">IFERROR(__xludf.DUMMYFUNCTION("""COMPUTED_VALUE"""),"")</f>
        <v/>
      </c>
      <c r="U316" s="65" t="str">
        <f ca="1">IFERROR(__xludf.DUMMYFUNCTION("""COMPUTED_VALUE"""),"")</f>
        <v/>
      </c>
      <c r="V316" s="65" t="str">
        <f ca="1">IFERROR(__xludf.DUMMYFUNCTION("""COMPUTED_VALUE"""),"")</f>
        <v/>
      </c>
      <c r="W316" s="65" t="str">
        <f ca="1">IFERROR(__xludf.DUMMYFUNCTION("""COMPUTED_VALUE"""),"")</f>
        <v/>
      </c>
      <c r="X316" s="65" t="str">
        <f ca="1">IFERROR(__xludf.DUMMYFUNCTION("""COMPUTED_VALUE"""),"")</f>
        <v/>
      </c>
      <c r="Y316" s="65" t="str">
        <f ca="1">IFERROR(__xludf.DUMMYFUNCTION("""COMPUTED_VALUE"""),"")</f>
        <v/>
      </c>
      <c r="Z316" s="65" t="str">
        <f ca="1">IFERROR(__xludf.DUMMYFUNCTION("""COMPUTED_VALUE"""),"")</f>
        <v/>
      </c>
      <c r="AA316" s="65" t="str">
        <f ca="1">IFERROR(__xludf.DUMMYFUNCTION("""COMPUTED_VALUE"""),"")</f>
        <v/>
      </c>
      <c r="AB316" s="65" t="str">
        <f ca="1">IFERROR(__xludf.DUMMYFUNCTION("""COMPUTED_VALUE"""),"")</f>
        <v/>
      </c>
      <c r="AC316" s="65" t="str">
        <f ca="1">IFERROR(__xludf.DUMMYFUNCTION("""COMPUTED_VALUE"""),"")</f>
        <v/>
      </c>
      <c r="AD316" s="65" t="str">
        <f ca="1">IFERROR(__xludf.DUMMYFUNCTION("""COMPUTED_VALUE"""),"")</f>
        <v/>
      </c>
      <c r="AE316" s="65" t="str">
        <f ca="1">IFERROR(__xludf.DUMMYFUNCTION("""COMPUTED_VALUE"""),"")</f>
        <v/>
      </c>
      <c r="AF316" s="65" t="str">
        <f ca="1">IFERROR(__xludf.DUMMYFUNCTION("""COMPUTED_VALUE"""),"")</f>
        <v/>
      </c>
      <c r="AG316" s="65" t="str">
        <f ca="1">IFERROR(__xludf.DUMMYFUNCTION("""COMPUTED_VALUE"""),"")</f>
        <v/>
      </c>
    </row>
    <row r="317" spans="1:33" ht="13">
      <c r="A317" s="63">
        <v>2</v>
      </c>
      <c r="B317" s="64" t="str">
        <f ca="1">IFERROR(__xludf.DUMMYFUNCTION("""COMPUTED_VALUE"""),"C.D.INFANTIL COMPENSAR")</f>
        <v>C.D.INFANTIL COMPENSAR</v>
      </c>
      <c r="C317" s="65">
        <f ca="1">IFERROR(__xludf.DUMMYFUNCTION("""COMPUTED_VALUE"""),6)</f>
        <v>6</v>
      </c>
      <c r="D317" s="66" t="str">
        <f ca="1">IFERROR(__xludf.DUMMYFUNCTION("""COMPUTED_VALUE"""),"Pendiente por Digitar")</f>
        <v>Pendiente por Digitar</v>
      </c>
      <c r="E317" s="65" t="str">
        <f ca="1">IFERROR(__xludf.DUMMYFUNCTION("""COMPUTED_VALUE"""),"")</f>
        <v/>
      </c>
      <c r="F317" s="65" t="str">
        <f ca="1">IFERROR(__xludf.DUMMYFUNCTION("""COMPUTED_VALUE"""),"")</f>
        <v/>
      </c>
      <c r="G317" s="65" t="str">
        <f ca="1">IFERROR(__xludf.DUMMYFUNCTION("""COMPUTED_VALUE"""),"")</f>
        <v/>
      </c>
      <c r="H317" s="65" t="str">
        <f ca="1">IFERROR(__xludf.DUMMYFUNCTION("""COMPUTED_VALUE"""),"")</f>
        <v/>
      </c>
      <c r="I317" s="65" t="str">
        <f ca="1">IFERROR(__xludf.DUMMYFUNCTION("""COMPUTED_VALUE"""),"")</f>
        <v/>
      </c>
      <c r="J317" s="65" t="str">
        <f ca="1">IFERROR(__xludf.DUMMYFUNCTION("""COMPUTED_VALUE"""),"")</f>
        <v/>
      </c>
      <c r="K317" s="65" t="str">
        <f ca="1">IFERROR(__xludf.DUMMYFUNCTION("""COMPUTED_VALUE"""),"")</f>
        <v/>
      </c>
      <c r="L317" s="65" t="str">
        <f ca="1">IFERROR(__xludf.DUMMYFUNCTION("""COMPUTED_VALUE"""),"")</f>
        <v/>
      </c>
      <c r="M317" s="65" t="str">
        <f ca="1">IFERROR(__xludf.DUMMYFUNCTION("""COMPUTED_VALUE"""),"")</f>
        <v/>
      </c>
      <c r="N317" s="65" t="str">
        <f ca="1">IFERROR(__xludf.DUMMYFUNCTION("""COMPUTED_VALUE"""),"")</f>
        <v/>
      </c>
      <c r="O317" s="65" t="str">
        <f ca="1">IFERROR(__xludf.DUMMYFUNCTION("""COMPUTED_VALUE"""),"")</f>
        <v/>
      </c>
      <c r="P317" s="65" t="str">
        <f ca="1">IFERROR(__xludf.DUMMYFUNCTION("""COMPUTED_VALUE"""),"")</f>
        <v/>
      </c>
      <c r="Q317" s="65" t="str">
        <f ca="1">IFERROR(__xludf.DUMMYFUNCTION("""COMPUTED_VALUE"""),"")</f>
        <v/>
      </c>
      <c r="R317" s="65" t="str">
        <f ca="1">IFERROR(__xludf.DUMMYFUNCTION("""COMPUTED_VALUE"""),"")</f>
        <v/>
      </c>
      <c r="S317" s="65" t="str">
        <f ca="1">IFERROR(__xludf.DUMMYFUNCTION("""COMPUTED_VALUE"""),"")</f>
        <v/>
      </c>
      <c r="T317" s="65" t="str">
        <f ca="1">IFERROR(__xludf.DUMMYFUNCTION("""COMPUTED_VALUE"""),"")</f>
        <v/>
      </c>
      <c r="U317" s="65" t="str">
        <f ca="1">IFERROR(__xludf.DUMMYFUNCTION("""COMPUTED_VALUE"""),"")</f>
        <v/>
      </c>
      <c r="V317" s="65" t="str">
        <f ca="1">IFERROR(__xludf.DUMMYFUNCTION("""COMPUTED_VALUE"""),"")</f>
        <v/>
      </c>
      <c r="W317" s="65" t="str">
        <f ca="1">IFERROR(__xludf.DUMMYFUNCTION("""COMPUTED_VALUE"""),"")</f>
        <v/>
      </c>
      <c r="X317" s="65" t="str">
        <f ca="1">IFERROR(__xludf.DUMMYFUNCTION("""COMPUTED_VALUE"""),"")</f>
        <v/>
      </c>
      <c r="Y317" s="65" t="str">
        <f ca="1">IFERROR(__xludf.DUMMYFUNCTION("""COMPUTED_VALUE"""),"")</f>
        <v/>
      </c>
      <c r="Z317" s="65" t="str">
        <f ca="1">IFERROR(__xludf.DUMMYFUNCTION("""COMPUTED_VALUE"""),"")</f>
        <v/>
      </c>
      <c r="AA317" s="65" t="str">
        <f ca="1">IFERROR(__xludf.DUMMYFUNCTION("""COMPUTED_VALUE"""),"")</f>
        <v/>
      </c>
      <c r="AB317" s="65" t="str">
        <f ca="1">IFERROR(__xludf.DUMMYFUNCTION("""COMPUTED_VALUE"""),"")</f>
        <v/>
      </c>
      <c r="AC317" s="65" t="str">
        <f ca="1">IFERROR(__xludf.DUMMYFUNCTION("""COMPUTED_VALUE"""),"")</f>
        <v/>
      </c>
      <c r="AD317" s="65" t="str">
        <f ca="1">IFERROR(__xludf.DUMMYFUNCTION("""COMPUTED_VALUE"""),"")</f>
        <v/>
      </c>
      <c r="AE317" s="65" t="str">
        <f ca="1">IFERROR(__xludf.DUMMYFUNCTION("""COMPUTED_VALUE"""),"")</f>
        <v/>
      </c>
      <c r="AF317" s="65" t="str">
        <f ca="1">IFERROR(__xludf.DUMMYFUNCTION("""COMPUTED_VALUE"""),"")</f>
        <v/>
      </c>
      <c r="AG317" s="65" t="str">
        <f ca="1">IFERROR(__xludf.DUMMYFUNCTION("""COMPUTED_VALUE"""),"")</f>
        <v/>
      </c>
    </row>
    <row r="318" spans="1:33" ht="13">
      <c r="A318" s="63">
        <v>3</v>
      </c>
      <c r="B318" s="99" t="str">
        <f ca="1">IFERROR(__xludf.DUMMYFUNCTION("IMPORTRANGE(""https://docs.google.com/spreadsheets/d/1BS-nUWGGajW1gYGx2pVOmBWIG8dm_6_wDC3QOo4hYZk/edit#gid=1471942748"", ""Z3!A2:aF126"")"),"I.E. LA DESPENSA")</f>
        <v>I.E. LA DESPENSA</v>
      </c>
      <c r="C318" s="65">
        <f ca="1">IFERROR(__xludf.DUMMYFUNCTION("""COMPUTED_VALUE"""),1)</f>
        <v>1</v>
      </c>
      <c r="D318" s="66" t="str">
        <f ca="1">IFERROR(__xludf.DUMMYFUNCTION("""COMPUTED_VALUE"""),"Pendiente por Digitar")</f>
        <v>Pendiente por Digitar</v>
      </c>
      <c r="E318" s="65" t="str">
        <f ca="1">IFERROR(__xludf.DUMMYFUNCTION("""COMPUTED_VALUE"""),"")</f>
        <v/>
      </c>
      <c r="F318" s="65" t="str">
        <f ca="1">IFERROR(__xludf.DUMMYFUNCTION("""COMPUTED_VALUE"""),"")</f>
        <v/>
      </c>
      <c r="G318" s="65" t="str">
        <f ca="1">IFERROR(__xludf.DUMMYFUNCTION("""COMPUTED_VALUE"""),"")</f>
        <v/>
      </c>
      <c r="H318" s="65" t="str">
        <f ca="1">IFERROR(__xludf.DUMMYFUNCTION("""COMPUTED_VALUE"""),"")</f>
        <v/>
      </c>
      <c r="I318" s="65" t="str">
        <f ca="1">IFERROR(__xludf.DUMMYFUNCTION("""COMPUTED_VALUE"""),"")</f>
        <v/>
      </c>
      <c r="J318" s="65" t="str">
        <f ca="1">IFERROR(__xludf.DUMMYFUNCTION("""COMPUTED_VALUE"""),"")</f>
        <v/>
      </c>
      <c r="K318" s="65" t="str">
        <f ca="1">IFERROR(__xludf.DUMMYFUNCTION("""COMPUTED_VALUE"""),"")</f>
        <v/>
      </c>
      <c r="L318" s="65" t="str">
        <f ca="1">IFERROR(__xludf.DUMMYFUNCTION("""COMPUTED_VALUE"""),"")</f>
        <v/>
      </c>
      <c r="M318" s="65" t="str">
        <f ca="1">IFERROR(__xludf.DUMMYFUNCTION("""COMPUTED_VALUE"""),"")</f>
        <v/>
      </c>
      <c r="N318" s="65" t="str">
        <f ca="1">IFERROR(__xludf.DUMMYFUNCTION("""COMPUTED_VALUE"""),"")</f>
        <v/>
      </c>
      <c r="O318" s="65" t="str">
        <f ca="1">IFERROR(__xludf.DUMMYFUNCTION("""COMPUTED_VALUE"""),"")</f>
        <v/>
      </c>
      <c r="P318" s="65" t="str">
        <f ca="1">IFERROR(__xludf.DUMMYFUNCTION("""COMPUTED_VALUE"""),"")</f>
        <v/>
      </c>
      <c r="Q318" s="65" t="str">
        <f ca="1">IFERROR(__xludf.DUMMYFUNCTION("""COMPUTED_VALUE"""),"")</f>
        <v/>
      </c>
      <c r="R318" s="65" t="str">
        <f ca="1">IFERROR(__xludf.DUMMYFUNCTION("""COMPUTED_VALUE"""),"")</f>
        <v/>
      </c>
      <c r="S318" s="65" t="str">
        <f ca="1">IFERROR(__xludf.DUMMYFUNCTION("""COMPUTED_VALUE"""),"")</f>
        <v/>
      </c>
      <c r="T318" s="65" t="str">
        <f ca="1">IFERROR(__xludf.DUMMYFUNCTION("""COMPUTED_VALUE"""),"")</f>
        <v/>
      </c>
      <c r="U318" s="65" t="str">
        <f ca="1">IFERROR(__xludf.DUMMYFUNCTION("""COMPUTED_VALUE"""),"")</f>
        <v/>
      </c>
      <c r="V318" s="65" t="str">
        <f ca="1">IFERROR(__xludf.DUMMYFUNCTION("""COMPUTED_VALUE"""),"")</f>
        <v/>
      </c>
      <c r="W318" s="65" t="str">
        <f ca="1">IFERROR(__xludf.DUMMYFUNCTION("""COMPUTED_VALUE"""),"")</f>
        <v/>
      </c>
      <c r="X318" s="65" t="str">
        <f ca="1">IFERROR(__xludf.DUMMYFUNCTION("""COMPUTED_VALUE"""),"")</f>
        <v/>
      </c>
      <c r="Y318" s="65" t="str">
        <f ca="1">IFERROR(__xludf.DUMMYFUNCTION("""COMPUTED_VALUE"""),"")</f>
        <v/>
      </c>
      <c r="Z318" s="65" t="str">
        <f ca="1">IFERROR(__xludf.DUMMYFUNCTION("""COMPUTED_VALUE"""),"")</f>
        <v/>
      </c>
      <c r="AA318" s="65" t="str">
        <f ca="1">IFERROR(__xludf.DUMMYFUNCTION("""COMPUTED_VALUE"""),"")</f>
        <v/>
      </c>
      <c r="AB318" s="65" t="str">
        <f ca="1">IFERROR(__xludf.DUMMYFUNCTION("""COMPUTED_VALUE"""),"")</f>
        <v/>
      </c>
      <c r="AC318" s="65" t="str">
        <f ca="1">IFERROR(__xludf.DUMMYFUNCTION("""COMPUTED_VALUE"""),"")</f>
        <v/>
      </c>
      <c r="AD318" s="65" t="str">
        <f ca="1">IFERROR(__xludf.DUMMYFUNCTION("""COMPUTED_VALUE"""),"")</f>
        <v/>
      </c>
      <c r="AE318" s="65" t="str">
        <f ca="1">IFERROR(__xludf.DUMMYFUNCTION("""COMPUTED_VALUE"""),"")</f>
        <v/>
      </c>
      <c r="AF318" s="65" t="str">
        <f ca="1">IFERROR(__xludf.DUMMYFUNCTION("""COMPUTED_VALUE"""),"")</f>
        <v/>
      </c>
      <c r="AG318" s="65" t="str">
        <f ca="1">IFERROR(__xludf.DUMMYFUNCTION("""COMPUTED_VALUE"""),"")</f>
        <v/>
      </c>
    </row>
    <row r="319" spans="1:33" ht="13">
      <c r="A319" s="63">
        <v>3</v>
      </c>
      <c r="B319" s="64" t="str">
        <f ca="1">IFERROR(__xludf.DUMMYFUNCTION("""COMPUTED_VALUE"""),"I.E. LA DESPENSA")</f>
        <v>I.E. LA DESPENSA</v>
      </c>
      <c r="C319" s="65">
        <f ca="1">IFERROR(__xludf.DUMMYFUNCTION("""COMPUTED_VALUE"""),2)</f>
        <v>2</v>
      </c>
      <c r="D319" s="66" t="str">
        <f ca="1">IFERROR(__xludf.DUMMYFUNCTION("""COMPUTED_VALUE"""),"Pendiente por Digitar")</f>
        <v>Pendiente por Digitar</v>
      </c>
      <c r="E319" s="65" t="str">
        <f ca="1">IFERROR(__xludf.DUMMYFUNCTION("""COMPUTED_VALUE"""),"")</f>
        <v/>
      </c>
      <c r="F319" s="65" t="str">
        <f ca="1">IFERROR(__xludf.DUMMYFUNCTION("""COMPUTED_VALUE"""),"")</f>
        <v/>
      </c>
      <c r="G319" s="65" t="str">
        <f ca="1">IFERROR(__xludf.DUMMYFUNCTION("""COMPUTED_VALUE"""),"")</f>
        <v/>
      </c>
      <c r="H319" s="65" t="str">
        <f ca="1">IFERROR(__xludf.DUMMYFUNCTION("""COMPUTED_VALUE"""),"")</f>
        <v/>
      </c>
      <c r="I319" s="65" t="str">
        <f ca="1">IFERROR(__xludf.DUMMYFUNCTION("""COMPUTED_VALUE"""),"")</f>
        <v/>
      </c>
      <c r="J319" s="65" t="str">
        <f ca="1">IFERROR(__xludf.DUMMYFUNCTION("""COMPUTED_VALUE"""),"")</f>
        <v/>
      </c>
      <c r="K319" s="65" t="str">
        <f ca="1">IFERROR(__xludf.DUMMYFUNCTION("""COMPUTED_VALUE"""),"")</f>
        <v/>
      </c>
      <c r="L319" s="65" t="str">
        <f ca="1">IFERROR(__xludf.DUMMYFUNCTION("""COMPUTED_VALUE"""),"")</f>
        <v/>
      </c>
      <c r="M319" s="65" t="str">
        <f ca="1">IFERROR(__xludf.DUMMYFUNCTION("""COMPUTED_VALUE"""),"")</f>
        <v/>
      </c>
      <c r="N319" s="65" t="str">
        <f ca="1">IFERROR(__xludf.DUMMYFUNCTION("""COMPUTED_VALUE"""),"")</f>
        <v/>
      </c>
      <c r="O319" s="65" t="str">
        <f ca="1">IFERROR(__xludf.DUMMYFUNCTION("""COMPUTED_VALUE"""),"")</f>
        <v/>
      </c>
      <c r="P319" s="65" t="str">
        <f ca="1">IFERROR(__xludf.DUMMYFUNCTION("""COMPUTED_VALUE"""),"")</f>
        <v/>
      </c>
      <c r="Q319" s="65" t="str">
        <f ca="1">IFERROR(__xludf.DUMMYFUNCTION("""COMPUTED_VALUE"""),"")</f>
        <v/>
      </c>
      <c r="R319" s="65" t="str">
        <f ca="1">IFERROR(__xludf.DUMMYFUNCTION("""COMPUTED_VALUE"""),"")</f>
        <v/>
      </c>
      <c r="S319" s="65" t="str">
        <f ca="1">IFERROR(__xludf.DUMMYFUNCTION("""COMPUTED_VALUE"""),"")</f>
        <v/>
      </c>
      <c r="T319" s="65" t="str">
        <f ca="1">IFERROR(__xludf.DUMMYFUNCTION("""COMPUTED_VALUE"""),"")</f>
        <v/>
      </c>
      <c r="U319" s="65" t="str">
        <f ca="1">IFERROR(__xludf.DUMMYFUNCTION("""COMPUTED_VALUE"""),"")</f>
        <v/>
      </c>
      <c r="V319" s="65" t="str">
        <f ca="1">IFERROR(__xludf.DUMMYFUNCTION("""COMPUTED_VALUE"""),"")</f>
        <v/>
      </c>
      <c r="W319" s="65" t="str">
        <f ca="1">IFERROR(__xludf.DUMMYFUNCTION("""COMPUTED_VALUE"""),"")</f>
        <v/>
      </c>
      <c r="X319" s="65" t="str">
        <f ca="1">IFERROR(__xludf.DUMMYFUNCTION("""COMPUTED_VALUE"""),"")</f>
        <v/>
      </c>
      <c r="Y319" s="65" t="str">
        <f ca="1">IFERROR(__xludf.DUMMYFUNCTION("""COMPUTED_VALUE"""),"")</f>
        <v/>
      </c>
      <c r="Z319" s="65" t="str">
        <f ca="1">IFERROR(__xludf.DUMMYFUNCTION("""COMPUTED_VALUE"""),"")</f>
        <v/>
      </c>
      <c r="AA319" s="65" t="str">
        <f ca="1">IFERROR(__xludf.DUMMYFUNCTION("""COMPUTED_VALUE"""),"")</f>
        <v/>
      </c>
      <c r="AB319" s="65" t="str">
        <f ca="1">IFERROR(__xludf.DUMMYFUNCTION("""COMPUTED_VALUE"""),"")</f>
        <v/>
      </c>
      <c r="AC319" s="65" t="str">
        <f ca="1">IFERROR(__xludf.DUMMYFUNCTION("""COMPUTED_VALUE"""),"")</f>
        <v/>
      </c>
      <c r="AD319" s="65" t="str">
        <f ca="1">IFERROR(__xludf.DUMMYFUNCTION("""COMPUTED_VALUE"""),"")</f>
        <v/>
      </c>
      <c r="AE319" s="65" t="str">
        <f ca="1">IFERROR(__xludf.DUMMYFUNCTION("""COMPUTED_VALUE"""),"")</f>
        <v/>
      </c>
      <c r="AF319" s="65" t="str">
        <f ca="1">IFERROR(__xludf.DUMMYFUNCTION("""COMPUTED_VALUE"""),"")</f>
        <v/>
      </c>
      <c r="AG319" s="65" t="str">
        <f ca="1">IFERROR(__xludf.DUMMYFUNCTION("""COMPUTED_VALUE"""),"")</f>
        <v/>
      </c>
    </row>
    <row r="320" spans="1:33" ht="13">
      <c r="A320" s="63">
        <v>3</v>
      </c>
      <c r="B320" s="64" t="str">
        <f ca="1">IFERROR(__xludf.DUMMYFUNCTION("""COMPUTED_VALUE"""),"I.E. LA DESPENSA")</f>
        <v>I.E. LA DESPENSA</v>
      </c>
      <c r="C320" s="65">
        <f ca="1">IFERROR(__xludf.DUMMYFUNCTION("""COMPUTED_VALUE"""),3)</f>
        <v>3</v>
      </c>
      <c r="D320" s="66" t="str">
        <f ca="1">IFERROR(__xludf.DUMMYFUNCTION("""COMPUTED_VALUE"""),"Pendiente por Digitar")</f>
        <v>Pendiente por Digitar</v>
      </c>
      <c r="E320" s="65" t="str">
        <f ca="1">IFERROR(__xludf.DUMMYFUNCTION("""COMPUTED_VALUE"""),"")</f>
        <v/>
      </c>
      <c r="F320" s="65" t="str">
        <f ca="1">IFERROR(__xludf.DUMMYFUNCTION("""COMPUTED_VALUE"""),"")</f>
        <v/>
      </c>
      <c r="G320" s="65" t="str">
        <f ca="1">IFERROR(__xludf.DUMMYFUNCTION("""COMPUTED_VALUE"""),"")</f>
        <v/>
      </c>
      <c r="H320" s="65" t="str">
        <f ca="1">IFERROR(__xludf.DUMMYFUNCTION("""COMPUTED_VALUE"""),"")</f>
        <v/>
      </c>
      <c r="I320" s="65" t="str">
        <f ca="1">IFERROR(__xludf.DUMMYFUNCTION("""COMPUTED_VALUE"""),"")</f>
        <v/>
      </c>
      <c r="J320" s="65" t="str">
        <f ca="1">IFERROR(__xludf.DUMMYFUNCTION("""COMPUTED_VALUE"""),"")</f>
        <v/>
      </c>
      <c r="K320" s="65" t="str">
        <f ca="1">IFERROR(__xludf.DUMMYFUNCTION("""COMPUTED_VALUE"""),"")</f>
        <v/>
      </c>
      <c r="L320" s="65" t="str">
        <f ca="1">IFERROR(__xludf.DUMMYFUNCTION("""COMPUTED_VALUE"""),"")</f>
        <v/>
      </c>
      <c r="M320" s="65" t="str">
        <f ca="1">IFERROR(__xludf.DUMMYFUNCTION("""COMPUTED_VALUE"""),"")</f>
        <v/>
      </c>
      <c r="N320" s="65" t="str">
        <f ca="1">IFERROR(__xludf.DUMMYFUNCTION("""COMPUTED_VALUE"""),"")</f>
        <v/>
      </c>
      <c r="O320" s="65" t="str">
        <f ca="1">IFERROR(__xludf.DUMMYFUNCTION("""COMPUTED_VALUE"""),"")</f>
        <v/>
      </c>
      <c r="P320" s="65" t="str">
        <f ca="1">IFERROR(__xludf.DUMMYFUNCTION("""COMPUTED_VALUE"""),"")</f>
        <v/>
      </c>
      <c r="Q320" s="65" t="str">
        <f ca="1">IFERROR(__xludf.DUMMYFUNCTION("""COMPUTED_VALUE"""),"")</f>
        <v/>
      </c>
      <c r="R320" s="65" t="str">
        <f ca="1">IFERROR(__xludf.DUMMYFUNCTION("""COMPUTED_VALUE"""),"")</f>
        <v/>
      </c>
      <c r="S320" s="65" t="str">
        <f ca="1">IFERROR(__xludf.DUMMYFUNCTION("""COMPUTED_VALUE"""),"")</f>
        <v/>
      </c>
      <c r="T320" s="65" t="str">
        <f ca="1">IFERROR(__xludf.DUMMYFUNCTION("""COMPUTED_VALUE"""),"")</f>
        <v/>
      </c>
      <c r="U320" s="65" t="str">
        <f ca="1">IFERROR(__xludf.DUMMYFUNCTION("""COMPUTED_VALUE"""),"")</f>
        <v/>
      </c>
      <c r="V320" s="65" t="str">
        <f ca="1">IFERROR(__xludf.DUMMYFUNCTION("""COMPUTED_VALUE"""),"")</f>
        <v/>
      </c>
      <c r="W320" s="65" t="str">
        <f ca="1">IFERROR(__xludf.DUMMYFUNCTION("""COMPUTED_VALUE"""),"")</f>
        <v/>
      </c>
      <c r="X320" s="65" t="str">
        <f ca="1">IFERROR(__xludf.DUMMYFUNCTION("""COMPUTED_VALUE"""),"")</f>
        <v/>
      </c>
      <c r="Y320" s="65" t="str">
        <f ca="1">IFERROR(__xludf.DUMMYFUNCTION("""COMPUTED_VALUE"""),"")</f>
        <v/>
      </c>
      <c r="Z320" s="65" t="str">
        <f ca="1">IFERROR(__xludf.DUMMYFUNCTION("""COMPUTED_VALUE"""),"")</f>
        <v/>
      </c>
      <c r="AA320" s="65" t="str">
        <f ca="1">IFERROR(__xludf.DUMMYFUNCTION("""COMPUTED_VALUE"""),"")</f>
        <v/>
      </c>
      <c r="AB320" s="65" t="str">
        <f ca="1">IFERROR(__xludf.DUMMYFUNCTION("""COMPUTED_VALUE"""),"")</f>
        <v/>
      </c>
      <c r="AC320" s="65" t="str">
        <f ca="1">IFERROR(__xludf.DUMMYFUNCTION("""COMPUTED_VALUE"""),"")</f>
        <v/>
      </c>
      <c r="AD320" s="65" t="str">
        <f ca="1">IFERROR(__xludf.DUMMYFUNCTION("""COMPUTED_VALUE"""),"")</f>
        <v/>
      </c>
      <c r="AE320" s="65" t="str">
        <f ca="1">IFERROR(__xludf.DUMMYFUNCTION("""COMPUTED_VALUE"""),"")</f>
        <v/>
      </c>
      <c r="AF320" s="65" t="str">
        <f ca="1">IFERROR(__xludf.DUMMYFUNCTION("""COMPUTED_VALUE"""),"")</f>
        <v/>
      </c>
      <c r="AG320" s="65" t="str">
        <f ca="1">IFERROR(__xludf.DUMMYFUNCTION("""COMPUTED_VALUE"""),"")</f>
        <v/>
      </c>
    </row>
    <row r="321" spans="1:33" ht="13">
      <c r="A321" s="63">
        <v>3</v>
      </c>
      <c r="B321" s="64" t="str">
        <f ca="1">IFERROR(__xludf.DUMMYFUNCTION("""COMPUTED_VALUE"""),"I.E. LA DESPENSA")</f>
        <v>I.E. LA DESPENSA</v>
      </c>
      <c r="C321" s="65">
        <f ca="1">IFERROR(__xludf.DUMMYFUNCTION("""COMPUTED_VALUE"""),4)</f>
        <v>4</v>
      </c>
      <c r="D321" s="66" t="str">
        <f ca="1">IFERROR(__xludf.DUMMYFUNCTION("""COMPUTED_VALUE"""),"Pendiente por Digitar")</f>
        <v>Pendiente por Digitar</v>
      </c>
      <c r="E321" s="65" t="str">
        <f ca="1">IFERROR(__xludf.DUMMYFUNCTION("""COMPUTED_VALUE"""),"")</f>
        <v/>
      </c>
      <c r="F321" s="65" t="str">
        <f ca="1">IFERROR(__xludf.DUMMYFUNCTION("""COMPUTED_VALUE"""),"")</f>
        <v/>
      </c>
      <c r="G321" s="65" t="str">
        <f ca="1">IFERROR(__xludf.DUMMYFUNCTION("""COMPUTED_VALUE"""),"")</f>
        <v/>
      </c>
      <c r="H321" s="65" t="str">
        <f ca="1">IFERROR(__xludf.DUMMYFUNCTION("""COMPUTED_VALUE"""),"")</f>
        <v/>
      </c>
      <c r="I321" s="65" t="str">
        <f ca="1">IFERROR(__xludf.DUMMYFUNCTION("""COMPUTED_VALUE"""),"")</f>
        <v/>
      </c>
      <c r="J321" s="65" t="str">
        <f ca="1">IFERROR(__xludf.DUMMYFUNCTION("""COMPUTED_VALUE"""),"")</f>
        <v/>
      </c>
      <c r="K321" s="65" t="str">
        <f ca="1">IFERROR(__xludf.DUMMYFUNCTION("""COMPUTED_VALUE"""),"")</f>
        <v/>
      </c>
      <c r="L321" s="65" t="str">
        <f ca="1">IFERROR(__xludf.DUMMYFUNCTION("""COMPUTED_VALUE"""),"")</f>
        <v/>
      </c>
      <c r="M321" s="65" t="str">
        <f ca="1">IFERROR(__xludf.DUMMYFUNCTION("""COMPUTED_VALUE"""),"")</f>
        <v/>
      </c>
      <c r="N321" s="65" t="str">
        <f ca="1">IFERROR(__xludf.DUMMYFUNCTION("""COMPUTED_VALUE"""),"")</f>
        <v/>
      </c>
      <c r="O321" s="65" t="str">
        <f ca="1">IFERROR(__xludf.DUMMYFUNCTION("""COMPUTED_VALUE"""),"")</f>
        <v/>
      </c>
      <c r="P321" s="65" t="str">
        <f ca="1">IFERROR(__xludf.DUMMYFUNCTION("""COMPUTED_VALUE"""),"")</f>
        <v/>
      </c>
      <c r="Q321" s="65" t="str">
        <f ca="1">IFERROR(__xludf.DUMMYFUNCTION("""COMPUTED_VALUE"""),"")</f>
        <v/>
      </c>
      <c r="R321" s="65" t="str">
        <f ca="1">IFERROR(__xludf.DUMMYFUNCTION("""COMPUTED_VALUE"""),"")</f>
        <v/>
      </c>
      <c r="S321" s="65" t="str">
        <f ca="1">IFERROR(__xludf.DUMMYFUNCTION("""COMPUTED_VALUE"""),"")</f>
        <v/>
      </c>
      <c r="T321" s="65" t="str">
        <f ca="1">IFERROR(__xludf.DUMMYFUNCTION("""COMPUTED_VALUE"""),"")</f>
        <v/>
      </c>
      <c r="U321" s="65" t="str">
        <f ca="1">IFERROR(__xludf.DUMMYFUNCTION("""COMPUTED_VALUE"""),"")</f>
        <v/>
      </c>
      <c r="V321" s="65" t="str">
        <f ca="1">IFERROR(__xludf.DUMMYFUNCTION("""COMPUTED_VALUE"""),"")</f>
        <v/>
      </c>
      <c r="W321" s="65" t="str">
        <f ca="1">IFERROR(__xludf.DUMMYFUNCTION("""COMPUTED_VALUE"""),"")</f>
        <v/>
      </c>
      <c r="X321" s="65" t="str">
        <f ca="1">IFERROR(__xludf.DUMMYFUNCTION("""COMPUTED_VALUE"""),"")</f>
        <v/>
      </c>
      <c r="Y321" s="65" t="str">
        <f ca="1">IFERROR(__xludf.DUMMYFUNCTION("""COMPUTED_VALUE"""),"")</f>
        <v/>
      </c>
      <c r="Z321" s="65" t="str">
        <f ca="1">IFERROR(__xludf.DUMMYFUNCTION("""COMPUTED_VALUE"""),"")</f>
        <v/>
      </c>
      <c r="AA321" s="65" t="str">
        <f ca="1">IFERROR(__xludf.DUMMYFUNCTION("""COMPUTED_VALUE"""),"")</f>
        <v/>
      </c>
      <c r="AB321" s="65" t="str">
        <f ca="1">IFERROR(__xludf.DUMMYFUNCTION("""COMPUTED_VALUE"""),"")</f>
        <v/>
      </c>
      <c r="AC321" s="65" t="str">
        <f ca="1">IFERROR(__xludf.DUMMYFUNCTION("""COMPUTED_VALUE"""),"")</f>
        <v/>
      </c>
      <c r="AD321" s="65" t="str">
        <f ca="1">IFERROR(__xludf.DUMMYFUNCTION("""COMPUTED_VALUE"""),"")</f>
        <v/>
      </c>
      <c r="AE321" s="65" t="str">
        <f ca="1">IFERROR(__xludf.DUMMYFUNCTION("""COMPUTED_VALUE"""),"")</f>
        <v/>
      </c>
      <c r="AF321" s="65" t="str">
        <f ca="1">IFERROR(__xludf.DUMMYFUNCTION("""COMPUTED_VALUE"""),"")</f>
        <v/>
      </c>
      <c r="AG321" s="65" t="str">
        <f ca="1">IFERROR(__xludf.DUMMYFUNCTION("""COMPUTED_VALUE"""),"")</f>
        <v/>
      </c>
    </row>
    <row r="322" spans="1:33" ht="13">
      <c r="A322" s="63">
        <v>3</v>
      </c>
      <c r="B322" s="64" t="str">
        <f ca="1">IFERROR(__xludf.DUMMYFUNCTION("""COMPUTED_VALUE"""),"I.E. LA DESPENSA")</f>
        <v>I.E. LA DESPENSA</v>
      </c>
      <c r="C322" s="65">
        <f ca="1">IFERROR(__xludf.DUMMYFUNCTION("""COMPUTED_VALUE"""),5)</f>
        <v>5</v>
      </c>
      <c r="D322" s="66" t="str">
        <f ca="1">IFERROR(__xludf.DUMMYFUNCTION("""COMPUTED_VALUE"""),"Pendiente por Digitar")</f>
        <v>Pendiente por Digitar</v>
      </c>
      <c r="E322" s="65" t="str">
        <f ca="1">IFERROR(__xludf.DUMMYFUNCTION("""COMPUTED_VALUE"""),"")</f>
        <v/>
      </c>
      <c r="F322" s="65" t="str">
        <f ca="1">IFERROR(__xludf.DUMMYFUNCTION("""COMPUTED_VALUE"""),"")</f>
        <v/>
      </c>
      <c r="G322" s="65" t="str">
        <f ca="1">IFERROR(__xludf.DUMMYFUNCTION("""COMPUTED_VALUE"""),"")</f>
        <v/>
      </c>
      <c r="H322" s="65" t="str">
        <f ca="1">IFERROR(__xludf.DUMMYFUNCTION("""COMPUTED_VALUE"""),"")</f>
        <v/>
      </c>
      <c r="I322" s="65" t="str">
        <f ca="1">IFERROR(__xludf.DUMMYFUNCTION("""COMPUTED_VALUE"""),"")</f>
        <v/>
      </c>
      <c r="J322" s="65" t="str">
        <f ca="1">IFERROR(__xludf.DUMMYFUNCTION("""COMPUTED_VALUE"""),"")</f>
        <v/>
      </c>
      <c r="K322" s="65" t="str">
        <f ca="1">IFERROR(__xludf.DUMMYFUNCTION("""COMPUTED_VALUE"""),"")</f>
        <v/>
      </c>
      <c r="L322" s="65" t="str">
        <f ca="1">IFERROR(__xludf.DUMMYFUNCTION("""COMPUTED_VALUE"""),"")</f>
        <v/>
      </c>
      <c r="M322" s="65" t="str">
        <f ca="1">IFERROR(__xludf.DUMMYFUNCTION("""COMPUTED_VALUE"""),"")</f>
        <v/>
      </c>
      <c r="N322" s="65" t="str">
        <f ca="1">IFERROR(__xludf.DUMMYFUNCTION("""COMPUTED_VALUE"""),"")</f>
        <v/>
      </c>
      <c r="O322" s="65" t="str">
        <f ca="1">IFERROR(__xludf.DUMMYFUNCTION("""COMPUTED_VALUE"""),"")</f>
        <v/>
      </c>
      <c r="P322" s="65" t="str">
        <f ca="1">IFERROR(__xludf.DUMMYFUNCTION("""COMPUTED_VALUE"""),"")</f>
        <v/>
      </c>
      <c r="Q322" s="65" t="str">
        <f ca="1">IFERROR(__xludf.DUMMYFUNCTION("""COMPUTED_VALUE"""),"")</f>
        <v/>
      </c>
      <c r="R322" s="65" t="str">
        <f ca="1">IFERROR(__xludf.DUMMYFUNCTION("""COMPUTED_VALUE"""),"")</f>
        <v/>
      </c>
      <c r="S322" s="65" t="str">
        <f ca="1">IFERROR(__xludf.DUMMYFUNCTION("""COMPUTED_VALUE"""),"")</f>
        <v/>
      </c>
      <c r="T322" s="65" t="str">
        <f ca="1">IFERROR(__xludf.DUMMYFUNCTION("""COMPUTED_VALUE"""),"")</f>
        <v/>
      </c>
      <c r="U322" s="65" t="str">
        <f ca="1">IFERROR(__xludf.DUMMYFUNCTION("""COMPUTED_VALUE"""),"")</f>
        <v/>
      </c>
      <c r="V322" s="65" t="str">
        <f ca="1">IFERROR(__xludf.DUMMYFUNCTION("""COMPUTED_VALUE"""),"")</f>
        <v/>
      </c>
      <c r="W322" s="65" t="str">
        <f ca="1">IFERROR(__xludf.DUMMYFUNCTION("""COMPUTED_VALUE"""),"")</f>
        <v/>
      </c>
      <c r="X322" s="65" t="str">
        <f ca="1">IFERROR(__xludf.DUMMYFUNCTION("""COMPUTED_VALUE"""),"")</f>
        <v/>
      </c>
      <c r="Y322" s="65" t="str">
        <f ca="1">IFERROR(__xludf.DUMMYFUNCTION("""COMPUTED_VALUE"""),"")</f>
        <v/>
      </c>
      <c r="Z322" s="65" t="str">
        <f ca="1">IFERROR(__xludf.DUMMYFUNCTION("""COMPUTED_VALUE"""),"")</f>
        <v/>
      </c>
      <c r="AA322" s="65" t="str">
        <f ca="1">IFERROR(__xludf.DUMMYFUNCTION("""COMPUTED_VALUE"""),"")</f>
        <v/>
      </c>
      <c r="AB322" s="65" t="str">
        <f ca="1">IFERROR(__xludf.DUMMYFUNCTION("""COMPUTED_VALUE"""),"")</f>
        <v/>
      </c>
      <c r="AC322" s="65" t="str">
        <f ca="1">IFERROR(__xludf.DUMMYFUNCTION("""COMPUTED_VALUE"""),"")</f>
        <v/>
      </c>
      <c r="AD322" s="65" t="str">
        <f ca="1">IFERROR(__xludf.DUMMYFUNCTION("""COMPUTED_VALUE"""),"")</f>
        <v/>
      </c>
      <c r="AE322" s="65" t="str">
        <f ca="1">IFERROR(__xludf.DUMMYFUNCTION("""COMPUTED_VALUE"""),"")</f>
        <v/>
      </c>
      <c r="AF322" s="65" t="str">
        <f ca="1">IFERROR(__xludf.DUMMYFUNCTION("""COMPUTED_VALUE"""),"")</f>
        <v/>
      </c>
      <c r="AG322" s="65" t="str">
        <f ca="1">IFERROR(__xludf.DUMMYFUNCTION("""COMPUTED_VALUE"""),"")</f>
        <v/>
      </c>
    </row>
    <row r="323" spans="1:33" ht="13">
      <c r="A323" s="63">
        <v>3</v>
      </c>
      <c r="B323" s="64" t="str">
        <f ca="1">IFERROR(__xludf.DUMMYFUNCTION("""COMPUTED_VALUE"""),"I.E. LA DESPENSA")</f>
        <v>I.E. LA DESPENSA</v>
      </c>
      <c r="C323" s="65">
        <f ca="1">IFERROR(__xludf.DUMMYFUNCTION("""COMPUTED_VALUE"""),6)</f>
        <v>6</v>
      </c>
      <c r="D323" s="66" t="str">
        <f ca="1">IFERROR(__xludf.DUMMYFUNCTION("""COMPUTED_VALUE"""),"Pendiente por Digitar")</f>
        <v>Pendiente por Digitar</v>
      </c>
      <c r="E323" s="65" t="str">
        <f ca="1">IFERROR(__xludf.DUMMYFUNCTION("""COMPUTED_VALUE"""),"")</f>
        <v/>
      </c>
      <c r="F323" s="65" t="str">
        <f ca="1">IFERROR(__xludf.DUMMYFUNCTION("""COMPUTED_VALUE"""),"")</f>
        <v/>
      </c>
      <c r="G323" s="65" t="str">
        <f ca="1">IFERROR(__xludf.DUMMYFUNCTION("""COMPUTED_VALUE"""),"")</f>
        <v/>
      </c>
      <c r="H323" s="65" t="str">
        <f ca="1">IFERROR(__xludf.DUMMYFUNCTION("""COMPUTED_VALUE"""),"")</f>
        <v/>
      </c>
      <c r="I323" s="65" t="str">
        <f ca="1">IFERROR(__xludf.DUMMYFUNCTION("""COMPUTED_VALUE"""),"")</f>
        <v/>
      </c>
      <c r="J323" s="65" t="str">
        <f ca="1">IFERROR(__xludf.DUMMYFUNCTION("""COMPUTED_VALUE"""),"")</f>
        <v/>
      </c>
      <c r="K323" s="65" t="str">
        <f ca="1">IFERROR(__xludf.DUMMYFUNCTION("""COMPUTED_VALUE"""),"")</f>
        <v/>
      </c>
      <c r="L323" s="65" t="str">
        <f ca="1">IFERROR(__xludf.DUMMYFUNCTION("""COMPUTED_VALUE"""),"")</f>
        <v/>
      </c>
      <c r="M323" s="65" t="str">
        <f ca="1">IFERROR(__xludf.DUMMYFUNCTION("""COMPUTED_VALUE"""),"")</f>
        <v/>
      </c>
      <c r="N323" s="65" t="str">
        <f ca="1">IFERROR(__xludf.DUMMYFUNCTION("""COMPUTED_VALUE"""),"")</f>
        <v/>
      </c>
      <c r="O323" s="65" t="str">
        <f ca="1">IFERROR(__xludf.DUMMYFUNCTION("""COMPUTED_VALUE"""),"")</f>
        <v/>
      </c>
      <c r="P323" s="65" t="str">
        <f ca="1">IFERROR(__xludf.DUMMYFUNCTION("""COMPUTED_VALUE"""),"")</f>
        <v/>
      </c>
      <c r="Q323" s="65" t="str">
        <f ca="1">IFERROR(__xludf.DUMMYFUNCTION("""COMPUTED_VALUE"""),"")</f>
        <v/>
      </c>
      <c r="R323" s="65" t="str">
        <f ca="1">IFERROR(__xludf.DUMMYFUNCTION("""COMPUTED_VALUE"""),"")</f>
        <v/>
      </c>
      <c r="S323" s="65" t="str">
        <f ca="1">IFERROR(__xludf.DUMMYFUNCTION("""COMPUTED_VALUE"""),"")</f>
        <v/>
      </c>
      <c r="T323" s="65" t="str">
        <f ca="1">IFERROR(__xludf.DUMMYFUNCTION("""COMPUTED_VALUE"""),"")</f>
        <v/>
      </c>
      <c r="U323" s="65" t="str">
        <f ca="1">IFERROR(__xludf.DUMMYFUNCTION("""COMPUTED_VALUE"""),"")</f>
        <v/>
      </c>
      <c r="V323" s="65" t="str">
        <f ca="1">IFERROR(__xludf.DUMMYFUNCTION("""COMPUTED_VALUE"""),"")</f>
        <v/>
      </c>
      <c r="W323" s="65" t="str">
        <f ca="1">IFERROR(__xludf.DUMMYFUNCTION("""COMPUTED_VALUE"""),"")</f>
        <v/>
      </c>
      <c r="X323" s="65" t="str">
        <f ca="1">IFERROR(__xludf.DUMMYFUNCTION("""COMPUTED_VALUE"""),"")</f>
        <v/>
      </c>
      <c r="Y323" s="65" t="str">
        <f ca="1">IFERROR(__xludf.DUMMYFUNCTION("""COMPUTED_VALUE"""),"")</f>
        <v/>
      </c>
      <c r="Z323" s="65" t="str">
        <f ca="1">IFERROR(__xludf.DUMMYFUNCTION("""COMPUTED_VALUE"""),"")</f>
        <v/>
      </c>
      <c r="AA323" s="65" t="str">
        <f ca="1">IFERROR(__xludf.DUMMYFUNCTION("""COMPUTED_VALUE"""),"")</f>
        <v/>
      </c>
      <c r="AB323" s="65" t="str">
        <f ca="1">IFERROR(__xludf.DUMMYFUNCTION("""COMPUTED_VALUE"""),"")</f>
        <v/>
      </c>
      <c r="AC323" s="65" t="str">
        <f ca="1">IFERROR(__xludf.DUMMYFUNCTION("""COMPUTED_VALUE"""),"")</f>
        <v/>
      </c>
      <c r="AD323" s="65" t="str">
        <f ca="1">IFERROR(__xludf.DUMMYFUNCTION("""COMPUTED_VALUE"""),"")</f>
        <v/>
      </c>
      <c r="AE323" s="65" t="str">
        <f ca="1">IFERROR(__xludf.DUMMYFUNCTION("""COMPUTED_VALUE"""),"")</f>
        <v/>
      </c>
      <c r="AF323" s="65" t="str">
        <f ca="1">IFERROR(__xludf.DUMMYFUNCTION("""COMPUTED_VALUE"""),"")</f>
        <v/>
      </c>
      <c r="AG323" s="65" t="str">
        <f ca="1">IFERROR(__xludf.DUMMYFUNCTION("""COMPUTED_VALUE"""),"")</f>
        <v/>
      </c>
    </row>
    <row r="324" spans="1:33" ht="13">
      <c r="A324" s="63">
        <v>3</v>
      </c>
      <c r="B324" s="64" t="str">
        <f ca="1">IFERROR(__xludf.DUMMYFUNCTION("""COMPUTED_VALUE"""),"I.E. LA DESPENSA")</f>
        <v>I.E. LA DESPENSA</v>
      </c>
      <c r="C324" s="65">
        <f ca="1">IFERROR(__xludf.DUMMYFUNCTION("""COMPUTED_VALUE"""),7)</f>
        <v>7</v>
      </c>
      <c r="D324" s="66" t="str">
        <f ca="1">IFERROR(__xludf.DUMMYFUNCTION("""COMPUTED_VALUE"""),"Pendiente por Digitar")</f>
        <v>Pendiente por Digitar</v>
      </c>
      <c r="E324" s="65" t="str">
        <f ca="1">IFERROR(__xludf.DUMMYFUNCTION("""COMPUTED_VALUE"""),"")</f>
        <v/>
      </c>
      <c r="F324" s="65" t="str">
        <f ca="1">IFERROR(__xludf.DUMMYFUNCTION("""COMPUTED_VALUE"""),"")</f>
        <v/>
      </c>
      <c r="G324" s="65" t="str">
        <f ca="1">IFERROR(__xludf.DUMMYFUNCTION("""COMPUTED_VALUE"""),"")</f>
        <v/>
      </c>
      <c r="H324" s="65" t="str">
        <f ca="1">IFERROR(__xludf.DUMMYFUNCTION("""COMPUTED_VALUE"""),"")</f>
        <v/>
      </c>
      <c r="I324" s="65" t="str">
        <f ca="1">IFERROR(__xludf.DUMMYFUNCTION("""COMPUTED_VALUE"""),"")</f>
        <v/>
      </c>
      <c r="J324" s="65" t="str">
        <f ca="1">IFERROR(__xludf.DUMMYFUNCTION("""COMPUTED_VALUE"""),"")</f>
        <v/>
      </c>
      <c r="K324" s="65" t="str">
        <f ca="1">IFERROR(__xludf.DUMMYFUNCTION("""COMPUTED_VALUE"""),"")</f>
        <v/>
      </c>
      <c r="L324" s="65" t="str">
        <f ca="1">IFERROR(__xludf.DUMMYFUNCTION("""COMPUTED_VALUE"""),"")</f>
        <v/>
      </c>
      <c r="M324" s="65" t="str">
        <f ca="1">IFERROR(__xludf.DUMMYFUNCTION("""COMPUTED_VALUE"""),"")</f>
        <v/>
      </c>
      <c r="N324" s="65" t="str">
        <f ca="1">IFERROR(__xludf.DUMMYFUNCTION("""COMPUTED_VALUE"""),"")</f>
        <v/>
      </c>
      <c r="O324" s="65" t="str">
        <f ca="1">IFERROR(__xludf.DUMMYFUNCTION("""COMPUTED_VALUE"""),"")</f>
        <v/>
      </c>
      <c r="P324" s="65" t="str">
        <f ca="1">IFERROR(__xludf.DUMMYFUNCTION("""COMPUTED_VALUE"""),"")</f>
        <v/>
      </c>
      <c r="Q324" s="65" t="str">
        <f ca="1">IFERROR(__xludf.DUMMYFUNCTION("""COMPUTED_VALUE"""),"")</f>
        <v/>
      </c>
      <c r="R324" s="65" t="str">
        <f ca="1">IFERROR(__xludf.DUMMYFUNCTION("""COMPUTED_VALUE"""),"")</f>
        <v/>
      </c>
      <c r="S324" s="65" t="str">
        <f ca="1">IFERROR(__xludf.DUMMYFUNCTION("""COMPUTED_VALUE"""),"")</f>
        <v/>
      </c>
      <c r="T324" s="65" t="str">
        <f ca="1">IFERROR(__xludf.DUMMYFUNCTION("""COMPUTED_VALUE"""),"")</f>
        <v/>
      </c>
      <c r="U324" s="65" t="str">
        <f ca="1">IFERROR(__xludf.DUMMYFUNCTION("""COMPUTED_VALUE"""),"")</f>
        <v/>
      </c>
      <c r="V324" s="65" t="str">
        <f ca="1">IFERROR(__xludf.DUMMYFUNCTION("""COMPUTED_VALUE"""),"")</f>
        <v/>
      </c>
      <c r="W324" s="65" t="str">
        <f ca="1">IFERROR(__xludf.DUMMYFUNCTION("""COMPUTED_VALUE"""),"")</f>
        <v/>
      </c>
      <c r="X324" s="65" t="str">
        <f ca="1">IFERROR(__xludf.DUMMYFUNCTION("""COMPUTED_VALUE"""),"")</f>
        <v/>
      </c>
      <c r="Y324" s="65" t="str">
        <f ca="1">IFERROR(__xludf.DUMMYFUNCTION("""COMPUTED_VALUE"""),"")</f>
        <v/>
      </c>
      <c r="Z324" s="65" t="str">
        <f ca="1">IFERROR(__xludf.DUMMYFUNCTION("""COMPUTED_VALUE"""),"")</f>
        <v/>
      </c>
      <c r="AA324" s="65" t="str">
        <f ca="1">IFERROR(__xludf.DUMMYFUNCTION("""COMPUTED_VALUE"""),"")</f>
        <v/>
      </c>
      <c r="AB324" s="65" t="str">
        <f ca="1">IFERROR(__xludf.DUMMYFUNCTION("""COMPUTED_VALUE"""),"")</f>
        <v/>
      </c>
      <c r="AC324" s="65" t="str">
        <f ca="1">IFERROR(__xludf.DUMMYFUNCTION("""COMPUTED_VALUE"""),"")</f>
        <v/>
      </c>
      <c r="AD324" s="65" t="str">
        <f ca="1">IFERROR(__xludf.DUMMYFUNCTION("""COMPUTED_VALUE"""),"")</f>
        <v/>
      </c>
      <c r="AE324" s="65" t="str">
        <f ca="1">IFERROR(__xludf.DUMMYFUNCTION("""COMPUTED_VALUE"""),"")</f>
        <v/>
      </c>
      <c r="AF324" s="65" t="str">
        <f ca="1">IFERROR(__xludf.DUMMYFUNCTION("""COMPUTED_VALUE"""),"")</f>
        <v/>
      </c>
      <c r="AG324" s="65" t="str">
        <f ca="1">IFERROR(__xludf.DUMMYFUNCTION("""COMPUTED_VALUE"""),"")</f>
        <v/>
      </c>
    </row>
    <row r="325" spans="1:33" ht="13">
      <c r="A325" s="63">
        <v>3</v>
      </c>
      <c r="B325" s="64" t="str">
        <f ca="1">IFERROR(__xludf.DUMMYFUNCTION("""COMPUTED_VALUE"""),"I.E. LA DESPENSA")</f>
        <v>I.E. LA DESPENSA</v>
      </c>
      <c r="C325" s="65">
        <f ca="1">IFERROR(__xludf.DUMMYFUNCTION("""COMPUTED_VALUE"""),8)</f>
        <v>8</v>
      </c>
      <c r="D325" s="66" t="str">
        <f ca="1">IFERROR(__xludf.DUMMYFUNCTION("""COMPUTED_VALUE"""),"Pendiente por Digitar")</f>
        <v>Pendiente por Digitar</v>
      </c>
      <c r="E325" s="65" t="str">
        <f ca="1">IFERROR(__xludf.DUMMYFUNCTION("""COMPUTED_VALUE"""),"")</f>
        <v/>
      </c>
      <c r="F325" s="65" t="str">
        <f ca="1">IFERROR(__xludf.DUMMYFUNCTION("""COMPUTED_VALUE"""),"")</f>
        <v/>
      </c>
      <c r="G325" s="65" t="str">
        <f ca="1">IFERROR(__xludf.DUMMYFUNCTION("""COMPUTED_VALUE"""),"")</f>
        <v/>
      </c>
      <c r="H325" s="65" t="str">
        <f ca="1">IFERROR(__xludf.DUMMYFUNCTION("""COMPUTED_VALUE"""),"")</f>
        <v/>
      </c>
      <c r="I325" s="65" t="str">
        <f ca="1">IFERROR(__xludf.DUMMYFUNCTION("""COMPUTED_VALUE"""),"")</f>
        <v/>
      </c>
      <c r="J325" s="65" t="str">
        <f ca="1">IFERROR(__xludf.DUMMYFUNCTION("""COMPUTED_VALUE"""),"")</f>
        <v/>
      </c>
      <c r="K325" s="65" t="str">
        <f ca="1">IFERROR(__xludf.DUMMYFUNCTION("""COMPUTED_VALUE"""),"")</f>
        <v/>
      </c>
      <c r="L325" s="65" t="str">
        <f ca="1">IFERROR(__xludf.DUMMYFUNCTION("""COMPUTED_VALUE"""),"")</f>
        <v/>
      </c>
      <c r="M325" s="65" t="str">
        <f ca="1">IFERROR(__xludf.DUMMYFUNCTION("""COMPUTED_VALUE"""),"")</f>
        <v/>
      </c>
      <c r="N325" s="65" t="str">
        <f ca="1">IFERROR(__xludf.DUMMYFUNCTION("""COMPUTED_VALUE"""),"")</f>
        <v/>
      </c>
      <c r="O325" s="65" t="str">
        <f ca="1">IFERROR(__xludf.DUMMYFUNCTION("""COMPUTED_VALUE"""),"")</f>
        <v/>
      </c>
      <c r="P325" s="65" t="str">
        <f ca="1">IFERROR(__xludf.DUMMYFUNCTION("""COMPUTED_VALUE"""),"")</f>
        <v/>
      </c>
      <c r="Q325" s="65" t="str">
        <f ca="1">IFERROR(__xludf.DUMMYFUNCTION("""COMPUTED_VALUE"""),"")</f>
        <v/>
      </c>
      <c r="R325" s="65" t="str">
        <f ca="1">IFERROR(__xludf.DUMMYFUNCTION("""COMPUTED_VALUE"""),"")</f>
        <v/>
      </c>
      <c r="S325" s="65" t="str">
        <f ca="1">IFERROR(__xludf.DUMMYFUNCTION("""COMPUTED_VALUE"""),"")</f>
        <v/>
      </c>
      <c r="T325" s="65" t="str">
        <f ca="1">IFERROR(__xludf.DUMMYFUNCTION("""COMPUTED_VALUE"""),"")</f>
        <v/>
      </c>
      <c r="U325" s="65" t="str">
        <f ca="1">IFERROR(__xludf.DUMMYFUNCTION("""COMPUTED_VALUE"""),"")</f>
        <v/>
      </c>
      <c r="V325" s="65" t="str">
        <f ca="1">IFERROR(__xludf.DUMMYFUNCTION("""COMPUTED_VALUE"""),"")</f>
        <v/>
      </c>
      <c r="W325" s="65" t="str">
        <f ca="1">IFERROR(__xludf.DUMMYFUNCTION("""COMPUTED_VALUE"""),"")</f>
        <v/>
      </c>
      <c r="X325" s="65" t="str">
        <f ca="1">IFERROR(__xludf.DUMMYFUNCTION("""COMPUTED_VALUE"""),"")</f>
        <v/>
      </c>
      <c r="Y325" s="65" t="str">
        <f ca="1">IFERROR(__xludf.DUMMYFUNCTION("""COMPUTED_VALUE"""),"")</f>
        <v/>
      </c>
      <c r="Z325" s="65" t="str">
        <f ca="1">IFERROR(__xludf.DUMMYFUNCTION("""COMPUTED_VALUE"""),"")</f>
        <v/>
      </c>
      <c r="AA325" s="65" t="str">
        <f ca="1">IFERROR(__xludf.DUMMYFUNCTION("""COMPUTED_VALUE"""),"")</f>
        <v/>
      </c>
      <c r="AB325" s="65" t="str">
        <f ca="1">IFERROR(__xludf.DUMMYFUNCTION("""COMPUTED_VALUE"""),"")</f>
        <v/>
      </c>
      <c r="AC325" s="65" t="str">
        <f ca="1">IFERROR(__xludf.DUMMYFUNCTION("""COMPUTED_VALUE"""),"")</f>
        <v/>
      </c>
      <c r="AD325" s="65" t="str">
        <f ca="1">IFERROR(__xludf.DUMMYFUNCTION("""COMPUTED_VALUE"""),"")</f>
        <v/>
      </c>
      <c r="AE325" s="65" t="str">
        <f ca="1">IFERROR(__xludf.DUMMYFUNCTION("""COMPUTED_VALUE"""),"")</f>
        <v/>
      </c>
      <c r="AF325" s="65" t="str">
        <f ca="1">IFERROR(__xludf.DUMMYFUNCTION("""COMPUTED_VALUE"""),"")</f>
        <v/>
      </c>
      <c r="AG325" s="65" t="str">
        <f ca="1">IFERROR(__xludf.DUMMYFUNCTION("""COMPUTED_VALUE"""),"")</f>
        <v/>
      </c>
    </row>
    <row r="326" spans="1:33" ht="13">
      <c r="A326" s="63">
        <v>3</v>
      </c>
      <c r="B326" s="64" t="str">
        <f ca="1">IFERROR(__xludf.DUMMYFUNCTION("""COMPUTED_VALUE"""),"I.E. LA DESPENSA")</f>
        <v>I.E. LA DESPENSA</v>
      </c>
      <c r="C326" s="65">
        <f ca="1">IFERROR(__xludf.DUMMYFUNCTION("""COMPUTED_VALUE"""),9)</f>
        <v>9</v>
      </c>
      <c r="D326" s="66" t="str">
        <f ca="1">IFERROR(__xludf.DUMMYFUNCTION("""COMPUTED_VALUE"""),"Pendiente por Digitar")</f>
        <v>Pendiente por Digitar</v>
      </c>
      <c r="E326" s="65" t="str">
        <f ca="1">IFERROR(__xludf.DUMMYFUNCTION("""COMPUTED_VALUE"""),"")</f>
        <v/>
      </c>
      <c r="F326" s="65" t="str">
        <f ca="1">IFERROR(__xludf.DUMMYFUNCTION("""COMPUTED_VALUE"""),"")</f>
        <v/>
      </c>
      <c r="G326" s="65" t="str">
        <f ca="1">IFERROR(__xludf.DUMMYFUNCTION("""COMPUTED_VALUE"""),"")</f>
        <v/>
      </c>
      <c r="H326" s="65" t="str">
        <f ca="1">IFERROR(__xludf.DUMMYFUNCTION("""COMPUTED_VALUE"""),"")</f>
        <v/>
      </c>
      <c r="I326" s="65" t="str">
        <f ca="1">IFERROR(__xludf.DUMMYFUNCTION("""COMPUTED_VALUE"""),"")</f>
        <v/>
      </c>
      <c r="J326" s="65" t="str">
        <f ca="1">IFERROR(__xludf.DUMMYFUNCTION("""COMPUTED_VALUE"""),"")</f>
        <v/>
      </c>
      <c r="K326" s="65" t="str">
        <f ca="1">IFERROR(__xludf.DUMMYFUNCTION("""COMPUTED_VALUE"""),"")</f>
        <v/>
      </c>
      <c r="L326" s="65" t="str">
        <f ca="1">IFERROR(__xludf.DUMMYFUNCTION("""COMPUTED_VALUE"""),"")</f>
        <v/>
      </c>
      <c r="M326" s="65" t="str">
        <f ca="1">IFERROR(__xludf.DUMMYFUNCTION("""COMPUTED_VALUE"""),"")</f>
        <v/>
      </c>
      <c r="N326" s="65" t="str">
        <f ca="1">IFERROR(__xludf.DUMMYFUNCTION("""COMPUTED_VALUE"""),"")</f>
        <v/>
      </c>
      <c r="O326" s="65" t="str">
        <f ca="1">IFERROR(__xludf.DUMMYFUNCTION("""COMPUTED_VALUE"""),"")</f>
        <v/>
      </c>
      <c r="P326" s="65" t="str">
        <f ca="1">IFERROR(__xludf.DUMMYFUNCTION("""COMPUTED_VALUE"""),"")</f>
        <v/>
      </c>
      <c r="Q326" s="65" t="str">
        <f ca="1">IFERROR(__xludf.DUMMYFUNCTION("""COMPUTED_VALUE"""),"")</f>
        <v/>
      </c>
      <c r="R326" s="65" t="str">
        <f ca="1">IFERROR(__xludf.DUMMYFUNCTION("""COMPUTED_VALUE"""),"")</f>
        <v/>
      </c>
      <c r="S326" s="65" t="str">
        <f ca="1">IFERROR(__xludf.DUMMYFUNCTION("""COMPUTED_VALUE"""),"")</f>
        <v/>
      </c>
      <c r="T326" s="65" t="str">
        <f ca="1">IFERROR(__xludf.DUMMYFUNCTION("""COMPUTED_VALUE"""),"")</f>
        <v/>
      </c>
      <c r="U326" s="65" t="str">
        <f ca="1">IFERROR(__xludf.DUMMYFUNCTION("""COMPUTED_VALUE"""),"")</f>
        <v/>
      </c>
      <c r="V326" s="65" t="str">
        <f ca="1">IFERROR(__xludf.DUMMYFUNCTION("""COMPUTED_VALUE"""),"")</f>
        <v/>
      </c>
      <c r="W326" s="65" t="str">
        <f ca="1">IFERROR(__xludf.DUMMYFUNCTION("""COMPUTED_VALUE"""),"")</f>
        <v/>
      </c>
      <c r="X326" s="65" t="str">
        <f ca="1">IFERROR(__xludf.DUMMYFUNCTION("""COMPUTED_VALUE"""),"")</f>
        <v/>
      </c>
      <c r="Y326" s="65" t="str">
        <f ca="1">IFERROR(__xludf.DUMMYFUNCTION("""COMPUTED_VALUE"""),"")</f>
        <v/>
      </c>
      <c r="Z326" s="65" t="str">
        <f ca="1">IFERROR(__xludf.DUMMYFUNCTION("""COMPUTED_VALUE"""),"")</f>
        <v/>
      </c>
      <c r="AA326" s="65" t="str">
        <f ca="1">IFERROR(__xludf.DUMMYFUNCTION("""COMPUTED_VALUE"""),"")</f>
        <v/>
      </c>
      <c r="AB326" s="65" t="str">
        <f ca="1">IFERROR(__xludf.DUMMYFUNCTION("""COMPUTED_VALUE"""),"")</f>
        <v/>
      </c>
      <c r="AC326" s="65" t="str">
        <f ca="1">IFERROR(__xludf.DUMMYFUNCTION("""COMPUTED_VALUE"""),"")</f>
        <v/>
      </c>
      <c r="AD326" s="65" t="str">
        <f ca="1">IFERROR(__xludf.DUMMYFUNCTION("""COMPUTED_VALUE"""),"")</f>
        <v/>
      </c>
      <c r="AE326" s="65" t="str">
        <f ca="1">IFERROR(__xludf.DUMMYFUNCTION("""COMPUTED_VALUE"""),"")</f>
        <v/>
      </c>
      <c r="AF326" s="65" t="str">
        <f ca="1">IFERROR(__xludf.DUMMYFUNCTION("""COMPUTED_VALUE"""),"")</f>
        <v/>
      </c>
      <c r="AG326" s="65" t="str">
        <f ca="1">IFERROR(__xludf.DUMMYFUNCTION("""COMPUTED_VALUE"""),"")</f>
        <v/>
      </c>
    </row>
    <row r="327" spans="1:33" ht="13">
      <c r="A327" s="63">
        <v>3</v>
      </c>
      <c r="B327" s="64" t="str">
        <f ca="1">IFERROR(__xludf.DUMMYFUNCTION("""COMPUTED_VALUE"""),"I.E. MANUELA BELTRAN")</f>
        <v>I.E. MANUELA BELTRAN</v>
      </c>
      <c r="C327" s="65">
        <f ca="1">IFERROR(__xludf.DUMMYFUNCTION("""COMPUTED_VALUE"""),1)</f>
        <v>1</v>
      </c>
      <c r="D327" s="66" t="str">
        <f ca="1">IFERROR(__xludf.DUMMYFUNCTION("""COMPUTED_VALUE"""),"Pendiente por Digitar")</f>
        <v>Pendiente por Digitar</v>
      </c>
      <c r="E327" s="65" t="str">
        <f ca="1">IFERROR(__xludf.DUMMYFUNCTION("""COMPUTED_VALUE"""),"")</f>
        <v/>
      </c>
      <c r="F327" s="65" t="str">
        <f ca="1">IFERROR(__xludf.DUMMYFUNCTION("""COMPUTED_VALUE"""),"")</f>
        <v/>
      </c>
      <c r="G327" s="65" t="str">
        <f ca="1">IFERROR(__xludf.DUMMYFUNCTION("""COMPUTED_VALUE"""),"")</f>
        <v/>
      </c>
      <c r="H327" s="65" t="str">
        <f ca="1">IFERROR(__xludf.DUMMYFUNCTION("""COMPUTED_VALUE"""),"")</f>
        <v/>
      </c>
      <c r="I327" s="65" t="str">
        <f ca="1">IFERROR(__xludf.DUMMYFUNCTION("""COMPUTED_VALUE"""),"")</f>
        <v/>
      </c>
      <c r="J327" s="65" t="str">
        <f ca="1">IFERROR(__xludf.DUMMYFUNCTION("""COMPUTED_VALUE"""),"")</f>
        <v/>
      </c>
      <c r="K327" s="65" t="str">
        <f ca="1">IFERROR(__xludf.DUMMYFUNCTION("""COMPUTED_VALUE"""),"")</f>
        <v/>
      </c>
      <c r="L327" s="65" t="str">
        <f ca="1">IFERROR(__xludf.DUMMYFUNCTION("""COMPUTED_VALUE"""),"")</f>
        <v/>
      </c>
      <c r="M327" s="65" t="str">
        <f ca="1">IFERROR(__xludf.DUMMYFUNCTION("""COMPUTED_VALUE"""),"")</f>
        <v/>
      </c>
      <c r="N327" s="65" t="str">
        <f ca="1">IFERROR(__xludf.DUMMYFUNCTION("""COMPUTED_VALUE"""),"")</f>
        <v/>
      </c>
      <c r="O327" s="65" t="str">
        <f ca="1">IFERROR(__xludf.DUMMYFUNCTION("""COMPUTED_VALUE"""),"")</f>
        <v/>
      </c>
      <c r="P327" s="65" t="str">
        <f ca="1">IFERROR(__xludf.DUMMYFUNCTION("""COMPUTED_VALUE"""),"")</f>
        <v/>
      </c>
      <c r="Q327" s="65" t="str">
        <f ca="1">IFERROR(__xludf.DUMMYFUNCTION("""COMPUTED_VALUE"""),"")</f>
        <v/>
      </c>
      <c r="R327" s="65" t="str">
        <f ca="1">IFERROR(__xludf.DUMMYFUNCTION("""COMPUTED_VALUE"""),"")</f>
        <v/>
      </c>
      <c r="S327" s="65" t="str">
        <f ca="1">IFERROR(__xludf.DUMMYFUNCTION("""COMPUTED_VALUE"""),"")</f>
        <v/>
      </c>
      <c r="T327" s="65" t="str">
        <f ca="1">IFERROR(__xludf.DUMMYFUNCTION("""COMPUTED_VALUE"""),"")</f>
        <v/>
      </c>
      <c r="U327" s="65" t="str">
        <f ca="1">IFERROR(__xludf.DUMMYFUNCTION("""COMPUTED_VALUE"""),"")</f>
        <v/>
      </c>
      <c r="V327" s="65" t="str">
        <f ca="1">IFERROR(__xludf.DUMMYFUNCTION("""COMPUTED_VALUE"""),"")</f>
        <v/>
      </c>
      <c r="W327" s="65" t="str">
        <f ca="1">IFERROR(__xludf.DUMMYFUNCTION("""COMPUTED_VALUE"""),"")</f>
        <v/>
      </c>
      <c r="X327" s="65" t="str">
        <f ca="1">IFERROR(__xludf.DUMMYFUNCTION("""COMPUTED_VALUE"""),"")</f>
        <v/>
      </c>
      <c r="Y327" s="65" t="str">
        <f ca="1">IFERROR(__xludf.DUMMYFUNCTION("""COMPUTED_VALUE"""),"")</f>
        <v/>
      </c>
      <c r="Z327" s="65" t="str">
        <f ca="1">IFERROR(__xludf.DUMMYFUNCTION("""COMPUTED_VALUE"""),"")</f>
        <v/>
      </c>
      <c r="AA327" s="65" t="str">
        <f ca="1">IFERROR(__xludf.DUMMYFUNCTION("""COMPUTED_VALUE"""),"")</f>
        <v/>
      </c>
      <c r="AB327" s="65" t="str">
        <f ca="1">IFERROR(__xludf.DUMMYFUNCTION("""COMPUTED_VALUE"""),"")</f>
        <v/>
      </c>
      <c r="AC327" s="65" t="str">
        <f ca="1">IFERROR(__xludf.DUMMYFUNCTION("""COMPUTED_VALUE"""),"")</f>
        <v/>
      </c>
      <c r="AD327" s="65" t="str">
        <f ca="1">IFERROR(__xludf.DUMMYFUNCTION("""COMPUTED_VALUE"""),"")</f>
        <v/>
      </c>
      <c r="AE327" s="65" t="str">
        <f ca="1">IFERROR(__xludf.DUMMYFUNCTION("""COMPUTED_VALUE"""),"")</f>
        <v/>
      </c>
      <c r="AF327" s="65" t="str">
        <f ca="1">IFERROR(__xludf.DUMMYFUNCTION("""COMPUTED_VALUE"""),"")</f>
        <v/>
      </c>
      <c r="AG327" s="65" t="str">
        <f ca="1">IFERROR(__xludf.DUMMYFUNCTION("""COMPUTED_VALUE"""),"")</f>
        <v/>
      </c>
    </row>
    <row r="328" spans="1:33" ht="13">
      <c r="A328" s="63">
        <v>3</v>
      </c>
      <c r="B328" s="64" t="str">
        <f ca="1">IFERROR(__xludf.DUMMYFUNCTION("""COMPUTED_VALUE"""),"I.E. MANUELA BELTRAN")</f>
        <v>I.E. MANUELA BELTRAN</v>
      </c>
      <c r="C328" s="65">
        <f ca="1">IFERROR(__xludf.DUMMYFUNCTION("""COMPUTED_VALUE"""),2)</f>
        <v>2</v>
      </c>
      <c r="D328" s="66" t="str">
        <f ca="1">IFERROR(__xludf.DUMMYFUNCTION("""COMPUTED_VALUE"""),"Pendiente por Digitar")</f>
        <v>Pendiente por Digitar</v>
      </c>
      <c r="E328" s="65" t="str">
        <f ca="1">IFERROR(__xludf.DUMMYFUNCTION("""COMPUTED_VALUE"""),"")</f>
        <v/>
      </c>
      <c r="F328" s="65" t="str">
        <f ca="1">IFERROR(__xludf.DUMMYFUNCTION("""COMPUTED_VALUE"""),"")</f>
        <v/>
      </c>
      <c r="G328" s="65" t="str">
        <f ca="1">IFERROR(__xludf.DUMMYFUNCTION("""COMPUTED_VALUE"""),"")</f>
        <v/>
      </c>
      <c r="H328" s="65" t="str">
        <f ca="1">IFERROR(__xludf.DUMMYFUNCTION("""COMPUTED_VALUE"""),"")</f>
        <v/>
      </c>
      <c r="I328" s="65" t="str">
        <f ca="1">IFERROR(__xludf.DUMMYFUNCTION("""COMPUTED_VALUE"""),"")</f>
        <v/>
      </c>
      <c r="J328" s="65" t="str">
        <f ca="1">IFERROR(__xludf.DUMMYFUNCTION("""COMPUTED_VALUE"""),"")</f>
        <v/>
      </c>
      <c r="K328" s="65" t="str">
        <f ca="1">IFERROR(__xludf.DUMMYFUNCTION("""COMPUTED_VALUE"""),"")</f>
        <v/>
      </c>
      <c r="L328" s="65" t="str">
        <f ca="1">IFERROR(__xludf.DUMMYFUNCTION("""COMPUTED_VALUE"""),"")</f>
        <v/>
      </c>
      <c r="M328" s="65" t="str">
        <f ca="1">IFERROR(__xludf.DUMMYFUNCTION("""COMPUTED_VALUE"""),"")</f>
        <v/>
      </c>
      <c r="N328" s="65" t="str">
        <f ca="1">IFERROR(__xludf.DUMMYFUNCTION("""COMPUTED_VALUE"""),"")</f>
        <v/>
      </c>
      <c r="O328" s="65" t="str">
        <f ca="1">IFERROR(__xludf.DUMMYFUNCTION("""COMPUTED_VALUE"""),"")</f>
        <v/>
      </c>
      <c r="P328" s="65" t="str">
        <f ca="1">IFERROR(__xludf.DUMMYFUNCTION("""COMPUTED_VALUE"""),"")</f>
        <v/>
      </c>
      <c r="Q328" s="65" t="str">
        <f ca="1">IFERROR(__xludf.DUMMYFUNCTION("""COMPUTED_VALUE"""),"")</f>
        <v/>
      </c>
      <c r="R328" s="65" t="str">
        <f ca="1">IFERROR(__xludf.DUMMYFUNCTION("""COMPUTED_VALUE"""),"")</f>
        <v/>
      </c>
      <c r="S328" s="65" t="str">
        <f ca="1">IFERROR(__xludf.DUMMYFUNCTION("""COMPUTED_VALUE"""),"")</f>
        <v/>
      </c>
      <c r="T328" s="65" t="str">
        <f ca="1">IFERROR(__xludf.DUMMYFUNCTION("""COMPUTED_VALUE"""),"")</f>
        <v/>
      </c>
      <c r="U328" s="65" t="str">
        <f ca="1">IFERROR(__xludf.DUMMYFUNCTION("""COMPUTED_VALUE"""),"")</f>
        <v/>
      </c>
      <c r="V328" s="65" t="str">
        <f ca="1">IFERROR(__xludf.DUMMYFUNCTION("""COMPUTED_VALUE"""),"")</f>
        <v/>
      </c>
      <c r="W328" s="65" t="str">
        <f ca="1">IFERROR(__xludf.DUMMYFUNCTION("""COMPUTED_VALUE"""),"")</f>
        <v/>
      </c>
      <c r="X328" s="65" t="str">
        <f ca="1">IFERROR(__xludf.DUMMYFUNCTION("""COMPUTED_VALUE"""),"")</f>
        <v/>
      </c>
      <c r="Y328" s="65" t="str">
        <f ca="1">IFERROR(__xludf.DUMMYFUNCTION("""COMPUTED_VALUE"""),"")</f>
        <v/>
      </c>
      <c r="Z328" s="65" t="str">
        <f ca="1">IFERROR(__xludf.DUMMYFUNCTION("""COMPUTED_VALUE"""),"")</f>
        <v/>
      </c>
      <c r="AA328" s="65" t="str">
        <f ca="1">IFERROR(__xludf.DUMMYFUNCTION("""COMPUTED_VALUE"""),"")</f>
        <v/>
      </c>
      <c r="AB328" s="65" t="str">
        <f ca="1">IFERROR(__xludf.DUMMYFUNCTION("""COMPUTED_VALUE"""),"")</f>
        <v/>
      </c>
      <c r="AC328" s="65" t="str">
        <f ca="1">IFERROR(__xludf.DUMMYFUNCTION("""COMPUTED_VALUE"""),"")</f>
        <v/>
      </c>
      <c r="AD328" s="65" t="str">
        <f ca="1">IFERROR(__xludf.DUMMYFUNCTION("""COMPUTED_VALUE"""),"")</f>
        <v/>
      </c>
      <c r="AE328" s="65" t="str">
        <f ca="1">IFERROR(__xludf.DUMMYFUNCTION("""COMPUTED_VALUE"""),"")</f>
        <v/>
      </c>
      <c r="AF328" s="65" t="str">
        <f ca="1">IFERROR(__xludf.DUMMYFUNCTION("""COMPUTED_VALUE"""),"")</f>
        <v/>
      </c>
      <c r="AG328" s="65" t="str">
        <f ca="1">IFERROR(__xludf.DUMMYFUNCTION("""COMPUTED_VALUE"""),"")</f>
        <v/>
      </c>
    </row>
    <row r="329" spans="1:33" ht="13">
      <c r="A329" s="63">
        <v>3</v>
      </c>
      <c r="B329" s="64" t="str">
        <f ca="1">IFERROR(__xludf.DUMMYFUNCTION("""COMPUTED_VALUE"""),"I.E. MANUELA BELTRAN")</f>
        <v>I.E. MANUELA BELTRAN</v>
      </c>
      <c r="C329" s="65">
        <f ca="1">IFERROR(__xludf.DUMMYFUNCTION("""COMPUTED_VALUE"""),3)</f>
        <v>3</v>
      </c>
      <c r="D329" s="66" t="str">
        <f ca="1">IFERROR(__xludf.DUMMYFUNCTION("""COMPUTED_VALUE"""),"Pendiente por Digitar")</f>
        <v>Pendiente por Digitar</v>
      </c>
      <c r="E329" s="65" t="str">
        <f ca="1">IFERROR(__xludf.DUMMYFUNCTION("""COMPUTED_VALUE"""),"")</f>
        <v/>
      </c>
      <c r="F329" s="65" t="str">
        <f ca="1">IFERROR(__xludf.DUMMYFUNCTION("""COMPUTED_VALUE"""),"")</f>
        <v/>
      </c>
      <c r="G329" s="65" t="str">
        <f ca="1">IFERROR(__xludf.DUMMYFUNCTION("""COMPUTED_VALUE"""),"")</f>
        <v/>
      </c>
      <c r="H329" s="65" t="str">
        <f ca="1">IFERROR(__xludf.DUMMYFUNCTION("""COMPUTED_VALUE"""),"")</f>
        <v/>
      </c>
      <c r="I329" s="65" t="str">
        <f ca="1">IFERROR(__xludf.DUMMYFUNCTION("""COMPUTED_VALUE"""),"")</f>
        <v/>
      </c>
      <c r="J329" s="65" t="str">
        <f ca="1">IFERROR(__xludf.DUMMYFUNCTION("""COMPUTED_VALUE"""),"")</f>
        <v/>
      </c>
      <c r="K329" s="65" t="str">
        <f ca="1">IFERROR(__xludf.DUMMYFUNCTION("""COMPUTED_VALUE"""),"")</f>
        <v/>
      </c>
      <c r="L329" s="65" t="str">
        <f ca="1">IFERROR(__xludf.DUMMYFUNCTION("""COMPUTED_VALUE"""),"")</f>
        <v/>
      </c>
      <c r="M329" s="65" t="str">
        <f ca="1">IFERROR(__xludf.DUMMYFUNCTION("""COMPUTED_VALUE"""),"")</f>
        <v/>
      </c>
      <c r="N329" s="65" t="str">
        <f ca="1">IFERROR(__xludf.DUMMYFUNCTION("""COMPUTED_VALUE"""),"")</f>
        <v/>
      </c>
      <c r="O329" s="65" t="str">
        <f ca="1">IFERROR(__xludf.DUMMYFUNCTION("""COMPUTED_VALUE"""),"")</f>
        <v/>
      </c>
      <c r="P329" s="65" t="str">
        <f ca="1">IFERROR(__xludf.DUMMYFUNCTION("""COMPUTED_VALUE"""),"")</f>
        <v/>
      </c>
      <c r="Q329" s="65" t="str">
        <f ca="1">IFERROR(__xludf.DUMMYFUNCTION("""COMPUTED_VALUE"""),"")</f>
        <v/>
      </c>
      <c r="R329" s="65" t="str">
        <f ca="1">IFERROR(__xludf.DUMMYFUNCTION("""COMPUTED_VALUE"""),"")</f>
        <v/>
      </c>
      <c r="S329" s="65" t="str">
        <f ca="1">IFERROR(__xludf.DUMMYFUNCTION("""COMPUTED_VALUE"""),"")</f>
        <v/>
      </c>
      <c r="T329" s="65" t="str">
        <f ca="1">IFERROR(__xludf.DUMMYFUNCTION("""COMPUTED_VALUE"""),"")</f>
        <v/>
      </c>
      <c r="U329" s="65" t="str">
        <f ca="1">IFERROR(__xludf.DUMMYFUNCTION("""COMPUTED_VALUE"""),"")</f>
        <v/>
      </c>
      <c r="V329" s="65" t="str">
        <f ca="1">IFERROR(__xludf.DUMMYFUNCTION("""COMPUTED_VALUE"""),"")</f>
        <v/>
      </c>
      <c r="W329" s="65" t="str">
        <f ca="1">IFERROR(__xludf.DUMMYFUNCTION("""COMPUTED_VALUE"""),"")</f>
        <v/>
      </c>
      <c r="X329" s="65" t="str">
        <f ca="1">IFERROR(__xludf.DUMMYFUNCTION("""COMPUTED_VALUE"""),"")</f>
        <v/>
      </c>
      <c r="Y329" s="65" t="str">
        <f ca="1">IFERROR(__xludf.DUMMYFUNCTION("""COMPUTED_VALUE"""),"")</f>
        <v/>
      </c>
      <c r="Z329" s="65" t="str">
        <f ca="1">IFERROR(__xludf.DUMMYFUNCTION("""COMPUTED_VALUE"""),"")</f>
        <v/>
      </c>
      <c r="AA329" s="65" t="str">
        <f ca="1">IFERROR(__xludf.DUMMYFUNCTION("""COMPUTED_VALUE"""),"")</f>
        <v/>
      </c>
      <c r="AB329" s="65" t="str">
        <f ca="1">IFERROR(__xludf.DUMMYFUNCTION("""COMPUTED_VALUE"""),"")</f>
        <v/>
      </c>
      <c r="AC329" s="65" t="str">
        <f ca="1">IFERROR(__xludf.DUMMYFUNCTION("""COMPUTED_VALUE"""),"")</f>
        <v/>
      </c>
      <c r="AD329" s="65" t="str">
        <f ca="1">IFERROR(__xludf.DUMMYFUNCTION("""COMPUTED_VALUE"""),"")</f>
        <v/>
      </c>
      <c r="AE329" s="65" t="str">
        <f ca="1">IFERROR(__xludf.DUMMYFUNCTION("""COMPUTED_VALUE"""),"")</f>
        <v/>
      </c>
      <c r="AF329" s="65" t="str">
        <f ca="1">IFERROR(__xludf.DUMMYFUNCTION("""COMPUTED_VALUE"""),"")</f>
        <v/>
      </c>
      <c r="AG329" s="65" t="str">
        <f ca="1">IFERROR(__xludf.DUMMYFUNCTION("""COMPUTED_VALUE"""),"")</f>
        <v/>
      </c>
    </row>
    <row r="330" spans="1:33" ht="13">
      <c r="A330" s="63">
        <v>3</v>
      </c>
      <c r="B330" s="64" t="str">
        <f ca="1">IFERROR(__xludf.DUMMYFUNCTION("""COMPUTED_VALUE"""),"I.E. MANUELA BELTRAN")</f>
        <v>I.E. MANUELA BELTRAN</v>
      </c>
      <c r="C330" s="65">
        <f ca="1">IFERROR(__xludf.DUMMYFUNCTION("""COMPUTED_VALUE"""),4)</f>
        <v>4</v>
      </c>
      <c r="D330" s="66" t="str">
        <f ca="1">IFERROR(__xludf.DUMMYFUNCTION("""COMPUTED_VALUE"""),"Pendiente por Digitar")</f>
        <v>Pendiente por Digitar</v>
      </c>
      <c r="E330" s="65" t="str">
        <f ca="1">IFERROR(__xludf.DUMMYFUNCTION("""COMPUTED_VALUE"""),"")</f>
        <v/>
      </c>
      <c r="F330" s="65" t="str">
        <f ca="1">IFERROR(__xludf.DUMMYFUNCTION("""COMPUTED_VALUE"""),"")</f>
        <v/>
      </c>
      <c r="G330" s="65" t="str">
        <f ca="1">IFERROR(__xludf.DUMMYFUNCTION("""COMPUTED_VALUE"""),"")</f>
        <v/>
      </c>
      <c r="H330" s="65" t="str">
        <f ca="1">IFERROR(__xludf.DUMMYFUNCTION("""COMPUTED_VALUE"""),"")</f>
        <v/>
      </c>
      <c r="I330" s="65" t="str">
        <f ca="1">IFERROR(__xludf.DUMMYFUNCTION("""COMPUTED_VALUE"""),"")</f>
        <v/>
      </c>
      <c r="J330" s="65" t="str">
        <f ca="1">IFERROR(__xludf.DUMMYFUNCTION("""COMPUTED_VALUE"""),"")</f>
        <v/>
      </c>
      <c r="K330" s="65" t="str">
        <f ca="1">IFERROR(__xludf.DUMMYFUNCTION("""COMPUTED_VALUE"""),"")</f>
        <v/>
      </c>
      <c r="L330" s="65" t="str">
        <f ca="1">IFERROR(__xludf.DUMMYFUNCTION("""COMPUTED_VALUE"""),"")</f>
        <v/>
      </c>
      <c r="M330" s="65" t="str">
        <f ca="1">IFERROR(__xludf.DUMMYFUNCTION("""COMPUTED_VALUE"""),"")</f>
        <v/>
      </c>
      <c r="N330" s="65" t="str">
        <f ca="1">IFERROR(__xludf.DUMMYFUNCTION("""COMPUTED_VALUE"""),"")</f>
        <v/>
      </c>
      <c r="O330" s="65" t="str">
        <f ca="1">IFERROR(__xludf.DUMMYFUNCTION("""COMPUTED_VALUE"""),"")</f>
        <v/>
      </c>
      <c r="P330" s="65" t="str">
        <f ca="1">IFERROR(__xludf.DUMMYFUNCTION("""COMPUTED_VALUE"""),"")</f>
        <v/>
      </c>
      <c r="Q330" s="65" t="str">
        <f ca="1">IFERROR(__xludf.DUMMYFUNCTION("""COMPUTED_VALUE"""),"")</f>
        <v/>
      </c>
      <c r="R330" s="65" t="str">
        <f ca="1">IFERROR(__xludf.DUMMYFUNCTION("""COMPUTED_VALUE"""),"")</f>
        <v/>
      </c>
      <c r="S330" s="65" t="str">
        <f ca="1">IFERROR(__xludf.DUMMYFUNCTION("""COMPUTED_VALUE"""),"")</f>
        <v/>
      </c>
      <c r="T330" s="65" t="str">
        <f ca="1">IFERROR(__xludf.DUMMYFUNCTION("""COMPUTED_VALUE"""),"")</f>
        <v/>
      </c>
      <c r="U330" s="65" t="str">
        <f ca="1">IFERROR(__xludf.DUMMYFUNCTION("""COMPUTED_VALUE"""),"")</f>
        <v/>
      </c>
      <c r="V330" s="65" t="str">
        <f ca="1">IFERROR(__xludf.DUMMYFUNCTION("""COMPUTED_VALUE"""),"")</f>
        <v/>
      </c>
      <c r="W330" s="65" t="str">
        <f ca="1">IFERROR(__xludf.DUMMYFUNCTION("""COMPUTED_VALUE"""),"")</f>
        <v/>
      </c>
      <c r="X330" s="65" t="str">
        <f ca="1">IFERROR(__xludf.DUMMYFUNCTION("""COMPUTED_VALUE"""),"")</f>
        <v/>
      </c>
      <c r="Y330" s="65" t="str">
        <f ca="1">IFERROR(__xludf.DUMMYFUNCTION("""COMPUTED_VALUE"""),"")</f>
        <v/>
      </c>
      <c r="Z330" s="65" t="str">
        <f ca="1">IFERROR(__xludf.DUMMYFUNCTION("""COMPUTED_VALUE"""),"")</f>
        <v/>
      </c>
      <c r="AA330" s="65" t="str">
        <f ca="1">IFERROR(__xludf.DUMMYFUNCTION("""COMPUTED_VALUE"""),"")</f>
        <v/>
      </c>
      <c r="AB330" s="65" t="str">
        <f ca="1">IFERROR(__xludf.DUMMYFUNCTION("""COMPUTED_VALUE"""),"")</f>
        <v/>
      </c>
      <c r="AC330" s="65" t="str">
        <f ca="1">IFERROR(__xludf.DUMMYFUNCTION("""COMPUTED_VALUE"""),"")</f>
        <v/>
      </c>
      <c r="AD330" s="65" t="str">
        <f ca="1">IFERROR(__xludf.DUMMYFUNCTION("""COMPUTED_VALUE"""),"")</f>
        <v/>
      </c>
      <c r="AE330" s="65" t="str">
        <f ca="1">IFERROR(__xludf.DUMMYFUNCTION("""COMPUTED_VALUE"""),"")</f>
        <v/>
      </c>
      <c r="AF330" s="65" t="str">
        <f ca="1">IFERROR(__xludf.DUMMYFUNCTION("""COMPUTED_VALUE"""),"")</f>
        <v/>
      </c>
      <c r="AG330" s="65" t="str">
        <f ca="1">IFERROR(__xludf.DUMMYFUNCTION("""COMPUTED_VALUE"""),"")</f>
        <v/>
      </c>
    </row>
    <row r="331" spans="1:33" ht="13">
      <c r="A331" s="63">
        <v>3</v>
      </c>
      <c r="B331" s="64" t="str">
        <f ca="1">IFERROR(__xludf.DUMMYFUNCTION("""COMPUTED_VALUE"""),"I.E. MANUELA BELTRAN")</f>
        <v>I.E. MANUELA BELTRAN</v>
      </c>
      <c r="C331" s="65">
        <f ca="1">IFERROR(__xludf.DUMMYFUNCTION("""COMPUTED_VALUE"""),5)</f>
        <v>5</v>
      </c>
      <c r="D331" s="66" t="str">
        <f ca="1">IFERROR(__xludf.DUMMYFUNCTION("""COMPUTED_VALUE"""),"Pendiente por Digitar")</f>
        <v>Pendiente por Digitar</v>
      </c>
      <c r="E331" s="65" t="str">
        <f ca="1">IFERROR(__xludf.DUMMYFUNCTION("""COMPUTED_VALUE"""),"")</f>
        <v/>
      </c>
      <c r="F331" s="65" t="str">
        <f ca="1">IFERROR(__xludf.DUMMYFUNCTION("""COMPUTED_VALUE"""),"")</f>
        <v/>
      </c>
      <c r="G331" s="65" t="str">
        <f ca="1">IFERROR(__xludf.DUMMYFUNCTION("""COMPUTED_VALUE"""),"")</f>
        <v/>
      </c>
      <c r="H331" s="65" t="str">
        <f ca="1">IFERROR(__xludf.DUMMYFUNCTION("""COMPUTED_VALUE"""),"")</f>
        <v/>
      </c>
      <c r="I331" s="65" t="str">
        <f ca="1">IFERROR(__xludf.DUMMYFUNCTION("""COMPUTED_VALUE"""),"")</f>
        <v/>
      </c>
      <c r="J331" s="65" t="str">
        <f ca="1">IFERROR(__xludf.DUMMYFUNCTION("""COMPUTED_VALUE"""),"")</f>
        <v/>
      </c>
      <c r="K331" s="65" t="str">
        <f ca="1">IFERROR(__xludf.DUMMYFUNCTION("""COMPUTED_VALUE"""),"")</f>
        <v/>
      </c>
      <c r="L331" s="65" t="str">
        <f ca="1">IFERROR(__xludf.DUMMYFUNCTION("""COMPUTED_VALUE"""),"")</f>
        <v/>
      </c>
      <c r="M331" s="65" t="str">
        <f ca="1">IFERROR(__xludf.DUMMYFUNCTION("""COMPUTED_VALUE"""),"")</f>
        <v/>
      </c>
      <c r="N331" s="65" t="str">
        <f ca="1">IFERROR(__xludf.DUMMYFUNCTION("""COMPUTED_VALUE"""),"")</f>
        <v/>
      </c>
      <c r="O331" s="65" t="str">
        <f ca="1">IFERROR(__xludf.DUMMYFUNCTION("""COMPUTED_VALUE"""),"")</f>
        <v/>
      </c>
      <c r="P331" s="65" t="str">
        <f ca="1">IFERROR(__xludf.DUMMYFUNCTION("""COMPUTED_VALUE"""),"")</f>
        <v/>
      </c>
      <c r="Q331" s="65" t="str">
        <f ca="1">IFERROR(__xludf.DUMMYFUNCTION("""COMPUTED_VALUE"""),"")</f>
        <v/>
      </c>
      <c r="R331" s="65" t="str">
        <f ca="1">IFERROR(__xludf.DUMMYFUNCTION("""COMPUTED_VALUE"""),"")</f>
        <v/>
      </c>
      <c r="S331" s="65" t="str">
        <f ca="1">IFERROR(__xludf.DUMMYFUNCTION("""COMPUTED_VALUE"""),"")</f>
        <v/>
      </c>
      <c r="T331" s="65" t="str">
        <f ca="1">IFERROR(__xludf.DUMMYFUNCTION("""COMPUTED_VALUE"""),"")</f>
        <v/>
      </c>
      <c r="U331" s="65" t="str">
        <f ca="1">IFERROR(__xludf.DUMMYFUNCTION("""COMPUTED_VALUE"""),"")</f>
        <v/>
      </c>
      <c r="V331" s="65" t="str">
        <f ca="1">IFERROR(__xludf.DUMMYFUNCTION("""COMPUTED_VALUE"""),"")</f>
        <v/>
      </c>
      <c r="W331" s="65" t="str">
        <f ca="1">IFERROR(__xludf.DUMMYFUNCTION("""COMPUTED_VALUE"""),"")</f>
        <v/>
      </c>
      <c r="X331" s="65" t="str">
        <f ca="1">IFERROR(__xludf.DUMMYFUNCTION("""COMPUTED_VALUE"""),"")</f>
        <v/>
      </c>
      <c r="Y331" s="65" t="str">
        <f ca="1">IFERROR(__xludf.DUMMYFUNCTION("""COMPUTED_VALUE"""),"")</f>
        <v/>
      </c>
      <c r="Z331" s="65" t="str">
        <f ca="1">IFERROR(__xludf.DUMMYFUNCTION("""COMPUTED_VALUE"""),"")</f>
        <v/>
      </c>
      <c r="AA331" s="65" t="str">
        <f ca="1">IFERROR(__xludf.DUMMYFUNCTION("""COMPUTED_VALUE"""),"")</f>
        <v/>
      </c>
      <c r="AB331" s="65" t="str">
        <f ca="1">IFERROR(__xludf.DUMMYFUNCTION("""COMPUTED_VALUE"""),"")</f>
        <v/>
      </c>
      <c r="AC331" s="65" t="str">
        <f ca="1">IFERROR(__xludf.DUMMYFUNCTION("""COMPUTED_VALUE"""),"")</f>
        <v/>
      </c>
      <c r="AD331" s="65" t="str">
        <f ca="1">IFERROR(__xludf.DUMMYFUNCTION("""COMPUTED_VALUE"""),"")</f>
        <v/>
      </c>
      <c r="AE331" s="65" t="str">
        <f ca="1">IFERROR(__xludf.DUMMYFUNCTION("""COMPUTED_VALUE"""),"")</f>
        <v/>
      </c>
      <c r="AF331" s="65" t="str">
        <f ca="1">IFERROR(__xludf.DUMMYFUNCTION("""COMPUTED_VALUE"""),"")</f>
        <v/>
      </c>
      <c r="AG331" s="65" t="str">
        <f ca="1">IFERROR(__xludf.DUMMYFUNCTION("""COMPUTED_VALUE"""),"")</f>
        <v/>
      </c>
    </row>
    <row r="332" spans="1:33" ht="13">
      <c r="A332" s="63">
        <v>3</v>
      </c>
      <c r="B332" s="64" t="str">
        <f ca="1">IFERROR(__xludf.DUMMYFUNCTION("""COMPUTED_VALUE"""),"I.E. MANUELA BELTRAN")</f>
        <v>I.E. MANUELA BELTRAN</v>
      </c>
      <c r="C332" s="65">
        <f ca="1">IFERROR(__xludf.DUMMYFUNCTION("""COMPUTED_VALUE"""),6)</f>
        <v>6</v>
      </c>
      <c r="D332" s="66" t="str">
        <f ca="1">IFERROR(__xludf.DUMMYFUNCTION("""COMPUTED_VALUE"""),"Pendiente por Digitar")</f>
        <v>Pendiente por Digitar</v>
      </c>
      <c r="E332" s="65" t="str">
        <f ca="1">IFERROR(__xludf.DUMMYFUNCTION("""COMPUTED_VALUE"""),"")</f>
        <v/>
      </c>
      <c r="F332" s="65" t="str">
        <f ca="1">IFERROR(__xludf.DUMMYFUNCTION("""COMPUTED_VALUE"""),"")</f>
        <v/>
      </c>
      <c r="G332" s="65" t="str">
        <f ca="1">IFERROR(__xludf.DUMMYFUNCTION("""COMPUTED_VALUE"""),"")</f>
        <v/>
      </c>
      <c r="H332" s="65" t="str">
        <f ca="1">IFERROR(__xludf.DUMMYFUNCTION("""COMPUTED_VALUE"""),"")</f>
        <v/>
      </c>
      <c r="I332" s="65" t="str">
        <f ca="1">IFERROR(__xludf.DUMMYFUNCTION("""COMPUTED_VALUE"""),"")</f>
        <v/>
      </c>
      <c r="J332" s="65" t="str">
        <f ca="1">IFERROR(__xludf.DUMMYFUNCTION("""COMPUTED_VALUE"""),"")</f>
        <v/>
      </c>
      <c r="K332" s="65" t="str">
        <f ca="1">IFERROR(__xludf.DUMMYFUNCTION("""COMPUTED_VALUE"""),"")</f>
        <v/>
      </c>
      <c r="L332" s="65" t="str">
        <f ca="1">IFERROR(__xludf.DUMMYFUNCTION("""COMPUTED_VALUE"""),"")</f>
        <v/>
      </c>
      <c r="M332" s="65" t="str">
        <f ca="1">IFERROR(__xludf.DUMMYFUNCTION("""COMPUTED_VALUE"""),"")</f>
        <v/>
      </c>
      <c r="N332" s="65" t="str">
        <f ca="1">IFERROR(__xludf.DUMMYFUNCTION("""COMPUTED_VALUE"""),"")</f>
        <v/>
      </c>
      <c r="O332" s="65" t="str">
        <f ca="1">IFERROR(__xludf.DUMMYFUNCTION("""COMPUTED_VALUE"""),"")</f>
        <v/>
      </c>
      <c r="P332" s="65" t="str">
        <f ca="1">IFERROR(__xludf.DUMMYFUNCTION("""COMPUTED_VALUE"""),"")</f>
        <v/>
      </c>
      <c r="Q332" s="65" t="str">
        <f ca="1">IFERROR(__xludf.DUMMYFUNCTION("""COMPUTED_VALUE"""),"")</f>
        <v/>
      </c>
      <c r="R332" s="65" t="str">
        <f ca="1">IFERROR(__xludf.DUMMYFUNCTION("""COMPUTED_VALUE"""),"")</f>
        <v/>
      </c>
      <c r="S332" s="65" t="str">
        <f ca="1">IFERROR(__xludf.DUMMYFUNCTION("""COMPUTED_VALUE"""),"")</f>
        <v/>
      </c>
      <c r="T332" s="65" t="str">
        <f ca="1">IFERROR(__xludf.DUMMYFUNCTION("""COMPUTED_VALUE"""),"")</f>
        <v/>
      </c>
      <c r="U332" s="65" t="str">
        <f ca="1">IFERROR(__xludf.DUMMYFUNCTION("""COMPUTED_VALUE"""),"")</f>
        <v/>
      </c>
      <c r="V332" s="65" t="str">
        <f ca="1">IFERROR(__xludf.DUMMYFUNCTION("""COMPUTED_VALUE"""),"")</f>
        <v/>
      </c>
      <c r="W332" s="65" t="str">
        <f ca="1">IFERROR(__xludf.DUMMYFUNCTION("""COMPUTED_VALUE"""),"")</f>
        <v/>
      </c>
      <c r="X332" s="65" t="str">
        <f ca="1">IFERROR(__xludf.DUMMYFUNCTION("""COMPUTED_VALUE"""),"")</f>
        <v/>
      </c>
      <c r="Y332" s="65" t="str">
        <f ca="1">IFERROR(__xludf.DUMMYFUNCTION("""COMPUTED_VALUE"""),"")</f>
        <v/>
      </c>
      <c r="Z332" s="65" t="str">
        <f ca="1">IFERROR(__xludf.DUMMYFUNCTION("""COMPUTED_VALUE"""),"")</f>
        <v/>
      </c>
      <c r="AA332" s="65" t="str">
        <f ca="1">IFERROR(__xludf.DUMMYFUNCTION("""COMPUTED_VALUE"""),"")</f>
        <v/>
      </c>
      <c r="AB332" s="65" t="str">
        <f ca="1">IFERROR(__xludf.DUMMYFUNCTION("""COMPUTED_VALUE"""),"")</f>
        <v/>
      </c>
      <c r="AC332" s="65" t="str">
        <f ca="1">IFERROR(__xludf.DUMMYFUNCTION("""COMPUTED_VALUE"""),"")</f>
        <v/>
      </c>
      <c r="AD332" s="65" t="str">
        <f ca="1">IFERROR(__xludf.DUMMYFUNCTION("""COMPUTED_VALUE"""),"")</f>
        <v/>
      </c>
      <c r="AE332" s="65" t="str">
        <f ca="1">IFERROR(__xludf.DUMMYFUNCTION("""COMPUTED_VALUE"""),"")</f>
        <v/>
      </c>
      <c r="AF332" s="65" t="str">
        <f ca="1">IFERROR(__xludf.DUMMYFUNCTION("""COMPUTED_VALUE"""),"")</f>
        <v/>
      </c>
      <c r="AG332" s="65" t="str">
        <f ca="1">IFERROR(__xludf.DUMMYFUNCTION("""COMPUTED_VALUE"""),"")</f>
        <v/>
      </c>
    </row>
    <row r="333" spans="1:33" ht="13">
      <c r="A333" s="63">
        <v>3</v>
      </c>
      <c r="B333" s="64" t="str">
        <f ca="1">IFERROR(__xludf.DUMMYFUNCTION("""COMPUTED_VALUE"""),"I.E. MANUELA BELTRAN")</f>
        <v>I.E. MANUELA BELTRAN</v>
      </c>
      <c r="C333" s="65">
        <f ca="1">IFERROR(__xludf.DUMMYFUNCTION("""COMPUTED_VALUE"""),7)</f>
        <v>7</v>
      </c>
      <c r="D333" s="66" t="str">
        <f ca="1">IFERROR(__xludf.DUMMYFUNCTION("""COMPUTED_VALUE"""),"Pendiente por Digitar")</f>
        <v>Pendiente por Digitar</v>
      </c>
      <c r="E333" s="65" t="str">
        <f ca="1">IFERROR(__xludf.DUMMYFUNCTION("""COMPUTED_VALUE"""),"")</f>
        <v/>
      </c>
      <c r="F333" s="65" t="str">
        <f ca="1">IFERROR(__xludf.DUMMYFUNCTION("""COMPUTED_VALUE"""),"")</f>
        <v/>
      </c>
      <c r="G333" s="65" t="str">
        <f ca="1">IFERROR(__xludf.DUMMYFUNCTION("""COMPUTED_VALUE"""),"")</f>
        <v/>
      </c>
      <c r="H333" s="65" t="str">
        <f ca="1">IFERROR(__xludf.DUMMYFUNCTION("""COMPUTED_VALUE"""),"")</f>
        <v/>
      </c>
      <c r="I333" s="65" t="str">
        <f ca="1">IFERROR(__xludf.DUMMYFUNCTION("""COMPUTED_VALUE"""),"")</f>
        <v/>
      </c>
      <c r="J333" s="65" t="str">
        <f ca="1">IFERROR(__xludf.DUMMYFUNCTION("""COMPUTED_VALUE"""),"")</f>
        <v/>
      </c>
      <c r="K333" s="65" t="str">
        <f ca="1">IFERROR(__xludf.DUMMYFUNCTION("""COMPUTED_VALUE"""),"")</f>
        <v/>
      </c>
      <c r="L333" s="65" t="str">
        <f ca="1">IFERROR(__xludf.DUMMYFUNCTION("""COMPUTED_VALUE"""),"")</f>
        <v/>
      </c>
      <c r="M333" s="65" t="str">
        <f ca="1">IFERROR(__xludf.DUMMYFUNCTION("""COMPUTED_VALUE"""),"")</f>
        <v/>
      </c>
      <c r="N333" s="65" t="str">
        <f ca="1">IFERROR(__xludf.DUMMYFUNCTION("""COMPUTED_VALUE"""),"")</f>
        <v/>
      </c>
      <c r="O333" s="65" t="str">
        <f ca="1">IFERROR(__xludf.DUMMYFUNCTION("""COMPUTED_VALUE"""),"")</f>
        <v/>
      </c>
      <c r="P333" s="65" t="str">
        <f ca="1">IFERROR(__xludf.DUMMYFUNCTION("""COMPUTED_VALUE"""),"")</f>
        <v/>
      </c>
      <c r="Q333" s="65" t="str">
        <f ca="1">IFERROR(__xludf.DUMMYFUNCTION("""COMPUTED_VALUE"""),"")</f>
        <v/>
      </c>
      <c r="R333" s="65" t="str">
        <f ca="1">IFERROR(__xludf.DUMMYFUNCTION("""COMPUTED_VALUE"""),"")</f>
        <v/>
      </c>
      <c r="S333" s="65" t="str">
        <f ca="1">IFERROR(__xludf.DUMMYFUNCTION("""COMPUTED_VALUE"""),"")</f>
        <v/>
      </c>
      <c r="T333" s="65" t="str">
        <f ca="1">IFERROR(__xludf.DUMMYFUNCTION("""COMPUTED_VALUE"""),"")</f>
        <v/>
      </c>
      <c r="U333" s="65" t="str">
        <f ca="1">IFERROR(__xludf.DUMMYFUNCTION("""COMPUTED_VALUE"""),"")</f>
        <v/>
      </c>
      <c r="V333" s="65" t="str">
        <f ca="1">IFERROR(__xludf.DUMMYFUNCTION("""COMPUTED_VALUE"""),"")</f>
        <v/>
      </c>
      <c r="W333" s="65" t="str">
        <f ca="1">IFERROR(__xludf.DUMMYFUNCTION("""COMPUTED_VALUE"""),"")</f>
        <v/>
      </c>
      <c r="X333" s="65" t="str">
        <f ca="1">IFERROR(__xludf.DUMMYFUNCTION("""COMPUTED_VALUE"""),"")</f>
        <v/>
      </c>
      <c r="Y333" s="65" t="str">
        <f ca="1">IFERROR(__xludf.DUMMYFUNCTION("""COMPUTED_VALUE"""),"")</f>
        <v/>
      </c>
      <c r="Z333" s="65" t="str">
        <f ca="1">IFERROR(__xludf.DUMMYFUNCTION("""COMPUTED_VALUE"""),"")</f>
        <v/>
      </c>
      <c r="AA333" s="65" t="str">
        <f ca="1">IFERROR(__xludf.DUMMYFUNCTION("""COMPUTED_VALUE"""),"")</f>
        <v/>
      </c>
      <c r="AB333" s="65" t="str">
        <f ca="1">IFERROR(__xludf.DUMMYFUNCTION("""COMPUTED_VALUE"""),"")</f>
        <v/>
      </c>
      <c r="AC333" s="65" t="str">
        <f ca="1">IFERROR(__xludf.DUMMYFUNCTION("""COMPUTED_VALUE"""),"")</f>
        <v/>
      </c>
      <c r="AD333" s="65" t="str">
        <f ca="1">IFERROR(__xludf.DUMMYFUNCTION("""COMPUTED_VALUE"""),"")</f>
        <v/>
      </c>
      <c r="AE333" s="65" t="str">
        <f ca="1">IFERROR(__xludf.DUMMYFUNCTION("""COMPUTED_VALUE"""),"")</f>
        <v/>
      </c>
      <c r="AF333" s="65" t="str">
        <f ca="1">IFERROR(__xludf.DUMMYFUNCTION("""COMPUTED_VALUE"""),"")</f>
        <v/>
      </c>
      <c r="AG333" s="65" t="str">
        <f ca="1">IFERROR(__xludf.DUMMYFUNCTION("""COMPUTED_VALUE"""),"")</f>
        <v/>
      </c>
    </row>
    <row r="334" spans="1:33" ht="13">
      <c r="A334" s="63">
        <v>3</v>
      </c>
      <c r="B334" s="64" t="str">
        <f ca="1">IFERROR(__xludf.DUMMYFUNCTION("""COMPUTED_VALUE"""),"I.E. MANUELA BELTRAN")</f>
        <v>I.E. MANUELA BELTRAN</v>
      </c>
      <c r="C334" s="65">
        <f ca="1">IFERROR(__xludf.DUMMYFUNCTION("""COMPUTED_VALUE"""),8)</f>
        <v>8</v>
      </c>
      <c r="D334" s="66" t="str">
        <f ca="1">IFERROR(__xludf.DUMMYFUNCTION("""COMPUTED_VALUE"""),"Pendiente por Digitar")</f>
        <v>Pendiente por Digitar</v>
      </c>
      <c r="E334" s="65" t="str">
        <f ca="1">IFERROR(__xludf.DUMMYFUNCTION("""COMPUTED_VALUE"""),"")</f>
        <v/>
      </c>
      <c r="F334" s="65" t="str">
        <f ca="1">IFERROR(__xludf.DUMMYFUNCTION("""COMPUTED_VALUE"""),"")</f>
        <v/>
      </c>
      <c r="G334" s="65" t="str">
        <f ca="1">IFERROR(__xludf.DUMMYFUNCTION("""COMPUTED_VALUE"""),"")</f>
        <v/>
      </c>
      <c r="H334" s="65" t="str">
        <f ca="1">IFERROR(__xludf.DUMMYFUNCTION("""COMPUTED_VALUE"""),"")</f>
        <v/>
      </c>
      <c r="I334" s="65" t="str">
        <f ca="1">IFERROR(__xludf.DUMMYFUNCTION("""COMPUTED_VALUE"""),"")</f>
        <v/>
      </c>
      <c r="J334" s="65" t="str">
        <f ca="1">IFERROR(__xludf.DUMMYFUNCTION("""COMPUTED_VALUE"""),"")</f>
        <v/>
      </c>
      <c r="K334" s="65" t="str">
        <f ca="1">IFERROR(__xludf.DUMMYFUNCTION("""COMPUTED_VALUE"""),"")</f>
        <v/>
      </c>
      <c r="L334" s="65" t="str">
        <f ca="1">IFERROR(__xludf.DUMMYFUNCTION("""COMPUTED_VALUE"""),"")</f>
        <v/>
      </c>
      <c r="M334" s="65" t="str">
        <f ca="1">IFERROR(__xludf.DUMMYFUNCTION("""COMPUTED_VALUE"""),"")</f>
        <v/>
      </c>
      <c r="N334" s="65" t="str">
        <f ca="1">IFERROR(__xludf.DUMMYFUNCTION("""COMPUTED_VALUE"""),"")</f>
        <v/>
      </c>
      <c r="O334" s="65" t="str">
        <f ca="1">IFERROR(__xludf.DUMMYFUNCTION("""COMPUTED_VALUE"""),"")</f>
        <v/>
      </c>
      <c r="P334" s="65" t="str">
        <f ca="1">IFERROR(__xludf.DUMMYFUNCTION("""COMPUTED_VALUE"""),"")</f>
        <v/>
      </c>
      <c r="Q334" s="65" t="str">
        <f ca="1">IFERROR(__xludf.DUMMYFUNCTION("""COMPUTED_VALUE"""),"")</f>
        <v/>
      </c>
      <c r="R334" s="65" t="str">
        <f ca="1">IFERROR(__xludf.DUMMYFUNCTION("""COMPUTED_VALUE"""),"")</f>
        <v/>
      </c>
      <c r="S334" s="65" t="str">
        <f ca="1">IFERROR(__xludf.DUMMYFUNCTION("""COMPUTED_VALUE"""),"")</f>
        <v/>
      </c>
      <c r="T334" s="65" t="str">
        <f ca="1">IFERROR(__xludf.DUMMYFUNCTION("""COMPUTED_VALUE"""),"")</f>
        <v/>
      </c>
      <c r="U334" s="65" t="str">
        <f ca="1">IFERROR(__xludf.DUMMYFUNCTION("""COMPUTED_VALUE"""),"")</f>
        <v/>
      </c>
      <c r="V334" s="65" t="str">
        <f ca="1">IFERROR(__xludf.DUMMYFUNCTION("""COMPUTED_VALUE"""),"")</f>
        <v/>
      </c>
      <c r="W334" s="65" t="str">
        <f ca="1">IFERROR(__xludf.DUMMYFUNCTION("""COMPUTED_VALUE"""),"")</f>
        <v/>
      </c>
      <c r="X334" s="65" t="str">
        <f ca="1">IFERROR(__xludf.DUMMYFUNCTION("""COMPUTED_VALUE"""),"")</f>
        <v/>
      </c>
      <c r="Y334" s="65" t="str">
        <f ca="1">IFERROR(__xludf.DUMMYFUNCTION("""COMPUTED_VALUE"""),"")</f>
        <v/>
      </c>
      <c r="Z334" s="65" t="str">
        <f ca="1">IFERROR(__xludf.DUMMYFUNCTION("""COMPUTED_VALUE"""),"")</f>
        <v/>
      </c>
      <c r="AA334" s="65" t="str">
        <f ca="1">IFERROR(__xludf.DUMMYFUNCTION("""COMPUTED_VALUE"""),"")</f>
        <v/>
      </c>
      <c r="AB334" s="65" t="str">
        <f ca="1">IFERROR(__xludf.DUMMYFUNCTION("""COMPUTED_VALUE"""),"")</f>
        <v/>
      </c>
      <c r="AC334" s="65" t="str">
        <f ca="1">IFERROR(__xludf.DUMMYFUNCTION("""COMPUTED_VALUE"""),"")</f>
        <v/>
      </c>
      <c r="AD334" s="65" t="str">
        <f ca="1">IFERROR(__xludf.DUMMYFUNCTION("""COMPUTED_VALUE"""),"")</f>
        <v/>
      </c>
      <c r="AE334" s="65" t="str">
        <f ca="1">IFERROR(__xludf.DUMMYFUNCTION("""COMPUTED_VALUE"""),"")</f>
        <v/>
      </c>
      <c r="AF334" s="65" t="str">
        <f ca="1">IFERROR(__xludf.DUMMYFUNCTION("""COMPUTED_VALUE"""),"")</f>
        <v/>
      </c>
      <c r="AG334" s="65" t="str">
        <f ca="1">IFERROR(__xludf.DUMMYFUNCTION("""COMPUTED_VALUE"""),"")</f>
        <v/>
      </c>
    </row>
    <row r="335" spans="1:33" ht="13">
      <c r="A335" s="63">
        <v>3</v>
      </c>
      <c r="B335" s="64" t="str">
        <f ca="1">IFERROR(__xludf.DUMMYFUNCTION("""COMPUTED_VALUE"""),"I.E. LEON XIII")</f>
        <v>I.E. LEON XIII</v>
      </c>
      <c r="C335" s="65">
        <f ca="1">IFERROR(__xludf.DUMMYFUNCTION("""COMPUTED_VALUE"""),1)</f>
        <v>1</v>
      </c>
      <c r="D335" s="66" t="str">
        <f ca="1">IFERROR(__xludf.DUMMYFUNCTION("""COMPUTED_VALUE"""),"Pendiente por Digitar")</f>
        <v>Pendiente por Digitar</v>
      </c>
      <c r="E335" s="65" t="str">
        <f ca="1">IFERROR(__xludf.DUMMYFUNCTION("""COMPUTED_VALUE"""),"")</f>
        <v/>
      </c>
      <c r="F335" s="65" t="str">
        <f ca="1">IFERROR(__xludf.DUMMYFUNCTION("""COMPUTED_VALUE"""),"")</f>
        <v/>
      </c>
      <c r="G335" s="65" t="str">
        <f ca="1">IFERROR(__xludf.DUMMYFUNCTION("""COMPUTED_VALUE"""),"")</f>
        <v/>
      </c>
      <c r="H335" s="65" t="str">
        <f ca="1">IFERROR(__xludf.DUMMYFUNCTION("""COMPUTED_VALUE"""),"")</f>
        <v/>
      </c>
      <c r="I335" s="65" t="str">
        <f ca="1">IFERROR(__xludf.DUMMYFUNCTION("""COMPUTED_VALUE"""),"")</f>
        <v/>
      </c>
      <c r="J335" s="65" t="str">
        <f ca="1">IFERROR(__xludf.DUMMYFUNCTION("""COMPUTED_VALUE"""),"")</f>
        <v/>
      </c>
      <c r="K335" s="65" t="str">
        <f ca="1">IFERROR(__xludf.DUMMYFUNCTION("""COMPUTED_VALUE"""),"")</f>
        <v/>
      </c>
      <c r="L335" s="65" t="str">
        <f ca="1">IFERROR(__xludf.DUMMYFUNCTION("""COMPUTED_VALUE"""),"")</f>
        <v/>
      </c>
      <c r="M335" s="65" t="str">
        <f ca="1">IFERROR(__xludf.DUMMYFUNCTION("""COMPUTED_VALUE"""),"")</f>
        <v/>
      </c>
      <c r="N335" s="65" t="str">
        <f ca="1">IFERROR(__xludf.DUMMYFUNCTION("""COMPUTED_VALUE"""),"")</f>
        <v/>
      </c>
      <c r="O335" s="65" t="str">
        <f ca="1">IFERROR(__xludf.DUMMYFUNCTION("""COMPUTED_VALUE"""),"")</f>
        <v/>
      </c>
      <c r="P335" s="65" t="str">
        <f ca="1">IFERROR(__xludf.DUMMYFUNCTION("""COMPUTED_VALUE"""),"")</f>
        <v/>
      </c>
      <c r="Q335" s="65" t="str">
        <f ca="1">IFERROR(__xludf.DUMMYFUNCTION("""COMPUTED_VALUE"""),"")</f>
        <v/>
      </c>
      <c r="R335" s="65" t="str">
        <f ca="1">IFERROR(__xludf.DUMMYFUNCTION("""COMPUTED_VALUE"""),"")</f>
        <v/>
      </c>
      <c r="S335" s="65" t="str">
        <f ca="1">IFERROR(__xludf.DUMMYFUNCTION("""COMPUTED_VALUE"""),"")</f>
        <v/>
      </c>
      <c r="T335" s="65" t="str">
        <f ca="1">IFERROR(__xludf.DUMMYFUNCTION("""COMPUTED_VALUE"""),"")</f>
        <v/>
      </c>
      <c r="U335" s="65" t="str">
        <f ca="1">IFERROR(__xludf.DUMMYFUNCTION("""COMPUTED_VALUE"""),"")</f>
        <v/>
      </c>
      <c r="V335" s="65" t="str">
        <f ca="1">IFERROR(__xludf.DUMMYFUNCTION("""COMPUTED_VALUE"""),"")</f>
        <v/>
      </c>
      <c r="W335" s="65" t="str">
        <f ca="1">IFERROR(__xludf.DUMMYFUNCTION("""COMPUTED_VALUE"""),"")</f>
        <v/>
      </c>
      <c r="X335" s="65" t="str">
        <f ca="1">IFERROR(__xludf.DUMMYFUNCTION("""COMPUTED_VALUE"""),"")</f>
        <v/>
      </c>
      <c r="Y335" s="65" t="str">
        <f ca="1">IFERROR(__xludf.DUMMYFUNCTION("""COMPUTED_VALUE"""),"")</f>
        <v/>
      </c>
      <c r="Z335" s="65" t="str">
        <f ca="1">IFERROR(__xludf.DUMMYFUNCTION("""COMPUTED_VALUE"""),"")</f>
        <v/>
      </c>
      <c r="AA335" s="65" t="str">
        <f ca="1">IFERROR(__xludf.DUMMYFUNCTION("""COMPUTED_VALUE"""),"")</f>
        <v/>
      </c>
      <c r="AB335" s="65" t="str">
        <f ca="1">IFERROR(__xludf.DUMMYFUNCTION("""COMPUTED_VALUE"""),"")</f>
        <v/>
      </c>
      <c r="AC335" s="65" t="str">
        <f ca="1">IFERROR(__xludf.DUMMYFUNCTION("""COMPUTED_VALUE"""),"")</f>
        <v/>
      </c>
      <c r="AD335" s="65" t="str">
        <f ca="1">IFERROR(__xludf.DUMMYFUNCTION("""COMPUTED_VALUE"""),"")</f>
        <v/>
      </c>
      <c r="AE335" s="65" t="str">
        <f ca="1">IFERROR(__xludf.DUMMYFUNCTION("""COMPUTED_VALUE"""),"")</f>
        <v/>
      </c>
      <c r="AF335" s="65" t="str">
        <f ca="1">IFERROR(__xludf.DUMMYFUNCTION("""COMPUTED_VALUE"""),"")</f>
        <v/>
      </c>
      <c r="AG335" s="65" t="str">
        <f ca="1">IFERROR(__xludf.DUMMYFUNCTION("""COMPUTED_VALUE"""),"")</f>
        <v/>
      </c>
    </row>
    <row r="336" spans="1:33" ht="13">
      <c r="A336" s="63">
        <v>3</v>
      </c>
      <c r="B336" s="64" t="str">
        <f ca="1">IFERROR(__xludf.DUMMYFUNCTION("""COMPUTED_VALUE"""),"I.E. LEON XIII")</f>
        <v>I.E. LEON XIII</v>
      </c>
      <c r="C336" s="65">
        <f ca="1">IFERROR(__xludf.DUMMYFUNCTION("""COMPUTED_VALUE"""),2)</f>
        <v>2</v>
      </c>
      <c r="D336" s="66" t="str">
        <f ca="1">IFERROR(__xludf.DUMMYFUNCTION("""COMPUTED_VALUE"""),"Pendiente por Digitar")</f>
        <v>Pendiente por Digitar</v>
      </c>
      <c r="E336" s="65" t="str">
        <f ca="1">IFERROR(__xludf.DUMMYFUNCTION("""COMPUTED_VALUE"""),"")</f>
        <v/>
      </c>
      <c r="F336" s="65" t="str">
        <f ca="1">IFERROR(__xludf.DUMMYFUNCTION("""COMPUTED_VALUE"""),"")</f>
        <v/>
      </c>
      <c r="G336" s="65" t="str">
        <f ca="1">IFERROR(__xludf.DUMMYFUNCTION("""COMPUTED_VALUE"""),"")</f>
        <v/>
      </c>
      <c r="H336" s="65" t="str">
        <f ca="1">IFERROR(__xludf.DUMMYFUNCTION("""COMPUTED_VALUE"""),"")</f>
        <v/>
      </c>
      <c r="I336" s="65" t="str">
        <f ca="1">IFERROR(__xludf.DUMMYFUNCTION("""COMPUTED_VALUE"""),"")</f>
        <v/>
      </c>
      <c r="J336" s="65" t="str">
        <f ca="1">IFERROR(__xludf.DUMMYFUNCTION("""COMPUTED_VALUE"""),"")</f>
        <v/>
      </c>
      <c r="K336" s="65" t="str">
        <f ca="1">IFERROR(__xludf.DUMMYFUNCTION("""COMPUTED_VALUE"""),"")</f>
        <v/>
      </c>
      <c r="L336" s="65" t="str">
        <f ca="1">IFERROR(__xludf.DUMMYFUNCTION("""COMPUTED_VALUE"""),"")</f>
        <v/>
      </c>
      <c r="M336" s="65" t="str">
        <f ca="1">IFERROR(__xludf.DUMMYFUNCTION("""COMPUTED_VALUE"""),"")</f>
        <v/>
      </c>
      <c r="N336" s="65" t="str">
        <f ca="1">IFERROR(__xludf.DUMMYFUNCTION("""COMPUTED_VALUE"""),"")</f>
        <v/>
      </c>
      <c r="O336" s="65" t="str">
        <f ca="1">IFERROR(__xludf.DUMMYFUNCTION("""COMPUTED_VALUE"""),"")</f>
        <v/>
      </c>
      <c r="P336" s="65" t="str">
        <f ca="1">IFERROR(__xludf.DUMMYFUNCTION("""COMPUTED_VALUE"""),"")</f>
        <v/>
      </c>
      <c r="Q336" s="65" t="str">
        <f ca="1">IFERROR(__xludf.DUMMYFUNCTION("""COMPUTED_VALUE"""),"")</f>
        <v/>
      </c>
      <c r="R336" s="65" t="str">
        <f ca="1">IFERROR(__xludf.DUMMYFUNCTION("""COMPUTED_VALUE"""),"")</f>
        <v/>
      </c>
      <c r="S336" s="65" t="str">
        <f ca="1">IFERROR(__xludf.DUMMYFUNCTION("""COMPUTED_VALUE"""),"")</f>
        <v/>
      </c>
      <c r="T336" s="65" t="str">
        <f ca="1">IFERROR(__xludf.DUMMYFUNCTION("""COMPUTED_VALUE"""),"")</f>
        <v/>
      </c>
      <c r="U336" s="65" t="str">
        <f ca="1">IFERROR(__xludf.DUMMYFUNCTION("""COMPUTED_VALUE"""),"")</f>
        <v/>
      </c>
      <c r="V336" s="65" t="str">
        <f ca="1">IFERROR(__xludf.DUMMYFUNCTION("""COMPUTED_VALUE"""),"")</f>
        <v/>
      </c>
      <c r="W336" s="65" t="str">
        <f ca="1">IFERROR(__xludf.DUMMYFUNCTION("""COMPUTED_VALUE"""),"")</f>
        <v/>
      </c>
      <c r="X336" s="65" t="str">
        <f ca="1">IFERROR(__xludf.DUMMYFUNCTION("""COMPUTED_VALUE"""),"")</f>
        <v/>
      </c>
      <c r="Y336" s="65" t="str">
        <f ca="1">IFERROR(__xludf.DUMMYFUNCTION("""COMPUTED_VALUE"""),"")</f>
        <v/>
      </c>
      <c r="Z336" s="65" t="str">
        <f ca="1">IFERROR(__xludf.DUMMYFUNCTION("""COMPUTED_VALUE"""),"")</f>
        <v/>
      </c>
      <c r="AA336" s="65" t="str">
        <f ca="1">IFERROR(__xludf.DUMMYFUNCTION("""COMPUTED_VALUE"""),"")</f>
        <v/>
      </c>
      <c r="AB336" s="65" t="str">
        <f ca="1">IFERROR(__xludf.DUMMYFUNCTION("""COMPUTED_VALUE"""),"")</f>
        <v/>
      </c>
      <c r="AC336" s="65" t="str">
        <f ca="1">IFERROR(__xludf.DUMMYFUNCTION("""COMPUTED_VALUE"""),"")</f>
        <v/>
      </c>
      <c r="AD336" s="65" t="str">
        <f ca="1">IFERROR(__xludf.DUMMYFUNCTION("""COMPUTED_VALUE"""),"")</f>
        <v/>
      </c>
      <c r="AE336" s="65" t="str">
        <f ca="1">IFERROR(__xludf.DUMMYFUNCTION("""COMPUTED_VALUE"""),"")</f>
        <v/>
      </c>
      <c r="AF336" s="65" t="str">
        <f ca="1">IFERROR(__xludf.DUMMYFUNCTION("""COMPUTED_VALUE"""),"")</f>
        <v/>
      </c>
      <c r="AG336" s="65" t="str">
        <f ca="1">IFERROR(__xludf.DUMMYFUNCTION("""COMPUTED_VALUE"""),"")</f>
        <v/>
      </c>
    </row>
    <row r="337" spans="1:33" ht="13">
      <c r="A337" s="63">
        <v>3</v>
      </c>
      <c r="B337" s="64" t="str">
        <f ca="1">IFERROR(__xludf.DUMMYFUNCTION("""COMPUTED_VALUE"""),"I.E. LEON XIII")</f>
        <v>I.E. LEON XIII</v>
      </c>
      <c r="C337" s="65">
        <f ca="1">IFERROR(__xludf.DUMMYFUNCTION("""COMPUTED_VALUE"""),3)</f>
        <v>3</v>
      </c>
      <c r="D337" s="66" t="str">
        <f ca="1">IFERROR(__xludf.DUMMYFUNCTION("""COMPUTED_VALUE"""),"Pendiente por Digitar")</f>
        <v>Pendiente por Digitar</v>
      </c>
      <c r="E337" s="65" t="str">
        <f ca="1">IFERROR(__xludf.DUMMYFUNCTION("""COMPUTED_VALUE"""),"")</f>
        <v/>
      </c>
      <c r="F337" s="65" t="str">
        <f ca="1">IFERROR(__xludf.DUMMYFUNCTION("""COMPUTED_VALUE"""),"")</f>
        <v/>
      </c>
      <c r="G337" s="65" t="str">
        <f ca="1">IFERROR(__xludf.DUMMYFUNCTION("""COMPUTED_VALUE"""),"")</f>
        <v/>
      </c>
      <c r="H337" s="65" t="str">
        <f ca="1">IFERROR(__xludf.DUMMYFUNCTION("""COMPUTED_VALUE"""),"")</f>
        <v/>
      </c>
      <c r="I337" s="65" t="str">
        <f ca="1">IFERROR(__xludf.DUMMYFUNCTION("""COMPUTED_VALUE"""),"")</f>
        <v/>
      </c>
      <c r="J337" s="65" t="str">
        <f ca="1">IFERROR(__xludf.DUMMYFUNCTION("""COMPUTED_VALUE"""),"")</f>
        <v/>
      </c>
      <c r="K337" s="65" t="str">
        <f ca="1">IFERROR(__xludf.DUMMYFUNCTION("""COMPUTED_VALUE"""),"")</f>
        <v/>
      </c>
      <c r="L337" s="65" t="str">
        <f ca="1">IFERROR(__xludf.DUMMYFUNCTION("""COMPUTED_VALUE"""),"")</f>
        <v/>
      </c>
      <c r="M337" s="65" t="str">
        <f ca="1">IFERROR(__xludf.DUMMYFUNCTION("""COMPUTED_VALUE"""),"")</f>
        <v/>
      </c>
      <c r="N337" s="65" t="str">
        <f ca="1">IFERROR(__xludf.DUMMYFUNCTION("""COMPUTED_VALUE"""),"")</f>
        <v/>
      </c>
      <c r="O337" s="65" t="str">
        <f ca="1">IFERROR(__xludf.DUMMYFUNCTION("""COMPUTED_VALUE"""),"")</f>
        <v/>
      </c>
      <c r="P337" s="65" t="str">
        <f ca="1">IFERROR(__xludf.DUMMYFUNCTION("""COMPUTED_VALUE"""),"")</f>
        <v/>
      </c>
      <c r="Q337" s="65" t="str">
        <f ca="1">IFERROR(__xludf.DUMMYFUNCTION("""COMPUTED_VALUE"""),"")</f>
        <v/>
      </c>
      <c r="R337" s="65" t="str">
        <f ca="1">IFERROR(__xludf.DUMMYFUNCTION("""COMPUTED_VALUE"""),"")</f>
        <v/>
      </c>
      <c r="S337" s="65" t="str">
        <f ca="1">IFERROR(__xludf.DUMMYFUNCTION("""COMPUTED_VALUE"""),"")</f>
        <v/>
      </c>
      <c r="T337" s="65" t="str">
        <f ca="1">IFERROR(__xludf.DUMMYFUNCTION("""COMPUTED_VALUE"""),"")</f>
        <v/>
      </c>
      <c r="U337" s="65" t="str">
        <f ca="1">IFERROR(__xludf.DUMMYFUNCTION("""COMPUTED_VALUE"""),"")</f>
        <v/>
      </c>
      <c r="V337" s="65" t="str">
        <f ca="1">IFERROR(__xludf.DUMMYFUNCTION("""COMPUTED_VALUE"""),"")</f>
        <v/>
      </c>
      <c r="W337" s="65" t="str">
        <f ca="1">IFERROR(__xludf.DUMMYFUNCTION("""COMPUTED_VALUE"""),"")</f>
        <v/>
      </c>
      <c r="X337" s="65" t="str">
        <f ca="1">IFERROR(__xludf.DUMMYFUNCTION("""COMPUTED_VALUE"""),"")</f>
        <v/>
      </c>
      <c r="Y337" s="65" t="str">
        <f ca="1">IFERROR(__xludf.DUMMYFUNCTION("""COMPUTED_VALUE"""),"")</f>
        <v/>
      </c>
      <c r="Z337" s="65" t="str">
        <f ca="1">IFERROR(__xludf.DUMMYFUNCTION("""COMPUTED_VALUE"""),"")</f>
        <v/>
      </c>
      <c r="AA337" s="65" t="str">
        <f ca="1">IFERROR(__xludf.DUMMYFUNCTION("""COMPUTED_VALUE"""),"")</f>
        <v/>
      </c>
      <c r="AB337" s="65" t="str">
        <f ca="1">IFERROR(__xludf.DUMMYFUNCTION("""COMPUTED_VALUE"""),"")</f>
        <v/>
      </c>
      <c r="AC337" s="65" t="str">
        <f ca="1">IFERROR(__xludf.DUMMYFUNCTION("""COMPUTED_VALUE"""),"")</f>
        <v/>
      </c>
      <c r="AD337" s="65" t="str">
        <f ca="1">IFERROR(__xludf.DUMMYFUNCTION("""COMPUTED_VALUE"""),"")</f>
        <v/>
      </c>
      <c r="AE337" s="65" t="str">
        <f ca="1">IFERROR(__xludf.DUMMYFUNCTION("""COMPUTED_VALUE"""),"")</f>
        <v/>
      </c>
      <c r="AF337" s="65" t="str">
        <f ca="1">IFERROR(__xludf.DUMMYFUNCTION("""COMPUTED_VALUE"""),"")</f>
        <v/>
      </c>
      <c r="AG337" s="65" t="str">
        <f ca="1">IFERROR(__xludf.DUMMYFUNCTION("""COMPUTED_VALUE"""),"")</f>
        <v/>
      </c>
    </row>
    <row r="338" spans="1:33" ht="13">
      <c r="A338" s="63">
        <v>3</v>
      </c>
      <c r="B338" s="64" t="str">
        <f ca="1">IFERROR(__xludf.DUMMYFUNCTION("""COMPUTED_VALUE"""),"I.E. LEON XIII")</f>
        <v>I.E. LEON XIII</v>
      </c>
      <c r="C338" s="65">
        <f ca="1">IFERROR(__xludf.DUMMYFUNCTION("""COMPUTED_VALUE"""),4)</f>
        <v>4</v>
      </c>
      <c r="D338" s="66" t="str">
        <f ca="1">IFERROR(__xludf.DUMMYFUNCTION("""COMPUTED_VALUE"""),"Pendiente por Digitar")</f>
        <v>Pendiente por Digitar</v>
      </c>
      <c r="E338" s="65" t="str">
        <f ca="1">IFERROR(__xludf.DUMMYFUNCTION("""COMPUTED_VALUE"""),"")</f>
        <v/>
      </c>
      <c r="F338" s="65" t="str">
        <f ca="1">IFERROR(__xludf.DUMMYFUNCTION("""COMPUTED_VALUE"""),"")</f>
        <v/>
      </c>
      <c r="G338" s="65" t="str">
        <f ca="1">IFERROR(__xludf.DUMMYFUNCTION("""COMPUTED_VALUE"""),"")</f>
        <v/>
      </c>
      <c r="H338" s="65" t="str">
        <f ca="1">IFERROR(__xludf.DUMMYFUNCTION("""COMPUTED_VALUE"""),"")</f>
        <v/>
      </c>
      <c r="I338" s="65" t="str">
        <f ca="1">IFERROR(__xludf.DUMMYFUNCTION("""COMPUTED_VALUE"""),"")</f>
        <v/>
      </c>
      <c r="J338" s="65" t="str">
        <f ca="1">IFERROR(__xludf.DUMMYFUNCTION("""COMPUTED_VALUE"""),"")</f>
        <v/>
      </c>
      <c r="K338" s="65" t="str">
        <f ca="1">IFERROR(__xludf.DUMMYFUNCTION("""COMPUTED_VALUE"""),"")</f>
        <v/>
      </c>
      <c r="L338" s="65" t="str">
        <f ca="1">IFERROR(__xludf.DUMMYFUNCTION("""COMPUTED_VALUE"""),"")</f>
        <v/>
      </c>
      <c r="M338" s="65" t="str">
        <f ca="1">IFERROR(__xludf.DUMMYFUNCTION("""COMPUTED_VALUE"""),"")</f>
        <v/>
      </c>
      <c r="N338" s="65" t="str">
        <f ca="1">IFERROR(__xludf.DUMMYFUNCTION("""COMPUTED_VALUE"""),"")</f>
        <v/>
      </c>
      <c r="O338" s="65" t="str">
        <f ca="1">IFERROR(__xludf.DUMMYFUNCTION("""COMPUTED_VALUE"""),"")</f>
        <v/>
      </c>
      <c r="P338" s="65" t="str">
        <f ca="1">IFERROR(__xludf.DUMMYFUNCTION("""COMPUTED_VALUE"""),"")</f>
        <v/>
      </c>
      <c r="Q338" s="65" t="str">
        <f ca="1">IFERROR(__xludf.DUMMYFUNCTION("""COMPUTED_VALUE"""),"")</f>
        <v/>
      </c>
      <c r="R338" s="65" t="str">
        <f ca="1">IFERROR(__xludf.DUMMYFUNCTION("""COMPUTED_VALUE"""),"")</f>
        <v/>
      </c>
      <c r="S338" s="65" t="str">
        <f ca="1">IFERROR(__xludf.DUMMYFUNCTION("""COMPUTED_VALUE"""),"")</f>
        <v/>
      </c>
      <c r="T338" s="65" t="str">
        <f ca="1">IFERROR(__xludf.DUMMYFUNCTION("""COMPUTED_VALUE"""),"")</f>
        <v/>
      </c>
      <c r="U338" s="65" t="str">
        <f ca="1">IFERROR(__xludf.DUMMYFUNCTION("""COMPUTED_VALUE"""),"")</f>
        <v/>
      </c>
      <c r="V338" s="65" t="str">
        <f ca="1">IFERROR(__xludf.DUMMYFUNCTION("""COMPUTED_VALUE"""),"")</f>
        <v/>
      </c>
      <c r="W338" s="65" t="str">
        <f ca="1">IFERROR(__xludf.DUMMYFUNCTION("""COMPUTED_VALUE"""),"")</f>
        <v/>
      </c>
      <c r="X338" s="65" t="str">
        <f ca="1">IFERROR(__xludf.DUMMYFUNCTION("""COMPUTED_VALUE"""),"")</f>
        <v/>
      </c>
      <c r="Y338" s="65" t="str">
        <f ca="1">IFERROR(__xludf.DUMMYFUNCTION("""COMPUTED_VALUE"""),"")</f>
        <v/>
      </c>
      <c r="Z338" s="65" t="str">
        <f ca="1">IFERROR(__xludf.DUMMYFUNCTION("""COMPUTED_VALUE"""),"")</f>
        <v/>
      </c>
      <c r="AA338" s="65" t="str">
        <f ca="1">IFERROR(__xludf.DUMMYFUNCTION("""COMPUTED_VALUE"""),"")</f>
        <v/>
      </c>
      <c r="AB338" s="65" t="str">
        <f ca="1">IFERROR(__xludf.DUMMYFUNCTION("""COMPUTED_VALUE"""),"")</f>
        <v/>
      </c>
      <c r="AC338" s="65" t="str">
        <f ca="1">IFERROR(__xludf.DUMMYFUNCTION("""COMPUTED_VALUE"""),"")</f>
        <v/>
      </c>
      <c r="AD338" s="65" t="str">
        <f ca="1">IFERROR(__xludf.DUMMYFUNCTION("""COMPUTED_VALUE"""),"")</f>
        <v/>
      </c>
      <c r="AE338" s="65" t="str">
        <f ca="1">IFERROR(__xludf.DUMMYFUNCTION("""COMPUTED_VALUE"""),"")</f>
        <v/>
      </c>
      <c r="AF338" s="65" t="str">
        <f ca="1">IFERROR(__xludf.DUMMYFUNCTION("""COMPUTED_VALUE"""),"")</f>
        <v/>
      </c>
      <c r="AG338" s="65" t="str">
        <f ca="1">IFERROR(__xludf.DUMMYFUNCTION("""COMPUTED_VALUE"""),"")</f>
        <v/>
      </c>
    </row>
    <row r="339" spans="1:33" ht="13">
      <c r="A339" s="63">
        <v>3</v>
      </c>
      <c r="B339" s="64" t="str">
        <f ca="1">IFERROR(__xludf.DUMMYFUNCTION("""COMPUTED_VALUE"""),"I.E. LEON XIII")</f>
        <v>I.E. LEON XIII</v>
      </c>
      <c r="C339" s="65">
        <f ca="1">IFERROR(__xludf.DUMMYFUNCTION("""COMPUTED_VALUE"""),5)</f>
        <v>5</v>
      </c>
      <c r="D339" s="66" t="str">
        <f ca="1">IFERROR(__xludf.DUMMYFUNCTION("""COMPUTED_VALUE"""),"Pendiente por Digitar")</f>
        <v>Pendiente por Digitar</v>
      </c>
      <c r="E339" s="65" t="str">
        <f ca="1">IFERROR(__xludf.DUMMYFUNCTION("""COMPUTED_VALUE"""),"")</f>
        <v/>
      </c>
      <c r="F339" s="65" t="str">
        <f ca="1">IFERROR(__xludf.DUMMYFUNCTION("""COMPUTED_VALUE"""),"")</f>
        <v/>
      </c>
      <c r="G339" s="65" t="str">
        <f ca="1">IFERROR(__xludf.DUMMYFUNCTION("""COMPUTED_VALUE"""),"")</f>
        <v/>
      </c>
      <c r="H339" s="65" t="str">
        <f ca="1">IFERROR(__xludf.DUMMYFUNCTION("""COMPUTED_VALUE"""),"")</f>
        <v/>
      </c>
      <c r="I339" s="65" t="str">
        <f ca="1">IFERROR(__xludf.DUMMYFUNCTION("""COMPUTED_VALUE"""),"")</f>
        <v/>
      </c>
      <c r="J339" s="65" t="str">
        <f ca="1">IFERROR(__xludf.DUMMYFUNCTION("""COMPUTED_VALUE"""),"")</f>
        <v/>
      </c>
      <c r="K339" s="65" t="str">
        <f ca="1">IFERROR(__xludf.DUMMYFUNCTION("""COMPUTED_VALUE"""),"")</f>
        <v/>
      </c>
      <c r="L339" s="65" t="str">
        <f ca="1">IFERROR(__xludf.DUMMYFUNCTION("""COMPUTED_VALUE"""),"")</f>
        <v/>
      </c>
      <c r="M339" s="65" t="str">
        <f ca="1">IFERROR(__xludf.DUMMYFUNCTION("""COMPUTED_VALUE"""),"")</f>
        <v/>
      </c>
      <c r="N339" s="65" t="str">
        <f ca="1">IFERROR(__xludf.DUMMYFUNCTION("""COMPUTED_VALUE"""),"")</f>
        <v/>
      </c>
      <c r="O339" s="65" t="str">
        <f ca="1">IFERROR(__xludf.DUMMYFUNCTION("""COMPUTED_VALUE"""),"")</f>
        <v/>
      </c>
      <c r="P339" s="65" t="str">
        <f ca="1">IFERROR(__xludf.DUMMYFUNCTION("""COMPUTED_VALUE"""),"")</f>
        <v/>
      </c>
      <c r="Q339" s="65" t="str">
        <f ca="1">IFERROR(__xludf.DUMMYFUNCTION("""COMPUTED_VALUE"""),"")</f>
        <v/>
      </c>
      <c r="R339" s="65" t="str">
        <f ca="1">IFERROR(__xludf.DUMMYFUNCTION("""COMPUTED_VALUE"""),"")</f>
        <v/>
      </c>
      <c r="S339" s="65" t="str">
        <f ca="1">IFERROR(__xludf.DUMMYFUNCTION("""COMPUTED_VALUE"""),"")</f>
        <v/>
      </c>
      <c r="T339" s="65" t="str">
        <f ca="1">IFERROR(__xludf.DUMMYFUNCTION("""COMPUTED_VALUE"""),"")</f>
        <v/>
      </c>
      <c r="U339" s="65" t="str">
        <f ca="1">IFERROR(__xludf.DUMMYFUNCTION("""COMPUTED_VALUE"""),"")</f>
        <v/>
      </c>
      <c r="V339" s="65" t="str">
        <f ca="1">IFERROR(__xludf.DUMMYFUNCTION("""COMPUTED_VALUE"""),"")</f>
        <v/>
      </c>
      <c r="W339" s="65" t="str">
        <f ca="1">IFERROR(__xludf.DUMMYFUNCTION("""COMPUTED_VALUE"""),"")</f>
        <v/>
      </c>
      <c r="X339" s="65" t="str">
        <f ca="1">IFERROR(__xludf.DUMMYFUNCTION("""COMPUTED_VALUE"""),"")</f>
        <v/>
      </c>
      <c r="Y339" s="65" t="str">
        <f ca="1">IFERROR(__xludf.DUMMYFUNCTION("""COMPUTED_VALUE"""),"")</f>
        <v/>
      </c>
      <c r="Z339" s="65" t="str">
        <f ca="1">IFERROR(__xludf.DUMMYFUNCTION("""COMPUTED_VALUE"""),"")</f>
        <v/>
      </c>
      <c r="AA339" s="65" t="str">
        <f ca="1">IFERROR(__xludf.DUMMYFUNCTION("""COMPUTED_VALUE"""),"")</f>
        <v/>
      </c>
      <c r="AB339" s="65" t="str">
        <f ca="1">IFERROR(__xludf.DUMMYFUNCTION("""COMPUTED_VALUE"""),"")</f>
        <v/>
      </c>
      <c r="AC339" s="65" t="str">
        <f ca="1">IFERROR(__xludf.DUMMYFUNCTION("""COMPUTED_VALUE"""),"")</f>
        <v/>
      </c>
      <c r="AD339" s="65" t="str">
        <f ca="1">IFERROR(__xludf.DUMMYFUNCTION("""COMPUTED_VALUE"""),"")</f>
        <v/>
      </c>
      <c r="AE339" s="65" t="str">
        <f ca="1">IFERROR(__xludf.DUMMYFUNCTION("""COMPUTED_VALUE"""),"")</f>
        <v/>
      </c>
      <c r="AF339" s="65" t="str">
        <f ca="1">IFERROR(__xludf.DUMMYFUNCTION("""COMPUTED_VALUE"""),"")</f>
        <v/>
      </c>
      <c r="AG339" s="65" t="str">
        <f ca="1">IFERROR(__xludf.DUMMYFUNCTION("""COMPUTED_VALUE"""),"")</f>
        <v/>
      </c>
    </row>
    <row r="340" spans="1:33" ht="13">
      <c r="A340" s="63">
        <v>3</v>
      </c>
      <c r="B340" s="64" t="str">
        <f ca="1">IFERROR(__xludf.DUMMYFUNCTION("""COMPUTED_VALUE"""),"I.E. LEON XIII")</f>
        <v>I.E. LEON XIII</v>
      </c>
      <c r="C340" s="65">
        <f ca="1">IFERROR(__xludf.DUMMYFUNCTION("""COMPUTED_VALUE"""),6)</f>
        <v>6</v>
      </c>
      <c r="D340" s="66" t="str">
        <f ca="1">IFERROR(__xludf.DUMMYFUNCTION("""COMPUTED_VALUE"""),"Pendiente por Digitar")</f>
        <v>Pendiente por Digitar</v>
      </c>
      <c r="E340" s="65" t="str">
        <f ca="1">IFERROR(__xludf.DUMMYFUNCTION("""COMPUTED_VALUE"""),"")</f>
        <v/>
      </c>
      <c r="F340" s="65" t="str">
        <f ca="1">IFERROR(__xludf.DUMMYFUNCTION("""COMPUTED_VALUE"""),"")</f>
        <v/>
      </c>
      <c r="G340" s="65" t="str">
        <f ca="1">IFERROR(__xludf.DUMMYFUNCTION("""COMPUTED_VALUE"""),"")</f>
        <v/>
      </c>
      <c r="H340" s="65" t="str">
        <f ca="1">IFERROR(__xludf.DUMMYFUNCTION("""COMPUTED_VALUE"""),"")</f>
        <v/>
      </c>
      <c r="I340" s="65" t="str">
        <f ca="1">IFERROR(__xludf.DUMMYFUNCTION("""COMPUTED_VALUE"""),"")</f>
        <v/>
      </c>
      <c r="J340" s="65" t="str">
        <f ca="1">IFERROR(__xludf.DUMMYFUNCTION("""COMPUTED_VALUE"""),"")</f>
        <v/>
      </c>
      <c r="K340" s="65" t="str">
        <f ca="1">IFERROR(__xludf.DUMMYFUNCTION("""COMPUTED_VALUE"""),"")</f>
        <v/>
      </c>
      <c r="L340" s="65" t="str">
        <f ca="1">IFERROR(__xludf.DUMMYFUNCTION("""COMPUTED_VALUE"""),"")</f>
        <v/>
      </c>
      <c r="M340" s="65" t="str">
        <f ca="1">IFERROR(__xludf.DUMMYFUNCTION("""COMPUTED_VALUE"""),"")</f>
        <v/>
      </c>
      <c r="N340" s="65" t="str">
        <f ca="1">IFERROR(__xludf.DUMMYFUNCTION("""COMPUTED_VALUE"""),"")</f>
        <v/>
      </c>
      <c r="O340" s="65" t="str">
        <f ca="1">IFERROR(__xludf.DUMMYFUNCTION("""COMPUTED_VALUE"""),"")</f>
        <v/>
      </c>
      <c r="P340" s="65" t="str">
        <f ca="1">IFERROR(__xludf.DUMMYFUNCTION("""COMPUTED_VALUE"""),"")</f>
        <v/>
      </c>
      <c r="Q340" s="65" t="str">
        <f ca="1">IFERROR(__xludf.DUMMYFUNCTION("""COMPUTED_VALUE"""),"")</f>
        <v/>
      </c>
      <c r="R340" s="65" t="str">
        <f ca="1">IFERROR(__xludf.DUMMYFUNCTION("""COMPUTED_VALUE"""),"")</f>
        <v/>
      </c>
      <c r="S340" s="65" t="str">
        <f ca="1">IFERROR(__xludf.DUMMYFUNCTION("""COMPUTED_VALUE"""),"")</f>
        <v/>
      </c>
      <c r="T340" s="65" t="str">
        <f ca="1">IFERROR(__xludf.DUMMYFUNCTION("""COMPUTED_VALUE"""),"")</f>
        <v/>
      </c>
      <c r="U340" s="65" t="str">
        <f ca="1">IFERROR(__xludf.DUMMYFUNCTION("""COMPUTED_VALUE"""),"")</f>
        <v/>
      </c>
      <c r="V340" s="65" t="str">
        <f ca="1">IFERROR(__xludf.DUMMYFUNCTION("""COMPUTED_VALUE"""),"")</f>
        <v/>
      </c>
      <c r="W340" s="65" t="str">
        <f ca="1">IFERROR(__xludf.DUMMYFUNCTION("""COMPUTED_VALUE"""),"")</f>
        <v/>
      </c>
      <c r="X340" s="65" t="str">
        <f ca="1">IFERROR(__xludf.DUMMYFUNCTION("""COMPUTED_VALUE"""),"")</f>
        <v/>
      </c>
      <c r="Y340" s="65" t="str">
        <f ca="1">IFERROR(__xludf.DUMMYFUNCTION("""COMPUTED_VALUE"""),"")</f>
        <v/>
      </c>
      <c r="Z340" s="65" t="str">
        <f ca="1">IFERROR(__xludf.DUMMYFUNCTION("""COMPUTED_VALUE"""),"")</f>
        <v/>
      </c>
      <c r="AA340" s="65" t="str">
        <f ca="1">IFERROR(__xludf.DUMMYFUNCTION("""COMPUTED_VALUE"""),"")</f>
        <v/>
      </c>
      <c r="AB340" s="65" t="str">
        <f ca="1">IFERROR(__xludf.DUMMYFUNCTION("""COMPUTED_VALUE"""),"")</f>
        <v/>
      </c>
      <c r="AC340" s="65" t="str">
        <f ca="1">IFERROR(__xludf.DUMMYFUNCTION("""COMPUTED_VALUE"""),"")</f>
        <v/>
      </c>
      <c r="AD340" s="65" t="str">
        <f ca="1">IFERROR(__xludf.DUMMYFUNCTION("""COMPUTED_VALUE"""),"")</f>
        <v/>
      </c>
      <c r="AE340" s="65" t="str">
        <f ca="1">IFERROR(__xludf.DUMMYFUNCTION("""COMPUTED_VALUE"""),"")</f>
        <v/>
      </c>
      <c r="AF340" s="65" t="str">
        <f ca="1">IFERROR(__xludf.DUMMYFUNCTION("""COMPUTED_VALUE"""),"")</f>
        <v/>
      </c>
      <c r="AG340" s="65" t="str">
        <f ca="1">IFERROR(__xludf.DUMMYFUNCTION("""COMPUTED_VALUE"""),"")</f>
        <v/>
      </c>
    </row>
    <row r="341" spans="1:33" ht="13">
      <c r="A341" s="63">
        <v>3</v>
      </c>
      <c r="B341" s="64" t="str">
        <f ca="1">IFERROR(__xludf.DUMMYFUNCTION("""COMPUTED_VALUE"""),"I.E. LEON XIII")</f>
        <v>I.E. LEON XIII</v>
      </c>
      <c r="C341" s="65">
        <f ca="1">IFERROR(__xludf.DUMMYFUNCTION("""COMPUTED_VALUE"""),7)</f>
        <v>7</v>
      </c>
      <c r="D341" s="66" t="str">
        <f ca="1">IFERROR(__xludf.DUMMYFUNCTION("""COMPUTED_VALUE"""),"Pendiente por Digitar")</f>
        <v>Pendiente por Digitar</v>
      </c>
      <c r="E341" s="65" t="str">
        <f ca="1">IFERROR(__xludf.DUMMYFUNCTION("""COMPUTED_VALUE"""),"")</f>
        <v/>
      </c>
      <c r="F341" s="65" t="str">
        <f ca="1">IFERROR(__xludf.DUMMYFUNCTION("""COMPUTED_VALUE"""),"")</f>
        <v/>
      </c>
      <c r="G341" s="65" t="str">
        <f ca="1">IFERROR(__xludf.DUMMYFUNCTION("""COMPUTED_VALUE"""),"")</f>
        <v/>
      </c>
      <c r="H341" s="65" t="str">
        <f ca="1">IFERROR(__xludf.DUMMYFUNCTION("""COMPUTED_VALUE"""),"")</f>
        <v/>
      </c>
      <c r="I341" s="65" t="str">
        <f ca="1">IFERROR(__xludf.DUMMYFUNCTION("""COMPUTED_VALUE"""),"")</f>
        <v/>
      </c>
      <c r="J341" s="65" t="str">
        <f ca="1">IFERROR(__xludf.DUMMYFUNCTION("""COMPUTED_VALUE"""),"")</f>
        <v/>
      </c>
      <c r="K341" s="65" t="str">
        <f ca="1">IFERROR(__xludf.DUMMYFUNCTION("""COMPUTED_VALUE"""),"")</f>
        <v/>
      </c>
      <c r="L341" s="65" t="str">
        <f ca="1">IFERROR(__xludf.DUMMYFUNCTION("""COMPUTED_VALUE"""),"")</f>
        <v/>
      </c>
      <c r="M341" s="65" t="str">
        <f ca="1">IFERROR(__xludf.DUMMYFUNCTION("""COMPUTED_VALUE"""),"")</f>
        <v/>
      </c>
      <c r="N341" s="65" t="str">
        <f ca="1">IFERROR(__xludf.DUMMYFUNCTION("""COMPUTED_VALUE"""),"")</f>
        <v/>
      </c>
      <c r="O341" s="65" t="str">
        <f ca="1">IFERROR(__xludf.DUMMYFUNCTION("""COMPUTED_VALUE"""),"")</f>
        <v/>
      </c>
      <c r="P341" s="65" t="str">
        <f ca="1">IFERROR(__xludf.DUMMYFUNCTION("""COMPUTED_VALUE"""),"")</f>
        <v/>
      </c>
      <c r="Q341" s="65" t="str">
        <f ca="1">IFERROR(__xludf.DUMMYFUNCTION("""COMPUTED_VALUE"""),"")</f>
        <v/>
      </c>
      <c r="R341" s="65" t="str">
        <f ca="1">IFERROR(__xludf.DUMMYFUNCTION("""COMPUTED_VALUE"""),"")</f>
        <v/>
      </c>
      <c r="S341" s="65" t="str">
        <f ca="1">IFERROR(__xludf.DUMMYFUNCTION("""COMPUTED_VALUE"""),"")</f>
        <v/>
      </c>
      <c r="T341" s="65" t="str">
        <f ca="1">IFERROR(__xludf.DUMMYFUNCTION("""COMPUTED_VALUE"""),"")</f>
        <v/>
      </c>
      <c r="U341" s="65" t="str">
        <f ca="1">IFERROR(__xludf.DUMMYFUNCTION("""COMPUTED_VALUE"""),"")</f>
        <v/>
      </c>
      <c r="V341" s="65" t="str">
        <f ca="1">IFERROR(__xludf.DUMMYFUNCTION("""COMPUTED_VALUE"""),"")</f>
        <v/>
      </c>
      <c r="W341" s="65" t="str">
        <f ca="1">IFERROR(__xludf.DUMMYFUNCTION("""COMPUTED_VALUE"""),"")</f>
        <v/>
      </c>
      <c r="X341" s="65" t="str">
        <f ca="1">IFERROR(__xludf.DUMMYFUNCTION("""COMPUTED_VALUE"""),"")</f>
        <v/>
      </c>
      <c r="Y341" s="65" t="str">
        <f ca="1">IFERROR(__xludf.DUMMYFUNCTION("""COMPUTED_VALUE"""),"")</f>
        <v/>
      </c>
      <c r="Z341" s="65" t="str">
        <f ca="1">IFERROR(__xludf.DUMMYFUNCTION("""COMPUTED_VALUE"""),"")</f>
        <v/>
      </c>
      <c r="AA341" s="65" t="str">
        <f ca="1">IFERROR(__xludf.DUMMYFUNCTION("""COMPUTED_VALUE"""),"")</f>
        <v/>
      </c>
      <c r="AB341" s="65" t="str">
        <f ca="1">IFERROR(__xludf.DUMMYFUNCTION("""COMPUTED_VALUE"""),"")</f>
        <v/>
      </c>
      <c r="AC341" s="65" t="str">
        <f ca="1">IFERROR(__xludf.DUMMYFUNCTION("""COMPUTED_VALUE"""),"")</f>
        <v/>
      </c>
      <c r="AD341" s="65" t="str">
        <f ca="1">IFERROR(__xludf.DUMMYFUNCTION("""COMPUTED_VALUE"""),"")</f>
        <v/>
      </c>
      <c r="AE341" s="65" t="str">
        <f ca="1">IFERROR(__xludf.DUMMYFUNCTION("""COMPUTED_VALUE"""),"")</f>
        <v/>
      </c>
      <c r="AF341" s="65" t="str">
        <f ca="1">IFERROR(__xludf.DUMMYFUNCTION("""COMPUTED_VALUE"""),"")</f>
        <v/>
      </c>
      <c r="AG341" s="65" t="str">
        <f ca="1">IFERROR(__xludf.DUMMYFUNCTION("""COMPUTED_VALUE"""),"")</f>
        <v/>
      </c>
    </row>
    <row r="342" spans="1:33" ht="13">
      <c r="A342" s="63">
        <v>3</v>
      </c>
      <c r="B342" s="64" t="str">
        <f ca="1">IFERROR(__xludf.DUMMYFUNCTION("""COMPUTED_VALUE"""),"I.E. LEON XIII")</f>
        <v>I.E. LEON XIII</v>
      </c>
      <c r="C342" s="65">
        <f ca="1">IFERROR(__xludf.DUMMYFUNCTION("""COMPUTED_VALUE"""),8)</f>
        <v>8</v>
      </c>
      <c r="D342" s="66" t="str">
        <f ca="1">IFERROR(__xludf.DUMMYFUNCTION("""COMPUTED_VALUE"""),"Pendiente por Digitar")</f>
        <v>Pendiente por Digitar</v>
      </c>
      <c r="E342" s="65" t="str">
        <f ca="1">IFERROR(__xludf.DUMMYFUNCTION("""COMPUTED_VALUE"""),"")</f>
        <v/>
      </c>
      <c r="F342" s="65" t="str">
        <f ca="1">IFERROR(__xludf.DUMMYFUNCTION("""COMPUTED_VALUE"""),"")</f>
        <v/>
      </c>
      <c r="G342" s="65" t="str">
        <f ca="1">IFERROR(__xludf.DUMMYFUNCTION("""COMPUTED_VALUE"""),"")</f>
        <v/>
      </c>
      <c r="H342" s="65" t="str">
        <f ca="1">IFERROR(__xludf.DUMMYFUNCTION("""COMPUTED_VALUE"""),"")</f>
        <v/>
      </c>
      <c r="I342" s="65" t="str">
        <f ca="1">IFERROR(__xludf.DUMMYFUNCTION("""COMPUTED_VALUE"""),"")</f>
        <v/>
      </c>
      <c r="J342" s="65" t="str">
        <f ca="1">IFERROR(__xludf.DUMMYFUNCTION("""COMPUTED_VALUE"""),"")</f>
        <v/>
      </c>
      <c r="K342" s="65" t="str">
        <f ca="1">IFERROR(__xludf.DUMMYFUNCTION("""COMPUTED_VALUE"""),"")</f>
        <v/>
      </c>
      <c r="L342" s="65" t="str">
        <f ca="1">IFERROR(__xludf.DUMMYFUNCTION("""COMPUTED_VALUE"""),"")</f>
        <v/>
      </c>
      <c r="M342" s="65" t="str">
        <f ca="1">IFERROR(__xludf.DUMMYFUNCTION("""COMPUTED_VALUE"""),"")</f>
        <v/>
      </c>
      <c r="N342" s="65" t="str">
        <f ca="1">IFERROR(__xludf.DUMMYFUNCTION("""COMPUTED_VALUE"""),"")</f>
        <v/>
      </c>
      <c r="O342" s="65" t="str">
        <f ca="1">IFERROR(__xludf.DUMMYFUNCTION("""COMPUTED_VALUE"""),"")</f>
        <v/>
      </c>
      <c r="P342" s="65" t="str">
        <f ca="1">IFERROR(__xludf.DUMMYFUNCTION("""COMPUTED_VALUE"""),"")</f>
        <v/>
      </c>
      <c r="Q342" s="65" t="str">
        <f ca="1">IFERROR(__xludf.DUMMYFUNCTION("""COMPUTED_VALUE"""),"")</f>
        <v/>
      </c>
      <c r="R342" s="65" t="str">
        <f ca="1">IFERROR(__xludf.DUMMYFUNCTION("""COMPUTED_VALUE"""),"")</f>
        <v/>
      </c>
      <c r="S342" s="65" t="str">
        <f ca="1">IFERROR(__xludf.DUMMYFUNCTION("""COMPUTED_VALUE"""),"")</f>
        <v/>
      </c>
      <c r="T342" s="65" t="str">
        <f ca="1">IFERROR(__xludf.DUMMYFUNCTION("""COMPUTED_VALUE"""),"")</f>
        <v/>
      </c>
      <c r="U342" s="65" t="str">
        <f ca="1">IFERROR(__xludf.DUMMYFUNCTION("""COMPUTED_VALUE"""),"")</f>
        <v/>
      </c>
      <c r="V342" s="65" t="str">
        <f ca="1">IFERROR(__xludf.DUMMYFUNCTION("""COMPUTED_VALUE"""),"")</f>
        <v/>
      </c>
      <c r="W342" s="65" t="str">
        <f ca="1">IFERROR(__xludf.DUMMYFUNCTION("""COMPUTED_VALUE"""),"")</f>
        <v/>
      </c>
      <c r="X342" s="65" t="str">
        <f ca="1">IFERROR(__xludf.DUMMYFUNCTION("""COMPUTED_VALUE"""),"")</f>
        <v/>
      </c>
      <c r="Y342" s="65" t="str">
        <f ca="1">IFERROR(__xludf.DUMMYFUNCTION("""COMPUTED_VALUE"""),"")</f>
        <v/>
      </c>
      <c r="Z342" s="65" t="str">
        <f ca="1">IFERROR(__xludf.DUMMYFUNCTION("""COMPUTED_VALUE"""),"")</f>
        <v/>
      </c>
      <c r="AA342" s="65" t="str">
        <f ca="1">IFERROR(__xludf.DUMMYFUNCTION("""COMPUTED_VALUE"""),"")</f>
        <v/>
      </c>
      <c r="AB342" s="65" t="str">
        <f ca="1">IFERROR(__xludf.DUMMYFUNCTION("""COMPUTED_VALUE"""),"")</f>
        <v/>
      </c>
      <c r="AC342" s="65" t="str">
        <f ca="1">IFERROR(__xludf.DUMMYFUNCTION("""COMPUTED_VALUE"""),"")</f>
        <v/>
      </c>
      <c r="AD342" s="65" t="str">
        <f ca="1">IFERROR(__xludf.DUMMYFUNCTION("""COMPUTED_VALUE"""),"")</f>
        <v/>
      </c>
      <c r="AE342" s="65" t="str">
        <f ca="1">IFERROR(__xludf.DUMMYFUNCTION("""COMPUTED_VALUE"""),"")</f>
        <v/>
      </c>
      <c r="AF342" s="65" t="str">
        <f ca="1">IFERROR(__xludf.DUMMYFUNCTION("""COMPUTED_VALUE"""),"")</f>
        <v/>
      </c>
      <c r="AG342" s="65" t="str">
        <f ca="1">IFERROR(__xludf.DUMMYFUNCTION("""COMPUTED_VALUE"""),"")</f>
        <v/>
      </c>
    </row>
    <row r="343" spans="1:33" ht="13">
      <c r="A343" s="63">
        <v>3</v>
      </c>
      <c r="B343" s="64" t="str">
        <f ca="1">IFERROR(__xludf.DUMMYFUNCTION("""COMPUTED_VALUE"""),"I.E. LEON XIII")</f>
        <v>I.E. LEON XIII</v>
      </c>
      <c r="C343" s="65">
        <f ca="1">IFERROR(__xludf.DUMMYFUNCTION("""COMPUTED_VALUE"""),9)</f>
        <v>9</v>
      </c>
      <c r="D343" s="66" t="str">
        <f ca="1">IFERROR(__xludf.DUMMYFUNCTION("""COMPUTED_VALUE"""),"Pendiente por Digitar")</f>
        <v>Pendiente por Digitar</v>
      </c>
      <c r="E343" s="65" t="str">
        <f ca="1">IFERROR(__xludf.DUMMYFUNCTION("""COMPUTED_VALUE"""),"")</f>
        <v/>
      </c>
      <c r="F343" s="65" t="str">
        <f ca="1">IFERROR(__xludf.DUMMYFUNCTION("""COMPUTED_VALUE"""),"")</f>
        <v/>
      </c>
      <c r="G343" s="65" t="str">
        <f ca="1">IFERROR(__xludf.DUMMYFUNCTION("""COMPUTED_VALUE"""),"")</f>
        <v/>
      </c>
      <c r="H343" s="65" t="str">
        <f ca="1">IFERROR(__xludf.DUMMYFUNCTION("""COMPUTED_VALUE"""),"")</f>
        <v/>
      </c>
      <c r="I343" s="65" t="str">
        <f ca="1">IFERROR(__xludf.DUMMYFUNCTION("""COMPUTED_VALUE"""),"")</f>
        <v/>
      </c>
      <c r="J343" s="65" t="str">
        <f ca="1">IFERROR(__xludf.DUMMYFUNCTION("""COMPUTED_VALUE"""),"")</f>
        <v/>
      </c>
      <c r="K343" s="65" t="str">
        <f ca="1">IFERROR(__xludf.DUMMYFUNCTION("""COMPUTED_VALUE"""),"")</f>
        <v/>
      </c>
      <c r="L343" s="65" t="str">
        <f ca="1">IFERROR(__xludf.DUMMYFUNCTION("""COMPUTED_VALUE"""),"")</f>
        <v/>
      </c>
      <c r="M343" s="65" t="str">
        <f ca="1">IFERROR(__xludf.DUMMYFUNCTION("""COMPUTED_VALUE"""),"")</f>
        <v/>
      </c>
      <c r="N343" s="65" t="str">
        <f ca="1">IFERROR(__xludf.DUMMYFUNCTION("""COMPUTED_VALUE"""),"")</f>
        <v/>
      </c>
      <c r="O343" s="65" t="str">
        <f ca="1">IFERROR(__xludf.DUMMYFUNCTION("""COMPUTED_VALUE"""),"")</f>
        <v/>
      </c>
      <c r="P343" s="65" t="str">
        <f ca="1">IFERROR(__xludf.DUMMYFUNCTION("""COMPUTED_VALUE"""),"")</f>
        <v/>
      </c>
      <c r="Q343" s="65" t="str">
        <f ca="1">IFERROR(__xludf.DUMMYFUNCTION("""COMPUTED_VALUE"""),"")</f>
        <v/>
      </c>
      <c r="R343" s="65" t="str">
        <f ca="1">IFERROR(__xludf.DUMMYFUNCTION("""COMPUTED_VALUE"""),"")</f>
        <v/>
      </c>
      <c r="S343" s="65" t="str">
        <f ca="1">IFERROR(__xludf.DUMMYFUNCTION("""COMPUTED_VALUE"""),"")</f>
        <v/>
      </c>
      <c r="T343" s="65" t="str">
        <f ca="1">IFERROR(__xludf.DUMMYFUNCTION("""COMPUTED_VALUE"""),"")</f>
        <v/>
      </c>
      <c r="U343" s="65" t="str">
        <f ca="1">IFERROR(__xludf.DUMMYFUNCTION("""COMPUTED_VALUE"""),"")</f>
        <v/>
      </c>
      <c r="V343" s="65" t="str">
        <f ca="1">IFERROR(__xludf.DUMMYFUNCTION("""COMPUTED_VALUE"""),"")</f>
        <v/>
      </c>
      <c r="W343" s="65" t="str">
        <f ca="1">IFERROR(__xludf.DUMMYFUNCTION("""COMPUTED_VALUE"""),"")</f>
        <v/>
      </c>
      <c r="X343" s="65" t="str">
        <f ca="1">IFERROR(__xludf.DUMMYFUNCTION("""COMPUTED_VALUE"""),"")</f>
        <v/>
      </c>
      <c r="Y343" s="65" t="str">
        <f ca="1">IFERROR(__xludf.DUMMYFUNCTION("""COMPUTED_VALUE"""),"")</f>
        <v/>
      </c>
      <c r="Z343" s="65" t="str">
        <f ca="1">IFERROR(__xludf.DUMMYFUNCTION("""COMPUTED_VALUE"""),"")</f>
        <v/>
      </c>
      <c r="AA343" s="65" t="str">
        <f ca="1">IFERROR(__xludf.DUMMYFUNCTION("""COMPUTED_VALUE"""),"")</f>
        <v/>
      </c>
      <c r="AB343" s="65" t="str">
        <f ca="1">IFERROR(__xludf.DUMMYFUNCTION("""COMPUTED_VALUE"""),"")</f>
        <v/>
      </c>
      <c r="AC343" s="65" t="str">
        <f ca="1">IFERROR(__xludf.DUMMYFUNCTION("""COMPUTED_VALUE"""),"")</f>
        <v/>
      </c>
      <c r="AD343" s="65" t="str">
        <f ca="1">IFERROR(__xludf.DUMMYFUNCTION("""COMPUTED_VALUE"""),"")</f>
        <v/>
      </c>
      <c r="AE343" s="65" t="str">
        <f ca="1">IFERROR(__xludf.DUMMYFUNCTION("""COMPUTED_VALUE"""),"")</f>
        <v/>
      </c>
      <c r="AF343" s="65" t="str">
        <f ca="1">IFERROR(__xludf.DUMMYFUNCTION("""COMPUTED_VALUE"""),"")</f>
        <v/>
      </c>
      <c r="AG343" s="65" t="str">
        <f ca="1">IFERROR(__xludf.DUMMYFUNCTION("""COMPUTED_VALUE"""),"")</f>
        <v/>
      </c>
    </row>
    <row r="344" spans="1:33" ht="13">
      <c r="A344" s="63">
        <v>3</v>
      </c>
      <c r="B344" s="64" t="str">
        <f ca="1">IFERROR(__xludf.DUMMYFUNCTION("""COMPUTED_VALUE"""),"I.E. LEON XIII")</f>
        <v>I.E. LEON XIII</v>
      </c>
      <c r="C344" s="65">
        <f ca="1">IFERROR(__xludf.DUMMYFUNCTION("""COMPUTED_VALUE"""),10)</f>
        <v>10</v>
      </c>
      <c r="D344" s="66" t="str">
        <f ca="1">IFERROR(__xludf.DUMMYFUNCTION("""COMPUTED_VALUE"""),"Pendiente por Digitar")</f>
        <v>Pendiente por Digitar</v>
      </c>
      <c r="E344" s="65" t="str">
        <f ca="1">IFERROR(__xludf.DUMMYFUNCTION("""COMPUTED_VALUE"""),"")</f>
        <v/>
      </c>
      <c r="F344" s="65" t="str">
        <f ca="1">IFERROR(__xludf.DUMMYFUNCTION("""COMPUTED_VALUE"""),"")</f>
        <v/>
      </c>
      <c r="G344" s="65" t="str">
        <f ca="1">IFERROR(__xludf.DUMMYFUNCTION("""COMPUTED_VALUE"""),"")</f>
        <v/>
      </c>
      <c r="H344" s="65" t="str">
        <f ca="1">IFERROR(__xludf.DUMMYFUNCTION("""COMPUTED_VALUE"""),"")</f>
        <v/>
      </c>
      <c r="I344" s="65" t="str">
        <f ca="1">IFERROR(__xludf.DUMMYFUNCTION("""COMPUTED_VALUE"""),"")</f>
        <v/>
      </c>
      <c r="J344" s="65" t="str">
        <f ca="1">IFERROR(__xludf.DUMMYFUNCTION("""COMPUTED_VALUE"""),"")</f>
        <v/>
      </c>
      <c r="K344" s="65" t="str">
        <f ca="1">IFERROR(__xludf.DUMMYFUNCTION("""COMPUTED_VALUE"""),"")</f>
        <v/>
      </c>
      <c r="L344" s="65" t="str">
        <f ca="1">IFERROR(__xludf.DUMMYFUNCTION("""COMPUTED_VALUE"""),"")</f>
        <v/>
      </c>
      <c r="M344" s="65" t="str">
        <f ca="1">IFERROR(__xludf.DUMMYFUNCTION("""COMPUTED_VALUE"""),"")</f>
        <v/>
      </c>
      <c r="N344" s="65" t="str">
        <f ca="1">IFERROR(__xludf.DUMMYFUNCTION("""COMPUTED_VALUE"""),"")</f>
        <v/>
      </c>
      <c r="O344" s="65" t="str">
        <f ca="1">IFERROR(__xludf.DUMMYFUNCTION("""COMPUTED_VALUE"""),"")</f>
        <v/>
      </c>
      <c r="P344" s="65" t="str">
        <f ca="1">IFERROR(__xludf.DUMMYFUNCTION("""COMPUTED_VALUE"""),"")</f>
        <v/>
      </c>
      <c r="Q344" s="65" t="str">
        <f ca="1">IFERROR(__xludf.DUMMYFUNCTION("""COMPUTED_VALUE"""),"")</f>
        <v/>
      </c>
      <c r="R344" s="65" t="str">
        <f ca="1">IFERROR(__xludf.DUMMYFUNCTION("""COMPUTED_VALUE"""),"")</f>
        <v/>
      </c>
      <c r="S344" s="65" t="str">
        <f ca="1">IFERROR(__xludf.DUMMYFUNCTION("""COMPUTED_VALUE"""),"")</f>
        <v/>
      </c>
      <c r="T344" s="65" t="str">
        <f ca="1">IFERROR(__xludf.DUMMYFUNCTION("""COMPUTED_VALUE"""),"")</f>
        <v/>
      </c>
      <c r="U344" s="65" t="str">
        <f ca="1">IFERROR(__xludf.DUMMYFUNCTION("""COMPUTED_VALUE"""),"")</f>
        <v/>
      </c>
      <c r="V344" s="65" t="str">
        <f ca="1">IFERROR(__xludf.DUMMYFUNCTION("""COMPUTED_VALUE"""),"")</f>
        <v/>
      </c>
      <c r="W344" s="65" t="str">
        <f ca="1">IFERROR(__xludf.DUMMYFUNCTION("""COMPUTED_VALUE"""),"")</f>
        <v/>
      </c>
      <c r="X344" s="65" t="str">
        <f ca="1">IFERROR(__xludf.DUMMYFUNCTION("""COMPUTED_VALUE"""),"")</f>
        <v/>
      </c>
      <c r="Y344" s="65" t="str">
        <f ca="1">IFERROR(__xludf.DUMMYFUNCTION("""COMPUTED_VALUE"""),"")</f>
        <v/>
      </c>
      <c r="Z344" s="65" t="str">
        <f ca="1">IFERROR(__xludf.DUMMYFUNCTION("""COMPUTED_VALUE"""),"")</f>
        <v/>
      </c>
      <c r="AA344" s="65" t="str">
        <f ca="1">IFERROR(__xludf.DUMMYFUNCTION("""COMPUTED_VALUE"""),"")</f>
        <v/>
      </c>
      <c r="AB344" s="65" t="str">
        <f ca="1">IFERROR(__xludf.DUMMYFUNCTION("""COMPUTED_VALUE"""),"")</f>
        <v/>
      </c>
      <c r="AC344" s="65" t="str">
        <f ca="1">IFERROR(__xludf.DUMMYFUNCTION("""COMPUTED_VALUE"""),"")</f>
        <v/>
      </c>
      <c r="AD344" s="65" t="str">
        <f ca="1">IFERROR(__xludf.DUMMYFUNCTION("""COMPUTED_VALUE"""),"")</f>
        <v/>
      </c>
      <c r="AE344" s="65" t="str">
        <f ca="1">IFERROR(__xludf.DUMMYFUNCTION("""COMPUTED_VALUE"""),"")</f>
        <v/>
      </c>
      <c r="AF344" s="65" t="str">
        <f ca="1">IFERROR(__xludf.DUMMYFUNCTION("""COMPUTED_VALUE"""),"")</f>
        <v/>
      </c>
      <c r="AG344" s="65" t="str">
        <f ca="1">IFERROR(__xludf.DUMMYFUNCTION("""COMPUTED_VALUE"""),"")</f>
        <v/>
      </c>
    </row>
    <row r="345" spans="1:33" ht="13">
      <c r="A345" s="63">
        <v>3</v>
      </c>
      <c r="B345" s="64" t="str">
        <f ca="1">IFERROR(__xludf.DUMMYFUNCTION("""COMPUTED_VALUE"""),"I.E. LEON XIII")</f>
        <v>I.E. LEON XIII</v>
      </c>
      <c r="C345" s="65">
        <f ca="1">IFERROR(__xludf.DUMMYFUNCTION("""COMPUTED_VALUE"""),11)</f>
        <v>11</v>
      </c>
      <c r="D345" s="66" t="str">
        <f ca="1">IFERROR(__xludf.DUMMYFUNCTION("""COMPUTED_VALUE"""),"Pendiente por Digitar")</f>
        <v>Pendiente por Digitar</v>
      </c>
      <c r="E345" s="65" t="str">
        <f ca="1">IFERROR(__xludf.DUMMYFUNCTION("""COMPUTED_VALUE"""),"")</f>
        <v/>
      </c>
      <c r="F345" s="65" t="str">
        <f ca="1">IFERROR(__xludf.DUMMYFUNCTION("""COMPUTED_VALUE"""),"")</f>
        <v/>
      </c>
      <c r="G345" s="65" t="str">
        <f ca="1">IFERROR(__xludf.DUMMYFUNCTION("""COMPUTED_VALUE"""),"")</f>
        <v/>
      </c>
      <c r="H345" s="65" t="str">
        <f ca="1">IFERROR(__xludf.DUMMYFUNCTION("""COMPUTED_VALUE"""),"")</f>
        <v/>
      </c>
      <c r="I345" s="65" t="str">
        <f ca="1">IFERROR(__xludf.DUMMYFUNCTION("""COMPUTED_VALUE"""),"")</f>
        <v/>
      </c>
      <c r="J345" s="65" t="str">
        <f ca="1">IFERROR(__xludf.DUMMYFUNCTION("""COMPUTED_VALUE"""),"")</f>
        <v/>
      </c>
      <c r="K345" s="65" t="str">
        <f ca="1">IFERROR(__xludf.DUMMYFUNCTION("""COMPUTED_VALUE"""),"")</f>
        <v/>
      </c>
      <c r="L345" s="65" t="str">
        <f ca="1">IFERROR(__xludf.DUMMYFUNCTION("""COMPUTED_VALUE"""),"")</f>
        <v/>
      </c>
      <c r="M345" s="65" t="str">
        <f ca="1">IFERROR(__xludf.DUMMYFUNCTION("""COMPUTED_VALUE"""),"")</f>
        <v/>
      </c>
      <c r="N345" s="65" t="str">
        <f ca="1">IFERROR(__xludf.DUMMYFUNCTION("""COMPUTED_VALUE"""),"")</f>
        <v/>
      </c>
      <c r="O345" s="65" t="str">
        <f ca="1">IFERROR(__xludf.DUMMYFUNCTION("""COMPUTED_VALUE"""),"")</f>
        <v/>
      </c>
      <c r="P345" s="65" t="str">
        <f ca="1">IFERROR(__xludf.DUMMYFUNCTION("""COMPUTED_VALUE"""),"")</f>
        <v/>
      </c>
      <c r="Q345" s="65" t="str">
        <f ca="1">IFERROR(__xludf.DUMMYFUNCTION("""COMPUTED_VALUE"""),"")</f>
        <v/>
      </c>
      <c r="R345" s="65" t="str">
        <f ca="1">IFERROR(__xludf.DUMMYFUNCTION("""COMPUTED_VALUE"""),"")</f>
        <v/>
      </c>
      <c r="S345" s="65" t="str">
        <f ca="1">IFERROR(__xludf.DUMMYFUNCTION("""COMPUTED_VALUE"""),"")</f>
        <v/>
      </c>
      <c r="T345" s="65" t="str">
        <f ca="1">IFERROR(__xludf.DUMMYFUNCTION("""COMPUTED_VALUE"""),"")</f>
        <v/>
      </c>
      <c r="U345" s="65" t="str">
        <f ca="1">IFERROR(__xludf.DUMMYFUNCTION("""COMPUTED_VALUE"""),"")</f>
        <v/>
      </c>
      <c r="V345" s="65" t="str">
        <f ca="1">IFERROR(__xludf.DUMMYFUNCTION("""COMPUTED_VALUE"""),"")</f>
        <v/>
      </c>
      <c r="W345" s="65" t="str">
        <f ca="1">IFERROR(__xludf.DUMMYFUNCTION("""COMPUTED_VALUE"""),"")</f>
        <v/>
      </c>
      <c r="X345" s="65" t="str">
        <f ca="1">IFERROR(__xludf.DUMMYFUNCTION("""COMPUTED_VALUE"""),"")</f>
        <v/>
      </c>
      <c r="Y345" s="65" t="str">
        <f ca="1">IFERROR(__xludf.DUMMYFUNCTION("""COMPUTED_VALUE"""),"")</f>
        <v/>
      </c>
      <c r="Z345" s="65" t="str">
        <f ca="1">IFERROR(__xludf.DUMMYFUNCTION("""COMPUTED_VALUE"""),"")</f>
        <v/>
      </c>
      <c r="AA345" s="65" t="str">
        <f ca="1">IFERROR(__xludf.DUMMYFUNCTION("""COMPUTED_VALUE"""),"")</f>
        <v/>
      </c>
      <c r="AB345" s="65" t="str">
        <f ca="1">IFERROR(__xludf.DUMMYFUNCTION("""COMPUTED_VALUE"""),"")</f>
        <v/>
      </c>
      <c r="AC345" s="65" t="str">
        <f ca="1">IFERROR(__xludf.DUMMYFUNCTION("""COMPUTED_VALUE"""),"")</f>
        <v/>
      </c>
      <c r="AD345" s="65" t="str">
        <f ca="1">IFERROR(__xludf.DUMMYFUNCTION("""COMPUTED_VALUE"""),"")</f>
        <v/>
      </c>
      <c r="AE345" s="65" t="str">
        <f ca="1">IFERROR(__xludf.DUMMYFUNCTION("""COMPUTED_VALUE"""),"")</f>
        <v/>
      </c>
      <c r="AF345" s="65" t="str">
        <f ca="1">IFERROR(__xludf.DUMMYFUNCTION("""COMPUTED_VALUE"""),"")</f>
        <v/>
      </c>
      <c r="AG345" s="65" t="str">
        <f ca="1">IFERROR(__xludf.DUMMYFUNCTION("""COMPUTED_VALUE"""),"")</f>
        <v/>
      </c>
    </row>
    <row r="346" spans="1:33" ht="13">
      <c r="A346" s="63">
        <v>3</v>
      </c>
      <c r="B346" s="64" t="str">
        <f ca="1">IFERROR(__xludf.DUMMYFUNCTION("""COMPUTED_VALUE"""),"I.E. LEON XIII")</f>
        <v>I.E. LEON XIII</v>
      </c>
      <c r="C346" s="65">
        <f ca="1">IFERROR(__xludf.DUMMYFUNCTION("""COMPUTED_VALUE"""),12)</f>
        <v>12</v>
      </c>
      <c r="D346" s="66" t="str">
        <f ca="1">IFERROR(__xludf.DUMMYFUNCTION("""COMPUTED_VALUE"""),"Pendiente por Digitar")</f>
        <v>Pendiente por Digitar</v>
      </c>
      <c r="E346" s="65" t="str">
        <f ca="1">IFERROR(__xludf.DUMMYFUNCTION("""COMPUTED_VALUE"""),"")</f>
        <v/>
      </c>
      <c r="F346" s="65" t="str">
        <f ca="1">IFERROR(__xludf.DUMMYFUNCTION("""COMPUTED_VALUE"""),"")</f>
        <v/>
      </c>
      <c r="G346" s="65" t="str">
        <f ca="1">IFERROR(__xludf.DUMMYFUNCTION("""COMPUTED_VALUE"""),"")</f>
        <v/>
      </c>
      <c r="H346" s="65" t="str">
        <f ca="1">IFERROR(__xludf.DUMMYFUNCTION("""COMPUTED_VALUE"""),"")</f>
        <v/>
      </c>
      <c r="I346" s="65" t="str">
        <f ca="1">IFERROR(__xludf.DUMMYFUNCTION("""COMPUTED_VALUE"""),"")</f>
        <v/>
      </c>
      <c r="J346" s="65" t="str">
        <f ca="1">IFERROR(__xludf.DUMMYFUNCTION("""COMPUTED_VALUE"""),"")</f>
        <v/>
      </c>
      <c r="K346" s="65" t="str">
        <f ca="1">IFERROR(__xludf.DUMMYFUNCTION("""COMPUTED_VALUE"""),"")</f>
        <v/>
      </c>
      <c r="L346" s="65" t="str">
        <f ca="1">IFERROR(__xludf.DUMMYFUNCTION("""COMPUTED_VALUE"""),"")</f>
        <v/>
      </c>
      <c r="M346" s="65" t="str">
        <f ca="1">IFERROR(__xludf.DUMMYFUNCTION("""COMPUTED_VALUE"""),"")</f>
        <v/>
      </c>
      <c r="N346" s="65" t="str">
        <f ca="1">IFERROR(__xludf.DUMMYFUNCTION("""COMPUTED_VALUE"""),"")</f>
        <v/>
      </c>
      <c r="O346" s="65" t="str">
        <f ca="1">IFERROR(__xludf.DUMMYFUNCTION("""COMPUTED_VALUE"""),"")</f>
        <v/>
      </c>
      <c r="P346" s="65" t="str">
        <f ca="1">IFERROR(__xludf.DUMMYFUNCTION("""COMPUTED_VALUE"""),"")</f>
        <v/>
      </c>
      <c r="Q346" s="65" t="str">
        <f ca="1">IFERROR(__xludf.DUMMYFUNCTION("""COMPUTED_VALUE"""),"")</f>
        <v/>
      </c>
      <c r="R346" s="65" t="str">
        <f ca="1">IFERROR(__xludf.DUMMYFUNCTION("""COMPUTED_VALUE"""),"")</f>
        <v/>
      </c>
      <c r="S346" s="65" t="str">
        <f ca="1">IFERROR(__xludf.DUMMYFUNCTION("""COMPUTED_VALUE"""),"")</f>
        <v/>
      </c>
      <c r="T346" s="65" t="str">
        <f ca="1">IFERROR(__xludf.DUMMYFUNCTION("""COMPUTED_VALUE"""),"")</f>
        <v/>
      </c>
      <c r="U346" s="65" t="str">
        <f ca="1">IFERROR(__xludf.DUMMYFUNCTION("""COMPUTED_VALUE"""),"")</f>
        <v/>
      </c>
      <c r="V346" s="65" t="str">
        <f ca="1">IFERROR(__xludf.DUMMYFUNCTION("""COMPUTED_VALUE"""),"")</f>
        <v/>
      </c>
      <c r="W346" s="65" t="str">
        <f ca="1">IFERROR(__xludf.DUMMYFUNCTION("""COMPUTED_VALUE"""),"")</f>
        <v/>
      </c>
      <c r="X346" s="65" t="str">
        <f ca="1">IFERROR(__xludf.DUMMYFUNCTION("""COMPUTED_VALUE"""),"")</f>
        <v/>
      </c>
      <c r="Y346" s="65" t="str">
        <f ca="1">IFERROR(__xludf.DUMMYFUNCTION("""COMPUTED_VALUE"""),"")</f>
        <v/>
      </c>
      <c r="Z346" s="65" t="str">
        <f ca="1">IFERROR(__xludf.DUMMYFUNCTION("""COMPUTED_VALUE"""),"")</f>
        <v/>
      </c>
      <c r="AA346" s="65" t="str">
        <f ca="1">IFERROR(__xludf.DUMMYFUNCTION("""COMPUTED_VALUE"""),"")</f>
        <v/>
      </c>
      <c r="AB346" s="65" t="str">
        <f ca="1">IFERROR(__xludf.DUMMYFUNCTION("""COMPUTED_VALUE"""),"")</f>
        <v/>
      </c>
      <c r="AC346" s="65" t="str">
        <f ca="1">IFERROR(__xludf.DUMMYFUNCTION("""COMPUTED_VALUE"""),"")</f>
        <v/>
      </c>
      <c r="AD346" s="65" t="str">
        <f ca="1">IFERROR(__xludf.DUMMYFUNCTION("""COMPUTED_VALUE"""),"")</f>
        <v/>
      </c>
      <c r="AE346" s="65" t="str">
        <f ca="1">IFERROR(__xludf.DUMMYFUNCTION("""COMPUTED_VALUE"""),"")</f>
        <v/>
      </c>
      <c r="AF346" s="65" t="str">
        <f ca="1">IFERROR(__xludf.DUMMYFUNCTION("""COMPUTED_VALUE"""),"")</f>
        <v/>
      </c>
      <c r="AG346" s="65" t="str">
        <f ca="1">IFERROR(__xludf.DUMMYFUNCTION("""COMPUTED_VALUE"""),"")</f>
        <v/>
      </c>
    </row>
    <row r="347" spans="1:33" ht="13">
      <c r="A347" s="63">
        <v>3</v>
      </c>
      <c r="B347" s="64" t="str">
        <f ca="1">IFERROR(__xludf.DUMMYFUNCTION("""COMPUTED_VALUE"""),"I.E. LEON XIII")</f>
        <v>I.E. LEON XIII</v>
      </c>
      <c r="C347" s="65">
        <f ca="1">IFERROR(__xludf.DUMMYFUNCTION("""COMPUTED_VALUE"""),13)</f>
        <v>13</v>
      </c>
      <c r="D347" s="66" t="str">
        <f ca="1">IFERROR(__xludf.DUMMYFUNCTION("""COMPUTED_VALUE"""),"Pendiente por Digitar")</f>
        <v>Pendiente por Digitar</v>
      </c>
      <c r="E347" s="65" t="str">
        <f ca="1">IFERROR(__xludf.DUMMYFUNCTION("""COMPUTED_VALUE"""),"")</f>
        <v/>
      </c>
      <c r="F347" s="65" t="str">
        <f ca="1">IFERROR(__xludf.DUMMYFUNCTION("""COMPUTED_VALUE"""),"")</f>
        <v/>
      </c>
      <c r="G347" s="65" t="str">
        <f ca="1">IFERROR(__xludf.DUMMYFUNCTION("""COMPUTED_VALUE"""),"")</f>
        <v/>
      </c>
      <c r="H347" s="65" t="str">
        <f ca="1">IFERROR(__xludf.DUMMYFUNCTION("""COMPUTED_VALUE"""),"")</f>
        <v/>
      </c>
      <c r="I347" s="65" t="str">
        <f ca="1">IFERROR(__xludf.DUMMYFUNCTION("""COMPUTED_VALUE"""),"")</f>
        <v/>
      </c>
      <c r="J347" s="65" t="str">
        <f ca="1">IFERROR(__xludf.DUMMYFUNCTION("""COMPUTED_VALUE"""),"")</f>
        <v/>
      </c>
      <c r="K347" s="65" t="str">
        <f ca="1">IFERROR(__xludf.DUMMYFUNCTION("""COMPUTED_VALUE"""),"")</f>
        <v/>
      </c>
      <c r="L347" s="65" t="str">
        <f ca="1">IFERROR(__xludf.DUMMYFUNCTION("""COMPUTED_VALUE"""),"")</f>
        <v/>
      </c>
      <c r="M347" s="65" t="str">
        <f ca="1">IFERROR(__xludf.DUMMYFUNCTION("""COMPUTED_VALUE"""),"")</f>
        <v/>
      </c>
      <c r="N347" s="65" t="str">
        <f ca="1">IFERROR(__xludf.DUMMYFUNCTION("""COMPUTED_VALUE"""),"")</f>
        <v/>
      </c>
      <c r="O347" s="65" t="str">
        <f ca="1">IFERROR(__xludf.DUMMYFUNCTION("""COMPUTED_VALUE"""),"")</f>
        <v/>
      </c>
      <c r="P347" s="65" t="str">
        <f ca="1">IFERROR(__xludf.DUMMYFUNCTION("""COMPUTED_VALUE"""),"")</f>
        <v/>
      </c>
      <c r="Q347" s="65" t="str">
        <f ca="1">IFERROR(__xludf.DUMMYFUNCTION("""COMPUTED_VALUE"""),"")</f>
        <v/>
      </c>
      <c r="R347" s="65" t="str">
        <f ca="1">IFERROR(__xludf.DUMMYFUNCTION("""COMPUTED_VALUE"""),"")</f>
        <v/>
      </c>
      <c r="S347" s="65" t="str">
        <f ca="1">IFERROR(__xludf.DUMMYFUNCTION("""COMPUTED_VALUE"""),"")</f>
        <v/>
      </c>
      <c r="T347" s="65" t="str">
        <f ca="1">IFERROR(__xludf.DUMMYFUNCTION("""COMPUTED_VALUE"""),"")</f>
        <v/>
      </c>
      <c r="U347" s="65" t="str">
        <f ca="1">IFERROR(__xludf.DUMMYFUNCTION("""COMPUTED_VALUE"""),"")</f>
        <v/>
      </c>
      <c r="V347" s="65" t="str">
        <f ca="1">IFERROR(__xludf.DUMMYFUNCTION("""COMPUTED_VALUE"""),"")</f>
        <v/>
      </c>
      <c r="W347" s="65" t="str">
        <f ca="1">IFERROR(__xludf.DUMMYFUNCTION("""COMPUTED_VALUE"""),"")</f>
        <v/>
      </c>
      <c r="X347" s="65" t="str">
        <f ca="1">IFERROR(__xludf.DUMMYFUNCTION("""COMPUTED_VALUE"""),"")</f>
        <v/>
      </c>
      <c r="Y347" s="65" t="str">
        <f ca="1">IFERROR(__xludf.DUMMYFUNCTION("""COMPUTED_VALUE"""),"")</f>
        <v/>
      </c>
      <c r="Z347" s="65" t="str">
        <f ca="1">IFERROR(__xludf.DUMMYFUNCTION("""COMPUTED_VALUE"""),"")</f>
        <v/>
      </c>
      <c r="AA347" s="65" t="str">
        <f ca="1">IFERROR(__xludf.DUMMYFUNCTION("""COMPUTED_VALUE"""),"")</f>
        <v/>
      </c>
      <c r="AB347" s="65" t="str">
        <f ca="1">IFERROR(__xludf.DUMMYFUNCTION("""COMPUTED_VALUE"""),"")</f>
        <v/>
      </c>
      <c r="AC347" s="65" t="str">
        <f ca="1">IFERROR(__xludf.DUMMYFUNCTION("""COMPUTED_VALUE"""),"")</f>
        <v/>
      </c>
      <c r="AD347" s="65" t="str">
        <f ca="1">IFERROR(__xludf.DUMMYFUNCTION("""COMPUTED_VALUE"""),"")</f>
        <v/>
      </c>
      <c r="AE347" s="65" t="str">
        <f ca="1">IFERROR(__xludf.DUMMYFUNCTION("""COMPUTED_VALUE"""),"")</f>
        <v/>
      </c>
      <c r="AF347" s="65" t="str">
        <f ca="1">IFERROR(__xludf.DUMMYFUNCTION("""COMPUTED_VALUE"""),"")</f>
        <v/>
      </c>
      <c r="AG347" s="65" t="str">
        <f ca="1">IFERROR(__xludf.DUMMYFUNCTION("""COMPUTED_VALUE"""),"")</f>
        <v/>
      </c>
    </row>
    <row r="348" spans="1:33" ht="13">
      <c r="A348" s="63">
        <v>3</v>
      </c>
      <c r="B348" s="64" t="str">
        <f ca="1">IFERROR(__xludf.DUMMYFUNCTION("""COMPUTED_VALUE"""),"I.E. LEON XIII")</f>
        <v>I.E. LEON XIII</v>
      </c>
      <c r="C348" s="65">
        <f ca="1">IFERROR(__xludf.DUMMYFUNCTION("""COMPUTED_VALUE"""),14)</f>
        <v>14</v>
      </c>
      <c r="D348" s="66" t="str">
        <f ca="1">IFERROR(__xludf.DUMMYFUNCTION("""COMPUTED_VALUE"""),"Pendiente por Digitar")</f>
        <v>Pendiente por Digitar</v>
      </c>
      <c r="E348" s="65" t="str">
        <f ca="1">IFERROR(__xludf.DUMMYFUNCTION("""COMPUTED_VALUE"""),"")</f>
        <v/>
      </c>
      <c r="F348" s="65" t="str">
        <f ca="1">IFERROR(__xludf.DUMMYFUNCTION("""COMPUTED_VALUE"""),"")</f>
        <v/>
      </c>
      <c r="G348" s="65" t="str">
        <f ca="1">IFERROR(__xludf.DUMMYFUNCTION("""COMPUTED_VALUE"""),"")</f>
        <v/>
      </c>
      <c r="H348" s="65" t="str">
        <f ca="1">IFERROR(__xludf.DUMMYFUNCTION("""COMPUTED_VALUE"""),"")</f>
        <v/>
      </c>
      <c r="I348" s="65" t="str">
        <f ca="1">IFERROR(__xludf.DUMMYFUNCTION("""COMPUTED_VALUE"""),"")</f>
        <v/>
      </c>
      <c r="J348" s="65" t="str">
        <f ca="1">IFERROR(__xludf.DUMMYFUNCTION("""COMPUTED_VALUE"""),"")</f>
        <v/>
      </c>
      <c r="K348" s="65" t="str">
        <f ca="1">IFERROR(__xludf.DUMMYFUNCTION("""COMPUTED_VALUE"""),"")</f>
        <v/>
      </c>
      <c r="L348" s="65" t="str">
        <f ca="1">IFERROR(__xludf.DUMMYFUNCTION("""COMPUTED_VALUE"""),"")</f>
        <v/>
      </c>
      <c r="M348" s="65" t="str">
        <f ca="1">IFERROR(__xludf.DUMMYFUNCTION("""COMPUTED_VALUE"""),"")</f>
        <v/>
      </c>
      <c r="N348" s="65" t="str">
        <f ca="1">IFERROR(__xludf.DUMMYFUNCTION("""COMPUTED_VALUE"""),"")</f>
        <v/>
      </c>
      <c r="O348" s="65" t="str">
        <f ca="1">IFERROR(__xludf.DUMMYFUNCTION("""COMPUTED_VALUE"""),"")</f>
        <v/>
      </c>
      <c r="P348" s="65" t="str">
        <f ca="1">IFERROR(__xludf.DUMMYFUNCTION("""COMPUTED_VALUE"""),"")</f>
        <v/>
      </c>
      <c r="Q348" s="65" t="str">
        <f ca="1">IFERROR(__xludf.DUMMYFUNCTION("""COMPUTED_VALUE"""),"")</f>
        <v/>
      </c>
      <c r="R348" s="65" t="str">
        <f ca="1">IFERROR(__xludf.DUMMYFUNCTION("""COMPUTED_VALUE"""),"")</f>
        <v/>
      </c>
      <c r="S348" s="65" t="str">
        <f ca="1">IFERROR(__xludf.DUMMYFUNCTION("""COMPUTED_VALUE"""),"")</f>
        <v/>
      </c>
      <c r="T348" s="65" t="str">
        <f ca="1">IFERROR(__xludf.DUMMYFUNCTION("""COMPUTED_VALUE"""),"")</f>
        <v/>
      </c>
      <c r="U348" s="65" t="str">
        <f ca="1">IFERROR(__xludf.DUMMYFUNCTION("""COMPUTED_VALUE"""),"")</f>
        <v/>
      </c>
      <c r="V348" s="65" t="str">
        <f ca="1">IFERROR(__xludf.DUMMYFUNCTION("""COMPUTED_VALUE"""),"")</f>
        <v/>
      </c>
      <c r="W348" s="65" t="str">
        <f ca="1">IFERROR(__xludf.DUMMYFUNCTION("""COMPUTED_VALUE"""),"")</f>
        <v/>
      </c>
      <c r="X348" s="65" t="str">
        <f ca="1">IFERROR(__xludf.DUMMYFUNCTION("""COMPUTED_VALUE"""),"")</f>
        <v/>
      </c>
      <c r="Y348" s="65" t="str">
        <f ca="1">IFERROR(__xludf.DUMMYFUNCTION("""COMPUTED_VALUE"""),"")</f>
        <v/>
      </c>
      <c r="Z348" s="65" t="str">
        <f ca="1">IFERROR(__xludf.DUMMYFUNCTION("""COMPUTED_VALUE"""),"")</f>
        <v/>
      </c>
      <c r="AA348" s="65" t="str">
        <f ca="1">IFERROR(__xludf.DUMMYFUNCTION("""COMPUTED_VALUE"""),"")</f>
        <v/>
      </c>
      <c r="AB348" s="65" t="str">
        <f ca="1">IFERROR(__xludf.DUMMYFUNCTION("""COMPUTED_VALUE"""),"")</f>
        <v/>
      </c>
      <c r="AC348" s="65" t="str">
        <f ca="1">IFERROR(__xludf.DUMMYFUNCTION("""COMPUTED_VALUE"""),"")</f>
        <v/>
      </c>
      <c r="AD348" s="65" t="str">
        <f ca="1">IFERROR(__xludf.DUMMYFUNCTION("""COMPUTED_VALUE"""),"")</f>
        <v/>
      </c>
      <c r="AE348" s="65" t="str">
        <f ca="1">IFERROR(__xludf.DUMMYFUNCTION("""COMPUTED_VALUE"""),"")</f>
        <v/>
      </c>
      <c r="AF348" s="65" t="str">
        <f ca="1">IFERROR(__xludf.DUMMYFUNCTION("""COMPUTED_VALUE"""),"")</f>
        <v/>
      </c>
      <c r="AG348" s="65" t="str">
        <f ca="1">IFERROR(__xludf.DUMMYFUNCTION("""COMPUTED_VALUE"""),"")</f>
        <v/>
      </c>
    </row>
    <row r="349" spans="1:33" ht="13">
      <c r="A349" s="63">
        <v>3</v>
      </c>
      <c r="B349" s="64" t="str">
        <f ca="1">IFERROR(__xludf.DUMMYFUNCTION("""COMPUTED_VALUE"""),"I.E. LEON XIII")</f>
        <v>I.E. LEON XIII</v>
      </c>
      <c r="C349" s="65">
        <f ca="1">IFERROR(__xludf.DUMMYFUNCTION("""COMPUTED_VALUE"""),15)</f>
        <v>15</v>
      </c>
      <c r="D349" s="66" t="str">
        <f ca="1">IFERROR(__xludf.DUMMYFUNCTION("""COMPUTED_VALUE"""),"Pendiente por Digitar")</f>
        <v>Pendiente por Digitar</v>
      </c>
      <c r="E349" s="65" t="str">
        <f ca="1">IFERROR(__xludf.DUMMYFUNCTION("""COMPUTED_VALUE"""),"")</f>
        <v/>
      </c>
      <c r="F349" s="65" t="str">
        <f ca="1">IFERROR(__xludf.DUMMYFUNCTION("""COMPUTED_VALUE"""),"")</f>
        <v/>
      </c>
      <c r="G349" s="65" t="str">
        <f ca="1">IFERROR(__xludf.DUMMYFUNCTION("""COMPUTED_VALUE"""),"")</f>
        <v/>
      </c>
      <c r="H349" s="65" t="str">
        <f ca="1">IFERROR(__xludf.DUMMYFUNCTION("""COMPUTED_VALUE"""),"")</f>
        <v/>
      </c>
      <c r="I349" s="65" t="str">
        <f ca="1">IFERROR(__xludf.DUMMYFUNCTION("""COMPUTED_VALUE"""),"")</f>
        <v/>
      </c>
      <c r="J349" s="65" t="str">
        <f ca="1">IFERROR(__xludf.DUMMYFUNCTION("""COMPUTED_VALUE"""),"")</f>
        <v/>
      </c>
      <c r="K349" s="65" t="str">
        <f ca="1">IFERROR(__xludf.DUMMYFUNCTION("""COMPUTED_VALUE"""),"")</f>
        <v/>
      </c>
      <c r="L349" s="65" t="str">
        <f ca="1">IFERROR(__xludf.DUMMYFUNCTION("""COMPUTED_VALUE"""),"")</f>
        <v/>
      </c>
      <c r="M349" s="65" t="str">
        <f ca="1">IFERROR(__xludf.DUMMYFUNCTION("""COMPUTED_VALUE"""),"")</f>
        <v/>
      </c>
      <c r="N349" s="65" t="str">
        <f ca="1">IFERROR(__xludf.DUMMYFUNCTION("""COMPUTED_VALUE"""),"")</f>
        <v/>
      </c>
      <c r="O349" s="65" t="str">
        <f ca="1">IFERROR(__xludf.DUMMYFUNCTION("""COMPUTED_VALUE"""),"")</f>
        <v/>
      </c>
      <c r="P349" s="65" t="str">
        <f ca="1">IFERROR(__xludf.DUMMYFUNCTION("""COMPUTED_VALUE"""),"")</f>
        <v/>
      </c>
      <c r="Q349" s="65" t="str">
        <f ca="1">IFERROR(__xludf.DUMMYFUNCTION("""COMPUTED_VALUE"""),"")</f>
        <v/>
      </c>
      <c r="R349" s="65" t="str">
        <f ca="1">IFERROR(__xludf.DUMMYFUNCTION("""COMPUTED_VALUE"""),"")</f>
        <v/>
      </c>
      <c r="S349" s="65" t="str">
        <f ca="1">IFERROR(__xludf.DUMMYFUNCTION("""COMPUTED_VALUE"""),"")</f>
        <v/>
      </c>
      <c r="T349" s="65" t="str">
        <f ca="1">IFERROR(__xludf.DUMMYFUNCTION("""COMPUTED_VALUE"""),"")</f>
        <v/>
      </c>
      <c r="U349" s="65" t="str">
        <f ca="1">IFERROR(__xludf.DUMMYFUNCTION("""COMPUTED_VALUE"""),"")</f>
        <v/>
      </c>
      <c r="V349" s="65" t="str">
        <f ca="1">IFERROR(__xludf.DUMMYFUNCTION("""COMPUTED_VALUE"""),"")</f>
        <v/>
      </c>
      <c r="W349" s="65" t="str">
        <f ca="1">IFERROR(__xludf.DUMMYFUNCTION("""COMPUTED_VALUE"""),"")</f>
        <v/>
      </c>
      <c r="X349" s="65" t="str">
        <f ca="1">IFERROR(__xludf.DUMMYFUNCTION("""COMPUTED_VALUE"""),"")</f>
        <v/>
      </c>
      <c r="Y349" s="65" t="str">
        <f ca="1">IFERROR(__xludf.DUMMYFUNCTION("""COMPUTED_VALUE"""),"")</f>
        <v/>
      </c>
      <c r="Z349" s="65" t="str">
        <f ca="1">IFERROR(__xludf.DUMMYFUNCTION("""COMPUTED_VALUE"""),"")</f>
        <v/>
      </c>
      <c r="AA349" s="65" t="str">
        <f ca="1">IFERROR(__xludf.DUMMYFUNCTION("""COMPUTED_VALUE"""),"")</f>
        <v/>
      </c>
      <c r="AB349" s="65" t="str">
        <f ca="1">IFERROR(__xludf.DUMMYFUNCTION("""COMPUTED_VALUE"""),"")</f>
        <v/>
      </c>
      <c r="AC349" s="65" t="str">
        <f ca="1">IFERROR(__xludf.DUMMYFUNCTION("""COMPUTED_VALUE"""),"")</f>
        <v/>
      </c>
      <c r="AD349" s="65" t="str">
        <f ca="1">IFERROR(__xludf.DUMMYFUNCTION("""COMPUTED_VALUE"""),"")</f>
        <v/>
      </c>
      <c r="AE349" s="65" t="str">
        <f ca="1">IFERROR(__xludf.DUMMYFUNCTION("""COMPUTED_VALUE"""),"")</f>
        <v/>
      </c>
      <c r="AF349" s="65" t="str">
        <f ca="1">IFERROR(__xludf.DUMMYFUNCTION("""COMPUTED_VALUE"""),"")</f>
        <v/>
      </c>
      <c r="AG349" s="65" t="str">
        <f ca="1">IFERROR(__xludf.DUMMYFUNCTION("""COMPUTED_VALUE"""),"")</f>
        <v/>
      </c>
    </row>
    <row r="350" spans="1:33" ht="13">
      <c r="A350" s="63">
        <v>3</v>
      </c>
      <c r="B350" s="64" t="str">
        <f ca="1">IFERROR(__xludf.DUMMYFUNCTION("""COMPUTED_VALUE"""),"I.E. LEON XIII")</f>
        <v>I.E. LEON XIII</v>
      </c>
      <c r="C350" s="65">
        <f ca="1">IFERROR(__xludf.DUMMYFUNCTION("""COMPUTED_VALUE"""),16)</f>
        <v>16</v>
      </c>
      <c r="D350" s="66" t="str">
        <f ca="1">IFERROR(__xludf.DUMMYFUNCTION("""COMPUTED_VALUE"""),"Pendiente por Digitar")</f>
        <v>Pendiente por Digitar</v>
      </c>
      <c r="E350" s="65" t="str">
        <f ca="1">IFERROR(__xludf.DUMMYFUNCTION("""COMPUTED_VALUE"""),"")</f>
        <v/>
      </c>
      <c r="F350" s="65" t="str">
        <f ca="1">IFERROR(__xludf.DUMMYFUNCTION("""COMPUTED_VALUE"""),"")</f>
        <v/>
      </c>
      <c r="G350" s="65" t="str">
        <f ca="1">IFERROR(__xludf.DUMMYFUNCTION("""COMPUTED_VALUE"""),"")</f>
        <v/>
      </c>
      <c r="H350" s="65" t="str">
        <f ca="1">IFERROR(__xludf.DUMMYFUNCTION("""COMPUTED_VALUE"""),"")</f>
        <v/>
      </c>
      <c r="I350" s="65" t="str">
        <f ca="1">IFERROR(__xludf.DUMMYFUNCTION("""COMPUTED_VALUE"""),"")</f>
        <v/>
      </c>
      <c r="J350" s="65" t="str">
        <f ca="1">IFERROR(__xludf.DUMMYFUNCTION("""COMPUTED_VALUE"""),"")</f>
        <v/>
      </c>
      <c r="K350" s="65" t="str">
        <f ca="1">IFERROR(__xludf.DUMMYFUNCTION("""COMPUTED_VALUE"""),"")</f>
        <v/>
      </c>
      <c r="L350" s="65" t="str">
        <f ca="1">IFERROR(__xludf.DUMMYFUNCTION("""COMPUTED_VALUE"""),"")</f>
        <v/>
      </c>
      <c r="M350" s="65" t="str">
        <f ca="1">IFERROR(__xludf.DUMMYFUNCTION("""COMPUTED_VALUE"""),"")</f>
        <v/>
      </c>
      <c r="N350" s="65" t="str">
        <f ca="1">IFERROR(__xludf.DUMMYFUNCTION("""COMPUTED_VALUE"""),"")</f>
        <v/>
      </c>
      <c r="O350" s="65" t="str">
        <f ca="1">IFERROR(__xludf.DUMMYFUNCTION("""COMPUTED_VALUE"""),"")</f>
        <v/>
      </c>
      <c r="P350" s="65" t="str">
        <f ca="1">IFERROR(__xludf.DUMMYFUNCTION("""COMPUTED_VALUE"""),"")</f>
        <v/>
      </c>
      <c r="Q350" s="65" t="str">
        <f ca="1">IFERROR(__xludf.DUMMYFUNCTION("""COMPUTED_VALUE"""),"")</f>
        <v/>
      </c>
      <c r="R350" s="65" t="str">
        <f ca="1">IFERROR(__xludf.DUMMYFUNCTION("""COMPUTED_VALUE"""),"")</f>
        <v/>
      </c>
      <c r="S350" s="65" t="str">
        <f ca="1">IFERROR(__xludf.DUMMYFUNCTION("""COMPUTED_VALUE"""),"")</f>
        <v/>
      </c>
      <c r="T350" s="65" t="str">
        <f ca="1">IFERROR(__xludf.DUMMYFUNCTION("""COMPUTED_VALUE"""),"")</f>
        <v/>
      </c>
      <c r="U350" s="65" t="str">
        <f ca="1">IFERROR(__xludf.DUMMYFUNCTION("""COMPUTED_VALUE"""),"")</f>
        <v/>
      </c>
      <c r="V350" s="65" t="str">
        <f ca="1">IFERROR(__xludf.DUMMYFUNCTION("""COMPUTED_VALUE"""),"")</f>
        <v/>
      </c>
      <c r="W350" s="65" t="str">
        <f ca="1">IFERROR(__xludf.DUMMYFUNCTION("""COMPUTED_VALUE"""),"")</f>
        <v/>
      </c>
      <c r="X350" s="65" t="str">
        <f ca="1">IFERROR(__xludf.DUMMYFUNCTION("""COMPUTED_VALUE"""),"")</f>
        <v/>
      </c>
      <c r="Y350" s="65" t="str">
        <f ca="1">IFERROR(__xludf.DUMMYFUNCTION("""COMPUTED_VALUE"""),"")</f>
        <v/>
      </c>
      <c r="Z350" s="65" t="str">
        <f ca="1">IFERROR(__xludf.DUMMYFUNCTION("""COMPUTED_VALUE"""),"")</f>
        <v/>
      </c>
      <c r="AA350" s="65" t="str">
        <f ca="1">IFERROR(__xludf.DUMMYFUNCTION("""COMPUTED_VALUE"""),"")</f>
        <v/>
      </c>
      <c r="AB350" s="65" t="str">
        <f ca="1">IFERROR(__xludf.DUMMYFUNCTION("""COMPUTED_VALUE"""),"")</f>
        <v/>
      </c>
      <c r="AC350" s="65" t="str">
        <f ca="1">IFERROR(__xludf.DUMMYFUNCTION("""COMPUTED_VALUE"""),"")</f>
        <v/>
      </c>
      <c r="AD350" s="65" t="str">
        <f ca="1">IFERROR(__xludf.DUMMYFUNCTION("""COMPUTED_VALUE"""),"")</f>
        <v/>
      </c>
      <c r="AE350" s="65" t="str">
        <f ca="1">IFERROR(__xludf.DUMMYFUNCTION("""COMPUTED_VALUE"""),"")</f>
        <v/>
      </c>
      <c r="AF350" s="65" t="str">
        <f ca="1">IFERROR(__xludf.DUMMYFUNCTION("""COMPUTED_VALUE"""),"")</f>
        <v/>
      </c>
      <c r="AG350" s="65" t="str">
        <f ca="1">IFERROR(__xludf.DUMMYFUNCTION("""COMPUTED_VALUE"""),"")</f>
        <v/>
      </c>
    </row>
    <row r="351" spans="1:33" ht="13">
      <c r="A351" s="63">
        <v>3</v>
      </c>
      <c r="B351" s="64" t="str">
        <f ca="1">IFERROR(__xludf.DUMMYFUNCTION("""COMPUTED_VALUE"""),"I.E. LEON XIII")</f>
        <v>I.E. LEON XIII</v>
      </c>
      <c r="C351" s="65">
        <f ca="1">IFERROR(__xludf.DUMMYFUNCTION("""COMPUTED_VALUE"""),17)</f>
        <v>17</v>
      </c>
      <c r="D351" s="66" t="str">
        <f ca="1">IFERROR(__xludf.DUMMYFUNCTION("""COMPUTED_VALUE"""),"Pendiente por Digitar")</f>
        <v>Pendiente por Digitar</v>
      </c>
      <c r="E351" s="65" t="str">
        <f ca="1">IFERROR(__xludf.DUMMYFUNCTION("""COMPUTED_VALUE"""),"")</f>
        <v/>
      </c>
      <c r="F351" s="65" t="str">
        <f ca="1">IFERROR(__xludf.DUMMYFUNCTION("""COMPUTED_VALUE"""),"")</f>
        <v/>
      </c>
      <c r="G351" s="65" t="str">
        <f ca="1">IFERROR(__xludf.DUMMYFUNCTION("""COMPUTED_VALUE"""),"")</f>
        <v/>
      </c>
      <c r="H351" s="65" t="str">
        <f ca="1">IFERROR(__xludf.DUMMYFUNCTION("""COMPUTED_VALUE"""),"")</f>
        <v/>
      </c>
      <c r="I351" s="65" t="str">
        <f ca="1">IFERROR(__xludf.DUMMYFUNCTION("""COMPUTED_VALUE"""),"")</f>
        <v/>
      </c>
      <c r="J351" s="65" t="str">
        <f ca="1">IFERROR(__xludf.DUMMYFUNCTION("""COMPUTED_VALUE"""),"")</f>
        <v/>
      </c>
      <c r="K351" s="65" t="str">
        <f ca="1">IFERROR(__xludf.DUMMYFUNCTION("""COMPUTED_VALUE"""),"")</f>
        <v/>
      </c>
      <c r="L351" s="65" t="str">
        <f ca="1">IFERROR(__xludf.DUMMYFUNCTION("""COMPUTED_VALUE"""),"")</f>
        <v/>
      </c>
      <c r="M351" s="65" t="str">
        <f ca="1">IFERROR(__xludf.DUMMYFUNCTION("""COMPUTED_VALUE"""),"")</f>
        <v/>
      </c>
      <c r="N351" s="65" t="str">
        <f ca="1">IFERROR(__xludf.DUMMYFUNCTION("""COMPUTED_VALUE"""),"")</f>
        <v/>
      </c>
      <c r="O351" s="65" t="str">
        <f ca="1">IFERROR(__xludf.DUMMYFUNCTION("""COMPUTED_VALUE"""),"")</f>
        <v/>
      </c>
      <c r="P351" s="65" t="str">
        <f ca="1">IFERROR(__xludf.DUMMYFUNCTION("""COMPUTED_VALUE"""),"")</f>
        <v/>
      </c>
      <c r="Q351" s="65" t="str">
        <f ca="1">IFERROR(__xludf.DUMMYFUNCTION("""COMPUTED_VALUE"""),"")</f>
        <v/>
      </c>
      <c r="R351" s="65" t="str">
        <f ca="1">IFERROR(__xludf.DUMMYFUNCTION("""COMPUTED_VALUE"""),"")</f>
        <v/>
      </c>
      <c r="S351" s="65" t="str">
        <f ca="1">IFERROR(__xludf.DUMMYFUNCTION("""COMPUTED_VALUE"""),"")</f>
        <v/>
      </c>
      <c r="T351" s="65" t="str">
        <f ca="1">IFERROR(__xludf.DUMMYFUNCTION("""COMPUTED_VALUE"""),"")</f>
        <v/>
      </c>
      <c r="U351" s="65" t="str">
        <f ca="1">IFERROR(__xludf.DUMMYFUNCTION("""COMPUTED_VALUE"""),"")</f>
        <v/>
      </c>
      <c r="V351" s="65" t="str">
        <f ca="1">IFERROR(__xludf.DUMMYFUNCTION("""COMPUTED_VALUE"""),"")</f>
        <v/>
      </c>
      <c r="W351" s="65" t="str">
        <f ca="1">IFERROR(__xludf.DUMMYFUNCTION("""COMPUTED_VALUE"""),"")</f>
        <v/>
      </c>
      <c r="X351" s="65" t="str">
        <f ca="1">IFERROR(__xludf.DUMMYFUNCTION("""COMPUTED_VALUE"""),"")</f>
        <v/>
      </c>
      <c r="Y351" s="65" t="str">
        <f ca="1">IFERROR(__xludf.DUMMYFUNCTION("""COMPUTED_VALUE"""),"")</f>
        <v/>
      </c>
      <c r="Z351" s="65" t="str">
        <f ca="1">IFERROR(__xludf.DUMMYFUNCTION("""COMPUTED_VALUE"""),"")</f>
        <v/>
      </c>
      <c r="AA351" s="65" t="str">
        <f ca="1">IFERROR(__xludf.DUMMYFUNCTION("""COMPUTED_VALUE"""),"")</f>
        <v/>
      </c>
      <c r="AB351" s="65" t="str">
        <f ca="1">IFERROR(__xludf.DUMMYFUNCTION("""COMPUTED_VALUE"""),"")</f>
        <v/>
      </c>
      <c r="AC351" s="65" t="str">
        <f ca="1">IFERROR(__xludf.DUMMYFUNCTION("""COMPUTED_VALUE"""),"")</f>
        <v/>
      </c>
      <c r="AD351" s="65" t="str">
        <f ca="1">IFERROR(__xludf.DUMMYFUNCTION("""COMPUTED_VALUE"""),"")</f>
        <v/>
      </c>
      <c r="AE351" s="65" t="str">
        <f ca="1">IFERROR(__xludf.DUMMYFUNCTION("""COMPUTED_VALUE"""),"")</f>
        <v/>
      </c>
      <c r="AF351" s="65" t="str">
        <f ca="1">IFERROR(__xludf.DUMMYFUNCTION("""COMPUTED_VALUE"""),"")</f>
        <v/>
      </c>
      <c r="AG351" s="65" t="str">
        <f ca="1">IFERROR(__xludf.DUMMYFUNCTION("""COMPUTED_VALUE"""),"")</f>
        <v/>
      </c>
    </row>
    <row r="352" spans="1:33" ht="13">
      <c r="A352" s="63">
        <v>3</v>
      </c>
      <c r="B352" s="64" t="str">
        <f ca="1">IFERROR(__xludf.DUMMYFUNCTION("""COMPUTED_VALUE"""),"I.E. LEON XIII")</f>
        <v>I.E. LEON XIII</v>
      </c>
      <c r="C352" s="65">
        <f ca="1">IFERROR(__xludf.DUMMYFUNCTION("""COMPUTED_VALUE"""),18)</f>
        <v>18</v>
      </c>
      <c r="D352" s="66" t="str">
        <f ca="1">IFERROR(__xludf.DUMMYFUNCTION("""COMPUTED_VALUE"""),"Pendiente por Digitar")</f>
        <v>Pendiente por Digitar</v>
      </c>
      <c r="E352" s="65" t="str">
        <f ca="1">IFERROR(__xludf.DUMMYFUNCTION("""COMPUTED_VALUE"""),"")</f>
        <v/>
      </c>
      <c r="F352" s="65" t="str">
        <f ca="1">IFERROR(__xludf.DUMMYFUNCTION("""COMPUTED_VALUE"""),"")</f>
        <v/>
      </c>
      <c r="G352" s="65" t="str">
        <f ca="1">IFERROR(__xludf.DUMMYFUNCTION("""COMPUTED_VALUE"""),"")</f>
        <v/>
      </c>
      <c r="H352" s="65" t="str">
        <f ca="1">IFERROR(__xludf.DUMMYFUNCTION("""COMPUTED_VALUE"""),"")</f>
        <v/>
      </c>
      <c r="I352" s="65" t="str">
        <f ca="1">IFERROR(__xludf.DUMMYFUNCTION("""COMPUTED_VALUE"""),"")</f>
        <v/>
      </c>
      <c r="J352" s="65" t="str">
        <f ca="1">IFERROR(__xludf.DUMMYFUNCTION("""COMPUTED_VALUE"""),"")</f>
        <v/>
      </c>
      <c r="K352" s="65" t="str">
        <f ca="1">IFERROR(__xludf.DUMMYFUNCTION("""COMPUTED_VALUE"""),"")</f>
        <v/>
      </c>
      <c r="L352" s="65" t="str">
        <f ca="1">IFERROR(__xludf.DUMMYFUNCTION("""COMPUTED_VALUE"""),"")</f>
        <v/>
      </c>
      <c r="M352" s="65" t="str">
        <f ca="1">IFERROR(__xludf.DUMMYFUNCTION("""COMPUTED_VALUE"""),"")</f>
        <v/>
      </c>
      <c r="N352" s="65" t="str">
        <f ca="1">IFERROR(__xludf.DUMMYFUNCTION("""COMPUTED_VALUE"""),"")</f>
        <v/>
      </c>
      <c r="O352" s="65" t="str">
        <f ca="1">IFERROR(__xludf.DUMMYFUNCTION("""COMPUTED_VALUE"""),"")</f>
        <v/>
      </c>
      <c r="P352" s="65" t="str">
        <f ca="1">IFERROR(__xludf.DUMMYFUNCTION("""COMPUTED_VALUE"""),"")</f>
        <v/>
      </c>
      <c r="Q352" s="65" t="str">
        <f ca="1">IFERROR(__xludf.DUMMYFUNCTION("""COMPUTED_VALUE"""),"")</f>
        <v/>
      </c>
      <c r="R352" s="65" t="str">
        <f ca="1">IFERROR(__xludf.DUMMYFUNCTION("""COMPUTED_VALUE"""),"")</f>
        <v/>
      </c>
      <c r="S352" s="65" t="str">
        <f ca="1">IFERROR(__xludf.DUMMYFUNCTION("""COMPUTED_VALUE"""),"")</f>
        <v/>
      </c>
      <c r="T352" s="65" t="str">
        <f ca="1">IFERROR(__xludf.DUMMYFUNCTION("""COMPUTED_VALUE"""),"")</f>
        <v/>
      </c>
      <c r="U352" s="65" t="str">
        <f ca="1">IFERROR(__xludf.DUMMYFUNCTION("""COMPUTED_VALUE"""),"")</f>
        <v/>
      </c>
      <c r="V352" s="65" t="str">
        <f ca="1">IFERROR(__xludf.DUMMYFUNCTION("""COMPUTED_VALUE"""),"")</f>
        <v/>
      </c>
      <c r="W352" s="65" t="str">
        <f ca="1">IFERROR(__xludf.DUMMYFUNCTION("""COMPUTED_VALUE"""),"")</f>
        <v/>
      </c>
      <c r="X352" s="65" t="str">
        <f ca="1">IFERROR(__xludf.DUMMYFUNCTION("""COMPUTED_VALUE"""),"")</f>
        <v/>
      </c>
      <c r="Y352" s="65" t="str">
        <f ca="1">IFERROR(__xludf.DUMMYFUNCTION("""COMPUTED_VALUE"""),"")</f>
        <v/>
      </c>
      <c r="Z352" s="65" t="str">
        <f ca="1">IFERROR(__xludf.DUMMYFUNCTION("""COMPUTED_VALUE"""),"")</f>
        <v/>
      </c>
      <c r="AA352" s="65" t="str">
        <f ca="1">IFERROR(__xludf.DUMMYFUNCTION("""COMPUTED_VALUE"""),"")</f>
        <v/>
      </c>
      <c r="AB352" s="65" t="str">
        <f ca="1">IFERROR(__xludf.DUMMYFUNCTION("""COMPUTED_VALUE"""),"")</f>
        <v/>
      </c>
      <c r="AC352" s="65" t="str">
        <f ca="1">IFERROR(__xludf.DUMMYFUNCTION("""COMPUTED_VALUE"""),"")</f>
        <v/>
      </c>
      <c r="AD352" s="65" t="str">
        <f ca="1">IFERROR(__xludf.DUMMYFUNCTION("""COMPUTED_VALUE"""),"")</f>
        <v/>
      </c>
      <c r="AE352" s="65" t="str">
        <f ca="1">IFERROR(__xludf.DUMMYFUNCTION("""COMPUTED_VALUE"""),"")</f>
        <v/>
      </c>
      <c r="AF352" s="65" t="str">
        <f ca="1">IFERROR(__xludf.DUMMYFUNCTION("""COMPUTED_VALUE"""),"")</f>
        <v/>
      </c>
      <c r="AG352" s="65" t="str">
        <f ca="1">IFERROR(__xludf.DUMMYFUNCTION("""COMPUTED_VALUE"""),"")</f>
        <v/>
      </c>
    </row>
    <row r="353" spans="1:33" ht="13">
      <c r="A353" s="63">
        <v>3</v>
      </c>
      <c r="B353" s="64" t="str">
        <f ca="1">IFERROR(__xludf.DUMMYFUNCTION("""COMPUTED_VALUE"""),"I.E. LEON XIII")</f>
        <v>I.E. LEON XIII</v>
      </c>
      <c r="C353" s="65">
        <f ca="1">IFERROR(__xludf.DUMMYFUNCTION("""COMPUTED_VALUE"""),19)</f>
        <v>19</v>
      </c>
      <c r="D353" s="66" t="str">
        <f ca="1">IFERROR(__xludf.DUMMYFUNCTION("""COMPUTED_VALUE"""),"Pendiente por Digitar")</f>
        <v>Pendiente por Digitar</v>
      </c>
      <c r="E353" s="65" t="str">
        <f ca="1">IFERROR(__xludf.DUMMYFUNCTION("""COMPUTED_VALUE"""),"")</f>
        <v/>
      </c>
      <c r="F353" s="65" t="str">
        <f ca="1">IFERROR(__xludf.DUMMYFUNCTION("""COMPUTED_VALUE"""),"")</f>
        <v/>
      </c>
      <c r="G353" s="65" t="str">
        <f ca="1">IFERROR(__xludf.DUMMYFUNCTION("""COMPUTED_VALUE"""),"")</f>
        <v/>
      </c>
      <c r="H353" s="65" t="str">
        <f ca="1">IFERROR(__xludf.DUMMYFUNCTION("""COMPUTED_VALUE"""),"")</f>
        <v/>
      </c>
      <c r="I353" s="65" t="str">
        <f ca="1">IFERROR(__xludf.DUMMYFUNCTION("""COMPUTED_VALUE"""),"")</f>
        <v/>
      </c>
      <c r="J353" s="65" t="str">
        <f ca="1">IFERROR(__xludf.DUMMYFUNCTION("""COMPUTED_VALUE"""),"")</f>
        <v/>
      </c>
      <c r="K353" s="65" t="str">
        <f ca="1">IFERROR(__xludf.DUMMYFUNCTION("""COMPUTED_VALUE"""),"")</f>
        <v/>
      </c>
      <c r="L353" s="65" t="str">
        <f ca="1">IFERROR(__xludf.DUMMYFUNCTION("""COMPUTED_VALUE"""),"")</f>
        <v/>
      </c>
      <c r="M353" s="65" t="str">
        <f ca="1">IFERROR(__xludf.DUMMYFUNCTION("""COMPUTED_VALUE"""),"")</f>
        <v/>
      </c>
      <c r="N353" s="65" t="str">
        <f ca="1">IFERROR(__xludf.DUMMYFUNCTION("""COMPUTED_VALUE"""),"")</f>
        <v/>
      </c>
      <c r="O353" s="65" t="str">
        <f ca="1">IFERROR(__xludf.DUMMYFUNCTION("""COMPUTED_VALUE"""),"")</f>
        <v/>
      </c>
      <c r="P353" s="65" t="str">
        <f ca="1">IFERROR(__xludf.DUMMYFUNCTION("""COMPUTED_VALUE"""),"")</f>
        <v/>
      </c>
      <c r="Q353" s="65" t="str">
        <f ca="1">IFERROR(__xludf.DUMMYFUNCTION("""COMPUTED_VALUE"""),"")</f>
        <v/>
      </c>
      <c r="R353" s="65" t="str">
        <f ca="1">IFERROR(__xludf.DUMMYFUNCTION("""COMPUTED_VALUE"""),"")</f>
        <v/>
      </c>
      <c r="S353" s="65" t="str">
        <f ca="1">IFERROR(__xludf.DUMMYFUNCTION("""COMPUTED_VALUE"""),"")</f>
        <v/>
      </c>
      <c r="T353" s="65" t="str">
        <f ca="1">IFERROR(__xludf.DUMMYFUNCTION("""COMPUTED_VALUE"""),"")</f>
        <v/>
      </c>
      <c r="U353" s="65" t="str">
        <f ca="1">IFERROR(__xludf.DUMMYFUNCTION("""COMPUTED_VALUE"""),"")</f>
        <v/>
      </c>
      <c r="V353" s="65" t="str">
        <f ca="1">IFERROR(__xludf.DUMMYFUNCTION("""COMPUTED_VALUE"""),"")</f>
        <v/>
      </c>
      <c r="W353" s="65" t="str">
        <f ca="1">IFERROR(__xludf.DUMMYFUNCTION("""COMPUTED_VALUE"""),"")</f>
        <v/>
      </c>
      <c r="X353" s="65" t="str">
        <f ca="1">IFERROR(__xludf.DUMMYFUNCTION("""COMPUTED_VALUE"""),"")</f>
        <v/>
      </c>
      <c r="Y353" s="65" t="str">
        <f ca="1">IFERROR(__xludf.DUMMYFUNCTION("""COMPUTED_VALUE"""),"")</f>
        <v/>
      </c>
      <c r="Z353" s="65" t="str">
        <f ca="1">IFERROR(__xludf.DUMMYFUNCTION("""COMPUTED_VALUE"""),"")</f>
        <v/>
      </c>
      <c r="AA353" s="65" t="str">
        <f ca="1">IFERROR(__xludf.DUMMYFUNCTION("""COMPUTED_VALUE"""),"")</f>
        <v/>
      </c>
      <c r="AB353" s="65" t="str">
        <f ca="1">IFERROR(__xludf.DUMMYFUNCTION("""COMPUTED_VALUE"""),"")</f>
        <v/>
      </c>
      <c r="AC353" s="65" t="str">
        <f ca="1">IFERROR(__xludf.DUMMYFUNCTION("""COMPUTED_VALUE"""),"")</f>
        <v/>
      </c>
      <c r="AD353" s="65" t="str">
        <f ca="1">IFERROR(__xludf.DUMMYFUNCTION("""COMPUTED_VALUE"""),"")</f>
        <v/>
      </c>
      <c r="AE353" s="65" t="str">
        <f ca="1">IFERROR(__xludf.DUMMYFUNCTION("""COMPUTED_VALUE"""),"")</f>
        <v/>
      </c>
      <c r="AF353" s="65" t="str">
        <f ca="1">IFERROR(__xludf.DUMMYFUNCTION("""COMPUTED_VALUE"""),"")</f>
        <v/>
      </c>
      <c r="AG353" s="65" t="str">
        <f ca="1">IFERROR(__xludf.DUMMYFUNCTION("""COMPUTED_VALUE"""),"")</f>
        <v/>
      </c>
    </row>
    <row r="354" spans="1:33" ht="13">
      <c r="A354" s="63">
        <v>3</v>
      </c>
      <c r="B354" s="64" t="str">
        <f ca="1">IFERROR(__xludf.DUMMYFUNCTION("""COMPUTED_VALUE"""),"I.E. LEON XIII")</f>
        <v>I.E. LEON XIII</v>
      </c>
      <c r="C354" s="65">
        <f ca="1">IFERROR(__xludf.DUMMYFUNCTION("""COMPUTED_VALUE"""),20)</f>
        <v>20</v>
      </c>
      <c r="D354" s="66" t="str">
        <f ca="1">IFERROR(__xludf.DUMMYFUNCTION("""COMPUTED_VALUE"""),"Pendiente por Digitar")</f>
        <v>Pendiente por Digitar</v>
      </c>
      <c r="E354" s="65" t="str">
        <f ca="1">IFERROR(__xludf.DUMMYFUNCTION("""COMPUTED_VALUE"""),"")</f>
        <v/>
      </c>
      <c r="F354" s="65" t="str">
        <f ca="1">IFERROR(__xludf.DUMMYFUNCTION("""COMPUTED_VALUE"""),"")</f>
        <v/>
      </c>
      <c r="G354" s="65" t="str">
        <f ca="1">IFERROR(__xludf.DUMMYFUNCTION("""COMPUTED_VALUE"""),"")</f>
        <v/>
      </c>
      <c r="H354" s="65" t="str">
        <f ca="1">IFERROR(__xludf.DUMMYFUNCTION("""COMPUTED_VALUE"""),"")</f>
        <v/>
      </c>
      <c r="I354" s="65" t="str">
        <f ca="1">IFERROR(__xludf.DUMMYFUNCTION("""COMPUTED_VALUE"""),"")</f>
        <v/>
      </c>
      <c r="J354" s="65" t="str">
        <f ca="1">IFERROR(__xludf.DUMMYFUNCTION("""COMPUTED_VALUE"""),"")</f>
        <v/>
      </c>
      <c r="K354" s="65" t="str">
        <f ca="1">IFERROR(__xludf.DUMMYFUNCTION("""COMPUTED_VALUE"""),"")</f>
        <v/>
      </c>
      <c r="L354" s="65" t="str">
        <f ca="1">IFERROR(__xludf.DUMMYFUNCTION("""COMPUTED_VALUE"""),"")</f>
        <v/>
      </c>
      <c r="M354" s="65" t="str">
        <f ca="1">IFERROR(__xludf.DUMMYFUNCTION("""COMPUTED_VALUE"""),"")</f>
        <v/>
      </c>
      <c r="N354" s="65" t="str">
        <f ca="1">IFERROR(__xludf.DUMMYFUNCTION("""COMPUTED_VALUE"""),"")</f>
        <v/>
      </c>
      <c r="O354" s="65" t="str">
        <f ca="1">IFERROR(__xludf.DUMMYFUNCTION("""COMPUTED_VALUE"""),"")</f>
        <v/>
      </c>
      <c r="P354" s="65" t="str">
        <f ca="1">IFERROR(__xludf.DUMMYFUNCTION("""COMPUTED_VALUE"""),"")</f>
        <v/>
      </c>
      <c r="Q354" s="65" t="str">
        <f ca="1">IFERROR(__xludf.DUMMYFUNCTION("""COMPUTED_VALUE"""),"")</f>
        <v/>
      </c>
      <c r="R354" s="65" t="str">
        <f ca="1">IFERROR(__xludf.DUMMYFUNCTION("""COMPUTED_VALUE"""),"")</f>
        <v/>
      </c>
      <c r="S354" s="65" t="str">
        <f ca="1">IFERROR(__xludf.DUMMYFUNCTION("""COMPUTED_VALUE"""),"")</f>
        <v/>
      </c>
      <c r="T354" s="65" t="str">
        <f ca="1">IFERROR(__xludf.DUMMYFUNCTION("""COMPUTED_VALUE"""),"")</f>
        <v/>
      </c>
      <c r="U354" s="65" t="str">
        <f ca="1">IFERROR(__xludf.DUMMYFUNCTION("""COMPUTED_VALUE"""),"")</f>
        <v/>
      </c>
      <c r="V354" s="65" t="str">
        <f ca="1">IFERROR(__xludf.DUMMYFUNCTION("""COMPUTED_VALUE"""),"")</f>
        <v/>
      </c>
      <c r="W354" s="65" t="str">
        <f ca="1">IFERROR(__xludf.DUMMYFUNCTION("""COMPUTED_VALUE"""),"")</f>
        <v/>
      </c>
      <c r="X354" s="65" t="str">
        <f ca="1">IFERROR(__xludf.DUMMYFUNCTION("""COMPUTED_VALUE"""),"")</f>
        <v/>
      </c>
      <c r="Y354" s="65" t="str">
        <f ca="1">IFERROR(__xludf.DUMMYFUNCTION("""COMPUTED_VALUE"""),"")</f>
        <v/>
      </c>
      <c r="Z354" s="65" t="str">
        <f ca="1">IFERROR(__xludf.DUMMYFUNCTION("""COMPUTED_VALUE"""),"")</f>
        <v/>
      </c>
      <c r="AA354" s="65" t="str">
        <f ca="1">IFERROR(__xludf.DUMMYFUNCTION("""COMPUTED_VALUE"""),"")</f>
        <v/>
      </c>
      <c r="AB354" s="65" t="str">
        <f ca="1">IFERROR(__xludf.DUMMYFUNCTION("""COMPUTED_VALUE"""),"")</f>
        <v/>
      </c>
      <c r="AC354" s="65" t="str">
        <f ca="1">IFERROR(__xludf.DUMMYFUNCTION("""COMPUTED_VALUE"""),"")</f>
        <v/>
      </c>
      <c r="AD354" s="65" t="str">
        <f ca="1">IFERROR(__xludf.DUMMYFUNCTION("""COMPUTED_VALUE"""),"")</f>
        <v/>
      </c>
      <c r="AE354" s="65" t="str">
        <f ca="1">IFERROR(__xludf.DUMMYFUNCTION("""COMPUTED_VALUE"""),"")</f>
        <v/>
      </c>
      <c r="AF354" s="65" t="str">
        <f ca="1">IFERROR(__xludf.DUMMYFUNCTION("""COMPUTED_VALUE"""),"")</f>
        <v/>
      </c>
      <c r="AG354" s="65" t="str">
        <f ca="1">IFERROR(__xludf.DUMMYFUNCTION("""COMPUTED_VALUE"""),"")</f>
        <v/>
      </c>
    </row>
    <row r="355" spans="1:33" ht="13">
      <c r="A355" s="63">
        <v>3</v>
      </c>
      <c r="B355" s="64" t="str">
        <f ca="1">IFERROR(__xludf.DUMMYFUNCTION("""COMPUTED_VALUE"""),"I.E. LEON XIII")</f>
        <v>I.E. LEON XIII</v>
      </c>
      <c r="C355" s="65">
        <f ca="1">IFERROR(__xludf.DUMMYFUNCTION("""COMPUTED_VALUE"""),21)</f>
        <v>21</v>
      </c>
      <c r="D355" s="66" t="str">
        <f ca="1">IFERROR(__xludf.DUMMYFUNCTION("""COMPUTED_VALUE"""),"Pendiente por Digitar")</f>
        <v>Pendiente por Digitar</v>
      </c>
      <c r="E355" s="65" t="str">
        <f ca="1">IFERROR(__xludf.DUMMYFUNCTION("""COMPUTED_VALUE"""),"")</f>
        <v/>
      </c>
      <c r="F355" s="65" t="str">
        <f ca="1">IFERROR(__xludf.DUMMYFUNCTION("""COMPUTED_VALUE"""),"")</f>
        <v/>
      </c>
      <c r="G355" s="65" t="str">
        <f ca="1">IFERROR(__xludf.DUMMYFUNCTION("""COMPUTED_VALUE"""),"")</f>
        <v/>
      </c>
      <c r="H355" s="65" t="str">
        <f ca="1">IFERROR(__xludf.DUMMYFUNCTION("""COMPUTED_VALUE"""),"")</f>
        <v/>
      </c>
      <c r="I355" s="65" t="str">
        <f ca="1">IFERROR(__xludf.DUMMYFUNCTION("""COMPUTED_VALUE"""),"")</f>
        <v/>
      </c>
      <c r="J355" s="65" t="str">
        <f ca="1">IFERROR(__xludf.DUMMYFUNCTION("""COMPUTED_VALUE"""),"")</f>
        <v/>
      </c>
      <c r="K355" s="65" t="str">
        <f ca="1">IFERROR(__xludf.DUMMYFUNCTION("""COMPUTED_VALUE"""),"")</f>
        <v/>
      </c>
      <c r="L355" s="65" t="str">
        <f ca="1">IFERROR(__xludf.DUMMYFUNCTION("""COMPUTED_VALUE"""),"")</f>
        <v/>
      </c>
      <c r="M355" s="65" t="str">
        <f ca="1">IFERROR(__xludf.DUMMYFUNCTION("""COMPUTED_VALUE"""),"")</f>
        <v/>
      </c>
      <c r="N355" s="65" t="str">
        <f ca="1">IFERROR(__xludf.DUMMYFUNCTION("""COMPUTED_VALUE"""),"")</f>
        <v/>
      </c>
      <c r="O355" s="65" t="str">
        <f ca="1">IFERROR(__xludf.DUMMYFUNCTION("""COMPUTED_VALUE"""),"")</f>
        <v/>
      </c>
      <c r="P355" s="65" t="str">
        <f ca="1">IFERROR(__xludf.DUMMYFUNCTION("""COMPUTED_VALUE"""),"")</f>
        <v/>
      </c>
      <c r="Q355" s="65" t="str">
        <f ca="1">IFERROR(__xludf.DUMMYFUNCTION("""COMPUTED_VALUE"""),"")</f>
        <v/>
      </c>
      <c r="R355" s="65" t="str">
        <f ca="1">IFERROR(__xludf.DUMMYFUNCTION("""COMPUTED_VALUE"""),"")</f>
        <v/>
      </c>
      <c r="S355" s="65" t="str">
        <f ca="1">IFERROR(__xludf.DUMMYFUNCTION("""COMPUTED_VALUE"""),"")</f>
        <v/>
      </c>
      <c r="T355" s="65" t="str">
        <f ca="1">IFERROR(__xludf.DUMMYFUNCTION("""COMPUTED_VALUE"""),"")</f>
        <v/>
      </c>
      <c r="U355" s="65" t="str">
        <f ca="1">IFERROR(__xludf.DUMMYFUNCTION("""COMPUTED_VALUE"""),"")</f>
        <v/>
      </c>
      <c r="V355" s="65" t="str">
        <f ca="1">IFERROR(__xludf.DUMMYFUNCTION("""COMPUTED_VALUE"""),"")</f>
        <v/>
      </c>
      <c r="W355" s="65" t="str">
        <f ca="1">IFERROR(__xludf.DUMMYFUNCTION("""COMPUTED_VALUE"""),"")</f>
        <v/>
      </c>
      <c r="X355" s="65" t="str">
        <f ca="1">IFERROR(__xludf.DUMMYFUNCTION("""COMPUTED_VALUE"""),"")</f>
        <v/>
      </c>
      <c r="Y355" s="65" t="str">
        <f ca="1">IFERROR(__xludf.DUMMYFUNCTION("""COMPUTED_VALUE"""),"")</f>
        <v/>
      </c>
      <c r="Z355" s="65" t="str">
        <f ca="1">IFERROR(__xludf.DUMMYFUNCTION("""COMPUTED_VALUE"""),"")</f>
        <v/>
      </c>
      <c r="AA355" s="65" t="str">
        <f ca="1">IFERROR(__xludf.DUMMYFUNCTION("""COMPUTED_VALUE"""),"")</f>
        <v/>
      </c>
      <c r="AB355" s="65" t="str">
        <f ca="1">IFERROR(__xludf.DUMMYFUNCTION("""COMPUTED_VALUE"""),"")</f>
        <v/>
      </c>
      <c r="AC355" s="65" t="str">
        <f ca="1">IFERROR(__xludf.DUMMYFUNCTION("""COMPUTED_VALUE"""),"")</f>
        <v/>
      </c>
      <c r="AD355" s="65" t="str">
        <f ca="1">IFERROR(__xludf.DUMMYFUNCTION("""COMPUTED_VALUE"""),"")</f>
        <v/>
      </c>
      <c r="AE355" s="65" t="str">
        <f ca="1">IFERROR(__xludf.DUMMYFUNCTION("""COMPUTED_VALUE"""),"")</f>
        <v/>
      </c>
      <c r="AF355" s="65" t="str">
        <f ca="1">IFERROR(__xludf.DUMMYFUNCTION("""COMPUTED_VALUE"""),"")</f>
        <v/>
      </c>
      <c r="AG355" s="65" t="str">
        <f ca="1">IFERROR(__xludf.DUMMYFUNCTION("""COMPUTED_VALUE"""),"")</f>
        <v/>
      </c>
    </row>
    <row r="356" spans="1:33" ht="13">
      <c r="A356" s="63">
        <v>3</v>
      </c>
      <c r="B356" s="64" t="str">
        <f ca="1">IFERROR(__xludf.DUMMYFUNCTION("""COMPUTED_VALUE"""),"I.E. LEON XIII")</f>
        <v>I.E. LEON XIII</v>
      </c>
      <c r="C356" s="65">
        <f ca="1">IFERROR(__xludf.DUMMYFUNCTION("""COMPUTED_VALUE"""),22)</f>
        <v>22</v>
      </c>
      <c r="D356" s="66" t="str">
        <f ca="1">IFERROR(__xludf.DUMMYFUNCTION("""COMPUTED_VALUE"""),"Pendiente por Digitar")</f>
        <v>Pendiente por Digitar</v>
      </c>
      <c r="E356" s="65" t="str">
        <f ca="1">IFERROR(__xludf.DUMMYFUNCTION("""COMPUTED_VALUE"""),"")</f>
        <v/>
      </c>
      <c r="F356" s="65" t="str">
        <f ca="1">IFERROR(__xludf.DUMMYFUNCTION("""COMPUTED_VALUE"""),"")</f>
        <v/>
      </c>
      <c r="G356" s="65" t="str">
        <f ca="1">IFERROR(__xludf.DUMMYFUNCTION("""COMPUTED_VALUE"""),"")</f>
        <v/>
      </c>
      <c r="H356" s="65" t="str">
        <f ca="1">IFERROR(__xludf.DUMMYFUNCTION("""COMPUTED_VALUE"""),"")</f>
        <v/>
      </c>
      <c r="I356" s="65" t="str">
        <f ca="1">IFERROR(__xludf.DUMMYFUNCTION("""COMPUTED_VALUE"""),"")</f>
        <v/>
      </c>
      <c r="J356" s="65" t="str">
        <f ca="1">IFERROR(__xludf.DUMMYFUNCTION("""COMPUTED_VALUE"""),"")</f>
        <v/>
      </c>
      <c r="K356" s="65" t="str">
        <f ca="1">IFERROR(__xludf.DUMMYFUNCTION("""COMPUTED_VALUE"""),"")</f>
        <v/>
      </c>
      <c r="L356" s="65" t="str">
        <f ca="1">IFERROR(__xludf.DUMMYFUNCTION("""COMPUTED_VALUE"""),"")</f>
        <v/>
      </c>
      <c r="M356" s="65" t="str">
        <f ca="1">IFERROR(__xludf.DUMMYFUNCTION("""COMPUTED_VALUE"""),"")</f>
        <v/>
      </c>
      <c r="N356" s="65" t="str">
        <f ca="1">IFERROR(__xludf.DUMMYFUNCTION("""COMPUTED_VALUE"""),"")</f>
        <v/>
      </c>
      <c r="O356" s="65" t="str">
        <f ca="1">IFERROR(__xludf.DUMMYFUNCTION("""COMPUTED_VALUE"""),"")</f>
        <v/>
      </c>
      <c r="P356" s="65" t="str">
        <f ca="1">IFERROR(__xludf.DUMMYFUNCTION("""COMPUTED_VALUE"""),"")</f>
        <v/>
      </c>
      <c r="Q356" s="65" t="str">
        <f ca="1">IFERROR(__xludf.DUMMYFUNCTION("""COMPUTED_VALUE"""),"")</f>
        <v/>
      </c>
      <c r="R356" s="65" t="str">
        <f ca="1">IFERROR(__xludf.DUMMYFUNCTION("""COMPUTED_VALUE"""),"")</f>
        <v/>
      </c>
      <c r="S356" s="65" t="str">
        <f ca="1">IFERROR(__xludf.DUMMYFUNCTION("""COMPUTED_VALUE"""),"")</f>
        <v/>
      </c>
      <c r="T356" s="65" t="str">
        <f ca="1">IFERROR(__xludf.DUMMYFUNCTION("""COMPUTED_VALUE"""),"")</f>
        <v/>
      </c>
      <c r="U356" s="65" t="str">
        <f ca="1">IFERROR(__xludf.DUMMYFUNCTION("""COMPUTED_VALUE"""),"")</f>
        <v/>
      </c>
      <c r="V356" s="65" t="str">
        <f ca="1">IFERROR(__xludf.DUMMYFUNCTION("""COMPUTED_VALUE"""),"")</f>
        <v/>
      </c>
      <c r="W356" s="65" t="str">
        <f ca="1">IFERROR(__xludf.DUMMYFUNCTION("""COMPUTED_VALUE"""),"")</f>
        <v/>
      </c>
      <c r="X356" s="65" t="str">
        <f ca="1">IFERROR(__xludf.DUMMYFUNCTION("""COMPUTED_VALUE"""),"")</f>
        <v/>
      </c>
      <c r="Y356" s="65" t="str">
        <f ca="1">IFERROR(__xludf.DUMMYFUNCTION("""COMPUTED_VALUE"""),"")</f>
        <v/>
      </c>
      <c r="Z356" s="65" t="str">
        <f ca="1">IFERROR(__xludf.DUMMYFUNCTION("""COMPUTED_VALUE"""),"")</f>
        <v/>
      </c>
      <c r="AA356" s="65" t="str">
        <f ca="1">IFERROR(__xludf.DUMMYFUNCTION("""COMPUTED_VALUE"""),"")</f>
        <v/>
      </c>
      <c r="AB356" s="65" t="str">
        <f ca="1">IFERROR(__xludf.DUMMYFUNCTION("""COMPUTED_VALUE"""),"")</f>
        <v/>
      </c>
      <c r="AC356" s="65" t="str">
        <f ca="1">IFERROR(__xludf.DUMMYFUNCTION("""COMPUTED_VALUE"""),"")</f>
        <v/>
      </c>
      <c r="AD356" s="65" t="str">
        <f ca="1">IFERROR(__xludf.DUMMYFUNCTION("""COMPUTED_VALUE"""),"")</f>
        <v/>
      </c>
      <c r="AE356" s="65" t="str">
        <f ca="1">IFERROR(__xludf.DUMMYFUNCTION("""COMPUTED_VALUE"""),"")</f>
        <v/>
      </c>
      <c r="AF356" s="65" t="str">
        <f ca="1">IFERROR(__xludf.DUMMYFUNCTION("""COMPUTED_VALUE"""),"")</f>
        <v/>
      </c>
      <c r="AG356" s="65" t="str">
        <f ca="1">IFERROR(__xludf.DUMMYFUNCTION("""COMPUTED_VALUE"""),"")</f>
        <v/>
      </c>
    </row>
    <row r="357" spans="1:33" ht="13">
      <c r="A357" s="63">
        <v>3</v>
      </c>
      <c r="B357" s="64" t="str">
        <f ca="1">IFERROR(__xludf.DUMMYFUNCTION("""COMPUTED_VALUE"""),"I.E. LEON XIII")</f>
        <v>I.E. LEON XIII</v>
      </c>
      <c r="C357" s="65">
        <f ca="1">IFERROR(__xludf.DUMMYFUNCTION("""COMPUTED_VALUE"""),23)</f>
        <v>23</v>
      </c>
      <c r="D357" s="66" t="str">
        <f ca="1">IFERROR(__xludf.DUMMYFUNCTION("""COMPUTED_VALUE"""),"Pendiente por Digitar")</f>
        <v>Pendiente por Digitar</v>
      </c>
      <c r="E357" s="65" t="str">
        <f ca="1">IFERROR(__xludf.DUMMYFUNCTION("""COMPUTED_VALUE"""),"")</f>
        <v/>
      </c>
      <c r="F357" s="65" t="str">
        <f ca="1">IFERROR(__xludf.DUMMYFUNCTION("""COMPUTED_VALUE"""),"")</f>
        <v/>
      </c>
      <c r="G357" s="65" t="str">
        <f ca="1">IFERROR(__xludf.DUMMYFUNCTION("""COMPUTED_VALUE"""),"")</f>
        <v/>
      </c>
      <c r="H357" s="65" t="str">
        <f ca="1">IFERROR(__xludf.DUMMYFUNCTION("""COMPUTED_VALUE"""),"")</f>
        <v/>
      </c>
      <c r="I357" s="65" t="str">
        <f ca="1">IFERROR(__xludf.DUMMYFUNCTION("""COMPUTED_VALUE"""),"")</f>
        <v/>
      </c>
      <c r="J357" s="65" t="str">
        <f ca="1">IFERROR(__xludf.DUMMYFUNCTION("""COMPUTED_VALUE"""),"")</f>
        <v/>
      </c>
      <c r="K357" s="65" t="str">
        <f ca="1">IFERROR(__xludf.DUMMYFUNCTION("""COMPUTED_VALUE"""),"")</f>
        <v/>
      </c>
      <c r="L357" s="65" t="str">
        <f ca="1">IFERROR(__xludf.DUMMYFUNCTION("""COMPUTED_VALUE"""),"")</f>
        <v/>
      </c>
      <c r="M357" s="65" t="str">
        <f ca="1">IFERROR(__xludf.DUMMYFUNCTION("""COMPUTED_VALUE"""),"")</f>
        <v/>
      </c>
      <c r="N357" s="65" t="str">
        <f ca="1">IFERROR(__xludf.DUMMYFUNCTION("""COMPUTED_VALUE"""),"")</f>
        <v/>
      </c>
      <c r="O357" s="65" t="str">
        <f ca="1">IFERROR(__xludf.DUMMYFUNCTION("""COMPUTED_VALUE"""),"")</f>
        <v/>
      </c>
      <c r="P357" s="65" t="str">
        <f ca="1">IFERROR(__xludf.DUMMYFUNCTION("""COMPUTED_VALUE"""),"")</f>
        <v/>
      </c>
      <c r="Q357" s="65" t="str">
        <f ca="1">IFERROR(__xludf.DUMMYFUNCTION("""COMPUTED_VALUE"""),"")</f>
        <v/>
      </c>
      <c r="R357" s="65" t="str">
        <f ca="1">IFERROR(__xludf.DUMMYFUNCTION("""COMPUTED_VALUE"""),"")</f>
        <v/>
      </c>
      <c r="S357" s="65" t="str">
        <f ca="1">IFERROR(__xludf.DUMMYFUNCTION("""COMPUTED_VALUE"""),"")</f>
        <v/>
      </c>
      <c r="T357" s="65" t="str">
        <f ca="1">IFERROR(__xludf.DUMMYFUNCTION("""COMPUTED_VALUE"""),"")</f>
        <v/>
      </c>
      <c r="U357" s="65" t="str">
        <f ca="1">IFERROR(__xludf.DUMMYFUNCTION("""COMPUTED_VALUE"""),"")</f>
        <v/>
      </c>
      <c r="V357" s="65" t="str">
        <f ca="1">IFERROR(__xludf.DUMMYFUNCTION("""COMPUTED_VALUE"""),"")</f>
        <v/>
      </c>
      <c r="W357" s="65" t="str">
        <f ca="1">IFERROR(__xludf.DUMMYFUNCTION("""COMPUTED_VALUE"""),"")</f>
        <v/>
      </c>
      <c r="X357" s="65" t="str">
        <f ca="1">IFERROR(__xludf.DUMMYFUNCTION("""COMPUTED_VALUE"""),"")</f>
        <v/>
      </c>
      <c r="Y357" s="65" t="str">
        <f ca="1">IFERROR(__xludf.DUMMYFUNCTION("""COMPUTED_VALUE"""),"")</f>
        <v/>
      </c>
      <c r="Z357" s="65" t="str">
        <f ca="1">IFERROR(__xludf.DUMMYFUNCTION("""COMPUTED_VALUE"""),"")</f>
        <v/>
      </c>
      <c r="AA357" s="65" t="str">
        <f ca="1">IFERROR(__xludf.DUMMYFUNCTION("""COMPUTED_VALUE"""),"")</f>
        <v/>
      </c>
      <c r="AB357" s="65" t="str">
        <f ca="1">IFERROR(__xludf.DUMMYFUNCTION("""COMPUTED_VALUE"""),"")</f>
        <v/>
      </c>
      <c r="AC357" s="65" t="str">
        <f ca="1">IFERROR(__xludf.DUMMYFUNCTION("""COMPUTED_VALUE"""),"")</f>
        <v/>
      </c>
      <c r="AD357" s="65" t="str">
        <f ca="1">IFERROR(__xludf.DUMMYFUNCTION("""COMPUTED_VALUE"""),"")</f>
        <v/>
      </c>
      <c r="AE357" s="65" t="str">
        <f ca="1">IFERROR(__xludf.DUMMYFUNCTION("""COMPUTED_VALUE"""),"")</f>
        <v/>
      </c>
      <c r="AF357" s="65" t="str">
        <f ca="1">IFERROR(__xludf.DUMMYFUNCTION("""COMPUTED_VALUE"""),"")</f>
        <v/>
      </c>
      <c r="AG357" s="65" t="str">
        <f ca="1">IFERROR(__xludf.DUMMYFUNCTION("""COMPUTED_VALUE"""),"")</f>
        <v/>
      </c>
    </row>
    <row r="358" spans="1:33" ht="13">
      <c r="A358" s="63">
        <v>3</v>
      </c>
      <c r="B358" s="64" t="str">
        <f ca="1">IFERROR(__xludf.DUMMYFUNCTION("""COMPUTED_VALUE"""),"I.E. LEON XIII")</f>
        <v>I.E. LEON XIII</v>
      </c>
      <c r="C358" s="65">
        <f ca="1">IFERROR(__xludf.DUMMYFUNCTION("""COMPUTED_VALUE"""),24)</f>
        <v>24</v>
      </c>
      <c r="D358" s="66" t="str">
        <f ca="1">IFERROR(__xludf.DUMMYFUNCTION("""COMPUTED_VALUE"""),"Pendiente por Digitar")</f>
        <v>Pendiente por Digitar</v>
      </c>
      <c r="E358" s="65" t="str">
        <f ca="1">IFERROR(__xludf.DUMMYFUNCTION("""COMPUTED_VALUE"""),"")</f>
        <v/>
      </c>
      <c r="F358" s="65" t="str">
        <f ca="1">IFERROR(__xludf.DUMMYFUNCTION("""COMPUTED_VALUE"""),"")</f>
        <v/>
      </c>
      <c r="G358" s="65" t="str">
        <f ca="1">IFERROR(__xludf.DUMMYFUNCTION("""COMPUTED_VALUE"""),"")</f>
        <v/>
      </c>
      <c r="H358" s="65" t="str">
        <f ca="1">IFERROR(__xludf.DUMMYFUNCTION("""COMPUTED_VALUE"""),"")</f>
        <v/>
      </c>
      <c r="I358" s="65" t="str">
        <f ca="1">IFERROR(__xludf.DUMMYFUNCTION("""COMPUTED_VALUE"""),"")</f>
        <v/>
      </c>
      <c r="J358" s="65" t="str">
        <f ca="1">IFERROR(__xludf.DUMMYFUNCTION("""COMPUTED_VALUE"""),"")</f>
        <v/>
      </c>
      <c r="K358" s="65" t="str">
        <f ca="1">IFERROR(__xludf.DUMMYFUNCTION("""COMPUTED_VALUE"""),"")</f>
        <v/>
      </c>
      <c r="L358" s="65" t="str">
        <f ca="1">IFERROR(__xludf.DUMMYFUNCTION("""COMPUTED_VALUE"""),"")</f>
        <v/>
      </c>
      <c r="M358" s="65" t="str">
        <f ca="1">IFERROR(__xludf.DUMMYFUNCTION("""COMPUTED_VALUE"""),"")</f>
        <v/>
      </c>
      <c r="N358" s="65" t="str">
        <f ca="1">IFERROR(__xludf.DUMMYFUNCTION("""COMPUTED_VALUE"""),"")</f>
        <v/>
      </c>
      <c r="O358" s="65" t="str">
        <f ca="1">IFERROR(__xludf.DUMMYFUNCTION("""COMPUTED_VALUE"""),"")</f>
        <v/>
      </c>
      <c r="P358" s="65" t="str">
        <f ca="1">IFERROR(__xludf.DUMMYFUNCTION("""COMPUTED_VALUE"""),"")</f>
        <v/>
      </c>
      <c r="Q358" s="65" t="str">
        <f ca="1">IFERROR(__xludf.DUMMYFUNCTION("""COMPUTED_VALUE"""),"")</f>
        <v/>
      </c>
      <c r="R358" s="65" t="str">
        <f ca="1">IFERROR(__xludf.DUMMYFUNCTION("""COMPUTED_VALUE"""),"")</f>
        <v/>
      </c>
      <c r="S358" s="65" t="str">
        <f ca="1">IFERROR(__xludf.DUMMYFUNCTION("""COMPUTED_VALUE"""),"")</f>
        <v/>
      </c>
      <c r="T358" s="65" t="str">
        <f ca="1">IFERROR(__xludf.DUMMYFUNCTION("""COMPUTED_VALUE"""),"")</f>
        <v/>
      </c>
      <c r="U358" s="65" t="str">
        <f ca="1">IFERROR(__xludf.DUMMYFUNCTION("""COMPUTED_VALUE"""),"")</f>
        <v/>
      </c>
      <c r="V358" s="65" t="str">
        <f ca="1">IFERROR(__xludf.DUMMYFUNCTION("""COMPUTED_VALUE"""),"")</f>
        <v/>
      </c>
      <c r="W358" s="65" t="str">
        <f ca="1">IFERROR(__xludf.DUMMYFUNCTION("""COMPUTED_VALUE"""),"")</f>
        <v/>
      </c>
      <c r="X358" s="65" t="str">
        <f ca="1">IFERROR(__xludf.DUMMYFUNCTION("""COMPUTED_VALUE"""),"")</f>
        <v/>
      </c>
      <c r="Y358" s="65" t="str">
        <f ca="1">IFERROR(__xludf.DUMMYFUNCTION("""COMPUTED_VALUE"""),"")</f>
        <v/>
      </c>
      <c r="Z358" s="65" t="str">
        <f ca="1">IFERROR(__xludf.DUMMYFUNCTION("""COMPUTED_VALUE"""),"")</f>
        <v/>
      </c>
      <c r="AA358" s="65" t="str">
        <f ca="1">IFERROR(__xludf.DUMMYFUNCTION("""COMPUTED_VALUE"""),"")</f>
        <v/>
      </c>
      <c r="AB358" s="65" t="str">
        <f ca="1">IFERROR(__xludf.DUMMYFUNCTION("""COMPUTED_VALUE"""),"")</f>
        <v/>
      </c>
      <c r="AC358" s="65" t="str">
        <f ca="1">IFERROR(__xludf.DUMMYFUNCTION("""COMPUTED_VALUE"""),"")</f>
        <v/>
      </c>
      <c r="AD358" s="65" t="str">
        <f ca="1">IFERROR(__xludf.DUMMYFUNCTION("""COMPUTED_VALUE"""),"")</f>
        <v/>
      </c>
      <c r="AE358" s="65" t="str">
        <f ca="1">IFERROR(__xludf.DUMMYFUNCTION("""COMPUTED_VALUE"""),"")</f>
        <v/>
      </c>
      <c r="AF358" s="65" t="str">
        <f ca="1">IFERROR(__xludf.DUMMYFUNCTION("""COMPUTED_VALUE"""),"")</f>
        <v/>
      </c>
      <c r="AG358" s="65" t="str">
        <f ca="1">IFERROR(__xludf.DUMMYFUNCTION("""COMPUTED_VALUE"""),"")</f>
        <v/>
      </c>
    </row>
    <row r="359" spans="1:33" ht="13">
      <c r="A359" s="63">
        <v>3</v>
      </c>
      <c r="B359" s="64" t="str">
        <f ca="1">IFERROR(__xludf.DUMMYFUNCTION("""COMPUTED_VALUE"""),"I.E. LEON XIII")</f>
        <v>I.E. LEON XIII</v>
      </c>
      <c r="C359" s="65">
        <f ca="1">IFERROR(__xludf.DUMMYFUNCTION("""COMPUTED_VALUE"""),25)</f>
        <v>25</v>
      </c>
      <c r="D359" s="66" t="str">
        <f ca="1">IFERROR(__xludf.DUMMYFUNCTION("""COMPUTED_VALUE"""),"Pendiente por Digitar")</f>
        <v>Pendiente por Digitar</v>
      </c>
      <c r="E359" s="65" t="str">
        <f ca="1">IFERROR(__xludf.DUMMYFUNCTION("""COMPUTED_VALUE"""),"")</f>
        <v/>
      </c>
      <c r="F359" s="65" t="str">
        <f ca="1">IFERROR(__xludf.DUMMYFUNCTION("""COMPUTED_VALUE"""),"")</f>
        <v/>
      </c>
      <c r="G359" s="65" t="str">
        <f ca="1">IFERROR(__xludf.DUMMYFUNCTION("""COMPUTED_VALUE"""),"")</f>
        <v/>
      </c>
      <c r="H359" s="65" t="str">
        <f ca="1">IFERROR(__xludf.DUMMYFUNCTION("""COMPUTED_VALUE"""),"")</f>
        <v/>
      </c>
      <c r="I359" s="65" t="str">
        <f ca="1">IFERROR(__xludf.DUMMYFUNCTION("""COMPUTED_VALUE"""),"")</f>
        <v/>
      </c>
      <c r="J359" s="65" t="str">
        <f ca="1">IFERROR(__xludf.DUMMYFUNCTION("""COMPUTED_VALUE"""),"")</f>
        <v/>
      </c>
      <c r="K359" s="65" t="str">
        <f ca="1">IFERROR(__xludf.DUMMYFUNCTION("""COMPUTED_VALUE"""),"")</f>
        <v/>
      </c>
      <c r="L359" s="65" t="str">
        <f ca="1">IFERROR(__xludf.DUMMYFUNCTION("""COMPUTED_VALUE"""),"")</f>
        <v/>
      </c>
      <c r="M359" s="65" t="str">
        <f ca="1">IFERROR(__xludf.DUMMYFUNCTION("""COMPUTED_VALUE"""),"")</f>
        <v/>
      </c>
      <c r="N359" s="65" t="str">
        <f ca="1">IFERROR(__xludf.DUMMYFUNCTION("""COMPUTED_VALUE"""),"")</f>
        <v/>
      </c>
      <c r="O359" s="65" t="str">
        <f ca="1">IFERROR(__xludf.DUMMYFUNCTION("""COMPUTED_VALUE"""),"")</f>
        <v/>
      </c>
      <c r="P359" s="65" t="str">
        <f ca="1">IFERROR(__xludf.DUMMYFUNCTION("""COMPUTED_VALUE"""),"")</f>
        <v/>
      </c>
      <c r="Q359" s="65" t="str">
        <f ca="1">IFERROR(__xludf.DUMMYFUNCTION("""COMPUTED_VALUE"""),"")</f>
        <v/>
      </c>
      <c r="R359" s="65" t="str">
        <f ca="1">IFERROR(__xludf.DUMMYFUNCTION("""COMPUTED_VALUE"""),"")</f>
        <v/>
      </c>
      <c r="S359" s="65" t="str">
        <f ca="1">IFERROR(__xludf.DUMMYFUNCTION("""COMPUTED_VALUE"""),"")</f>
        <v/>
      </c>
      <c r="T359" s="65" t="str">
        <f ca="1">IFERROR(__xludf.DUMMYFUNCTION("""COMPUTED_VALUE"""),"")</f>
        <v/>
      </c>
      <c r="U359" s="65" t="str">
        <f ca="1">IFERROR(__xludf.DUMMYFUNCTION("""COMPUTED_VALUE"""),"")</f>
        <v/>
      </c>
      <c r="V359" s="65" t="str">
        <f ca="1">IFERROR(__xludf.DUMMYFUNCTION("""COMPUTED_VALUE"""),"")</f>
        <v/>
      </c>
      <c r="W359" s="65" t="str">
        <f ca="1">IFERROR(__xludf.DUMMYFUNCTION("""COMPUTED_VALUE"""),"")</f>
        <v/>
      </c>
      <c r="X359" s="65" t="str">
        <f ca="1">IFERROR(__xludf.DUMMYFUNCTION("""COMPUTED_VALUE"""),"")</f>
        <v/>
      </c>
      <c r="Y359" s="65" t="str">
        <f ca="1">IFERROR(__xludf.DUMMYFUNCTION("""COMPUTED_VALUE"""),"")</f>
        <v/>
      </c>
      <c r="Z359" s="65" t="str">
        <f ca="1">IFERROR(__xludf.DUMMYFUNCTION("""COMPUTED_VALUE"""),"")</f>
        <v/>
      </c>
      <c r="AA359" s="65" t="str">
        <f ca="1">IFERROR(__xludf.DUMMYFUNCTION("""COMPUTED_VALUE"""),"")</f>
        <v/>
      </c>
      <c r="AB359" s="65" t="str">
        <f ca="1">IFERROR(__xludf.DUMMYFUNCTION("""COMPUTED_VALUE"""),"")</f>
        <v/>
      </c>
      <c r="AC359" s="65" t="str">
        <f ca="1">IFERROR(__xludf.DUMMYFUNCTION("""COMPUTED_VALUE"""),"")</f>
        <v/>
      </c>
      <c r="AD359" s="65" t="str">
        <f ca="1">IFERROR(__xludf.DUMMYFUNCTION("""COMPUTED_VALUE"""),"")</f>
        <v/>
      </c>
      <c r="AE359" s="65" t="str">
        <f ca="1">IFERROR(__xludf.DUMMYFUNCTION("""COMPUTED_VALUE"""),"")</f>
        <v/>
      </c>
      <c r="AF359" s="65" t="str">
        <f ca="1">IFERROR(__xludf.DUMMYFUNCTION("""COMPUTED_VALUE"""),"")</f>
        <v/>
      </c>
      <c r="AG359" s="65" t="str">
        <f ca="1">IFERROR(__xludf.DUMMYFUNCTION("""COMPUTED_VALUE"""),"")</f>
        <v/>
      </c>
    </row>
    <row r="360" spans="1:33" ht="13">
      <c r="A360" s="63">
        <v>3</v>
      </c>
      <c r="B360" s="64" t="str">
        <f ca="1">IFERROR(__xludf.DUMMYFUNCTION("""COMPUTED_VALUE"""),"CENTRO COMERCIAL GRAN PLAZA")</f>
        <v>CENTRO COMERCIAL GRAN PLAZA</v>
      </c>
      <c r="C360" s="65">
        <f ca="1">IFERROR(__xludf.DUMMYFUNCTION("""COMPUTED_VALUE"""),1)</f>
        <v>1</v>
      </c>
      <c r="D360" s="66" t="str">
        <f ca="1">IFERROR(__xludf.DUMMYFUNCTION("""COMPUTED_VALUE"""),"Pendiente por Digitar")</f>
        <v>Pendiente por Digitar</v>
      </c>
      <c r="E360" s="65" t="str">
        <f ca="1">IFERROR(__xludf.DUMMYFUNCTION("""COMPUTED_VALUE"""),"")</f>
        <v/>
      </c>
      <c r="F360" s="65" t="str">
        <f ca="1">IFERROR(__xludf.DUMMYFUNCTION("""COMPUTED_VALUE"""),"")</f>
        <v/>
      </c>
      <c r="G360" s="65" t="str">
        <f ca="1">IFERROR(__xludf.DUMMYFUNCTION("""COMPUTED_VALUE"""),"")</f>
        <v/>
      </c>
      <c r="H360" s="65" t="str">
        <f ca="1">IFERROR(__xludf.DUMMYFUNCTION("""COMPUTED_VALUE"""),"")</f>
        <v/>
      </c>
      <c r="I360" s="65" t="str">
        <f ca="1">IFERROR(__xludf.DUMMYFUNCTION("""COMPUTED_VALUE"""),"")</f>
        <v/>
      </c>
      <c r="J360" s="65" t="str">
        <f ca="1">IFERROR(__xludf.DUMMYFUNCTION("""COMPUTED_VALUE"""),"")</f>
        <v/>
      </c>
      <c r="K360" s="65" t="str">
        <f ca="1">IFERROR(__xludf.DUMMYFUNCTION("""COMPUTED_VALUE"""),"")</f>
        <v/>
      </c>
      <c r="L360" s="65" t="str">
        <f ca="1">IFERROR(__xludf.DUMMYFUNCTION("""COMPUTED_VALUE"""),"")</f>
        <v/>
      </c>
      <c r="M360" s="65" t="str">
        <f ca="1">IFERROR(__xludf.DUMMYFUNCTION("""COMPUTED_VALUE"""),"")</f>
        <v/>
      </c>
      <c r="N360" s="65" t="str">
        <f ca="1">IFERROR(__xludf.DUMMYFUNCTION("""COMPUTED_VALUE"""),"")</f>
        <v/>
      </c>
      <c r="O360" s="65" t="str">
        <f ca="1">IFERROR(__xludf.DUMMYFUNCTION("""COMPUTED_VALUE"""),"")</f>
        <v/>
      </c>
      <c r="P360" s="65" t="str">
        <f ca="1">IFERROR(__xludf.DUMMYFUNCTION("""COMPUTED_VALUE"""),"")</f>
        <v/>
      </c>
      <c r="Q360" s="65" t="str">
        <f ca="1">IFERROR(__xludf.DUMMYFUNCTION("""COMPUTED_VALUE"""),"")</f>
        <v/>
      </c>
      <c r="R360" s="65" t="str">
        <f ca="1">IFERROR(__xludf.DUMMYFUNCTION("""COMPUTED_VALUE"""),"")</f>
        <v/>
      </c>
      <c r="S360" s="65" t="str">
        <f ca="1">IFERROR(__xludf.DUMMYFUNCTION("""COMPUTED_VALUE"""),"")</f>
        <v/>
      </c>
      <c r="T360" s="65" t="str">
        <f ca="1">IFERROR(__xludf.DUMMYFUNCTION("""COMPUTED_VALUE"""),"")</f>
        <v/>
      </c>
      <c r="U360" s="65" t="str">
        <f ca="1">IFERROR(__xludf.DUMMYFUNCTION("""COMPUTED_VALUE"""),"")</f>
        <v/>
      </c>
      <c r="V360" s="65" t="str">
        <f ca="1">IFERROR(__xludf.DUMMYFUNCTION("""COMPUTED_VALUE"""),"")</f>
        <v/>
      </c>
      <c r="W360" s="65" t="str">
        <f ca="1">IFERROR(__xludf.DUMMYFUNCTION("""COMPUTED_VALUE"""),"")</f>
        <v/>
      </c>
      <c r="X360" s="65" t="str">
        <f ca="1">IFERROR(__xludf.DUMMYFUNCTION("""COMPUTED_VALUE"""),"")</f>
        <v/>
      </c>
      <c r="Y360" s="65" t="str">
        <f ca="1">IFERROR(__xludf.DUMMYFUNCTION("""COMPUTED_VALUE"""),"")</f>
        <v/>
      </c>
      <c r="Z360" s="65" t="str">
        <f ca="1">IFERROR(__xludf.DUMMYFUNCTION("""COMPUTED_VALUE"""),"")</f>
        <v/>
      </c>
      <c r="AA360" s="65" t="str">
        <f ca="1">IFERROR(__xludf.DUMMYFUNCTION("""COMPUTED_VALUE"""),"")</f>
        <v/>
      </c>
      <c r="AB360" s="65" t="str">
        <f ca="1">IFERROR(__xludf.DUMMYFUNCTION("""COMPUTED_VALUE"""),"")</f>
        <v/>
      </c>
      <c r="AC360" s="65" t="str">
        <f ca="1">IFERROR(__xludf.DUMMYFUNCTION("""COMPUTED_VALUE"""),"")</f>
        <v/>
      </c>
      <c r="AD360" s="65" t="str">
        <f ca="1">IFERROR(__xludf.DUMMYFUNCTION("""COMPUTED_VALUE"""),"")</f>
        <v/>
      </c>
      <c r="AE360" s="65" t="str">
        <f ca="1">IFERROR(__xludf.DUMMYFUNCTION("""COMPUTED_VALUE"""),"")</f>
        <v/>
      </c>
      <c r="AF360" s="65" t="str">
        <f ca="1">IFERROR(__xludf.DUMMYFUNCTION("""COMPUTED_VALUE"""),"")</f>
        <v/>
      </c>
      <c r="AG360" s="65" t="str">
        <f ca="1">IFERROR(__xludf.DUMMYFUNCTION("""COMPUTED_VALUE"""),"")</f>
        <v/>
      </c>
    </row>
    <row r="361" spans="1:33" ht="13">
      <c r="A361" s="63">
        <v>3</v>
      </c>
      <c r="B361" s="64" t="str">
        <f ca="1">IFERROR(__xludf.DUMMYFUNCTION("""COMPUTED_VALUE"""),"CENTRO COMERCIAL GRAN PLAZA")</f>
        <v>CENTRO COMERCIAL GRAN PLAZA</v>
      </c>
      <c r="C361" s="65">
        <f ca="1">IFERROR(__xludf.DUMMYFUNCTION("""COMPUTED_VALUE"""),2)</f>
        <v>2</v>
      </c>
      <c r="D361" s="66" t="str">
        <f ca="1">IFERROR(__xludf.DUMMYFUNCTION("""COMPUTED_VALUE"""),"Pendiente por Digitar")</f>
        <v>Pendiente por Digitar</v>
      </c>
      <c r="E361" s="65" t="str">
        <f ca="1">IFERROR(__xludf.DUMMYFUNCTION("""COMPUTED_VALUE"""),"")</f>
        <v/>
      </c>
      <c r="F361" s="65" t="str">
        <f ca="1">IFERROR(__xludf.DUMMYFUNCTION("""COMPUTED_VALUE"""),"")</f>
        <v/>
      </c>
      <c r="G361" s="65" t="str">
        <f ca="1">IFERROR(__xludf.DUMMYFUNCTION("""COMPUTED_VALUE"""),"")</f>
        <v/>
      </c>
      <c r="H361" s="65" t="str">
        <f ca="1">IFERROR(__xludf.DUMMYFUNCTION("""COMPUTED_VALUE"""),"")</f>
        <v/>
      </c>
      <c r="I361" s="65" t="str">
        <f ca="1">IFERROR(__xludf.DUMMYFUNCTION("""COMPUTED_VALUE"""),"")</f>
        <v/>
      </c>
      <c r="J361" s="65" t="str">
        <f ca="1">IFERROR(__xludf.DUMMYFUNCTION("""COMPUTED_VALUE"""),"")</f>
        <v/>
      </c>
      <c r="K361" s="65" t="str">
        <f ca="1">IFERROR(__xludf.DUMMYFUNCTION("""COMPUTED_VALUE"""),"")</f>
        <v/>
      </c>
      <c r="L361" s="65" t="str">
        <f ca="1">IFERROR(__xludf.DUMMYFUNCTION("""COMPUTED_VALUE"""),"")</f>
        <v/>
      </c>
      <c r="M361" s="65" t="str">
        <f ca="1">IFERROR(__xludf.DUMMYFUNCTION("""COMPUTED_VALUE"""),"")</f>
        <v/>
      </c>
      <c r="N361" s="65" t="str">
        <f ca="1">IFERROR(__xludf.DUMMYFUNCTION("""COMPUTED_VALUE"""),"")</f>
        <v/>
      </c>
      <c r="O361" s="65" t="str">
        <f ca="1">IFERROR(__xludf.DUMMYFUNCTION("""COMPUTED_VALUE"""),"")</f>
        <v/>
      </c>
      <c r="P361" s="65" t="str">
        <f ca="1">IFERROR(__xludf.DUMMYFUNCTION("""COMPUTED_VALUE"""),"")</f>
        <v/>
      </c>
      <c r="Q361" s="65" t="str">
        <f ca="1">IFERROR(__xludf.DUMMYFUNCTION("""COMPUTED_VALUE"""),"")</f>
        <v/>
      </c>
      <c r="R361" s="65" t="str">
        <f ca="1">IFERROR(__xludf.DUMMYFUNCTION("""COMPUTED_VALUE"""),"")</f>
        <v/>
      </c>
      <c r="S361" s="65" t="str">
        <f ca="1">IFERROR(__xludf.DUMMYFUNCTION("""COMPUTED_VALUE"""),"")</f>
        <v/>
      </c>
      <c r="T361" s="65" t="str">
        <f ca="1">IFERROR(__xludf.DUMMYFUNCTION("""COMPUTED_VALUE"""),"")</f>
        <v/>
      </c>
      <c r="U361" s="65" t="str">
        <f ca="1">IFERROR(__xludf.DUMMYFUNCTION("""COMPUTED_VALUE"""),"")</f>
        <v/>
      </c>
      <c r="V361" s="65" t="str">
        <f ca="1">IFERROR(__xludf.DUMMYFUNCTION("""COMPUTED_VALUE"""),"")</f>
        <v/>
      </c>
      <c r="W361" s="65" t="str">
        <f ca="1">IFERROR(__xludf.DUMMYFUNCTION("""COMPUTED_VALUE"""),"")</f>
        <v/>
      </c>
      <c r="X361" s="65" t="str">
        <f ca="1">IFERROR(__xludf.DUMMYFUNCTION("""COMPUTED_VALUE"""),"")</f>
        <v/>
      </c>
      <c r="Y361" s="65" t="str">
        <f ca="1">IFERROR(__xludf.DUMMYFUNCTION("""COMPUTED_VALUE"""),"")</f>
        <v/>
      </c>
      <c r="Z361" s="65" t="str">
        <f ca="1">IFERROR(__xludf.DUMMYFUNCTION("""COMPUTED_VALUE"""),"")</f>
        <v/>
      </c>
      <c r="AA361" s="65" t="str">
        <f ca="1">IFERROR(__xludf.DUMMYFUNCTION("""COMPUTED_VALUE"""),"")</f>
        <v/>
      </c>
      <c r="AB361" s="65" t="str">
        <f ca="1">IFERROR(__xludf.DUMMYFUNCTION("""COMPUTED_VALUE"""),"")</f>
        <v/>
      </c>
      <c r="AC361" s="65" t="str">
        <f ca="1">IFERROR(__xludf.DUMMYFUNCTION("""COMPUTED_VALUE"""),"")</f>
        <v/>
      </c>
      <c r="AD361" s="65" t="str">
        <f ca="1">IFERROR(__xludf.DUMMYFUNCTION("""COMPUTED_VALUE"""),"")</f>
        <v/>
      </c>
      <c r="AE361" s="65" t="str">
        <f ca="1">IFERROR(__xludf.DUMMYFUNCTION("""COMPUTED_VALUE"""),"")</f>
        <v/>
      </c>
      <c r="AF361" s="65" t="str">
        <f ca="1">IFERROR(__xludf.DUMMYFUNCTION("""COMPUTED_VALUE"""),"")</f>
        <v/>
      </c>
      <c r="AG361" s="65" t="str">
        <f ca="1">IFERROR(__xludf.DUMMYFUNCTION("""COMPUTED_VALUE"""),"")</f>
        <v/>
      </c>
    </row>
    <row r="362" spans="1:33" ht="13">
      <c r="A362" s="63">
        <v>3</v>
      </c>
      <c r="B362" s="64" t="str">
        <f ca="1">IFERROR(__xludf.DUMMYFUNCTION("""COMPUTED_VALUE"""),"CENTRO COMERCIAL GRAN PLAZA")</f>
        <v>CENTRO COMERCIAL GRAN PLAZA</v>
      </c>
      <c r="C362" s="65">
        <f ca="1">IFERROR(__xludf.DUMMYFUNCTION("""COMPUTED_VALUE"""),3)</f>
        <v>3</v>
      </c>
      <c r="D362" s="66" t="str">
        <f ca="1">IFERROR(__xludf.DUMMYFUNCTION("""COMPUTED_VALUE"""),"Pendiente por Digitar")</f>
        <v>Pendiente por Digitar</v>
      </c>
      <c r="E362" s="65" t="str">
        <f ca="1">IFERROR(__xludf.DUMMYFUNCTION("""COMPUTED_VALUE"""),"")</f>
        <v/>
      </c>
      <c r="F362" s="65" t="str">
        <f ca="1">IFERROR(__xludf.DUMMYFUNCTION("""COMPUTED_VALUE"""),"")</f>
        <v/>
      </c>
      <c r="G362" s="65" t="str">
        <f ca="1">IFERROR(__xludf.DUMMYFUNCTION("""COMPUTED_VALUE"""),"")</f>
        <v/>
      </c>
      <c r="H362" s="65" t="str">
        <f ca="1">IFERROR(__xludf.DUMMYFUNCTION("""COMPUTED_VALUE"""),"")</f>
        <v/>
      </c>
      <c r="I362" s="65" t="str">
        <f ca="1">IFERROR(__xludf.DUMMYFUNCTION("""COMPUTED_VALUE"""),"")</f>
        <v/>
      </c>
      <c r="J362" s="65" t="str">
        <f ca="1">IFERROR(__xludf.DUMMYFUNCTION("""COMPUTED_VALUE"""),"")</f>
        <v/>
      </c>
      <c r="K362" s="65" t="str">
        <f ca="1">IFERROR(__xludf.DUMMYFUNCTION("""COMPUTED_VALUE"""),"")</f>
        <v/>
      </c>
      <c r="L362" s="65" t="str">
        <f ca="1">IFERROR(__xludf.DUMMYFUNCTION("""COMPUTED_VALUE"""),"")</f>
        <v/>
      </c>
      <c r="M362" s="65" t="str">
        <f ca="1">IFERROR(__xludf.DUMMYFUNCTION("""COMPUTED_VALUE"""),"")</f>
        <v/>
      </c>
      <c r="N362" s="65" t="str">
        <f ca="1">IFERROR(__xludf.DUMMYFUNCTION("""COMPUTED_VALUE"""),"")</f>
        <v/>
      </c>
      <c r="O362" s="65" t="str">
        <f ca="1">IFERROR(__xludf.DUMMYFUNCTION("""COMPUTED_VALUE"""),"")</f>
        <v/>
      </c>
      <c r="P362" s="65" t="str">
        <f ca="1">IFERROR(__xludf.DUMMYFUNCTION("""COMPUTED_VALUE"""),"")</f>
        <v/>
      </c>
      <c r="Q362" s="65" t="str">
        <f ca="1">IFERROR(__xludf.DUMMYFUNCTION("""COMPUTED_VALUE"""),"")</f>
        <v/>
      </c>
      <c r="R362" s="65" t="str">
        <f ca="1">IFERROR(__xludf.DUMMYFUNCTION("""COMPUTED_VALUE"""),"")</f>
        <v/>
      </c>
      <c r="S362" s="65" t="str">
        <f ca="1">IFERROR(__xludf.DUMMYFUNCTION("""COMPUTED_VALUE"""),"")</f>
        <v/>
      </c>
      <c r="T362" s="65" t="str">
        <f ca="1">IFERROR(__xludf.DUMMYFUNCTION("""COMPUTED_VALUE"""),"")</f>
        <v/>
      </c>
      <c r="U362" s="65" t="str">
        <f ca="1">IFERROR(__xludf.DUMMYFUNCTION("""COMPUTED_VALUE"""),"")</f>
        <v/>
      </c>
      <c r="V362" s="65" t="str">
        <f ca="1">IFERROR(__xludf.DUMMYFUNCTION("""COMPUTED_VALUE"""),"")</f>
        <v/>
      </c>
      <c r="W362" s="65" t="str">
        <f ca="1">IFERROR(__xludf.DUMMYFUNCTION("""COMPUTED_VALUE"""),"")</f>
        <v/>
      </c>
      <c r="X362" s="65" t="str">
        <f ca="1">IFERROR(__xludf.DUMMYFUNCTION("""COMPUTED_VALUE"""),"")</f>
        <v/>
      </c>
      <c r="Y362" s="65" t="str">
        <f ca="1">IFERROR(__xludf.DUMMYFUNCTION("""COMPUTED_VALUE"""),"")</f>
        <v/>
      </c>
      <c r="Z362" s="65" t="str">
        <f ca="1">IFERROR(__xludf.DUMMYFUNCTION("""COMPUTED_VALUE"""),"")</f>
        <v/>
      </c>
      <c r="AA362" s="65" t="str">
        <f ca="1">IFERROR(__xludf.DUMMYFUNCTION("""COMPUTED_VALUE"""),"")</f>
        <v/>
      </c>
      <c r="AB362" s="65" t="str">
        <f ca="1">IFERROR(__xludf.DUMMYFUNCTION("""COMPUTED_VALUE"""),"")</f>
        <v/>
      </c>
      <c r="AC362" s="65" t="str">
        <f ca="1">IFERROR(__xludf.DUMMYFUNCTION("""COMPUTED_VALUE"""),"")</f>
        <v/>
      </c>
      <c r="AD362" s="65" t="str">
        <f ca="1">IFERROR(__xludf.DUMMYFUNCTION("""COMPUTED_VALUE"""),"")</f>
        <v/>
      </c>
      <c r="AE362" s="65" t="str">
        <f ca="1">IFERROR(__xludf.DUMMYFUNCTION("""COMPUTED_VALUE"""),"")</f>
        <v/>
      </c>
      <c r="AF362" s="65" t="str">
        <f ca="1">IFERROR(__xludf.DUMMYFUNCTION("""COMPUTED_VALUE"""),"")</f>
        <v/>
      </c>
      <c r="AG362" s="65" t="str">
        <f ca="1">IFERROR(__xludf.DUMMYFUNCTION("""COMPUTED_VALUE"""),"")</f>
        <v/>
      </c>
    </row>
    <row r="363" spans="1:33" ht="13">
      <c r="A363" s="63">
        <v>3</v>
      </c>
      <c r="B363" s="64" t="str">
        <f ca="1">IFERROR(__xludf.DUMMYFUNCTION("""COMPUTED_VALUE"""),"CENTRO COMERCIAL GRAN PLAZA")</f>
        <v>CENTRO COMERCIAL GRAN PLAZA</v>
      </c>
      <c r="C363" s="65">
        <f ca="1">IFERROR(__xludf.DUMMYFUNCTION("""COMPUTED_VALUE"""),4)</f>
        <v>4</v>
      </c>
      <c r="D363" s="66" t="str">
        <f ca="1">IFERROR(__xludf.DUMMYFUNCTION("""COMPUTED_VALUE"""),"Pendiente por Digitar")</f>
        <v>Pendiente por Digitar</v>
      </c>
      <c r="E363" s="65" t="str">
        <f ca="1">IFERROR(__xludf.DUMMYFUNCTION("""COMPUTED_VALUE"""),"")</f>
        <v/>
      </c>
      <c r="F363" s="65" t="str">
        <f ca="1">IFERROR(__xludf.DUMMYFUNCTION("""COMPUTED_VALUE"""),"")</f>
        <v/>
      </c>
      <c r="G363" s="65" t="str">
        <f ca="1">IFERROR(__xludf.DUMMYFUNCTION("""COMPUTED_VALUE"""),"")</f>
        <v/>
      </c>
      <c r="H363" s="65" t="str">
        <f ca="1">IFERROR(__xludf.DUMMYFUNCTION("""COMPUTED_VALUE"""),"")</f>
        <v/>
      </c>
      <c r="I363" s="65" t="str">
        <f ca="1">IFERROR(__xludf.DUMMYFUNCTION("""COMPUTED_VALUE"""),"")</f>
        <v/>
      </c>
      <c r="J363" s="65" t="str">
        <f ca="1">IFERROR(__xludf.DUMMYFUNCTION("""COMPUTED_VALUE"""),"")</f>
        <v/>
      </c>
      <c r="K363" s="65" t="str">
        <f ca="1">IFERROR(__xludf.DUMMYFUNCTION("""COMPUTED_VALUE"""),"")</f>
        <v/>
      </c>
      <c r="L363" s="65" t="str">
        <f ca="1">IFERROR(__xludf.DUMMYFUNCTION("""COMPUTED_VALUE"""),"")</f>
        <v/>
      </c>
      <c r="M363" s="65" t="str">
        <f ca="1">IFERROR(__xludf.DUMMYFUNCTION("""COMPUTED_VALUE"""),"")</f>
        <v/>
      </c>
      <c r="N363" s="65" t="str">
        <f ca="1">IFERROR(__xludf.DUMMYFUNCTION("""COMPUTED_VALUE"""),"")</f>
        <v/>
      </c>
      <c r="O363" s="65" t="str">
        <f ca="1">IFERROR(__xludf.DUMMYFUNCTION("""COMPUTED_VALUE"""),"")</f>
        <v/>
      </c>
      <c r="P363" s="65" t="str">
        <f ca="1">IFERROR(__xludf.DUMMYFUNCTION("""COMPUTED_VALUE"""),"")</f>
        <v/>
      </c>
      <c r="Q363" s="65" t="str">
        <f ca="1">IFERROR(__xludf.DUMMYFUNCTION("""COMPUTED_VALUE"""),"")</f>
        <v/>
      </c>
      <c r="R363" s="65" t="str">
        <f ca="1">IFERROR(__xludf.DUMMYFUNCTION("""COMPUTED_VALUE"""),"")</f>
        <v/>
      </c>
      <c r="S363" s="65" t="str">
        <f ca="1">IFERROR(__xludf.DUMMYFUNCTION("""COMPUTED_VALUE"""),"")</f>
        <v/>
      </c>
      <c r="T363" s="65" t="str">
        <f ca="1">IFERROR(__xludf.DUMMYFUNCTION("""COMPUTED_VALUE"""),"")</f>
        <v/>
      </c>
      <c r="U363" s="65" t="str">
        <f ca="1">IFERROR(__xludf.DUMMYFUNCTION("""COMPUTED_VALUE"""),"")</f>
        <v/>
      </c>
      <c r="V363" s="65" t="str">
        <f ca="1">IFERROR(__xludf.DUMMYFUNCTION("""COMPUTED_VALUE"""),"")</f>
        <v/>
      </c>
      <c r="W363" s="65" t="str">
        <f ca="1">IFERROR(__xludf.DUMMYFUNCTION("""COMPUTED_VALUE"""),"")</f>
        <v/>
      </c>
      <c r="X363" s="65" t="str">
        <f ca="1">IFERROR(__xludf.DUMMYFUNCTION("""COMPUTED_VALUE"""),"")</f>
        <v/>
      </c>
      <c r="Y363" s="65" t="str">
        <f ca="1">IFERROR(__xludf.DUMMYFUNCTION("""COMPUTED_VALUE"""),"")</f>
        <v/>
      </c>
      <c r="Z363" s="65" t="str">
        <f ca="1">IFERROR(__xludf.DUMMYFUNCTION("""COMPUTED_VALUE"""),"")</f>
        <v/>
      </c>
      <c r="AA363" s="65" t="str">
        <f ca="1">IFERROR(__xludf.DUMMYFUNCTION("""COMPUTED_VALUE"""),"")</f>
        <v/>
      </c>
      <c r="AB363" s="65" t="str">
        <f ca="1">IFERROR(__xludf.DUMMYFUNCTION("""COMPUTED_VALUE"""),"")</f>
        <v/>
      </c>
      <c r="AC363" s="65" t="str">
        <f ca="1">IFERROR(__xludf.DUMMYFUNCTION("""COMPUTED_VALUE"""),"")</f>
        <v/>
      </c>
      <c r="AD363" s="65" t="str">
        <f ca="1">IFERROR(__xludf.DUMMYFUNCTION("""COMPUTED_VALUE"""),"")</f>
        <v/>
      </c>
      <c r="AE363" s="65" t="str">
        <f ca="1">IFERROR(__xludf.DUMMYFUNCTION("""COMPUTED_VALUE"""),"")</f>
        <v/>
      </c>
      <c r="AF363" s="65" t="str">
        <f ca="1">IFERROR(__xludf.DUMMYFUNCTION("""COMPUTED_VALUE"""),"")</f>
        <v/>
      </c>
      <c r="AG363" s="65" t="str">
        <f ca="1">IFERROR(__xludf.DUMMYFUNCTION("""COMPUTED_VALUE"""),"")</f>
        <v/>
      </c>
    </row>
    <row r="364" spans="1:33" ht="13">
      <c r="A364" s="63">
        <v>3</v>
      </c>
      <c r="B364" s="64" t="str">
        <f ca="1">IFERROR(__xludf.DUMMYFUNCTION("""COMPUTED_VALUE"""),"CENTRO COMERCIAL GRAN PLAZA")</f>
        <v>CENTRO COMERCIAL GRAN PLAZA</v>
      </c>
      <c r="C364" s="65">
        <f ca="1">IFERROR(__xludf.DUMMYFUNCTION("""COMPUTED_VALUE"""),5)</f>
        <v>5</v>
      </c>
      <c r="D364" s="66" t="str">
        <f ca="1">IFERROR(__xludf.DUMMYFUNCTION("""COMPUTED_VALUE"""),"Pendiente por Digitar")</f>
        <v>Pendiente por Digitar</v>
      </c>
      <c r="E364" s="65" t="str">
        <f ca="1">IFERROR(__xludf.DUMMYFUNCTION("""COMPUTED_VALUE"""),"")</f>
        <v/>
      </c>
      <c r="F364" s="65" t="str">
        <f ca="1">IFERROR(__xludf.DUMMYFUNCTION("""COMPUTED_VALUE"""),"")</f>
        <v/>
      </c>
      <c r="G364" s="65" t="str">
        <f ca="1">IFERROR(__xludf.DUMMYFUNCTION("""COMPUTED_VALUE"""),"")</f>
        <v/>
      </c>
      <c r="H364" s="65" t="str">
        <f ca="1">IFERROR(__xludf.DUMMYFUNCTION("""COMPUTED_VALUE"""),"")</f>
        <v/>
      </c>
      <c r="I364" s="65" t="str">
        <f ca="1">IFERROR(__xludf.DUMMYFUNCTION("""COMPUTED_VALUE"""),"")</f>
        <v/>
      </c>
      <c r="J364" s="65" t="str">
        <f ca="1">IFERROR(__xludf.DUMMYFUNCTION("""COMPUTED_VALUE"""),"")</f>
        <v/>
      </c>
      <c r="K364" s="65" t="str">
        <f ca="1">IFERROR(__xludf.DUMMYFUNCTION("""COMPUTED_VALUE"""),"")</f>
        <v/>
      </c>
      <c r="L364" s="65" t="str">
        <f ca="1">IFERROR(__xludf.DUMMYFUNCTION("""COMPUTED_VALUE"""),"")</f>
        <v/>
      </c>
      <c r="M364" s="65" t="str">
        <f ca="1">IFERROR(__xludf.DUMMYFUNCTION("""COMPUTED_VALUE"""),"")</f>
        <v/>
      </c>
      <c r="N364" s="65" t="str">
        <f ca="1">IFERROR(__xludf.DUMMYFUNCTION("""COMPUTED_VALUE"""),"")</f>
        <v/>
      </c>
      <c r="O364" s="65" t="str">
        <f ca="1">IFERROR(__xludf.DUMMYFUNCTION("""COMPUTED_VALUE"""),"")</f>
        <v/>
      </c>
      <c r="P364" s="65" t="str">
        <f ca="1">IFERROR(__xludf.DUMMYFUNCTION("""COMPUTED_VALUE"""),"")</f>
        <v/>
      </c>
      <c r="Q364" s="65" t="str">
        <f ca="1">IFERROR(__xludf.DUMMYFUNCTION("""COMPUTED_VALUE"""),"")</f>
        <v/>
      </c>
      <c r="R364" s="65" t="str">
        <f ca="1">IFERROR(__xludf.DUMMYFUNCTION("""COMPUTED_VALUE"""),"")</f>
        <v/>
      </c>
      <c r="S364" s="65" t="str">
        <f ca="1">IFERROR(__xludf.DUMMYFUNCTION("""COMPUTED_VALUE"""),"")</f>
        <v/>
      </c>
      <c r="T364" s="65" t="str">
        <f ca="1">IFERROR(__xludf.DUMMYFUNCTION("""COMPUTED_VALUE"""),"")</f>
        <v/>
      </c>
      <c r="U364" s="65" t="str">
        <f ca="1">IFERROR(__xludf.DUMMYFUNCTION("""COMPUTED_VALUE"""),"")</f>
        <v/>
      </c>
      <c r="V364" s="65" t="str">
        <f ca="1">IFERROR(__xludf.DUMMYFUNCTION("""COMPUTED_VALUE"""),"")</f>
        <v/>
      </c>
      <c r="W364" s="65" t="str">
        <f ca="1">IFERROR(__xludf.DUMMYFUNCTION("""COMPUTED_VALUE"""),"")</f>
        <v/>
      </c>
      <c r="X364" s="65" t="str">
        <f ca="1">IFERROR(__xludf.DUMMYFUNCTION("""COMPUTED_VALUE"""),"")</f>
        <v/>
      </c>
      <c r="Y364" s="65" t="str">
        <f ca="1">IFERROR(__xludf.DUMMYFUNCTION("""COMPUTED_VALUE"""),"")</f>
        <v/>
      </c>
      <c r="Z364" s="65" t="str">
        <f ca="1">IFERROR(__xludf.DUMMYFUNCTION("""COMPUTED_VALUE"""),"")</f>
        <v/>
      </c>
      <c r="AA364" s="65" t="str">
        <f ca="1">IFERROR(__xludf.DUMMYFUNCTION("""COMPUTED_VALUE"""),"")</f>
        <v/>
      </c>
      <c r="AB364" s="65" t="str">
        <f ca="1">IFERROR(__xludf.DUMMYFUNCTION("""COMPUTED_VALUE"""),"")</f>
        <v/>
      </c>
      <c r="AC364" s="65" t="str">
        <f ca="1">IFERROR(__xludf.DUMMYFUNCTION("""COMPUTED_VALUE"""),"")</f>
        <v/>
      </c>
      <c r="AD364" s="65" t="str">
        <f ca="1">IFERROR(__xludf.DUMMYFUNCTION("""COMPUTED_VALUE"""),"")</f>
        <v/>
      </c>
      <c r="AE364" s="65" t="str">
        <f ca="1">IFERROR(__xludf.DUMMYFUNCTION("""COMPUTED_VALUE"""),"")</f>
        <v/>
      </c>
      <c r="AF364" s="65" t="str">
        <f ca="1">IFERROR(__xludf.DUMMYFUNCTION("""COMPUTED_VALUE"""),"")</f>
        <v/>
      </c>
      <c r="AG364" s="65" t="str">
        <f ca="1">IFERROR(__xludf.DUMMYFUNCTION("""COMPUTED_VALUE"""),"")</f>
        <v/>
      </c>
    </row>
    <row r="365" spans="1:33" ht="13">
      <c r="A365" s="63">
        <v>3</v>
      </c>
      <c r="B365" s="64" t="str">
        <f ca="1">IFERROR(__xludf.DUMMYFUNCTION("""COMPUTED_VALUE"""),"CENTRO COMERCIAL GRAN PLAZA")</f>
        <v>CENTRO COMERCIAL GRAN PLAZA</v>
      </c>
      <c r="C365" s="65">
        <f ca="1">IFERROR(__xludf.DUMMYFUNCTION("""COMPUTED_VALUE"""),6)</f>
        <v>6</v>
      </c>
      <c r="D365" s="66" t="str">
        <f ca="1">IFERROR(__xludf.DUMMYFUNCTION("""COMPUTED_VALUE"""),"Pendiente por Digitar")</f>
        <v>Pendiente por Digitar</v>
      </c>
      <c r="E365" s="65" t="str">
        <f ca="1">IFERROR(__xludf.DUMMYFUNCTION("""COMPUTED_VALUE"""),"")</f>
        <v/>
      </c>
      <c r="F365" s="65" t="str">
        <f ca="1">IFERROR(__xludf.DUMMYFUNCTION("""COMPUTED_VALUE"""),"")</f>
        <v/>
      </c>
      <c r="G365" s="65" t="str">
        <f ca="1">IFERROR(__xludf.DUMMYFUNCTION("""COMPUTED_VALUE"""),"")</f>
        <v/>
      </c>
      <c r="H365" s="65" t="str">
        <f ca="1">IFERROR(__xludf.DUMMYFUNCTION("""COMPUTED_VALUE"""),"")</f>
        <v/>
      </c>
      <c r="I365" s="65" t="str">
        <f ca="1">IFERROR(__xludf.DUMMYFUNCTION("""COMPUTED_VALUE"""),"")</f>
        <v/>
      </c>
      <c r="J365" s="65" t="str">
        <f ca="1">IFERROR(__xludf.DUMMYFUNCTION("""COMPUTED_VALUE"""),"")</f>
        <v/>
      </c>
      <c r="K365" s="65" t="str">
        <f ca="1">IFERROR(__xludf.DUMMYFUNCTION("""COMPUTED_VALUE"""),"")</f>
        <v/>
      </c>
      <c r="L365" s="65" t="str">
        <f ca="1">IFERROR(__xludf.DUMMYFUNCTION("""COMPUTED_VALUE"""),"")</f>
        <v/>
      </c>
      <c r="M365" s="65" t="str">
        <f ca="1">IFERROR(__xludf.DUMMYFUNCTION("""COMPUTED_VALUE"""),"")</f>
        <v/>
      </c>
      <c r="N365" s="65" t="str">
        <f ca="1">IFERROR(__xludf.DUMMYFUNCTION("""COMPUTED_VALUE"""),"")</f>
        <v/>
      </c>
      <c r="O365" s="65" t="str">
        <f ca="1">IFERROR(__xludf.DUMMYFUNCTION("""COMPUTED_VALUE"""),"")</f>
        <v/>
      </c>
      <c r="P365" s="65" t="str">
        <f ca="1">IFERROR(__xludf.DUMMYFUNCTION("""COMPUTED_VALUE"""),"")</f>
        <v/>
      </c>
      <c r="Q365" s="65" t="str">
        <f ca="1">IFERROR(__xludf.DUMMYFUNCTION("""COMPUTED_VALUE"""),"")</f>
        <v/>
      </c>
      <c r="R365" s="65" t="str">
        <f ca="1">IFERROR(__xludf.DUMMYFUNCTION("""COMPUTED_VALUE"""),"")</f>
        <v/>
      </c>
      <c r="S365" s="65" t="str">
        <f ca="1">IFERROR(__xludf.DUMMYFUNCTION("""COMPUTED_VALUE"""),"")</f>
        <v/>
      </c>
      <c r="T365" s="65" t="str">
        <f ca="1">IFERROR(__xludf.DUMMYFUNCTION("""COMPUTED_VALUE"""),"")</f>
        <v/>
      </c>
      <c r="U365" s="65" t="str">
        <f ca="1">IFERROR(__xludf.DUMMYFUNCTION("""COMPUTED_VALUE"""),"")</f>
        <v/>
      </c>
      <c r="V365" s="65" t="str">
        <f ca="1">IFERROR(__xludf.DUMMYFUNCTION("""COMPUTED_VALUE"""),"")</f>
        <v/>
      </c>
      <c r="W365" s="65" t="str">
        <f ca="1">IFERROR(__xludf.DUMMYFUNCTION("""COMPUTED_VALUE"""),"")</f>
        <v/>
      </c>
      <c r="X365" s="65" t="str">
        <f ca="1">IFERROR(__xludf.DUMMYFUNCTION("""COMPUTED_VALUE"""),"")</f>
        <v/>
      </c>
      <c r="Y365" s="65" t="str">
        <f ca="1">IFERROR(__xludf.DUMMYFUNCTION("""COMPUTED_VALUE"""),"")</f>
        <v/>
      </c>
      <c r="Z365" s="65" t="str">
        <f ca="1">IFERROR(__xludf.DUMMYFUNCTION("""COMPUTED_VALUE"""),"")</f>
        <v/>
      </c>
      <c r="AA365" s="65" t="str">
        <f ca="1">IFERROR(__xludf.DUMMYFUNCTION("""COMPUTED_VALUE"""),"")</f>
        <v/>
      </c>
      <c r="AB365" s="65" t="str">
        <f ca="1">IFERROR(__xludf.DUMMYFUNCTION("""COMPUTED_VALUE"""),"")</f>
        <v/>
      </c>
      <c r="AC365" s="65" t="str">
        <f ca="1">IFERROR(__xludf.DUMMYFUNCTION("""COMPUTED_VALUE"""),"")</f>
        <v/>
      </c>
      <c r="AD365" s="65" t="str">
        <f ca="1">IFERROR(__xludf.DUMMYFUNCTION("""COMPUTED_VALUE"""),"")</f>
        <v/>
      </c>
      <c r="AE365" s="65" t="str">
        <f ca="1">IFERROR(__xludf.DUMMYFUNCTION("""COMPUTED_VALUE"""),"")</f>
        <v/>
      </c>
      <c r="AF365" s="65" t="str">
        <f ca="1">IFERROR(__xludf.DUMMYFUNCTION("""COMPUTED_VALUE"""),"")</f>
        <v/>
      </c>
      <c r="AG365" s="65" t="str">
        <f ca="1">IFERROR(__xludf.DUMMYFUNCTION("""COMPUTED_VALUE"""),"")</f>
        <v/>
      </c>
    </row>
    <row r="366" spans="1:33" ht="13">
      <c r="A366" s="63">
        <v>3</v>
      </c>
      <c r="B366" s="64" t="str">
        <f ca="1">IFERROR(__xludf.DUMMYFUNCTION("""COMPUTED_VALUE"""),"CENTRO COMERCIAL GRAN PLAZA")</f>
        <v>CENTRO COMERCIAL GRAN PLAZA</v>
      </c>
      <c r="C366" s="65">
        <f ca="1">IFERROR(__xludf.DUMMYFUNCTION("""COMPUTED_VALUE"""),7)</f>
        <v>7</v>
      </c>
      <c r="D366" s="66" t="str">
        <f ca="1">IFERROR(__xludf.DUMMYFUNCTION("""COMPUTED_VALUE"""),"Pendiente por Digitar")</f>
        <v>Pendiente por Digitar</v>
      </c>
      <c r="E366" s="65" t="str">
        <f ca="1">IFERROR(__xludf.DUMMYFUNCTION("""COMPUTED_VALUE"""),"")</f>
        <v/>
      </c>
      <c r="F366" s="65" t="str">
        <f ca="1">IFERROR(__xludf.DUMMYFUNCTION("""COMPUTED_VALUE"""),"")</f>
        <v/>
      </c>
      <c r="G366" s="65" t="str">
        <f ca="1">IFERROR(__xludf.DUMMYFUNCTION("""COMPUTED_VALUE"""),"")</f>
        <v/>
      </c>
      <c r="H366" s="65" t="str">
        <f ca="1">IFERROR(__xludf.DUMMYFUNCTION("""COMPUTED_VALUE"""),"")</f>
        <v/>
      </c>
      <c r="I366" s="65" t="str">
        <f ca="1">IFERROR(__xludf.DUMMYFUNCTION("""COMPUTED_VALUE"""),"")</f>
        <v/>
      </c>
      <c r="J366" s="65" t="str">
        <f ca="1">IFERROR(__xludf.DUMMYFUNCTION("""COMPUTED_VALUE"""),"")</f>
        <v/>
      </c>
      <c r="K366" s="65" t="str">
        <f ca="1">IFERROR(__xludf.DUMMYFUNCTION("""COMPUTED_VALUE"""),"")</f>
        <v/>
      </c>
      <c r="L366" s="65" t="str">
        <f ca="1">IFERROR(__xludf.DUMMYFUNCTION("""COMPUTED_VALUE"""),"")</f>
        <v/>
      </c>
      <c r="M366" s="65" t="str">
        <f ca="1">IFERROR(__xludf.DUMMYFUNCTION("""COMPUTED_VALUE"""),"")</f>
        <v/>
      </c>
      <c r="N366" s="65" t="str">
        <f ca="1">IFERROR(__xludf.DUMMYFUNCTION("""COMPUTED_VALUE"""),"")</f>
        <v/>
      </c>
      <c r="O366" s="65" t="str">
        <f ca="1">IFERROR(__xludf.DUMMYFUNCTION("""COMPUTED_VALUE"""),"")</f>
        <v/>
      </c>
      <c r="P366" s="65" t="str">
        <f ca="1">IFERROR(__xludf.DUMMYFUNCTION("""COMPUTED_VALUE"""),"")</f>
        <v/>
      </c>
      <c r="Q366" s="65" t="str">
        <f ca="1">IFERROR(__xludf.DUMMYFUNCTION("""COMPUTED_VALUE"""),"")</f>
        <v/>
      </c>
      <c r="R366" s="65" t="str">
        <f ca="1">IFERROR(__xludf.DUMMYFUNCTION("""COMPUTED_VALUE"""),"")</f>
        <v/>
      </c>
      <c r="S366" s="65" t="str">
        <f ca="1">IFERROR(__xludf.DUMMYFUNCTION("""COMPUTED_VALUE"""),"")</f>
        <v/>
      </c>
      <c r="T366" s="65" t="str">
        <f ca="1">IFERROR(__xludf.DUMMYFUNCTION("""COMPUTED_VALUE"""),"")</f>
        <v/>
      </c>
      <c r="U366" s="65" t="str">
        <f ca="1">IFERROR(__xludf.DUMMYFUNCTION("""COMPUTED_VALUE"""),"")</f>
        <v/>
      </c>
      <c r="V366" s="65" t="str">
        <f ca="1">IFERROR(__xludf.DUMMYFUNCTION("""COMPUTED_VALUE"""),"")</f>
        <v/>
      </c>
      <c r="W366" s="65" t="str">
        <f ca="1">IFERROR(__xludf.DUMMYFUNCTION("""COMPUTED_VALUE"""),"")</f>
        <v/>
      </c>
      <c r="X366" s="65" t="str">
        <f ca="1">IFERROR(__xludf.DUMMYFUNCTION("""COMPUTED_VALUE"""),"")</f>
        <v/>
      </c>
      <c r="Y366" s="65" t="str">
        <f ca="1">IFERROR(__xludf.DUMMYFUNCTION("""COMPUTED_VALUE"""),"")</f>
        <v/>
      </c>
      <c r="Z366" s="65" t="str">
        <f ca="1">IFERROR(__xludf.DUMMYFUNCTION("""COMPUTED_VALUE"""),"")</f>
        <v/>
      </c>
      <c r="AA366" s="65" t="str">
        <f ca="1">IFERROR(__xludf.DUMMYFUNCTION("""COMPUTED_VALUE"""),"")</f>
        <v/>
      </c>
      <c r="AB366" s="65" t="str">
        <f ca="1">IFERROR(__xludf.DUMMYFUNCTION("""COMPUTED_VALUE"""),"")</f>
        <v/>
      </c>
      <c r="AC366" s="65" t="str">
        <f ca="1">IFERROR(__xludf.DUMMYFUNCTION("""COMPUTED_VALUE"""),"")</f>
        <v/>
      </c>
      <c r="AD366" s="65" t="str">
        <f ca="1">IFERROR(__xludf.DUMMYFUNCTION("""COMPUTED_VALUE"""),"")</f>
        <v/>
      </c>
      <c r="AE366" s="65" t="str">
        <f ca="1">IFERROR(__xludf.DUMMYFUNCTION("""COMPUTED_VALUE"""),"")</f>
        <v/>
      </c>
      <c r="AF366" s="65" t="str">
        <f ca="1">IFERROR(__xludf.DUMMYFUNCTION("""COMPUTED_VALUE"""),"")</f>
        <v/>
      </c>
      <c r="AG366" s="65" t="str">
        <f ca="1">IFERROR(__xludf.DUMMYFUNCTION("""COMPUTED_VALUE"""),"")</f>
        <v/>
      </c>
    </row>
    <row r="367" spans="1:33" ht="13">
      <c r="A367" s="63">
        <v>3</v>
      </c>
      <c r="B367" s="64" t="str">
        <f ca="1">IFERROR(__xludf.DUMMYFUNCTION("""COMPUTED_VALUE"""),"CENTRO COMERCIAL GRAN PLAZA")</f>
        <v>CENTRO COMERCIAL GRAN PLAZA</v>
      </c>
      <c r="C367" s="65">
        <f ca="1">IFERROR(__xludf.DUMMYFUNCTION("""COMPUTED_VALUE"""),8)</f>
        <v>8</v>
      </c>
      <c r="D367" s="66" t="str">
        <f ca="1">IFERROR(__xludf.DUMMYFUNCTION("""COMPUTED_VALUE"""),"Pendiente por Digitar")</f>
        <v>Pendiente por Digitar</v>
      </c>
      <c r="E367" s="65" t="str">
        <f ca="1">IFERROR(__xludf.DUMMYFUNCTION("""COMPUTED_VALUE"""),"")</f>
        <v/>
      </c>
      <c r="F367" s="65" t="str">
        <f ca="1">IFERROR(__xludf.DUMMYFUNCTION("""COMPUTED_VALUE"""),"")</f>
        <v/>
      </c>
      <c r="G367" s="65" t="str">
        <f ca="1">IFERROR(__xludf.DUMMYFUNCTION("""COMPUTED_VALUE"""),"")</f>
        <v/>
      </c>
      <c r="H367" s="65" t="str">
        <f ca="1">IFERROR(__xludf.DUMMYFUNCTION("""COMPUTED_VALUE"""),"")</f>
        <v/>
      </c>
      <c r="I367" s="65" t="str">
        <f ca="1">IFERROR(__xludf.DUMMYFUNCTION("""COMPUTED_VALUE"""),"")</f>
        <v/>
      </c>
      <c r="J367" s="65" t="str">
        <f ca="1">IFERROR(__xludf.DUMMYFUNCTION("""COMPUTED_VALUE"""),"")</f>
        <v/>
      </c>
      <c r="K367" s="65" t="str">
        <f ca="1">IFERROR(__xludf.DUMMYFUNCTION("""COMPUTED_VALUE"""),"")</f>
        <v/>
      </c>
      <c r="L367" s="65" t="str">
        <f ca="1">IFERROR(__xludf.DUMMYFUNCTION("""COMPUTED_VALUE"""),"")</f>
        <v/>
      </c>
      <c r="M367" s="65" t="str">
        <f ca="1">IFERROR(__xludf.DUMMYFUNCTION("""COMPUTED_VALUE"""),"")</f>
        <v/>
      </c>
      <c r="N367" s="65" t="str">
        <f ca="1">IFERROR(__xludf.DUMMYFUNCTION("""COMPUTED_VALUE"""),"")</f>
        <v/>
      </c>
      <c r="O367" s="65" t="str">
        <f ca="1">IFERROR(__xludf.DUMMYFUNCTION("""COMPUTED_VALUE"""),"")</f>
        <v/>
      </c>
      <c r="P367" s="65" t="str">
        <f ca="1">IFERROR(__xludf.DUMMYFUNCTION("""COMPUTED_VALUE"""),"")</f>
        <v/>
      </c>
      <c r="Q367" s="65" t="str">
        <f ca="1">IFERROR(__xludf.DUMMYFUNCTION("""COMPUTED_VALUE"""),"")</f>
        <v/>
      </c>
      <c r="R367" s="65" t="str">
        <f ca="1">IFERROR(__xludf.DUMMYFUNCTION("""COMPUTED_VALUE"""),"")</f>
        <v/>
      </c>
      <c r="S367" s="65" t="str">
        <f ca="1">IFERROR(__xludf.DUMMYFUNCTION("""COMPUTED_VALUE"""),"")</f>
        <v/>
      </c>
      <c r="T367" s="65" t="str">
        <f ca="1">IFERROR(__xludf.DUMMYFUNCTION("""COMPUTED_VALUE"""),"")</f>
        <v/>
      </c>
      <c r="U367" s="65" t="str">
        <f ca="1">IFERROR(__xludf.DUMMYFUNCTION("""COMPUTED_VALUE"""),"")</f>
        <v/>
      </c>
      <c r="V367" s="65" t="str">
        <f ca="1">IFERROR(__xludf.DUMMYFUNCTION("""COMPUTED_VALUE"""),"")</f>
        <v/>
      </c>
      <c r="W367" s="65" t="str">
        <f ca="1">IFERROR(__xludf.DUMMYFUNCTION("""COMPUTED_VALUE"""),"")</f>
        <v/>
      </c>
      <c r="X367" s="65" t="str">
        <f ca="1">IFERROR(__xludf.DUMMYFUNCTION("""COMPUTED_VALUE"""),"")</f>
        <v/>
      </c>
      <c r="Y367" s="65" t="str">
        <f ca="1">IFERROR(__xludf.DUMMYFUNCTION("""COMPUTED_VALUE"""),"")</f>
        <v/>
      </c>
      <c r="Z367" s="65" t="str">
        <f ca="1">IFERROR(__xludf.DUMMYFUNCTION("""COMPUTED_VALUE"""),"")</f>
        <v/>
      </c>
      <c r="AA367" s="65" t="str">
        <f ca="1">IFERROR(__xludf.DUMMYFUNCTION("""COMPUTED_VALUE"""),"")</f>
        <v/>
      </c>
      <c r="AB367" s="65" t="str">
        <f ca="1">IFERROR(__xludf.DUMMYFUNCTION("""COMPUTED_VALUE"""),"")</f>
        <v/>
      </c>
      <c r="AC367" s="65" t="str">
        <f ca="1">IFERROR(__xludf.DUMMYFUNCTION("""COMPUTED_VALUE"""),"")</f>
        <v/>
      </c>
      <c r="AD367" s="65" t="str">
        <f ca="1">IFERROR(__xludf.DUMMYFUNCTION("""COMPUTED_VALUE"""),"")</f>
        <v/>
      </c>
      <c r="AE367" s="65" t="str">
        <f ca="1">IFERROR(__xludf.DUMMYFUNCTION("""COMPUTED_VALUE"""),"")</f>
        <v/>
      </c>
      <c r="AF367" s="65" t="str">
        <f ca="1">IFERROR(__xludf.DUMMYFUNCTION("""COMPUTED_VALUE"""),"")</f>
        <v/>
      </c>
      <c r="AG367" s="65" t="str">
        <f ca="1">IFERROR(__xludf.DUMMYFUNCTION("""COMPUTED_VALUE"""),"")</f>
        <v/>
      </c>
    </row>
    <row r="368" spans="1:33" ht="13">
      <c r="A368" s="63">
        <v>3</v>
      </c>
      <c r="B368" s="64" t="str">
        <f ca="1">IFERROR(__xludf.DUMMYFUNCTION("""COMPUTED_VALUE"""),"CENTRO COMERCIAL GRAN PLAZA")</f>
        <v>CENTRO COMERCIAL GRAN PLAZA</v>
      </c>
      <c r="C368" s="65">
        <f ca="1">IFERROR(__xludf.DUMMYFUNCTION("""COMPUTED_VALUE"""),9)</f>
        <v>9</v>
      </c>
      <c r="D368" s="66" t="str">
        <f ca="1">IFERROR(__xludf.DUMMYFUNCTION("""COMPUTED_VALUE"""),"Pendiente por Digitar")</f>
        <v>Pendiente por Digitar</v>
      </c>
      <c r="E368" s="65" t="str">
        <f ca="1">IFERROR(__xludf.DUMMYFUNCTION("""COMPUTED_VALUE"""),"")</f>
        <v/>
      </c>
      <c r="F368" s="65" t="str">
        <f ca="1">IFERROR(__xludf.DUMMYFUNCTION("""COMPUTED_VALUE"""),"")</f>
        <v/>
      </c>
      <c r="G368" s="65" t="str">
        <f ca="1">IFERROR(__xludf.DUMMYFUNCTION("""COMPUTED_VALUE"""),"")</f>
        <v/>
      </c>
      <c r="H368" s="65" t="str">
        <f ca="1">IFERROR(__xludf.DUMMYFUNCTION("""COMPUTED_VALUE"""),"")</f>
        <v/>
      </c>
      <c r="I368" s="65" t="str">
        <f ca="1">IFERROR(__xludf.DUMMYFUNCTION("""COMPUTED_VALUE"""),"")</f>
        <v/>
      </c>
      <c r="J368" s="65" t="str">
        <f ca="1">IFERROR(__xludf.DUMMYFUNCTION("""COMPUTED_VALUE"""),"")</f>
        <v/>
      </c>
      <c r="K368" s="65" t="str">
        <f ca="1">IFERROR(__xludf.DUMMYFUNCTION("""COMPUTED_VALUE"""),"")</f>
        <v/>
      </c>
      <c r="L368" s="65" t="str">
        <f ca="1">IFERROR(__xludf.DUMMYFUNCTION("""COMPUTED_VALUE"""),"")</f>
        <v/>
      </c>
      <c r="M368" s="65" t="str">
        <f ca="1">IFERROR(__xludf.DUMMYFUNCTION("""COMPUTED_VALUE"""),"")</f>
        <v/>
      </c>
      <c r="N368" s="65" t="str">
        <f ca="1">IFERROR(__xludf.DUMMYFUNCTION("""COMPUTED_VALUE"""),"")</f>
        <v/>
      </c>
      <c r="O368" s="65" t="str">
        <f ca="1">IFERROR(__xludf.DUMMYFUNCTION("""COMPUTED_VALUE"""),"")</f>
        <v/>
      </c>
      <c r="P368" s="65" t="str">
        <f ca="1">IFERROR(__xludf.DUMMYFUNCTION("""COMPUTED_VALUE"""),"")</f>
        <v/>
      </c>
      <c r="Q368" s="65" t="str">
        <f ca="1">IFERROR(__xludf.DUMMYFUNCTION("""COMPUTED_VALUE"""),"")</f>
        <v/>
      </c>
      <c r="R368" s="65" t="str">
        <f ca="1">IFERROR(__xludf.DUMMYFUNCTION("""COMPUTED_VALUE"""),"")</f>
        <v/>
      </c>
      <c r="S368" s="65" t="str">
        <f ca="1">IFERROR(__xludf.DUMMYFUNCTION("""COMPUTED_VALUE"""),"")</f>
        <v/>
      </c>
      <c r="T368" s="65" t="str">
        <f ca="1">IFERROR(__xludf.DUMMYFUNCTION("""COMPUTED_VALUE"""),"")</f>
        <v/>
      </c>
      <c r="U368" s="65" t="str">
        <f ca="1">IFERROR(__xludf.DUMMYFUNCTION("""COMPUTED_VALUE"""),"")</f>
        <v/>
      </c>
      <c r="V368" s="65" t="str">
        <f ca="1">IFERROR(__xludf.DUMMYFUNCTION("""COMPUTED_VALUE"""),"")</f>
        <v/>
      </c>
      <c r="W368" s="65" t="str">
        <f ca="1">IFERROR(__xludf.DUMMYFUNCTION("""COMPUTED_VALUE"""),"")</f>
        <v/>
      </c>
      <c r="X368" s="65" t="str">
        <f ca="1">IFERROR(__xludf.DUMMYFUNCTION("""COMPUTED_VALUE"""),"")</f>
        <v/>
      </c>
      <c r="Y368" s="65" t="str">
        <f ca="1">IFERROR(__xludf.DUMMYFUNCTION("""COMPUTED_VALUE"""),"")</f>
        <v/>
      </c>
      <c r="Z368" s="65" t="str">
        <f ca="1">IFERROR(__xludf.DUMMYFUNCTION("""COMPUTED_VALUE"""),"")</f>
        <v/>
      </c>
      <c r="AA368" s="65" t="str">
        <f ca="1">IFERROR(__xludf.DUMMYFUNCTION("""COMPUTED_VALUE"""),"")</f>
        <v/>
      </c>
      <c r="AB368" s="65" t="str">
        <f ca="1">IFERROR(__xludf.DUMMYFUNCTION("""COMPUTED_VALUE"""),"")</f>
        <v/>
      </c>
      <c r="AC368" s="65" t="str">
        <f ca="1">IFERROR(__xludf.DUMMYFUNCTION("""COMPUTED_VALUE"""),"")</f>
        <v/>
      </c>
      <c r="AD368" s="65" t="str">
        <f ca="1">IFERROR(__xludf.DUMMYFUNCTION("""COMPUTED_VALUE"""),"")</f>
        <v/>
      </c>
      <c r="AE368" s="65" t="str">
        <f ca="1">IFERROR(__xludf.DUMMYFUNCTION("""COMPUTED_VALUE"""),"")</f>
        <v/>
      </c>
      <c r="AF368" s="65" t="str">
        <f ca="1">IFERROR(__xludf.DUMMYFUNCTION("""COMPUTED_VALUE"""),"")</f>
        <v/>
      </c>
      <c r="AG368" s="65" t="str">
        <f ca="1">IFERROR(__xludf.DUMMYFUNCTION("""COMPUTED_VALUE"""),"")</f>
        <v/>
      </c>
    </row>
    <row r="369" spans="1:33" ht="13">
      <c r="A369" s="63">
        <v>3</v>
      </c>
      <c r="B369" s="64" t="str">
        <f ca="1">IFERROR(__xludf.DUMMYFUNCTION("""COMPUTED_VALUE"""),"CENTRO COMERCIAL GRAN PLAZA")</f>
        <v>CENTRO COMERCIAL GRAN PLAZA</v>
      </c>
      <c r="C369" s="65">
        <f ca="1">IFERROR(__xludf.DUMMYFUNCTION("""COMPUTED_VALUE"""),10)</f>
        <v>10</v>
      </c>
      <c r="D369" s="66" t="str">
        <f ca="1">IFERROR(__xludf.DUMMYFUNCTION("""COMPUTED_VALUE"""),"Pendiente por Digitar")</f>
        <v>Pendiente por Digitar</v>
      </c>
      <c r="E369" s="65" t="str">
        <f ca="1">IFERROR(__xludf.DUMMYFUNCTION("""COMPUTED_VALUE"""),"")</f>
        <v/>
      </c>
      <c r="F369" s="65" t="str">
        <f ca="1">IFERROR(__xludf.DUMMYFUNCTION("""COMPUTED_VALUE"""),"")</f>
        <v/>
      </c>
      <c r="G369" s="65" t="str">
        <f ca="1">IFERROR(__xludf.DUMMYFUNCTION("""COMPUTED_VALUE"""),"")</f>
        <v/>
      </c>
      <c r="H369" s="65" t="str">
        <f ca="1">IFERROR(__xludf.DUMMYFUNCTION("""COMPUTED_VALUE"""),"")</f>
        <v/>
      </c>
      <c r="I369" s="65" t="str">
        <f ca="1">IFERROR(__xludf.DUMMYFUNCTION("""COMPUTED_VALUE"""),"")</f>
        <v/>
      </c>
      <c r="J369" s="65" t="str">
        <f ca="1">IFERROR(__xludf.DUMMYFUNCTION("""COMPUTED_VALUE"""),"")</f>
        <v/>
      </c>
      <c r="K369" s="65" t="str">
        <f ca="1">IFERROR(__xludf.DUMMYFUNCTION("""COMPUTED_VALUE"""),"")</f>
        <v/>
      </c>
      <c r="L369" s="65" t="str">
        <f ca="1">IFERROR(__xludf.DUMMYFUNCTION("""COMPUTED_VALUE"""),"")</f>
        <v/>
      </c>
      <c r="M369" s="65" t="str">
        <f ca="1">IFERROR(__xludf.DUMMYFUNCTION("""COMPUTED_VALUE"""),"")</f>
        <v/>
      </c>
      <c r="N369" s="65" t="str">
        <f ca="1">IFERROR(__xludf.DUMMYFUNCTION("""COMPUTED_VALUE"""),"")</f>
        <v/>
      </c>
      <c r="O369" s="65" t="str">
        <f ca="1">IFERROR(__xludf.DUMMYFUNCTION("""COMPUTED_VALUE"""),"")</f>
        <v/>
      </c>
      <c r="P369" s="65" t="str">
        <f ca="1">IFERROR(__xludf.DUMMYFUNCTION("""COMPUTED_VALUE"""),"")</f>
        <v/>
      </c>
      <c r="Q369" s="65" t="str">
        <f ca="1">IFERROR(__xludf.DUMMYFUNCTION("""COMPUTED_VALUE"""),"")</f>
        <v/>
      </c>
      <c r="R369" s="65" t="str">
        <f ca="1">IFERROR(__xludf.DUMMYFUNCTION("""COMPUTED_VALUE"""),"")</f>
        <v/>
      </c>
      <c r="S369" s="65" t="str">
        <f ca="1">IFERROR(__xludf.DUMMYFUNCTION("""COMPUTED_VALUE"""),"")</f>
        <v/>
      </c>
      <c r="T369" s="65" t="str">
        <f ca="1">IFERROR(__xludf.DUMMYFUNCTION("""COMPUTED_VALUE"""),"")</f>
        <v/>
      </c>
      <c r="U369" s="65" t="str">
        <f ca="1">IFERROR(__xludf.DUMMYFUNCTION("""COMPUTED_VALUE"""),"")</f>
        <v/>
      </c>
      <c r="V369" s="65" t="str">
        <f ca="1">IFERROR(__xludf.DUMMYFUNCTION("""COMPUTED_VALUE"""),"")</f>
        <v/>
      </c>
      <c r="W369" s="65" t="str">
        <f ca="1">IFERROR(__xludf.DUMMYFUNCTION("""COMPUTED_VALUE"""),"")</f>
        <v/>
      </c>
      <c r="X369" s="65" t="str">
        <f ca="1">IFERROR(__xludf.DUMMYFUNCTION("""COMPUTED_VALUE"""),"")</f>
        <v/>
      </c>
      <c r="Y369" s="65" t="str">
        <f ca="1">IFERROR(__xludf.DUMMYFUNCTION("""COMPUTED_VALUE"""),"")</f>
        <v/>
      </c>
      <c r="Z369" s="65" t="str">
        <f ca="1">IFERROR(__xludf.DUMMYFUNCTION("""COMPUTED_VALUE"""),"")</f>
        <v/>
      </c>
      <c r="AA369" s="65" t="str">
        <f ca="1">IFERROR(__xludf.DUMMYFUNCTION("""COMPUTED_VALUE"""),"")</f>
        <v/>
      </c>
      <c r="AB369" s="65" t="str">
        <f ca="1">IFERROR(__xludf.DUMMYFUNCTION("""COMPUTED_VALUE"""),"")</f>
        <v/>
      </c>
      <c r="AC369" s="65" t="str">
        <f ca="1">IFERROR(__xludf.DUMMYFUNCTION("""COMPUTED_VALUE"""),"")</f>
        <v/>
      </c>
      <c r="AD369" s="65" t="str">
        <f ca="1">IFERROR(__xludf.DUMMYFUNCTION("""COMPUTED_VALUE"""),"")</f>
        <v/>
      </c>
      <c r="AE369" s="65" t="str">
        <f ca="1">IFERROR(__xludf.DUMMYFUNCTION("""COMPUTED_VALUE"""),"")</f>
        <v/>
      </c>
      <c r="AF369" s="65" t="str">
        <f ca="1">IFERROR(__xludf.DUMMYFUNCTION("""COMPUTED_VALUE"""),"")</f>
        <v/>
      </c>
      <c r="AG369" s="65" t="str">
        <f ca="1">IFERROR(__xludf.DUMMYFUNCTION("""COMPUTED_VALUE"""),"")</f>
        <v/>
      </c>
    </row>
    <row r="370" spans="1:33" ht="13">
      <c r="A370" s="63">
        <v>3</v>
      </c>
      <c r="B370" s="64" t="str">
        <f ca="1">IFERROR(__xludf.DUMMYFUNCTION("""COMPUTED_VALUE"""),"CENTRO COMERCIAL GRAN PLAZA")</f>
        <v>CENTRO COMERCIAL GRAN PLAZA</v>
      </c>
      <c r="C370" s="65">
        <f ca="1">IFERROR(__xludf.DUMMYFUNCTION("""COMPUTED_VALUE"""),11)</f>
        <v>11</v>
      </c>
      <c r="D370" s="66" t="str">
        <f ca="1">IFERROR(__xludf.DUMMYFUNCTION("""COMPUTED_VALUE"""),"Pendiente por Digitar")</f>
        <v>Pendiente por Digitar</v>
      </c>
      <c r="E370" s="65" t="str">
        <f ca="1">IFERROR(__xludf.DUMMYFUNCTION("""COMPUTED_VALUE"""),"")</f>
        <v/>
      </c>
      <c r="F370" s="65" t="str">
        <f ca="1">IFERROR(__xludf.DUMMYFUNCTION("""COMPUTED_VALUE"""),"")</f>
        <v/>
      </c>
      <c r="G370" s="65" t="str">
        <f ca="1">IFERROR(__xludf.DUMMYFUNCTION("""COMPUTED_VALUE"""),"")</f>
        <v/>
      </c>
      <c r="H370" s="65" t="str">
        <f ca="1">IFERROR(__xludf.DUMMYFUNCTION("""COMPUTED_VALUE"""),"")</f>
        <v/>
      </c>
      <c r="I370" s="65" t="str">
        <f ca="1">IFERROR(__xludf.DUMMYFUNCTION("""COMPUTED_VALUE"""),"")</f>
        <v/>
      </c>
      <c r="J370" s="65" t="str">
        <f ca="1">IFERROR(__xludf.DUMMYFUNCTION("""COMPUTED_VALUE"""),"")</f>
        <v/>
      </c>
      <c r="K370" s="65" t="str">
        <f ca="1">IFERROR(__xludf.DUMMYFUNCTION("""COMPUTED_VALUE"""),"")</f>
        <v/>
      </c>
      <c r="L370" s="65" t="str">
        <f ca="1">IFERROR(__xludf.DUMMYFUNCTION("""COMPUTED_VALUE"""),"")</f>
        <v/>
      </c>
      <c r="M370" s="65" t="str">
        <f ca="1">IFERROR(__xludf.DUMMYFUNCTION("""COMPUTED_VALUE"""),"")</f>
        <v/>
      </c>
      <c r="N370" s="65" t="str">
        <f ca="1">IFERROR(__xludf.DUMMYFUNCTION("""COMPUTED_VALUE"""),"")</f>
        <v/>
      </c>
      <c r="O370" s="65" t="str">
        <f ca="1">IFERROR(__xludf.DUMMYFUNCTION("""COMPUTED_VALUE"""),"")</f>
        <v/>
      </c>
      <c r="P370" s="65" t="str">
        <f ca="1">IFERROR(__xludf.DUMMYFUNCTION("""COMPUTED_VALUE"""),"")</f>
        <v/>
      </c>
      <c r="Q370" s="65" t="str">
        <f ca="1">IFERROR(__xludf.DUMMYFUNCTION("""COMPUTED_VALUE"""),"")</f>
        <v/>
      </c>
      <c r="R370" s="65" t="str">
        <f ca="1">IFERROR(__xludf.DUMMYFUNCTION("""COMPUTED_VALUE"""),"")</f>
        <v/>
      </c>
      <c r="S370" s="65" t="str">
        <f ca="1">IFERROR(__xludf.DUMMYFUNCTION("""COMPUTED_VALUE"""),"")</f>
        <v/>
      </c>
      <c r="T370" s="65" t="str">
        <f ca="1">IFERROR(__xludf.DUMMYFUNCTION("""COMPUTED_VALUE"""),"")</f>
        <v/>
      </c>
      <c r="U370" s="65" t="str">
        <f ca="1">IFERROR(__xludf.DUMMYFUNCTION("""COMPUTED_VALUE"""),"")</f>
        <v/>
      </c>
      <c r="V370" s="65" t="str">
        <f ca="1">IFERROR(__xludf.DUMMYFUNCTION("""COMPUTED_VALUE"""),"")</f>
        <v/>
      </c>
      <c r="W370" s="65" t="str">
        <f ca="1">IFERROR(__xludf.DUMMYFUNCTION("""COMPUTED_VALUE"""),"")</f>
        <v/>
      </c>
      <c r="X370" s="65" t="str">
        <f ca="1">IFERROR(__xludf.DUMMYFUNCTION("""COMPUTED_VALUE"""),"")</f>
        <v/>
      </c>
      <c r="Y370" s="65" t="str">
        <f ca="1">IFERROR(__xludf.DUMMYFUNCTION("""COMPUTED_VALUE"""),"")</f>
        <v/>
      </c>
      <c r="Z370" s="65" t="str">
        <f ca="1">IFERROR(__xludf.DUMMYFUNCTION("""COMPUTED_VALUE"""),"")</f>
        <v/>
      </c>
      <c r="AA370" s="65" t="str">
        <f ca="1">IFERROR(__xludf.DUMMYFUNCTION("""COMPUTED_VALUE"""),"")</f>
        <v/>
      </c>
      <c r="AB370" s="65" t="str">
        <f ca="1">IFERROR(__xludf.DUMMYFUNCTION("""COMPUTED_VALUE"""),"")</f>
        <v/>
      </c>
      <c r="AC370" s="65" t="str">
        <f ca="1">IFERROR(__xludf.DUMMYFUNCTION("""COMPUTED_VALUE"""),"")</f>
        <v/>
      </c>
      <c r="AD370" s="65" t="str">
        <f ca="1">IFERROR(__xludf.DUMMYFUNCTION("""COMPUTED_VALUE"""),"")</f>
        <v/>
      </c>
      <c r="AE370" s="65" t="str">
        <f ca="1">IFERROR(__xludf.DUMMYFUNCTION("""COMPUTED_VALUE"""),"")</f>
        <v/>
      </c>
      <c r="AF370" s="65" t="str">
        <f ca="1">IFERROR(__xludf.DUMMYFUNCTION("""COMPUTED_VALUE"""),"")</f>
        <v/>
      </c>
      <c r="AG370" s="65" t="str">
        <f ca="1">IFERROR(__xludf.DUMMYFUNCTION("""COMPUTED_VALUE"""),"")</f>
        <v/>
      </c>
    </row>
    <row r="371" spans="1:33" ht="13">
      <c r="A371" s="63">
        <v>3</v>
      </c>
      <c r="B371" s="64" t="str">
        <f ca="1">IFERROR(__xludf.DUMMYFUNCTION("""COMPUTED_VALUE"""),"CENTRO COMERCIAL GRAN PLAZA")</f>
        <v>CENTRO COMERCIAL GRAN PLAZA</v>
      </c>
      <c r="C371" s="65">
        <f ca="1">IFERROR(__xludf.DUMMYFUNCTION("""COMPUTED_VALUE"""),12)</f>
        <v>12</v>
      </c>
      <c r="D371" s="66" t="str">
        <f ca="1">IFERROR(__xludf.DUMMYFUNCTION("""COMPUTED_VALUE"""),"Pendiente por Digitar")</f>
        <v>Pendiente por Digitar</v>
      </c>
      <c r="E371" s="65" t="str">
        <f ca="1">IFERROR(__xludf.DUMMYFUNCTION("""COMPUTED_VALUE"""),"")</f>
        <v/>
      </c>
      <c r="F371" s="65" t="str">
        <f ca="1">IFERROR(__xludf.DUMMYFUNCTION("""COMPUTED_VALUE"""),"")</f>
        <v/>
      </c>
      <c r="G371" s="65" t="str">
        <f ca="1">IFERROR(__xludf.DUMMYFUNCTION("""COMPUTED_VALUE"""),"")</f>
        <v/>
      </c>
      <c r="H371" s="65" t="str">
        <f ca="1">IFERROR(__xludf.DUMMYFUNCTION("""COMPUTED_VALUE"""),"")</f>
        <v/>
      </c>
      <c r="I371" s="65" t="str">
        <f ca="1">IFERROR(__xludf.DUMMYFUNCTION("""COMPUTED_VALUE"""),"")</f>
        <v/>
      </c>
      <c r="J371" s="65" t="str">
        <f ca="1">IFERROR(__xludf.DUMMYFUNCTION("""COMPUTED_VALUE"""),"")</f>
        <v/>
      </c>
      <c r="K371" s="65" t="str">
        <f ca="1">IFERROR(__xludf.DUMMYFUNCTION("""COMPUTED_VALUE"""),"")</f>
        <v/>
      </c>
      <c r="L371" s="65" t="str">
        <f ca="1">IFERROR(__xludf.DUMMYFUNCTION("""COMPUTED_VALUE"""),"")</f>
        <v/>
      </c>
      <c r="M371" s="65" t="str">
        <f ca="1">IFERROR(__xludf.DUMMYFUNCTION("""COMPUTED_VALUE"""),"")</f>
        <v/>
      </c>
      <c r="N371" s="65" t="str">
        <f ca="1">IFERROR(__xludf.DUMMYFUNCTION("""COMPUTED_VALUE"""),"")</f>
        <v/>
      </c>
      <c r="O371" s="65" t="str">
        <f ca="1">IFERROR(__xludf.DUMMYFUNCTION("""COMPUTED_VALUE"""),"")</f>
        <v/>
      </c>
      <c r="P371" s="65" t="str">
        <f ca="1">IFERROR(__xludf.DUMMYFUNCTION("""COMPUTED_VALUE"""),"")</f>
        <v/>
      </c>
      <c r="Q371" s="65" t="str">
        <f ca="1">IFERROR(__xludf.DUMMYFUNCTION("""COMPUTED_VALUE"""),"")</f>
        <v/>
      </c>
      <c r="R371" s="65" t="str">
        <f ca="1">IFERROR(__xludf.DUMMYFUNCTION("""COMPUTED_VALUE"""),"")</f>
        <v/>
      </c>
      <c r="S371" s="65" t="str">
        <f ca="1">IFERROR(__xludf.DUMMYFUNCTION("""COMPUTED_VALUE"""),"")</f>
        <v/>
      </c>
      <c r="T371" s="65" t="str">
        <f ca="1">IFERROR(__xludf.DUMMYFUNCTION("""COMPUTED_VALUE"""),"")</f>
        <v/>
      </c>
      <c r="U371" s="65" t="str">
        <f ca="1">IFERROR(__xludf.DUMMYFUNCTION("""COMPUTED_VALUE"""),"")</f>
        <v/>
      </c>
      <c r="V371" s="65" t="str">
        <f ca="1">IFERROR(__xludf.DUMMYFUNCTION("""COMPUTED_VALUE"""),"")</f>
        <v/>
      </c>
      <c r="W371" s="65" t="str">
        <f ca="1">IFERROR(__xludf.DUMMYFUNCTION("""COMPUTED_VALUE"""),"")</f>
        <v/>
      </c>
      <c r="X371" s="65" t="str">
        <f ca="1">IFERROR(__xludf.DUMMYFUNCTION("""COMPUTED_VALUE"""),"")</f>
        <v/>
      </c>
      <c r="Y371" s="65" t="str">
        <f ca="1">IFERROR(__xludf.DUMMYFUNCTION("""COMPUTED_VALUE"""),"")</f>
        <v/>
      </c>
      <c r="Z371" s="65" t="str">
        <f ca="1">IFERROR(__xludf.DUMMYFUNCTION("""COMPUTED_VALUE"""),"")</f>
        <v/>
      </c>
      <c r="AA371" s="65" t="str">
        <f ca="1">IFERROR(__xludf.DUMMYFUNCTION("""COMPUTED_VALUE"""),"")</f>
        <v/>
      </c>
      <c r="AB371" s="65" t="str">
        <f ca="1">IFERROR(__xludf.DUMMYFUNCTION("""COMPUTED_VALUE"""),"")</f>
        <v/>
      </c>
      <c r="AC371" s="65" t="str">
        <f ca="1">IFERROR(__xludf.DUMMYFUNCTION("""COMPUTED_VALUE"""),"")</f>
        <v/>
      </c>
      <c r="AD371" s="65" t="str">
        <f ca="1">IFERROR(__xludf.DUMMYFUNCTION("""COMPUTED_VALUE"""),"")</f>
        <v/>
      </c>
      <c r="AE371" s="65" t="str">
        <f ca="1">IFERROR(__xludf.DUMMYFUNCTION("""COMPUTED_VALUE"""),"")</f>
        <v/>
      </c>
      <c r="AF371" s="65" t="str">
        <f ca="1">IFERROR(__xludf.DUMMYFUNCTION("""COMPUTED_VALUE"""),"")</f>
        <v/>
      </c>
      <c r="AG371" s="65" t="str">
        <f ca="1">IFERROR(__xludf.DUMMYFUNCTION("""COMPUTED_VALUE"""),"")</f>
        <v/>
      </c>
    </row>
    <row r="372" spans="1:33" ht="13">
      <c r="A372" s="63">
        <v>3</v>
      </c>
      <c r="B372" s="64" t="str">
        <f ca="1">IFERROR(__xludf.DUMMYFUNCTION("""COMPUTED_VALUE"""),"CENTRO COMERCIAL GRAN PLAZA")</f>
        <v>CENTRO COMERCIAL GRAN PLAZA</v>
      </c>
      <c r="C372" s="65">
        <f ca="1">IFERROR(__xludf.DUMMYFUNCTION("""COMPUTED_VALUE"""),13)</f>
        <v>13</v>
      </c>
      <c r="D372" s="66" t="str">
        <f ca="1">IFERROR(__xludf.DUMMYFUNCTION("""COMPUTED_VALUE"""),"Pendiente por Digitar")</f>
        <v>Pendiente por Digitar</v>
      </c>
      <c r="E372" s="65" t="str">
        <f ca="1">IFERROR(__xludf.DUMMYFUNCTION("""COMPUTED_VALUE"""),"")</f>
        <v/>
      </c>
      <c r="F372" s="65" t="str">
        <f ca="1">IFERROR(__xludf.DUMMYFUNCTION("""COMPUTED_VALUE"""),"")</f>
        <v/>
      </c>
      <c r="G372" s="65" t="str">
        <f ca="1">IFERROR(__xludf.DUMMYFUNCTION("""COMPUTED_VALUE"""),"")</f>
        <v/>
      </c>
      <c r="H372" s="65" t="str">
        <f ca="1">IFERROR(__xludf.DUMMYFUNCTION("""COMPUTED_VALUE"""),"")</f>
        <v/>
      </c>
      <c r="I372" s="65" t="str">
        <f ca="1">IFERROR(__xludf.DUMMYFUNCTION("""COMPUTED_VALUE"""),"")</f>
        <v/>
      </c>
      <c r="J372" s="65" t="str">
        <f ca="1">IFERROR(__xludf.DUMMYFUNCTION("""COMPUTED_VALUE"""),"")</f>
        <v/>
      </c>
      <c r="K372" s="65" t="str">
        <f ca="1">IFERROR(__xludf.DUMMYFUNCTION("""COMPUTED_VALUE"""),"")</f>
        <v/>
      </c>
      <c r="L372" s="65" t="str">
        <f ca="1">IFERROR(__xludf.DUMMYFUNCTION("""COMPUTED_VALUE"""),"")</f>
        <v/>
      </c>
      <c r="M372" s="65" t="str">
        <f ca="1">IFERROR(__xludf.DUMMYFUNCTION("""COMPUTED_VALUE"""),"")</f>
        <v/>
      </c>
      <c r="N372" s="65" t="str">
        <f ca="1">IFERROR(__xludf.DUMMYFUNCTION("""COMPUTED_VALUE"""),"")</f>
        <v/>
      </c>
      <c r="O372" s="65" t="str">
        <f ca="1">IFERROR(__xludf.DUMMYFUNCTION("""COMPUTED_VALUE"""),"")</f>
        <v/>
      </c>
      <c r="P372" s="65" t="str">
        <f ca="1">IFERROR(__xludf.DUMMYFUNCTION("""COMPUTED_VALUE"""),"")</f>
        <v/>
      </c>
      <c r="Q372" s="65" t="str">
        <f ca="1">IFERROR(__xludf.DUMMYFUNCTION("""COMPUTED_VALUE"""),"")</f>
        <v/>
      </c>
      <c r="R372" s="65" t="str">
        <f ca="1">IFERROR(__xludf.DUMMYFUNCTION("""COMPUTED_VALUE"""),"")</f>
        <v/>
      </c>
      <c r="S372" s="65" t="str">
        <f ca="1">IFERROR(__xludf.DUMMYFUNCTION("""COMPUTED_VALUE"""),"")</f>
        <v/>
      </c>
      <c r="T372" s="65" t="str">
        <f ca="1">IFERROR(__xludf.DUMMYFUNCTION("""COMPUTED_VALUE"""),"")</f>
        <v/>
      </c>
      <c r="U372" s="65" t="str">
        <f ca="1">IFERROR(__xludf.DUMMYFUNCTION("""COMPUTED_VALUE"""),"")</f>
        <v/>
      </c>
      <c r="V372" s="65" t="str">
        <f ca="1">IFERROR(__xludf.DUMMYFUNCTION("""COMPUTED_VALUE"""),"")</f>
        <v/>
      </c>
      <c r="W372" s="65" t="str">
        <f ca="1">IFERROR(__xludf.DUMMYFUNCTION("""COMPUTED_VALUE"""),"")</f>
        <v/>
      </c>
      <c r="X372" s="65" t="str">
        <f ca="1">IFERROR(__xludf.DUMMYFUNCTION("""COMPUTED_VALUE"""),"")</f>
        <v/>
      </c>
      <c r="Y372" s="65" t="str">
        <f ca="1">IFERROR(__xludf.DUMMYFUNCTION("""COMPUTED_VALUE"""),"")</f>
        <v/>
      </c>
      <c r="Z372" s="65" t="str">
        <f ca="1">IFERROR(__xludf.DUMMYFUNCTION("""COMPUTED_VALUE"""),"")</f>
        <v/>
      </c>
      <c r="AA372" s="65" t="str">
        <f ca="1">IFERROR(__xludf.DUMMYFUNCTION("""COMPUTED_VALUE"""),"")</f>
        <v/>
      </c>
      <c r="AB372" s="65" t="str">
        <f ca="1">IFERROR(__xludf.DUMMYFUNCTION("""COMPUTED_VALUE"""),"")</f>
        <v/>
      </c>
      <c r="AC372" s="65" t="str">
        <f ca="1">IFERROR(__xludf.DUMMYFUNCTION("""COMPUTED_VALUE"""),"")</f>
        <v/>
      </c>
      <c r="AD372" s="65" t="str">
        <f ca="1">IFERROR(__xludf.DUMMYFUNCTION("""COMPUTED_VALUE"""),"")</f>
        <v/>
      </c>
      <c r="AE372" s="65" t="str">
        <f ca="1">IFERROR(__xludf.DUMMYFUNCTION("""COMPUTED_VALUE"""),"")</f>
        <v/>
      </c>
      <c r="AF372" s="65" t="str">
        <f ca="1">IFERROR(__xludf.DUMMYFUNCTION("""COMPUTED_VALUE"""),"")</f>
        <v/>
      </c>
      <c r="AG372" s="65" t="str">
        <f ca="1">IFERROR(__xludf.DUMMYFUNCTION("""COMPUTED_VALUE"""),"")</f>
        <v/>
      </c>
    </row>
    <row r="373" spans="1:33" ht="13">
      <c r="A373" s="63">
        <v>3</v>
      </c>
      <c r="B373" s="64" t="str">
        <f ca="1">IFERROR(__xludf.DUMMYFUNCTION("""COMPUTED_VALUE"""),"CENTRO COMERCIAL GRAN PLAZA")</f>
        <v>CENTRO COMERCIAL GRAN PLAZA</v>
      </c>
      <c r="C373" s="65">
        <f ca="1">IFERROR(__xludf.DUMMYFUNCTION("""COMPUTED_VALUE"""),14)</f>
        <v>14</v>
      </c>
      <c r="D373" s="66" t="str">
        <f ca="1">IFERROR(__xludf.DUMMYFUNCTION("""COMPUTED_VALUE"""),"Pendiente por Digitar")</f>
        <v>Pendiente por Digitar</v>
      </c>
      <c r="E373" s="65" t="str">
        <f ca="1">IFERROR(__xludf.DUMMYFUNCTION("""COMPUTED_VALUE"""),"")</f>
        <v/>
      </c>
      <c r="F373" s="65" t="str">
        <f ca="1">IFERROR(__xludf.DUMMYFUNCTION("""COMPUTED_VALUE"""),"")</f>
        <v/>
      </c>
      <c r="G373" s="65" t="str">
        <f ca="1">IFERROR(__xludf.DUMMYFUNCTION("""COMPUTED_VALUE"""),"")</f>
        <v/>
      </c>
      <c r="H373" s="65" t="str">
        <f ca="1">IFERROR(__xludf.DUMMYFUNCTION("""COMPUTED_VALUE"""),"")</f>
        <v/>
      </c>
      <c r="I373" s="65" t="str">
        <f ca="1">IFERROR(__xludf.DUMMYFUNCTION("""COMPUTED_VALUE"""),"")</f>
        <v/>
      </c>
      <c r="J373" s="65" t="str">
        <f ca="1">IFERROR(__xludf.DUMMYFUNCTION("""COMPUTED_VALUE"""),"")</f>
        <v/>
      </c>
      <c r="K373" s="65" t="str">
        <f ca="1">IFERROR(__xludf.DUMMYFUNCTION("""COMPUTED_VALUE"""),"")</f>
        <v/>
      </c>
      <c r="L373" s="65" t="str">
        <f ca="1">IFERROR(__xludf.DUMMYFUNCTION("""COMPUTED_VALUE"""),"")</f>
        <v/>
      </c>
      <c r="M373" s="65" t="str">
        <f ca="1">IFERROR(__xludf.DUMMYFUNCTION("""COMPUTED_VALUE"""),"")</f>
        <v/>
      </c>
      <c r="N373" s="65" t="str">
        <f ca="1">IFERROR(__xludf.DUMMYFUNCTION("""COMPUTED_VALUE"""),"")</f>
        <v/>
      </c>
      <c r="O373" s="65" t="str">
        <f ca="1">IFERROR(__xludf.DUMMYFUNCTION("""COMPUTED_VALUE"""),"")</f>
        <v/>
      </c>
      <c r="P373" s="65" t="str">
        <f ca="1">IFERROR(__xludf.DUMMYFUNCTION("""COMPUTED_VALUE"""),"")</f>
        <v/>
      </c>
      <c r="Q373" s="65" t="str">
        <f ca="1">IFERROR(__xludf.DUMMYFUNCTION("""COMPUTED_VALUE"""),"")</f>
        <v/>
      </c>
      <c r="R373" s="65" t="str">
        <f ca="1">IFERROR(__xludf.DUMMYFUNCTION("""COMPUTED_VALUE"""),"")</f>
        <v/>
      </c>
      <c r="S373" s="65" t="str">
        <f ca="1">IFERROR(__xludf.DUMMYFUNCTION("""COMPUTED_VALUE"""),"")</f>
        <v/>
      </c>
      <c r="T373" s="65" t="str">
        <f ca="1">IFERROR(__xludf.DUMMYFUNCTION("""COMPUTED_VALUE"""),"")</f>
        <v/>
      </c>
      <c r="U373" s="65" t="str">
        <f ca="1">IFERROR(__xludf.DUMMYFUNCTION("""COMPUTED_VALUE"""),"")</f>
        <v/>
      </c>
      <c r="V373" s="65" t="str">
        <f ca="1">IFERROR(__xludf.DUMMYFUNCTION("""COMPUTED_VALUE"""),"")</f>
        <v/>
      </c>
      <c r="W373" s="65" t="str">
        <f ca="1">IFERROR(__xludf.DUMMYFUNCTION("""COMPUTED_VALUE"""),"")</f>
        <v/>
      </c>
      <c r="X373" s="65" t="str">
        <f ca="1">IFERROR(__xludf.DUMMYFUNCTION("""COMPUTED_VALUE"""),"")</f>
        <v/>
      </c>
      <c r="Y373" s="65" t="str">
        <f ca="1">IFERROR(__xludf.DUMMYFUNCTION("""COMPUTED_VALUE"""),"")</f>
        <v/>
      </c>
      <c r="Z373" s="65" t="str">
        <f ca="1">IFERROR(__xludf.DUMMYFUNCTION("""COMPUTED_VALUE"""),"")</f>
        <v/>
      </c>
      <c r="AA373" s="65" t="str">
        <f ca="1">IFERROR(__xludf.DUMMYFUNCTION("""COMPUTED_VALUE"""),"")</f>
        <v/>
      </c>
      <c r="AB373" s="65" t="str">
        <f ca="1">IFERROR(__xludf.DUMMYFUNCTION("""COMPUTED_VALUE"""),"")</f>
        <v/>
      </c>
      <c r="AC373" s="65" t="str">
        <f ca="1">IFERROR(__xludf.DUMMYFUNCTION("""COMPUTED_VALUE"""),"")</f>
        <v/>
      </c>
      <c r="AD373" s="65" t="str">
        <f ca="1">IFERROR(__xludf.DUMMYFUNCTION("""COMPUTED_VALUE"""),"")</f>
        <v/>
      </c>
      <c r="AE373" s="65" t="str">
        <f ca="1">IFERROR(__xludf.DUMMYFUNCTION("""COMPUTED_VALUE"""),"")</f>
        <v/>
      </c>
      <c r="AF373" s="65" t="str">
        <f ca="1">IFERROR(__xludf.DUMMYFUNCTION("""COMPUTED_VALUE"""),"")</f>
        <v/>
      </c>
      <c r="AG373" s="65" t="str">
        <f ca="1">IFERROR(__xludf.DUMMYFUNCTION("""COMPUTED_VALUE"""),"")</f>
        <v/>
      </c>
    </row>
    <row r="374" spans="1:33" ht="13">
      <c r="A374" s="63">
        <v>3</v>
      </c>
      <c r="B374" s="64" t="str">
        <f ca="1">IFERROR(__xludf.DUMMYFUNCTION("""COMPUTED_VALUE"""),"CENTRO COMERCIAL GRAN PLAZA")</f>
        <v>CENTRO COMERCIAL GRAN PLAZA</v>
      </c>
      <c r="C374" s="65">
        <f ca="1">IFERROR(__xludf.DUMMYFUNCTION("""COMPUTED_VALUE"""),15)</f>
        <v>15</v>
      </c>
      <c r="D374" s="66" t="str">
        <f ca="1">IFERROR(__xludf.DUMMYFUNCTION("""COMPUTED_VALUE"""),"Pendiente por Digitar")</f>
        <v>Pendiente por Digitar</v>
      </c>
      <c r="E374" s="65" t="str">
        <f ca="1">IFERROR(__xludf.DUMMYFUNCTION("""COMPUTED_VALUE"""),"")</f>
        <v/>
      </c>
      <c r="F374" s="65" t="str">
        <f ca="1">IFERROR(__xludf.DUMMYFUNCTION("""COMPUTED_VALUE"""),"")</f>
        <v/>
      </c>
      <c r="G374" s="65" t="str">
        <f ca="1">IFERROR(__xludf.DUMMYFUNCTION("""COMPUTED_VALUE"""),"")</f>
        <v/>
      </c>
      <c r="H374" s="65" t="str">
        <f ca="1">IFERROR(__xludf.DUMMYFUNCTION("""COMPUTED_VALUE"""),"")</f>
        <v/>
      </c>
      <c r="I374" s="65" t="str">
        <f ca="1">IFERROR(__xludf.DUMMYFUNCTION("""COMPUTED_VALUE"""),"")</f>
        <v/>
      </c>
      <c r="J374" s="65" t="str">
        <f ca="1">IFERROR(__xludf.DUMMYFUNCTION("""COMPUTED_VALUE"""),"")</f>
        <v/>
      </c>
      <c r="K374" s="65" t="str">
        <f ca="1">IFERROR(__xludf.DUMMYFUNCTION("""COMPUTED_VALUE"""),"")</f>
        <v/>
      </c>
      <c r="L374" s="65" t="str">
        <f ca="1">IFERROR(__xludf.DUMMYFUNCTION("""COMPUTED_VALUE"""),"")</f>
        <v/>
      </c>
      <c r="M374" s="65" t="str">
        <f ca="1">IFERROR(__xludf.DUMMYFUNCTION("""COMPUTED_VALUE"""),"")</f>
        <v/>
      </c>
      <c r="N374" s="65" t="str">
        <f ca="1">IFERROR(__xludf.DUMMYFUNCTION("""COMPUTED_VALUE"""),"")</f>
        <v/>
      </c>
      <c r="O374" s="65" t="str">
        <f ca="1">IFERROR(__xludf.DUMMYFUNCTION("""COMPUTED_VALUE"""),"")</f>
        <v/>
      </c>
      <c r="P374" s="65" t="str">
        <f ca="1">IFERROR(__xludf.DUMMYFUNCTION("""COMPUTED_VALUE"""),"")</f>
        <v/>
      </c>
      <c r="Q374" s="65" t="str">
        <f ca="1">IFERROR(__xludf.DUMMYFUNCTION("""COMPUTED_VALUE"""),"")</f>
        <v/>
      </c>
      <c r="R374" s="65" t="str">
        <f ca="1">IFERROR(__xludf.DUMMYFUNCTION("""COMPUTED_VALUE"""),"")</f>
        <v/>
      </c>
      <c r="S374" s="65" t="str">
        <f ca="1">IFERROR(__xludf.DUMMYFUNCTION("""COMPUTED_VALUE"""),"")</f>
        <v/>
      </c>
      <c r="T374" s="65" t="str">
        <f ca="1">IFERROR(__xludf.DUMMYFUNCTION("""COMPUTED_VALUE"""),"")</f>
        <v/>
      </c>
      <c r="U374" s="65" t="str">
        <f ca="1">IFERROR(__xludf.DUMMYFUNCTION("""COMPUTED_VALUE"""),"")</f>
        <v/>
      </c>
      <c r="V374" s="65" t="str">
        <f ca="1">IFERROR(__xludf.DUMMYFUNCTION("""COMPUTED_VALUE"""),"")</f>
        <v/>
      </c>
      <c r="W374" s="65" t="str">
        <f ca="1">IFERROR(__xludf.DUMMYFUNCTION("""COMPUTED_VALUE"""),"")</f>
        <v/>
      </c>
      <c r="X374" s="65" t="str">
        <f ca="1">IFERROR(__xludf.DUMMYFUNCTION("""COMPUTED_VALUE"""),"")</f>
        <v/>
      </c>
      <c r="Y374" s="65" t="str">
        <f ca="1">IFERROR(__xludf.DUMMYFUNCTION("""COMPUTED_VALUE"""),"")</f>
        <v/>
      </c>
      <c r="Z374" s="65" t="str">
        <f ca="1">IFERROR(__xludf.DUMMYFUNCTION("""COMPUTED_VALUE"""),"")</f>
        <v/>
      </c>
      <c r="AA374" s="65" t="str">
        <f ca="1">IFERROR(__xludf.DUMMYFUNCTION("""COMPUTED_VALUE"""),"")</f>
        <v/>
      </c>
      <c r="AB374" s="65" t="str">
        <f ca="1">IFERROR(__xludf.DUMMYFUNCTION("""COMPUTED_VALUE"""),"")</f>
        <v/>
      </c>
      <c r="AC374" s="65" t="str">
        <f ca="1">IFERROR(__xludf.DUMMYFUNCTION("""COMPUTED_VALUE"""),"")</f>
        <v/>
      </c>
      <c r="AD374" s="65" t="str">
        <f ca="1">IFERROR(__xludf.DUMMYFUNCTION("""COMPUTED_VALUE"""),"")</f>
        <v/>
      </c>
      <c r="AE374" s="65" t="str">
        <f ca="1">IFERROR(__xludf.DUMMYFUNCTION("""COMPUTED_VALUE"""),"")</f>
        <v/>
      </c>
      <c r="AF374" s="65" t="str">
        <f ca="1">IFERROR(__xludf.DUMMYFUNCTION("""COMPUTED_VALUE"""),"")</f>
        <v/>
      </c>
      <c r="AG374" s="65" t="str">
        <f ca="1">IFERROR(__xludf.DUMMYFUNCTION("""COMPUTED_VALUE"""),"")</f>
        <v/>
      </c>
    </row>
    <row r="375" spans="1:33" ht="13">
      <c r="A375" s="63">
        <v>3</v>
      </c>
      <c r="B375" s="64" t="str">
        <f ca="1">IFERROR(__xludf.DUMMYFUNCTION("""COMPUTED_VALUE"""),"CENTRO COMERCIAL GRAN PLAZA")</f>
        <v>CENTRO COMERCIAL GRAN PLAZA</v>
      </c>
      <c r="C375" s="65">
        <f ca="1">IFERROR(__xludf.DUMMYFUNCTION("""COMPUTED_VALUE"""),16)</f>
        <v>16</v>
      </c>
      <c r="D375" s="66" t="str">
        <f ca="1">IFERROR(__xludf.DUMMYFUNCTION("""COMPUTED_VALUE"""),"Pendiente por Digitar")</f>
        <v>Pendiente por Digitar</v>
      </c>
      <c r="E375" s="65" t="str">
        <f ca="1">IFERROR(__xludf.DUMMYFUNCTION("""COMPUTED_VALUE"""),"")</f>
        <v/>
      </c>
      <c r="F375" s="65" t="str">
        <f ca="1">IFERROR(__xludf.DUMMYFUNCTION("""COMPUTED_VALUE"""),"")</f>
        <v/>
      </c>
      <c r="G375" s="65" t="str">
        <f ca="1">IFERROR(__xludf.DUMMYFUNCTION("""COMPUTED_VALUE"""),"")</f>
        <v/>
      </c>
      <c r="H375" s="65" t="str">
        <f ca="1">IFERROR(__xludf.DUMMYFUNCTION("""COMPUTED_VALUE"""),"")</f>
        <v/>
      </c>
      <c r="I375" s="65" t="str">
        <f ca="1">IFERROR(__xludf.DUMMYFUNCTION("""COMPUTED_VALUE"""),"")</f>
        <v/>
      </c>
      <c r="J375" s="65" t="str">
        <f ca="1">IFERROR(__xludf.DUMMYFUNCTION("""COMPUTED_VALUE"""),"")</f>
        <v/>
      </c>
      <c r="K375" s="65" t="str">
        <f ca="1">IFERROR(__xludf.DUMMYFUNCTION("""COMPUTED_VALUE"""),"")</f>
        <v/>
      </c>
      <c r="L375" s="65" t="str">
        <f ca="1">IFERROR(__xludf.DUMMYFUNCTION("""COMPUTED_VALUE"""),"")</f>
        <v/>
      </c>
      <c r="M375" s="65" t="str">
        <f ca="1">IFERROR(__xludf.DUMMYFUNCTION("""COMPUTED_VALUE"""),"")</f>
        <v/>
      </c>
      <c r="N375" s="65" t="str">
        <f ca="1">IFERROR(__xludf.DUMMYFUNCTION("""COMPUTED_VALUE"""),"")</f>
        <v/>
      </c>
      <c r="O375" s="65" t="str">
        <f ca="1">IFERROR(__xludf.DUMMYFUNCTION("""COMPUTED_VALUE"""),"")</f>
        <v/>
      </c>
      <c r="P375" s="65" t="str">
        <f ca="1">IFERROR(__xludf.DUMMYFUNCTION("""COMPUTED_VALUE"""),"")</f>
        <v/>
      </c>
      <c r="Q375" s="65" t="str">
        <f ca="1">IFERROR(__xludf.DUMMYFUNCTION("""COMPUTED_VALUE"""),"")</f>
        <v/>
      </c>
      <c r="R375" s="65" t="str">
        <f ca="1">IFERROR(__xludf.DUMMYFUNCTION("""COMPUTED_VALUE"""),"")</f>
        <v/>
      </c>
      <c r="S375" s="65" t="str">
        <f ca="1">IFERROR(__xludf.DUMMYFUNCTION("""COMPUTED_VALUE"""),"")</f>
        <v/>
      </c>
      <c r="T375" s="65" t="str">
        <f ca="1">IFERROR(__xludf.DUMMYFUNCTION("""COMPUTED_VALUE"""),"")</f>
        <v/>
      </c>
      <c r="U375" s="65" t="str">
        <f ca="1">IFERROR(__xludf.DUMMYFUNCTION("""COMPUTED_VALUE"""),"")</f>
        <v/>
      </c>
      <c r="V375" s="65" t="str">
        <f ca="1">IFERROR(__xludf.DUMMYFUNCTION("""COMPUTED_VALUE"""),"")</f>
        <v/>
      </c>
      <c r="W375" s="65" t="str">
        <f ca="1">IFERROR(__xludf.DUMMYFUNCTION("""COMPUTED_VALUE"""),"")</f>
        <v/>
      </c>
      <c r="X375" s="65" t="str">
        <f ca="1">IFERROR(__xludf.DUMMYFUNCTION("""COMPUTED_VALUE"""),"")</f>
        <v/>
      </c>
      <c r="Y375" s="65" t="str">
        <f ca="1">IFERROR(__xludf.DUMMYFUNCTION("""COMPUTED_VALUE"""),"")</f>
        <v/>
      </c>
      <c r="Z375" s="65" t="str">
        <f ca="1">IFERROR(__xludf.DUMMYFUNCTION("""COMPUTED_VALUE"""),"")</f>
        <v/>
      </c>
      <c r="AA375" s="65" t="str">
        <f ca="1">IFERROR(__xludf.DUMMYFUNCTION("""COMPUTED_VALUE"""),"")</f>
        <v/>
      </c>
      <c r="AB375" s="65" t="str">
        <f ca="1">IFERROR(__xludf.DUMMYFUNCTION("""COMPUTED_VALUE"""),"")</f>
        <v/>
      </c>
      <c r="AC375" s="65" t="str">
        <f ca="1">IFERROR(__xludf.DUMMYFUNCTION("""COMPUTED_VALUE"""),"")</f>
        <v/>
      </c>
      <c r="AD375" s="65" t="str">
        <f ca="1">IFERROR(__xludf.DUMMYFUNCTION("""COMPUTED_VALUE"""),"")</f>
        <v/>
      </c>
      <c r="AE375" s="65" t="str">
        <f ca="1">IFERROR(__xludf.DUMMYFUNCTION("""COMPUTED_VALUE"""),"")</f>
        <v/>
      </c>
      <c r="AF375" s="65" t="str">
        <f ca="1">IFERROR(__xludf.DUMMYFUNCTION("""COMPUTED_VALUE"""),"")</f>
        <v/>
      </c>
      <c r="AG375" s="65" t="str">
        <f ca="1">IFERROR(__xludf.DUMMYFUNCTION("""COMPUTED_VALUE"""),"")</f>
        <v/>
      </c>
    </row>
    <row r="376" spans="1:33" ht="13">
      <c r="A376" s="63">
        <v>3</v>
      </c>
      <c r="B376" s="64" t="str">
        <f ca="1">IFERROR(__xludf.DUMMYFUNCTION("""COMPUTED_VALUE"""),"CENTRO COMERCIAL GRAN PLAZA")</f>
        <v>CENTRO COMERCIAL GRAN PLAZA</v>
      </c>
      <c r="C376" s="65">
        <f ca="1">IFERROR(__xludf.DUMMYFUNCTION("""COMPUTED_VALUE"""),17)</f>
        <v>17</v>
      </c>
      <c r="D376" s="66" t="str">
        <f ca="1">IFERROR(__xludf.DUMMYFUNCTION("""COMPUTED_VALUE"""),"Pendiente por Digitar")</f>
        <v>Pendiente por Digitar</v>
      </c>
      <c r="E376" s="65" t="str">
        <f ca="1">IFERROR(__xludf.DUMMYFUNCTION("""COMPUTED_VALUE"""),"")</f>
        <v/>
      </c>
      <c r="F376" s="65" t="str">
        <f ca="1">IFERROR(__xludf.DUMMYFUNCTION("""COMPUTED_VALUE"""),"")</f>
        <v/>
      </c>
      <c r="G376" s="65" t="str">
        <f ca="1">IFERROR(__xludf.DUMMYFUNCTION("""COMPUTED_VALUE"""),"")</f>
        <v/>
      </c>
      <c r="H376" s="65" t="str">
        <f ca="1">IFERROR(__xludf.DUMMYFUNCTION("""COMPUTED_VALUE"""),"")</f>
        <v/>
      </c>
      <c r="I376" s="65" t="str">
        <f ca="1">IFERROR(__xludf.DUMMYFUNCTION("""COMPUTED_VALUE"""),"")</f>
        <v/>
      </c>
      <c r="J376" s="65" t="str">
        <f ca="1">IFERROR(__xludf.DUMMYFUNCTION("""COMPUTED_VALUE"""),"")</f>
        <v/>
      </c>
      <c r="K376" s="65" t="str">
        <f ca="1">IFERROR(__xludf.DUMMYFUNCTION("""COMPUTED_VALUE"""),"")</f>
        <v/>
      </c>
      <c r="L376" s="65" t="str">
        <f ca="1">IFERROR(__xludf.DUMMYFUNCTION("""COMPUTED_VALUE"""),"")</f>
        <v/>
      </c>
      <c r="M376" s="65" t="str">
        <f ca="1">IFERROR(__xludf.DUMMYFUNCTION("""COMPUTED_VALUE"""),"")</f>
        <v/>
      </c>
      <c r="N376" s="65" t="str">
        <f ca="1">IFERROR(__xludf.DUMMYFUNCTION("""COMPUTED_VALUE"""),"")</f>
        <v/>
      </c>
      <c r="O376" s="65" t="str">
        <f ca="1">IFERROR(__xludf.DUMMYFUNCTION("""COMPUTED_VALUE"""),"")</f>
        <v/>
      </c>
      <c r="P376" s="65" t="str">
        <f ca="1">IFERROR(__xludf.DUMMYFUNCTION("""COMPUTED_VALUE"""),"")</f>
        <v/>
      </c>
      <c r="Q376" s="65" t="str">
        <f ca="1">IFERROR(__xludf.DUMMYFUNCTION("""COMPUTED_VALUE"""),"")</f>
        <v/>
      </c>
      <c r="R376" s="65" t="str">
        <f ca="1">IFERROR(__xludf.DUMMYFUNCTION("""COMPUTED_VALUE"""),"")</f>
        <v/>
      </c>
      <c r="S376" s="65" t="str">
        <f ca="1">IFERROR(__xludf.DUMMYFUNCTION("""COMPUTED_VALUE"""),"")</f>
        <v/>
      </c>
      <c r="T376" s="65" t="str">
        <f ca="1">IFERROR(__xludf.DUMMYFUNCTION("""COMPUTED_VALUE"""),"")</f>
        <v/>
      </c>
      <c r="U376" s="65" t="str">
        <f ca="1">IFERROR(__xludf.DUMMYFUNCTION("""COMPUTED_VALUE"""),"")</f>
        <v/>
      </c>
      <c r="V376" s="65" t="str">
        <f ca="1">IFERROR(__xludf.DUMMYFUNCTION("""COMPUTED_VALUE"""),"")</f>
        <v/>
      </c>
      <c r="W376" s="65" t="str">
        <f ca="1">IFERROR(__xludf.DUMMYFUNCTION("""COMPUTED_VALUE"""),"")</f>
        <v/>
      </c>
      <c r="X376" s="65" t="str">
        <f ca="1">IFERROR(__xludf.DUMMYFUNCTION("""COMPUTED_VALUE"""),"")</f>
        <v/>
      </c>
      <c r="Y376" s="65" t="str">
        <f ca="1">IFERROR(__xludf.DUMMYFUNCTION("""COMPUTED_VALUE"""),"")</f>
        <v/>
      </c>
      <c r="Z376" s="65" t="str">
        <f ca="1">IFERROR(__xludf.DUMMYFUNCTION("""COMPUTED_VALUE"""),"")</f>
        <v/>
      </c>
      <c r="AA376" s="65" t="str">
        <f ca="1">IFERROR(__xludf.DUMMYFUNCTION("""COMPUTED_VALUE"""),"")</f>
        <v/>
      </c>
      <c r="AB376" s="65" t="str">
        <f ca="1">IFERROR(__xludf.DUMMYFUNCTION("""COMPUTED_VALUE"""),"")</f>
        <v/>
      </c>
      <c r="AC376" s="65" t="str">
        <f ca="1">IFERROR(__xludf.DUMMYFUNCTION("""COMPUTED_VALUE"""),"")</f>
        <v/>
      </c>
      <c r="AD376" s="65" t="str">
        <f ca="1">IFERROR(__xludf.DUMMYFUNCTION("""COMPUTED_VALUE"""),"")</f>
        <v/>
      </c>
      <c r="AE376" s="65" t="str">
        <f ca="1">IFERROR(__xludf.DUMMYFUNCTION("""COMPUTED_VALUE"""),"")</f>
        <v/>
      </c>
      <c r="AF376" s="65" t="str">
        <f ca="1">IFERROR(__xludf.DUMMYFUNCTION("""COMPUTED_VALUE"""),"")</f>
        <v/>
      </c>
      <c r="AG376" s="65" t="str">
        <f ca="1">IFERROR(__xludf.DUMMYFUNCTION("""COMPUTED_VALUE"""),"")</f>
        <v/>
      </c>
    </row>
    <row r="377" spans="1:33" ht="13">
      <c r="A377" s="63">
        <v>3</v>
      </c>
      <c r="B377" s="64" t="str">
        <f ca="1">IFERROR(__xludf.DUMMYFUNCTION("""COMPUTED_VALUE"""),"CENTRO COMERCIAL GRAN PLAZA")</f>
        <v>CENTRO COMERCIAL GRAN PLAZA</v>
      </c>
      <c r="C377" s="65">
        <f ca="1">IFERROR(__xludf.DUMMYFUNCTION("""COMPUTED_VALUE"""),18)</f>
        <v>18</v>
      </c>
      <c r="D377" s="66" t="str">
        <f ca="1">IFERROR(__xludf.DUMMYFUNCTION("""COMPUTED_VALUE"""),"Pendiente por Digitar")</f>
        <v>Pendiente por Digitar</v>
      </c>
      <c r="E377" s="65" t="str">
        <f ca="1">IFERROR(__xludf.DUMMYFUNCTION("""COMPUTED_VALUE"""),"")</f>
        <v/>
      </c>
      <c r="F377" s="65" t="str">
        <f ca="1">IFERROR(__xludf.DUMMYFUNCTION("""COMPUTED_VALUE"""),"")</f>
        <v/>
      </c>
      <c r="G377" s="65" t="str">
        <f ca="1">IFERROR(__xludf.DUMMYFUNCTION("""COMPUTED_VALUE"""),"")</f>
        <v/>
      </c>
      <c r="H377" s="65" t="str">
        <f ca="1">IFERROR(__xludf.DUMMYFUNCTION("""COMPUTED_VALUE"""),"")</f>
        <v/>
      </c>
      <c r="I377" s="65" t="str">
        <f ca="1">IFERROR(__xludf.DUMMYFUNCTION("""COMPUTED_VALUE"""),"")</f>
        <v/>
      </c>
      <c r="J377" s="65" t="str">
        <f ca="1">IFERROR(__xludf.DUMMYFUNCTION("""COMPUTED_VALUE"""),"")</f>
        <v/>
      </c>
      <c r="K377" s="65" t="str">
        <f ca="1">IFERROR(__xludf.DUMMYFUNCTION("""COMPUTED_VALUE"""),"")</f>
        <v/>
      </c>
      <c r="L377" s="65" t="str">
        <f ca="1">IFERROR(__xludf.DUMMYFUNCTION("""COMPUTED_VALUE"""),"")</f>
        <v/>
      </c>
      <c r="M377" s="65" t="str">
        <f ca="1">IFERROR(__xludf.DUMMYFUNCTION("""COMPUTED_VALUE"""),"")</f>
        <v/>
      </c>
      <c r="N377" s="65" t="str">
        <f ca="1">IFERROR(__xludf.DUMMYFUNCTION("""COMPUTED_VALUE"""),"")</f>
        <v/>
      </c>
      <c r="O377" s="65" t="str">
        <f ca="1">IFERROR(__xludf.DUMMYFUNCTION("""COMPUTED_VALUE"""),"")</f>
        <v/>
      </c>
      <c r="P377" s="65" t="str">
        <f ca="1">IFERROR(__xludf.DUMMYFUNCTION("""COMPUTED_VALUE"""),"")</f>
        <v/>
      </c>
      <c r="Q377" s="65" t="str">
        <f ca="1">IFERROR(__xludf.DUMMYFUNCTION("""COMPUTED_VALUE"""),"")</f>
        <v/>
      </c>
      <c r="R377" s="65" t="str">
        <f ca="1">IFERROR(__xludf.DUMMYFUNCTION("""COMPUTED_VALUE"""),"")</f>
        <v/>
      </c>
      <c r="S377" s="65" t="str">
        <f ca="1">IFERROR(__xludf.DUMMYFUNCTION("""COMPUTED_VALUE"""),"")</f>
        <v/>
      </c>
      <c r="T377" s="65" t="str">
        <f ca="1">IFERROR(__xludf.DUMMYFUNCTION("""COMPUTED_VALUE"""),"")</f>
        <v/>
      </c>
      <c r="U377" s="65" t="str">
        <f ca="1">IFERROR(__xludf.DUMMYFUNCTION("""COMPUTED_VALUE"""),"")</f>
        <v/>
      </c>
      <c r="V377" s="65" t="str">
        <f ca="1">IFERROR(__xludf.DUMMYFUNCTION("""COMPUTED_VALUE"""),"")</f>
        <v/>
      </c>
      <c r="W377" s="65" t="str">
        <f ca="1">IFERROR(__xludf.DUMMYFUNCTION("""COMPUTED_VALUE"""),"")</f>
        <v/>
      </c>
      <c r="X377" s="65" t="str">
        <f ca="1">IFERROR(__xludf.DUMMYFUNCTION("""COMPUTED_VALUE"""),"")</f>
        <v/>
      </c>
      <c r="Y377" s="65" t="str">
        <f ca="1">IFERROR(__xludf.DUMMYFUNCTION("""COMPUTED_VALUE"""),"")</f>
        <v/>
      </c>
      <c r="Z377" s="65" t="str">
        <f ca="1">IFERROR(__xludf.DUMMYFUNCTION("""COMPUTED_VALUE"""),"")</f>
        <v/>
      </c>
      <c r="AA377" s="65" t="str">
        <f ca="1">IFERROR(__xludf.DUMMYFUNCTION("""COMPUTED_VALUE"""),"")</f>
        <v/>
      </c>
      <c r="AB377" s="65" t="str">
        <f ca="1">IFERROR(__xludf.DUMMYFUNCTION("""COMPUTED_VALUE"""),"")</f>
        <v/>
      </c>
      <c r="AC377" s="65" t="str">
        <f ca="1">IFERROR(__xludf.DUMMYFUNCTION("""COMPUTED_VALUE"""),"")</f>
        <v/>
      </c>
      <c r="AD377" s="65" t="str">
        <f ca="1">IFERROR(__xludf.DUMMYFUNCTION("""COMPUTED_VALUE"""),"")</f>
        <v/>
      </c>
      <c r="AE377" s="65" t="str">
        <f ca="1">IFERROR(__xludf.DUMMYFUNCTION("""COMPUTED_VALUE"""),"")</f>
        <v/>
      </c>
      <c r="AF377" s="65" t="str">
        <f ca="1">IFERROR(__xludf.DUMMYFUNCTION("""COMPUTED_VALUE"""),"")</f>
        <v/>
      </c>
      <c r="AG377" s="65" t="str">
        <f ca="1">IFERROR(__xludf.DUMMYFUNCTION("""COMPUTED_VALUE"""),"")</f>
        <v/>
      </c>
    </row>
    <row r="378" spans="1:33" ht="13">
      <c r="A378" s="63">
        <v>3</v>
      </c>
      <c r="B378" s="64" t="str">
        <f ca="1">IFERROR(__xludf.DUMMYFUNCTION("""COMPUTED_VALUE"""),"CENTRO COMERCIAL GRAN PLAZA")</f>
        <v>CENTRO COMERCIAL GRAN PLAZA</v>
      </c>
      <c r="C378" s="65">
        <f ca="1">IFERROR(__xludf.DUMMYFUNCTION("""COMPUTED_VALUE"""),19)</f>
        <v>19</v>
      </c>
      <c r="D378" s="66" t="str">
        <f ca="1">IFERROR(__xludf.DUMMYFUNCTION("""COMPUTED_VALUE"""),"Pendiente por Digitar")</f>
        <v>Pendiente por Digitar</v>
      </c>
      <c r="E378" s="65" t="str">
        <f ca="1">IFERROR(__xludf.DUMMYFUNCTION("""COMPUTED_VALUE"""),"")</f>
        <v/>
      </c>
      <c r="F378" s="65" t="str">
        <f ca="1">IFERROR(__xludf.DUMMYFUNCTION("""COMPUTED_VALUE"""),"")</f>
        <v/>
      </c>
      <c r="G378" s="65" t="str">
        <f ca="1">IFERROR(__xludf.DUMMYFUNCTION("""COMPUTED_VALUE"""),"")</f>
        <v/>
      </c>
      <c r="H378" s="65" t="str">
        <f ca="1">IFERROR(__xludf.DUMMYFUNCTION("""COMPUTED_VALUE"""),"")</f>
        <v/>
      </c>
      <c r="I378" s="65" t="str">
        <f ca="1">IFERROR(__xludf.DUMMYFUNCTION("""COMPUTED_VALUE"""),"")</f>
        <v/>
      </c>
      <c r="J378" s="65" t="str">
        <f ca="1">IFERROR(__xludf.DUMMYFUNCTION("""COMPUTED_VALUE"""),"")</f>
        <v/>
      </c>
      <c r="K378" s="65" t="str">
        <f ca="1">IFERROR(__xludf.DUMMYFUNCTION("""COMPUTED_VALUE"""),"")</f>
        <v/>
      </c>
      <c r="L378" s="65" t="str">
        <f ca="1">IFERROR(__xludf.DUMMYFUNCTION("""COMPUTED_VALUE"""),"")</f>
        <v/>
      </c>
      <c r="M378" s="65" t="str">
        <f ca="1">IFERROR(__xludf.DUMMYFUNCTION("""COMPUTED_VALUE"""),"")</f>
        <v/>
      </c>
      <c r="N378" s="65" t="str">
        <f ca="1">IFERROR(__xludf.DUMMYFUNCTION("""COMPUTED_VALUE"""),"")</f>
        <v/>
      </c>
      <c r="O378" s="65" t="str">
        <f ca="1">IFERROR(__xludf.DUMMYFUNCTION("""COMPUTED_VALUE"""),"")</f>
        <v/>
      </c>
      <c r="P378" s="65" t="str">
        <f ca="1">IFERROR(__xludf.DUMMYFUNCTION("""COMPUTED_VALUE"""),"")</f>
        <v/>
      </c>
      <c r="Q378" s="65" t="str">
        <f ca="1">IFERROR(__xludf.DUMMYFUNCTION("""COMPUTED_VALUE"""),"")</f>
        <v/>
      </c>
      <c r="R378" s="65" t="str">
        <f ca="1">IFERROR(__xludf.DUMMYFUNCTION("""COMPUTED_VALUE"""),"")</f>
        <v/>
      </c>
      <c r="S378" s="65" t="str">
        <f ca="1">IFERROR(__xludf.DUMMYFUNCTION("""COMPUTED_VALUE"""),"")</f>
        <v/>
      </c>
      <c r="T378" s="65" t="str">
        <f ca="1">IFERROR(__xludf.DUMMYFUNCTION("""COMPUTED_VALUE"""),"")</f>
        <v/>
      </c>
      <c r="U378" s="65" t="str">
        <f ca="1">IFERROR(__xludf.DUMMYFUNCTION("""COMPUTED_VALUE"""),"")</f>
        <v/>
      </c>
      <c r="V378" s="65" t="str">
        <f ca="1">IFERROR(__xludf.DUMMYFUNCTION("""COMPUTED_VALUE"""),"")</f>
        <v/>
      </c>
      <c r="W378" s="65" t="str">
        <f ca="1">IFERROR(__xludf.DUMMYFUNCTION("""COMPUTED_VALUE"""),"")</f>
        <v/>
      </c>
      <c r="X378" s="65" t="str">
        <f ca="1">IFERROR(__xludf.DUMMYFUNCTION("""COMPUTED_VALUE"""),"")</f>
        <v/>
      </c>
      <c r="Y378" s="65" t="str">
        <f ca="1">IFERROR(__xludf.DUMMYFUNCTION("""COMPUTED_VALUE"""),"")</f>
        <v/>
      </c>
      <c r="Z378" s="65" t="str">
        <f ca="1">IFERROR(__xludf.DUMMYFUNCTION("""COMPUTED_VALUE"""),"")</f>
        <v/>
      </c>
      <c r="AA378" s="65" t="str">
        <f ca="1">IFERROR(__xludf.DUMMYFUNCTION("""COMPUTED_VALUE"""),"")</f>
        <v/>
      </c>
      <c r="AB378" s="65" t="str">
        <f ca="1">IFERROR(__xludf.DUMMYFUNCTION("""COMPUTED_VALUE"""),"")</f>
        <v/>
      </c>
      <c r="AC378" s="65" t="str">
        <f ca="1">IFERROR(__xludf.DUMMYFUNCTION("""COMPUTED_VALUE"""),"")</f>
        <v/>
      </c>
      <c r="AD378" s="65" t="str">
        <f ca="1">IFERROR(__xludf.DUMMYFUNCTION("""COMPUTED_VALUE"""),"")</f>
        <v/>
      </c>
      <c r="AE378" s="65" t="str">
        <f ca="1">IFERROR(__xludf.DUMMYFUNCTION("""COMPUTED_VALUE"""),"")</f>
        <v/>
      </c>
      <c r="AF378" s="65" t="str">
        <f ca="1">IFERROR(__xludf.DUMMYFUNCTION("""COMPUTED_VALUE"""),"")</f>
        <v/>
      </c>
      <c r="AG378" s="65" t="str">
        <f ca="1">IFERROR(__xludf.DUMMYFUNCTION("""COMPUTED_VALUE"""),"")</f>
        <v/>
      </c>
    </row>
    <row r="379" spans="1:33" ht="13">
      <c r="A379" s="63">
        <v>3</v>
      </c>
      <c r="B379" s="64" t="str">
        <f ca="1">IFERROR(__xludf.DUMMYFUNCTION("""COMPUTED_VALUE"""),"CENTRO COMERCIAL GRAN PLAZA")</f>
        <v>CENTRO COMERCIAL GRAN PLAZA</v>
      </c>
      <c r="C379" s="65">
        <f ca="1">IFERROR(__xludf.DUMMYFUNCTION("""COMPUTED_VALUE"""),20)</f>
        <v>20</v>
      </c>
      <c r="D379" s="66" t="str">
        <f ca="1">IFERROR(__xludf.DUMMYFUNCTION("""COMPUTED_VALUE"""),"Pendiente por Digitar")</f>
        <v>Pendiente por Digitar</v>
      </c>
      <c r="E379" s="65" t="str">
        <f ca="1">IFERROR(__xludf.DUMMYFUNCTION("""COMPUTED_VALUE"""),"")</f>
        <v/>
      </c>
      <c r="F379" s="65" t="str">
        <f ca="1">IFERROR(__xludf.DUMMYFUNCTION("""COMPUTED_VALUE"""),"")</f>
        <v/>
      </c>
      <c r="G379" s="65" t="str">
        <f ca="1">IFERROR(__xludf.DUMMYFUNCTION("""COMPUTED_VALUE"""),"")</f>
        <v/>
      </c>
      <c r="H379" s="65" t="str">
        <f ca="1">IFERROR(__xludf.DUMMYFUNCTION("""COMPUTED_VALUE"""),"")</f>
        <v/>
      </c>
      <c r="I379" s="65" t="str">
        <f ca="1">IFERROR(__xludf.DUMMYFUNCTION("""COMPUTED_VALUE"""),"")</f>
        <v/>
      </c>
      <c r="J379" s="65" t="str">
        <f ca="1">IFERROR(__xludf.DUMMYFUNCTION("""COMPUTED_VALUE"""),"")</f>
        <v/>
      </c>
      <c r="K379" s="65" t="str">
        <f ca="1">IFERROR(__xludf.DUMMYFUNCTION("""COMPUTED_VALUE"""),"")</f>
        <v/>
      </c>
      <c r="L379" s="65" t="str">
        <f ca="1">IFERROR(__xludf.DUMMYFUNCTION("""COMPUTED_VALUE"""),"")</f>
        <v/>
      </c>
      <c r="M379" s="65" t="str">
        <f ca="1">IFERROR(__xludf.DUMMYFUNCTION("""COMPUTED_VALUE"""),"")</f>
        <v/>
      </c>
      <c r="N379" s="65" t="str">
        <f ca="1">IFERROR(__xludf.DUMMYFUNCTION("""COMPUTED_VALUE"""),"")</f>
        <v/>
      </c>
      <c r="O379" s="65" t="str">
        <f ca="1">IFERROR(__xludf.DUMMYFUNCTION("""COMPUTED_VALUE"""),"")</f>
        <v/>
      </c>
      <c r="P379" s="65" t="str">
        <f ca="1">IFERROR(__xludf.DUMMYFUNCTION("""COMPUTED_VALUE"""),"")</f>
        <v/>
      </c>
      <c r="Q379" s="65" t="str">
        <f ca="1">IFERROR(__xludf.DUMMYFUNCTION("""COMPUTED_VALUE"""),"")</f>
        <v/>
      </c>
      <c r="R379" s="65" t="str">
        <f ca="1">IFERROR(__xludf.DUMMYFUNCTION("""COMPUTED_VALUE"""),"")</f>
        <v/>
      </c>
      <c r="S379" s="65" t="str">
        <f ca="1">IFERROR(__xludf.DUMMYFUNCTION("""COMPUTED_VALUE"""),"")</f>
        <v/>
      </c>
      <c r="T379" s="65" t="str">
        <f ca="1">IFERROR(__xludf.DUMMYFUNCTION("""COMPUTED_VALUE"""),"")</f>
        <v/>
      </c>
      <c r="U379" s="65" t="str">
        <f ca="1">IFERROR(__xludf.DUMMYFUNCTION("""COMPUTED_VALUE"""),"")</f>
        <v/>
      </c>
      <c r="V379" s="65" t="str">
        <f ca="1">IFERROR(__xludf.DUMMYFUNCTION("""COMPUTED_VALUE"""),"")</f>
        <v/>
      </c>
      <c r="W379" s="65" t="str">
        <f ca="1">IFERROR(__xludf.DUMMYFUNCTION("""COMPUTED_VALUE"""),"")</f>
        <v/>
      </c>
      <c r="X379" s="65" t="str">
        <f ca="1">IFERROR(__xludf.DUMMYFUNCTION("""COMPUTED_VALUE"""),"")</f>
        <v/>
      </c>
      <c r="Y379" s="65" t="str">
        <f ca="1">IFERROR(__xludf.DUMMYFUNCTION("""COMPUTED_VALUE"""),"")</f>
        <v/>
      </c>
      <c r="Z379" s="65" t="str">
        <f ca="1">IFERROR(__xludf.DUMMYFUNCTION("""COMPUTED_VALUE"""),"")</f>
        <v/>
      </c>
      <c r="AA379" s="65" t="str">
        <f ca="1">IFERROR(__xludf.DUMMYFUNCTION("""COMPUTED_VALUE"""),"")</f>
        <v/>
      </c>
      <c r="AB379" s="65" t="str">
        <f ca="1">IFERROR(__xludf.DUMMYFUNCTION("""COMPUTED_VALUE"""),"")</f>
        <v/>
      </c>
      <c r="AC379" s="65" t="str">
        <f ca="1">IFERROR(__xludf.DUMMYFUNCTION("""COMPUTED_VALUE"""),"")</f>
        <v/>
      </c>
      <c r="AD379" s="65" t="str">
        <f ca="1">IFERROR(__xludf.DUMMYFUNCTION("""COMPUTED_VALUE"""),"")</f>
        <v/>
      </c>
      <c r="AE379" s="65" t="str">
        <f ca="1">IFERROR(__xludf.DUMMYFUNCTION("""COMPUTED_VALUE"""),"")</f>
        <v/>
      </c>
      <c r="AF379" s="65" t="str">
        <f ca="1">IFERROR(__xludf.DUMMYFUNCTION("""COMPUTED_VALUE"""),"")</f>
        <v/>
      </c>
      <c r="AG379" s="65" t="str">
        <f ca="1">IFERROR(__xludf.DUMMYFUNCTION("""COMPUTED_VALUE"""),"")</f>
        <v/>
      </c>
    </row>
    <row r="380" spans="1:33" ht="13">
      <c r="A380" s="63">
        <v>3</v>
      </c>
      <c r="B380" s="64" t="str">
        <f ca="1">IFERROR(__xludf.DUMMYFUNCTION("""COMPUTED_VALUE"""),"CENTRO COMERCIAL GRAN PLAZA")</f>
        <v>CENTRO COMERCIAL GRAN PLAZA</v>
      </c>
      <c r="C380" s="65">
        <f ca="1">IFERROR(__xludf.DUMMYFUNCTION("""COMPUTED_VALUE"""),21)</f>
        <v>21</v>
      </c>
      <c r="D380" s="66" t="str">
        <f ca="1">IFERROR(__xludf.DUMMYFUNCTION("""COMPUTED_VALUE"""),"Pendiente por Digitar")</f>
        <v>Pendiente por Digitar</v>
      </c>
      <c r="E380" s="65" t="str">
        <f ca="1">IFERROR(__xludf.DUMMYFUNCTION("""COMPUTED_VALUE"""),"")</f>
        <v/>
      </c>
      <c r="F380" s="65" t="str">
        <f ca="1">IFERROR(__xludf.DUMMYFUNCTION("""COMPUTED_VALUE"""),"")</f>
        <v/>
      </c>
      <c r="G380" s="65" t="str">
        <f ca="1">IFERROR(__xludf.DUMMYFUNCTION("""COMPUTED_VALUE"""),"")</f>
        <v/>
      </c>
      <c r="H380" s="65" t="str">
        <f ca="1">IFERROR(__xludf.DUMMYFUNCTION("""COMPUTED_VALUE"""),"")</f>
        <v/>
      </c>
      <c r="I380" s="65" t="str">
        <f ca="1">IFERROR(__xludf.DUMMYFUNCTION("""COMPUTED_VALUE"""),"")</f>
        <v/>
      </c>
      <c r="J380" s="65" t="str">
        <f ca="1">IFERROR(__xludf.DUMMYFUNCTION("""COMPUTED_VALUE"""),"")</f>
        <v/>
      </c>
      <c r="K380" s="65" t="str">
        <f ca="1">IFERROR(__xludf.DUMMYFUNCTION("""COMPUTED_VALUE"""),"")</f>
        <v/>
      </c>
      <c r="L380" s="65" t="str">
        <f ca="1">IFERROR(__xludf.DUMMYFUNCTION("""COMPUTED_VALUE"""),"")</f>
        <v/>
      </c>
      <c r="M380" s="65" t="str">
        <f ca="1">IFERROR(__xludf.DUMMYFUNCTION("""COMPUTED_VALUE"""),"")</f>
        <v/>
      </c>
      <c r="N380" s="65" t="str">
        <f ca="1">IFERROR(__xludf.DUMMYFUNCTION("""COMPUTED_VALUE"""),"")</f>
        <v/>
      </c>
      <c r="O380" s="65" t="str">
        <f ca="1">IFERROR(__xludf.DUMMYFUNCTION("""COMPUTED_VALUE"""),"")</f>
        <v/>
      </c>
      <c r="P380" s="65" t="str">
        <f ca="1">IFERROR(__xludf.DUMMYFUNCTION("""COMPUTED_VALUE"""),"")</f>
        <v/>
      </c>
      <c r="Q380" s="65" t="str">
        <f ca="1">IFERROR(__xludf.DUMMYFUNCTION("""COMPUTED_VALUE"""),"")</f>
        <v/>
      </c>
      <c r="R380" s="65" t="str">
        <f ca="1">IFERROR(__xludf.DUMMYFUNCTION("""COMPUTED_VALUE"""),"")</f>
        <v/>
      </c>
      <c r="S380" s="65" t="str">
        <f ca="1">IFERROR(__xludf.DUMMYFUNCTION("""COMPUTED_VALUE"""),"")</f>
        <v/>
      </c>
      <c r="T380" s="65" t="str">
        <f ca="1">IFERROR(__xludf.DUMMYFUNCTION("""COMPUTED_VALUE"""),"")</f>
        <v/>
      </c>
      <c r="U380" s="65" t="str">
        <f ca="1">IFERROR(__xludf.DUMMYFUNCTION("""COMPUTED_VALUE"""),"")</f>
        <v/>
      </c>
      <c r="V380" s="65" t="str">
        <f ca="1">IFERROR(__xludf.DUMMYFUNCTION("""COMPUTED_VALUE"""),"")</f>
        <v/>
      </c>
      <c r="W380" s="65" t="str">
        <f ca="1">IFERROR(__xludf.DUMMYFUNCTION("""COMPUTED_VALUE"""),"")</f>
        <v/>
      </c>
      <c r="X380" s="65" t="str">
        <f ca="1">IFERROR(__xludf.DUMMYFUNCTION("""COMPUTED_VALUE"""),"")</f>
        <v/>
      </c>
      <c r="Y380" s="65" t="str">
        <f ca="1">IFERROR(__xludf.DUMMYFUNCTION("""COMPUTED_VALUE"""),"")</f>
        <v/>
      </c>
      <c r="Z380" s="65" t="str">
        <f ca="1">IFERROR(__xludf.DUMMYFUNCTION("""COMPUTED_VALUE"""),"")</f>
        <v/>
      </c>
      <c r="AA380" s="65" t="str">
        <f ca="1">IFERROR(__xludf.DUMMYFUNCTION("""COMPUTED_VALUE"""),"")</f>
        <v/>
      </c>
      <c r="AB380" s="65" t="str">
        <f ca="1">IFERROR(__xludf.DUMMYFUNCTION("""COMPUTED_VALUE"""),"")</f>
        <v/>
      </c>
      <c r="AC380" s="65" t="str">
        <f ca="1">IFERROR(__xludf.DUMMYFUNCTION("""COMPUTED_VALUE"""),"")</f>
        <v/>
      </c>
      <c r="AD380" s="65" t="str">
        <f ca="1">IFERROR(__xludf.DUMMYFUNCTION("""COMPUTED_VALUE"""),"")</f>
        <v/>
      </c>
      <c r="AE380" s="65" t="str">
        <f ca="1">IFERROR(__xludf.DUMMYFUNCTION("""COMPUTED_VALUE"""),"")</f>
        <v/>
      </c>
      <c r="AF380" s="65" t="str">
        <f ca="1">IFERROR(__xludf.DUMMYFUNCTION("""COMPUTED_VALUE"""),"")</f>
        <v/>
      </c>
      <c r="AG380" s="65" t="str">
        <f ca="1">IFERROR(__xludf.DUMMYFUNCTION("""COMPUTED_VALUE"""),"")</f>
        <v/>
      </c>
    </row>
    <row r="381" spans="1:33" ht="13">
      <c r="A381" s="63">
        <v>3</v>
      </c>
      <c r="B381" s="64" t="str">
        <f ca="1">IFERROR(__xludf.DUMMYFUNCTION("""COMPUTED_VALUE"""),"CENTRO COMERCIAL GRAN PLAZA")</f>
        <v>CENTRO COMERCIAL GRAN PLAZA</v>
      </c>
      <c r="C381" s="65">
        <f ca="1">IFERROR(__xludf.DUMMYFUNCTION("""COMPUTED_VALUE"""),22)</f>
        <v>22</v>
      </c>
      <c r="D381" s="66" t="str">
        <f ca="1">IFERROR(__xludf.DUMMYFUNCTION("""COMPUTED_VALUE"""),"Pendiente por Digitar")</f>
        <v>Pendiente por Digitar</v>
      </c>
      <c r="E381" s="65" t="str">
        <f ca="1">IFERROR(__xludf.DUMMYFUNCTION("""COMPUTED_VALUE"""),"")</f>
        <v/>
      </c>
      <c r="F381" s="65" t="str">
        <f ca="1">IFERROR(__xludf.DUMMYFUNCTION("""COMPUTED_VALUE"""),"")</f>
        <v/>
      </c>
      <c r="G381" s="65" t="str">
        <f ca="1">IFERROR(__xludf.DUMMYFUNCTION("""COMPUTED_VALUE"""),"")</f>
        <v/>
      </c>
      <c r="H381" s="65" t="str">
        <f ca="1">IFERROR(__xludf.DUMMYFUNCTION("""COMPUTED_VALUE"""),"")</f>
        <v/>
      </c>
      <c r="I381" s="65" t="str">
        <f ca="1">IFERROR(__xludf.DUMMYFUNCTION("""COMPUTED_VALUE"""),"")</f>
        <v/>
      </c>
      <c r="J381" s="65" t="str">
        <f ca="1">IFERROR(__xludf.DUMMYFUNCTION("""COMPUTED_VALUE"""),"")</f>
        <v/>
      </c>
      <c r="K381" s="65" t="str">
        <f ca="1">IFERROR(__xludf.DUMMYFUNCTION("""COMPUTED_VALUE"""),"")</f>
        <v/>
      </c>
      <c r="L381" s="65" t="str">
        <f ca="1">IFERROR(__xludf.DUMMYFUNCTION("""COMPUTED_VALUE"""),"")</f>
        <v/>
      </c>
      <c r="M381" s="65" t="str">
        <f ca="1">IFERROR(__xludf.DUMMYFUNCTION("""COMPUTED_VALUE"""),"")</f>
        <v/>
      </c>
      <c r="N381" s="65" t="str">
        <f ca="1">IFERROR(__xludf.DUMMYFUNCTION("""COMPUTED_VALUE"""),"")</f>
        <v/>
      </c>
      <c r="O381" s="65" t="str">
        <f ca="1">IFERROR(__xludf.DUMMYFUNCTION("""COMPUTED_VALUE"""),"")</f>
        <v/>
      </c>
      <c r="P381" s="65" t="str">
        <f ca="1">IFERROR(__xludf.DUMMYFUNCTION("""COMPUTED_VALUE"""),"")</f>
        <v/>
      </c>
      <c r="Q381" s="65" t="str">
        <f ca="1">IFERROR(__xludf.DUMMYFUNCTION("""COMPUTED_VALUE"""),"")</f>
        <v/>
      </c>
      <c r="R381" s="65" t="str">
        <f ca="1">IFERROR(__xludf.DUMMYFUNCTION("""COMPUTED_VALUE"""),"")</f>
        <v/>
      </c>
      <c r="S381" s="65" t="str">
        <f ca="1">IFERROR(__xludf.DUMMYFUNCTION("""COMPUTED_VALUE"""),"")</f>
        <v/>
      </c>
      <c r="T381" s="65" t="str">
        <f ca="1">IFERROR(__xludf.DUMMYFUNCTION("""COMPUTED_VALUE"""),"")</f>
        <v/>
      </c>
      <c r="U381" s="65" t="str">
        <f ca="1">IFERROR(__xludf.DUMMYFUNCTION("""COMPUTED_VALUE"""),"")</f>
        <v/>
      </c>
      <c r="V381" s="65" t="str">
        <f ca="1">IFERROR(__xludf.DUMMYFUNCTION("""COMPUTED_VALUE"""),"")</f>
        <v/>
      </c>
      <c r="W381" s="65" t="str">
        <f ca="1">IFERROR(__xludf.DUMMYFUNCTION("""COMPUTED_VALUE"""),"")</f>
        <v/>
      </c>
      <c r="X381" s="65" t="str">
        <f ca="1">IFERROR(__xludf.DUMMYFUNCTION("""COMPUTED_VALUE"""),"")</f>
        <v/>
      </c>
      <c r="Y381" s="65" t="str">
        <f ca="1">IFERROR(__xludf.DUMMYFUNCTION("""COMPUTED_VALUE"""),"")</f>
        <v/>
      </c>
      <c r="Z381" s="65" t="str">
        <f ca="1">IFERROR(__xludf.DUMMYFUNCTION("""COMPUTED_VALUE"""),"")</f>
        <v/>
      </c>
      <c r="AA381" s="65" t="str">
        <f ca="1">IFERROR(__xludf.DUMMYFUNCTION("""COMPUTED_VALUE"""),"")</f>
        <v/>
      </c>
      <c r="AB381" s="65" t="str">
        <f ca="1">IFERROR(__xludf.DUMMYFUNCTION("""COMPUTED_VALUE"""),"")</f>
        <v/>
      </c>
      <c r="AC381" s="65" t="str">
        <f ca="1">IFERROR(__xludf.DUMMYFUNCTION("""COMPUTED_VALUE"""),"")</f>
        <v/>
      </c>
      <c r="AD381" s="65" t="str">
        <f ca="1">IFERROR(__xludf.DUMMYFUNCTION("""COMPUTED_VALUE"""),"")</f>
        <v/>
      </c>
      <c r="AE381" s="65" t="str">
        <f ca="1">IFERROR(__xludf.DUMMYFUNCTION("""COMPUTED_VALUE"""),"")</f>
        <v/>
      </c>
      <c r="AF381" s="65" t="str">
        <f ca="1">IFERROR(__xludf.DUMMYFUNCTION("""COMPUTED_VALUE"""),"")</f>
        <v/>
      </c>
      <c r="AG381" s="65" t="str">
        <f ca="1">IFERROR(__xludf.DUMMYFUNCTION("""COMPUTED_VALUE"""),"")</f>
        <v/>
      </c>
    </row>
    <row r="382" spans="1:33" ht="13">
      <c r="A382" s="63">
        <v>3</v>
      </c>
      <c r="B382" s="64" t="str">
        <f ca="1">IFERROR(__xludf.DUMMYFUNCTION("""COMPUTED_VALUE"""),"CENTRO COMERCIAL GRAN PLAZA")</f>
        <v>CENTRO COMERCIAL GRAN PLAZA</v>
      </c>
      <c r="C382" s="65">
        <f ca="1">IFERROR(__xludf.DUMMYFUNCTION("""COMPUTED_VALUE"""),23)</f>
        <v>23</v>
      </c>
      <c r="D382" s="66" t="str">
        <f ca="1">IFERROR(__xludf.DUMMYFUNCTION("""COMPUTED_VALUE"""),"Pendiente por Digitar")</f>
        <v>Pendiente por Digitar</v>
      </c>
      <c r="E382" s="65" t="str">
        <f ca="1">IFERROR(__xludf.DUMMYFUNCTION("""COMPUTED_VALUE"""),"")</f>
        <v/>
      </c>
      <c r="F382" s="65" t="str">
        <f ca="1">IFERROR(__xludf.DUMMYFUNCTION("""COMPUTED_VALUE"""),"")</f>
        <v/>
      </c>
      <c r="G382" s="65" t="str">
        <f ca="1">IFERROR(__xludf.DUMMYFUNCTION("""COMPUTED_VALUE"""),"")</f>
        <v/>
      </c>
      <c r="H382" s="65" t="str">
        <f ca="1">IFERROR(__xludf.DUMMYFUNCTION("""COMPUTED_VALUE"""),"")</f>
        <v/>
      </c>
      <c r="I382" s="65" t="str">
        <f ca="1">IFERROR(__xludf.DUMMYFUNCTION("""COMPUTED_VALUE"""),"")</f>
        <v/>
      </c>
      <c r="J382" s="65" t="str">
        <f ca="1">IFERROR(__xludf.DUMMYFUNCTION("""COMPUTED_VALUE"""),"")</f>
        <v/>
      </c>
      <c r="K382" s="65" t="str">
        <f ca="1">IFERROR(__xludf.DUMMYFUNCTION("""COMPUTED_VALUE"""),"")</f>
        <v/>
      </c>
      <c r="L382" s="65" t="str">
        <f ca="1">IFERROR(__xludf.DUMMYFUNCTION("""COMPUTED_VALUE"""),"")</f>
        <v/>
      </c>
      <c r="M382" s="65" t="str">
        <f ca="1">IFERROR(__xludf.DUMMYFUNCTION("""COMPUTED_VALUE"""),"")</f>
        <v/>
      </c>
      <c r="N382" s="65" t="str">
        <f ca="1">IFERROR(__xludf.DUMMYFUNCTION("""COMPUTED_VALUE"""),"")</f>
        <v/>
      </c>
      <c r="O382" s="65" t="str">
        <f ca="1">IFERROR(__xludf.DUMMYFUNCTION("""COMPUTED_VALUE"""),"")</f>
        <v/>
      </c>
      <c r="P382" s="65" t="str">
        <f ca="1">IFERROR(__xludf.DUMMYFUNCTION("""COMPUTED_VALUE"""),"")</f>
        <v/>
      </c>
      <c r="Q382" s="65" t="str">
        <f ca="1">IFERROR(__xludf.DUMMYFUNCTION("""COMPUTED_VALUE"""),"")</f>
        <v/>
      </c>
      <c r="R382" s="65" t="str">
        <f ca="1">IFERROR(__xludf.DUMMYFUNCTION("""COMPUTED_VALUE"""),"")</f>
        <v/>
      </c>
      <c r="S382" s="65" t="str">
        <f ca="1">IFERROR(__xludf.DUMMYFUNCTION("""COMPUTED_VALUE"""),"")</f>
        <v/>
      </c>
      <c r="T382" s="65" t="str">
        <f ca="1">IFERROR(__xludf.DUMMYFUNCTION("""COMPUTED_VALUE"""),"")</f>
        <v/>
      </c>
      <c r="U382" s="65" t="str">
        <f ca="1">IFERROR(__xludf.DUMMYFUNCTION("""COMPUTED_VALUE"""),"")</f>
        <v/>
      </c>
      <c r="V382" s="65" t="str">
        <f ca="1">IFERROR(__xludf.DUMMYFUNCTION("""COMPUTED_VALUE"""),"")</f>
        <v/>
      </c>
      <c r="W382" s="65" t="str">
        <f ca="1">IFERROR(__xludf.DUMMYFUNCTION("""COMPUTED_VALUE"""),"")</f>
        <v/>
      </c>
      <c r="X382" s="65" t="str">
        <f ca="1">IFERROR(__xludf.DUMMYFUNCTION("""COMPUTED_VALUE"""),"")</f>
        <v/>
      </c>
      <c r="Y382" s="65" t="str">
        <f ca="1">IFERROR(__xludf.DUMMYFUNCTION("""COMPUTED_VALUE"""),"")</f>
        <v/>
      </c>
      <c r="Z382" s="65" t="str">
        <f ca="1">IFERROR(__xludf.DUMMYFUNCTION("""COMPUTED_VALUE"""),"")</f>
        <v/>
      </c>
      <c r="AA382" s="65" t="str">
        <f ca="1">IFERROR(__xludf.DUMMYFUNCTION("""COMPUTED_VALUE"""),"")</f>
        <v/>
      </c>
      <c r="AB382" s="65" t="str">
        <f ca="1">IFERROR(__xludf.DUMMYFUNCTION("""COMPUTED_VALUE"""),"")</f>
        <v/>
      </c>
      <c r="AC382" s="65" t="str">
        <f ca="1">IFERROR(__xludf.DUMMYFUNCTION("""COMPUTED_VALUE"""),"")</f>
        <v/>
      </c>
      <c r="AD382" s="65" t="str">
        <f ca="1">IFERROR(__xludf.DUMMYFUNCTION("""COMPUTED_VALUE"""),"")</f>
        <v/>
      </c>
      <c r="AE382" s="65" t="str">
        <f ca="1">IFERROR(__xludf.DUMMYFUNCTION("""COMPUTED_VALUE"""),"")</f>
        <v/>
      </c>
      <c r="AF382" s="65" t="str">
        <f ca="1">IFERROR(__xludf.DUMMYFUNCTION("""COMPUTED_VALUE"""),"")</f>
        <v/>
      </c>
      <c r="AG382" s="65" t="str">
        <f ca="1">IFERROR(__xludf.DUMMYFUNCTION("""COMPUTED_VALUE"""),"")</f>
        <v/>
      </c>
    </row>
    <row r="383" spans="1:33" ht="13">
      <c r="A383" s="63">
        <v>3</v>
      </c>
      <c r="B383" s="64" t="str">
        <f ca="1">IFERROR(__xludf.DUMMYFUNCTION("""COMPUTED_VALUE"""),"CENTRO COMERCIAL GRAN PLAZA")</f>
        <v>CENTRO COMERCIAL GRAN PLAZA</v>
      </c>
      <c r="C383" s="65">
        <f ca="1">IFERROR(__xludf.DUMMYFUNCTION("""COMPUTED_VALUE"""),24)</f>
        <v>24</v>
      </c>
      <c r="D383" s="66" t="str">
        <f ca="1">IFERROR(__xludf.DUMMYFUNCTION("""COMPUTED_VALUE"""),"Pendiente por Digitar")</f>
        <v>Pendiente por Digitar</v>
      </c>
      <c r="E383" s="65" t="str">
        <f ca="1">IFERROR(__xludf.DUMMYFUNCTION("""COMPUTED_VALUE"""),"")</f>
        <v/>
      </c>
      <c r="F383" s="65" t="str">
        <f ca="1">IFERROR(__xludf.DUMMYFUNCTION("""COMPUTED_VALUE"""),"")</f>
        <v/>
      </c>
      <c r="G383" s="65" t="str">
        <f ca="1">IFERROR(__xludf.DUMMYFUNCTION("""COMPUTED_VALUE"""),"")</f>
        <v/>
      </c>
      <c r="H383" s="65" t="str">
        <f ca="1">IFERROR(__xludf.DUMMYFUNCTION("""COMPUTED_VALUE"""),"")</f>
        <v/>
      </c>
      <c r="I383" s="65" t="str">
        <f ca="1">IFERROR(__xludf.DUMMYFUNCTION("""COMPUTED_VALUE"""),"")</f>
        <v/>
      </c>
      <c r="J383" s="65" t="str">
        <f ca="1">IFERROR(__xludf.DUMMYFUNCTION("""COMPUTED_VALUE"""),"")</f>
        <v/>
      </c>
      <c r="K383" s="65" t="str">
        <f ca="1">IFERROR(__xludf.DUMMYFUNCTION("""COMPUTED_VALUE"""),"")</f>
        <v/>
      </c>
      <c r="L383" s="65" t="str">
        <f ca="1">IFERROR(__xludf.DUMMYFUNCTION("""COMPUTED_VALUE"""),"")</f>
        <v/>
      </c>
      <c r="M383" s="65" t="str">
        <f ca="1">IFERROR(__xludf.DUMMYFUNCTION("""COMPUTED_VALUE"""),"")</f>
        <v/>
      </c>
      <c r="N383" s="65" t="str">
        <f ca="1">IFERROR(__xludf.DUMMYFUNCTION("""COMPUTED_VALUE"""),"")</f>
        <v/>
      </c>
      <c r="O383" s="65" t="str">
        <f ca="1">IFERROR(__xludf.DUMMYFUNCTION("""COMPUTED_VALUE"""),"")</f>
        <v/>
      </c>
      <c r="P383" s="65" t="str">
        <f ca="1">IFERROR(__xludf.DUMMYFUNCTION("""COMPUTED_VALUE"""),"")</f>
        <v/>
      </c>
      <c r="Q383" s="65" t="str">
        <f ca="1">IFERROR(__xludf.DUMMYFUNCTION("""COMPUTED_VALUE"""),"")</f>
        <v/>
      </c>
      <c r="R383" s="65" t="str">
        <f ca="1">IFERROR(__xludf.DUMMYFUNCTION("""COMPUTED_VALUE"""),"")</f>
        <v/>
      </c>
      <c r="S383" s="65" t="str">
        <f ca="1">IFERROR(__xludf.DUMMYFUNCTION("""COMPUTED_VALUE"""),"")</f>
        <v/>
      </c>
      <c r="T383" s="65" t="str">
        <f ca="1">IFERROR(__xludf.DUMMYFUNCTION("""COMPUTED_VALUE"""),"")</f>
        <v/>
      </c>
      <c r="U383" s="65" t="str">
        <f ca="1">IFERROR(__xludf.DUMMYFUNCTION("""COMPUTED_VALUE"""),"")</f>
        <v/>
      </c>
      <c r="V383" s="65" t="str">
        <f ca="1">IFERROR(__xludf.DUMMYFUNCTION("""COMPUTED_VALUE"""),"")</f>
        <v/>
      </c>
      <c r="W383" s="65" t="str">
        <f ca="1">IFERROR(__xludf.DUMMYFUNCTION("""COMPUTED_VALUE"""),"")</f>
        <v/>
      </c>
      <c r="X383" s="65" t="str">
        <f ca="1">IFERROR(__xludf.DUMMYFUNCTION("""COMPUTED_VALUE"""),"")</f>
        <v/>
      </c>
      <c r="Y383" s="65" t="str">
        <f ca="1">IFERROR(__xludf.DUMMYFUNCTION("""COMPUTED_VALUE"""),"")</f>
        <v/>
      </c>
      <c r="Z383" s="65" t="str">
        <f ca="1">IFERROR(__xludf.DUMMYFUNCTION("""COMPUTED_VALUE"""),"")</f>
        <v/>
      </c>
      <c r="AA383" s="65" t="str">
        <f ca="1">IFERROR(__xludf.DUMMYFUNCTION("""COMPUTED_VALUE"""),"")</f>
        <v/>
      </c>
      <c r="AB383" s="65" t="str">
        <f ca="1">IFERROR(__xludf.DUMMYFUNCTION("""COMPUTED_VALUE"""),"")</f>
        <v/>
      </c>
      <c r="AC383" s="65" t="str">
        <f ca="1">IFERROR(__xludf.DUMMYFUNCTION("""COMPUTED_VALUE"""),"")</f>
        <v/>
      </c>
      <c r="AD383" s="65" t="str">
        <f ca="1">IFERROR(__xludf.DUMMYFUNCTION("""COMPUTED_VALUE"""),"")</f>
        <v/>
      </c>
      <c r="AE383" s="65" t="str">
        <f ca="1">IFERROR(__xludf.DUMMYFUNCTION("""COMPUTED_VALUE"""),"")</f>
        <v/>
      </c>
      <c r="AF383" s="65" t="str">
        <f ca="1">IFERROR(__xludf.DUMMYFUNCTION("""COMPUTED_VALUE"""),"")</f>
        <v/>
      </c>
      <c r="AG383" s="65" t="str">
        <f ca="1">IFERROR(__xludf.DUMMYFUNCTION("""COMPUTED_VALUE"""),"")</f>
        <v/>
      </c>
    </row>
    <row r="384" spans="1:33" ht="13">
      <c r="A384" s="63">
        <v>3</v>
      </c>
      <c r="B384" s="64" t="str">
        <f ca="1">IFERROR(__xludf.DUMMYFUNCTION("""COMPUTED_VALUE"""),"CENTRO COMERCIAL GRAN PLAZA")</f>
        <v>CENTRO COMERCIAL GRAN PLAZA</v>
      </c>
      <c r="C384" s="65">
        <f ca="1">IFERROR(__xludf.DUMMYFUNCTION("""COMPUTED_VALUE"""),25)</f>
        <v>25</v>
      </c>
      <c r="D384" s="66" t="str">
        <f ca="1">IFERROR(__xludf.DUMMYFUNCTION("""COMPUTED_VALUE"""),"Pendiente por Digitar")</f>
        <v>Pendiente por Digitar</v>
      </c>
      <c r="E384" s="65" t="str">
        <f ca="1">IFERROR(__xludf.DUMMYFUNCTION("""COMPUTED_VALUE"""),"")</f>
        <v/>
      </c>
      <c r="F384" s="65" t="str">
        <f ca="1">IFERROR(__xludf.DUMMYFUNCTION("""COMPUTED_VALUE"""),"")</f>
        <v/>
      </c>
      <c r="G384" s="65" t="str">
        <f ca="1">IFERROR(__xludf.DUMMYFUNCTION("""COMPUTED_VALUE"""),"")</f>
        <v/>
      </c>
      <c r="H384" s="65" t="str">
        <f ca="1">IFERROR(__xludf.DUMMYFUNCTION("""COMPUTED_VALUE"""),"")</f>
        <v/>
      </c>
      <c r="I384" s="65" t="str">
        <f ca="1">IFERROR(__xludf.DUMMYFUNCTION("""COMPUTED_VALUE"""),"")</f>
        <v/>
      </c>
      <c r="J384" s="65" t="str">
        <f ca="1">IFERROR(__xludf.DUMMYFUNCTION("""COMPUTED_VALUE"""),"")</f>
        <v/>
      </c>
      <c r="K384" s="65" t="str">
        <f ca="1">IFERROR(__xludf.DUMMYFUNCTION("""COMPUTED_VALUE"""),"")</f>
        <v/>
      </c>
      <c r="L384" s="65" t="str">
        <f ca="1">IFERROR(__xludf.DUMMYFUNCTION("""COMPUTED_VALUE"""),"")</f>
        <v/>
      </c>
      <c r="M384" s="65" t="str">
        <f ca="1">IFERROR(__xludf.DUMMYFUNCTION("""COMPUTED_VALUE"""),"")</f>
        <v/>
      </c>
      <c r="N384" s="65" t="str">
        <f ca="1">IFERROR(__xludf.DUMMYFUNCTION("""COMPUTED_VALUE"""),"")</f>
        <v/>
      </c>
      <c r="O384" s="65" t="str">
        <f ca="1">IFERROR(__xludf.DUMMYFUNCTION("""COMPUTED_VALUE"""),"")</f>
        <v/>
      </c>
      <c r="P384" s="65" t="str">
        <f ca="1">IFERROR(__xludf.DUMMYFUNCTION("""COMPUTED_VALUE"""),"")</f>
        <v/>
      </c>
      <c r="Q384" s="65" t="str">
        <f ca="1">IFERROR(__xludf.DUMMYFUNCTION("""COMPUTED_VALUE"""),"")</f>
        <v/>
      </c>
      <c r="R384" s="65" t="str">
        <f ca="1">IFERROR(__xludf.DUMMYFUNCTION("""COMPUTED_VALUE"""),"")</f>
        <v/>
      </c>
      <c r="S384" s="65" t="str">
        <f ca="1">IFERROR(__xludf.DUMMYFUNCTION("""COMPUTED_VALUE"""),"")</f>
        <v/>
      </c>
      <c r="T384" s="65" t="str">
        <f ca="1">IFERROR(__xludf.DUMMYFUNCTION("""COMPUTED_VALUE"""),"")</f>
        <v/>
      </c>
      <c r="U384" s="65" t="str">
        <f ca="1">IFERROR(__xludf.DUMMYFUNCTION("""COMPUTED_VALUE"""),"")</f>
        <v/>
      </c>
      <c r="V384" s="65" t="str">
        <f ca="1">IFERROR(__xludf.DUMMYFUNCTION("""COMPUTED_VALUE"""),"")</f>
        <v/>
      </c>
      <c r="W384" s="65" t="str">
        <f ca="1">IFERROR(__xludf.DUMMYFUNCTION("""COMPUTED_VALUE"""),"")</f>
        <v/>
      </c>
      <c r="X384" s="65" t="str">
        <f ca="1">IFERROR(__xludf.DUMMYFUNCTION("""COMPUTED_VALUE"""),"")</f>
        <v/>
      </c>
      <c r="Y384" s="65" t="str">
        <f ca="1">IFERROR(__xludf.DUMMYFUNCTION("""COMPUTED_VALUE"""),"")</f>
        <v/>
      </c>
      <c r="Z384" s="65" t="str">
        <f ca="1">IFERROR(__xludf.DUMMYFUNCTION("""COMPUTED_VALUE"""),"")</f>
        <v/>
      </c>
      <c r="AA384" s="65" t="str">
        <f ca="1">IFERROR(__xludf.DUMMYFUNCTION("""COMPUTED_VALUE"""),"")</f>
        <v/>
      </c>
      <c r="AB384" s="65" t="str">
        <f ca="1">IFERROR(__xludf.DUMMYFUNCTION("""COMPUTED_VALUE"""),"")</f>
        <v/>
      </c>
      <c r="AC384" s="65" t="str">
        <f ca="1">IFERROR(__xludf.DUMMYFUNCTION("""COMPUTED_VALUE"""),"")</f>
        <v/>
      </c>
      <c r="AD384" s="65" t="str">
        <f ca="1">IFERROR(__xludf.DUMMYFUNCTION("""COMPUTED_VALUE"""),"")</f>
        <v/>
      </c>
      <c r="AE384" s="65" t="str">
        <f ca="1">IFERROR(__xludf.DUMMYFUNCTION("""COMPUTED_VALUE"""),"")</f>
        <v/>
      </c>
      <c r="AF384" s="65" t="str">
        <f ca="1">IFERROR(__xludf.DUMMYFUNCTION("""COMPUTED_VALUE"""),"")</f>
        <v/>
      </c>
      <c r="AG384" s="65" t="str">
        <f ca="1">IFERROR(__xludf.DUMMYFUNCTION("""COMPUTED_VALUE"""),"")</f>
        <v/>
      </c>
    </row>
    <row r="385" spans="1:33" ht="13">
      <c r="A385" s="63">
        <v>3</v>
      </c>
      <c r="B385" s="64" t="str">
        <f ca="1">IFERROR(__xludf.DUMMYFUNCTION("""COMPUTED_VALUE"""),"CENTRO COMERCIAL GRAN PLAZA")</f>
        <v>CENTRO COMERCIAL GRAN PLAZA</v>
      </c>
      <c r="C385" s="65">
        <f ca="1">IFERROR(__xludf.DUMMYFUNCTION("""COMPUTED_VALUE"""),26)</f>
        <v>26</v>
      </c>
      <c r="D385" s="66" t="str">
        <f ca="1">IFERROR(__xludf.DUMMYFUNCTION("""COMPUTED_VALUE"""),"Pendiente por Digitar")</f>
        <v>Pendiente por Digitar</v>
      </c>
      <c r="E385" s="65" t="str">
        <f ca="1">IFERROR(__xludf.DUMMYFUNCTION("""COMPUTED_VALUE"""),"")</f>
        <v/>
      </c>
      <c r="F385" s="65" t="str">
        <f ca="1">IFERROR(__xludf.DUMMYFUNCTION("""COMPUTED_VALUE"""),"")</f>
        <v/>
      </c>
      <c r="G385" s="65" t="str">
        <f ca="1">IFERROR(__xludf.DUMMYFUNCTION("""COMPUTED_VALUE"""),"")</f>
        <v/>
      </c>
      <c r="H385" s="65" t="str">
        <f ca="1">IFERROR(__xludf.DUMMYFUNCTION("""COMPUTED_VALUE"""),"")</f>
        <v/>
      </c>
      <c r="I385" s="65" t="str">
        <f ca="1">IFERROR(__xludf.DUMMYFUNCTION("""COMPUTED_VALUE"""),"")</f>
        <v/>
      </c>
      <c r="J385" s="65" t="str">
        <f ca="1">IFERROR(__xludf.DUMMYFUNCTION("""COMPUTED_VALUE"""),"")</f>
        <v/>
      </c>
      <c r="K385" s="65" t="str">
        <f ca="1">IFERROR(__xludf.DUMMYFUNCTION("""COMPUTED_VALUE"""),"")</f>
        <v/>
      </c>
      <c r="L385" s="65" t="str">
        <f ca="1">IFERROR(__xludf.DUMMYFUNCTION("""COMPUTED_VALUE"""),"")</f>
        <v/>
      </c>
      <c r="M385" s="65" t="str">
        <f ca="1">IFERROR(__xludf.DUMMYFUNCTION("""COMPUTED_VALUE"""),"")</f>
        <v/>
      </c>
      <c r="N385" s="65" t="str">
        <f ca="1">IFERROR(__xludf.DUMMYFUNCTION("""COMPUTED_VALUE"""),"")</f>
        <v/>
      </c>
      <c r="O385" s="65" t="str">
        <f ca="1">IFERROR(__xludf.DUMMYFUNCTION("""COMPUTED_VALUE"""),"")</f>
        <v/>
      </c>
      <c r="P385" s="65" t="str">
        <f ca="1">IFERROR(__xludf.DUMMYFUNCTION("""COMPUTED_VALUE"""),"")</f>
        <v/>
      </c>
      <c r="Q385" s="65" t="str">
        <f ca="1">IFERROR(__xludf.DUMMYFUNCTION("""COMPUTED_VALUE"""),"")</f>
        <v/>
      </c>
      <c r="R385" s="65" t="str">
        <f ca="1">IFERROR(__xludf.DUMMYFUNCTION("""COMPUTED_VALUE"""),"")</f>
        <v/>
      </c>
      <c r="S385" s="65" t="str">
        <f ca="1">IFERROR(__xludf.DUMMYFUNCTION("""COMPUTED_VALUE"""),"")</f>
        <v/>
      </c>
      <c r="T385" s="65" t="str">
        <f ca="1">IFERROR(__xludf.DUMMYFUNCTION("""COMPUTED_VALUE"""),"")</f>
        <v/>
      </c>
      <c r="U385" s="65" t="str">
        <f ca="1">IFERROR(__xludf.DUMMYFUNCTION("""COMPUTED_VALUE"""),"")</f>
        <v/>
      </c>
      <c r="V385" s="65" t="str">
        <f ca="1">IFERROR(__xludf.DUMMYFUNCTION("""COMPUTED_VALUE"""),"")</f>
        <v/>
      </c>
      <c r="W385" s="65" t="str">
        <f ca="1">IFERROR(__xludf.DUMMYFUNCTION("""COMPUTED_VALUE"""),"")</f>
        <v/>
      </c>
      <c r="X385" s="65" t="str">
        <f ca="1">IFERROR(__xludf.DUMMYFUNCTION("""COMPUTED_VALUE"""),"")</f>
        <v/>
      </c>
      <c r="Y385" s="65" t="str">
        <f ca="1">IFERROR(__xludf.DUMMYFUNCTION("""COMPUTED_VALUE"""),"")</f>
        <v/>
      </c>
      <c r="Z385" s="65" t="str">
        <f ca="1">IFERROR(__xludf.DUMMYFUNCTION("""COMPUTED_VALUE"""),"")</f>
        <v/>
      </c>
      <c r="AA385" s="65" t="str">
        <f ca="1">IFERROR(__xludf.DUMMYFUNCTION("""COMPUTED_VALUE"""),"")</f>
        <v/>
      </c>
      <c r="AB385" s="65" t="str">
        <f ca="1">IFERROR(__xludf.DUMMYFUNCTION("""COMPUTED_VALUE"""),"")</f>
        <v/>
      </c>
      <c r="AC385" s="65" t="str">
        <f ca="1">IFERROR(__xludf.DUMMYFUNCTION("""COMPUTED_VALUE"""),"")</f>
        <v/>
      </c>
      <c r="AD385" s="65" t="str">
        <f ca="1">IFERROR(__xludf.DUMMYFUNCTION("""COMPUTED_VALUE"""),"")</f>
        <v/>
      </c>
      <c r="AE385" s="65" t="str">
        <f ca="1">IFERROR(__xludf.DUMMYFUNCTION("""COMPUTED_VALUE"""),"")</f>
        <v/>
      </c>
      <c r="AF385" s="65" t="str">
        <f ca="1">IFERROR(__xludf.DUMMYFUNCTION("""COMPUTED_VALUE"""),"")</f>
        <v/>
      </c>
      <c r="AG385" s="65" t="str">
        <f ca="1">IFERROR(__xludf.DUMMYFUNCTION("""COMPUTED_VALUE"""),"")</f>
        <v/>
      </c>
    </row>
    <row r="386" spans="1:33" ht="13">
      <c r="A386" s="63">
        <v>3</v>
      </c>
      <c r="B386" s="64" t="str">
        <f ca="1">IFERROR(__xludf.DUMMYFUNCTION("""COMPUTED_VALUE"""),"CENTRO COMERCIAL GRAN PLAZA")</f>
        <v>CENTRO COMERCIAL GRAN PLAZA</v>
      </c>
      <c r="C386" s="65">
        <f ca="1">IFERROR(__xludf.DUMMYFUNCTION("""COMPUTED_VALUE"""),27)</f>
        <v>27</v>
      </c>
      <c r="D386" s="66" t="str">
        <f ca="1">IFERROR(__xludf.DUMMYFUNCTION("""COMPUTED_VALUE"""),"Pendiente por Digitar")</f>
        <v>Pendiente por Digitar</v>
      </c>
      <c r="E386" s="65" t="str">
        <f ca="1">IFERROR(__xludf.DUMMYFUNCTION("""COMPUTED_VALUE"""),"")</f>
        <v/>
      </c>
      <c r="F386" s="65" t="str">
        <f ca="1">IFERROR(__xludf.DUMMYFUNCTION("""COMPUTED_VALUE"""),"")</f>
        <v/>
      </c>
      <c r="G386" s="65" t="str">
        <f ca="1">IFERROR(__xludf.DUMMYFUNCTION("""COMPUTED_VALUE"""),"")</f>
        <v/>
      </c>
      <c r="H386" s="65" t="str">
        <f ca="1">IFERROR(__xludf.DUMMYFUNCTION("""COMPUTED_VALUE"""),"")</f>
        <v/>
      </c>
      <c r="I386" s="65" t="str">
        <f ca="1">IFERROR(__xludf.DUMMYFUNCTION("""COMPUTED_VALUE"""),"")</f>
        <v/>
      </c>
      <c r="J386" s="65" t="str">
        <f ca="1">IFERROR(__xludf.DUMMYFUNCTION("""COMPUTED_VALUE"""),"")</f>
        <v/>
      </c>
      <c r="K386" s="65" t="str">
        <f ca="1">IFERROR(__xludf.DUMMYFUNCTION("""COMPUTED_VALUE"""),"")</f>
        <v/>
      </c>
      <c r="L386" s="65" t="str">
        <f ca="1">IFERROR(__xludf.DUMMYFUNCTION("""COMPUTED_VALUE"""),"")</f>
        <v/>
      </c>
      <c r="M386" s="65" t="str">
        <f ca="1">IFERROR(__xludf.DUMMYFUNCTION("""COMPUTED_VALUE"""),"")</f>
        <v/>
      </c>
      <c r="N386" s="65" t="str">
        <f ca="1">IFERROR(__xludf.DUMMYFUNCTION("""COMPUTED_VALUE"""),"")</f>
        <v/>
      </c>
      <c r="O386" s="65" t="str">
        <f ca="1">IFERROR(__xludf.DUMMYFUNCTION("""COMPUTED_VALUE"""),"")</f>
        <v/>
      </c>
      <c r="P386" s="65" t="str">
        <f ca="1">IFERROR(__xludf.DUMMYFUNCTION("""COMPUTED_VALUE"""),"")</f>
        <v/>
      </c>
      <c r="Q386" s="65" t="str">
        <f ca="1">IFERROR(__xludf.DUMMYFUNCTION("""COMPUTED_VALUE"""),"")</f>
        <v/>
      </c>
      <c r="R386" s="65" t="str">
        <f ca="1">IFERROR(__xludf.DUMMYFUNCTION("""COMPUTED_VALUE"""),"")</f>
        <v/>
      </c>
      <c r="S386" s="65" t="str">
        <f ca="1">IFERROR(__xludf.DUMMYFUNCTION("""COMPUTED_VALUE"""),"")</f>
        <v/>
      </c>
      <c r="T386" s="65" t="str">
        <f ca="1">IFERROR(__xludf.DUMMYFUNCTION("""COMPUTED_VALUE"""),"")</f>
        <v/>
      </c>
      <c r="U386" s="65" t="str">
        <f ca="1">IFERROR(__xludf.DUMMYFUNCTION("""COMPUTED_VALUE"""),"")</f>
        <v/>
      </c>
      <c r="V386" s="65" t="str">
        <f ca="1">IFERROR(__xludf.DUMMYFUNCTION("""COMPUTED_VALUE"""),"")</f>
        <v/>
      </c>
      <c r="W386" s="65" t="str">
        <f ca="1">IFERROR(__xludf.DUMMYFUNCTION("""COMPUTED_VALUE"""),"")</f>
        <v/>
      </c>
      <c r="X386" s="65" t="str">
        <f ca="1">IFERROR(__xludf.DUMMYFUNCTION("""COMPUTED_VALUE"""),"")</f>
        <v/>
      </c>
      <c r="Y386" s="65" t="str">
        <f ca="1">IFERROR(__xludf.DUMMYFUNCTION("""COMPUTED_VALUE"""),"")</f>
        <v/>
      </c>
      <c r="Z386" s="65" t="str">
        <f ca="1">IFERROR(__xludf.DUMMYFUNCTION("""COMPUTED_VALUE"""),"")</f>
        <v/>
      </c>
      <c r="AA386" s="65" t="str">
        <f ca="1">IFERROR(__xludf.DUMMYFUNCTION("""COMPUTED_VALUE"""),"")</f>
        <v/>
      </c>
      <c r="AB386" s="65" t="str">
        <f ca="1">IFERROR(__xludf.DUMMYFUNCTION("""COMPUTED_VALUE"""),"")</f>
        <v/>
      </c>
      <c r="AC386" s="65" t="str">
        <f ca="1">IFERROR(__xludf.DUMMYFUNCTION("""COMPUTED_VALUE"""),"")</f>
        <v/>
      </c>
      <c r="AD386" s="65" t="str">
        <f ca="1">IFERROR(__xludf.DUMMYFUNCTION("""COMPUTED_VALUE"""),"")</f>
        <v/>
      </c>
      <c r="AE386" s="65" t="str">
        <f ca="1">IFERROR(__xludf.DUMMYFUNCTION("""COMPUTED_VALUE"""),"")</f>
        <v/>
      </c>
      <c r="AF386" s="65" t="str">
        <f ca="1">IFERROR(__xludf.DUMMYFUNCTION("""COMPUTED_VALUE"""),"")</f>
        <v/>
      </c>
      <c r="AG386" s="65" t="str">
        <f ca="1">IFERROR(__xludf.DUMMYFUNCTION("""COMPUTED_VALUE"""),"")</f>
        <v/>
      </c>
    </row>
    <row r="387" spans="1:33" ht="13">
      <c r="A387" s="63">
        <v>3</v>
      </c>
      <c r="B387" s="64" t="str">
        <f ca="1">IFERROR(__xludf.DUMMYFUNCTION("""COMPUTED_VALUE"""),"CENTRO COMERCIAL GRAN PLAZA")</f>
        <v>CENTRO COMERCIAL GRAN PLAZA</v>
      </c>
      <c r="C387" s="65">
        <f ca="1">IFERROR(__xludf.DUMMYFUNCTION("""COMPUTED_VALUE"""),28)</f>
        <v>28</v>
      </c>
      <c r="D387" s="66" t="str">
        <f ca="1">IFERROR(__xludf.DUMMYFUNCTION("""COMPUTED_VALUE"""),"Pendiente por Digitar")</f>
        <v>Pendiente por Digitar</v>
      </c>
      <c r="E387" s="65" t="str">
        <f ca="1">IFERROR(__xludf.DUMMYFUNCTION("""COMPUTED_VALUE"""),"")</f>
        <v/>
      </c>
      <c r="F387" s="65" t="str">
        <f ca="1">IFERROR(__xludf.DUMMYFUNCTION("""COMPUTED_VALUE"""),"")</f>
        <v/>
      </c>
      <c r="G387" s="65" t="str">
        <f ca="1">IFERROR(__xludf.DUMMYFUNCTION("""COMPUTED_VALUE"""),"")</f>
        <v/>
      </c>
      <c r="H387" s="65" t="str">
        <f ca="1">IFERROR(__xludf.DUMMYFUNCTION("""COMPUTED_VALUE"""),"")</f>
        <v/>
      </c>
      <c r="I387" s="65" t="str">
        <f ca="1">IFERROR(__xludf.DUMMYFUNCTION("""COMPUTED_VALUE"""),"")</f>
        <v/>
      </c>
      <c r="J387" s="65" t="str">
        <f ca="1">IFERROR(__xludf.DUMMYFUNCTION("""COMPUTED_VALUE"""),"")</f>
        <v/>
      </c>
      <c r="K387" s="65" t="str">
        <f ca="1">IFERROR(__xludf.DUMMYFUNCTION("""COMPUTED_VALUE"""),"")</f>
        <v/>
      </c>
      <c r="L387" s="65" t="str">
        <f ca="1">IFERROR(__xludf.DUMMYFUNCTION("""COMPUTED_VALUE"""),"")</f>
        <v/>
      </c>
      <c r="M387" s="65" t="str">
        <f ca="1">IFERROR(__xludf.DUMMYFUNCTION("""COMPUTED_VALUE"""),"")</f>
        <v/>
      </c>
      <c r="N387" s="65" t="str">
        <f ca="1">IFERROR(__xludf.DUMMYFUNCTION("""COMPUTED_VALUE"""),"")</f>
        <v/>
      </c>
      <c r="O387" s="65" t="str">
        <f ca="1">IFERROR(__xludf.DUMMYFUNCTION("""COMPUTED_VALUE"""),"")</f>
        <v/>
      </c>
      <c r="P387" s="65" t="str">
        <f ca="1">IFERROR(__xludf.DUMMYFUNCTION("""COMPUTED_VALUE"""),"")</f>
        <v/>
      </c>
      <c r="Q387" s="65" t="str">
        <f ca="1">IFERROR(__xludf.DUMMYFUNCTION("""COMPUTED_VALUE"""),"")</f>
        <v/>
      </c>
      <c r="R387" s="65" t="str">
        <f ca="1">IFERROR(__xludf.DUMMYFUNCTION("""COMPUTED_VALUE"""),"")</f>
        <v/>
      </c>
      <c r="S387" s="65" t="str">
        <f ca="1">IFERROR(__xludf.DUMMYFUNCTION("""COMPUTED_VALUE"""),"")</f>
        <v/>
      </c>
      <c r="T387" s="65" t="str">
        <f ca="1">IFERROR(__xludf.DUMMYFUNCTION("""COMPUTED_VALUE"""),"")</f>
        <v/>
      </c>
      <c r="U387" s="65" t="str">
        <f ca="1">IFERROR(__xludf.DUMMYFUNCTION("""COMPUTED_VALUE"""),"")</f>
        <v/>
      </c>
      <c r="V387" s="65" t="str">
        <f ca="1">IFERROR(__xludf.DUMMYFUNCTION("""COMPUTED_VALUE"""),"")</f>
        <v/>
      </c>
      <c r="W387" s="65" t="str">
        <f ca="1">IFERROR(__xludf.DUMMYFUNCTION("""COMPUTED_VALUE"""),"")</f>
        <v/>
      </c>
      <c r="X387" s="65" t="str">
        <f ca="1">IFERROR(__xludf.DUMMYFUNCTION("""COMPUTED_VALUE"""),"")</f>
        <v/>
      </c>
      <c r="Y387" s="65" t="str">
        <f ca="1">IFERROR(__xludf.DUMMYFUNCTION("""COMPUTED_VALUE"""),"")</f>
        <v/>
      </c>
      <c r="Z387" s="65" t="str">
        <f ca="1">IFERROR(__xludf.DUMMYFUNCTION("""COMPUTED_VALUE"""),"")</f>
        <v/>
      </c>
      <c r="AA387" s="65" t="str">
        <f ca="1">IFERROR(__xludf.DUMMYFUNCTION("""COMPUTED_VALUE"""),"")</f>
        <v/>
      </c>
      <c r="AB387" s="65" t="str">
        <f ca="1">IFERROR(__xludf.DUMMYFUNCTION("""COMPUTED_VALUE"""),"")</f>
        <v/>
      </c>
      <c r="AC387" s="65" t="str">
        <f ca="1">IFERROR(__xludf.DUMMYFUNCTION("""COMPUTED_VALUE"""),"")</f>
        <v/>
      </c>
      <c r="AD387" s="65" t="str">
        <f ca="1">IFERROR(__xludf.DUMMYFUNCTION("""COMPUTED_VALUE"""),"")</f>
        <v/>
      </c>
      <c r="AE387" s="65" t="str">
        <f ca="1">IFERROR(__xludf.DUMMYFUNCTION("""COMPUTED_VALUE"""),"")</f>
        <v/>
      </c>
      <c r="AF387" s="65" t="str">
        <f ca="1">IFERROR(__xludf.DUMMYFUNCTION("""COMPUTED_VALUE"""),"")</f>
        <v/>
      </c>
      <c r="AG387" s="65" t="str">
        <f ca="1">IFERROR(__xludf.DUMMYFUNCTION("""COMPUTED_VALUE"""),"")</f>
        <v/>
      </c>
    </row>
    <row r="388" spans="1:33" ht="13">
      <c r="A388" s="63">
        <v>3</v>
      </c>
      <c r="B388" s="64" t="str">
        <f ca="1">IFERROR(__xludf.DUMMYFUNCTION("""COMPUTED_VALUE"""),"CENTRO COMERCIAL GRAN PLAZA")</f>
        <v>CENTRO COMERCIAL GRAN PLAZA</v>
      </c>
      <c r="C388" s="65">
        <f ca="1">IFERROR(__xludf.DUMMYFUNCTION("""COMPUTED_VALUE"""),29)</f>
        <v>29</v>
      </c>
      <c r="D388" s="66" t="str">
        <f ca="1">IFERROR(__xludf.DUMMYFUNCTION("""COMPUTED_VALUE"""),"Pendiente por Digitar")</f>
        <v>Pendiente por Digitar</v>
      </c>
      <c r="E388" s="65" t="str">
        <f ca="1">IFERROR(__xludf.DUMMYFUNCTION("""COMPUTED_VALUE"""),"")</f>
        <v/>
      </c>
      <c r="F388" s="65" t="str">
        <f ca="1">IFERROR(__xludf.DUMMYFUNCTION("""COMPUTED_VALUE"""),"")</f>
        <v/>
      </c>
      <c r="G388" s="65" t="str">
        <f ca="1">IFERROR(__xludf.DUMMYFUNCTION("""COMPUTED_VALUE"""),"")</f>
        <v/>
      </c>
      <c r="H388" s="65" t="str">
        <f ca="1">IFERROR(__xludf.DUMMYFUNCTION("""COMPUTED_VALUE"""),"")</f>
        <v/>
      </c>
      <c r="I388" s="65" t="str">
        <f ca="1">IFERROR(__xludf.DUMMYFUNCTION("""COMPUTED_VALUE"""),"")</f>
        <v/>
      </c>
      <c r="J388" s="65" t="str">
        <f ca="1">IFERROR(__xludf.DUMMYFUNCTION("""COMPUTED_VALUE"""),"")</f>
        <v/>
      </c>
      <c r="K388" s="65" t="str">
        <f ca="1">IFERROR(__xludf.DUMMYFUNCTION("""COMPUTED_VALUE"""),"")</f>
        <v/>
      </c>
      <c r="L388" s="65" t="str">
        <f ca="1">IFERROR(__xludf.DUMMYFUNCTION("""COMPUTED_VALUE"""),"")</f>
        <v/>
      </c>
      <c r="M388" s="65" t="str">
        <f ca="1">IFERROR(__xludf.DUMMYFUNCTION("""COMPUTED_VALUE"""),"")</f>
        <v/>
      </c>
      <c r="N388" s="65" t="str">
        <f ca="1">IFERROR(__xludf.DUMMYFUNCTION("""COMPUTED_VALUE"""),"")</f>
        <v/>
      </c>
      <c r="O388" s="65" t="str">
        <f ca="1">IFERROR(__xludf.DUMMYFUNCTION("""COMPUTED_VALUE"""),"")</f>
        <v/>
      </c>
      <c r="P388" s="65" t="str">
        <f ca="1">IFERROR(__xludf.DUMMYFUNCTION("""COMPUTED_VALUE"""),"")</f>
        <v/>
      </c>
      <c r="Q388" s="65" t="str">
        <f ca="1">IFERROR(__xludf.DUMMYFUNCTION("""COMPUTED_VALUE"""),"")</f>
        <v/>
      </c>
      <c r="R388" s="65" t="str">
        <f ca="1">IFERROR(__xludf.DUMMYFUNCTION("""COMPUTED_VALUE"""),"")</f>
        <v/>
      </c>
      <c r="S388" s="65" t="str">
        <f ca="1">IFERROR(__xludf.DUMMYFUNCTION("""COMPUTED_VALUE"""),"")</f>
        <v/>
      </c>
      <c r="T388" s="65" t="str">
        <f ca="1">IFERROR(__xludf.DUMMYFUNCTION("""COMPUTED_VALUE"""),"")</f>
        <v/>
      </c>
      <c r="U388" s="65" t="str">
        <f ca="1">IFERROR(__xludf.DUMMYFUNCTION("""COMPUTED_VALUE"""),"")</f>
        <v/>
      </c>
      <c r="V388" s="65" t="str">
        <f ca="1">IFERROR(__xludf.DUMMYFUNCTION("""COMPUTED_VALUE"""),"")</f>
        <v/>
      </c>
      <c r="W388" s="65" t="str">
        <f ca="1">IFERROR(__xludf.DUMMYFUNCTION("""COMPUTED_VALUE"""),"")</f>
        <v/>
      </c>
      <c r="X388" s="65" t="str">
        <f ca="1">IFERROR(__xludf.DUMMYFUNCTION("""COMPUTED_VALUE"""),"")</f>
        <v/>
      </c>
      <c r="Y388" s="65" t="str">
        <f ca="1">IFERROR(__xludf.DUMMYFUNCTION("""COMPUTED_VALUE"""),"")</f>
        <v/>
      </c>
      <c r="Z388" s="65" t="str">
        <f ca="1">IFERROR(__xludf.DUMMYFUNCTION("""COMPUTED_VALUE"""),"")</f>
        <v/>
      </c>
      <c r="AA388" s="65" t="str">
        <f ca="1">IFERROR(__xludf.DUMMYFUNCTION("""COMPUTED_VALUE"""),"")</f>
        <v/>
      </c>
      <c r="AB388" s="65" t="str">
        <f ca="1">IFERROR(__xludf.DUMMYFUNCTION("""COMPUTED_VALUE"""),"")</f>
        <v/>
      </c>
      <c r="AC388" s="65" t="str">
        <f ca="1">IFERROR(__xludf.DUMMYFUNCTION("""COMPUTED_VALUE"""),"")</f>
        <v/>
      </c>
      <c r="AD388" s="65" t="str">
        <f ca="1">IFERROR(__xludf.DUMMYFUNCTION("""COMPUTED_VALUE"""),"")</f>
        <v/>
      </c>
      <c r="AE388" s="65" t="str">
        <f ca="1">IFERROR(__xludf.DUMMYFUNCTION("""COMPUTED_VALUE"""),"")</f>
        <v/>
      </c>
      <c r="AF388" s="65" t="str">
        <f ca="1">IFERROR(__xludf.DUMMYFUNCTION("""COMPUTED_VALUE"""),"")</f>
        <v/>
      </c>
      <c r="AG388" s="65" t="str">
        <f ca="1">IFERROR(__xludf.DUMMYFUNCTION("""COMPUTED_VALUE"""),"")</f>
        <v/>
      </c>
    </row>
    <row r="389" spans="1:33" ht="13">
      <c r="A389" s="63">
        <v>3</v>
      </c>
      <c r="B389" s="64" t="str">
        <f ca="1">IFERROR(__xludf.DUMMYFUNCTION("""COMPUTED_VALUE"""),"CENTRO COMERCIAL GRAN PLAZA")</f>
        <v>CENTRO COMERCIAL GRAN PLAZA</v>
      </c>
      <c r="C389" s="65">
        <f ca="1">IFERROR(__xludf.DUMMYFUNCTION("""COMPUTED_VALUE"""),30)</f>
        <v>30</v>
      </c>
      <c r="D389" s="66" t="str">
        <f ca="1">IFERROR(__xludf.DUMMYFUNCTION("""COMPUTED_VALUE"""),"Pendiente por Digitar")</f>
        <v>Pendiente por Digitar</v>
      </c>
      <c r="E389" s="65" t="str">
        <f ca="1">IFERROR(__xludf.DUMMYFUNCTION("""COMPUTED_VALUE"""),"")</f>
        <v/>
      </c>
      <c r="F389" s="65" t="str">
        <f ca="1">IFERROR(__xludf.DUMMYFUNCTION("""COMPUTED_VALUE"""),"")</f>
        <v/>
      </c>
      <c r="G389" s="65" t="str">
        <f ca="1">IFERROR(__xludf.DUMMYFUNCTION("""COMPUTED_VALUE"""),"")</f>
        <v/>
      </c>
      <c r="H389" s="65" t="str">
        <f ca="1">IFERROR(__xludf.DUMMYFUNCTION("""COMPUTED_VALUE"""),"")</f>
        <v/>
      </c>
      <c r="I389" s="65" t="str">
        <f ca="1">IFERROR(__xludf.DUMMYFUNCTION("""COMPUTED_VALUE"""),"")</f>
        <v/>
      </c>
      <c r="J389" s="65" t="str">
        <f ca="1">IFERROR(__xludf.DUMMYFUNCTION("""COMPUTED_VALUE"""),"")</f>
        <v/>
      </c>
      <c r="K389" s="65" t="str">
        <f ca="1">IFERROR(__xludf.DUMMYFUNCTION("""COMPUTED_VALUE"""),"")</f>
        <v/>
      </c>
      <c r="L389" s="65" t="str">
        <f ca="1">IFERROR(__xludf.DUMMYFUNCTION("""COMPUTED_VALUE"""),"")</f>
        <v/>
      </c>
      <c r="M389" s="65" t="str">
        <f ca="1">IFERROR(__xludf.DUMMYFUNCTION("""COMPUTED_VALUE"""),"")</f>
        <v/>
      </c>
      <c r="N389" s="65" t="str">
        <f ca="1">IFERROR(__xludf.DUMMYFUNCTION("""COMPUTED_VALUE"""),"")</f>
        <v/>
      </c>
      <c r="O389" s="65" t="str">
        <f ca="1">IFERROR(__xludf.DUMMYFUNCTION("""COMPUTED_VALUE"""),"")</f>
        <v/>
      </c>
      <c r="P389" s="65" t="str">
        <f ca="1">IFERROR(__xludf.DUMMYFUNCTION("""COMPUTED_VALUE"""),"")</f>
        <v/>
      </c>
      <c r="Q389" s="65" t="str">
        <f ca="1">IFERROR(__xludf.DUMMYFUNCTION("""COMPUTED_VALUE"""),"")</f>
        <v/>
      </c>
      <c r="R389" s="65" t="str">
        <f ca="1">IFERROR(__xludf.DUMMYFUNCTION("""COMPUTED_VALUE"""),"")</f>
        <v/>
      </c>
      <c r="S389" s="65" t="str">
        <f ca="1">IFERROR(__xludf.DUMMYFUNCTION("""COMPUTED_VALUE"""),"")</f>
        <v/>
      </c>
      <c r="T389" s="65" t="str">
        <f ca="1">IFERROR(__xludf.DUMMYFUNCTION("""COMPUTED_VALUE"""),"")</f>
        <v/>
      </c>
      <c r="U389" s="65" t="str">
        <f ca="1">IFERROR(__xludf.DUMMYFUNCTION("""COMPUTED_VALUE"""),"")</f>
        <v/>
      </c>
      <c r="V389" s="65" t="str">
        <f ca="1">IFERROR(__xludf.DUMMYFUNCTION("""COMPUTED_VALUE"""),"")</f>
        <v/>
      </c>
      <c r="W389" s="65" t="str">
        <f ca="1">IFERROR(__xludf.DUMMYFUNCTION("""COMPUTED_VALUE"""),"")</f>
        <v/>
      </c>
      <c r="X389" s="65" t="str">
        <f ca="1">IFERROR(__xludf.DUMMYFUNCTION("""COMPUTED_VALUE"""),"")</f>
        <v/>
      </c>
      <c r="Y389" s="65" t="str">
        <f ca="1">IFERROR(__xludf.DUMMYFUNCTION("""COMPUTED_VALUE"""),"")</f>
        <v/>
      </c>
      <c r="Z389" s="65" t="str">
        <f ca="1">IFERROR(__xludf.DUMMYFUNCTION("""COMPUTED_VALUE"""),"")</f>
        <v/>
      </c>
      <c r="AA389" s="65" t="str">
        <f ca="1">IFERROR(__xludf.DUMMYFUNCTION("""COMPUTED_VALUE"""),"")</f>
        <v/>
      </c>
      <c r="AB389" s="65" t="str">
        <f ca="1">IFERROR(__xludf.DUMMYFUNCTION("""COMPUTED_VALUE"""),"")</f>
        <v/>
      </c>
      <c r="AC389" s="65" t="str">
        <f ca="1">IFERROR(__xludf.DUMMYFUNCTION("""COMPUTED_VALUE"""),"")</f>
        <v/>
      </c>
      <c r="AD389" s="65" t="str">
        <f ca="1">IFERROR(__xludf.DUMMYFUNCTION("""COMPUTED_VALUE"""),"")</f>
        <v/>
      </c>
      <c r="AE389" s="65" t="str">
        <f ca="1">IFERROR(__xludf.DUMMYFUNCTION("""COMPUTED_VALUE"""),"")</f>
        <v/>
      </c>
      <c r="AF389" s="65" t="str">
        <f ca="1">IFERROR(__xludf.DUMMYFUNCTION("""COMPUTED_VALUE"""),"")</f>
        <v/>
      </c>
      <c r="AG389" s="65" t="str">
        <f ca="1">IFERROR(__xludf.DUMMYFUNCTION("""COMPUTED_VALUE"""),"")</f>
        <v/>
      </c>
    </row>
    <row r="390" spans="1:33" ht="13">
      <c r="A390" s="63">
        <v>3</v>
      </c>
      <c r="B390" s="64" t="str">
        <f ca="1">IFERROR(__xludf.DUMMYFUNCTION("""COMPUTED_VALUE"""),"CENTRO COMERCIAL GRAN PLAZA")</f>
        <v>CENTRO COMERCIAL GRAN PLAZA</v>
      </c>
      <c r="C390" s="65">
        <f ca="1">IFERROR(__xludf.DUMMYFUNCTION("""COMPUTED_VALUE"""),31)</f>
        <v>31</v>
      </c>
      <c r="D390" s="66" t="str">
        <f ca="1">IFERROR(__xludf.DUMMYFUNCTION("""COMPUTED_VALUE"""),"Pendiente por Digitar")</f>
        <v>Pendiente por Digitar</v>
      </c>
      <c r="E390" s="65" t="str">
        <f ca="1">IFERROR(__xludf.DUMMYFUNCTION("""COMPUTED_VALUE"""),"")</f>
        <v/>
      </c>
      <c r="F390" s="65" t="str">
        <f ca="1">IFERROR(__xludf.DUMMYFUNCTION("""COMPUTED_VALUE"""),"")</f>
        <v/>
      </c>
      <c r="G390" s="65" t="str">
        <f ca="1">IFERROR(__xludf.DUMMYFUNCTION("""COMPUTED_VALUE"""),"")</f>
        <v/>
      </c>
      <c r="H390" s="65" t="str">
        <f ca="1">IFERROR(__xludf.DUMMYFUNCTION("""COMPUTED_VALUE"""),"")</f>
        <v/>
      </c>
      <c r="I390" s="65" t="str">
        <f ca="1">IFERROR(__xludf.DUMMYFUNCTION("""COMPUTED_VALUE"""),"")</f>
        <v/>
      </c>
      <c r="J390" s="65" t="str">
        <f ca="1">IFERROR(__xludf.DUMMYFUNCTION("""COMPUTED_VALUE"""),"")</f>
        <v/>
      </c>
      <c r="K390" s="65" t="str">
        <f ca="1">IFERROR(__xludf.DUMMYFUNCTION("""COMPUTED_VALUE"""),"")</f>
        <v/>
      </c>
      <c r="L390" s="65" t="str">
        <f ca="1">IFERROR(__xludf.DUMMYFUNCTION("""COMPUTED_VALUE"""),"")</f>
        <v/>
      </c>
      <c r="M390" s="65" t="str">
        <f ca="1">IFERROR(__xludf.DUMMYFUNCTION("""COMPUTED_VALUE"""),"")</f>
        <v/>
      </c>
      <c r="N390" s="65" t="str">
        <f ca="1">IFERROR(__xludf.DUMMYFUNCTION("""COMPUTED_VALUE"""),"")</f>
        <v/>
      </c>
      <c r="O390" s="65" t="str">
        <f ca="1">IFERROR(__xludf.DUMMYFUNCTION("""COMPUTED_VALUE"""),"")</f>
        <v/>
      </c>
      <c r="P390" s="65" t="str">
        <f ca="1">IFERROR(__xludf.DUMMYFUNCTION("""COMPUTED_VALUE"""),"")</f>
        <v/>
      </c>
      <c r="Q390" s="65" t="str">
        <f ca="1">IFERROR(__xludf.DUMMYFUNCTION("""COMPUTED_VALUE"""),"")</f>
        <v/>
      </c>
      <c r="R390" s="65" t="str">
        <f ca="1">IFERROR(__xludf.DUMMYFUNCTION("""COMPUTED_VALUE"""),"")</f>
        <v/>
      </c>
      <c r="S390" s="65" t="str">
        <f ca="1">IFERROR(__xludf.DUMMYFUNCTION("""COMPUTED_VALUE"""),"")</f>
        <v/>
      </c>
      <c r="T390" s="65" t="str">
        <f ca="1">IFERROR(__xludf.DUMMYFUNCTION("""COMPUTED_VALUE"""),"")</f>
        <v/>
      </c>
      <c r="U390" s="65" t="str">
        <f ca="1">IFERROR(__xludf.DUMMYFUNCTION("""COMPUTED_VALUE"""),"")</f>
        <v/>
      </c>
      <c r="V390" s="65" t="str">
        <f ca="1">IFERROR(__xludf.DUMMYFUNCTION("""COMPUTED_VALUE"""),"")</f>
        <v/>
      </c>
      <c r="W390" s="65" t="str">
        <f ca="1">IFERROR(__xludf.DUMMYFUNCTION("""COMPUTED_VALUE"""),"")</f>
        <v/>
      </c>
      <c r="X390" s="65" t="str">
        <f ca="1">IFERROR(__xludf.DUMMYFUNCTION("""COMPUTED_VALUE"""),"")</f>
        <v/>
      </c>
      <c r="Y390" s="65" t="str">
        <f ca="1">IFERROR(__xludf.DUMMYFUNCTION("""COMPUTED_VALUE"""),"")</f>
        <v/>
      </c>
      <c r="Z390" s="65" t="str">
        <f ca="1">IFERROR(__xludf.DUMMYFUNCTION("""COMPUTED_VALUE"""),"")</f>
        <v/>
      </c>
      <c r="AA390" s="65" t="str">
        <f ca="1">IFERROR(__xludf.DUMMYFUNCTION("""COMPUTED_VALUE"""),"")</f>
        <v/>
      </c>
      <c r="AB390" s="65" t="str">
        <f ca="1">IFERROR(__xludf.DUMMYFUNCTION("""COMPUTED_VALUE"""),"")</f>
        <v/>
      </c>
      <c r="AC390" s="65" t="str">
        <f ca="1">IFERROR(__xludf.DUMMYFUNCTION("""COMPUTED_VALUE"""),"")</f>
        <v/>
      </c>
      <c r="AD390" s="65" t="str">
        <f ca="1">IFERROR(__xludf.DUMMYFUNCTION("""COMPUTED_VALUE"""),"")</f>
        <v/>
      </c>
      <c r="AE390" s="65" t="str">
        <f ca="1">IFERROR(__xludf.DUMMYFUNCTION("""COMPUTED_VALUE"""),"")</f>
        <v/>
      </c>
      <c r="AF390" s="65" t="str">
        <f ca="1">IFERROR(__xludf.DUMMYFUNCTION("""COMPUTED_VALUE"""),"")</f>
        <v/>
      </c>
      <c r="AG390" s="65" t="str">
        <f ca="1">IFERROR(__xludf.DUMMYFUNCTION("""COMPUTED_VALUE"""),"")</f>
        <v/>
      </c>
    </row>
    <row r="391" spans="1:33" ht="13">
      <c r="A391" s="63">
        <v>3</v>
      </c>
      <c r="B391" s="64" t="str">
        <f ca="1">IFERROR(__xludf.DUMMYFUNCTION("""COMPUTED_VALUE"""),"CENTRO COMERCIAL GRAN PLAZA")</f>
        <v>CENTRO COMERCIAL GRAN PLAZA</v>
      </c>
      <c r="C391" s="65">
        <f ca="1">IFERROR(__xludf.DUMMYFUNCTION("""COMPUTED_VALUE"""),32)</f>
        <v>32</v>
      </c>
      <c r="D391" s="66" t="str">
        <f ca="1">IFERROR(__xludf.DUMMYFUNCTION("""COMPUTED_VALUE"""),"Pendiente por Digitar")</f>
        <v>Pendiente por Digitar</v>
      </c>
      <c r="E391" s="65" t="str">
        <f ca="1">IFERROR(__xludf.DUMMYFUNCTION("""COMPUTED_VALUE"""),"")</f>
        <v/>
      </c>
      <c r="F391" s="65" t="str">
        <f ca="1">IFERROR(__xludf.DUMMYFUNCTION("""COMPUTED_VALUE"""),"")</f>
        <v/>
      </c>
      <c r="G391" s="65" t="str">
        <f ca="1">IFERROR(__xludf.DUMMYFUNCTION("""COMPUTED_VALUE"""),"")</f>
        <v/>
      </c>
      <c r="H391" s="65" t="str">
        <f ca="1">IFERROR(__xludf.DUMMYFUNCTION("""COMPUTED_VALUE"""),"")</f>
        <v/>
      </c>
      <c r="I391" s="65" t="str">
        <f ca="1">IFERROR(__xludf.DUMMYFUNCTION("""COMPUTED_VALUE"""),"")</f>
        <v/>
      </c>
      <c r="J391" s="65" t="str">
        <f ca="1">IFERROR(__xludf.DUMMYFUNCTION("""COMPUTED_VALUE"""),"")</f>
        <v/>
      </c>
      <c r="K391" s="65" t="str">
        <f ca="1">IFERROR(__xludf.DUMMYFUNCTION("""COMPUTED_VALUE"""),"")</f>
        <v/>
      </c>
      <c r="L391" s="65" t="str">
        <f ca="1">IFERROR(__xludf.DUMMYFUNCTION("""COMPUTED_VALUE"""),"")</f>
        <v/>
      </c>
      <c r="M391" s="65" t="str">
        <f ca="1">IFERROR(__xludf.DUMMYFUNCTION("""COMPUTED_VALUE"""),"")</f>
        <v/>
      </c>
      <c r="N391" s="65" t="str">
        <f ca="1">IFERROR(__xludf.DUMMYFUNCTION("""COMPUTED_VALUE"""),"")</f>
        <v/>
      </c>
      <c r="O391" s="65" t="str">
        <f ca="1">IFERROR(__xludf.DUMMYFUNCTION("""COMPUTED_VALUE"""),"")</f>
        <v/>
      </c>
      <c r="P391" s="65" t="str">
        <f ca="1">IFERROR(__xludf.DUMMYFUNCTION("""COMPUTED_VALUE"""),"")</f>
        <v/>
      </c>
      <c r="Q391" s="65" t="str">
        <f ca="1">IFERROR(__xludf.DUMMYFUNCTION("""COMPUTED_VALUE"""),"")</f>
        <v/>
      </c>
      <c r="R391" s="65" t="str">
        <f ca="1">IFERROR(__xludf.DUMMYFUNCTION("""COMPUTED_VALUE"""),"")</f>
        <v/>
      </c>
      <c r="S391" s="65" t="str">
        <f ca="1">IFERROR(__xludf.DUMMYFUNCTION("""COMPUTED_VALUE"""),"")</f>
        <v/>
      </c>
      <c r="T391" s="65" t="str">
        <f ca="1">IFERROR(__xludf.DUMMYFUNCTION("""COMPUTED_VALUE"""),"")</f>
        <v/>
      </c>
      <c r="U391" s="65" t="str">
        <f ca="1">IFERROR(__xludf.DUMMYFUNCTION("""COMPUTED_VALUE"""),"")</f>
        <v/>
      </c>
      <c r="V391" s="65" t="str">
        <f ca="1">IFERROR(__xludf.DUMMYFUNCTION("""COMPUTED_VALUE"""),"")</f>
        <v/>
      </c>
      <c r="W391" s="65" t="str">
        <f ca="1">IFERROR(__xludf.DUMMYFUNCTION("""COMPUTED_VALUE"""),"")</f>
        <v/>
      </c>
      <c r="X391" s="65" t="str">
        <f ca="1">IFERROR(__xludf.DUMMYFUNCTION("""COMPUTED_VALUE"""),"")</f>
        <v/>
      </c>
      <c r="Y391" s="65" t="str">
        <f ca="1">IFERROR(__xludf.DUMMYFUNCTION("""COMPUTED_VALUE"""),"")</f>
        <v/>
      </c>
      <c r="Z391" s="65" t="str">
        <f ca="1">IFERROR(__xludf.DUMMYFUNCTION("""COMPUTED_VALUE"""),"")</f>
        <v/>
      </c>
      <c r="AA391" s="65" t="str">
        <f ca="1">IFERROR(__xludf.DUMMYFUNCTION("""COMPUTED_VALUE"""),"")</f>
        <v/>
      </c>
      <c r="AB391" s="65" t="str">
        <f ca="1">IFERROR(__xludf.DUMMYFUNCTION("""COMPUTED_VALUE"""),"")</f>
        <v/>
      </c>
      <c r="AC391" s="65" t="str">
        <f ca="1">IFERROR(__xludf.DUMMYFUNCTION("""COMPUTED_VALUE"""),"")</f>
        <v/>
      </c>
      <c r="AD391" s="65" t="str">
        <f ca="1">IFERROR(__xludf.DUMMYFUNCTION("""COMPUTED_VALUE"""),"")</f>
        <v/>
      </c>
      <c r="AE391" s="65" t="str">
        <f ca="1">IFERROR(__xludf.DUMMYFUNCTION("""COMPUTED_VALUE"""),"")</f>
        <v/>
      </c>
      <c r="AF391" s="65" t="str">
        <f ca="1">IFERROR(__xludf.DUMMYFUNCTION("""COMPUTED_VALUE"""),"")</f>
        <v/>
      </c>
      <c r="AG391" s="65" t="str">
        <f ca="1">IFERROR(__xludf.DUMMYFUNCTION("""COMPUTED_VALUE"""),"")</f>
        <v/>
      </c>
    </row>
    <row r="392" spans="1:33" ht="13">
      <c r="A392" s="63">
        <v>3</v>
      </c>
      <c r="B392" s="64" t="str">
        <f ca="1">IFERROR(__xludf.DUMMYFUNCTION("""COMPUTED_VALUE"""),"CENTRO COMERCIAL GRAN PLAZA")</f>
        <v>CENTRO COMERCIAL GRAN PLAZA</v>
      </c>
      <c r="C392" s="65">
        <f ca="1">IFERROR(__xludf.DUMMYFUNCTION("""COMPUTED_VALUE"""),33)</f>
        <v>33</v>
      </c>
      <c r="D392" s="66" t="str">
        <f ca="1">IFERROR(__xludf.DUMMYFUNCTION("""COMPUTED_VALUE"""),"Pendiente por Digitar")</f>
        <v>Pendiente por Digitar</v>
      </c>
      <c r="E392" s="65" t="str">
        <f ca="1">IFERROR(__xludf.DUMMYFUNCTION("""COMPUTED_VALUE"""),"")</f>
        <v/>
      </c>
      <c r="F392" s="65" t="str">
        <f ca="1">IFERROR(__xludf.DUMMYFUNCTION("""COMPUTED_VALUE"""),"")</f>
        <v/>
      </c>
      <c r="G392" s="65" t="str">
        <f ca="1">IFERROR(__xludf.DUMMYFUNCTION("""COMPUTED_VALUE"""),"")</f>
        <v/>
      </c>
      <c r="H392" s="65" t="str">
        <f ca="1">IFERROR(__xludf.DUMMYFUNCTION("""COMPUTED_VALUE"""),"")</f>
        <v/>
      </c>
      <c r="I392" s="65" t="str">
        <f ca="1">IFERROR(__xludf.DUMMYFUNCTION("""COMPUTED_VALUE"""),"")</f>
        <v/>
      </c>
      <c r="J392" s="65" t="str">
        <f ca="1">IFERROR(__xludf.DUMMYFUNCTION("""COMPUTED_VALUE"""),"")</f>
        <v/>
      </c>
      <c r="K392" s="65" t="str">
        <f ca="1">IFERROR(__xludf.DUMMYFUNCTION("""COMPUTED_VALUE"""),"")</f>
        <v/>
      </c>
      <c r="L392" s="65" t="str">
        <f ca="1">IFERROR(__xludf.DUMMYFUNCTION("""COMPUTED_VALUE"""),"")</f>
        <v/>
      </c>
      <c r="M392" s="65" t="str">
        <f ca="1">IFERROR(__xludf.DUMMYFUNCTION("""COMPUTED_VALUE"""),"")</f>
        <v/>
      </c>
      <c r="N392" s="65" t="str">
        <f ca="1">IFERROR(__xludf.DUMMYFUNCTION("""COMPUTED_VALUE"""),"")</f>
        <v/>
      </c>
      <c r="O392" s="65" t="str">
        <f ca="1">IFERROR(__xludf.DUMMYFUNCTION("""COMPUTED_VALUE"""),"")</f>
        <v/>
      </c>
      <c r="P392" s="65" t="str">
        <f ca="1">IFERROR(__xludf.DUMMYFUNCTION("""COMPUTED_VALUE"""),"")</f>
        <v/>
      </c>
      <c r="Q392" s="65" t="str">
        <f ca="1">IFERROR(__xludf.DUMMYFUNCTION("""COMPUTED_VALUE"""),"")</f>
        <v/>
      </c>
      <c r="R392" s="65" t="str">
        <f ca="1">IFERROR(__xludf.DUMMYFUNCTION("""COMPUTED_VALUE"""),"")</f>
        <v/>
      </c>
      <c r="S392" s="65" t="str">
        <f ca="1">IFERROR(__xludf.DUMMYFUNCTION("""COMPUTED_VALUE"""),"")</f>
        <v/>
      </c>
      <c r="T392" s="65" t="str">
        <f ca="1">IFERROR(__xludf.DUMMYFUNCTION("""COMPUTED_VALUE"""),"")</f>
        <v/>
      </c>
      <c r="U392" s="65" t="str">
        <f ca="1">IFERROR(__xludf.DUMMYFUNCTION("""COMPUTED_VALUE"""),"")</f>
        <v/>
      </c>
      <c r="V392" s="65" t="str">
        <f ca="1">IFERROR(__xludf.DUMMYFUNCTION("""COMPUTED_VALUE"""),"")</f>
        <v/>
      </c>
      <c r="W392" s="65" t="str">
        <f ca="1">IFERROR(__xludf.DUMMYFUNCTION("""COMPUTED_VALUE"""),"")</f>
        <v/>
      </c>
      <c r="X392" s="65" t="str">
        <f ca="1">IFERROR(__xludf.DUMMYFUNCTION("""COMPUTED_VALUE"""),"")</f>
        <v/>
      </c>
      <c r="Y392" s="65" t="str">
        <f ca="1">IFERROR(__xludf.DUMMYFUNCTION("""COMPUTED_VALUE"""),"")</f>
        <v/>
      </c>
      <c r="Z392" s="65" t="str">
        <f ca="1">IFERROR(__xludf.DUMMYFUNCTION("""COMPUTED_VALUE"""),"")</f>
        <v/>
      </c>
      <c r="AA392" s="65" t="str">
        <f ca="1">IFERROR(__xludf.DUMMYFUNCTION("""COMPUTED_VALUE"""),"")</f>
        <v/>
      </c>
      <c r="AB392" s="65" t="str">
        <f ca="1">IFERROR(__xludf.DUMMYFUNCTION("""COMPUTED_VALUE"""),"")</f>
        <v/>
      </c>
      <c r="AC392" s="65" t="str">
        <f ca="1">IFERROR(__xludf.DUMMYFUNCTION("""COMPUTED_VALUE"""),"")</f>
        <v/>
      </c>
      <c r="AD392" s="65" t="str">
        <f ca="1">IFERROR(__xludf.DUMMYFUNCTION("""COMPUTED_VALUE"""),"")</f>
        <v/>
      </c>
      <c r="AE392" s="65" t="str">
        <f ca="1">IFERROR(__xludf.DUMMYFUNCTION("""COMPUTED_VALUE"""),"")</f>
        <v/>
      </c>
      <c r="AF392" s="65" t="str">
        <f ca="1">IFERROR(__xludf.DUMMYFUNCTION("""COMPUTED_VALUE"""),"")</f>
        <v/>
      </c>
      <c r="AG392" s="65" t="str">
        <f ca="1">IFERROR(__xludf.DUMMYFUNCTION("""COMPUTED_VALUE"""),"")</f>
        <v/>
      </c>
    </row>
    <row r="393" spans="1:33" ht="13">
      <c r="A393" s="63">
        <v>3</v>
      </c>
      <c r="B393" s="64" t="str">
        <f ca="1">IFERROR(__xludf.DUMMYFUNCTION("""COMPUTED_VALUE"""),"CENTRO COMERCIAL GRAN PLAZA")</f>
        <v>CENTRO COMERCIAL GRAN PLAZA</v>
      </c>
      <c r="C393" s="65">
        <f ca="1">IFERROR(__xludf.DUMMYFUNCTION("""COMPUTED_VALUE"""),34)</f>
        <v>34</v>
      </c>
      <c r="D393" s="66" t="str">
        <f ca="1">IFERROR(__xludf.DUMMYFUNCTION("""COMPUTED_VALUE"""),"Pendiente por Digitar")</f>
        <v>Pendiente por Digitar</v>
      </c>
      <c r="E393" s="65" t="str">
        <f ca="1">IFERROR(__xludf.DUMMYFUNCTION("""COMPUTED_VALUE"""),"")</f>
        <v/>
      </c>
      <c r="F393" s="65" t="str">
        <f ca="1">IFERROR(__xludf.DUMMYFUNCTION("""COMPUTED_VALUE"""),"")</f>
        <v/>
      </c>
      <c r="G393" s="65" t="str">
        <f ca="1">IFERROR(__xludf.DUMMYFUNCTION("""COMPUTED_VALUE"""),"")</f>
        <v/>
      </c>
      <c r="H393" s="65" t="str">
        <f ca="1">IFERROR(__xludf.DUMMYFUNCTION("""COMPUTED_VALUE"""),"")</f>
        <v/>
      </c>
      <c r="I393" s="65" t="str">
        <f ca="1">IFERROR(__xludf.DUMMYFUNCTION("""COMPUTED_VALUE"""),"")</f>
        <v/>
      </c>
      <c r="J393" s="65" t="str">
        <f ca="1">IFERROR(__xludf.DUMMYFUNCTION("""COMPUTED_VALUE"""),"")</f>
        <v/>
      </c>
      <c r="K393" s="65" t="str">
        <f ca="1">IFERROR(__xludf.DUMMYFUNCTION("""COMPUTED_VALUE"""),"")</f>
        <v/>
      </c>
      <c r="L393" s="65" t="str">
        <f ca="1">IFERROR(__xludf.DUMMYFUNCTION("""COMPUTED_VALUE"""),"")</f>
        <v/>
      </c>
      <c r="M393" s="65" t="str">
        <f ca="1">IFERROR(__xludf.DUMMYFUNCTION("""COMPUTED_VALUE"""),"")</f>
        <v/>
      </c>
      <c r="N393" s="65" t="str">
        <f ca="1">IFERROR(__xludf.DUMMYFUNCTION("""COMPUTED_VALUE"""),"")</f>
        <v/>
      </c>
      <c r="O393" s="65" t="str">
        <f ca="1">IFERROR(__xludf.DUMMYFUNCTION("""COMPUTED_VALUE"""),"")</f>
        <v/>
      </c>
      <c r="P393" s="65" t="str">
        <f ca="1">IFERROR(__xludf.DUMMYFUNCTION("""COMPUTED_VALUE"""),"")</f>
        <v/>
      </c>
      <c r="Q393" s="65" t="str">
        <f ca="1">IFERROR(__xludf.DUMMYFUNCTION("""COMPUTED_VALUE"""),"")</f>
        <v/>
      </c>
      <c r="R393" s="65" t="str">
        <f ca="1">IFERROR(__xludf.DUMMYFUNCTION("""COMPUTED_VALUE"""),"")</f>
        <v/>
      </c>
      <c r="S393" s="65" t="str">
        <f ca="1">IFERROR(__xludf.DUMMYFUNCTION("""COMPUTED_VALUE"""),"")</f>
        <v/>
      </c>
      <c r="T393" s="65" t="str">
        <f ca="1">IFERROR(__xludf.DUMMYFUNCTION("""COMPUTED_VALUE"""),"")</f>
        <v/>
      </c>
      <c r="U393" s="65" t="str">
        <f ca="1">IFERROR(__xludf.DUMMYFUNCTION("""COMPUTED_VALUE"""),"")</f>
        <v/>
      </c>
      <c r="V393" s="65" t="str">
        <f ca="1">IFERROR(__xludf.DUMMYFUNCTION("""COMPUTED_VALUE"""),"")</f>
        <v/>
      </c>
      <c r="W393" s="65" t="str">
        <f ca="1">IFERROR(__xludf.DUMMYFUNCTION("""COMPUTED_VALUE"""),"")</f>
        <v/>
      </c>
      <c r="X393" s="65" t="str">
        <f ca="1">IFERROR(__xludf.DUMMYFUNCTION("""COMPUTED_VALUE"""),"")</f>
        <v/>
      </c>
      <c r="Y393" s="65" t="str">
        <f ca="1">IFERROR(__xludf.DUMMYFUNCTION("""COMPUTED_VALUE"""),"")</f>
        <v/>
      </c>
      <c r="Z393" s="65" t="str">
        <f ca="1">IFERROR(__xludf.DUMMYFUNCTION("""COMPUTED_VALUE"""),"")</f>
        <v/>
      </c>
      <c r="AA393" s="65" t="str">
        <f ca="1">IFERROR(__xludf.DUMMYFUNCTION("""COMPUTED_VALUE"""),"")</f>
        <v/>
      </c>
      <c r="AB393" s="65" t="str">
        <f ca="1">IFERROR(__xludf.DUMMYFUNCTION("""COMPUTED_VALUE"""),"")</f>
        <v/>
      </c>
      <c r="AC393" s="65" t="str">
        <f ca="1">IFERROR(__xludf.DUMMYFUNCTION("""COMPUTED_VALUE"""),"")</f>
        <v/>
      </c>
      <c r="AD393" s="65" t="str">
        <f ca="1">IFERROR(__xludf.DUMMYFUNCTION("""COMPUTED_VALUE"""),"")</f>
        <v/>
      </c>
      <c r="AE393" s="65" t="str">
        <f ca="1">IFERROR(__xludf.DUMMYFUNCTION("""COMPUTED_VALUE"""),"")</f>
        <v/>
      </c>
      <c r="AF393" s="65" t="str">
        <f ca="1">IFERROR(__xludf.DUMMYFUNCTION("""COMPUTED_VALUE"""),"")</f>
        <v/>
      </c>
      <c r="AG393" s="65" t="str">
        <f ca="1">IFERROR(__xludf.DUMMYFUNCTION("""COMPUTED_VALUE"""),"")</f>
        <v/>
      </c>
    </row>
    <row r="394" spans="1:33" ht="13">
      <c r="A394" s="63">
        <v>3</v>
      </c>
      <c r="B394" s="64" t="str">
        <f ca="1">IFERROR(__xludf.DUMMYFUNCTION("""COMPUTED_VALUE"""),"CENTRO COMERCIAL GRAN PLAZA")</f>
        <v>CENTRO COMERCIAL GRAN PLAZA</v>
      </c>
      <c r="C394" s="65">
        <f ca="1">IFERROR(__xludf.DUMMYFUNCTION("""COMPUTED_VALUE"""),35)</f>
        <v>35</v>
      </c>
      <c r="D394" s="66" t="str">
        <f ca="1">IFERROR(__xludf.DUMMYFUNCTION("""COMPUTED_VALUE"""),"Pendiente por Digitar")</f>
        <v>Pendiente por Digitar</v>
      </c>
      <c r="E394" s="65" t="str">
        <f ca="1">IFERROR(__xludf.DUMMYFUNCTION("""COMPUTED_VALUE"""),"")</f>
        <v/>
      </c>
      <c r="F394" s="65" t="str">
        <f ca="1">IFERROR(__xludf.DUMMYFUNCTION("""COMPUTED_VALUE"""),"")</f>
        <v/>
      </c>
      <c r="G394" s="65" t="str">
        <f ca="1">IFERROR(__xludf.DUMMYFUNCTION("""COMPUTED_VALUE"""),"")</f>
        <v/>
      </c>
      <c r="H394" s="65" t="str">
        <f ca="1">IFERROR(__xludf.DUMMYFUNCTION("""COMPUTED_VALUE"""),"")</f>
        <v/>
      </c>
      <c r="I394" s="65" t="str">
        <f ca="1">IFERROR(__xludf.DUMMYFUNCTION("""COMPUTED_VALUE"""),"")</f>
        <v/>
      </c>
      <c r="J394" s="65" t="str">
        <f ca="1">IFERROR(__xludf.DUMMYFUNCTION("""COMPUTED_VALUE"""),"")</f>
        <v/>
      </c>
      <c r="K394" s="65" t="str">
        <f ca="1">IFERROR(__xludf.DUMMYFUNCTION("""COMPUTED_VALUE"""),"")</f>
        <v/>
      </c>
      <c r="L394" s="65" t="str">
        <f ca="1">IFERROR(__xludf.DUMMYFUNCTION("""COMPUTED_VALUE"""),"")</f>
        <v/>
      </c>
      <c r="M394" s="65" t="str">
        <f ca="1">IFERROR(__xludf.DUMMYFUNCTION("""COMPUTED_VALUE"""),"")</f>
        <v/>
      </c>
      <c r="N394" s="65" t="str">
        <f ca="1">IFERROR(__xludf.DUMMYFUNCTION("""COMPUTED_VALUE"""),"")</f>
        <v/>
      </c>
      <c r="O394" s="65" t="str">
        <f ca="1">IFERROR(__xludf.DUMMYFUNCTION("""COMPUTED_VALUE"""),"")</f>
        <v/>
      </c>
      <c r="P394" s="65" t="str">
        <f ca="1">IFERROR(__xludf.DUMMYFUNCTION("""COMPUTED_VALUE"""),"")</f>
        <v/>
      </c>
      <c r="Q394" s="65" t="str">
        <f ca="1">IFERROR(__xludf.DUMMYFUNCTION("""COMPUTED_VALUE"""),"")</f>
        <v/>
      </c>
      <c r="R394" s="65" t="str">
        <f ca="1">IFERROR(__xludf.DUMMYFUNCTION("""COMPUTED_VALUE"""),"")</f>
        <v/>
      </c>
      <c r="S394" s="65" t="str">
        <f ca="1">IFERROR(__xludf.DUMMYFUNCTION("""COMPUTED_VALUE"""),"")</f>
        <v/>
      </c>
      <c r="T394" s="65" t="str">
        <f ca="1">IFERROR(__xludf.DUMMYFUNCTION("""COMPUTED_VALUE"""),"")</f>
        <v/>
      </c>
      <c r="U394" s="65" t="str">
        <f ca="1">IFERROR(__xludf.DUMMYFUNCTION("""COMPUTED_VALUE"""),"")</f>
        <v/>
      </c>
      <c r="V394" s="65" t="str">
        <f ca="1">IFERROR(__xludf.DUMMYFUNCTION("""COMPUTED_VALUE"""),"")</f>
        <v/>
      </c>
      <c r="W394" s="65" t="str">
        <f ca="1">IFERROR(__xludf.DUMMYFUNCTION("""COMPUTED_VALUE"""),"")</f>
        <v/>
      </c>
      <c r="X394" s="65" t="str">
        <f ca="1">IFERROR(__xludf.DUMMYFUNCTION("""COMPUTED_VALUE"""),"")</f>
        <v/>
      </c>
      <c r="Y394" s="65" t="str">
        <f ca="1">IFERROR(__xludf.DUMMYFUNCTION("""COMPUTED_VALUE"""),"")</f>
        <v/>
      </c>
      <c r="Z394" s="65" t="str">
        <f ca="1">IFERROR(__xludf.DUMMYFUNCTION("""COMPUTED_VALUE"""),"")</f>
        <v/>
      </c>
      <c r="AA394" s="65" t="str">
        <f ca="1">IFERROR(__xludf.DUMMYFUNCTION("""COMPUTED_VALUE"""),"")</f>
        <v/>
      </c>
      <c r="AB394" s="65" t="str">
        <f ca="1">IFERROR(__xludf.DUMMYFUNCTION("""COMPUTED_VALUE"""),"")</f>
        <v/>
      </c>
      <c r="AC394" s="65" t="str">
        <f ca="1">IFERROR(__xludf.DUMMYFUNCTION("""COMPUTED_VALUE"""),"")</f>
        <v/>
      </c>
      <c r="AD394" s="65" t="str">
        <f ca="1">IFERROR(__xludf.DUMMYFUNCTION("""COMPUTED_VALUE"""),"")</f>
        <v/>
      </c>
      <c r="AE394" s="65" t="str">
        <f ca="1">IFERROR(__xludf.DUMMYFUNCTION("""COMPUTED_VALUE"""),"")</f>
        <v/>
      </c>
      <c r="AF394" s="65" t="str">
        <f ca="1">IFERROR(__xludf.DUMMYFUNCTION("""COMPUTED_VALUE"""),"")</f>
        <v/>
      </c>
      <c r="AG394" s="65" t="str">
        <f ca="1">IFERROR(__xludf.DUMMYFUNCTION("""COMPUTED_VALUE"""),"")</f>
        <v/>
      </c>
    </row>
    <row r="395" spans="1:33" ht="13">
      <c r="A395" s="63">
        <v>3</v>
      </c>
      <c r="B395" s="64" t="str">
        <f ca="1">IFERROR(__xludf.DUMMYFUNCTION("""COMPUTED_VALUE"""),"CENTRO COMERCIAL GRAN PLAZA")</f>
        <v>CENTRO COMERCIAL GRAN PLAZA</v>
      </c>
      <c r="C395" s="65">
        <f ca="1">IFERROR(__xludf.DUMMYFUNCTION("""COMPUTED_VALUE"""),36)</f>
        <v>36</v>
      </c>
      <c r="D395" s="66" t="str">
        <f ca="1">IFERROR(__xludf.DUMMYFUNCTION("""COMPUTED_VALUE"""),"Pendiente por Digitar")</f>
        <v>Pendiente por Digitar</v>
      </c>
      <c r="E395" s="65" t="str">
        <f ca="1">IFERROR(__xludf.DUMMYFUNCTION("""COMPUTED_VALUE"""),"")</f>
        <v/>
      </c>
      <c r="F395" s="65" t="str">
        <f ca="1">IFERROR(__xludf.DUMMYFUNCTION("""COMPUTED_VALUE"""),"")</f>
        <v/>
      </c>
      <c r="G395" s="65" t="str">
        <f ca="1">IFERROR(__xludf.DUMMYFUNCTION("""COMPUTED_VALUE"""),"")</f>
        <v/>
      </c>
      <c r="H395" s="65" t="str">
        <f ca="1">IFERROR(__xludf.DUMMYFUNCTION("""COMPUTED_VALUE"""),"")</f>
        <v/>
      </c>
      <c r="I395" s="65" t="str">
        <f ca="1">IFERROR(__xludf.DUMMYFUNCTION("""COMPUTED_VALUE"""),"")</f>
        <v/>
      </c>
      <c r="J395" s="65" t="str">
        <f ca="1">IFERROR(__xludf.DUMMYFUNCTION("""COMPUTED_VALUE"""),"")</f>
        <v/>
      </c>
      <c r="K395" s="65" t="str">
        <f ca="1">IFERROR(__xludf.DUMMYFUNCTION("""COMPUTED_VALUE"""),"")</f>
        <v/>
      </c>
      <c r="L395" s="65" t="str">
        <f ca="1">IFERROR(__xludf.DUMMYFUNCTION("""COMPUTED_VALUE"""),"")</f>
        <v/>
      </c>
      <c r="M395" s="65" t="str">
        <f ca="1">IFERROR(__xludf.DUMMYFUNCTION("""COMPUTED_VALUE"""),"")</f>
        <v/>
      </c>
      <c r="N395" s="65" t="str">
        <f ca="1">IFERROR(__xludf.DUMMYFUNCTION("""COMPUTED_VALUE"""),"")</f>
        <v/>
      </c>
      <c r="O395" s="65" t="str">
        <f ca="1">IFERROR(__xludf.DUMMYFUNCTION("""COMPUTED_VALUE"""),"")</f>
        <v/>
      </c>
      <c r="P395" s="65" t="str">
        <f ca="1">IFERROR(__xludf.DUMMYFUNCTION("""COMPUTED_VALUE"""),"")</f>
        <v/>
      </c>
      <c r="Q395" s="65" t="str">
        <f ca="1">IFERROR(__xludf.DUMMYFUNCTION("""COMPUTED_VALUE"""),"")</f>
        <v/>
      </c>
      <c r="R395" s="65" t="str">
        <f ca="1">IFERROR(__xludf.DUMMYFUNCTION("""COMPUTED_VALUE"""),"")</f>
        <v/>
      </c>
      <c r="S395" s="65" t="str">
        <f ca="1">IFERROR(__xludf.DUMMYFUNCTION("""COMPUTED_VALUE"""),"")</f>
        <v/>
      </c>
      <c r="T395" s="65" t="str">
        <f ca="1">IFERROR(__xludf.DUMMYFUNCTION("""COMPUTED_VALUE"""),"")</f>
        <v/>
      </c>
      <c r="U395" s="65" t="str">
        <f ca="1">IFERROR(__xludf.DUMMYFUNCTION("""COMPUTED_VALUE"""),"")</f>
        <v/>
      </c>
      <c r="V395" s="65" t="str">
        <f ca="1">IFERROR(__xludf.DUMMYFUNCTION("""COMPUTED_VALUE"""),"")</f>
        <v/>
      </c>
      <c r="W395" s="65" t="str">
        <f ca="1">IFERROR(__xludf.DUMMYFUNCTION("""COMPUTED_VALUE"""),"")</f>
        <v/>
      </c>
      <c r="X395" s="65" t="str">
        <f ca="1">IFERROR(__xludf.DUMMYFUNCTION("""COMPUTED_VALUE"""),"")</f>
        <v/>
      </c>
      <c r="Y395" s="65" t="str">
        <f ca="1">IFERROR(__xludf.DUMMYFUNCTION("""COMPUTED_VALUE"""),"")</f>
        <v/>
      </c>
      <c r="Z395" s="65" t="str">
        <f ca="1">IFERROR(__xludf.DUMMYFUNCTION("""COMPUTED_VALUE"""),"")</f>
        <v/>
      </c>
      <c r="AA395" s="65" t="str">
        <f ca="1">IFERROR(__xludf.DUMMYFUNCTION("""COMPUTED_VALUE"""),"")</f>
        <v/>
      </c>
      <c r="AB395" s="65" t="str">
        <f ca="1">IFERROR(__xludf.DUMMYFUNCTION("""COMPUTED_VALUE"""),"")</f>
        <v/>
      </c>
      <c r="AC395" s="65" t="str">
        <f ca="1">IFERROR(__xludf.DUMMYFUNCTION("""COMPUTED_VALUE"""),"")</f>
        <v/>
      </c>
      <c r="AD395" s="65" t="str">
        <f ca="1">IFERROR(__xludf.DUMMYFUNCTION("""COMPUTED_VALUE"""),"")</f>
        <v/>
      </c>
      <c r="AE395" s="65" t="str">
        <f ca="1">IFERROR(__xludf.DUMMYFUNCTION("""COMPUTED_VALUE"""),"")</f>
        <v/>
      </c>
      <c r="AF395" s="65" t="str">
        <f ca="1">IFERROR(__xludf.DUMMYFUNCTION("""COMPUTED_VALUE"""),"")</f>
        <v/>
      </c>
      <c r="AG395" s="65" t="str">
        <f ca="1">IFERROR(__xludf.DUMMYFUNCTION("""COMPUTED_VALUE"""),"")</f>
        <v/>
      </c>
    </row>
    <row r="396" spans="1:33" ht="13">
      <c r="A396" s="63">
        <v>3</v>
      </c>
      <c r="B396" s="64" t="str">
        <f ca="1">IFERROR(__xludf.DUMMYFUNCTION("""COMPUTED_VALUE"""),"CENTRO COMERCIAL GRAN PLAZA")</f>
        <v>CENTRO COMERCIAL GRAN PLAZA</v>
      </c>
      <c r="C396" s="65">
        <f ca="1">IFERROR(__xludf.DUMMYFUNCTION("""COMPUTED_VALUE"""),37)</f>
        <v>37</v>
      </c>
      <c r="D396" s="66" t="str">
        <f ca="1">IFERROR(__xludf.DUMMYFUNCTION("""COMPUTED_VALUE"""),"Pendiente por Digitar")</f>
        <v>Pendiente por Digitar</v>
      </c>
      <c r="E396" s="65" t="str">
        <f ca="1">IFERROR(__xludf.DUMMYFUNCTION("""COMPUTED_VALUE"""),"")</f>
        <v/>
      </c>
      <c r="F396" s="65" t="str">
        <f ca="1">IFERROR(__xludf.DUMMYFUNCTION("""COMPUTED_VALUE"""),"")</f>
        <v/>
      </c>
      <c r="G396" s="65" t="str">
        <f ca="1">IFERROR(__xludf.DUMMYFUNCTION("""COMPUTED_VALUE"""),"")</f>
        <v/>
      </c>
      <c r="H396" s="65" t="str">
        <f ca="1">IFERROR(__xludf.DUMMYFUNCTION("""COMPUTED_VALUE"""),"")</f>
        <v/>
      </c>
      <c r="I396" s="65" t="str">
        <f ca="1">IFERROR(__xludf.DUMMYFUNCTION("""COMPUTED_VALUE"""),"")</f>
        <v/>
      </c>
      <c r="J396" s="65" t="str">
        <f ca="1">IFERROR(__xludf.DUMMYFUNCTION("""COMPUTED_VALUE"""),"")</f>
        <v/>
      </c>
      <c r="K396" s="65" t="str">
        <f ca="1">IFERROR(__xludf.DUMMYFUNCTION("""COMPUTED_VALUE"""),"")</f>
        <v/>
      </c>
      <c r="L396" s="65" t="str">
        <f ca="1">IFERROR(__xludf.DUMMYFUNCTION("""COMPUTED_VALUE"""),"")</f>
        <v/>
      </c>
      <c r="M396" s="65" t="str">
        <f ca="1">IFERROR(__xludf.DUMMYFUNCTION("""COMPUTED_VALUE"""),"")</f>
        <v/>
      </c>
      <c r="N396" s="65" t="str">
        <f ca="1">IFERROR(__xludf.DUMMYFUNCTION("""COMPUTED_VALUE"""),"")</f>
        <v/>
      </c>
      <c r="O396" s="65" t="str">
        <f ca="1">IFERROR(__xludf.DUMMYFUNCTION("""COMPUTED_VALUE"""),"")</f>
        <v/>
      </c>
      <c r="P396" s="65" t="str">
        <f ca="1">IFERROR(__xludf.DUMMYFUNCTION("""COMPUTED_VALUE"""),"")</f>
        <v/>
      </c>
      <c r="Q396" s="65" t="str">
        <f ca="1">IFERROR(__xludf.DUMMYFUNCTION("""COMPUTED_VALUE"""),"")</f>
        <v/>
      </c>
      <c r="R396" s="65" t="str">
        <f ca="1">IFERROR(__xludf.DUMMYFUNCTION("""COMPUTED_VALUE"""),"")</f>
        <v/>
      </c>
      <c r="S396" s="65" t="str">
        <f ca="1">IFERROR(__xludf.DUMMYFUNCTION("""COMPUTED_VALUE"""),"")</f>
        <v/>
      </c>
      <c r="T396" s="65" t="str">
        <f ca="1">IFERROR(__xludf.DUMMYFUNCTION("""COMPUTED_VALUE"""),"")</f>
        <v/>
      </c>
      <c r="U396" s="65" t="str">
        <f ca="1">IFERROR(__xludf.DUMMYFUNCTION("""COMPUTED_VALUE"""),"")</f>
        <v/>
      </c>
      <c r="V396" s="65" t="str">
        <f ca="1">IFERROR(__xludf.DUMMYFUNCTION("""COMPUTED_VALUE"""),"")</f>
        <v/>
      </c>
      <c r="W396" s="65" t="str">
        <f ca="1">IFERROR(__xludf.DUMMYFUNCTION("""COMPUTED_VALUE"""),"")</f>
        <v/>
      </c>
      <c r="X396" s="65" t="str">
        <f ca="1">IFERROR(__xludf.DUMMYFUNCTION("""COMPUTED_VALUE"""),"")</f>
        <v/>
      </c>
      <c r="Y396" s="65" t="str">
        <f ca="1">IFERROR(__xludf.DUMMYFUNCTION("""COMPUTED_VALUE"""),"")</f>
        <v/>
      </c>
      <c r="Z396" s="65" t="str">
        <f ca="1">IFERROR(__xludf.DUMMYFUNCTION("""COMPUTED_VALUE"""),"")</f>
        <v/>
      </c>
      <c r="AA396" s="65" t="str">
        <f ca="1">IFERROR(__xludf.DUMMYFUNCTION("""COMPUTED_VALUE"""),"")</f>
        <v/>
      </c>
      <c r="AB396" s="65" t="str">
        <f ca="1">IFERROR(__xludf.DUMMYFUNCTION("""COMPUTED_VALUE"""),"")</f>
        <v/>
      </c>
      <c r="AC396" s="65" t="str">
        <f ca="1">IFERROR(__xludf.DUMMYFUNCTION("""COMPUTED_VALUE"""),"")</f>
        <v/>
      </c>
      <c r="AD396" s="65" t="str">
        <f ca="1">IFERROR(__xludf.DUMMYFUNCTION("""COMPUTED_VALUE"""),"")</f>
        <v/>
      </c>
      <c r="AE396" s="65" t="str">
        <f ca="1">IFERROR(__xludf.DUMMYFUNCTION("""COMPUTED_VALUE"""),"")</f>
        <v/>
      </c>
      <c r="AF396" s="65" t="str">
        <f ca="1">IFERROR(__xludf.DUMMYFUNCTION("""COMPUTED_VALUE"""),"")</f>
        <v/>
      </c>
      <c r="AG396" s="65" t="str">
        <f ca="1">IFERROR(__xludf.DUMMYFUNCTION("""COMPUTED_VALUE"""),"")</f>
        <v/>
      </c>
    </row>
    <row r="397" spans="1:33" ht="13">
      <c r="A397" s="63">
        <v>3</v>
      </c>
      <c r="B397" s="64" t="str">
        <f ca="1">IFERROR(__xludf.DUMMYFUNCTION("""COMPUTED_VALUE"""),"CENTRO COMERCIAL GRAN PLAZA")</f>
        <v>CENTRO COMERCIAL GRAN PLAZA</v>
      </c>
      <c r="C397" s="65">
        <f ca="1">IFERROR(__xludf.DUMMYFUNCTION("""COMPUTED_VALUE"""),38)</f>
        <v>38</v>
      </c>
      <c r="D397" s="66" t="str">
        <f ca="1">IFERROR(__xludf.DUMMYFUNCTION("""COMPUTED_VALUE"""),"Pendiente por Digitar")</f>
        <v>Pendiente por Digitar</v>
      </c>
      <c r="E397" s="65" t="str">
        <f ca="1">IFERROR(__xludf.DUMMYFUNCTION("""COMPUTED_VALUE"""),"")</f>
        <v/>
      </c>
      <c r="F397" s="65" t="str">
        <f ca="1">IFERROR(__xludf.DUMMYFUNCTION("""COMPUTED_VALUE"""),"")</f>
        <v/>
      </c>
      <c r="G397" s="65" t="str">
        <f ca="1">IFERROR(__xludf.DUMMYFUNCTION("""COMPUTED_VALUE"""),"")</f>
        <v/>
      </c>
      <c r="H397" s="65" t="str">
        <f ca="1">IFERROR(__xludf.DUMMYFUNCTION("""COMPUTED_VALUE"""),"")</f>
        <v/>
      </c>
      <c r="I397" s="65" t="str">
        <f ca="1">IFERROR(__xludf.DUMMYFUNCTION("""COMPUTED_VALUE"""),"")</f>
        <v/>
      </c>
      <c r="J397" s="65" t="str">
        <f ca="1">IFERROR(__xludf.DUMMYFUNCTION("""COMPUTED_VALUE"""),"")</f>
        <v/>
      </c>
      <c r="K397" s="65" t="str">
        <f ca="1">IFERROR(__xludf.DUMMYFUNCTION("""COMPUTED_VALUE"""),"")</f>
        <v/>
      </c>
      <c r="L397" s="65" t="str">
        <f ca="1">IFERROR(__xludf.DUMMYFUNCTION("""COMPUTED_VALUE"""),"")</f>
        <v/>
      </c>
      <c r="M397" s="65" t="str">
        <f ca="1">IFERROR(__xludf.DUMMYFUNCTION("""COMPUTED_VALUE"""),"")</f>
        <v/>
      </c>
      <c r="N397" s="65" t="str">
        <f ca="1">IFERROR(__xludf.DUMMYFUNCTION("""COMPUTED_VALUE"""),"")</f>
        <v/>
      </c>
      <c r="O397" s="65" t="str">
        <f ca="1">IFERROR(__xludf.DUMMYFUNCTION("""COMPUTED_VALUE"""),"")</f>
        <v/>
      </c>
      <c r="P397" s="65" t="str">
        <f ca="1">IFERROR(__xludf.DUMMYFUNCTION("""COMPUTED_VALUE"""),"")</f>
        <v/>
      </c>
      <c r="Q397" s="65" t="str">
        <f ca="1">IFERROR(__xludf.DUMMYFUNCTION("""COMPUTED_VALUE"""),"")</f>
        <v/>
      </c>
      <c r="R397" s="65" t="str">
        <f ca="1">IFERROR(__xludf.DUMMYFUNCTION("""COMPUTED_VALUE"""),"")</f>
        <v/>
      </c>
      <c r="S397" s="65" t="str">
        <f ca="1">IFERROR(__xludf.DUMMYFUNCTION("""COMPUTED_VALUE"""),"")</f>
        <v/>
      </c>
      <c r="T397" s="65" t="str">
        <f ca="1">IFERROR(__xludf.DUMMYFUNCTION("""COMPUTED_VALUE"""),"")</f>
        <v/>
      </c>
      <c r="U397" s="65" t="str">
        <f ca="1">IFERROR(__xludf.DUMMYFUNCTION("""COMPUTED_VALUE"""),"")</f>
        <v/>
      </c>
      <c r="V397" s="65" t="str">
        <f ca="1">IFERROR(__xludf.DUMMYFUNCTION("""COMPUTED_VALUE"""),"")</f>
        <v/>
      </c>
      <c r="W397" s="65" t="str">
        <f ca="1">IFERROR(__xludf.DUMMYFUNCTION("""COMPUTED_VALUE"""),"")</f>
        <v/>
      </c>
      <c r="X397" s="65" t="str">
        <f ca="1">IFERROR(__xludf.DUMMYFUNCTION("""COMPUTED_VALUE"""),"")</f>
        <v/>
      </c>
      <c r="Y397" s="65" t="str">
        <f ca="1">IFERROR(__xludf.DUMMYFUNCTION("""COMPUTED_VALUE"""),"")</f>
        <v/>
      </c>
      <c r="Z397" s="65" t="str">
        <f ca="1">IFERROR(__xludf.DUMMYFUNCTION("""COMPUTED_VALUE"""),"")</f>
        <v/>
      </c>
      <c r="AA397" s="65" t="str">
        <f ca="1">IFERROR(__xludf.DUMMYFUNCTION("""COMPUTED_VALUE"""),"")</f>
        <v/>
      </c>
      <c r="AB397" s="65" t="str">
        <f ca="1">IFERROR(__xludf.DUMMYFUNCTION("""COMPUTED_VALUE"""),"")</f>
        <v/>
      </c>
      <c r="AC397" s="65" t="str">
        <f ca="1">IFERROR(__xludf.DUMMYFUNCTION("""COMPUTED_VALUE"""),"")</f>
        <v/>
      </c>
      <c r="AD397" s="65" t="str">
        <f ca="1">IFERROR(__xludf.DUMMYFUNCTION("""COMPUTED_VALUE"""),"")</f>
        <v/>
      </c>
      <c r="AE397" s="65" t="str">
        <f ca="1">IFERROR(__xludf.DUMMYFUNCTION("""COMPUTED_VALUE"""),"")</f>
        <v/>
      </c>
      <c r="AF397" s="65" t="str">
        <f ca="1">IFERROR(__xludf.DUMMYFUNCTION("""COMPUTED_VALUE"""),"")</f>
        <v/>
      </c>
      <c r="AG397" s="65" t="str">
        <f ca="1">IFERROR(__xludf.DUMMYFUNCTION("""COMPUTED_VALUE"""),"")</f>
        <v/>
      </c>
    </row>
    <row r="398" spans="1:33" ht="13">
      <c r="A398" s="63">
        <v>3</v>
      </c>
      <c r="B398" s="64" t="str">
        <f ca="1">IFERROR(__xludf.DUMMYFUNCTION("""COMPUTED_VALUE"""),"CENTRO COMERCIAL GRAN PLAZA")</f>
        <v>CENTRO COMERCIAL GRAN PLAZA</v>
      </c>
      <c r="C398" s="65">
        <f ca="1">IFERROR(__xludf.DUMMYFUNCTION("""COMPUTED_VALUE"""),39)</f>
        <v>39</v>
      </c>
      <c r="D398" s="66" t="str">
        <f ca="1">IFERROR(__xludf.DUMMYFUNCTION("""COMPUTED_VALUE"""),"Pendiente por Digitar")</f>
        <v>Pendiente por Digitar</v>
      </c>
      <c r="E398" s="65" t="str">
        <f ca="1">IFERROR(__xludf.DUMMYFUNCTION("""COMPUTED_VALUE"""),"")</f>
        <v/>
      </c>
      <c r="F398" s="65" t="str">
        <f ca="1">IFERROR(__xludf.DUMMYFUNCTION("""COMPUTED_VALUE"""),"")</f>
        <v/>
      </c>
      <c r="G398" s="65" t="str">
        <f ca="1">IFERROR(__xludf.DUMMYFUNCTION("""COMPUTED_VALUE"""),"")</f>
        <v/>
      </c>
      <c r="H398" s="65" t="str">
        <f ca="1">IFERROR(__xludf.DUMMYFUNCTION("""COMPUTED_VALUE"""),"")</f>
        <v/>
      </c>
      <c r="I398" s="65" t="str">
        <f ca="1">IFERROR(__xludf.DUMMYFUNCTION("""COMPUTED_VALUE"""),"")</f>
        <v/>
      </c>
      <c r="J398" s="65" t="str">
        <f ca="1">IFERROR(__xludf.DUMMYFUNCTION("""COMPUTED_VALUE"""),"")</f>
        <v/>
      </c>
      <c r="K398" s="65" t="str">
        <f ca="1">IFERROR(__xludf.DUMMYFUNCTION("""COMPUTED_VALUE"""),"")</f>
        <v/>
      </c>
      <c r="L398" s="65" t="str">
        <f ca="1">IFERROR(__xludf.DUMMYFUNCTION("""COMPUTED_VALUE"""),"")</f>
        <v/>
      </c>
      <c r="M398" s="65" t="str">
        <f ca="1">IFERROR(__xludf.DUMMYFUNCTION("""COMPUTED_VALUE"""),"")</f>
        <v/>
      </c>
      <c r="N398" s="65" t="str">
        <f ca="1">IFERROR(__xludf.DUMMYFUNCTION("""COMPUTED_VALUE"""),"")</f>
        <v/>
      </c>
      <c r="O398" s="65" t="str">
        <f ca="1">IFERROR(__xludf.DUMMYFUNCTION("""COMPUTED_VALUE"""),"")</f>
        <v/>
      </c>
      <c r="P398" s="65" t="str">
        <f ca="1">IFERROR(__xludf.DUMMYFUNCTION("""COMPUTED_VALUE"""),"")</f>
        <v/>
      </c>
      <c r="Q398" s="65" t="str">
        <f ca="1">IFERROR(__xludf.DUMMYFUNCTION("""COMPUTED_VALUE"""),"")</f>
        <v/>
      </c>
      <c r="R398" s="65" t="str">
        <f ca="1">IFERROR(__xludf.DUMMYFUNCTION("""COMPUTED_VALUE"""),"")</f>
        <v/>
      </c>
      <c r="S398" s="65" t="str">
        <f ca="1">IFERROR(__xludf.DUMMYFUNCTION("""COMPUTED_VALUE"""),"")</f>
        <v/>
      </c>
      <c r="T398" s="65" t="str">
        <f ca="1">IFERROR(__xludf.DUMMYFUNCTION("""COMPUTED_VALUE"""),"")</f>
        <v/>
      </c>
      <c r="U398" s="65" t="str">
        <f ca="1">IFERROR(__xludf.DUMMYFUNCTION("""COMPUTED_VALUE"""),"")</f>
        <v/>
      </c>
      <c r="V398" s="65" t="str">
        <f ca="1">IFERROR(__xludf.DUMMYFUNCTION("""COMPUTED_VALUE"""),"")</f>
        <v/>
      </c>
      <c r="W398" s="65" t="str">
        <f ca="1">IFERROR(__xludf.DUMMYFUNCTION("""COMPUTED_VALUE"""),"")</f>
        <v/>
      </c>
      <c r="X398" s="65" t="str">
        <f ca="1">IFERROR(__xludf.DUMMYFUNCTION("""COMPUTED_VALUE"""),"")</f>
        <v/>
      </c>
      <c r="Y398" s="65" t="str">
        <f ca="1">IFERROR(__xludf.DUMMYFUNCTION("""COMPUTED_VALUE"""),"")</f>
        <v/>
      </c>
      <c r="Z398" s="65" t="str">
        <f ca="1">IFERROR(__xludf.DUMMYFUNCTION("""COMPUTED_VALUE"""),"")</f>
        <v/>
      </c>
      <c r="AA398" s="65" t="str">
        <f ca="1">IFERROR(__xludf.DUMMYFUNCTION("""COMPUTED_VALUE"""),"")</f>
        <v/>
      </c>
      <c r="AB398" s="65" t="str">
        <f ca="1">IFERROR(__xludf.DUMMYFUNCTION("""COMPUTED_VALUE"""),"")</f>
        <v/>
      </c>
      <c r="AC398" s="65" t="str">
        <f ca="1">IFERROR(__xludf.DUMMYFUNCTION("""COMPUTED_VALUE"""),"")</f>
        <v/>
      </c>
      <c r="AD398" s="65" t="str">
        <f ca="1">IFERROR(__xludf.DUMMYFUNCTION("""COMPUTED_VALUE"""),"")</f>
        <v/>
      </c>
      <c r="AE398" s="65" t="str">
        <f ca="1">IFERROR(__xludf.DUMMYFUNCTION("""COMPUTED_VALUE"""),"")</f>
        <v/>
      </c>
      <c r="AF398" s="65" t="str">
        <f ca="1">IFERROR(__xludf.DUMMYFUNCTION("""COMPUTED_VALUE"""),"")</f>
        <v/>
      </c>
      <c r="AG398" s="65" t="str">
        <f ca="1">IFERROR(__xludf.DUMMYFUNCTION("""COMPUTED_VALUE"""),"")</f>
        <v/>
      </c>
    </row>
    <row r="399" spans="1:33" ht="13">
      <c r="A399" s="63">
        <v>3</v>
      </c>
      <c r="B399" s="64" t="str">
        <f ca="1">IFERROR(__xludf.DUMMYFUNCTION("""COMPUTED_VALUE"""),"CENTRO COMERCIAL GRAN PLAZA")</f>
        <v>CENTRO COMERCIAL GRAN PLAZA</v>
      </c>
      <c r="C399" s="65">
        <f ca="1">IFERROR(__xludf.DUMMYFUNCTION("""COMPUTED_VALUE"""),40)</f>
        <v>40</v>
      </c>
      <c r="D399" s="66" t="str">
        <f ca="1">IFERROR(__xludf.DUMMYFUNCTION("""COMPUTED_VALUE"""),"Pendiente por Digitar")</f>
        <v>Pendiente por Digitar</v>
      </c>
      <c r="E399" s="65" t="str">
        <f ca="1">IFERROR(__xludf.DUMMYFUNCTION("""COMPUTED_VALUE"""),"")</f>
        <v/>
      </c>
      <c r="F399" s="65" t="str">
        <f ca="1">IFERROR(__xludf.DUMMYFUNCTION("""COMPUTED_VALUE"""),"")</f>
        <v/>
      </c>
      <c r="G399" s="65" t="str">
        <f ca="1">IFERROR(__xludf.DUMMYFUNCTION("""COMPUTED_VALUE"""),"")</f>
        <v/>
      </c>
      <c r="H399" s="65" t="str">
        <f ca="1">IFERROR(__xludf.DUMMYFUNCTION("""COMPUTED_VALUE"""),"")</f>
        <v/>
      </c>
      <c r="I399" s="65" t="str">
        <f ca="1">IFERROR(__xludf.DUMMYFUNCTION("""COMPUTED_VALUE"""),"")</f>
        <v/>
      </c>
      <c r="J399" s="65" t="str">
        <f ca="1">IFERROR(__xludf.DUMMYFUNCTION("""COMPUTED_VALUE"""),"")</f>
        <v/>
      </c>
      <c r="K399" s="65" t="str">
        <f ca="1">IFERROR(__xludf.DUMMYFUNCTION("""COMPUTED_VALUE"""),"")</f>
        <v/>
      </c>
      <c r="L399" s="65" t="str">
        <f ca="1">IFERROR(__xludf.DUMMYFUNCTION("""COMPUTED_VALUE"""),"")</f>
        <v/>
      </c>
      <c r="M399" s="65" t="str">
        <f ca="1">IFERROR(__xludf.DUMMYFUNCTION("""COMPUTED_VALUE"""),"")</f>
        <v/>
      </c>
      <c r="N399" s="65" t="str">
        <f ca="1">IFERROR(__xludf.DUMMYFUNCTION("""COMPUTED_VALUE"""),"")</f>
        <v/>
      </c>
      <c r="O399" s="65" t="str">
        <f ca="1">IFERROR(__xludf.DUMMYFUNCTION("""COMPUTED_VALUE"""),"")</f>
        <v/>
      </c>
      <c r="P399" s="65" t="str">
        <f ca="1">IFERROR(__xludf.DUMMYFUNCTION("""COMPUTED_VALUE"""),"")</f>
        <v/>
      </c>
      <c r="Q399" s="65" t="str">
        <f ca="1">IFERROR(__xludf.DUMMYFUNCTION("""COMPUTED_VALUE"""),"")</f>
        <v/>
      </c>
      <c r="R399" s="65" t="str">
        <f ca="1">IFERROR(__xludf.DUMMYFUNCTION("""COMPUTED_VALUE"""),"")</f>
        <v/>
      </c>
      <c r="S399" s="65" t="str">
        <f ca="1">IFERROR(__xludf.DUMMYFUNCTION("""COMPUTED_VALUE"""),"")</f>
        <v/>
      </c>
      <c r="T399" s="65" t="str">
        <f ca="1">IFERROR(__xludf.DUMMYFUNCTION("""COMPUTED_VALUE"""),"")</f>
        <v/>
      </c>
      <c r="U399" s="65" t="str">
        <f ca="1">IFERROR(__xludf.DUMMYFUNCTION("""COMPUTED_VALUE"""),"")</f>
        <v/>
      </c>
      <c r="V399" s="65" t="str">
        <f ca="1">IFERROR(__xludf.DUMMYFUNCTION("""COMPUTED_VALUE"""),"")</f>
        <v/>
      </c>
      <c r="W399" s="65" t="str">
        <f ca="1">IFERROR(__xludf.DUMMYFUNCTION("""COMPUTED_VALUE"""),"")</f>
        <v/>
      </c>
      <c r="X399" s="65" t="str">
        <f ca="1">IFERROR(__xludf.DUMMYFUNCTION("""COMPUTED_VALUE"""),"")</f>
        <v/>
      </c>
      <c r="Y399" s="65" t="str">
        <f ca="1">IFERROR(__xludf.DUMMYFUNCTION("""COMPUTED_VALUE"""),"")</f>
        <v/>
      </c>
      <c r="Z399" s="65" t="str">
        <f ca="1">IFERROR(__xludf.DUMMYFUNCTION("""COMPUTED_VALUE"""),"")</f>
        <v/>
      </c>
      <c r="AA399" s="65" t="str">
        <f ca="1">IFERROR(__xludf.DUMMYFUNCTION("""COMPUTED_VALUE"""),"")</f>
        <v/>
      </c>
      <c r="AB399" s="65" t="str">
        <f ca="1">IFERROR(__xludf.DUMMYFUNCTION("""COMPUTED_VALUE"""),"")</f>
        <v/>
      </c>
      <c r="AC399" s="65" t="str">
        <f ca="1">IFERROR(__xludf.DUMMYFUNCTION("""COMPUTED_VALUE"""),"")</f>
        <v/>
      </c>
      <c r="AD399" s="65" t="str">
        <f ca="1">IFERROR(__xludf.DUMMYFUNCTION("""COMPUTED_VALUE"""),"")</f>
        <v/>
      </c>
      <c r="AE399" s="65" t="str">
        <f ca="1">IFERROR(__xludf.DUMMYFUNCTION("""COMPUTED_VALUE"""),"")</f>
        <v/>
      </c>
      <c r="AF399" s="65" t="str">
        <f ca="1">IFERROR(__xludf.DUMMYFUNCTION("""COMPUTED_VALUE"""),"")</f>
        <v/>
      </c>
      <c r="AG399" s="65" t="str">
        <f ca="1">IFERROR(__xludf.DUMMYFUNCTION("""COMPUTED_VALUE"""),"")</f>
        <v/>
      </c>
    </row>
    <row r="400" spans="1:33" ht="13">
      <c r="A400" s="63">
        <v>3</v>
      </c>
      <c r="B400" s="64" t="str">
        <f ca="1">IFERROR(__xludf.DUMMYFUNCTION("""COMPUTED_VALUE"""),"CENTRO COMERCIAL GRAN PLAZA")</f>
        <v>CENTRO COMERCIAL GRAN PLAZA</v>
      </c>
      <c r="C400" s="65">
        <f ca="1">IFERROR(__xludf.DUMMYFUNCTION("""COMPUTED_VALUE"""),41)</f>
        <v>41</v>
      </c>
      <c r="D400" s="66" t="str">
        <f ca="1">IFERROR(__xludf.DUMMYFUNCTION("""COMPUTED_VALUE"""),"Pendiente por Digitar")</f>
        <v>Pendiente por Digitar</v>
      </c>
      <c r="E400" s="65" t="str">
        <f ca="1">IFERROR(__xludf.DUMMYFUNCTION("""COMPUTED_VALUE"""),"")</f>
        <v/>
      </c>
      <c r="F400" s="65" t="str">
        <f ca="1">IFERROR(__xludf.DUMMYFUNCTION("""COMPUTED_VALUE"""),"")</f>
        <v/>
      </c>
      <c r="G400" s="65" t="str">
        <f ca="1">IFERROR(__xludf.DUMMYFUNCTION("""COMPUTED_VALUE"""),"")</f>
        <v/>
      </c>
      <c r="H400" s="65" t="str">
        <f ca="1">IFERROR(__xludf.DUMMYFUNCTION("""COMPUTED_VALUE"""),"")</f>
        <v/>
      </c>
      <c r="I400" s="65" t="str">
        <f ca="1">IFERROR(__xludf.DUMMYFUNCTION("""COMPUTED_VALUE"""),"")</f>
        <v/>
      </c>
      <c r="J400" s="65" t="str">
        <f ca="1">IFERROR(__xludf.DUMMYFUNCTION("""COMPUTED_VALUE"""),"")</f>
        <v/>
      </c>
      <c r="K400" s="65" t="str">
        <f ca="1">IFERROR(__xludf.DUMMYFUNCTION("""COMPUTED_VALUE"""),"")</f>
        <v/>
      </c>
      <c r="L400" s="65" t="str">
        <f ca="1">IFERROR(__xludf.DUMMYFUNCTION("""COMPUTED_VALUE"""),"")</f>
        <v/>
      </c>
      <c r="M400" s="65" t="str">
        <f ca="1">IFERROR(__xludf.DUMMYFUNCTION("""COMPUTED_VALUE"""),"")</f>
        <v/>
      </c>
      <c r="N400" s="65" t="str">
        <f ca="1">IFERROR(__xludf.DUMMYFUNCTION("""COMPUTED_VALUE"""),"")</f>
        <v/>
      </c>
      <c r="O400" s="65" t="str">
        <f ca="1">IFERROR(__xludf.DUMMYFUNCTION("""COMPUTED_VALUE"""),"")</f>
        <v/>
      </c>
      <c r="P400" s="65" t="str">
        <f ca="1">IFERROR(__xludf.DUMMYFUNCTION("""COMPUTED_VALUE"""),"")</f>
        <v/>
      </c>
      <c r="Q400" s="65" t="str">
        <f ca="1">IFERROR(__xludf.DUMMYFUNCTION("""COMPUTED_VALUE"""),"")</f>
        <v/>
      </c>
      <c r="R400" s="65" t="str">
        <f ca="1">IFERROR(__xludf.DUMMYFUNCTION("""COMPUTED_VALUE"""),"")</f>
        <v/>
      </c>
      <c r="S400" s="65" t="str">
        <f ca="1">IFERROR(__xludf.DUMMYFUNCTION("""COMPUTED_VALUE"""),"")</f>
        <v/>
      </c>
      <c r="T400" s="65" t="str">
        <f ca="1">IFERROR(__xludf.DUMMYFUNCTION("""COMPUTED_VALUE"""),"")</f>
        <v/>
      </c>
      <c r="U400" s="65" t="str">
        <f ca="1">IFERROR(__xludf.DUMMYFUNCTION("""COMPUTED_VALUE"""),"")</f>
        <v/>
      </c>
      <c r="V400" s="65" t="str">
        <f ca="1">IFERROR(__xludf.DUMMYFUNCTION("""COMPUTED_VALUE"""),"")</f>
        <v/>
      </c>
      <c r="W400" s="65" t="str">
        <f ca="1">IFERROR(__xludf.DUMMYFUNCTION("""COMPUTED_VALUE"""),"")</f>
        <v/>
      </c>
      <c r="X400" s="65" t="str">
        <f ca="1">IFERROR(__xludf.DUMMYFUNCTION("""COMPUTED_VALUE"""),"")</f>
        <v/>
      </c>
      <c r="Y400" s="65" t="str">
        <f ca="1">IFERROR(__xludf.DUMMYFUNCTION("""COMPUTED_VALUE"""),"")</f>
        <v/>
      </c>
      <c r="Z400" s="65" t="str">
        <f ca="1">IFERROR(__xludf.DUMMYFUNCTION("""COMPUTED_VALUE"""),"")</f>
        <v/>
      </c>
      <c r="AA400" s="65" t="str">
        <f ca="1">IFERROR(__xludf.DUMMYFUNCTION("""COMPUTED_VALUE"""),"")</f>
        <v/>
      </c>
      <c r="AB400" s="65" t="str">
        <f ca="1">IFERROR(__xludf.DUMMYFUNCTION("""COMPUTED_VALUE"""),"")</f>
        <v/>
      </c>
      <c r="AC400" s="65" t="str">
        <f ca="1">IFERROR(__xludf.DUMMYFUNCTION("""COMPUTED_VALUE"""),"")</f>
        <v/>
      </c>
      <c r="AD400" s="65" t="str">
        <f ca="1">IFERROR(__xludf.DUMMYFUNCTION("""COMPUTED_VALUE"""),"")</f>
        <v/>
      </c>
      <c r="AE400" s="65" t="str">
        <f ca="1">IFERROR(__xludf.DUMMYFUNCTION("""COMPUTED_VALUE"""),"")</f>
        <v/>
      </c>
      <c r="AF400" s="65" t="str">
        <f ca="1">IFERROR(__xludf.DUMMYFUNCTION("""COMPUTED_VALUE"""),"")</f>
        <v/>
      </c>
      <c r="AG400" s="65" t="str">
        <f ca="1">IFERROR(__xludf.DUMMYFUNCTION("""COMPUTED_VALUE"""),"")</f>
        <v/>
      </c>
    </row>
    <row r="401" spans="1:33" ht="13">
      <c r="A401" s="63">
        <v>3</v>
      </c>
      <c r="B401" s="64" t="str">
        <f ca="1">IFERROR(__xludf.DUMMYFUNCTION("""COMPUTED_VALUE"""),"COLISEO LEON XIII")</f>
        <v>COLISEO LEON XIII</v>
      </c>
      <c r="C401" s="65">
        <f ca="1">IFERROR(__xludf.DUMMYFUNCTION("""COMPUTED_VALUE"""),1)</f>
        <v>1</v>
      </c>
      <c r="D401" s="66" t="str">
        <f ca="1">IFERROR(__xludf.DUMMYFUNCTION("""COMPUTED_VALUE"""),"Pendiente por Digitar")</f>
        <v>Pendiente por Digitar</v>
      </c>
      <c r="E401" s="65" t="str">
        <f ca="1">IFERROR(__xludf.DUMMYFUNCTION("""COMPUTED_VALUE"""),"")</f>
        <v/>
      </c>
      <c r="F401" s="65" t="str">
        <f ca="1">IFERROR(__xludf.DUMMYFUNCTION("""COMPUTED_VALUE"""),"")</f>
        <v/>
      </c>
      <c r="G401" s="65" t="str">
        <f ca="1">IFERROR(__xludf.DUMMYFUNCTION("""COMPUTED_VALUE"""),"")</f>
        <v/>
      </c>
      <c r="H401" s="65" t="str">
        <f ca="1">IFERROR(__xludf.DUMMYFUNCTION("""COMPUTED_VALUE"""),"")</f>
        <v/>
      </c>
      <c r="I401" s="65" t="str">
        <f ca="1">IFERROR(__xludf.DUMMYFUNCTION("""COMPUTED_VALUE"""),"")</f>
        <v/>
      </c>
      <c r="J401" s="65" t="str">
        <f ca="1">IFERROR(__xludf.DUMMYFUNCTION("""COMPUTED_VALUE"""),"")</f>
        <v/>
      </c>
      <c r="K401" s="65" t="str">
        <f ca="1">IFERROR(__xludf.DUMMYFUNCTION("""COMPUTED_VALUE"""),"")</f>
        <v/>
      </c>
      <c r="L401" s="65" t="str">
        <f ca="1">IFERROR(__xludf.DUMMYFUNCTION("""COMPUTED_VALUE"""),"")</f>
        <v/>
      </c>
      <c r="M401" s="65" t="str">
        <f ca="1">IFERROR(__xludf.DUMMYFUNCTION("""COMPUTED_VALUE"""),"")</f>
        <v/>
      </c>
      <c r="N401" s="65" t="str">
        <f ca="1">IFERROR(__xludf.DUMMYFUNCTION("""COMPUTED_VALUE"""),"")</f>
        <v/>
      </c>
      <c r="O401" s="65" t="str">
        <f ca="1">IFERROR(__xludf.DUMMYFUNCTION("""COMPUTED_VALUE"""),"")</f>
        <v/>
      </c>
      <c r="P401" s="65" t="str">
        <f ca="1">IFERROR(__xludf.DUMMYFUNCTION("""COMPUTED_VALUE"""),"")</f>
        <v/>
      </c>
      <c r="Q401" s="65" t="str">
        <f ca="1">IFERROR(__xludf.DUMMYFUNCTION("""COMPUTED_VALUE"""),"")</f>
        <v/>
      </c>
      <c r="R401" s="65" t="str">
        <f ca="1">IFERROR(__xludf.DUMMYFUNCTION("""COMPUTED_VALUE"""),"")</f>
        <v/>
      </c>
      <c r="S401" s="65" t="str">
        <f ca="1">IFERROR(__xludf.DUMMYFUNCTION("""COMPUTED_VALUE"""),"")</f>
        <v/>
      </c>
      <c r="T401" s="65" t="str">
        <f ca="1">IFERROR(__xludf.DUMMYFUNCTION("""COMPUTED_VALUE"""),"")</f>
        <v/>
      </c>
      <c r="U401" s="65" t="str">
        <f ca="1">IFERROR(__xludf.DUMMYFUNCTION("""COMPUTED_VALUE"""),"")</f>
        <v/>
      </c>
      <c r="V401" s="65" t="str">
        <f ca="1">IFERROR(__xludf.DUMMYFUNCTION("""COMPUTED_VALUE"""),"")</f>
        <v/>
      </c>
      <c r="W401" s="65" t="str">
        <f ca="1">IFERROR(__xludf.DUMMYFUNCTION("""COMPUTED_VALUE"""),"")</f>
        <v/>
      </c>
      <c r="X401" s="65" t="str">
        <f ca="1">IFERROR(__xludf.DUMMYFUNCTION("""COMPUTED_VALUE"""),"")</f>
        <v/>
      </c>
      <c r="Y401" s="65" t="str">
        <f ca="1">IFERROR(__xludf.DUMMYFUNCTION("""COMPUTED_VALUE"""),"")</f>
        <v/>
      </c>
      <c r="Z401" s="65" t="str">
        <f ca="1">IFERROR(__xludf.DUMMYFUNCTION("""COMPUTED_VALUE"""),"")</f>
        <v/>
      </c>
      <c r="AA401" s="65" t="str">
        <f ca="1">IFERROR(__xludf.DUMMYFUNCTION("""COMPUTED_VALUE"""),"")</f>
        <v/>
      </c>
      <c r="AB401" s="65" t="str">
        <f ca="1">IFERROR(__xludf.DUMMYFUNCTION("""COMPUTED_VALUE"""),"")</f>
        <v/>
      </c>
      <c r="AC401" s="65" t="str">
        <f ca="1">IFERROR(__xludf.DUMMYFUNCTION("""COMPUTED_VALUE"""),"")</f>
        <v/>
      </c>
      <c r="AD401" s="65" t="str">
        <f ca="1">IFERROR(__xludf.DUMMYFUNCTION("""COMPUTED_VALUE"""),"")</f>
        <v/>
      </c>
      <c r="AE401" s="65" t="str">
        <f ca="1">IFERROR(__xludf.DUMMYFUNCTION("""COMPUTED_VALUE"""),"")</f>
        <v/>
      </c>
      <c r="AF401" s="65" t="str">
        <f ca="1">IFERROR(__xludf.DUMMYFUNCTION("""COMPUTED_VALUE"""),"")</f>
        <v/>
      </c>
      <c r="AG401" s="65" t="str">
        <f ca="1">IFERROR(__xludf.DUMMYFUNCTION("""COMPUTED_VALUE"""),"")</f>
        <v/>
      </c>
    </row>
    <row r="402" spans="1:33" ht="13">
      <c r="A402" s="63">
        <v>3</v>
      </c>
      <c r="B402" s="64" t="str">
        <f ca="1">IFERROR(__xludf.DUMMYFUNCTION("""COMPUTED_VALUE"""),"COLISEO LEON XIII")</f>
        <v>COLISEO LEON XIII</v>
      </c>
      <c r="C402" s="65">
        <f ca="1">IFERROR(__xludf.DUMMYFUNCTION("""COMPUTED_VALUE"""),2)</f>
        <v>2</v>
      </c>
      <c r="D402" s="66" t="str">
        <f ca="1">IFERROR(__xludf.DUMMYFUNCTION("""COMPUTED_VALUE"""),"Pendiente por Digitar")</f>
        <v>Pendiente por Digitar</v>
      </c>
      <c r="E402" s="65" t="str">
        <f ca="1">IFERROR(__xludf.DUMMYFUNCTION("""COMPUTED_VALUE"""),"")</f>
        <v/>
      </c>
      <c r="F402" s="65" t="str">
        <f ca="1">IFERROR(__xludf.DUMMYFUNCTION("""COMPUTED_VALUE"""),"")</f>
        <v/>
      </c>
      <c r="G402" s="65" t="str">
        <f ca="1">IFERROR(__xludf.DUMMYFUNCTION("""COMPUTED_VALUE"""),"")</f>
        <v/>
      </c>
      <c r="H402" s="65" t="str">
        <f ca="1">IFERROR(__xludf.DUMMYFUNCTION("""COMPUTED_VALUE"""),"")</f>
        <v/>
      </c>
      <c r="I402" s="65" t="str">
        <f ca="1">IFERROR(__xludf.DUMMYFUNCTION("""COMPUTED_VALUE"""),"")</f>
        <v/>
      </c>
      <c r="J402" s="65" t="str">
        <f ca="1">IFERROR(__xludf.DUMMYFUNCTION("""COMPUTED_VALUE"""),"")</f>
        <v/>
      </c>
      <c r="K402" s="65" t="str">
        <f ca="1">IFERROR(__xludf.DUMMYFUNCTION("""COMPUTED_VALUE"""),"")</f>
        <v/>
      </c>
      <c r="L402" s="65" t="str">
        <f ca="1">IFERROR(__xludf.DUMMYFUNCTION("""COMPUTED_VALUE"""),"")</f>
        <v/>
      </c>
      <c r="M402" s="65" t="str">
        <f ca="1">IFERROR(__xludf.DUMMYFUNCTION("""COMPUTED_VALUE"""),"")</f>
        <v/>
      </c>
      <c r="N402" s="65" t="str">
        <f ca="1">IFERROR(__xludf.DUMMYFUNCTION("""COMPUTED_VALUE"""),"")</f>
        <v/>
      </c>
      <c r="O402" s="65" t="str">
        <f ca="1">IFERROR(__xludf.DUMMYFUNCTION("""COMPUTED_VALUE"""),"")</f>
        <v/>
      </c>
      <c r="P402" s="65" t="str">
        <f ca="1">IFERROR(__xludf.DUMMYFUNCTION("""COMPUTED_VALUE"""),"")</f>
        <v/>
      </c>
      <c r="Q402" s="65" t="str">
        <f ca="1">IFERROR(__xludf.DUMMYFUNCTION("""COMPUTED_VALUE"""),"")</f>
        <v/>
      </c>
      <c r="R402" s="65" t="str">
        <f ca="1">IFERROR(__xludf.DUMMYFUNCTION("""COMPUTED_VALUE"""),"")</f>
        <v/>
      </c>
      <c r="S402" s="65" t="str">
        <f ca="1">IFERROR(__xludf.DUMMYFUNCTION("""COMPUTED_VALUE"""),"")</f>
        <v/>
      </c>
      <c r="T402" s="65" t="str">
        <f ca="1">IFERROR(__xludf.DUMMYFUNCTION("""COMPUTED_VALUE"""),"")</f>
        <v/>
      </c>
      <c r="U402" s="65" t="str">
        <f ca="1">IFERROR(__xludf.DUMMYFUNCTION("""COMPUTED_VALUE"""),"")</f>
        <v/>
      </c>
      <c r="V402" s="65" t="str">
        <f ca="1">IFERROR(__xludf.DUMMYFUNCTION("""COMPUTED_VALUE"""),"")</f>
        <v/>
      </c>
      <c r="W402" s="65" t="str">
        <f ca="1">IFERROR(__xludf.DUMMYFUNCTION("""COMPUTED_VALUE"""),"")</f>
        <v/>
      </c>
      <c r="X402" s="65" t="str">
        <f ca="1">IFERROR(__xludf.DUMMYFUNCTION("""COMPUTED_VALUE"""),"")</f>
        <v/>
      </c>
      <c r="Y402" s="65" t="str">
        <f ca="1">IFERROR(__xludf.DUMMYFUNCTION("""COMPUTED_VALUE"""),"")</f>
        <v/>
      </c>
      <c r="Z402" s="65" t="str">
        <f ca="1">IFERROR(__xludf.DUMMYFUNCTION("""COMPUTED_VALUE"""),"")</f>
        <v/>
      </c>
      <c r="AA402" s="65" t="str">
        <f ca="1">IFERROR(__xludf.DUMMYFUNCTION("""COMPUTED_VALUE"""),"")</f>
        <v/>
      </c>
      <c r="AB402" s="65" t="str">
        <f ca="1">IFERROR(__xludf.DUMMYFUNCTION("""COMPUTED_VALUE"""),"")</f>
        <v/>
      </c>
      <c r="AC402" s="65" t="str">
        <f ca="1">IFERROR(__xludf.DUMMYFUNCTION("""COMPUTED_VALUE"""),"")</f>
        <v/>
      </c>
      <c r="AD402" s="65" t="str">
        <f ca="1">IFERROR(__xludf.DUMMYFUNCTION("""COMPUTED_VALUE"""),"")</f>
        <v/>
      </c>
      <c r="AE402" s="65" t="str">
        <f ca="1">IFERROR(__xludf.DUMMYFUNCTION("""COMPUTED_VALUE"""),"")</f>
        <v/>
      </c>
      <c r="AF402" s="65" t="str">
        <f ca="1">IFERROR(__xludf.DUMMYFUNCTION("""COMPUTED_VALUE"""),"")</f>
        <v/>
      </c>
      <c r="AG402" s="65" t="str">
        <f ca="1">IFERROR(__xludf.DUMMYFUNCTION("""COMPUTED_VALUE"""),"")</f>
        <v/>
      </c>
    </row>
    <row r="403" spans="1:33" ht="13">
      <c r="A403" s="63">
        <v>3</v>
      </c>
      <c r="B403" s="64" t="str">
        <f ca="1">IFERROR(__xludf.DUMMYFUNCTION("""COMPUTED_VALUE"""),"COLISEO LEON XIII")</f>
        <v>COLISEO LEON XIII</v>
      </c>
      <c r="C403" s="65">
        <f ca="1">IFERROR(__xludf.DUMMYFUNCTION("""COMPUTED_VALUE"""),3)</f>
        <v>3</v>
      </c>
      <c r="D403" s="66" t="str">
        <f ca="1">IFERROR(__xludf.DUMMYFUNCTION("""COMPUTED_VALUE"""),"Pendiente por Digitar")</f>
        <v>Pendiente por Digitar</v>
      </c>
      <c r="E403" s="65" t="str">
        <f ca="1">IFERROR(__xludf.DUMMYFUNCTION("""COMPUTED_VALUE"""),"")</f>
        <v/>
      </c>
      <c r="F403" s="65" t="str">
        <f ca="1">IFERROR(__xludf.DUMMYFUNCTION("""COMPUTED_VALUE"""),"")</f>
        <v/>
      </c>
      <c r="G403" s="65" t="str">
        <f ca="1">IFERROR(__xludf.DUMMYFUNCTION("""COMPUTED_VALUE"""),"")</f>
        <v/>
      </c>
      <c r="H403" s="65" t="str">
        <f ca="1">IFERROR(__xludf.DUMMYFUNCTION("""COMPUTED_VALUE"""),"")</f>
        <v/>
      </c>
      <c r="I403" s="65" t="str">
        <f ca="1">IFERROR(__xludf.DUMMYFUNCTION("""COMPUTED_VALUE"""),"")</f>
        <v/>
      </c>
      <c r="J403" s="65" t="str">
        <f ca="1">IFERROR(__xludf.DUMMYFUNCTION("""COMPUTED_VALUE"""),"")</f>
        <v/>
      </c>
      <c r="K403" s="65" t="str">
        <f ca="1">IFERROR(__xludf.DUMMYFUNCTION("""COMPUTED_VALUE"""),"")</f>
        <v/>
      </c>
      <c r="L403" s="65" t="str">
        <f ca="1">IFERROR(__xludf.DUMMYFUNCTION("""COMPUTED_VALUE"""),"")</f>
        <v/>
      </c>
      <c r="M403" s="65" t="str">
        <f ca="1">IFERROR(__xludf.DUMMYFUNCTION("""COMPUTED_VALUE"""),"")</f>
        <v/>
      </c>
      <c r="N403" s="65" t="str">
        <f ca="1">IFERROR(__xludf.DUMMYFUNCTION("""COMPUTED_VALUE"""),"")</f>
        <v/>
      </c>
      <c r="O403" s="65" t="str">
        <f ca="1">IFERROR(__xludf.DUMMYFUNCTION("""COMPUTED_VALUE"""),"")</f>
        <v/>
      </c>
      <c r="P403" s="65" t="str">
        <f ca="1">IFERROR(__xludf.DUMMYFUNCTION("""COMPUTED_VALUE"""),"")</f>
        <v/>
      </c>
      <c r="Q403" s="65" t="str">
        <f ca="1">IFERROR(__xludf.DUMMYFUNCTION("""COMPUTED_VALUE"""),"")</f>
        <v/>
      </c>
      <c r="R403" s="65" t="str">
        <f ca="1">IFERROR(__xludf.DUMMYFUNCTION("""COMPUTED_VALUE"""),"")</f>
        <v/>
      </c>
      <c r="S403" s="65" t="str">
        <f ca="1">IFERROR(__xludf.DUMMYFUNCTION("""COMPUTED_VALUE"""),"")</f>
        <v/>
      </c>
      <c r="T403" s="65" t="str">
        <f ca="1">IFERROR(__xludf.DUMMYFUNCTION("""COMPUTED_VALUE"""),"")</f>
        <v/>
      </c>
      <c r="U403" s="65" t="str">
        <f ca="1">IFERROR(__xludf.DUMMYFUNCTION("""COMPUTED_VALUE"""),"")</f>
        <v/>
      </c>
      <c r="V403" s="65" t="str">
        <f ca="1">IFERROR(__xludf.DUMMYFUNCTION("""COMPUTED_VALUE"""),"")</f>
        <v/>
      </c>
      <c r="W403" s="65" t="str">
        <f ca="1">IFERROR(__xludf.DUMMYFUNCTION("""COMPUTED_VALUE"""),"")</f>
        <v/>
      </c>
      <c r="X403" s="65" t="str">
        <f ca="1">IFERROR(__xludf.DUMMYFUNCTION("""COMPUTED_VALUE"""),"")</f>
        <v/>
      </c>
      <c r="Y403" s="65" t="str">
        <f ca="1">IFERROR(__xludf.DUMMYFUNCTION("""COMPUTED_VALUE"""),"")</f>
        <v/>
      </c>
      <c r="Z403" s="65" t="str">
        <f ca="1">IFERROR(__xludf.DUMMYFUNCTION("""COMPUTED_VALUE"""),"")</f>
        <v/>
      </c>
      <c r="AA403" s="65" t="str">
        <f ca="1">IFERROR(__xludf.DUMMYFUNCTION("""COMPUTED_VALUE"""),"")</f>
        <v/>
      </c>
      <c r="AB403" s="65" t="str">
        <f ca="1">IFERROR(__xludf.DUMMYFUNCTION("""COMPUTED_VALUE"""),"")</f>
        <v/>
      </c>
      <c r="AC403" s="65" t="str">
        <f ca="1">IFERROR(__xludf.DUMMYFUNCTION("""COMPUTED_VALUE"""),"")</f>
        <v/>
      </c>
      <c r="AD403" s="65" t="str">
        <f ca="1">IFERROR(__xludf.DUMMYFUNCTION("""COMPUTED_VALUE"""),"")</f>
        <v/>
      </c>
      <c r="AE403" s="65" t="str">
        <f ca="1">IFERROR(__xludf.DUMMYFUNCTION("""COMPUTED_VALUE"""),"")</f>
        <v/>
      </c>
      <c r="AF403" s="65" t="str">
        <f ca="1">IFERROR(__xludf.DUMMYFUNCTION("""COMPUTED_VALUE"""),"")</f>
        <v/>
      </c>
      <c r="AG403" s="65" t="str">
        <f ca="1">IFERROR(__xludf.DUMMYFUNCTION("""COMPUTED_VALUE"""),"")</f>
        <v/>
      </c>
    </row>
    <row r="404" spans="1:33" ht="13">
      <c r="A404" s="63">
        <v>3</v>
      </c>
      <c r="B404" s="64" t="str">
        <f ca="1">IFERROR(__xludf.DUMMYFUNCTION("""COMPUTED_VALUE"""),"COLISEO LEON XIII")</f>
        <v>COLISEO LEON XIII</v>
      </c>
      <c r="C404" s="65">
        <f ca="1">IFERROR(__xludf.DUMMYFUNCTION("""COMPUTED_VALUE"""),4)</f>
        <v>4</v>
      </c>
      <c r="D404" s="66" t="str">
        <f ca="1">IFERROR(__xludf.DUMMYFUNCTION("""COMPUTED_VALUE"""),"Pendiente por Digitar")</f>
        <v>Pendiente por Digitar</v>
      </c>
      <c r="E404" s="65" t="str">
        <f ca="1">IFERROR(__xludf.DUMMYFUNCTION("""COMPUTED_VALUE"""),"")</f>
        <v/>
      </c>
      <c r="F404" s="65" t="str">
        <f ca="1">IFERROR(__xludf.DUMMYFUNCTION("""COMPUTED_VALUE"""),"")</f>
        <v/>
      </c>
      <c r="G404" s="65" t="str">
        <f ca="1">IFERROR(__xludf.DUMMYFUNCTION("""COMPUTED_VALUE"""),"")</f>
        <v/>
      </c>
      <c r="H404" s="65" t="str">
        <f ca="1">IFERROR(__xludf.DUMMYFUNCTION("""COMPUTED_VALUE"""),"")</f>
        <v/>
      </c>
      <c r="I404" s="65" t="str">
        <f ca="1">IFERROR(__xludf.DUMMYFUNCTION("""COMPUTED_VALUE"""),"")</f>
        <v/>
      </c>
      <c r="J404" s="65" t="str">
        <f ca="1">IFERROR(__xludf.DUMMYFUNCTION("""COMPUTED_VALUE"""),"")</f>
        <v/>
      </c>
      <c r="K404" s="65" t="str">
        <f ca="1">IFERROR(__xludf.DUMMYFUNCTION("""COMPUTED_VALUE"""),"")</f>
        <v/>
      </c>
      <c r="L404" s="65" t="str">
        <f ca="1">IFERROR(__xludf.DUMMYFUNCTION("""COMPUTED_VALUE"""),"")</f>
        <v/>
      </c>
      <c r="M404" s="65" t="str">
        <f ca="1">IFERROR(__xludf.DUMMYFUNCTION("""COMPUTED_VALUE"""),"")</f>
        <v/>
      </c>
      <c r="N404" s="65" t="str">
        <f ca="1">IFERROR(__xludf.DUMMYFUNCTION("""COMPUTED_VALUE"""),"")</f>
        <v/>
      </c>
      <c r="O404" s="65" t="str">
        <f ca="1">IFERROR(__xludf.DUMMYFUNCTION("""COMPUTED_VALUE"""),"")</f>
        <v/>
      </c>
      <c r="P404" s="65" t="str">
        <f ca="1">IFERROR(__xludf.DUMMYFUNCTION("""COMPUTED_VALUE"""),"")</f>
        <v/>
      </c>
      <c r="Q404" s="65" t="str">
        <f ca="1">IFERROR(__xludf.DUMMYFUNCTION("""COMPUTED_VALUE"""),"")</f>
        <v/>
      </c>
      <c r="R404" s="65" t="str">
        <f ca="1">IFERROR(__xludf.DUMMYFUNCTION("""COMPUTED_VALUE"""),"")</f>
        <v/>
      </c>
      <c r="S404" s="65" t="str">
        <f ca="1">IFERROR(__xludf.DUMMYFUNCTION("""COMPUTED_VALUE"""),"")</f>
        <v/>
      </c>
      <c r="T404" s="65" t="str">
        <f ca="1">IFERROR(__xludf.DUMMYFUNCTION("""COMPUTED_VALUE"""),"")</f>
        <v/>
      </c>
      <c r="U404" s="65" t="str">
        <f ca="1">IFERROR(__xludf.DUMMYFUNCTION("""COMPUTED_VALUE"""),"")</f>
        <v/>
      </c>
      <c r="V404" s="65" t="str">
        <f ca="1">IFERROR(__xludf.DUMMYFUNCTION("""COMPUTED_VALUE"""),"")</f>
        <v/>
      </c>
      <c r="W404" s="65" t="str">
        <f ca="1">IFERROR(__xludf.DUMMYFUNCTION("""COMPUTED_VALUE"""),"")</f>
        <v/>
      </c>
      <c r="X404" s="65" t="str">
        <f ca="1">IFERROR(__xludf.DUMMYFUNCTION("""COMPUTED_VALUE"""),"")</f>
        <v/>
      </c>
      <c r="Y404" s="65" t="str">
        <f ca="1">IFERROR(__xludf.DUMMYFUNCTION("""COMPUTED_VALUE"""),"")</f>
        <v/>
      </c>
      <c r="Z404" s="65" t="str">
        <f ca="1">IFERROR(__xludf.DUMMYFUNCTION("""COMPUTED_VALUE"""),"")</f>
        <v/>
      </c>
      <c r="AA404" s="65" t="str">
        <f ca="1">IFERROR(__xludf.DUMMYFUNCTION("""COMPUTED_VALUE"""),"")</f>
        <v/>
      </c>
      <c r="AB404" s="65" t="str">
        <f ca="1">IFERROR(__xludf.DUMMYFUNCTION("""COMPUTED_VALUE"""),"")</f>
        <v/>
      </c>
      <c r="AC404" s="65" t="str">
        <f ca="1">IFERROR(__xludf.DUMMYFUNCTION("""COMPUTED_VALUE"""),"")</f>
        <v/>
      </c>
      <c r="AD404" s="65" t="str">
        <f ca="1">IFERROR(__xludf.DUMMYFUNCTION("""COMPUTED_VALUE"""),"")</f>
        <v/>
      </c>
      <c r="AE404" s="65" t="str">
        <f ca="1">IFERROR(__xludf.DUMMYFUNCTION("""COMPUTED_VALUE"""),"")</f>
        <v/>
      </c>
      <c r="AF404" s="65" t="str">
        <f ca="1">IFERROR(__xludf.DUMMYFUNCTION("""COMPUTED_VALUE"""),"")</f>
        <v/>
      </c>
      <c r="AG404" s="65" t="str">
        <f ca="1">IFERROR(__xludf.DUMMYFUNCTION("""COMPUTED_VALUE"""),"")</f>
        <v/>
      </c>
    </row>
    <row r="405" spans="1:33" ht="13">
      <c r="A405" s="63">
        <v>3</v>
      </c>
      <c r="B405" s="64" t="str">
        <f ca="1">IFERROR(__xludf.DUMMYFUNCTION("""COMPUTED_VALUE"""),"COLISEO LEON XIII")</f>
        <v>COLISEO LEON XIII</v>
      </c>
      <c r="C405" s="65">
        <f ca="1">IFERROR(__xludf.DUMMYFUNCTION("""COMPUTED_VALUE"""),5)</f>
        <v>5</v>
      </c>
      <c r="D405" s="66" t="str">
        <f ca="1">IFERROR(__xludf.DUMMYFUNCTION("""COMPUTED_VALUE"""),"Pendiente por Digitar")</f>
        <v>Pendiente por Digitar</v>
      </c>
      <c r="E405" s="65" t="str">
        <f ca="1">IFERROR(__xludf.DUMMYFUNCTION("""COMPUTED_VALUE"""),"")</f>
        <v/>
      </c>
      <c r="F405" s="65" t="str">
        <f ca="1">IFERROR(__xludf.DUMMYFUNCTION("""COMPUTED_VALUE"""),"")</f>
        <v/>
      </c>
      <c r="G405" s="65" t="str">
        <f ca="1">IFERROR(__xludf.DUMMYFUNCTION("""COMPUTED_VALUE"""),"")</f>
        <v/>
      </c>
      <c r="H405" s="65" t="str">
        <f ca="1">IFERROR(__xludf.DUMMYFUNCTION("""COMPUTED_VALUE"""),"")</f>
        <v/>
      </c>
      <c r="I405" s="65" t="str">
        <f ca="1">IFERROR(__xludf.DUMMYFUNCTION("""COMPUTED_VALUE"""),"")</f>
        <v/>
      </c>
      <c r="J405" s="65" t="str">
        <f ca="1">IFERROR(__xludf.DUMMYFUNCTION("""COMPUTED_VALUE"""),"")</f>
        <v/>
      </c>
      <c r="K405" s="65" t="str">
        <f ca="1">IFERROR(__xludf.DUMMYFUNCTION("""COMPUTED_VALUE"""),"")</f>
        <v/>
      </c>
      <c r="L405" s="65" t="str">
        <f ca="1">IFERROR(__xludf.DUMMYFUNCTION("""COMPUTED_VALUE"""),"")</f>
        <v/>
      </c>
      <c r="M405" s="65" t="str">
        <f ca="1">IFERROR(__xludf.DUMMYFUNCTION("""COMPUTED_VALUE"""),"")</f>
        <v/>
      </c>
      <c r="N405" s="65" t="str">
        <f ca="1">IFERROR(__xludf.DUMMYFUNCTION("""COMPUTED_VALUE"""),"")</f>
        <v/>
      </c>
      <c r="O405" s="65" t="str">
        <f ca="1">IFERROR(__xludf.DUMMYFUNCTION("""COMPUTED_VALUE"""),"")</f>
        <v/>
      </c>
      <c r="P405" s="65" t="str">
        <f ca="1">IFERROR(__xludf.DUMMYFUNCTION("""COMPUTED_VALUE"""),"")</f>
        <v/>
      </c>
      <c r="Q405" s="65" t="str">
        <f ca="1">IFERROR(__xludf.DUMMYFUNCTION("""COMPUTED_VALUE"""),"")</f>
        <v/>
      </c>
      <c r="R405" s="65" t="str">
        <f ca="1">IFERROR(__xludf.DUMMYFUNCTION("""COMPUTED_VALUE"""),"")</f>
        <v/>
      </c>
      <c r="S405" s="65" t="str">
        <f ca="1">IFERROR(__xludf.DUMMYFUNCTION("""COMPUTED_VALUE"""),"")</f>
        <v/>
      </c>
      <c r="T405" s="65" t="str">
        <f ca="1">IFERROR(__xludf.DUMMYFUNCTION("""COMPUTED_VALUE"""),"")</f>
        <v/>
      </c>
      <c r="U405" s="65" t="str">
        <f ca="1">IFERROR(__xludf.DUMMYFUNCTION("""COMPUTED_VALUE"""),"")</f>
        <v/>
      </c>
      <c r="V405" s="65" t="str">
        <f ca="1">IFERROR(__xludf.DUMMYFUNCTION("""COMPUTED_VALUE"""),"")</f>
        <v/>
      </c>
      <c r="W405" s="65" t="str">
        <f ca="1">IFERROR(__xludf.DUMMYFUNCTION("""COMPUTED_VALUE"""),"")</f>
        <v/>
      </c>
      <c r="X405" s="65" t="str">
        <f ca="1">IFERROR(__xludf.DUMMYFUNCTION("""COMPUTED_VALUE"""),"")</f>
        <v/>
      </c>
      <c r="Y405" s="65" t="str">
        <f ca="1">IFERROR(__xludf.DUMMYFUNCTION("""COMPUTED_VALUE"""),"")</f>
        <v/>
      </c>
      <c r="Z405" s="65" t="str">
        <f ca="1">IFERROR(__xludf.DUMMYFUNCTION("""COMPUTED_VALUE"""),"")</f>
        <v/>
      </c>
      <c r="AA405" s="65" t="str">
        <f ca="1">IFERROR(__xludf.DUMMYFUNCTION("""COMPUTED_VALUE"""),"")</f>
        <v/>
      </c>
      <c r="AB405" s="65" t="str">
        <f ca="1">IFERROR(__xludf.DUMMYFUNCTION("""COMPUTED_VALUE"""),"")</f>
        <v/>
      </c>
      <c r="AC405" s="65" t="str">
        <f ca="1">IFERROR(__xludf.DUMMYFUNCTION("""COMPUTED_VALUE"""),"")</f>
        <v/>
      </c>
      <c r="AD405" s="65" t="str">
        <f ca="1">IFERROR(__xludf.DUMMYFUNCTION("""COMPUTED_VALUE"""),"")</f>
        <v/>
      </c>
      <c r="AE405" s="65" t="str">
        <f ca="1">IFERROR(__xludf.DUMMYFUNCTION("""COMPUTED_VALUE"""),"")</f>
        <v/>
      </c>
      <c r="AF405" s="65" t="str">
        <f ca="1">IFERROR(__xludf.DUMMYFUNCTION("""COMPUTED_VALUE"""),"")</f>
        <v/>
      </c>
      <c r="AG405" s="65" t="str">
        <f ca="1">IFERROR(__xludf.DUMMYFUNCTION("""COMPUTED_VALUE"""),"")</f>
        <v/>
      </c>
    </row>
    <row r="406" spans="1:33" ht="13">
      <c r="A406" s="63">
        <v>3</v>
      </c>
      <c r="B406" s="64" t="str">
        <f ca="1">IFERROR(__xludf.DUMMYFUNCTION("""COMPUTED_VALUE"""),"COLISEO LEON XIII")</f>
        <v>COLISEO LEON XIII</v>
      </c>
      <c r="C406" s="65">
        <f ca="1">IFERROR(__xludf.DUMMYFUNCTION("""COMPUTED_VALUE"""),6)</f>
        <v>6</v>
      </c>
      <c r="D406" s="66" t="str">
        <f ca="1">IFERROR(__xludf.DUMMYFUNCTION("""COMPUTED_VALUE"""),"Pendiente por Digitar")</f>
        <v>Pendiente por Digitar</v>
      </c>
      <c r="E406" s="65" t="str">
        <f ca="1">IFERROR(__xludf.DUMMYFUNCTION("""COMPUTED_VALUE"""),"")</f>
        <v/>
      </c>
      <c r="F406" s="65" t="str">
        <f ca="1">IFERROR(__xludf.DUMMYFUNCTION("""COMPUTED_VALUE"""),"")</f>
        <v/>
      </c>
      <c r="G406" s="65" t="str">
        <f ca="1">IFERROR(__xludf.DUMMYFUNCTION("""COMPUTED_VALUE"""),"")</f>
        <v/>
      </c>
      <c r="H406" s="65" t="str">
        <f ca="1">IFERROR(__xludf.DUMMYFUNCTION("""COMPUTED_VALUE"""),"")</f>
        <v/>
      </c>
      <c r="I406" s="65" t="str">
        <f ca="1">IFERROR(__xludf.DUMMYFUNCTION("""COMPUTED_VALUE"""),"")</f>
        <v/>
      </c>
      <c r="J406" s="65" t="str">
        <f ca="1">IFERROR(__xludf.DUMMYFUNCTION("""COMPUTED_VALUE"""),"")</f>
        <v/>
      </c>
      <c r="K406" s="65" t="str">
        <f ca="1">IFERROR(__xludf.DUMMYFUNCTION("""COMPUTED_VALUE"""),"")</f>
        <v/>
      </c>
      <c r="L406" s="65" t="str">
        <f ca="1">IFERROR(__xludf.DUMMYFUNCTION("""COMPUTED_VALUE"""),"")</f>
        <v/>
      </c>
      <c r="M406" s="65" t="str">
        <f ca="1">IFERROR(__xludf.DUMMYFUNCTION("""COMPUTED_VALUE"""),"")</f>
        <v/>
      </c>
      <c r="N406" s="65" t="str">
        <f ca="1">IFERROR(__xludf.DUMMYFUNCTION("""COMPUTED_VALUE"""),"")</f>
        <v/>
      </c>
      <c r="O406" s="65" t="str">
        <f ca="1">IFERROR(__xludf.DUMMYFUNCTION("""COMPUTED_VALUE"""),"")</f>
        <v/>
      </c>
      <c r="P406" s="65" t="str">
        <f ca="1">IFERROR(__xludf.DUMMYFUNCTION("""COMPUTED_VALUE"""),"")</f>
        <v/>
      </c>
      <c r="Q406" s="65" t="str">
        <f ca="1">IFERROR(__xludf.DUMMYFUNCTION("""COMPUTED_VALUE"""),"")</f>
        <v/>
      </c>
      <c r="R406" s="65" t="str">
        <f ca="1">IFERROR(__xludf.DUMMYFUNCTION("""COMPUTED_VALUE"""),"")</f>
        <v/>
      </c>
      <c r="S406" s="65" t="str">
        <f ca="1">IFERROR(__xludf.DUMMYFUNCTION("""COMPUTED_VALUE"""),"")</f>
        <v/>
      </c>
      <c r="T406" s="65" t="str">
        <f ca="1">IFERROR(__xludf.DUMMYFUNCTION("""COMPUTED_VALUE"""),"")</f>
        <v/>
      </c>
      <c r="U406" s="65" t="str">
        <f ca="1">IFERROR(__xludf.DUMMYFUNCTION("""COMPUTED_VALUE"""),"")</f>
        <v/>
      </c>
      <c r="V406" s="65" t="str">
        <f ca="1">IFERROR(__xludf.DUMMYFUNCTION("""COMPUTED_VALUE"""),"")</f>
        <v/>
      </c>
      <c r="W406" s="65" t="str">
        <f ca="1">IFERROR(__xludf.DUMMYFUNCTION("""COMPUTED_VALUE"""),"")</f>
        <v/>
      </c>
      <c r="X406" s="65" t="str">
        <f ca="1">IFERROR(__xludf.DUMMYFUNCTION("""COMPUTED_VALUE"""),"")</f>
        <v/>
      </c>
      <c r="Y406" s="65" t="str">
        <f ca="1">IFERROR(__xludf.DUMMYFUNCTION("""COMPUTED_VALUE"""),"")</f>
        <v/>
      </c>
      <c r="Z406" s="65" t="str">
        <f ca="1">IFERROR(__xludf.DUMMYFUNCTION("""COMPUTED_VALUE"""),"")</f>
        <v/>
      </c>
      <c r="AA406" s="65" t="str">
        <f ca="1">IFERROR(__xludf.DUMMYFUNCTION("""COMPUTED_VALUE"""),"")</f>
        <v/>
      </c>
      <c r="AB406" s="65" t="str">
        <f ca="1">IFERROR(__xludf.DUMMYFUNCTION("""COMPUTED_VALUE"""),"")</f>
        <v/>
      </c>
      <c r="AC406" s="65" t="str">
        <f ca="1">IFERROR(__xludf.DUMMYFUNCTION("""COMPUTED_VALUE"""),"")</f>
        <v/>
      </c>
      <c r="AD406" s="65" t="str">
        <f ca="1">IFERROR(__xludf.DUMMYFUNCTION("""COMPUTED_VALUE"""),"")</f>
        <v/>
      </c>
      <c r="AE406" s="65" t="str">
        <f ca="1">IFERROR(__xludf.DUMMYFUNCTION("""COMPUTED_VALUE"""),"")</f>
        <v/>
      </c>
      <c r="AF406" s="65" t="str">
        <f ca="1">IFERROR(__xludf.DUMMYFUNCTION("""COMPUTED_VALUE"""),"")</f>
        <v/>
      </c>
      <c r="AG406" s="65" t="str">
        <f ca="1">IFERROR(__xludf.DUMMYFUNCTION("""COMPUTED_VALUE"""),"")</f>
        <v/>
      </c>
    </row>
    <row r="407" spans="1:33" ht="13">
      <c r="A407" s="63">
        <v>3</v>
      </c>
      <c r="B407" s="64" t="str">
        <f ca="1">IFERROR(__xludf.DUMMYFUNCTION("""COMPUTED_VALUE"""),"COLISEO LEON XIII")</f>
        <v>COLISEO LEON XIII</v>
      </c>
      <c r="C407" s="65">
        <f ca="1">IFERROR(__xludf.DUMMYFUNCTION("""COMPUTED_VALUE"""),7)</f>
        <v>7</v>
      </c>
      <c r="D407" s="66" t="str">
        <f ca="1">IFERROR(__xludf.DUMMYFUNCTION("""COMPUTED_VALUE"""),"Pendiente por Digitar")</f>
        <v>Pendiente por Digitar</v>
      </c>
      <c r="E407" s="65" t="str">
        <f ca="1">IFERROR(__xludf.DUMMYFUNCTION("""COMPUTED_VALUE"""),"")</f>
        <v/>
      </c>
      <c r="F407" s="65" t="str">
        <f ca="1">IFERROR(__xludf.DUMMYFUNCTION("""COMPUTED_VALUE"""),"")</f>
        <v/>
      </c>
      <c r="G407" s="65" t="str">
        <f ca="1">IFERROR(__xludf.DUMMYFUNCTION("""COMPUTED_VALUE"""),"")</f>
        <v/>
      </c>
      <c r="H407" s="65" t="str">
        <f ca="1">IFERROR(__xludf.DUMMYFUNCTION("""COMPUTED_VALUE"""),"")</f>
        <v/>
      </c>
      <c r="I407" s="65" t="str">
        <f ca="1">IFERROR(__xludf.DUMMYFUNCTION("""COMPUTED_VALUE"""),"")</f>
        <v/>
      </c>
      <c r="J407" s="65" t="str">
        <f ca="1">IFERROR(__xludf.DUMMYFUNCTION("""COMPUTED_VALUE"""),"")</f>
        <v/>
      </c>
      <c r="K407" s="65" t="str">
        <f ca="1">IFERROR(__xludf.DUMMYFUNCTION("""COMPUTED_VALUE"""),"")</f>
        <v/>
      </c>
      <c r="L407" s="65" t="str">
        <f ca="1">IFERROR(__xludf.DUMMYFUNCTION("""COMPUTED_VALUE"""),"")</f>
        <v/>
      </c>
      <c r="M407" s="65" t="str">
        <f ca="1">IFERROR(__xludf.DUMMYFUNCTION("""COMPUTED_VALUE"""),"")</f>
        <v/>
      </c>
      <c r="N407" s="65" t="str">
        <f ca="1">IFERROR(__xludf.DUMMYFUNCTION("""COMPUTED_VALUE"""),"")</f>
        <v/>
      </c>
      <c r="O407" s="65" t="str">
        <f ca="1">IFERROR(__xludf.DUMMYFUNCTION("""COMPUTED_VALUE"""),"")</f>
        <v/>
      </c>
      <c r="P407" s="65" t="str">
        <f ca="1">IFERROR(__xludf.DUMMYFUNCTION("""COMPUTED_VALUE"""),"")</f>
        <v/>
      </c>
      <c r="Q407" s="65" t="str">
        <f ca="1">IFERROR(__xludf.DUMMYFUNCTION("""COMPUTED_VALUE"""),"")</f>
        <v/>
      </c>
      <c r="R407" s="65" t="str">
        <f ca="1">IFERROR(__xludf.DUMMYFUNCTION("""COMPUTED_VALUE"""),"")</f>
        <v/>
      </c>
      <c r="S407" s="65" t="str">
        <f ca="1">IFERROR(__xludf.DUMMYFUNCTION("""COMPUTED_VALUE"""),"")</f>
        <v/>
      </c>
      <c r="T407" s="65" t="str">
        <f ca="1">IFERROR(__xludf.DUMMYFUNCTION("""COMPUTED_VALUE"""),"")</f>
        <v/>
      </c>
      <c r="U407" s="65" t="str">
        <f ca="1">IFERROR(__xludf.DUMMYFUNCTION("""COMPUTED_VALUE"""),"")</f>
        <v/>
      </c>
      <c r="V407" s="65" t="str">
        <f ca="1">IFERROR(__xludf.DUMMYFUNCTION("""COMPUTED_VALUE"""),"")</f>
        <v/>
      </c>
      <c r="W407" s="65" t="str">
        <f ca="1">IFERROR(__xludf.DUMMYFUNCTION("""COMPUTED_VALUE"""),"")</f>
        <v/>
      </c>
      <c r="X407" s="65" t="str">
        <f ca="1">IFERROR(__xludf.DUMMYFUNCTION("""COMPUTED_VALUE"""),"")</f>
        <v/>
      </c>
      <c r="Y407" s="65" t="str">
        <f ca="1">IFERROR(__xludf.DUMMYFUNCTION("""COMPUTED_VALUE"""),"")</f>
        <v/>
      </c>
      <c r="Z407" s="65" t="str">
        <f ca="1">IFERROR(__xludf.DUMMYFUNCTION("""COMPUTED_VALUE"""),"")</f>
        <v/>
      </c>
      <c r="AA407" s="65" t="str">
        <f ca="1">IFERROR(__xludf.DUMMYFUNCTION("""COMPUTED_VALUE"""),"")</f>
        <v/>
      </c>
      <c r="AB407" s="65" t="str">
        <f ca="1">IFERROR(__xludf.DUMMYFUNCTION("""COMPUTED_VALUE"""),"")</f>
        <v/>
      </c>
      <c r="AC407" s="65" t="str">
        <f ca="1">IFERROR(__xludf.DUMMYFUNCTION("""COMPUTED_VALUE"""),"")</f>
        <v/>
      </c>
      <c r="AD407" s="65" t="str">
        <f ca="1">IFERROR(__xludf.DUMMYFUNCTION("""COMPUTED_VALUE"""),"")</f>
        <v/>
      </c>
      <c r="AE407" s="65" t="str">
        <f ca="1">IFERROR(__xludf.DUMMYFUNCTION("""COMPUTED_VALUE"""),"")</f>
        <v/>
      </c>
      <c r="AF407" s="65" t="str">
        <f ca="1">IFERROR(__xludf.DUMMYFUNCTION("""COMPUTED_VALUE"""),"")</f>
        <v/>
      </c>
      <c r="AG407" s="65" t="str">
        <f ca="1">IFERROR(__xludf.DUMMYFUNCTION("""COMPUTED_VALUE"""),"")</f>
        <v/>
      </c>
    </row>
    <row r="408" spans="1:33" ht="13">
      <c r="A408" s="63">
        <v>3</v>
      </c>
      <c r="B408" s="64" t="str">
        <f ca="1">IFERROR(__xludf.DUMMYFUNCTION("""COMPUTED_VALUE"""),"COLISEO LEON XIII")</f>
        <v>COLISEO LEON XIII</v>
      </c>
      <c r="C408" s="65">
        <f ca="1">IFERROR(__xludf.DUMMYFUNCTION("""COMPUTED_VALUE"""),8)</f>
        <v>8</v>
      </c>
      <c r="D408" s="66" t="str">
        <f ca="1">IFERROR(__xludf.DUMMYFUNCTION("""COMPUTED_VALUE"""),"Pendiente por Digitar")</f>
        <v>Pendiente por Digitar</v>
      </c>
      <c r="E408" s="65" t="str">
        <f ca="1">IFERROR(__xludf.DUMMYFUNCTION("""COMPUTED_VALUE"""),"")</f>
        <v/>
      </c>
      <c r="F408" s="65" t="str">
        <f ca="1">IFERROR(__xludf.DUMMYFUNCTION("""COMPUTED_VALUE"""),"")</f>
        <v/>
      </c>
      <c r="G408" s="65" t="str">
        <f ca="1">IFERROR(__xludf.DUMMYFUNCTION("""COMPUTED_VALUE"""),"")</f>
        <v/>
      </c>
      <c r="H408" s="65" t="str">
        <f ca="1">IFERROR(__xludf.DUMMYFUNCTION("""COMPUTED_VALUE"""),"")</f>
        <v/>
      </c>
      <c r="I408" s="65" t="str">
        <f ca="1">IFERROR(__xludf.DUMMYFUNCTION("""COMPUTED_VALUE"""),"")</f>
        <v/>
      </c>
      <c r="J408" s="65" t="str">
        <f ca="1">IFERROR(__xludf.DUMMYFUNCTION("""COMPUTED_VALUE"""),"")</f>
        <v/>
      </c>
      <c r="K408" s="65" t="str">
        <f ca="1">IFERROR(__xludf.DUMMYFUNCTION("""COMPUTED_VALUE"""),"")</f>
        <v/>
      </c>
      <c r="L408" s="65" t="str">
        <f ca="1">IFERROR(__xludf.DUMMYFUNCTION("""COMPUTED_VALUE"""),"")</f>
        <v/>
      </c>
      <c r="M408" s="65" t="str">
        <f ca="1">IFERROR(__xludf.DUMMYFUNCTION("""COMPUTED_VALUE"""),"")</f>
        <v/>
      </c>
      <c r="N408" s="65" t="str">
        <f ca="1">IFERROR(__xludf.DUMMYFUNCTION("""COMPUTED_VALUE"""),"")</f>
        <v/>
      </c>
      <c r="O408" s="65" t="str">
        <f ca="1">IFERROR(__xludf.DUMMYFUNCTION("""COMPUTED_VALUE"""),"")</f>
        <v/>
      </c>
      <c r="P408" s="65" t="str">
        <f ca="1">IFERROR(__xludf.DUMMYFUNCTION("""COMPUTED_VALUE"""),"")</f>
        <v/>
      </c>
      <c r="Q408" s="65" t="str">
        <f ca="1">IFERROR(__xludf.DUMMYFUNCTION("""COMPUTED_VALUE"""),"")</f>
        <v/>
      </c>
      <c r="R408" s="65" t="str">
        <f ca="1">IFERROR(__xludf.DUMMYFUNCTION("""COMPUTED_VALUE"""),"")</f>
        <v/>
      </c>
      <c r="S408" s="65" t="str">
        <f ca="1">IFERROR(__xludf.DUMMYFUNCTION("""COMPUTED_VALUE"""),"")</f>
        <v/>
      </c>
      <c r="T408" s="65" t="str">
        <f ca="1">IFERROR(__xludf.DUMMYFUNCTION("""COMPUTED_VALUE"""),"")</f>
        <v/>
      </c>
      <c r="U408" s="65" t="str">
        <f ca="1">IFERROR(__xludf.DUMMYFUNCTION("""COMPUTED_VALUE"""),"")</f>
        <v/>
      </c>
      <c r="V408" s="65" t="str">
        <f ca="1">IFERROR(__xludf.DUMMYFUNCTION("""COMPUTED_VALUE"""),"")</f>
        <v/>
      </c>
      <c r="W408" s="65" t="str">
        <f ca="1">IFERROR(__xludf.DUMMYFUNCTION("""COMPUTED_VALUE"""),"")</f>
        <v/>
      </c>
      <c r="X408" s="65" t="str">
        <f ca="1">IFERROR(__xludf.DUMMYFUNCTION("""COMPUTED_VALUE"""),"")</f>
        <v/>
      </c>
      <c r="Y408" s="65" t="str">
        <f ca="1">IFERROR(__xludf.DUMMYFUNCTION("""COMPUTED_VALUE"""),"")</f>
        <v/>
      </c>
      <c r="Z408" s="65" t="str">
        <f ca="1">IFERROR(__xludf.DUMMYFUNCTION("""COMPUTED_VALUE"""),"")</f>
        <v/>
      </c>
      <c r="AA408" s="65" t="str">
        <f ca="1">IFERROR(__xludf.DUMMYFUNCTION("""COMPUTED_VALUE"""),"")</f>
        <v/>
      </c>
      <c r="AB408" s="65" t="str">
        <f ca="1">IFERROR(__xludf.DUMMYFUNCTION("""COMPUTED_VALUE"""),"")</f>
        <v/>
      </c>
      <c r="AC408" s="65" t="str">
        <f ca="1">IFERROR(__xludf.DUMMYFUNCTION("""COMPUTED_VALUE"""),"")</f>
        <v/>
      </c>
      <c r="AD408" s="65" t="str">
        <f ca="1">IFERROR(__xludf.DUMMYFUNCTION("""COMPUTED_VALUE"""),"")</f>
        <v/>
      </c>
      <c r="AE408" s="65" t="str">
        <f ca="1">IFERROR(__xludf.DUMMYFUNCTION("""COMPUTED_VALUE"""),"")</f>
        <v/>
      </c>
      <c r="AF408" s="65" t="str">
        <f ca="1">IFERROR(__xludf.DUMMYFUNCTION("""COMPUTED_VALUE"""),"")</f>
        <v/>
      </c>
      <c r="AG408" s="65" t="str">
        <f ca="1">IFERROR(__xludf.DUMMYFUNCTION("""COMPUTED_VALUE"""),"")</f>
        <v/>
      </c>
    </row>
    <row r="409" spans="1:33" ht="13">
      <c r="A409" s="63">
        <v>3</v>
      </c>
      <c r="B409" s="64" t="str">
        <f ca="1">IFERROR(__xludf.DUMMYFUNCTION("""COMPUTED_VALUE"""),"COLISEO LEON XIII")</f>
        <v>COLISEO LEON XIII</v>
      </c>
      <c r="C409" s="65">
        <f ca="1">IFERROR(__xludf.DUMMYFUNCTION("""COMPUTED_VALUE"""),9)</f>
        <v>9</v>
      </c>
      <c r="D409" s="66" t="str">
        <f ca="1">IFERROR(__xludf.DUMMYFUNCTION("""COMPUTED_VALUE"""),"Pendiente por Digitar")</f>
        <v>Pendiente por Digitar</v>
      </c>
      <c r="E409" s="65" t="str">
        <f ca="1">IFERROR(__xludf.DUMMYFUNCTION("""COMPUTED_VALUE"""),"")</f>
        <v/>
      </c>
      <c r="F409" s="65" t="str">
        <f ca="1">IFERROR(__xludf.DUMMYFUNCTION("""COMPUTED_VALUE"""),"")</f>
        <v/>
      </c>
      <c r="G409" s="65" t="str">
        <f ca="1">IFERROR(__xludf.DUMMYFUNCTION("""COMPUTED_VALUE"""),"")</f>
        <v/>
      </c>
      <c r="H409" s="65" t="str">
        <f ca="1">IFERROR(__xludf.DUMMYFUNCTION("""COMPUTED_VALUE"""),"")</f>
        <v/>
      </c>
      <c r="I409" s="65" t="str">
        <f ca="1">IFERROR(__xludf.DUMMYFUNCTION("""COMPUTED_VALUE"""),"")</f>
        <v/>
      </c>
      <c r="J409" s="65" t="str">
        <f ca="1">IFERROR(__xludf.DUMMYFUNCTION("""COMPUTED_VALUE"""),"")</f>
        <v/>
      </c>
      <c r="K409" s="65" t="str">
        <f ca="1">IFERROR(__xludf.DUMMYFUNCTION("""COMPUTED_VALUE"""),"")</f>
        <v/>
      </c>
      <c r="L409" s="65" t="str">
        <f ca="1">IFERROR(__xludf.DUMMYFUNCTION("""COMPUTED_VALUE"""),"")</f>
        <v/>
      </c>
      <c r="M409" s="65" t="str">
        <f ca="1">IFERROR(__xludf.DUMMYFUNCTION("""COMPUTED_VALUE"""),"")</f>
        <v/>
      </c>
      <c r="N409" s="65" t="str">
        <f ca="1">IFERROR(__xludf.DUMMYFUNCTION("""COMPUTED_VALUE"""),"")</f>
        <v/>
      </c>
      <c r="O409" s="65" t="str">
        <f ca="1">IFERROR(__xludf.DUMMYFUNCTION("""COMPUTED_VALUE"""),"")</f>
        <v/>
      </c>
      <c r="P409" s="65" t="str">
        <f ca="1">IFERROR(__xludf.DUMMYFUNCTION("""COMPUTED_VALUE"""),"")</f>
        <v/>
      </c>
      <c r="Q409" s="65" t="str">
        <f ca="1">IFERROR(__xludf.DUMMYFUNCTION("""COMPUTED_VALUE"""),"")</f>
        <v/>
      </c>
      <c r="R409" s="65" t="str">
        <f ca="1">IFERROR(__xludf.DUMMYFUNCTION("""COMPUTED_VALUE"""),"")</f>
        <v/>
      </c>
      <c r="S409" s="65" t="str">
        <f ca="1">IFERROR(__xludf.DUMMYFUNCTION("""COMPUTED_VALUE"""),"")</f>
        <v/>
      </c>
      <c r="T409" s="65" t="str">
        <f ca="1">IFERROR(__xludf.DUMMYFUNCTION("""COMPUTED_VALUE"""),"")</f>
        <v/>
      </c>
      <c r="U409" s="65" t="str">
        <f ca="1">IFERROR(__xludf.DUMMYFUNCTION("""COMPUTED_VALUE"""),"")</f>
        <v/>
      </c>
      <c r="V409" s="65" t="str">
        <f ca="1">IFERROR(__xludf.DUMMYFUNCTION("""COMPUTED_VALUE"""),"")</f>
        <v/>
      </c>
      <c r="W409" s="65" t="str">
        <f ca="1">IFERROR(__xludf.DUMMYFUNCTION("""COMPUTED_VALUE"""),"")</f>
        <v/>
      </c>
      <c r="X409" s="65" t="str">
        <f ca="1">IFERROR(__xludf.DUMMYFUNCTION("""COMPUTED_VALUE"""),"")</f>
        <v/>
      </c>
      <c r="Y409" s="65" t="str">
        <f ca="1">IFERROR(__xludf.DUMMYFUNCTION("""COMPUTED_VALUE"""),"")</f>
        <v/>
      </c>
      <c r="Z409" s="65" t="str">
        <f ca="1">IFERROR(__xludf.DUMMYFUNCTION("""COMPUTED_VALUE"""),"")</f>
        <v/>
      </c>
      <c r="AA409" s="65" t="str">
        <f ca="1">IFERROR(__xludf.DUMMYFUNCTION("""COMPUTED_VALUE"""),"")</f>
        <v/>
      </c>
      <c r="AB409" s="65" t="str">
        <f ca="1">IFERROR(__xludf.DUMMYFUNCTION("""COMPUTED_VALUE"""),"")</f>
        <v/>
      </c>
      <c r="AC409" s="65" t="str">
        <f ca="1">IFERROR(__xludf.DUMMYFUNCTION("""COMPUTED_VALUE"""),"")</f>
        <v/>
      </c>
      <c r="AD409" s="65" t="str">
        <f ca="1">IFERROR(__xludf.DUMMYFUNCTION("""COMPUTED_VALUE"""),"")</f>
        <v/>
      </c>
      <c r="AE409" s="65" t="str">
        <f ca="1">IFERROR(__xludf.DUMMYFUNCTION("""COMPUTED_VALUE"""),"")</f>
        <v/>
      </c>
      <c r="AF409" s="65" t="str">
        <f ca="1">IFERROR(__xludf.DUMMYFUNCTION("""COMPUTED_VALUE"""),"")</f>
        <v/>
      </c>
      <c r="AG409" s="65" t="str">
        <f ca="1">IFERROR(__xludf.DUMMYFUNCTION("""COMPUTED_VALUE"""),"")</f>
        <v/>
      </c>
    </row>
    <row r="410" spans="1:33" ht="13">
      <c r="A410" s="63">
        <v>3</v>
      </c>
      <c r="B410" s="64" t="str">
        <f ca="1">IFERROR(__xludf.DUMMYFUNCTION("""COMPUTED_VALUE"""),"COLISEO LEON XIII")</f>
        <v>COLISEO LEON XIII</v>
      </c>
      <c r="C410" s="65">
        <f ca="1">IFERROR(__xludf.DUMMYFUNCTION("""COMPUTED_VALUE"""),10)</f>
        <v>10</v>
      </c>
      <c r="D410" s="66" t="str">
        <f ca="1">IFERROR(__xludf.DUMMYFUNCTION("""COMPUTED_VALUE"""),"Pendiente por Digitar")</f>
        <v>Pendiente por Digitar</v>
      </c>
      <c r="E410" s="65" t="str">
        <f ca="1">IFERROR(__xludf.DUMMYFUNCTION("""COMPUTED_VALUE"""),"")</f>
        <v/>
      </c>
      <c r="F410" s="65" t="str">
        <f ca="1">IFERROR(__xludf.DUMMYFUNCTION("""COMPUTED_VALUE"""),"")</f>
        <v/>
      </c>
      <c r="G410" s="65" t="str">
        <f ca="1">IFERROR(__xludf.DUMMYFUNCTION("""COMPUTED_VALUE"""),"")</f>
        <v/>
      </c>
      <c r="H410" s="65" t="str">
        <f ca="1">IFERROR(__xludf.DUMMYFUNCTION("""COMPUTED_VALUE"""),"")</f>
        <v/>
      </c>
      <c r="I410" s="65" t="str">
        <f ca="1">IFERROR(__xludf.DUMMYFUNCTION("""COMPUTED_VALUE"""),"")</f>
        <v/>
      </c>
      <c r="J410" s="65" t="str">
        <f ca="1">IFERROR(__xludf.DUMMYFUNCTION("""COMPUTED_VALUE"""),"")</f>
        <v/>
      </c>
      <c r="K410" s="65" t="str">
        <f ca="1">IFERROR(__xludf.DUMMYFUNCTION("""COMPUTED_VALUE"""),"")</f>
        <v/>
      </c>
      <c r="L410" s="65" t="str">
        <f ca="1">IFERROR(__xludf.DUMMYFUNCTION("""COMPUTED_VALUE"""),"")</f>
        <v/>
      </c>
      <c r="M410" s="65" t="str">
        <f ca="1">IFERROR(__xludf.DUMMYFUNCTION("""COMPUTED_VALUE"""),"")</f>
        <v/>
      </c>
      <c r="N410" s="65" t="str">
        <f ca="1">IFERROR(__xludf.DUMMYFUNCTION("""COMPUTED_VALUE"""),"")</f>
        <v/>
      </c>
      <c r="O410" s="65" t="str">
        <f ca="1">IFERROR(__xludf.DUMMYFUNCTION("""COMPUTED_VALUE"""),"")</f>
        <v/>
      </c>
      <c r="P410" s="65" t="str">
        <f ca="1">IFERROR(__xludf.DUMMYFUNCTION("""COMPUTED_VALUE"""),"")</f>
        <v/>
      </c>
      <c r="Q410" s="65" t="str">
        <f ca="1">IFERROR(__xludf.DUMMYFUNCTION("""COMPUTED_VALUE"""),"")</f>
        <v/>
      </c>
      <c r="R410" s="65" t="str">
        <f ca="1">IFERROR(__xludf.DUMMYFUNCTION("""COMPUTED_VALUE"""),"")</f>
        <v/>
      </c>
      <c r="S410" s="65" t="str">
        <f ca="1">IFERROR(__xludf.DUMMYFUNCTION("""COMPUTED_VALUE"""),"")</f>
        <v/>
      </c>
      <c r="T410" s="65" t="str">
        <f ca="1">IFERROR(__xludf.DUMMYFUNCTION("""COMPUTED_VALUE"""),"")</f>
        <v/>
      </c>
      <c r="U410" s="65" t="str">
        <f ca="1">IFERROR(__xludf.DUMMYFUNCTION("""COMPUTED_VALUE"""),"")</f>
        <v/>
      </c>
      <c r="V410" s="65" t="str">
        <f ca="1">IFERROR(__xludf.DUMMYFUNCTION("""COMPUTED_VALUE"""),"")</f>
        <v/>
      </c>
      <c r="W410" s="65" t="str">
        <f ca="1">IFERROR(__xludf.DUMMYFUNCTION("""COMPUTED_VALUE"""),"")</f>
        <v/>
      </c>
      <c r="X410" s="65" t="str">
        <f ca="1">IFERROR(__xludf.DUMMYFUNCTION("""COMPUTED_VALUE"""),"")</f>
        <v/>
      </c>
      <c r="Y410" s="65" t="str">
        <f ca="1">IFERROR(__xludf.DUMMYFUNCTION("""COMPUTED_VALUE"""),"")</f>
        <v/>
      </c>
      <c r="Z410" s="65" t="str">
        <f ca="1">IFERROR(__xludf.DUMMYFUNCTION("""COMPUTED_VALUE"""),"")</f>
        <v/>
      </c>
      <c r="AA410" s="65" t="str">
        <f ca="1">IFERROR(__xludf.DUMMYFUNCTION("""COMPUTED_VALUE"""),"")</f>
        <v/>
      </c>
      <c r="AB410" s="65" t="str">
        <f ca="1">IFERROR(__xludf.DUMMYFUNCTION("""COMPUTED_VALUE"""),"")</f>
        <v/>
      </c>
      <c r="AC410" s="65" t="str">
        <f ca="1">IFERROR(__xludf.DUMMYFUNCTION("""COMPUTED_VALUE"""),"")</f>
        <v/>
      </c>
      <c r="AD410" s="65" t="str">
        <f ca="1">IFERROR(__xludf.DUMMYFUNCTION("""COMPUTED_VALUE"""),"")</f>
        <v/>
      </c>
      <c r="AE410" s="65" t="str">
        <f ca="1">IFERROR(__xludf.DUMMYFUNCTION("""COMPUTED_VALUE"""),"")</f>
        <v/>
      </c>
      <c r="AF410" s="65" t="str">
        <f ca="1">IFERROR(__xludf.DUMMYFUNCTION("""COMPUTED_VALUE"""),"")</f>
        <v/>
      </c>
      <c r="AG410" s="65" t="str">
        <f ca="1">IFERROR(__xludf.DUMMYFUNCTION("""COMPUTED_VALUE"""),"")</f>
        <v/>
      </c>
    </row>
    <row r="411" spans="1:33" ht="13">
      <c r="A411" s="63">
        <v>3</v>
      </c>
      <c r="B411" s="64" t="str">
        <f ca="1">IFERROR(__xludf.DUMMYFUNCTION("""COMPUTED_VALUE"""),"COLISEO LEON XIII")</f>
        <v>COLISEO LEON XIII</v>
      </c>
      <c r="C411" s="65">
        <f ca="1">IFERROR(__xludf.DUMMYFUNCTION("""COMPUTED_VALUE"""),11)</f>
        <v>11</v>
      </c>
      <c r="D411" s="66" t="str">
        <f ca="1">IFERROR(__xludf.DUMMYFUNCTION("""COMPUTED_VALUE"""),"Pendiente por Digitar")</f>
        <v>Pendiente por Digitar</v>
      </c>
      <c r="E411" s="65" t="str">
        <f ca="1">IFERROR(__xludf.DUMMYFUNCTION("""COMPUTED_VALUE"""),"")</f>
        <v/>
      </c>
      <c r="F411" s="65" t="str">
        <f ca="1">IFERROR(__xludf.DUMMYFUNCTION("""COMPUTED_VALUE"""),"")</f>
        <v/>
      </c>
      <c r="G411" s="65" t="str">
        <f ca="1">IFERROR(__xludf.DUMMYFUNCTION("""COMPUTED_VALUE"""),"")</f>
        <v/>
      </c>
      <c r="H411" s="65" t="str">
        <f ca="1">IFERROR(__xludf.DUMMYFUNCTION("""COMPUTED_VALUE"""),"")</f>
        <v/>
      </c>
      <c r="I411" s="65" t="str">
        <f ca="1">IFERROR(__xludf.DUMMYFUNCTION("""COMPUTED_VALUE"""),"")</f>
        <v/>
      </c>
      <c r="J411" s="65" t="str">
        <f ca="1">IFERROR(__xludf.DUMMYFUNCTION("""COMPUTED_VALUE"""),"")</f>
        <v/>
      </c>
      <c r="K411" s="65" t="str">
        <f ca="1">IFERROR(__xludf.DUMMYFUNCTION("""COMPUTED_VALUE"""),"")</f>
        <v/>
      </c>
      <c r="L411" s="65" t="str">
        <f ca="1">IFERROR(__xludf.DUMMYFUNCTION("""COMPUTED_VALUE"""),"")</f>
        <v/>
      </c>
      <c r="M411" s="65" t="str">
        <f ca="1">IFERROR(__xludf.DUMMYFUNCTION("""COMPUTED_VALUE"""),"")</f>
        <v/>
      </c>
      <c r="N411" s="65" t="str">
        <f ca="1">IFERROR(__xludf.DUMMYFUNCTION("""COMPUTED_VALUE"""),"")</f>
        <v/>
      </c>
      <c r="O411" s="65" t="str">
        <f ca="1">IFERROR(__xludf.DUMMYFUNCTION("""COMPUTED_VALUE"""),"")</f>
        <v/>
      </c>
      <c r="P411" s="65" t="str">
        <f ca="1">IFERROR(__xludf.DUMMYFUNCTION("""COMPUTED_VALUE"""),"")</f>
        <v/>
      </c>
      <c r="Q411" s="65" t="str">
        <f ca="1">IFERROR(__xludf.DUMMYFUNCTION("""COMPUTED_VALUE"""),"")</f>
        <v/>
      </c>
      <c r="R411" s="65" t="str">
        <f ca="1">IFERROR(__xludf.DUMMYFUNCTION("""COMPUTED_VALUE"""),"")</f>
        <v/>
      </c>
      <c r="S411" s="65" t="str">
        <f ca="1">IFERROR(__xludf.DUMMYFUNCTION("""COMPUTED_VALUE"""),"")</f>
        <v/>
      </c>
      <c r="T411" s="65" t="str">
        <f ca="1">IFERROR(__xludf.DUMMYFUNCTION("""COMPUTED_VALUE"""),"")</f>
        <v/>
      </c>
      <c r="U411" s="65" t="str">
        <f ca="1">IFERROR(__xludf.DUMMYFUNCTION("""COMPUTED_VALUE"""),"")</f>
        <v/>
      </c>
      <c r="V411" s="65" t="str">
        <f ca="1">IFERROR(__xludf.DUMMYFUNCTION("""COMPUTED_VALUE"""),"")</f>
        <v/>
      </c>
      <c r="W411" s="65" t="str">
        <f ca="1">IFERROR(__xludf.DUMMYFUNCTION("""COMPUTED_VALUE"""),"")</f>
        <v/>
      </c>
      <c r="X411" s="65" t="str">
        <f ca="1">IFERROR(__xludf.DUMMYFUNCTION("""COMPUTED_VALUE"""),"")</f>
        <v/>
      </c>
      <c r="Y411" s="65" t="str">
        <f ca="1">IFERROR(__xludf.DUMMYFUNCTION("""COMPUTED_VALUE"""),"")</f>
        <v/>
      </c>
      <c r="Z411" s="65" t="str">
        <f ca="1">IFERROR(__xludf.DUMMYFUNCTION("""COMPUTED_VALUE"""),"")</f>
        <v/>
      </c>
      <c r="AA411" s="65" t="str">
        <f ca="1">IFERROR(__xludf.DUMMYFUNCTION("""COMPUTED_VALUE"""),"")</f>
        <v/>
      </c>
      <c r="AB411" s="65" t="str">
        <f ca="1">IFERROR(__xludf.DUMMYFUNCTION("""COMPUTED_VALUE"""),"")</f>
        <v/>
      </c>
      <c r="AC411" s="65" t="str">
        <f ca="1">IFERROR(__xludf.DUMMYFUNCTION("""COMPUTED_VALUE"""),"")</f>
        <v/>
      </c>
      <c r="AD411" s="65" t="str">
        <f ca="1">IFERROR(__xludf.DUMMYFUNCTION("""COMPUTED_VALUE"""),"")</f>
        <v/>
      </c>
      <c r="AE411" s="65" t="str">
        <f ca="1">IFERROR(__xludf.DUMMYFUNCTION("""COMPUTED_VALUE"""),"")</f>
        <v/>
      </c>
      <c r="AF411" s="65" t="str">
        <f ca="1">IFERROR(__xludf.DUMMYFUNCTION("""COMPUTED_VALUE"""),"")</f>
        <v/>
      </c>
      <c r="AG411" s="65" t="str">
        <f ca="1">IFERROR(__xludf.DUMMYFUNCTION("""COMPUTED_VALUE"""),"")</f>
        <v/>
      </c>
    </row>
    <row r="412" spans="1:33" ht="13">
      <c r="A412" s="63">
        <v>3</v>
      </c>
      <c r="B412" s="64" t="str">
        <f ca="1">IFERROR(__xludf.DUMMYFUNCTION("""COMPUTED_VALUE"""),"COLISEO LEON XIII")</f>
        <v>COLISEO LEON XIII</v>
      </c>
      <c r="C412" s="65">
        <f ca="1">IFERROR(__xludf.DUMMYFUNCTION("""COMPUTED_VALUE"""),12)</f>
        <v>12</v>
      </c>
      <c r="D412" s="66" t="str">
        <f ca="1">IFERROR(__xludf.DUMMYFUNCTION("""COMPUTED_VALUE"""),"Pendiente por Digitar")</f>
        <v>Pendiente por Digitar</v>
      </c>
      <c r="E412" s="65" t="str">
        <f ca="1">IFERROR(__xludf.DUMMYFUNCTION("""COMPUTED_VALUE"""),"")</f>
        <v/>
      </c>
      <c r="F412" s="65" t="str">
        <f ca="1">IFERROR(__xludf.DUMMYFUNCTION("""COMPUTED_VALUE"""),"")</f>
        <v/>
      </c>
      <c r="G412" s="65" t="str">
        <f ca="1">IFERROR(__xludf.DUMMYFUNCTION("""COMPUTED_VALUE"""),"")</f>
        <v/>
      </c>
      <c r="H412" s="65" t="str">
        <f ca="1">IFERROR(__xludf.DUMMYFUNCTION("""COMPUTED_VALUE"""),"")</f>
        <v/>
      </c>
      <c r="I412" s="65" t="str">
        <f ca="1">IFERROR(__xludf.DUMMYFUNCTION("""COMPUTED_VALUE"""),"")</f>
        <v/>
      </c>
      <c r="J412" s="65" t="str">
        <f ca="1">IFERROR(__xludf.DUMMYFUNCTION("""COMPUTED_VALUE"""),"")</f>
        <v/>
      </c>
      <c r="K412" s="65" t="str">
        <f ca="1">IFERROR(__xludf.DUMMYFUNCTION("""COMPUTED_VALUE"""),"")</f>
        <v/>
      </c>
      <c r="L412" s="65" t="str">
        <f ca="1">IFERROR(__xludf.DUMMYFUNCTION("""COMPUTED_VALUE"""),"")</f>
        <v/>
      </c>
      <c r="M412" s="65" t="str">
        <f ca="1">IFERROR(__xludf.DUMMYFUNCTION("""COMPUTED_VALUE"""),"")</f>
        <v/>
      </c>
      <c r="N412" s="65" t="str">
        <f ca="1">IFERROR(__xludf.DUMMYFUNCTION("""COMPUTED_VALUE"""),"")</f>
        <v/>
      </c>
      <c r="O412" s="65" t="str">
        <f ca="1">IFERROR(__xludf.DUMMYFUNCTION("""COMPUTED_VALUE"""),"")</f>
        <v/>
      </c>
      <c r="P412" s="65" t="str">
        <f ca="1">IFERROR(__xludf.DUMMYFUNCTION("""COMPUTED_VALUE"""),"")</f>
        <v/>
      </c>
      <c r="Q412" s="65" t="str">
        <f ca="1">IFERROR(__xludf.DUMMYFUNCTION("""COMPUTED_VALUE"""),"")</f>
        <v/>
      </c>
      <c r="R412" s="65" t="str">
        <f ca="1">IFERROR(__xludf.DUMMYFUNCTION("""COMPUTED_VALUE"""),"")</f>
        <v/>
      </c>
      <c r="S412" s="65" t="str">
        <f ca="1">IFERROR(__xludf.DUMMYFUNCTION("""COMPUTED_VALUE"""),"")</f>
        <v/>
      </c>
      <c r="T412" s="65" t="str">
        <f ca="1">IFERROR(__xludf.DUMMYFUNCTION("""COMPUTED_VALUE"""),"")</f>
        <v/>
      </c>
      <c r="U412" s="65" t="str">
        <f ca="1">IFERROR(__xludf.DUMMYFUNCTION("""COMPUTED_VALUE"""),"")</f>
        <v/>
      </c>
      <c r="V412" s="65" t="str">
        <f ca="1">IFERROR(__xludf.DUMMYFUNCTION("""COMPUTED_VALUE"""),"")</f>
        <v/>
      </c>
      <c r="W412" s="65" t="str">
        <f ca="1">IFERROR(__xludf.DUMMYFUNCTION("""COMPUTED_VALUE"""),"")</f>
        <v/>
      </c>
      <c r="X412" s="65" t="str">
        <f ca="1">IFERROR(__xludf.DUMMYFUNCTION("""COMPUTED_VALUE"""),"")</f>
        <v/>
      </c>
      <c r="Y412" s="65" t="str">
        <f ca="1">IFERROR(__xludf.DUMMYFUNCTION("""COMPUTED_VALUE"""),"")</f>
        <v/>
      </c>
      <c r="Z412" s="65" t="str">
        <f ca="1">IFERROR(__xludf.DUMMYFUNCTION("""COMPUTED_VALUE"""),"")</f>
        <v/>
      </c>
      <c r="AA412" s="65" t="str">
        <f ca="1">IFERROR(__xludf.DUMMYFUNCTION("""COMPUTED_VALUE"""),"")</f>
        <v/>
      </c>
      <c r="AB412" s="65" t="str">
        <f ca="1">IFERROR(__xludf.DUMMYFUNCTION("""COMPUTED_VALUE"""),"")</f>
        <v/>
      </c>
      <c r="AC412" s="65" t="str">
        <f ca="1">IFERROR(__xludf.DUMMYFUNCTION("""COMPUTED_VALUE"""),"")</f>
        <v/>
      </c>
      <c r="AD412" s="65" t="str">
        <f ca="1">IFERROR(__xludf.DUMMYFUNCTION("""COMPUTED_VALUE"""),"")</f>
        <v/>
      </c>
      <c r="AE412" s="65" t="str">
        <f ca="1">IFERROR(__xludf.DUMMYFUNCTION("""COMPUTED_VALUE"""),"")</f>
        <v/>
      </c>
      <c r="AF412" s="65" t="str">
        <f ca="1">IFERROR(__xludf.DUMMYFUNCTION("""COMPUTED_VALUE"""),"")</f>
        <v/>
      </c>
      <c r="AG412" s="65" t="str">
        <f ca="1">IFERROR(__xludf.DUMMYFUNCTION("""COMPUTED_VALUE"""),"")</f>
        <v/>
      </c>
    </row>
    <row r="413" spans="1:33" ht="13">
      <c r="A413" s="63">
        <v>3</v>
      </c>
      <c r="B413" s="64" t="str">
        <f ca="1">IFERROR(__xludf.DUMMYFUNCTION("""COMPUTED_VALUE"""),"COLISEO LEON XIII")</f>
        <v>COLISEO LEON XIII</v>
      </c>
      <c r="C413" s="65">
        <f ca="1">IFERROR(__xludf.DUMMYFUNCTION("""COMPUTED_VALUE"""),13)</f>
        <v>13</v>
      </c>
      <c r="D413" s="66" t="str">
        <f ca="1">IFERROR(__xludf.DUMMYFUNCTION("""COMPUTED_VALUE"""),"Pendiente por Digitar")</f>
        <v>Pendiente por Digitar</v>
      </c>
      <c r="E413" s="65" t="str">
        <f ca="1">IFERROR(__xludf.DUMMYFUNCTION("""COMPUTED_VALUE"""),"")</f>
        <v/>
      </c>
      <c r="F413" s="65" t="str">
        <f ca="1">IFERROR(__xludf.DUMMYFUNCTION("""COMPUTED_VALUE"""),"")</f>
        <v/>
      </c>
      <c r="G413" s="65" t="str">
        <f ca="1">IFERROR(__xludf.DUMMYFUNCTION("""COMPUTED_VALUE"""),"")</f>
        <v/>
      </c>
      <c r="H413" s="65" t="str">
        <f ca="1">IFERROR(__xludf.DUMMYFUNCTION("""COMPUTED_VALUE"""),"")</f>
        <v/>
      </c>
      <c r="I413" s="65" t="str">
        <f ca="1">IFERROR(__xludf.DUMMYFUNCTION("""COMPUTED_VALUE"""),"")</f>
        <v/>
      </c>
      <c r="J413" s="65" t="str">
        <f ca="1">IFERROR(__xludf.DUMMYFUNCTION("""COMPUTED_VALUE"""),"")</f>
        <v/>
      </c>
      <c r="K413" s="65" t="str">
        <f ca="1">IFERROR(__xludf.DUMMYFUNCTION("""COMPUTED_VALUE"""),"")</f>
        <v/>
      </c>
      <c r="L413" s="65" t="str">
        <f ca="1">IFERROR(__xludf.DUMMYFUNCTION("""COMPUTED_VALUE"""),"")</f>
        <v/>
      </c>
      <c r="M413" s="65" t="str">
        <f ca="1">IFERROR(__xludf.DUMMYFUNCTION("""COMPUTED_VALUE"""),"")</f>
        <v/>
      </c>
      <c r="N413" s="65" t="str">
        <f ca="1">IFERROR(__xludf.DUMMYFUNCTION("""COMPUTED_VALUE"""),"")</f>
        <v/>
      </c>
      <c r="O413" s="65" t="str">
        <f ca="1">IFERROR(__xludf.DUMMYFUNCTION("""COMPUTED_VALUE"""),"")</f>
        <v/>
      </c>
      <c r="P413" s="65" t="str">
        <f ca="1">IFERROR(__xludf.DUMMYFUNCTION("""COMPUTED_VALUE"""),"")</f>
        <v/>
      </c>
      <c r="Q413" s="65" t="str">
        <f ca="1">IFERROR(__xludf.DUMMYFUNCTION("""COMPUTED_VALUE"""),"")</f>
        <v/>
      </c>
      <c r="R413" s="65" t="str">
        <f ca="1">IFERROR(__xludf.DUMMYFUNCTION("""COMPUTED_VALUE"""),"")</f>
        <v/>
      </c>
      <c r="S413" s="65" t="str">
        <f ca="1">IFERROR(__xludf.DUMMYFUNCTION("""COMPUTED_VALUE"""),"")</f>
        <v/>
      </c>
      <c r="T413" s="65" t="str">
        <f ca="1">IFERROR(__xludf.DUMMYFUNCTION("""COMPUTED_VALUE"""),"")</f>
        <v/>
      </c>
      <c r="U413" s="65" t="str">
        <f ca="1">IFERROR(__xludf.DUMMYFUNCTION("""COMPUTED_VALUE"""),"")</f>
        <v/>
      </c>
      <c r="V413" s="65" t="str">
        <f ca="1">IFERROR(__xludf.DUMMYFUNCTION("""COMPUTED_VALUE"""),"")</f>
        <v/>
      </c>
      <c r="W413" s="65" t="str">
        <f ca="1">IFERROR(__xludf.DUMMYFUNCTION("""COMPUTED_VALUE"""),"")</f>
        <v/>
      </c>
      <c r="X413" s="65" t="str">
        <f ca="1">IFERROR(__xludf.DUMMYFUNCTION("""COMPUTED_VALUE"""),"")</f>
        <v/>
      </c>
      <c r="Y413" s="65" t="str">
        <f ca="1">IFERROR(__xludf.DUMMYFUNCTION("""COMPUTED_VALUE"""),"")</f>
        <v/>
      </c>
      <c r="Z413" s="65" t="str">
        <f ca="1">IFERROR(__xludf.DUMMYFUNCTION("""COMPUTED_VALUE"""),"")</f>
        <v/>
      </c>
      <c r="AA413" s="65" t="str">
        <f ca="1">IFERROR(__xludf.DUMMYFUNCTION("""COMPUTED_VALUE"""),"")</f>
        <v/>
      </c>
      <c r="AB413" s="65" t="str">
        <f ca="1">IFERROR(__xludf.DUMMYFUNCTION("""COMPUTED_VALUE"""),"")</f>
        <v/>
      </c>
      <c r="AC413" s="65" t="str">
        <f ca="1">IFERROR(__xludf.DUMMYFUNCTION("""COMPUTED_VALUE"""),"")</f>
        <v/>
      </c>
      <c r="AD413" s="65" t="str">
        <f ca="1">IFERROR(__xludf.DUMMYFUNCTION("""COMPUTED_VALUE"""),"")</f>
        <v/>
      </c>
      <c r="AE413" s="65" t="str">
        <f ca="1">IFERROR(__xludf.DUMMYFUNCTION("""COMPUTED_VALUE"""),"")</f>
        <v/>
      </c>
      <c r="AF413" s="65" t="str">
        <f ca="1">IFERROR(__xludf.DUMMYFUNCTION("""COMPUTED_VALUE"""),"")</f>
        <v/>
      </c>
      <c r="AG413" s="65" t="str">
        <f ca="1">IFERROR(__xludf.DUMMYFUNCTION("""COMPUTED_VALUE"""),"")</f>
        <v/>
      </c>
    </row>
    <row r="414" spans="1:33" ht="13">
      <c r="A414" s="63">
        <v>3</v>
      </c>
      <c r="B414" s="64" t="str">
        <f ca="1">IFERROR(__xludf.DUMMYFUNCTION("""COMPUTED_VALUE"""),"COLISEO LEON XIII")</f>
        <v>COLISEO LEON XIII</v>
      </c>
      <c r="C414" s="65">
        <f ca="1">IFERROR(__xludf.DUMMYFUNCTION("""COMPUTED_VALUE"""),14)</f>
        <v>14</v>
      </c>
      <c r="D414" s="66" t="str">
        <f ca="1">IFERROR(__xludf.DUMMYFUNCTION("""COMPUTED_VALUE"""),"Pendiente por Digitar")</f>
        <v>Pendiente por Digitar</v>
      </c>
      <c r="E414" s="65" t="str">
        <f ca="1">IFERROR(__xludf.DUMMYFUNCTION("""COMPUTED_VALUE"""),"")</f>
        <v/>
      </c>
      <c r="F414" s="65" t="str">
        <f ca="1">IFERROR(__xludf.DUMMYFUNCTION("""COMPUTED_VALUE"""),"")</f>
        <v/>
      </c>
      <c r="G414" s="65" t="str">
        <f ca="1">IFERROR(__xludf.DUMMYFUNCTION("""COMPUTED_VALUE"""),"")</f>
        <v/>
      </c>
      <c r="H414" s="65" t="str">
        <f ca="1">IFERROR(__xludf.DUMMYFUNCTION("""COMPUTED_VALUE"""),"")</f>
        <v/>
      </c>
      <c r="I414" s="65" t="str">
        <f ca="1">IFERROR(__xludf.DUMMYFUNCTION("""COMPUTED_VALUE"""),"")</f>
        <v/>
      </c>
      <c r="J414" s="65" t="str">
        <f ca="1">IFERROR(__xludf.DUMMYFUNCTION("""COMPUTED_VALUE"""),"")</f>
        <v/>
      </c>
      <c r="K414" s="65" t="str">
        <f ca="1">IFERROR(__xludf.DUMMYFUNCTION("""COMPUTED_VALUE"""),"")</f>
        <v/>
      </c>
      <c r="L414" s="65" t="str">
        <f ca="1">IFERROR(__xludf.DUMMYFUNCTION("""COMPUTED_VALUE"""),"")</f>
        <v/>
      </c>
      <c r="M414" s="65" t="str">
        <f ca="1">IFERROR(__xludf.DUMMYFUNCTION("""COMPUTED_VALUE"""),"")</f>
        <v/>
      </c>
      <c r="N414" s="65" t="str">
        <f ca="1">IFERROR(__xludf.DUMMYFUNCTION("""COMPUTED_VALUE"""),"")</f>
        <v/>
      </c>
      <c r="O414" s="65" t="str">
        <f ca="1">IFERROR(__xludf.DUMMYFUNCTION("""COMPUTED_VALUE"""),"")</f>
        <v/>
      </c>
      <c r="P414" s="65" t="str">
        <f ca="1">IFERROR(__xludf.DUMMYFUNCTION("""COMPUTED_VALUE"""),"")</f>
        <v/>
      </c>
      <c r="Q414" s="65" t="str">
        <f ca="1">IFERROR(__xludf.DUMMYFUNCTION("""COMPUTED_VALUE"""),"")</f>
        <v/>
      </c>
      <c r="R414" s="65" t="str">
        <f ca="1">IFERROR(__xludf.DUMMYFUNCTION("""COMPUTED_VALUE"""),"")</f>
        <v/>
      </c>
      <c r="S414" s="65" t="str">
        <f ca="1">IFERROR(__xludf.DUMMYFUNCTION("""COMPUTED_VALUE"""),"")</f>
        <v/>
      </c>
      <c r="T414" s="65" t="str">
        <f ca="1">IFERROR(__xludf.DUMMYFUNCTION("""COMPUTED_VALUE"""),"")</f>
        <v/>
      </c>
      <c r="U414" s="65" t="str">
        <f ca="1">IFERROR(__xludf.DUMMYFUNCTION("""COMPUTED_VALUE"""),"")</f>
        <v/>
      </c>
      <c r="V414" s="65" t="str">
        <f ca="1">IFERROR(__xludf.DUMMYFUNCTION("""COMPUTED_VALUE"""),"")</f>
        <v/>
      </c>
      <c r="W414" s="65" t="str">
        <f ca="1">IFERROR(__xludf.DUMMYFUNCTION("""COMPUTED_VALUE"""),"")</f>
        <v/>
      </c>
      <c r="X414" s="65" t="str">
        <f ca="1">IFERROR(__xludf.DUMMYFUNCTION("""COMPUTED_VALUE"""),"")</f>
        <v/>
      </c>
      <c r="Y414" s="65" t="str">
        <f ca="1">IFERROR(__xludf.DUMMYFUNCTION("""COMPUTED_VALUE"""),"")</f>
        <v/>
      </c>
      <c r="Z414" s="65" t="str">
        <f ca="1">IFERROR(__xludf.DUMMYFUNCTION("""COMPUTED_VALUE"""),"")</f>
        <v/>
      </c>
      <c r="AA414" s="65" t="str">
        <f ca="1">IFERROR(__xludf.DUMMYFUNCTION("""COMPUTED_VALUE"""),"")</f>
        <v/>
      </c>
      <c r="AB414" s="65" t="str">
        <f ca="1">IFERROR(__xludf.DUMMYFUNCTION("""COMPUTED_VALUE"""),"")</f>
        <v/>
      </c>
      <c r="AC414" s="65" t="str">
        <f ca="1">IFERROR(__xludf.DUMMYFUNCTION("""COMPUTED_VALUE"""),"")</f>
        <v/>
      </c>
      <c r="AD414" s="65" t="str">
        <f ca="1">IFERROR(__xludf.DUMMYFUNCTION("""COMPUTED_VALUE"""),"")</f>
        <v/>
      </c>
      <c r="AE414" s="65" t="str">
        <f ca="1">IFERROR(__xludf.DUMMYFUNCTION("""COMPUTED_VALUE"""),"")</f>
        <v/>
      </c>
      <c r="AF414" s="65" t="str">
        <f ca="1">IFERROR(__xludf.DUMMYFUNCTION("""COMPUTED_VALUE"""),"")</f>
        <v/>
      </c>
      <c r="AG414" s="65" t="str">
        <f ca="1">IFERROR(__xludf.DUMMYFUNCTION("""COMPUTED_VALUE"""),"")</f>
        <v/>
      </c>
    </row>
    <row r="415" spans="1:33" ht="13">
      <c r="A415" s="63">
        <v>3</v>
      </c>
      <c r="B415" s="64" t="str">
        <f ca="1">IFERROR(__xludf.DUMMYFUNCTION("""COMPUTED_VALUE"""),"COLISEO LEON XIII")</f>
        <v>COLISEO LEON XIII</v>
      </c>
      <c r="C415" s="65">
        <f ca="1">IFERROR(__xludf.DUMMYFUNCTION("""COMPUTED_VALUE"""),15)</f>
        <v>15</v>
      </c>
      <c r="D415" s="66" t="str">
        <f ca="1">IFERROR(__xludf.DUMMYFUNCTION("""COMPUTED_VALUE"""),"Pendiente por Digitar")</f>
        <v>Pendiente por Digitar</v>
      </c>
      <c r="E415" s="65" t="str">
        <f ca="1">IFERROR(__xludf.DUMMYFUNCTION("""COMPUTED_VALUE"""),"")</f>
        <v/>
      </c>
      <c r="F415" s="65" t="str">
        <f ca="1">IFERROR(__xludf.DUMMYFUNCTION("""COMPUTED_VALUE"""),"")</f>
        <v/>
      </c>
      <c r="G415" s="65" t="str">
        <f ca="1">IFERROR(__xludf.DUMMYFUNCTION("""COMPUTED_VALUE"""),"")</f>
        <v/>
      </c>
      <c r="H415" s="65" t="str">
        <f ca="1">IFERROR(__xludf.DUMMYFUNCTION("""COMPUTED_VALUE"""),"")</f>
        <v/>
      </c>
      <c r="I415" s="65" t="str">
        <f ca="1">IFERROR(__xludf.DUMMYFUNCTION("""COMPUTED_VALUE"""),"")</f>
        <v/>
      </c>
      <c r="J415" s="65" t="str">
        <f ca="1">IFERROR(__xludf.DUMMYFUNCTION("""COMPUTED_VALUE"""),"")</f>
        <v/>
      </c>
      <c r="K415" s="65" t="str">
        <f ca="1">IFERROR(__xludf.DUMMYFUNCTION("""COMPUTED_VALUE"""),"")</f>
        <v/>
      </c>
      <c r="L415" s="65" t="str">
        <f ca="1">IFERROR(__xludf.DUMMYFUNCTION("""COMPUTED_VALUE"""),"")</f>
        <v/>
      </c>
      <c r="M415" s="65" t="str">
        <f ca="1">IFERROR(__xludf.DUMMYFUNCTION("""COMPUTED_VALUE"""),"")</f>
        <v/>
      </c>
      <c r="N415" s="65" t="str">
        <f ca="1">IFERROR(__xludf.DUMMYFUNCTION("""COMPUTED_VALUE"""),"")</f>
        <v/>
      </c>
      <c r="O415" s="65" t="str">
        <f ca="1">IFERROR(__xludf.DUMMYFUNCTION("""COMPUTED_VALUE"""),"")</f>
        <v/>
      </c>
      <c r="P415" s="65" t="str">
        <f ca="1">IFERROR(__xludf.DUMMYFUNCTION("""COMPUTED_VALUE"""),"")</f>
        <v/>
      </c>
      <c r="Q415" s="65" t="str">
        <f ca="1">IFERROR(__xludf.DUMMYFUNCTION("""COMPUTED_VALUE"""),"")</f>
        <v/>
      </c>
      <c r="R415" s="65" t="str">
        <f ca="1">IFERROR(__xludf.DUMMYFUNCTION("""COMPUTED_VALUE"""),"")</f>
        <v/>
      </c>
      <c r="S415" s="65" t="str">
        <f ca="1">IFERROR(__xludf.DUMMYFUNCTION("""COMPUTED_VALUE"""),"")</f>
        <v/>
      </c>
      <c r="T415" s="65" t="str">
        <f ca="1">IFERROR(__xludf.DUMMYFUNCTION("""COMPUTED_VALUE"""),"")</f>
        <v/>
      </c>
      <c r="U415" s="65" t="str">
        <f ca="1">IFERROR(__xludf.DUMMYFUNCTION("""COMPUTED_VALUE"""),"")</f>
        <v/>
      </c>
      <c r="V415" s="65" t="str">
        <f ca="1">IFERROR(__xludf.DUMMYFUNCTION("""COMPUTED_VALUE"""),"")</f>
        <v/>
      </c>
      <c r="W415" s="65" t="str">
        <f ca="1">IFERROR(__xludf.DUMMYFUNCTION("""COMPUTED_VALUE"""),"")</f>
        <v/>
      </c>
      <c r="X415" s="65" t="str">
        <f ca="1">IFERROR(__xludf.DUMMYFUNCTION("""COMPUTED_VALUE"""),"")</f>
        <v/>
      </c>
      <c r="Y415" s="65" t="str">
        <f ca="1">IFERROR(__xludf.DUMMYFUNCTION("""COMPUTED_VALUE"""),"")</f>
        <v/>
      </c>
      <c r="Z415" s="65" t="str">
        <f ca="1">IFERROR(__xludf.DUMMYFUNCTION("""COMPUTED_VALUE"""),"")</f>
        <v/>
      </c>
      <c r="AA415" s="65" t="str">
        <f ca="1">IFERROR(__xludf.DUMMYFUNCTION("""COMPUTED_VALUE"""),"")</f>
        <v/>
      </c>
      <c r="AB415" s="65" t="str">
        <f ca="1">IFERROR(__xludf.DUMMYFUNCTION("""COMPUTED_VALUE"""),"")</f>
        <v/>
      </c>
      <c r="AC415" s="65" t="str">
        <f ca="1">IFERROR(__xludf.DUMMYFUNCTION("""COMPUTED_VALUE"""),"")</f>
        <v/>
      </c>
      <c r="AD415" s="65" t="str">
        <f ca="1">IFERROR(__xludf.DUMMYFUNCTION("""COMPUTED_VALUE"""),"")</f>
        <v/>
      </c>
      <c r="AE415" s="65" t="str">
        <f ca="1">IFERROR(__xludf.DUMMYFUNCTION("""COMPUTED_VALUE"""),"")</f>
        <v/>
      </c>
      <c r="AF415" s="65" t="str">
        <f ca="1">IFERROR(__xludf.DUMMYFUNCTION("""COMPUTED_VALUE"""),"")</f>
        <v/>
      </c>
      <c r="AG415" s="65" t="str">
        <f ca="1">IFERROR(__xludf.DUMMYFUNCTION("""COMPUTED_VALUE"""),"")</f>
        <v/>
      </c>
    </row>
    <row r="416" spans="1:33" ht="13">
      <c r="A416" s="63">
        <v>3</v>
      </c>
      <c r="B416" s="64" t="str">
        <f ca="1">IFERROR(__xludf.DUMMYFUNCTION("""COMPUTED_VALUE"""),"COLISEO LEON XIII")</f>
        <v>COLISEO LEON XIII</v>
      </c>
      <c r="C416" s="65">
        <f ca="1">IFERROR(__xludf.DUMMYFUNCTION("""COMPUTED_VALUE"""),16)</f>
        <v>16</v>
      </c>
      <c r="D416" s="66" t="str">
        <f ca="1">IFERROR(__xludf.DUMMYFUNCTION("""COMPUTED_VALUE"""),"Pendiente por Digitar")</f>
        <v>Pendiente por Digitar</v>
      </c>
      <c r="E416" s="65" t="str">
        <f ca="1">IFERROR(__xludf.DUMMYFUNCTION("""COMPUTED_VALUE"""),"")</f>
        <v/>
      </c>
      <c r="F416" s="65" t="str">
        <f ca="1">IFERROR(__xludf.DUMMYFUNCTION("""COMPUTED_VALUE"""),"")</f>
        <v/>
      </c>
      <c r="G416" s="65" t="str">
        <f ca="1">IFERROR(__xludf.DUMMYFUNCTION("""COMPUTED_VALUE"""),"")</f>
        <v/>
      </c>
      <c r="H416" s="65" t="str">
        <f ca="1">IFERROR(__xludf.DUMMYFUNCTION("""COMPUTED_VALUE"""),"")</f>
        <v/>
      </c>
      <c r="I416" s="65" t="str">
        <f ca="1">IFERROR(__xludf.DUMMYFUNCTION("""COMPUTED_VALUE"""),"")</f>
        <v/>
      </c>
      <c r="J416" s="65" t="str">
        <f ca="1">IFERROR(__xludf.DUMMYFUNCTION("""COMPUTED_VALUE"""),"")</f>
        <v/>
      </c>
      <c r="K416" s="65" t="str">
        <f ca="1">IFERROR(__xludf.DUMMYFUNCTION("""COMPUTED_VALUE"""),"")</f>
        <v/>
      </c>
      <c r="L416" s="65" t="str">
        <f ca="1">IFERROR(__xludf.DUMMYFUNCTION("""COMPUTED_VALUE"""),"")</f>
        <v/>
      </c>
      <c r="M416" s="65" t="str">
        <f ca="1">IFERROR(__xludf.DUMMYFUNCTION("""COMPUTED_VALUE"""),"")</f>
        <v/>
      </c>
      <c r="N416" s="65" t="str">
        <f ca="1">IFERROR(__xludf.DUMMYFUNCTION("""COMPUTED_VALUE"""),"")</f>
        <v/>
      </c>
      <c r="O416" s="65" t="str">
        <f ca="1">IFERROR(__xludf.DUMMYFUNCTION("""COMPUTED_VALUE"""),"")</f>
        <v/>
      </c>
      <c r="P416" s="65" t="str">
        <f ca="1">IFERROR(__xludf.DUMMYFUNCTION("""COMPUTED_VALUE"""),"")</f>
        <v/>
      </c>
      <c r="Q416" s="65" t="str">
        <f ca="1">IFERROR(__xludf.DUMMYFUNCTION("""COMPUTED_VALUE"""),"")</f>
        <v/>
      </c>
      <c r="R416" s="65" t="str">
        <f ca="1">IFERROR(__xludf.DUMMYFUNCTION("""COMPUTED_VALUE"""),"")</f>
        <v/>
      </c>
      <c r="S416" s="65" t="str">
        <f ca="1">IFERROR(__xludf.DUMMYFUNCTION("""COMPUTED_VALUE"""),"")</f>
        <v/>
      </c>
      <c r="T416" s="65" t="str">
        <f ca="1">IFERROR(__xludf.DUMMYFUNCTION("""COMPUTED_VALUE"""),"")</f>
        <v/>
      </c>
      <c r="U416" s="65" t="str">
        <f ca="1">IFERROR(__xludf.DUMMYFUNCTION("""COMPUTED_VALUE"""),"")</f>
        <v/>
      </c>
      <c r="V416" s="65" t="str">
        <f ca="1">IFERROR(__xludf.DUMMYFUNCTION("""COMPUTED_VALUE"""),"")</f>
        <v/>
      </c>
      <c r="W416" s="65" t="str">
        <f ca="1">IFERROR(__xludf.DUMMYFUNCTION("""COMPUTED_VALUE"""),"")</f>
        <v/>
      </c>
      <c r="X416" s="65" t="str">
        <f ca="1">IFERROR(__xludf.DUMMYFUNCTION("""COMPUTED_VALUE"""),"")</f>
        <v/>
      </c>
      <c r="Y416" s="65" t="str">
        <f ca="1">IFERROR(__xludf.DUMMYFUNCTION("""COMPUTED_VALUE"""),"")</f>
        <v/>
      </c>
      <c r="Z416" s="65" t="str">
        <f ca="1">IFERROR(__xludf.DUMMYFUNCTION("""COMPUTED_VALUE"""),"")</f>
        <v/>
      </c>
      <c r="AA416" s="65" t="str">
        <f ca="1">IFERROR(__xludf.DUMMYFUNCTION("""COMPUTED_VALUE"""),"")</f>
        <v/>
      </c>
      <c r="AB416" s="65" t="str">
        <f ca="1">IFERROR(__xludf.DUMMYFUNCTION("""COMPUTED_VALUE"""),"")</f>
        <v/>
      </c>
      <c r="AC416" s="65" t="str">
        <f ca="1">IFERROR(__xludf.DUMMYFUNCTION("""COMPUTED_VALUE"""),"")</f>
        <v/>
      </c>
      <c r="AD416" s="65" t="str">
        <f ca="1">IFERROR(__xludf.DUMMYFUNCTION("""COMPUTED_VALUE"""),"")</f>
        <v/>
      </c>
      <c r="AE416" s="65" t="str">
        <f ca="1">IFERROR(__xludf.DUMMYFUNCTION("""COMPUTED_VALUE"""),"")</f>
        <v/>
      </c>
      <c r="AF416" s="65" t="str">
        <f ca="1">IFERROR(__xludf.DUMMYFUNCTION("""COMPUTED_VALUE"""),"")</f>
        <v/>
      </c>
      <c r="AG416" s="65" t="str">
        <f ca="1">IFERROR(__xludf.DUMMYFUNCTION("""COMPUTED_VALUE"""),"")</f>
        <v/>
      </c>
    </row>
    <row r="417" spans="1:33" ht="13">
      <c r="A417" s="63">
        <v>3</v>
      </c>
      <c r="B417" s="64" t="str">
        <f ca="1">IFERROR(__xludf.DUMMYFUNCTION("""COMPUTED_VALUE"""),"COLISEO LEON XIII")</f>
        <v>COLISEO LEON XIII</v>
      </c>
      <c r="C417" s="65">
        <f ca="1">IFERROR(__xludf.DUMMYFUNCTION("""COMPUTED_VALUE"""),17)</f>
        <v>17</v>
      </c>
      <c r="D417" s="66" t="str">
        <f ca="1">IFERROR(__xludf.DUMMYFUNCTION("""COMPUTED_VALUE"""),"Pendiente por Digitar")</f>
        <v>Pendiente por Digitar</v>
      </c>
      <c r="E417" s="65" t="str">
        <f ca="1">IFERROR(__xludf.DUMMYFUNCTION("""COMPUTED_VALUE"""),"")</f>
        <v/>
      </c>
      <c r="F417" s="65" t="str">
        <f ca="1">IFERROR(__xludf.DUMMYFUNCTION("""COMPUTED_VALUE"""),"")</f>
        <v/>
      </c>
      <c r="G417" s="65" t="str">
        <f ca="1">IFERROR(__xludf.DUMMYFUNCTION("""COMPUTED_VALUE"""),"")</f>
        <v/>
      </c>
      <c r="H417" s="65" t="str">
        <f ca="1">IFERROR(__xludf.DUMMYFUNCTION("""COMPUTED_VALUE"""),"")</f>
        <v/>
      </c>
      <c r="I417" s="65" t="str">
        <f ca="1">IFERROR(__xludf.DUMMYFUNCTION("""COMPUTED_VALUE"""),"")</f>
        <v/>
      </c>
      <c r="J417" s="65" t="str">
        <f ca="1">IFERROR(__xludf.DUMMYFUNCTION("""COMPUTED_VALUE"""),"")</f>
        <v/>
      </c>
      <c r="K417" s="65" t="str">
        <f ca="1">IFERROR(__xludf.DUMMYFUNCTION("""COMPUTED_VALUE"""),"")</f>
        <v/>
      </c>
      <c r="L417" s="65" t="str">
        <f ca="1">IFERROR(__xludf.DUMMYFUNCTION("""COMPUTED_VALUE"""),"")</f>
        <v/>
      </c>
      <c r="M417" s="65" t="str">
        <f ca="1">IFERROR(__xludf.DUMMYFUNCTION("""COMPUTED_VALUE"""),"")</f>
        <v/>
      </c>
      <c r="N417" s="65" t="str">
        <f ca="1">IFERROR(__xludf.DUMMYFUNCTION("""COMPUTED_VALUE"""),"")</f>
        <v/>
      </c>
      <c r="O417" s="65" t="str">
        <f ca="1">IFERROR(__xludf.DUMMYFUNCTION("""COMPUTED_VALUE"""),"")</f>
        <v/>
      </c>
      <c r="P417" s="65" t="str">
        <f ca="1">IFERROR(__xludf.DUMMYFUNCTION("""COMPUTED_VALUE"""),"")</f>
        <v/>
      </c>
      <c r="Q417" s="65" t="str">
        <f ca="1">IFERROR(__xludf.DUMMYFUNCTION("""COMPUTED_VALUE"""),"")</f>
        <v/>
      </c>
      <c r="R417" s="65" t="str">
        <f ca="1">IFERROR(__xludf.DUMMYFUNCTION("""COMPUTED_VALUE"""),"")</f>
        <v/>
      </c>
      <c r="S417" s="65" t="str">
        <f ca="1">IFERROR(__xludf.DUMMYFUNCTION("""COMPUTED_VALUE"""),"")</f>
        <v/>
      </c>
      <c r="T417" s="65" t="str">
        <f ca="1">IFERROR(__xludf.DUMMYFUNCTION("""COMPUTED_VALUE"""),"")</f>
        <v/>
      </c>
      <c r="U417" s="65" t="str">
        <f ca="1">IFERROR(__xludf.DUMMYFUNCTION("""COMPUTED_VALUE"""),"")</f>
        <v/>
      </c>
      <c r="V417" s="65" t="str">
        <f ca="1">IFERROR(__xludf.DUMMYFUNCTION("""COMPUTED_VALUE"""),"")</f>
        <v/>
      </c>
      <c r="W417" s="65" t="str">
        <f ca="1">IFERROR(__xludf.DUMMYFUNCTION("""COMPUTED_VALUE"""),"")</f>
        <v/>
      </c>
      <c r="X417" s="65" t="str">
        <f ca="1">IFERROR(__xludf.DUMMYFUNCTION("""COMPUTED_VALUE"""),"")</f>
        <v/>
      </c>
      <c r="Y417" s="65" t="str">
        <f ca="1">IFERROR(__xludf.DUMMYFUNCTION("""COMPUTED_VALUE"""),"")</f>
        <v/>
      </c>
      <c r="Z417" s="65" t="str">
        <f ca="1">IFERROR(__xludf.DUMMYFUNCTION("""COMPUTED_VALUE"""),"")</f>
        <v/>
      </c>
      <c r="AA417" s="65" t="str">
        <f ca="1">IFERROR(__xludf.DUMMYFUNCTION("""COMPUTED_VALUE"""),"")</f>
        <v/>
      </c>
      <c r="AB417" s="65" t="str">
        <f ca="1">IFERROR(__xludf.DUMMYFUNCTION("""COMPUTED_VALUE"""),"")</f>
        <v/>
      </c>
      <c r="AC417" s="65" t="str">
        <f ca="1">IFERROR(__xludf.DUMMYFUNCTION("""COMPUTED_VALUE"""),"")</f>
        <v/>
      </c>
      <c r="AD417" s="65" t="str">
        <f ca="1">IFERROR(__xludf.DUMMYFUNCTION("""COMPUTED_VALUE"""),"")</f>
        <v/>
      </c>
      <c r="AE417" s="65" t="str">
        <f ca="1">IFERROR(__xludf.DUMMYFUNCTION("""COMPUTED_VALUE"""),"")</f>
        <v/>
      </c>
      <c r="AF417" s="65" t="str">
        <f ca="1">IFERROR(__xludf.DUMMYFUNCTION("""COMPUTED_VALUE"""),"")</f>
        <v/>
      </c>
      <c r="AG417" s="65" t="str">
        <f ca="1">IFERROR(__xludf.DUMMYFUNCTION("""COMPUTED_VALUE"""),"")</f>
        <v/>
      </c>
    </row>
    <row r="418" spans="1:33" ht="13">
      <c r="A418" s="63">
        <v>3</v>
      </c>
      <c r="B418" s="64" t="str">
        <f ca="1">IFERROR(__xludf.DUMMYFUNCTION("""COMPUTED_VALUE"""),"IE LA DESPENSA - CIUDAD VERDE")</f>
        <v>IE LA DESPENSA - CIUDAD VERDE</v>
      </c>
      <c r="C418" s="65">
        <f ca="1">IFERROR(__xludf.DUMMYFUNCTION("""COMPUTED_VALUE"""),1)</f>
        <v>1</v>
      </c>
      <c r="D418" s="66" t="str">
        <f ca="1">IFERROR(__xludf.DUMMYFUNCTION("""COMPUTED_VALUE"""),"Pendiente por Digitar")</f>
        <v>Pendiente por Digitar</v>
      </c>
      <c r="E418" s="65" t="str">
        <f ca="1">IFERROR(__xludf.DUMMYFUNCTION("""COMPUTED_VALUE"""),"")</f>
        <v/>
      </c>
      <c r="F418" s="65" t="str">
        <f ca="1">IFERROR(__xludf.DUMMYFUNCTION("""COMPUTED_VALUE"""),"")</f>
        <v/>
      </c>
      <c r="G418" s="65" t="str">
        <f ca="1">IFERROR(__xludf.DUMMYFUNCTION("""COMPUTED_VALUE"""),"")</f>
        <v/>
      </c>
      <c r="H418" s="65" t="str">
        <f ca="1">IFERROR(__xludf.DUMMYFUNCTION("""COMPUTED_VALUE"""),"")</f>
        <v/>
      </c>
      <c r="I418" s="65" t="str">
        <f ca="1">IFERROR(__xludf.DUMMYFUNCTION("""COMPUTED_VALUE"""),"")</f>
        <v/>
      </c>
      <c r="J418" s="65" t="str">
        <f ca="1">IFERROR(__xludf.DUMMYFUNCTION("""COMPUTED_VALUE"""),"")</f>
        <v/>
      </c>
      <c r="K418" s="65" t="str">
        <f ca="1">IFERROR(__xludf.DUMMYFUNCTION("""COMPUTED_VALUE"""),"")</f>
        <v/>
      </c>
      <c r="L418" s="65" t="str">
        <f ca="1">IFERROR(__xludf.DUMMYFUNCTION("""COMPUTED_VALUE"""),"")</f>
        <v/>
      </c>
      <c r="M418" s="65" t="str">
        <f ca="1">IFERROR(__xludf.DUMMYFUNCTION("""COMPUTED_VALUE"""),"")</f>
        <v/>
      </c>
      <c r="N418" s="65" t="str">
        <f ca="1">IFERROR(__xludf.DUMMYFUNCTION("""COMPUTED_VALUE"""),"")</f>
        <v/>
      </c>
      <c r="O418" s="65" t="str">
        <f ca="1">IFERROR(__xludf.DUMMYFUNCTION("""COMPUTED_VALUE"""),"")</f>
        <v/>
      </c>
      <c r="P418" s="65" t="str">
        <f ca="1">IFERROR(__xludf.DUMMYFUNCTION("""COMPUTED_VALUE"""),"")</f>
        <v/>
      </c>
      <c r="Q418" s="65" t="str">
        <f ca="1">IFERROR(__xludf.DUMMYFUNCTION("""COMPUTED_VALUE"""),"")</f>
        <v/>
      </c>
      <c r="R418" s="65" t="str">
        <f ca="1">IFERROR(__xludf.DUMMYFUNCTION("""COMPUTED_VALUE"""),"")</f>
        <v/>
      </c>
      <c r="S418" s="65" t="str">
        <f ca="1">IFERROR(__xludf.DUMMYFUNCTION("""COMPUTED_VALUE"""),"")</f>
        <v/>
      </c>
      <c r="T418" s="65" t="str">
        <f ca="1">IFERROR(__xludf.DUMMYFUNCTION("""COMPUTED_VALUE"""),"")</f>
        <v/>
      </c>
      <c r="U418" s="65" t="str">
        <f ca="1">IFERROR(__xludf.DUMMYFUNCTION("""COMPUTED_VALUE"""),"")</f>
        <v/>
      </c>
      <c r="V418" s="65" t="str">
        <f ca="1">IFERROR(__xludf.DUMMYFUNCTION("""COMPUTED_VALUE"""),"")</f>
        <v/>
      </c>
      <c r="W418" s="65" t="str">
        <f ca="1">IFERROR(__xludf.DUMMYFUNCTION("""COMPUTED_VALUE"""),"")</f>
        <v/>
      </c>
      <c r="X418" s="65" t="str">
        <f ca="1">IFERROR(__xludf.DUMMYFUNCTION("""COMPUTED_VALUE"""),"")</f>
        <v/>
      </c>
      <c r="Y418" s="65" t="str">
        <f ca="1">IFERROR(__xludf.DUMMYFUNCTION("""COMPUTED_VALUE"""),"")</f>
        <v/>
      </c>
      <c r="Z418" s="65" t="str">
        <f ca="1">IFERROR(__xludf.DUMMYFUNCTION("""COMPUTED_VALUE"""),"")</f>
        <v/>
      </c>
      <c r="AA418" s="65" t="str">
        <f ca="1">IFERROR(__xludf.DUMMYFUNCTION("""COMPUTED_VALUE"""),"")</f>
        <v/>
      </c>
      <c r="AB418" s="65" t="str">
        <f ca="1">IFERROR(__xludf.DUMMYFUNCTION("""COMPUTED_VALUE"""),"")</f>
        <v/>
      </c>
      <c r="AC418" s="65" t="str">
        <f ca="1">IFERROR(__xludf.DUMMYFUNCTION("""COMPUTED_VALUE"""),"")</f>
        <v/>
      </c>
      <c r="AD418" s="65" t="str">
        <f ca="1">IFERROR(__xludf.DUMMYFUNCTION("""COMPUTED_VALUE"""),"")</f>
        <v/>
      </c>
      <c r="AE418" s="65" t="str">
        <f ca="1">IFERROR(__xludf.DUMMYFUNCTION("""COMPUTED_VALUE"""),"")</f>
        <v/>
      </c>
      <c r="AF418" s="65" t="str">
        <f ca="1">IFERROR(__xludf.DUMMYFUNCTION("""COMPUTED_VALUE"""),"")</f>
        <v/>
      </c>
      <c r="AG418" s="65" t="str">
        <f ca="1">IFERROR(__xludf.DUMMYFUNCTION("""COMPUTED_VALUE"""),"")</f>
        <v/>
      </c>
    </row>
    <row r="419" spans="1:33" ht="13">
      <c r="A419" s="63">
        <v>3</v>
      </c>
      <c r="B419" s="64" t="str">
        <f ca="1">IFERROR(__xludf.DUMMYFUNCTION("""COMPUTED_VALUE"""),"IE LA DESPENSA - CIUDAD VERDE")</f>
        <v>IE LA DESPENSA - CIUDAD VERDE</v>
      </c>
      <c r="C419" s="65">
        <f ca="1">IFERROR(__xludf.DUMMYFUNCTION("""COMPUTED_VALUE"""),2)</f>
        <v>2</v>
      </c>
      <c r="D419" s="66" t="str">
        <f ca="1">IFERROR(__xludf.DUMMYFUNCTION("""COMPUTED_VALUE"""),"Pendiente por Digitar")</f>
        <v>Pendiente por Digitar</v>
      </c>
      <c r="E419" s="65" t="str">
        <f ca="1">IFERROR(__xludf.DUMMYFUNCTION("""COMPUTED_VALUE"""),"")</f>
        <v/>
      </c>
      <c r="F419" s="65" t="str">
        <f ca="1">IFERROR(__xludf.DUMMYFUNCTION("""COMPUTED_VALUE"""),"")</f>
        <v/>
      </c>
      <c r="G419" s="65" t="str">
        <f ca="1">IFERROR(__xludf.DUMMYFUNCTION("""COMPUTED_VALUE"""),"")</f>
        <v/>
      </c>
      <c r="H419" s="65" t="str">
        <f ca="1">IFERROR(__xludf.DUMMYFUNCTION("""COMPUTED_VALUE"""),"")</f>
        <v/>
      </c>
      <c r="I419" s="65" t="str">
        <f ca="1">IFERROR(__xludf.DUMMYFUNCTION("""COMPUTED_VALUE"""),"")</f>
        <v/>
      </c>
      <c r="J419" s="65" t="str">
        <f ca="1">IFERROR(__xludf.DUMMYFUNCTION("""COMPUTED_VALUE"""),"")</f>
        <v/>
      </c>
      <c r="K419" s="65" t="str">
        <f ca="1">IFERROR(__xludf.DUMMYFUNCTION("""COMPUTED_VALUE"""),"")</f>
        <v/>
      </c>
      <c r="L419" s="65" t="str">
        <f ca="1">IFERROR(__xludf.DUMMYFUNCTION("""COMPUTED_VALUE"""),"")</f>
        <v/>
      </c>
      <c r="M419" s="65" t="str">
        <f ca="1">IFERROR(__xludf.DUMMYFUNCTION("""COMPUTED_VALUE"""),"")</f>
        <v/>
      </c>
      <c r="N419" s="65" t="str">
        <f ca="1">IFERROR(__xludf.DUMMYFUNCTION("""COMPUTED_VALUE"""),"")</f>
        <v/>
      </c>
      <c r="O419" s="65" t="str">
        <f ca="1">IFERROR(__xludf.DUMMYFUNCTION("""COMPUTED_VALUE"""),"")</f>
        <v/>
      </c>
      <c r="P419" s="65" t="str">
        <f ca="1">IFERROR(__xludf.DUMMYFUNCTION("""COMPUTED_VALUE"""),"")</f>
        <v/>
      </c>
      <c r="Q419" s="65" t="str">
        <f ca="1">IFERROR(__xludf.DUMMYFUNCTION("""COMPUTED_VALUE"""),"")</f>
        <v/>
      </c>
      <c r="R419" s="65" t="str">
        <f ca="1">IFERROR(__xludf.DUMMYFUNCTION("""COMPUTED_VALUE"""),"")</f>
        <v/>
      </c>
      <c r="S419" s="65" t="str">
        <f ca="1">IFERROR(__xludf.DUMMYFUNCTION("""COMPUTED_VALUE"""),"")</f>
        <v/>
      </c>
      <c r="T419" s="65" t="str">
        <f ca="1">IFERROR(__xludf.DUMMYFUNCTION("""COMPUTED_VALUE"""),"")</f>
        <v/>
      </c>
      <c r="U419" s="65" t="str">
        <f ca="1">IFERROR(__xludf.DUMMYFUNCTION("""COMPUTED_VALUE"""),"")</f>
        <v/>
      </c>
      <c r="V419" s="65" t="str">
        <f ca="1">IFERROR(__xludf.DUMMYFUNCTION("""COMPUTED_VALUE"""),"")</f>
        <v/>
      </c>
      <c r="W419" s="65" t="str">
        <f ca="1">IFERROR(__xludf.DUMMYFUNCTION("""COMPUTED_VALUE"""),"")</f>
        <v/>
      </c>
      <c r="X419" s="65" t="str">
        <f ca="1">IFERROR(__xludf.DUMMYFUNCTION("""COMPUTED_VALUE"""),"")</f>
        <v/>
      </c>
      <c r="Y419" s="65" t="str">
        <f ca="1">IFERROR(__xludf.DUMMYFUNCTION("""COMPUTED_VALUE"""),"")</f>
        <v/>
      </c>
      <c r="Z419" s="65" t="str">
        <f ca="1">IFERROR(__xludf.DUMMYFUNCTION("""COMPUTED_VALUE"""),"")</f>
        <v/>
      </c>
      <c r="AA419" s="65" t="str">
        <f ca="1">IFERROR(__xludf.DUMMYFUNCTION("""COMPUTED_VALUE"""),"")</f>
        <v/>
      </c>
      <c r="AB419" s="65" t="str">
        <f ca="1">IFERROR(__xludf.DUMMYFUNCTION("""COMPUTED_VALUE"""),"")</f>
        <v/>
      </c>
      <c r="AC419" s="65" t="str">
        <f ca="1">IFERROR(__xludf.DUMMYFUNCTION("""COMPUTED_VALUE"""),"")</f>
        <v/>
      </c>
      <c r="AD419" s="65" t="str">
        <f ca="1">IFERROR(__xludf.DUMMYFUNCTION("""COMPUTED_VALUE"""),"")</f>
        <v/>
      </c>
      <c r="AE419" s="65" t="str">
        <f ca="1">IFERROR(__xludf.DUMMYFUNCTION("""COMPUTED_VALUE"""),"")</f>
        <v/>
      </c>
      <c r="AF419" s="65" t="str">
        <f ca="1">IFERROR(__xludf.DUMMYFUNCTION("""COMPUTED_VALUE"""),"")</f>
        <v/>
      </c>
      <c r="AG419" s="65" t="str">
        <f ca="1">IFERROR(__xludf.DUMMYFUNCTION("""COMPUTED_VALUE"""),"")</f>
        <v/>
      </c>
    </row>
    <row r="420" spans="1:33" ht="13">
      <c r="A420" s="63">
        <v>3</v>
      </c>
      <c r="B420" s="64" t="str">
        <f ca="1">IFERROR(__xludf.DUMMYFUNCTION("""COMPUTED_VALUE"""),"IE LA DESPENSA - CIUDAD VERDE")</f>
        <v>IE LA DESPENSA - CIUDAD VERDE</v>
      </c>
      <c r="C420" s="65">
        <f ca="1">IFERROR(__xludf.DUMMYFUNCTION("""COMPUTED_VALUE"""),3)</f>
        <v>3</v>
      </c>
      <c r="D420" s="66" t="str">
        <f ca="1">IFERROR(__xludf.DUMMYFUNCTION("""COMPUTED_VALUE"""),"Pendiente por Digitar")</f>
        <v>Pendiente por Digitar</v>
      </c>
      <c r="E420" s="65" t="str">
        <f ca="1">IFERROR(__xludf.DUMMYFUNCTION("""COMPUTED_VALUE"""),"")</f>
        <v/>
      </c>
      <c r="F420" s="65" t="str">
        <f ca="1">IFERROR(__xludf.DUMMYFUNCTION("""COMPUTED_VALUE"""),"")</f>
        <v/>
      </c>
      <c r="G420" s="65" t="str">
        <f ca="1">IFERROR(__xludf.DUMMYFUNCTION("""COMPUTED_VALUE"""),"")</f>
        <v/>
      </c>
      <c r="H420" s="65" t="str">
        <f ca="1">IFERROR(__xludf.DUMMYFUNCTION("""COMPUTED_VALUE"""),"")</f>
        <v/>
      </c>
      <c r="I420" s="65" t="str">
        <f ca="1">IFERROR(__xludf.DUMMYFUNCTION("""COMPUTED_VALUE"""),"")</f>
        <v/>
      </c>
      <c r="J420" s="65" t="str">
        <f ca="1">IFERROR(__xludf.DUMMYFUNCTION("""COMPUTED_VALUE"""),"")</f>
        <v/>
      </c>
      <c r="K420" s="65" t="str">
        <f ca="1">IFERROR(__xludf.DUMMYFUNCTION("""COMPUTED_VALUE"""),"")</f>
        <v/>
      </c>
      <c r="L420" s="65" t="str">
        <f ca="1">IFERROR(__xludf.DUMMYFUNCTION("""COMPUTED_VALUE"""),"")</f>
        <v/>
      </c>
      <c r="M420" s="65" t="str">
        <f ca="1">IFERROR(__xludf.DUMMYFUNCTION("""COMPUTED_VALUE"""),"")</f>
        <v/>
      </c>
      <c r="N420" s="65" t="str">
        <f ca="1">IFERROR(__xludf.DUMMYFUNCTION("""COMPUTED_VALUE"""),"")</f>
        <v/>
      </c>
      <c r="O420" s="65" t="str">
        <f ca="1">IFERROR(__xludf.DUMMYFUNCTION("""COMPUTED_VALUE"""),"")</f>
        <v/>
      </c>
      <c r="P420" s="65" t="str">
        <f ca="1">IFERROR(__xludf.DUMMYFUNCTION("""COMPUTED_VALUE"""),"")</f>
        <v/>
      </c>
      <c r="Q420" s="65" t="str">
        <f ca="1">IFERROR(__xludf.DUMMYFUNCTION("""COMPUTED_VALUE"""),"")</f>
        <v/>
      </c>
      <c r="R420" s="65" t="str">
        <f ca="1">IFERROR(__xludf.DUMMYFUNCTION("""COMPUTED_VALUE"""),"")</f>
        <v/>
      </c>
      <c r="S420" s="65" t="str">
        <f ca="1">IFERROR(__xludf.DUMMYFUNCTION("""COMPUTED_VALUE"""),"")</f>
        <v/>
      </c>
      <c r="T420" s="65" t="str">
        <f ca="1">IFERROR(__xludf.DUMMYFUNCTION("""COMPUTED_VALUE"""),"")</f>
        <v/>
      </c>
      <c r="U420" s="65" t="str">
        <f ca="1">IFERROR(__xludf.DUMMYFUNCTION("""COMPUTED_VALUE"""),"")</f>
        <v/>
      </c>
      <c r="V420" s="65" t="str">
        <f ca="1">IFERROR(__xludf.DUMMYFUNCTION("""COMPUTED_VALUE"""),"")</f>
        <v/>
      </c>
      <c r="W420" s="65" t="str">
        <f ca="1">IFERROR(__xludf.DUMMYFUNCTION("""COMPUTED_VALUE"""),"")</f>
        <v/>
      </c>
      <c r="X420" s="65" t="str">
        <f ca="1">IFERROR(__xludf.DUMMYFUNCTION("""COMPUTED_VALUE"""),"")</f>
        <v/>
      </c>
      <c r="Y420" s="65" t="str">
        <f ca="1">IFERROR(__xludf.DUMMYFUNCTION("""COMPUTED_VALUE"""),"")</f>
        <v/>
      </c>
      <c r="Z420" s="65" t="str">
        <f ca="1">IFERROR(__xludf.DUMMYFUNCTION("""COMPUTED_VALUE"""),"")</f>
        <v/>
      </c>
      <c r="AA420" s="65" t="str">
        <f ca="1">IFERROR(__xludf.DUMMYFUNCTION("""COMPUTED_VALUE"""),"")</f>
        <v/>
      </c>
      <c r="AB420" s="65" t="str">
        <f ca="1">IFERROR(__xludf.DUMMYFUNCTION("""COMPUTED_VALUE"""),"")</f>
        <v/>
      </c>
      <c r="AC420" s="65" t="str">
        <f ca="1">IFERROR(__xludf.DUMMYFUNCTION("""COMPUTED_VALUE"""),"")</f>
        <v/>
      </c>
      <c r="AD420" s="65" t="str">
        <f ca="1">IFERROR(__xludf.DUMMYFUNCTION("""COMPUTED_VALUE"""),"")</f>
        <v/>
      </c>
      <c r="AE420" s="65" t="str">
        <f ca="1">IFERROR(__xludf.DUMMYFUNCTION("""COMPUTED_VALUE"""),"")</f>
        <v/>
      </c>
      <c r="AF420" s="65" t="str">
        <f ca="1">IFERROR(__xludf.DUMMYFUNCTION("""COMPUTED_VALUE"""),"")</f>
        <v/>
      </c>
      <c r="AG420" s="65" t="str">
        <f ca="1">IFERROR(__xludf.DUMMYFUNCTION("""COMPUTED_VALUE"""),"")</f>
        <v/>
      </c>
    </row>
    <row r="421" spans="1:33" ht="13">
      <c r="A421" s="63">
        <v>3</v>
      </c>
      <c r="B421" s="64" t="str">
        <f ca="1">IFERROR(__xludf.DUMMYFUNCTION("""COMPUTED_VALUE"""),"IE LA DESPENSA - CIUDAD VERDE")</f>
        <v>IE LA DESPENSA - CIUDAD VERDE</v>
      </c>
      <c r="C421" s="65">
        <f ca="1">IFERROR(__xludf.DUMMYFUNCTION("""COMPUTED_VALUE"""),4)</f>
        <v>4</v>
      </c>
      <c r="D421" s="66" t="str">
        <f ca="1">IFERROR(__xludf.DUMMYFUNCTION("""COMPUTED_VALUE"""),"Pendiente por Digitar")</f>
        <v>Pendiente por Digitar</v>
      </c>
      <c r="E421" s="65" t="str">
        <f ca="1">IFERROR(__xludf.DUMMYFUNCTION("""COMPUTED_VALUE"""),"")</f>
        <v/>
      </c>
      <c r="F421" s="65" t="str">
        <f ca="1">IFERROR(__xludf.DUMMYFUNCTION("""COMPUTED_VALUE"""),"")</f>
        <v/>
      </c>
      <c r="G421" s="65" t="str">
        <f ca="1">IFERROR(__xludf.DUMMYFUNCTION("""COMPUTED_VALUE"""),"")</f>
        <v/>
      </c>
      <c r="H421" s="65" t="str">
        <f ca="1">IFERROR(__xludf.DUMMYFUNCTION("""COMPUTED_VALUE"""),"")</f>
        <v/>
      </c>
      <c r="I421" s="65" t="str">
        <f ca="1">IFERROR(__xludf.DUMMYFUNCTION("""COMPUTED_VALUE"""),"")</f>
        <v/>
      </c>
      <c r="J421" s="65" t="str">
        <f ca="1">IFERROR(__xludf.DUMMYFUNCTION("""COMPUTED_VALUE"""),"")</f>
        <v/>
      </c>
      <c r="K421" s="65" t="str">
        <f ca="1">IFERROR(__xludf.DUMMYFUNCTION("""COMPUTED_VALUE"""),"")</f>
        <v/>
      </c>
      <c r="L421" s="65" t="str">
        <f ca="1">IFERROR(__xludf.DUMMYFUNCTION("""COMPUTED_VALUE"""),"")</f>
        <v/>
      </c>
      <c r="M421" s="65" t="str">
        <f ca="1">IFERROR(__xludf.DUMMYFUNCTION("""COMPUTED_VALUE"""),"")</f>
        <v/>
      </c>
      <c r="N421" s="65" t="str">
        <f ca="1">IFERROR(__xludf.DUMMYFUNCTION("""COMPUTED_VALUE"""),"")</f>
        <v/>
      </c>
      <c r="O421" s="65" t="str">
        <f ca="1">IFERROR(__xludf.DUMMYFUNCTION("""COMPUTED_VALUE"""),"")</f>
        <v/>
      </c>
      <c r="P421" s="65" t="str">
        <f ca="1">IFERROR(__xludf.DUMMYFUNCTION("""COMPUTED_VALUE"""),"")</f>
        <v/>
      </c>
      <c r="Q421" s="65" t="str">
        <f ca="1">IFERROR(__xludf.DUMMYFUNCTION("""COMPUTED_VALUE"""),"")</f>
        <v/>
      </c>
      <c r="R421" s="65" t="str">
        <f ca="1">IFERROR(__xludf.DUMMYFUNCTION("""COMPUTED_VALUE"""),"")</f>
        <v/>
      </c>
      <c r="S421" s="65" t="str">
        <f ca="1">IFERROR(__xludf.DUMMYFUNCTION("""COMPUTED_VALUE"""),"")</f>
        <v/>
      </c>
      <c r="T421" s="65" t="str">
        <f ca="1">IFERROR(__xludf.DUMMYFUNCTION("""COMPUTED_VALUE"""),"")</f>
        <v/>
      </c>
      <c r="U421" s="65" t="str">
        <f ca="1">IFERROR(__xludf.DUMMYFUNCTION("""COMPUTED_VALUE"""),"")</f>
        <v/>
      </c>
      <c r="V421" s="65" t="str">
        <f ca="1">IFERROR(__xludf.DUMMYFUNCTION("""COMPUTED_VALUE"""),"")</f>
        <v/>
      </c>
      <c r="W421" s="65" t="str">
        <f ca="1">IFERROR(__xludf.DUMMYFUNCTION("""COMPUTED_VALUE"""),"")</f>
        <v/>
      </c>
      <c r="X421" s="65" t="str">
        <f ca="1">IFERROR(__xludf.DUMMYFUNCTION("""COMPUTED_VALUE"""),"")</f>
        <v/>
      </c>
      <c r="Y421" s="65" t="str">
        <f ca="1">IFERROR(__xludf.DUMMYFUNCTION("""COMPUTED_VALUE"""),"")</f>
        <v/>
      </c>
      <c r="Z421" s="65" t="str">
        <f ca="1">IFERROR(__xludf.DUMMYFUNCTION("""COMPUTED_VALUE"""),"")</f>
        <v/>
      </c>
      <c r="AA421" s="65" t="str">
        <f ca="1">IFERROR(__xludf.DUMMYFUNCTION("""COMPUTED_VALUE"""),"")</f>
        <v/>
      </c>
      <c r="AB421" s="65" t="str">
        <f ca="1">IFERROR(__xludf.DUMMYFUNCTION("""COMPUTED_VALUE"""),"")</f>
        <v/>
      </c>
      <c r="AC421" s="65" t="str">
        <f ca="1">IFERROR(__xludf.DUMMYFUNCTION("""COMPUTED_VALUE"""),"")</f>
        <v/>
      </c>
      <c r="AD421" s="65" t="str">
        <f ca="1">IFERROR(__xludf.DUMMYFUNCTION("""COMPUTED_VALUE"""),"")</f>
        <v/>
      </c>
      <c r="AE421" s="65" t="str">
        <f ca="1">IFERROR(__xludf.DUMMYFUNCTION("""COMPUTED_VALUE"""),"")</f>
        <v/>
      </c>
      <c r="AF421" s="65" t="str">
        <f ca="1">IFERROR(__xludf.DUMMYFUNCTION("""COMPUTED_VALUE"""),"")</f>
        <v/>
      </c>
      <c r="AG421" s="65" t="str">
        <f ca="1">IFERROR(__xludf.DUMMYFUNCTION("""COMPUTED_VALUE"""),"")</f>
        <v/>
      </c>
    </row>
    <row r="422" spans="1:33" ht="13">
      <c r="A422" s="63">
        <v>3</v>
      </c>
      <c r="B422" s="64" t="str">
        <f ca="1">IFERROR(__xludf.DUMMYFUNCTION("""COMPUTED_VALUE"""),"IE LA DESPENSA - CIUDAD VERDE")</f>
        <v>IE LA DESPENSA - CIUDAD VERDE</v>
      </c>
      <c r="C422" s="65">
        <f ca="1">IFERROR(__xludf.DUMMYFUNCTION("""COMPUTED_VALUE"""),5)</f>
        <v>5</v>
      </c>
      <c r="D422" s="66" t="str">
        <f ca="1">IFERROR(__xludf.DUMMYFUNCTION("""COMPUTED_VALUE"""),"Pendiente por Digitar")</f>
        <v>Pendiente por Digitar</v>
      </c>
      <c r="E422" s="65" t="str">
        <f ca="1">IFERROR(__xludf.DUMMYFUNCTION("""COMPUTED_VALUE"""),"")</f>
        <v/>
      </c>
      <c r="F422" s="65" t="str">
        <f ca="1">IFERROR(__xludf.DUMMYFUNCTION("""COMPUTED_VALUE"""),"")</f>
        <v/>
      </c>
      <c r="G422" s="65" t="str">
        <f ca="1">IFERROR(__xludf.DUMMYFUNCTION("""COMPUTED_VALUE"""),"")</f>
        <v/>
      </c>
      <c r="H422" s="65" t="str">
        <f ca="1">IFERROR(__xludf.DUMMYFUNCTION("""COMPUTED_VALUE"""),"")</f>
        <v/>
      </c>
      <c r="I422" s="65" t="str">
        <f ca="1">IFERROR(__xludf.DUMMYFUNCTION("""COMPUTED_VALUE"""),"")</f>
        <v/>
      </c>
      <c r="J422" s="65" t="str">
        <f ca="1">IFERROR(__xludf.DUMMYFUNCTION("""COMPUTED_VALUE"""),"")</f>
        <v/>
      </c>
      <c r="K422" s="65" t="str">
        <f ca="1">IFERROR(__xludf.DUMMYFUNCTION("""COMPUTED_VALUE"""),"")</f>
        <v/>
      </c>
      <c r="L422" s="65" t="str">
        <f ca="1">IFERROR(__xludf.DUMMYFUNCTION("""COMPUTED_VALUE"""),"")</f>
        <v/>
      </c>
      <c r="M422" s="65" t="str">
        <f ca="1">IFERROR(__xludf.DUMMYFUNCTION("""COMPUTED_VALUE"""),"")</f>
        <v/>
      </c>
      <c r="N422" s="65" t="str">
        <f ca="1">IFERROR(__xludf.DUMMYFUNCTION("""COMPUTED_VALUE"""),"")</f>
        <v/>
      </c>
      <c r="O422" s="65" t="str">
        <f ca="1">IFERROR(__xludf.DUMMYFUNCTION("""COMPUTED_VALUE"""),"")</f>
        <v/>
      </c>
      <c r="P422" s="65" t="str">
        <f ca="1">IFERROR(__xludf.DUMMYFUNCTION("""COMPUTED_VALUE"""),"")</f>
        <v/>
      </c>
      <c r="Q422" s="65" t="str">
        <f ca="1">IFERROR(__xludf.DUMMYFUNCTION("""COMPUTED_VALUE"""),"")</f>
        <v/>
      </c>
      <c r="R422" s="65" t="str">
        <f ca="1">IFERROR(__xludf.DUMMYFUNCTION("""COMPUTED_VALUE"""),"")</f>
        <v/>
      </c>
      <c r="S422" s="65" t="str">
        <f ca="1">IFERROR(__xludf.DUMMYFUNCTION("""COMPUTED_VALUE"""),"")</f>
        <v/>
      </c>
      <c r="T422" s="65" t="str">
        <f ca="1">IFERROR(__xludf.DUMMYFUNCTION("""COMPUTED_VALUE"""),"")</f>
        <v/>
      </c>
      <c r="U422" s="65" t="str">
        <f ca="1">IFERROR(__xludf.DUMMYFUNCTION("""COMPUTED_VALUE"""),"")</f>
        <v/>
      </c>
      <c r="V422" s="65" t="str">
        <f ca="1">IFERROR(__xludf.DUMMYFUNCTION("""COMPUTED_VALUE"""),"")</f>
        <v/>
      </c>
      <c r="W422" s="65" t="str">
        <f ca="1">IFERROR(__xludf.DUMMYFUNCTION("""COMPUTED_VALUE"""),"")</f>
        <v/>
      </c>
      <c r="X422" s="65" t="str">
        <f ca="1">IFERROR(__xludf.DUMMYFUNCTION("""COMPUTED_VALUE"""),"")</f>
        <v/>
      </c>
      <c r="Y422" s="65" t="str">
        <f ca="1">IFERROR(__xludf.DUMMYFUNCTION("""COMPUTED_VALUE"""),"")</f>
        <v/>
      </c>
      <c r="Z422" s="65" t="str">
        <f ca="1">IFERROR(__xludf.DUMMYFUNCTION("""COMPUTED_VALUE"""),"")</f>
        <v/>
      </c>
      <c r="AA422" s="65" t="str">
        <f ca="1">IFERROR(__xludf.DUMMYFUNCTION("""COMPUTED_VALUE"""),"")</f>
        <v/>
      </c>
      <c r="AB422" s="65" t="str">
        <f ca="1">IFERROR(__xludf.DUMMYFUNCTION("""COMPUTED_VALUE"""),"")</f>
        <v/>
      </c>
      <c r="AC422" s="65" t="str">
        <f ca="1">IFERROR(__xludf.DUMMYFUNCTION("""COMPUTED_VALUE"""),"")</f>
        <v/>
      </c>
      <c r="AD422" s="65" t="str">
        <f ca="1">IFERROR(__xludf.DUMMYFUNCTION("""COMPUTED_VALUE"""),"")</f>
        <v/>
      </c>
      <c r="AE422" s="65" t="str">
        <f ca="1">IFERROR(__xludf.DUMMYFUNCTION("""COMPUTED_VALUE"""),"")</f>
        <v/>
      </c>
      <c r="AF422" s="65" t="str">
        <f ca="1">IFERROR(__xludf.DUMMYFUNCTION("""COMPUTED_VALUE"""),"")</f>
        <v/>
      </c>
      <c r="AG422" s="65" t="str">
        <f ca="1">IFERROR(__xludf.DUMMYFUNCTION("""COMPUTED_VALUE"""),"")</f>
        <v/>
      </c>
    </row>
    <row r="423" spans="1:33" ht="13">
      <c r="A423" s="63">
        <v>3</v>
      </c>
      <c r="B423" s="64" t="str">
        <f ca="1">IFERROR(__xludf.DUMMYFUNCTION("""COMPUTED_VALUE"""),"IE LA DESPENSA - CIUDAD VERDE")</f>
        <v>IE LA DESPENSA - CIUDAD VERDE</v>
      </c>
      <c r="C423" s="65">
        <f ca="1">IFERROR(__xludf.DUMMYFUNCTION("""COMPUTED_VALUE"""),6)</f>
        <v>6</v>
      </c>
      <c r="D423" s="66" t="str">
        <f ca="1">IFERROR(__xludf.DUMMYFUNCTION("""COMPUTED_VALUE"""),"Pendiente por Digitar")</f>
        <v>Pendiente por Digitar</v>
      </c>
      <c r="E423" s="65" t="str">
        <f ca="1">IFERROR(__xludf.DUMMYFUNCTION("""COMPUTED_VALUE"""),"")</f>
        <v/>
      </c>
      <c r="F423" s="65" t="str">
        <f ca="1">IFERROR(__xludf.DUMMYFUNCTION("""COMPUTED_VALUE"""),"")</f>
        <v/>
      </c>
      <c r="G423" s="65" t="str">
        <f ca="1">IFERROR(__xludf.DUMMYFUNCTION("""COMPUTED_VALUE"""),"")</f>
        <v/>
      </c>
      <c r="H423" s="65" t="str">
        <f ca="1">IFERROR(__xludf.DUMMYFUNCTION("""COMPUTED_VALUE"""),"")</f>
        <v/>
      </c>
      <c r="I423" s="65" t="str">
        <f ca="1">IFERROR(__xludf.DUMMYFUNCTION("""COMPUTED_VALUE"""),"")</f>
        <v/>
      </c>
      <c r="J423" s="65" t="str">
        <f ca="1">IFERROR(__xludf.DUMMYFUNCTION("""COMPUTED_VALUE"""),"")</f>
        <v/>
      </c>
      <c r="K423" s="65" t="str">
        <f ca="1">IFERROR(__xludf.DUMMYFUNCTION("""COMPUTED_VALUE"""),"")</f>
        <v/>
      </c>
      <c r="L423" s="65" t="str">
        <f ca="1">IFERROR(__xludf.DUMMYFUNCTION("""COMPUTED_VALUE"""),"")</f>
        <v/>
      </c>
      <c r="M423" s="65" t="str">
        <f ca="1">IFERROR(__xludf.DUMMYFUNCTION("""COMPUTED_VALUE"""),"")</f>
        <v/>
      </c>
      <c r="N423" s="65" t="str">
        <f ca="1">IFERROR(__xludf.DUMMYFUNCTION("""COMPUTED_VALUE"""),"")</f>
        <v/>
      </c>
      <c r="O423" s="65" t="str">
        <f ca="1">IFERROR(__xludf.DUMMYFUNCTION("""COMPUTED_VALUE"""),"")</f>
        <v/>
      </c>
      <c r="P423" s="65" t="str">
        <f ca="1">IFERROR(__xludf.DUMMYFUNCTION("""COMPUTED_VALUE"""),"")</f>
        <v/>
      </c>
      <c r="Q423" s="65" t="str">
        <f ca="1">IFERROR(__xludf.DUMMYFUNCTION("""COMPUTED_VALUE"""),"")</f>
        <v/>
      </c>
      <c r="R423" s="65" t="str">
        <f ca="1">IFERROR(__xludf.DUMMYFUNCTION("""COMPUTED_VALUE"""),"")</f>
        <v/>
      </c>
      <c r="S423" s="65" t="str">
        <f ca="1">IFERROR(__xludf.DUMMYFUNCTION("""COMPUTED_VALUE"""),"")</f>
        <v/>
      </c>
      <c r="T423" s="65" t="str">
        <f ca="1">IFERROR(__xludf.DUMMYFUNCTION("""COMPUTED_VALUE"""),"")</f>
        <v/>
      </c>
      <c r="U423" s="65" t="str">
        <f ca="1">IFERROR(__xludf.DUMMYFUNCTION("""COMPUTED_VALUE"""),"")</f>
        <v/>
      </c>
      <c r="V423" s="65" t="str">
        <f ca="1">IFERROR(__xludf.DUMMYFUNCTION("""COMPUTED_VALUE"""),"")</f>
        <v/>
      </c>
      <c r="W423" s="65" t="str">
        <f ca="1">IFERROR(__xludf.DUMMYFUNCTION("""COMPUTED_VALUE"""),"")</f>
        <v/>
      </c>
      <c r="X423" s="65" t="str">
        <f ca="1">IFERROR(__xludf.DUMMYFUNCTION("""COMPUTED_VALUE"""),"")</f>
        <v/>
      </c>
      <c r="Y423" s="65" t="str">
        <f ca="1">IFERROR(__xludf.DUMMYFUNCTION("""COMPUTED_VALUE"""),"")</f>
        <v/>
      </c>
      <c r="Z423" s="65" t="str">
        <f ca="1">IFERROR(__xludf.DUMMYFUNCTION("""COMPUTED_VALUE"""),"")</f>
        <v/>
      </c>
      <c r="AA423" s="65" t="str">
        <f ca="1">IFERROR(__xludf.DUMMYFUNCTION("""COMPUTED_VALUE"""),"")</f>
        <v/>
      </c>
      <c r="AB423" s="65" t="str">
        <f ca="1">IFERROR(__xludf.DUMMYFUNCTION("""COMPUTED_VALUE"""),"")</f>
        <v/>
      </c>
      <c r="AC423" s="65" t="str">
        <f ca="1">IFERROR(__xludf.DUMMYFUNCTION("""COMPUTED_VALUE"""),"")</f>
        <v/>
      </c>
      <c r="AD423" s="65" t="str">
        <f ca="1">IFERROR(__xludf.DUMMYFUNCTION("""COMPUTED_VALUE"""),"")</f>
        <v/>
      </c>
      <c r="AE423" s="65" t="str">
        <f ca="1">IFERROR(__xludf.DUMMYFUNCTION("""COMPUTED_VALUE"""),"")</f>
        <v/>
      </c>
      <c r="AF423" s="65" t="str">
        <f ca="1">IFERROR(__xludf.DUMMYFUNCTION("""COMPUTED_VALUE"""),"")</f>
        <v/>
      </c>
      <c r="AG423" s="65" t="str">
        <f ca="1">IFERROR(__xludf.DUMMYFUNCTION("""COMPUTED_VALUE"""),"")</f>
        <v/>
      </c>
    </row>
    <row r="424" spans="1:33" ht="13">
      <c r="A424" s="63">
        <v>3</v>
      </c>
      <c r="B424" s="64" t="str">
        <f ca="1">IFERROR(__xludf.DUMMYFUNCTION("""COMPUTED_VALUE"""),"IE LA DESPENSA - CIUDAD VERDE")</f>
        <v>IE LA DESPENSA - CIUDAD VERDE</v>
      </c>
      <c r="C424" s="65">
        <f ca="1">IFERROR(__xludf.DUMMYFUNCTION("""COMPUTED_VALUE"""),7)</f>
        <v>7</v>
      </c>
      <c r="D424" s="66" t="str">
        <f ca="1">IFERROR(__xludf.DUMMYFUNCTION("""COMPUTED_VALUE"""),"Pendiente por Digitar")</f>
        <v>Pendiente por Digitar</v>
      </c>
      <c r="E424" s="65" t="str">
        <f ca="1">IFERROR(__xludf.DUMMYFUNCTION("""COMPUTED_VALUE"""),"")</f>
        <v/>
      </c>
      <c r="F424" s="65" t="str">
        <f ca="1">IFERROR(__xludf.DUMMYFUNCTION("""COMPUTED_VALUE"""),"")</f>
        <v/>
      </c>
      <c r="G424" s="65" t="str">
        <f ca="1">IFERROR(__xludf.DUMMYFUNCTION("""COMPUTED_VALUE"""),"")</f>
        <v/>
      </c>
      <c r="H424" s="65" t="str">
        <f ca="1">IFERROR(__xludf.DUMMYFUNCTION("""COMPUTED_VALUE"""),"")</f>
        <v/>
      </c>
      <c r="I424" s="65" t="str">
        <f ca="1">IFERROR(__xludf.DUMMYFUNCTION("""COMPUTED_VALUE"""),"")</f>
        <v/>
      </c>
      <c r="J424" s="65" t="str">
        <f ca="1">IFERROR(__xludf.DUMMYFUNCTION("""COMPUTED_VALUE"""),"")</f>
        <v/>
      </c>
      <c r="K424" s="65" t="str">
        <f ca="1">IFERROR(__xludf.DUMMYFUNCTION("""COMPUTED_VALUE"""),"")</f>
        <v/>
      </c>
      <c r="L424" s="65" t="str">
        <f ca="1">IFERROR(__xludf.DUMMYFUNCTION("""COMPUTED_VALUE"""),"")</f>
        <v/>
      </c>
      <c r="M424" s="65" t="str">
        <f ca="1">IFERROR(__xludf.DUMMYFUNCTION("""COMPUTED_VALUE"""),"")</f>
        <v/>
      </c>
      <c r="N424" s="65" t="str">
        <f ca="1">IFERROR(__xludf.DUMMYFUNCTION("""COMPUTED_VALUE"""),"")</f>
        <v/>
      </c>
      <c r="O424" s="65" t="str">
        <f ca="1">IFERROR(__xludf.DUMMYFUNCTION("""COMPUTED_VALUE"""),"")</f>
        <v/>
      </c>
      <c r="P424" s="65" t="str">
        <f ca="1">IFERROR(__xludf.DUMMYFUNCTION("""COMPUTED_VALUE"""),"")</f>
        <v/>
      </c>
      <c r="Q424" s="65" t="str">
        <f ca="1">IFERROR(__xludf.DUMMYFUNCTION("""COMPUTED_VALUE"""),"")</f>
        <v/>
      </c>
      <c r="R424" s="65" t="str">
        <f ca="1">IFERROR(__xludf.DUMMYFUNCTION("""COMPUTED_VALUE"""),"")</f>
        <v/>
      </c>
      <c r="S424" s="65" t="str">
        <f ca="1">IFERROR(__xludf.DUMMYFUNCTION("""COMPUTED_VALUE"""),"")</f>
        <v/>
      </c>
      <c r="T424" s="65" t="str">
        <f ca="1">IFERROR(__xludf.DUMMYFUNCTION("""COMPUTED_VALUE"""),"")</f>
        <v/>
      </c>
      <c r="U424" s="65" t="str">
        <f ca="1">IFERROR(__xludf.DUMMYFUNCTION("""COMPUTED_VALUE"""),"")</f>
        <v/>
      </c>
      <c r="V424" s="65" t="str">
        <f ca="1">IFERROR(__xludf.DUMMYFUNCTION("""COMPUTED_VALUE"""),"")</f>
        <v/>
      </c>
      <c r="W424" s="65" t="str">
        <f ca="1">IFERROR(__xludf.DUMMYFUNCTION("""COMPUTED_VALUE"""),"")</f>
        <v/>
      </c>
      <c r="X424" s="65" t="str">
        <f ca="1">IFERROR(__xludf.DUMMYFUNCTION("""COMPUTED_VALUE"""),"")</f>
        <v/>
      </c>
      <c r="Y424" s="65" t="str">
        <f ca="1">IFERROR(__xludf.DUMMYFUNCTION("""COMPUTED_VALUE"""),"")</f>
        <v/>
      </c>
      <c r="Z424" s="65" t="str">
        <f ca="1">IFERROR(__xludf.DUMMYFUNCTION("""COMPUTED_VALUE"""),"")</f>
        <v/>
      </c>
      <c r="AA424" s="65" t="str">
        <f ca="1">IFERROR(__xludf.DUMMYFUNCTION("""COMPUTED_VALUE"""),"")</f>
        <v/>
      </c>
      <c r="AB424" s="65" t="str">
        <f ca="1">IFERROR(__xludf.DUMMYFUNCTION("""COMPUTED_VALUE"""),"")</f>
        <v/>
      </c>
      <c r="AC424" s="65" t="str">
        <f ca="1">IFERROR(__xludf.DUMMYFUNCTION("""COMPUTED_VALUE"""),"")</f>
        <v/>
      </c>
      <c r="AD424" s="65" t="str">
        <f ca="1">IFERROR(__xludf.DUMMYFUNCTION("""COMPUTED_VALUE"""),"")</f>
        <v/>
      </c>
      <c r="AE424" s="65" t="str">
        <f ca="1">IFERROR(__xludf.DUMMYFUNCTION("""COMPUTED_VALUE"""),"")</f>
        <v/>
      </c>
      <c r="AF424" s="65" t="str">
        <f ca="1">IFERROR(__xludf.DUMMYFUNCTION("""COMPUTED_VALUE"""),"")</f>
        <v/>
      </c>
      <c r="AG424" s="65" t="str">
        <f ca="1">IFERROR(__xludf.DUMMYFUNCTION("""COMPUTED_VALUE"""),"")</f>
        <v/>
      </c>
    </row>
    <row r="425" spans="1:33" ht="13">
      <c r="A425" s="63">
        <v>3</v>
      </c>
      <c r="B425" s="64" t="str">
        <f ca="1">IFERROR(__xludf.DUMMYFUNCTION("""COMPUTED_VALUE"""),"IE LA DESPENSA - CIUDAD VERDE")</f>
        <v>IE LA DESPENSA - CIUDAD VERDE</v>
      </c>
      <c r="C425" s="65">
        <f ca="1">IFERROR(__xludf.DUMMYFUNCTION("""COMPUTED_VALUE"""),8)</f>
        <v>8</v>
      </c>
      <c r="D425" s="66" t="str">
        <f ca="1">IFERROR(__xludf.DUMMYFUNCTION("""COMPUTED_VALUE"""),"Pendiente por Digitar")</f>
        <v>Pendiente por Digitar</v>
      </c>
      <c r="E425" s="65" t="str">
        <f ca="1">IFERROR(__xludf.DUMMYFUNCTION("""COMPUTED_VALUE"""),"")</f>
        <v/>
      </c>
      <c r="F425" s="65" t="str">
        <f ca="1">IFERROR(__xludf.DUMMYFUNCTION("""COMPUTED_VALUE"""),"")</f>
        <v/>
      </c>
      <c r="G425" s="65" t="str">
        <f ca="1">IFERROR(__xludf.DUMMYFUNCTION("""COMPUTED_VALUE"""),"")</f>
        <v/>
      </c>
      <c r="H425" s="65" t="str">
        <f ca="1">IFERROR(__xludf.DUMMYFUNCTION("""COMPUTED_VALUE"""),"")</f>
        <v/>
      </c>
      <c r="I425" s="65" t="str">
        <f ca="1">IFERROR(__xludf.DUMMYFUNCTION("""COMPUTED_VALUE"""),"")</f>
        <v/>
      </c>
      <c r="J425" s="65" t="str">
        <f ca="1">IFERROR(__xludf.DUMMYFUNCTION("""COMPUTED_VALUE"""),"")</f>
        <v/>
      </c>
      <c r="K425" s="65" t="str">
        <f ca="1">IFERROR(__xludf.DUMMYFUNCTION("""COMPUTED_VALUE"""),"")</f>
        <v/>
      </c>
      <c r="L425" s="65" t="str">
        <f ca="1">IFERROR(__xludf.DUMMYFUNCTION("""COMPUTED_VALUE"""),"")</f>
        <v/>
      </c>
      <c r="M425" s="65" t="str">
        <f ca="1">IFERROR(__xludf.DUMMYFUNCTION("""COMPUTED_VALUE"""),"")</f>
        <v/>
      </c>
      <c r="N425" s="65" t="str">
        <f ca="1">IFERROR(__xludf.DUMMYFUNCTION("""COMPUTED_VALUE"""),"")</f>
        <v/>
      </c>
      <c r="O425" s="65" t="str">
        <f ca="1">IFERROR(__xludf.DUMMYFUNCTION("""COMPUTED_VALUE"""),"")</f>
        <v/>
      </c>
      <c r="P425" s="65" t="str">
        <f ca="1">IFERROR(__xludf.DUMMYFUNCTION("""COMPUTED_VALUE"""),"")</f>
        <v/>
      </c>
      <c r="Q425" s="65" t="str">
        <f ca="1">IFERROR(__xludf.DUMMYFUNCTION("""COMPUTED_VALUE"""),"")</f>
        <v/>
      </c>
      <c r="R425" s="65" t="str">
        <f ca="1">IFERROR(__xludf.DUMMYFUNCTION("""COMPUTED_VALUE"""),"")</f>
        <v/>
      </c>
      <c r="S425" s="65" t="str">
        <f ca="1">IFERROR(__xludf.DUMMYFUNCTION("""COMPUTED_VALUE"""),"")</f>
        <v/>
      </c>
      <c r="T425" s="65" t="str">
        <f ca="1">IFERROR(__xludf.DUMMYFUNCTION("""COMPUTED_VALUE"""),"")</f>
        <v/>
      </c>
      <c r="U425" s="65" t="str">
        <f ca="1">IFERROR(__xludf.DUMMYFUNCTION("""COMPUTED_VALUE"""),"")</f>
        <v/>
      </c>
      <c r="V425" s="65" t="str">
        <f ca="1">IFERROR(__xludf.DUMMYFUNCTION("""COMPUTED_VALUE"""),"")</f>
        <v/>
      </c>
      <c r="W425" s="65" t="str">
        <f ca="1">IFERROR(__xludf.DUMMYFUNCTION("""COMPUTED_VALUE"""),"")</f>
        <v/>
      </c>
      <c r="X425" s="65" t="str">
        <f ca="1">IFERROR(__xludf.DUMMYFUNCTION("""COMPUTED_VALUE"""),"")</f>
        <v/>
      </c>
      <c r="Y425" s="65" t="str">
        <f ca="1">IFERROR(__xludf.DUMMYFUNCTION("""COMPUTED_VALUE"""),"")</f>
        <v/>
      </c>
      <c r="Z425" s="65" t="str">
        <f ca="1">IFERROR(__xludf.DUMMYFUNCTION("""COMPUTED_VALUE"""),"")</f>
        <v/>
      </c>
      <c r="AA425" s="65" t="str">
        <f ca="1">IFERROR(__xludf.DUMMYFUNCTION("""COMPUTED_VALUE"""),"")</f>
        <v/>
      </c>
      <c r="AB425" s="65" t="str">
        <f ca="1">IFERROR(__xludf.DUMMYFUNCTION("""COMPUTED_VALUE"""),"")</f>
        <v/>
      </c>
      <c r="AC425" s="65" t="str">
        <f ca="1">IFERROR(__xludf.DUMMYFUNCTION("""COMPUTED_VALUE"""),"")</f>
        <v/>
      </c>
      <c r="AD425" s="65" t="str">
        <f ca="1">IFERROR(__xludf.DUMMYFUNCTION("""COMPUTED_VALUE"""),"")</f>
        <v/>
      </c>
      <c r="AE425" s="65" t="str">
        <f ca="1">IFERROR(__xludf.DUMMYFUNCTION("""COMPUTED_VALUE"""),"")</f>
        <v/>
      </c>
      <c r="AF425" s="65" t="str">
        <f ca="1">IFERROR(__xludf.DUMMYFUNCTION("""COMPUTED_VALUE"""),"")</f>
        <v/>
      </c>
      <c r="AG425" s="65" t="str">
        <f ca="1">IFERROR(__xludf.DUMMYFUNCTION("""COMPUTED_VALUE"""),"")</f>
        <v/>
      </c>
    </row>
    <row r="426" spans="1:33" ht="13">
      <c r="A426" s="63">
        <v>3</v>
      </c>
      <c r="B426" s="64" t="str">
        <f ca="1">IFERROR(__xludf.DUMMYFUNCTION("""COMPUTED_VALUE"""),"IE LA DESPENSA - CIUDAD VERDE")</f>
        <v>IE LA DESPENSA - CIUDAD VERDE</v>
      </c>
      <c r="C426" s="65">
        <f ca="1">IFERROR(__xludf.DUMMYFUNCTION("""COMPUTED_VALUE"""),9)</f>
        <v>9</v>
      </c>
      <c r="D426" s="66" t="str">
        <f ca="1">IFERROR(__xludf.DUMMYFUNCTION("""COMPUTED_VALUE"""),"Pendiente por Digitar")</f>
        <v>Pendiente por Digitar</v>
      </c>
      <c r="E426" s="65" t="str">
        <f ca="1">IFERROR(__xludf.DUMMYFUNCTION("""COMPUTED_VALUE"""),"")</f>
        <v/>
      </c>
      <c r="F426" s="65" t="str">
        <f ca="1">IFERROR(__xludf.DUMMYFUNCTION("""COMPUTED_VALUE"""),"")</f>
        <v/>
      </c>
      <c r="G426" s="65" t="str">
        <f ca="1">IFERROR(__xludf.DUMMYFUNCTION("""COMPUTED_VALUE"""),"")</f>
        <v/>
      </c>
      <c r="H426" s="65" t="str">
        <f ca="1">IFERROR(__xludf.DUMMYFUNCTION("""COMPUTED_VALUE"""),"")</f>
        <v/>
      </c>
      <c r="I426" s="65" t="str">
        <f ca="1">IFERROR(__xludf.DUMMYFUNCTION("""COMPUTED_VALUE"""),"")</f>
        <v/>
      </c>
      <c r="J426" s="65" t="str">
        <f ca="1">IFERROR(__xludf.DUMMYFUNCTION("""COMPUTED_VALUE"""),"")</f>
        <v/>
      </c>
      <c r="K426" s="65" t="str">
        <f ca="1">IFERROR(__xludf.DUMMYFUNCTION("""COMPUTED_VALUE"""),"")</f>
        <v/>
      </c>
      <c r="L426" s="65" t="str">
        <f ca="1">IFERROR(__xludf.DUMMYFUNCTION("""COMPUTED_VALUE"""),"")</f>
        <v/>
      </c>
      <c r="M426" s="65" t="str">
        <f ca="1">IFERROR(__xludf.DUMMYFUNCTION("""COMPUTED_VALUE"""),"")</f>
        <v/>
      </c>
      <c r="N426" s="65" t="str">
        <f ca="1">IFERROR(__xludf.DUMMYFUNCTION("""COMPUTED_VALUE"""),"")</f>
        <v/>
      </c>
      <c r="O426" s="65" t="str">
        <f ca="1">IFERROR(__xludf.DUMMYFUNCTION("""COMPUTED_VALUE"""),"")</f>
        <v/>
      </c>
      <c r="P426" s="65" t="str">
        <f ca="1">IFERROR(__xludf.DUMMYFUNCTION("""COMPUTED_VALUE"""),"")</f>
        <v/>
      </c>
      <c r="Q426" s="65" t="str">
        <f ca="1">IFERROR(__xludf.DUMMYFUNCTION("""COMPUTED_VALUE"""),"")</f>
        <v/>
      </c>
      <c r="R426" s="65" t="str">
        <f ca="1">IFERROR(__xludf.DUMMYFUNCTION("""COMPUTED_VALUE"""),"")</f>
        <v/>
      </c>
      <c r="S426" s="65" t="str">
        <f ca="1">IFERROR(__xludf.DUMMYFUNCTION("""COMPUTED_VALUE"""),"")</f>
        <v/>
      </c>
      <c r="T426" s="65" t="str">
        <f ca="1">IFERROR(__xludf.DUMMYFUNCTION("""COMPUTED_VALUE"""),"")</f>
        <v/>
      </c>
      <c r="U426" s="65" t="str">
        <f ca="1">IFERROR(__xludf.DUMMYFUNCTION("""COMPUTED_VALUE"""),"")</f>
        <v/>
      </c>
      <c r="V426" s="65" t="str">
        <f ca="1">IFERROR(__xludf.DUMMYFUNCTION("""COMPUTED_VALUE"""),"")</f>
        <v/>
      </c>
      <c r="W426" s="65" t="str">
        <f ca="1">IFERROR(__xludf.DUMMYFUNCTION("""COMPUTED_VALUE"""),"")</f>
        <v/>
      </c>
      <c r="X426" s="65" t="str">
        <f ca="1">IFERROR(__xludf.DUMMYFUNCTION("""COMPUTED_VALUE"""),"")</f>
        <v/>
      </c>
      <c r="Y426" s="65" t="str">
        <f ca="1">IFERROR(__xludf.DUMMYFUNCTION("""COMPUTED_VALUE"""),"")</f>
        <v/>
      </c>
      <c r="Z426" s="65" t="str">
        <f ca="1">IFERROR(__xludf.DUMMYFUNCTION("""COMPUTED_VALUE"""),"")</f>
        <v/>
      </c>
      <c r="AA426" s="65" t="str">
        <f ca="1">IFERROR(__xludf.DUMMYFUNCTION("""COMPUTED_VALUE"""),"")</f>
        <v/>
      </c>
      <c r="AB426" s="65" t="str">
        <f ca="1">IFERROR(__xludf.DUMMYFUNCTION("""COMPUTED_VALUE"""),"")</f>
        <v/>
      </c>
      <c r="AC426" s="65" t="str">
        <f ca="1">IFERROR(__xludf.DUMMYFUNCTION("""COMPUTED_VALUE"""),"")</f>
        <v/>
      </c>
      <c r="AD426" s="65" t="str">
        <f ca="1">IFERROR(__xludf.DUMMYFUNCTION("""COMPUTED_VALUE"""),"")</f>
        <v/>
      </c>
      <c r="AE426" s="65" t="str">
        <f ca="1">IFERROR(__xludf.DUMMYFUNCTION("""COMPUTED_VALUE"""),"")</f>
        <v/>
      </c>
      <c r="AF426" s="65" t="str">
        <f ca="1">IFERROR(__xludf.DUMMYFUNCTION("""COMPUTED_VALUE"""),"")</f>
        <v/>
      </c>
      <c r="AG426" s="65" t="str">
        <f ca="1">IFERROR(__xludf.DUMMYFUNCTION("""COMPUTED_VALUE"""),"")</f>
        <v/>
      </c>
    </row>
    <row r="427" spans="1:33" ht="13">
      <c r="A427" s="63">
        <v>3</v>
      </c>
      <c r="B427" s="64" t="str">
        <f ca="1">IFERROR(__xludf.DUMMYFUNCTION("""COMPUTED_VALUE"""),"IE LA DESPENSA - CIUDAD VERDE")</f>
        <v>IE LA DESPENSA - CIUDAD VERDE</v>
      </c>
      <c r="C427" s="65">
        <f ca="1">IFERROR(__xludf.DUMMYFUNCTION("""COMPUTED_VALUE"""),10)</f>
        <v>10</v>
      </c>
      <c r="D427" s="66" t="str">
        <f ca="1">IFERROR(__xludf.DUMMYFUNCTION("""COMPUTED_VALUE"""),"Pendiente por Digitar")</f>
        <v>Pendiente por Digitar</v>
      </c>
      <c r="E427" s="65" t="str">
        <f ca="1">IFERROR(__xludf.DUMMYFUNCTION("""COMPUTED_VALUE"""),"")</f>
        <v/>
      </c>
      <c r="F427" s="65" t="str">
        <f ca="1">IFERROR(__xludf.DUMMYFUNCTION("""COMPUTED_VALUE"""),"")</f>
        <v/>
      </c>
      <c r="G427" s="65" t="str">
        <f ca="1">IFERROR(__xludf.DUMMYFUNCTION("""COMPUTED_VALUE"""),"")</f>
        <v/>
      </c>
      <c r="H427" s="65" t="str">
        <f ca="1">IFERROR(__xludf.DUMMYFUNCTION("""COMPUTED_VALUE"""),"")</f>
        <v/>
      </c>
      <c r="I427" s="65" t="str">
        <f ca="1">IFERROR(__xludf.DUMMYFUNCTION("""COMPUTED_VALUE"""),"")</f>
        <v/>
      </c>
      <c r="J427" s="65" t="str">
        <f ca="1">IFERROR(__xludf.DUMMYFUNCTION("""COMPUTED_VALUE"""),"")</f>
        <v/>
      </c>
      <c r="K427" s="65" t="str">
        <f ca="1">IFERROR(__xludf.DUMMYFUNCTION("""COMPUTED_VALUE"""),"")</f>
        <v/>
      </c>
      <c r="L427" s="65" t="str">
        <f ca="1">IFERROR(__xludf.DUMMYFUNCTION("""COMPUTED_VALUE"""),"")</f>
        <v/>
      </c>
      <c r="M427" s="65" t="str">
        <f ca="1">IFERROR(__xludf.DUMMYFUNCTION("""COMPUTED_VALUE"""),"")</f>
        <v/>
      </c>
      <c r="N427" s="65" t="str">
        <f ca="1">IFERROR(__xludf.DUMMYFUNCTION("""COMPUTED_VALUE"""),"")</f>
        <v/>
      </c>
      <c r="O427" s="65" t="str">
        <f ca="1">IFERROR(__xludf.DUMMYFUNCTION("""COMPUTED_VALUE"""),"")</f>
        <v/>
      </c>
      <c r="P427" s="65" t="str">
        <f ca="1">IFERROR(__xludf.DUMMYFUNCTION("""COMPUTED_VALUE"""),"")</f>
        <v/>
      </c>
      <c r="Q427" s="65" t="str">
        <f ca="1">IFERROR(__xludf.DUMMYFUNCTION("""COMPUTED_VALUE"""),"")</f>
        <v/>
      </c>
      <c r="R427" s="65" t="str">
        <f ca="1">IFERROR(__xludf.DUMMYFUNCTION("""COMPUTED_VALUE"""),"")</f>
        <v/>
      </c>
      <c r="S427" s="65" t="str">
        <f ca="1">IFERROR(__xludf.DUMMYFUNCTION("""COMPUTED_VALUE"""),"")</f>
        <v/>
      </c>
      <c r="T427" s="65" t="str">
        <f ca="1">IFERROR(__xludf.DUMMYFUNCTION("""COMPUTED_VALUE"""),"")</f>
        <v/>
      </c>
      <c r="U427" s="65" t="str">
        <f ca="1">IFERROR(__xludf.DUMMYFUNCTION("""COMPUTED_VALUE"""),"")</f>
        <v/>
      </c>
      <c r="V427" s="65" t="str">
        <f ca="1">IFERROR(__xludf.DUMMYFUNCTION("""COMPUTED_VALUE"""),"")</f>
        <v/>
      </c>
      <c r="W427" s="65" t="str">
        <f ca="1">IFERROR(__xludf.DUMMYFUNCTION("""COMPUTED_VALUE"""),"")</f>
        <v/>
      </c>
      <c r="X427" s="65" t="str">
        <f ca="1">IFERROR(__xludf.DUMMYFUNCTION("""COMPUTED_VALUE"""),"")</f>
        <v/>
      </c>
      <c r="Y427" s="65" t="str">
        <f ca="1">IFERROR(__xludf.DUMMYFUNCTION("""COMPUTED_VALUE"""),"")</f>
        <v/>
      </c>
      <c r="Z427" s="65" t="str">
        <f ca="1">IFERROR(__xludf.DUMMYFUNCTION("""COMPUTED_VALUE"""),"")</f>
        <v/>
      </c>
      <c r="AA427" s="65" t="str">
        <f ca="1">IFERROR(__xludf.DUMMYFUNCTION("""COMPUTED_VALUE"""),"")</f>
        <v/>
      </c>
      <c r="AB427" s="65" t="str">
        <f ca="1">IFERROR(__xludf.DUMMYFUNCTION("""COMPUTED_VALUE"""),"")</f>
        <v/>
      </c>
      <c r="AC427" s="65" t="str">
        <f ca="1">IFERROR(__xludf.DUMMYFUNCTION("""COMPUTED_VALUE"""),"")</f>
        <v/>
      </c>
      <c r="AD427" s="65" t="str">
        <f ca="1">IFERROR(__xludf.DUMMYFUNCTION("""COMPUTED_VALUE"""),"")</f>
        <v/>
      </c>
      <c r="AE427" s="65" t="str">
        <f ca="1">IFERROR(__xludf.DUMMYFUNCTION("""COMPUTED_VALUE"""),"")</f>
        <v/>
      </c>
      <c r="AF427" s="65" t="str">
        <f ca="1">IFERROR(__xludf.DUMMYFUNCTION("""COMPUTED_VALUE"""),"")</f>
        <v/>
      </c>
      <c r="AG427" s="65" t="str">
        <f ca="1">IFERROR(__xludf.DUMMYFUNCTION("""COMPUTED_VALUE"""),"")</f>
        <v/>
      </c>
    </row>
    <row r="428" spans="1:33" ht="13">
      <c r="A428" s="63">
        <v>3</v>
      </c>
      <c r="B428" s="64" t="str">
        <f ca="1">IFERROR(__xludf.DUMMYFUNCTION("""COMPUTED_VALUE"""),"IE LA DESPENSA - CIUDAD VERDE")</f>
        <v>IE LA DESPENSA - CIUDAD VERDE</v>
      </c>
      <c r="C428" s="65">
        <f ca="1">IFERROR(__xludf.DUMMYFUNCTION("""COMPUTED_VALUE"""),11)</f>
        <v>11</v>
      </c>
      <c r="D428" s="66" t="str">
        <f ca="1">IFERROR(__xludf.DUMMYFUNCTION("""COMPUTED_VALUE"""),"Pendiente por Digitar")</f>
        <v>Pendiente por Digitar</v>
      </c>
      <c r="E428" s="65" t="str">
        <f ca="1">IFERROR(__xludf.DUMMYFUNCTION("""COMPUTED_VALUE"""),"")</f>
        <v/>
      </c>
      <c r="F428" s="65" t="str">
        <f ca="1">IFERROR(__xludf.DUMMYFUNCTION("""COMPUTED_VALUE"""),"")</f>
        <v/>
      </c>
      <c r="G428" s="65" t="str">
        <f ca="1">IFERROR(__xludf.DUMMYFUNCTION("""COMPUTED_VALUE"""),"")</f>
        <v/>
      </c>
      <c r="H428" s="65" t="str">
        <f ca="1">IFERROR(__xludf.DUMMYFUNCTION("""COMPUTED_VALUE"""),"")</f>
        <v/>
      </c>
      <c r="I428" s="65" t="str">
        <f ca="1">IFERROR(__xludf.DUMMYFUNCTION("""COMPUTED_VALUE"""),"")</f>
        <v/>
      </c>
      <c r="J428" s="65" t="str">
        <f ca="1">IFERROR(__xludf.DUMMYFUNCTION("""COMPUTED_VALUE"""),"")</f>
        <v/>
      </c>
      <c r="K428" s="65" t="str">
        <f ca="1">IFERROR(__xludf.DUMMYFUNCTION("""COMPUTED_VALUE"""),"")</f>
        <v/>
      </c>
      <c r="L428" s="65" t="str">
        <f ca="1">IFERROR(__xludf.DUMMYFUNCTION("""COMPUTED_VALUE"""),"")</f>
        <v/>
      </c>
      <c r="M428" s="65" t="str">
        <f ca="1">IFERROR(__xludf.DUMMYFUNCTION("""COMPUTED_VALUE"""),"")</f>
        <v/>
      </c>
      <c r="N428" s="65" t="str">
        <f ca="1">IFERROR(__xludf.DUMMYFUNCTION("""COMPUTED_VALUE"""),"")</f>
        <v/>
      </c>
      <c r="O428" s="65" t="str">
        <f ca="1">IFERROR(__xludf.DUMMYFUNCTION("""COMPUTED_VALUE"""),"")</f>
        <v/>
      </c>
      <c r="P428" s="65" t="str">
        <f ca="1">IFERROR(__xludf.DUMMYFUNCTION("""COMPUTED_VALUE"""),"")</f>
        <v/>
      </c>
      <c r="Q428" s="65" t="str">
        <f ca="1">IFERROR(__xludf.DUMMYFUNCTION("""COMPUTED_VALUE"""),"")</f>
        <v/>
      </c>
      <c r="R428" s="65" t="str">
        <f ca="1">IFERROR(__xludf.DUMMYFUNCTION("""COMPUTED_VALUE"""),"")</f>
        <v/>
      </c>
      <c r="S428" s="65" t="str">
        <f ca="1">IFERROR(__xludf.DUMMYFUNCTION("""COMPUTED_VALUE"""),"")</f>
        <v/>
      </c>
      <c r="T428" s="65" t="str">
        <f ca="1">IFERROR(__xludf.DUMMYFUNCTION("""COMPUTED_VALUE"""),"")</f>
        <v/>
      </c>
      <c r="U428" s="65" t="str">
        <f ca="1">IFERROR(__xludf.DUMMYFUNCTION("""COMPUTED_VALUE"""),"")</f>
        <v/>
      </c>
      <c r="V428" s="65" t="str">
        <f ca="1">IFERROR(__xludf.DUMMYFUNCTION("""COMPUTED_VALUE"""),"")</f>
        <v/>
      </c>
      <c r="W428" s="65" t="str">
        <f ca="1">IFERROR(__xludf.DUMMYFUNCTION("""COMPUTED_VALUE"""),"")</f>
        <v/>
      </c>
      <c r="X428" s="65" t="str">
        <f ca="1">IFERROR(__xludf.DUMMYFUNCTION("""COMPUTED_VALUE"""),"")</f>
        <v/>
      </c>
      <c r="Y428" s="65" t="str">
        <f ca="1">IFERROR(__xludf.DUMMYFUNCTION("""COMPUTED_VALUE"""),"")</f>
        <v/>
      </c>
      <c r="Z428" s="65" t="str">
        <f ca="1">IFERROR(__xludf.DUMMYFUNCTION("""COMPUTED_VALUE"""),"")</f>
        <v/>
      </c>
      <c r="AA428" s="65" t="str">
        <f ca="1">IFERROR(__xludf.DUMMYFUNCTION("""COMPUTED_VALUE"""),"")</f>
        <v/>
      </c>
      <c r="AB428" s="65" t="str">
        <f ca="1">IFERROR(__xludf.DUMMYFUNCTION("""COMPUTED_VALUE"""),"")</f>
        <v/>
      </c>
      <c r="AC428" s="65" t="str">
        <f ca="1">IFERROR(__xludf.DUMMYFUNCTION("""COMPUTED_VALUE"""),"")</f>
        <v/>
      </c>
      <c r="AD428" s="65" t="str">
        <f ca="1">IFERROR(__xludf.DUMMYFUNCTION("""COMPUTED_VALUE"""),"")</f>
        <v/>
      </c>
      <c r="AE428" s="65" t="str">
        <f ca="1">IFERROR(__xludf.DUMMYFUNCTION("""COMPUTED_VALUE"""),"")</f>
        <v/>
      </c>
      <c r="AF428" s="65" t="str">
        <f ca="1">IFERROR(__xludf.DUMMYFUNCTION("""COMPUTED_VALUE"""),"")</f>
        <v/>
      </c>
      <c r="AG428" s="65" t="str">
        <f ca="1">IFERROR(__xludf.DUMMYFUNCTION("""COMPUTED_VALUE"""),"")</f>
        <v/>
      </c>
    </row>
    <row r="429" spans="1:33" ht="13">
      <c r="A429" s="63">
        <v>3</v>
      </c>
      <c r="B429" s="64" t="str">
        <f ca="1">IFERROR(__xludf.DUMMYFUNCTION("""COMPUTED_VALUE"""),"IE LA DESPENSA - CIUDAD VERDE")</f>
        <v>IE LA DESPENSA - CIUDAD VERDE</v>
      </c>
      <c r="C429" s="65">
        <f ca="1">IFERROR(__xludf.DUMMYFUNCTION("""COMPUTED_VALUE"""),12)</f>
        <v>12</v>
      </c>
      <c r="D429" s="66" t="str">
        <f ca="1">IFERROR(__xludf.DUMMYFUNCTION("""COMPUTED_VALUE"""),"Pendiente por Digitar")</f>
        <v>Pendiente por Digitar</v>
      </c>
      <c r="E429" s="65" t="str">
        <f ca="1">IFERROR(__xludf.DUMMYFUNCTION("""COMPUTED_VALUE"""),"")</f>
        <v/>
      </c>
      <c r="F429" s="65" t="str">
        <f ca="1">IFERROR(__xludf.DUMMYFUNCTION("""COMPUTED_VALUE"""),"")</f>
        <v/>
      </c>
      <c r="G429" s="65" t="str">
        <f ca="1">IFERROR(__xludf.DUMMYFUNCTION("""COMPUTED_VALUE"""),"")</f>
        <v/>
      </c>
      <c r="H429" s="65" t="str">
        <f ca="1">IFERROR(__xludf.DUMMYFUNCTION("""COMPUTED_VALUE"""),"")</f>
        <v/>
      </c>
      <c r="I429" s="65" t="str">
        <f ca="1">IFERROR(__xludf.DUMMYFUNCTION("""COMPUTED_VALUE"""),"")</f>
        <v/>
      </c>
      <c r="J429" s="65" t="str">
        <f ca="1">IFERROR(__xludf.DUMMYFUNCTION("""COMPUTED_VALUE"""),"")</f>
        <v/>
      </c>
      <c r="K429" s="65" t="str">
        <f ca="1">IFERROR(__xludf.DUMMYFUNCTION("""COMPUTED_VALUE"""),"")</f>
        <v/>
      </c>
      <c r="L429" s="65" t="str">
        <f ca="1">IFERROR(__xludf.DUMMYFUNCTION("""COMPUTED_VALUE"""),"")</f>
        <v/>
      </c>
      <c r="M429" s="65" t="str">
        <f ca="1">IFERROR(__xludf.DUMMYFUNCTION("""COMPUTED_VALUE"""),"")</f>
        <v/>
      </c>
      <c r="N429" s="65" t="str">
        <f ca="1">IFERROR(__xludf.DUMMYFUNCTION("""COMPUTED_VALUE"""),"")</f>
        <v/>
      </c>
      <c r="O429" s="65" t="str">
        <f ca="1">IFERROR(__xludf.DUMMYFUNCTION("""COMPUTED_VALUE"""),"")</f>
        <v/>
      </c>
      <c r="P429" s="65" t="str">
        <f ca="1">IFERROR(__xludf.DUMMYFUNCTION("""COMPUTED_VALUE"""),"")</f>
        <v/>
      </c>
      <c r="Q429" s="65" t="str">
        <f ca="1">IFERROR(__xludf.DUMMYFUNCTION("""COMPUTED_VALUE"""),"")</f>
        <v/>
      </c>
      <c r="R429" s="65" t="str">
        <f ca="1">IFERROR(__xludf.DUMMYFUNCTION("""COMPUTED_VALUE"""),"")</f>
        <v/>
      </c>
      <c r="S429" s="65" t="str">
        <f ca="1">IFERROR(__xludf.DUMMYFUNCTION("""COMPUTED_VALUE"""),"")</f>
        <v/>
      </c>
      <c r="T429" s="65" t="str">
        <f ca="1">IFERROR(__xludf.DUMMYFUNCTION("""COMPUTED_VALUE"""),"")</f>
        <v/>
      </c>
      <c r="U429" s="65" t="str">
        <f ca="1">IFERROR(__xludf.DUMMYFUNCTION("""COMPUTED_VALUE"""),"")</f>
        <v/>
      </c>
      <c r="V429" s="65" t="str">
        <f ca="1">IFERROR(__xludf.DUMMYFUNCTION("""COMPUTED_VALUE"""),"")</f>
        <v/>
      </c>
      <c r="W429" s="65" t="str">
        <f ca="1">IFERROR(__xludf.DUMMYFUNCTION("""COMPUTED_VALUE"""),"")</f>
        <v/>
      </c>
      <c r="X429" s="65" t="str">
        <f ca="1">IFERROR(__xludf.DUMMYFUNCTION("""COMPUTED_VALUE"""),"")</f>
        <v/>
      </c>
      <c r="Y429" s="65" t="str">
        <f ca="1">IFERROR(__xludf.DUMMYFUNCTION("""COMPUTED_VALUE"""),"")</f>
        <v/>
      </c>
      <c r="Z429" s="65" t="str">
        <f ca="1">IFERROR(__xludf.DUMMYFUNCTION("""COMPUTED_VALUE"""),"")</f>
        <v/>
      </c>
      <c r="AA429" s="65" t="str">
        <f ca="1">IFERROR(__xludf.DUMMYFUNCTION("""COMPUTED_VALUE"""),"")</f>
        <v/>
      </c>
      <c r="AB429" s="65" t="str">
        <f ca="1">IFERROR(__xludf.DUMMYFUNCTION("""COMPUTED_VALUE"""),"")</f>
        <v/>
      </c>
      <c r="AC429" s="65" t="str">
        <f ca="1">IFERROR(__xludf.DUMMYFUNCTION("""COMPUTED_VALUE"""),"")</f>
        <v/>
      </c>
      <c r="AD429" s="65" t="str">
        <f ca="1">IFERROR(__xludf.DUMMYFUNCTION("""COMPUTED_VALUE"""),"")</f>
        <v/>
      </c>
      <c r="AE429" s="65" t="str">
        <f ca="1">IFERROR(__xludf.DUMMYFUNCTION("""COMPUTED_VALUE"""),"")</f>
        <v/>
      </c>
      <c r="AF429" s="65" t="str">
        <f ca="1">IFERROR(__xludf.DUMMYFUNCTION("""COMPUTED_VALUE"""),"")</f>
        <v/>
      </c>
      <c r="AG429" s="65" t="str">
        <f ca="1">IFERROR(__xludf.DUMMYFUNCTION("""COMPUTED_VALUE"""),"")</f>
        <v/>
      </c>
    </row>
    <row r="430" spans="1:33" ht="13">
      <c r="A430" s="63">
        <v>3</v>
      </c>
      <c r="B430" s="64" t="str">
        <f ca="1">IFERROR(__xludf.DUMMYFUNCTION("""COMPUTED_VALUE"""),"IE LA DESPENSA - CIUDAD VERDE")</f>
        <v>IE LA DESPENSA - CIUDAD VERDE</v>
      </c>
      <c r="C430" s="65">
        <f ca="1">IFERROR(__xludf.DUMMYFUNCTION("""COMPUTED_VALUE"""),13)</f>
        <v>13</v>
      </c>
      <c r="D430" s="66" t="str">
        <f ca="1">IFERROR(__xludf.DUMMYFUNCTION("""COMPUTED_VALUE"""),"Pendiente por Digitar")</f>
        <v>Pendiente por Digitar</v>
      </c>
      <c r="E430" s="65" t="str">
        <f ca="1">IFERROR(__xludf.DUMMYFUNCTION("""COMPUTED_VALUE"""),"")</f>
        <v/>
      </c>
      <c r="F430" s="65" t="str">
        <f ca="1">IFERROR(__xludf.DUMMYFUNCTION("""COMPUTED_VALUE"""),"")</f>
        <v/>
      </c>
      <c r="G430" s="65" t="str">
        <f ca="1">IFERROR(__xludf.DUMMYFUNCTION("""COMPUTED_VALUE"""),"")</f>
        <v/>
      </c>
      <c r="H430" s="65" t="str">
        <f ca="1">IFERROR(__xludf.DUMMYFUNCTION("""COMPUTED_VALUE"""),"")</f>
        <v/>
      </c>
      <c r="I430" s="65" t="str">
        <f ca="1">IFERROR(__xludf.DUMMYFUNCTION("""COMPUTED_VALUE"""),"")</f>
        <v/>
      </c>
      <c r="J430" s="65" t="str">
        <f ca="1">IFERROR(__xludf.DUMMYFUNCTION("""COMPUTED_VALUE"""),"")</f>
        <v/>
      </c>
      <c r="K430" s="65" t="str">
        <f ca="1">IFERROR(__xludf.DUMMYFUNCTION("""COMPUTED_VALUE"""),"")</f>
        <v/>
      </c>
      <c r="L430" s="65" t="str">
        <f ca="1">IFERROR(__xludf.DUMMYFUNCTION("""COMPUTED_VALUE"""),"")</f>
        <v/>
      </c>
      <c r="M430" s="65" t="str">
        <f ca="1">IFERROR(__xludf.DUMMYFUNCTION("""COMPUTED_VALUE"""),"")</f>
        <v/>
      </c>
      <c r="N430" s="65" t="str">
        <f ca="1">IFERROR(__xludf.DUMMYFUNCTION("""COMPUTED_VALUE"""),"")</f>
        <v/>
      </c>
      <c r="O430" s="65" t="str">
        <f ca="1">IFERROR(__xludf.DUMMYFUNCTION("""COMPUTED_VALUE"""),"")</f>
        <v/>
      </c>
      <c r="P430" s="65" t="str">
        <f ca="1">IFERROR(__xludf.DUMMYFUNCTION("""COMPUTED_VALUE"""),"")</f>
        <v/>
      </c>
      <c r="Q430" s="65" t="str">
        <f ca="1">IFERROR(__xludf.DUMMYFUNCTION("""COMPUTED_VALUE"""),"")</f>
        <v/>
      </c>
      <c r="R430" s="65" t="str">
        <f ca="1">IFERROR(__xludf.DUMMYFUNCTION("""COMPUTED_VALUE"""),"")</f>
        <v/>
      </c>
      <c r="S430" s="65" t="str">
        <f ca="1">IFERROR(__xludf.DUMMYFUNCTION("""COMPUTED_VALUE"""),"")</f>
        <v/>
      </c>
      <c r="T430" s="65" t="str">
        <f ca="1">IFERROR(__xludf.DUMMYFUNCTION("""COMPUTED_VALUE"""),"")</f>
        <v/>
      </c>
      <c r="U430" s="65" t="str">
        <f ca="1">IFERROR(__xludf.DUMMYFUNCTION("""COMPUTED_VALUE"""),"")</f>
        <v/>
      </c>
      <c r="V430" s="65" t="str">
        <f ca="1">IFERROR(__xludf.DUMMYFUNCTION("""COMPUTED_VALUE"""),"")</f>
        <v/>
      </c>
      <c r="W430" s="65" t="str">
        <f ca="1">IFERROR(__xludf.DUMMYFUNCTION("""COMPUTED_VALUE"""),"")</f>
        <v/>
      </c>
      <c r="X430" s="65" t="str">
        <f ca="1">IFERROR(__xludf.DUMMYFUNCTION("""COMPUTED_VALUE"""),"")</f>
        <v/>
      </c>
      <c r="Y430" s="65" t="str">
        <f ca="1">IFERROR(__xludf.DUMMYFUNCTION("""COMPUTED_VALUE"""),"")</f>
        <v/>
      </c>
      <c r="Z430" s="65" t="str">
        <f ca="1">IFERROR(__xludf.DUMMYFUNCTION("""COMPUTED_VALUE"""),"")</f>
        <v/>
      </c>
      <c r="AA430" s="65" t="str">
        <f ca="1">IFERROR(__xludf.DUMMYFUNCTION("""COMPUTED_VALUE"""),"")</f>
        <v/>
      </c>
      <c r="AB430" s="65" t="str">
        <f ca="1">IFERROR(__xludf.DUMMYFUNCTION("""COMPUTED_VALUE"""),"")</f>
        <v/>
      </c>
      <c r="AC430" s="65" t="str">
        <f ca="1">IFERROR(__xludf.DUMMYFUNCTION("""COMPUTED_VALUE"""),"")</f>
        <v/>
      </c>
      <c r="AD430" s="65" t="str">
        <f ca="1">IFERROR(__xludf.DUMMYFUNCTION("""COMPUTED_VALUE"""),"")</f>
        <v/>
      </c>
      <c r="AE430" s="65" t="str">
        <f ca="1">IFERROR(__xludf.DUMMYFUNCTION("""COMPUTED_VALUE"""),"")</f>
        <v/>
      </c>
      <c r="AF430" s="65" t="str">
        <f ca="1">IFERROR(__xludf.DUMMYFUNCTION("""COMPUTED_VALUE"""),"")</f>
        <v/>
      </c>
      <c r="AG430" s="65" t="str">
        <f ca="1">IFERROR(__xludf.DUMMYFUNCTION("""COMPUTED_VALUE"""),"")</f>
        <v/>
      </c>
    </row>
    <row r="431" spans="1:33" ht="13">
      <c r="A431" s="63">
        <v>3</v>
      </c>
      <c r="B431" s="64" t="str">
        <f ca="1">IFERROR(__xludf.DUMMYFUNCTION("""COMPUTED_VALUE"""),"IE LA DESPENSA - CIUDAD VERDE")</f>
        <v>IE LA DESPENSA - CIUDAD VERDE</v>
      </c>
      <c r="C431" s="65">
        <f ca="1">IFERROR(__xludf.DUMMYFUNCTION("""COMPUTED_VALUE"""),14)</f>
        <v>14</v>
      </c>
      <c r="D431" s="66" t="str">
        <f ca="1">IFERROR(__xludf.DUMMYFUNCTION("""COMPUTED_VALUE"""),"Pendiente por Digitar")</f>
        <v>Pendiente por Digitar</v>
      </c>
      <c r="E431" s="65" t="str">
        <f ca="1">IFERROR(__xludf.DUMMYFUNCTION("""COMPUTED_VALUE"""),"")</f>
        <v/>
      </c>
      <c r="F431" s="65" t="str">
        <f ca="1">IFERROR(__xludf.DUMMYFUNCTION("""COMPUTED_VALUE"""),"")</f>
        <v/>
      </c>
      <c r="G431" s="65" t="str">
        <f ca="1">IFERROR(__xludf.DUMMYFUNCTION("""COMPUTED_VALUE"""),"")</f>
        <v/>
      </c>
      <c r="H431" s="65" t="str">
        <f ca="1">IFERROR(__xludf.DUMMYFUNCTION("""COMPUTED_VALUE"""),"")</f>
        <v/>
      </c>
      <c r="I431" s="65" t="str">
        <f ca="1">IFERROR(__xludf.DUMMYFUNCTION("""COMPUTED_VALUE"""),"")</f>
        <v/>
      </c>
      <c r="J431" s="65" t="str">
        <f ca="1">IFERROR(__xludf.DUMMYFUNCTION("""COMPUTED_VALUE"""),"")</f>
        <v/>
      </c>
      <c r="K431" s="65" t="str">
        <f ca="1">IFERROR(__xludf.DUMMYFUNCTION("""COMPUTED_VALUE"""),"")</f>
        <v/>
      </c>
      <c r="L431" s="65" t="str">
        <f ca="1">IFERROR(__xludf.DUMMYFUNCTION("""COMPUTED_VALUE"""),"")</f>
        <v/>
      </c>
      <c r="M431" s="65" t="str">
        <f ca="1">IFERROR(__xludf.DUMMYFUNCTION("""COMPUTED_VALUE"""),"")</f>
        <v/>
      </c>
      <c r="N431" s="65" t="str">
        <f ca="1">IFERROR(__xludf.DUMMYFUNCTION("""COMPUTED_VALUE"""),"")</f>
        <v/>
      </c>
      <c r="O431" s="65" t="str">
        <f ca="1">IFERROR(__xludf.DUMMYFUNCTION("""COMPUTED_VALUE"""),"")</f>
        <v/>
      </c>
      <c r="P431" s="65" t="str">
        <f ca="1">IFERROR(__xludf.DUMMYFUNCTION("""COMPUTED_VALUE"""),"")</f>
        <v/>
      </c>
      <c r="Q431" s="65" t="str">
        <f ca="1">IFERROR(__xludf.DUMMYFUNCTION("""COMPUTED_VALUE"""),"")</f>
        <v/>
      </c>
      <c r="R431" s="65" t="str">
        <f ca="1">IFERROR(__xludf.DUMMYFUNCTION("""COMPUTED_VALUE"""),"")</f>
        <v/>
      </c>
      <c r="S431" s="65" t="str">
        <f ca="1">IFERROR(__xludf.DUMMYFUNCTION("""COMPUTED_VALUE"""),"")</f>
        <v/>
      </c>
      <c r="T431" s="65" t="str">
        <f ca="1">IFERROR(__xludf.DUMMYFUNCTION("""COMPUTED_VALUE"""),"")</f>
        <v/>
      </c>
      <c r="U431" s="65" t="str">
        <f ca="1">IFERROR(__xludf.DUMMYFUNCTION("""COMPUTED_VALUE"""),"")</f>
        <v/>
      </c>
      <c r="V431" s="65" t="str">
        <f ca="1">IFERROR(__xludf.DUMMYFUNCTION("""COMPUTED_VALUE"""),"")</f>
        <v/>
      </c>
      <c r="W431" s="65" t="str">
        <f ca="1">IFERROR(__xludf.DUMMYFUNCTION("""COMPUTED_VALUE"""),"")</f>
        <v/>
      </c>
      <c r="X431" s="65" t="str">
        <f ca="1">IFERROR(__xludf.DUMMYFUNCTION("""COMPUTED_VALUE"""),"")</f>
        <v/>
      </c>
      <c r="Y431" s="65" t="str">
        <f ca="1">IFERROR(__xludf.DUMMYFUNCTION("""COMPUTED_VALUE"""),"")</f>
        <v/>
      </c>
      <c r="Z431" s="65" t="str">
        <f ca="1">IFERROR(__xludf.DUMMYFUNCTION("""COMPUTED_VALUE"""),"")</f>
        <v/>
      </c>
      <c r="AA431" s="65" t="str">
        <f ca="1">IFERROR(__xludf.DUMMYFUNCTION("""COMPUTED_VALUE"""),"")</f>
        <v/>
      </c>
      <c r="AB431" s="65" t="str">
        <f ca="1">IFERROR(__xludf.DUMMYFUNCTION("""COMPUTED_VALUE"""),"")</f>
        <v/>
      </c>
      <c r="AC431" s="65" t="str">
        <f ca="1">IFERROR(__xludf.DUMMYFUNCTION("""COMPUTED_VALUE"""),"")</f>
        <v/>
      </c>
      <c r="AD431" s="65" t="str">
        <f ca="1">IFERROR(__xludf.DUMMYFUNCTION("""COMPUTED_VALUE"""),"")</f>
        <v/>
      </c>
      <c r="AE431" s="65" t="str">
        <f ca="1">IFERROR(__xludf.DUMMYFUNCTION("""COMPUTED_VALUE"""),"")</f>
        <v/>
      </c>
      <c r="AF431" s="65" t="str">
        <f ca="1">IFERROR(__xludf.DUMMYFUNCTION("""COMPUTED_VALUE"""),"")</f>
        <v/>
      </c>
      <c r="AG431" s="65" t="str">
        <f ca="1">IFERROR(__xludf.DUMMYFUNCTION("""COMPUTED_VALUE"""),"")</f>
        <v/>
      </c>
    </row>
    <row r="432" spans="1:33" ht="13">
      <c r="A432" s="63">
        <v>3</v>
      </c>
      <c r="B432" s="64" t="str">
        <f ca="1">IFERROR(__xludf.DUMMYFUNCTION("""COMPUTED_VALUE"""),"IE LA DESPENSA - CIUDAD VERDE")</f>
        <v>IE LA DESPENSA - CIUDAD VERDE</v>
      </c>
      <c r="C432" s="65">
        <f ca="1">IFERROR(__xludf.DUMMYFUNCTION("""COMPUTED_VALUE"""),15)</f>
        <v>15</v>
      </c>
      <c r="D432" s="66" t="str">
        <f ca="1">IFERROR(__xludf.DUMMYFUNCTION("""COMPUTED_VALUE"""),"Pendiente por Digitar")</f>
        <v>Pendiente por Digitar</v>
      </c>
      <c r="E432" s="65" t="str">
        <f ca="1">IFERROR(__xludf.DUMMYFUNCTION("""COMPUTED_VALUE"""),"")</f>
        <v/>
      </c>
      <c r="F432" s="65" t="str">
        <f ca="1">IFERROR(__xludf.DUMMYFUNCTION("""COMPUTED_VALUE"""),"")</f>
        <v/>
      </c>
      <c r="G432" s="65" t="str">
        <f ca="1">IFERROR(__xludf.DUMMYFUNCTION("""COMPUTED_VALUE"""),"")</f>
        <v/>
      </c>
      <c r="H432" s="65" t="str">
        <f ca="1">IFERROR(__xludf.DUMMYFUNCTION("""COMPUTED_VALUE"""),"")</f>
        <v/>
      </c>
      <c r="I432" s="65" t="str">
        <f ca="1">IFERROR(__xludf.DUMMYFUNCTION("""COMPUTED_VALUE"""),"")</f>
        <v/>
      </c>
      <c r="J432" s="65" t="str">
        <f ca="1">IFERROR(__xludf.DUMMYFUNCTION("""COMPUTED_VALUE"""),"")</f>
        <v/>
      </c>
      <c r="K432" s="65" t="str">
        <f ca="1">IFERROR(__xludf.DUMMYFUNCTION("""COMPUTED_VALUE"""),"")</f>
        <v/>
      </c>
      <c r="L432" s="65" t="str">
        <f ca="1">IFERROR(__xludf.DUMMYFUNCTION("""COMPUTED_VALUE"""),"")</f>
        <v/>
      </c>
      <c r="M432" s="65" t="str">
        <f ca="1">IFERROR(__xludf.DUMMYFUNCTION("""COMPUTED_VALUE"""),"")</f>
        <v/>
      </c>
      <c r="N432" s="65" t="str">
        <f ca="1">IFERROR(__xludf.DUMMYFUNCTION("""COMPUTED_VALUE"""),"")</f>
        <v/>
      </c>
      <c r="O432" s="65" t="str">
        <f ca="1">IFERROR(__xludf.DUMMYFUNCTION("""COMPUTED_VALUE"""),"")</f>
        <v/>
      </c>
      <c r="P432" s="65" t="str">
        <f ca="1">IFERROR(__xludf.DUMMYFUNCTION("""COMPUTED_VALUE"""),"")</f>
        <v/>
      </c>
      <c r="Q432" s="65" t="str">
        <f ca="1">IFERROR(__xludf.DUMMYFUNCTION("""COMPUTED_VALUE"""),"")</f>
        <v/>
      </c>
      <c r="R432" s="65" t="str">
        <f ca="1">IFERROR(__xludf.DUMMYFUNCTION("""COMPUTED_VALUE"""),"")</f>
        <v/>
      </c>
      <c r="S432" s="65" t="str">
        <f ca="1">IFERROR(__xludf.DUMMYFUNCTION("""COMPUTED_VALUE"""),"")</f>
        <v/>
      </c>
      <c r="T432" s="65" t="str">
        <f ca="1">IFERROR(__xludf.DUMMYFUNCTION("""COMPUTED_VALUE"""),"")</f>
        <v/>
      </c>
      <c r="U432" s="65" t="str">
        <f ca="1">IFERROR(__xludf.DUMMYFUNCTION("""COMPUTED_VALUE"""),"")</f>
        <v/>
      </c>
      <c r="V432" s="65" t="str">
        <f ca="1">IFERROR(__xludf.DUMMYFUNCTION("""COMPUTED_VALUE"""),"")</f>
        <v/>
      </c>
      <c r="W432" s="65" t="str">
        <f ca="1">IFERROR(__xludf.DUMMYFUNCTION("""COMPUTED_VALUE"""),"")</f>
        <v/>
      </c>
      <c r="X432" s="65" t="str">
        <f ca="1">IFERROR(__xludf.DUMMYFUNCTION("""COMPUTED_VALUE"""),"")</f>
        <v/>
      </c>
      <c r="Y432" s="65" t="str">
        <f ca="1">IFERROR(__xludf.DUMMYFUNCTION("""COMPUTED_VALUE"""),"")</f>
        <v/>
      </c>
      <c r="Z432" s="65" t="str">
        <f ca="1">IFERROR(__xludf.DUMMYFUNCTION("""COMPUTED_VALUE"""),"")</f>
        <v/>
      </c>
      <c r="AA432" s="65" t="str">
        <f ca="1">IFERROR(__xludf.DUMMYFUNCTION("""COMPUTED_VALUE"""),"")</f>
        <v/>
      </c>
      <c r="AB432" s="65" t="str">
        <f ca="1">IFERROR(__xludf.DUMMYFUNCTION("""COMPUTED_VALUE"""),"")</f>
        <v/>
      </c>
      <c r="AC432" s="65" t="str">
        <f ca="1">IFERROR(__xludf.DUMMYFUNCTION("""COMPUTED_VALUE"""),"")</f>
        <v/>
      </c>
      <c r="AD432" s="65" t="str">
        <f ca="1">IFERROR(__xludf.DUMMYFUNCTION("""COMPUTED_VALUE"""),"")</f>
        <v/>
      </c>
      <c r="AE432" s="65" t="str">
        <f ca="1">IFERROR(__xludf.DUMMYFUNCTION("""COMPUTED_VALUE"""),"")</f>
        <v/>
      </c>
      <c r="AF432" s="65" t="str">
        <f ca="1">IFERROR(__xludf.DUMMYFUNCTION("""COMPUTED_VALUE"""),"")</f>
        <v/>
      </c>
      <c r="AG432" s="65" t="str">
        <f ca="1">IFERROR(__xludf.DUMMYFUNCTION("""COMPUTED_VALUE"""),"")</f>
        <v/>
      </c>
    </row>
    <row r="433" spans="1:33" ht="13">
      <c r="A433" s="63">
        <v>3</v>
      </c>
      <c r="B433" s="64" t="str">
        <f ca="1">IFERROR(__xludf.DUMMYFUNCTION("""COMPUTED_VALUE"""),"IE LA DESPENSA - CIUDAD VERDE")</f>
        <v>IE LA DESPENSA - CIUDAD VERDE</v>
      </c>
      <c r="C433" s="65">
        <f ca="1">IFERROR(__xludf.DUMMYFUNCTION("""COMPUTED_VALUE"""),16)</f>
        <v>16</v>
      </c>
      <c r="D433" s="66" t="str">
        <f ca="1">IFERROR(__xludf.DUMMYFUNCTION("""COMPUTED_VALUE"""),"Pendiente por Digitar")</f>
        <v>Pendiente por Digitar</v>
      </c>
      <c r="E433" s="65" t="str">
        <f ca="1">IFERROR(__xludf.DUMMYFUNCTION("""COMPUTED_VALUE"""),"")</f>
        <v/>
      </c>
      <c r="F433" s="65" t="str">
        <f ca="1">IFERROR(__xludf.DUMMYFUNCTION("""COMPUTED_VALUE"""),"")</f>
        <v/>
      </c>
      <c r="G433" s="65" t="str">
        <f ca="1">IFERROR(__xludf.DUMMYFUNCTION("""COMPUTED_VALUE"""),"")</f>
        <v/>
      </c>
      <c r="H433" s="65" t="str">
        <f ca="1">IFERROR(__xludf.DUMMYFUNCTION("""COMPUTED_VALUE"""),"")</f>
        <v/>
      </c>
      <c r="I433" s="65" t="str">
        <f ca="1">IFERROR(__xludf.DUMMYFUNCTION("""COMPUTED_VALUE"""),"")</f>
        <v/>
      </c>
      <c r="J433" s="65" t="str">
        <f ca="1">IFERROR(__xludf.DUMMYFUNCTION("""COMPUTED_VALUE"""),"")</f>
        <v/>
      </c>
      <c r="K433" s="65" t="str">
        <f ca="1">IFERROR(__xludf.DUMMYFUNCTION("""COMPUTED_VALUE"""),"")</f>
        <v/>
      </c>
      <c r="L433" s="65" t="str">
        <f ca="1">IFERROR(__xludf.DUMMYFUNCTION("""COMPUTED_VALUE"""),"")</f>
        <v/>
      </c>
      <c r="M433" s="65" t="str">
        <f ca="1">IFERROR(__xludf.DUMMYFUNCTION("""COMPUTED_VALUE"""),"")</f>
        <v/>
      </c>
      <c r="N433" s="65" t="str">
        <f ca="1">IFERROR(__xludf.DUMMYFUNCTION("""COMPUTED_VALUE"""),"")</f>
        <v/>
      </c>
      <c r="O433" s="65" t="str">
        <f ca="1">IFERROR(__xludf.DUMMYFUNCTION("""COMPUTED_VALUE"""),"")</f>
        <v/>
      </c>
      <c r="P433" s="65" t="str">
        <f ca="1">IFERROR(__xludf.DUMMYFUNCTION("""COMPUTED_VALUE"""),"")</f>
        <v/>
      </c>
      <c r="Q433" s="65" t="str">
        <f ca="1">IFERROR(__xludf.DUMMYFUNCTION("""COMPUTED_VALUE"""),"")</f>
        <v/>
      </c>
      <c r="R433" s="65" t="str">
        <f ca="1">IFERROR(__xludf.DUMMYFUNCTION("""COMPUTED_VALUE"""),"")</f>
        <v/>
      </c>
      <c r="S433" s="65" t="str">
        <f ca="1">IFERROR(__xludf.DUMMYFUNCTION("""COMPUTED_VALUE"""),"")</f>
        <v/>
      </c>
      <c r="T433" s="65" t="str">
        <f ca="1">IFERROR(__xludf.DUMMYFUNCTION("""COMPUTED_VALUE"""),"")</f>
        <v/>
      </c>
      <c r="U433" s="65" t="str">
        <f ca="1">IFERROR(__xludf.DUMMYFUNCTION("""COMPUTED_VALUE"""),"")</f>
        <v/>
      </c>
      <c r="V433" s="65" t="str">
        <f ca="1">IFERROR(__xludf.DUMMYFUNCTION("""COMPUTED_VALUE"""),"")</f>
        <v/>
      </c>
      <c r="W433" s="65" t="str">
        <f ca="1">IFERROR(__xludf.DUMMYFUNCTION("""COMPUTED_VALUE"""),"")</f>
        <v/>
      </c>
      <c r="X433" s="65" t="str">
        <f ca="1">IFERROR(__xludf.DUMMYFUNCTION("""COMPUTED_VALUE"""),"")</f>
        <v/>
      </c>
      <c r="Y433" s="65" t="str">
        <f ca="1">IFERROR(__xludf.DUMMYFUNCTION("""COMPUTED_VALUE"""),"")</f>
        <v/>
      </c>
      <c r="Z433" s="65" t="str">
        <f ca="1">IFERROR(__xludf.DUMMYFUNCTION("""COMPUTED_VALUE"""),"")</f>
        <v/>
      </c>
      <c r="AA433" s="65" t="str">
        <f ca="1">IFERROR(__xludf.DUMMYFUNCTION("""COMPUTED_VALUE"""),"")</f>
        <v/>
      </c>
      <c r="AB433" s="65" t="str">
        <f ca="1">IFERROR(__xludf.DUMMYFUNCTION("""COMPUTED_VALUE"""),"")</f>
        <v/>
      </c>
      <c r="AC433" s="65" t="str">
        <f ca="1">IFERROR(__xludf.DUMMYFUNCTION("""COMPUTED_VALUE"""),"")</f>
        <v/>
      </c>
      <c r="AD433" s="65" t="str">
        <f ca="1">IFERROR(__xludf.DUMMYFUNCTION("""COMPUTED_VALUE"""),"")</f>
        <v/>
      </c>
      <c r="AE433" s="65" t="str">
        <f ca="1">IFERROR(__xludf.DUMMYFUNCTION("""COMPUTED_VALUE"""),"")</f>
        <v/>
      </c>
      <c r="AF433" s="65" t="str">
        <f ca="1">IFERROR(__xludf.DUMMYFUNCTION("""COMPUTED_VALUE"""),"")</f>
        <v/>
      </c>
      <c r="AG433" s="65" t="str">
        <f ca="1">IFERROR(__xludf.DUMMYFUNCTION("""COMPUTED_VALUE"""),"")</f>
        <v/>
      </c>
    </row>
    <row r="434" spans="1:33" ht="13">
      <c r="A434" s="63">
        <v>3</v>
      </c>
      <c r="B434" s="64" t="str">
        <f ca="1">IFERROR(__xludf.DUMMYFUNCTION("""COMPUTED_VALUE"""),"IE LA DESPENSA - CIUDAD VERDE")</f>
        <v>IE LA DESPENSA - CIUDAD VERDE</v>
      </c>
      <c r="C434" s="65">
        <f ca="1">IFERROR(__xludf.DUMMYFUNCTION("""COMPUTED_VALUE"""),17)</f>
        <v>17</v>
      </c>
      <c r="D434" s="66" t="str">
        <f ca="1">IFERROR(__xludf.DUMMYFUNCTION("""COMPUTED_VALUE"""),"Pendiente por Digitar")</f>
        <v>Pendiente por Digitar</v>
      </c>
      <c r="E434" s="65" t="str">
        <f ca="1">IFERROR(__xludf.DUMMYFUNCTION("""COMPUTED_VALUE"""),"")</f>
        <v/>
      </c>
      <c r="F434" s="65" t="str">
        <f ca="1">IFERROR(__xludf.DUMMYFUNCTION("""COMPUTED_VALUE"""),"")</f>
        <v/>
      </c>
      <c r="G434" s="65" t="str">
        <f ca="1">IFERROR(__xludf.DUMMYFUNCTION("""COMPUTED_VALUE"""),"")</f>
        <v/>
      </c>
      <c r="H434" s="65" t="str">
        <f ca="1">IFERROR(__xludf.DUMMYFUNCTION("""COMPUTED_VALUE"""),"")</f>
        <v/>
      </c>
      <c r="I434" s="65" t="str">
        <f ca="1">IFERROR(__xludf.DUMMYFUNCTION("""COMPUTED_VALUE"""),"")</f>
        <v/>
      </c>
      <c r="J434" s="65" t="str">
        <f ca="1">IFERROR(__xludf.DUMMYFUNCTION("""COMPUTED_VALUE"""),"")</f>
        <v/>
      </c>
      <c r="K434" s="65" t="str">
        <f ca="1">IFERROR(__xludf.DUMMYFUNCTION("""COMPUTED_VALUE"""),"")</f>
        <v/>
      </c>
      <c r="L434" s="65" t="str">
        <f ca="1">IFERROR(__xludf.DUMMYFUNCTION("""COMPUTED_VALUE"""),"")</f>
        <v/>
      </c>
      <c r="M434" s="65" t="str">
        <f ca="1">IFERROR(__xludf.DUMMYFUNCTION("""COMPUTED_VALUE"""),"")</f>
        <v/>
      </c>
      <c r="N434" s="65" t="str">
        <f ca="1">IFERROR(__xludf.DUMMYFUNCTION("""COMPUTED_VALUE"""),"")</f>
        <v/>
      </c>
      <c r="O434" s="65" t="str">
        <f ca="1">IFERROR(__xludf.DUMMYFUNCTION("""COMPUTED_VALUE"""),"")</f>
        <v/>
      </c>
      <c r="P434" s="65" t="str">
        <f ca="1">IFERROR(__xludf.DUMMYFUNCTION("""COMPUTED_VALUE"""),"")</f>
        <v/>
      </c>
      <c r="Q434" s="65" t="str">
        <f ca="1">IFERROR(__xludf.DUMMYFUNCTION("""COMPUTED_VALUE"""),"")</f>
        <v/>
      </c>
      <c r="R434" s="65" t="str">
        <f ca="1">IFERROR(__xludf.DUMMYFUNCTION("""COMPUTED_VALUE"""),"")</f>
        <v/>
      </c>
      <c r="S434" s="65" t="str">
        <f ca="1">IFERROR(__xludf.DUMMYFUNCTION("""COMPUTED_VALUE"""),"")</f>
        <v/>
      </c>
      <c r="T434" s="65" t="str">
        <f ca="1">IFERROR(__xludf.DUMMYFUNCTION("""COMPUTED_VALUE"""),"")</f>
        <v/>
      </c>
      <c r="U434" s="65" t="str">
        <f ca="1">IFERROR(__xludf.DUMMYFUNCTION("""COMPUTED_VALUE"""),"")</f>
        <v/>
      </c>
      <c r="V434" s="65" t="str">
        <f ca="1">IFERROR(__xludf.DUMMYFUNCTION("""COMPUTED_VALUE"""),"")</f>
        <v/>
      </c>
      <c r="W434" s="65" t="str">
        <f ca="1">IFERROR(__xludf.DUMMYFUNCTION("""COMPUTED_VALUE"""),"")</f>
        <v/>
      </c>
      <c r="X434" s="65" t="str">
        <f ca="1">IFERROR(__xludf.DUMMYFUNCTION("""COMPUTED_VALUE"""),"")</f>
        <v/>
      </c>
      <c r="Y434" s="65" t="str">
        <f ca="1">IFERROR(__xludf.DUMMYFUNCTION("""COMPUTED_VALUE"""),"")</f>
        <v/>
      </c>
      <c r="Z434" s="65" t="str">
        <f ca="1">IFERROR(__xludf.DUMMYFUNCTION("""COMPUTED_VALUE"""),"")</f>
        <v/>
      </c>
      <c r="AA434" s="65" t="str">
        <f ca="1">IFERROR(__xludf.DUMMYFUNCTION("""COMPUTED_VALUE"""),"")</f>
        <v/>
      </c>
      <c r="AB434" s="65" t="str">
        <f ca="1">IFERROR(__xludf.DUMMYFUNCTION("""COMPUTED_VALUE"""),"")</f>
        <v/>
      </c>
      <c r="AC434" s="65" t="str">
        <f ca="1">IFERROR(__xludf.DUMMYFUNCTION("""COMPUTED_VALUE"""),"")</f>
        <v/>
      </c>
      <c r="AD434" s="65" t="str">
        <f ca="1">IFERROR(__xludf.DUMMYFUNCTION("""COMPUTED_VALUE"""),"")</f>
        <v/>
      </c>
      <c r="AE434" s="65" t="str">
        <f ca="1">IFERROR(__xludf.DUMMYFUNCTION("""COMPUTED_VALUE"""),"")</f>
        <v/>
      </c>
      <c r="AF434" s="65" t="str">
        <f ca="1">IFERROR(__xludf.DUMMYFUNCTION("""COMPUTED_VALUE"""),"")</f>
        <v/>
      </c>
      <c r="AG434" s="65" t="str">
        <f ca="1">IFERROR(__xludf.DUMMYFUNCTION("""COMPUTED_VALUE"""),"")</f>
        <v/>
      </c>
    </row>
    <row r="435" spans="1:33" ht="13">
      <c r="A435" s="63">
        <v>3</v>
      </c>
      <c r="B435" s="64" t="str">
        <f ca="1">IFERROR(__xludf.DUMMYFUNCTION("""COMPUTED_VALUE"""),"IE LA DESPENSA - CIUDAD VERDE")</f>
        <v>IE LA DESPENSA - CIUDAD VERDE</v>
      </c>
      <c r="C435" s="65">
        <f ca="1">IFERROR(__xludf.DUMMYFUNCTION("""COMPUTED_VALUE"""),18)</f>
        <v>18</v>
      </c>
      <c r="D435" s="66" t="str">
        <f ca="1">IFERROR(__xludf.DUMMYFUNCTION("""COMPUTED_VALUE"""),"Pendiente por Digitar")</f>
        <v>Pendiente por Digitar</v>
      </c>
      <c r="E435" s="65" t="str">
        <f ca="1">IFERROR(__xludf.DUMMYFUNCTION("""COMPUTED_VALUE"""),"")</f>
        <v/>
      </c>
      <c r="F435" s="65" t="str">
        <f ca="1">IFERROR(__xludf.DUMMYFUNCTION("""COMPUTED_VALUE"""),"")</f>
        <v/>
      </c>
      <c r="G435" s="65" t="str">
        <f ca="1">IFERROR(__xludf.DUMMYFUNCTION("""COMPUTED_VALUE"""),"")</f>
        <v/>
      </c>
      <c r="H435" s="65" t="str">
        <f ca="1">IFERROR(__xludf.DUMMYFUNCTION("""COMPUTED_VALUE"""),"")</f>
        <v/>
      </c>
      <c r="I435" s="65" t="str">
        <f ca="1">IFERROR(__xludf.DUMMYFUNCTION("""COMPUTED_VALUE"""),"")</f>
        <v/>
      </c>
      <c r="J435" s="65" t="str">
        <f ca="1">IFERROR(__xludf.DUMMYFUNCTION("""COMPUTED_VALUE"""),"")</f>
        <v/>
      </c>
      <c r="K435" s="65" t="str">
        <f ca="1">IFERROR(__xludf.DUMMYFUNCTION("""COMPUTED_VALUE"""),"")</f>
        <v/>
      </c>
      <c r="L435" s="65" t="str">
        <f ca="1">IFERROR(__xludf.DUMMYFUNCTION("""COMPUTED_VALUE"""),"")</f>
        <v/>
      </c>
      <c r="M435" s="65" t="str">
        <f ca="1">IFERROR(__xludf.DUMMYFUNCTION("""COMPUTED_VALUE"""),"")</f>
        <v/>
      </c>
      <c r="N435" s="65" t="str">
        <f ca="1">IFERROR(__xludf.DUMMYFUNCTION("""COMPUTED_VALUE"""),"")</f>
        <v/>
      </c>
      <c r="O435" s="65" t="str">
        <f ca="1">IFERROR(__xludf.DUMMYFUNCTION("""COMPUTED_VALUE"""),"")</f>
        <v/>
      </c>
      <c r="P435" s="65" t="str">
        <f ca="1">IFERROR(__xludf.DUMMYFUNCTION("""COMPUTED_VALUE"""),"")</f>
        <v/>
      </c>
      <c r="Q435" s="65" t="str">
        <f ca="1">IFERROR(__xludf.DUMMYFUNCTION("""COMPUTED_VALUE"""),"")</f>
        <v/>
      </c>
      <c r="R435" s="65" t="str">
        <f ca="1">IFERROR(__xludf.DUMMYFUNCTION("""COMPUTED_VALUE"""),"")</f>
        <v/>
      </c>
      <c r="S435" s="65" t="str">
        <f ca="1">IFERROR(__xludf.DUMMYFUNCTION("""COMPUTED_VALUE"""),"")</f>
        <v/>
      </c>
      <c r="T435" s="65" t="str">
        <f ca="1">IFERROR(__xludf.DUMMYFUNCTION("""COMPUTED_VALUE"""),"")</f>
        <v/>
      </c>
      <c r="U435" s="65" t="str">
        <f ca="1">IFERROR(__xludf.DUMMYFUNCTION("""COMPUTED_VALUE"""),"")</f>
        <v/>
      </c>
      <c r="V435" s="65" t="str">
        <f ca="1">IFERROR(__xludf.DUMMYFUNCTION("""COMPUTED_VALUE"""),"")</f>
        <v/>
      </c>
      <c r="W435" s="65" t="str">
        <f ca="1">IFERROR(__xludf.DUMMYFUNCTION("""COMPUTED_VALUE"""),"")</f>
        <v/>
      </c>
      <c r="X435" s="65" t="str">
        <f ca="1">IFERROR(__xludf.DUMMYFUNCTION("""COMPUTED_VALUE"""),"")</f>
        <v/>
      </c>
      <c r="Y435" s="65" t="str">
        <f ca="1">IFERROR(__xludf.DUMMYFUNCTION("""COMPUTED_VALUE"""),"")</f>
        <v/>
      </c>
      <c r="Z435" s="65" t="str">
        <f ca="1">IFERROR(__xludf.DUMMYFUNCTION("""COMPUTED_VALUE"""),"")</f>
        <v/>
      </c>
      <c r="AA435" s="65" t="str">
        <f ca="1">IFERROR(__xludf.DUMMYFUNCTION("""COMPUTED_VALUE"""),"")</f>
        <v/>
      </c>
      <c r="AB435" s="65" t="str">
        <f ca="1">IFERROR(__xludf.DUMMYFUNCTION("""COMPUTED_VALUE"""),"")</f>
        <v/>
      </c>
      <c r="AC435" s="65" t="str">
        <f ca="1">IFERROR(__xludf.DUMMYFUNCTION("""COMPUTED_VALUE"""),"")</f>
        <v/>
      </c>
      <c r="AD435" s="65" t="str">
        <f ca="1">IFERROR(__xludf.DUMMYFUNCTION("""COMPUTED_VALUE"""),"")</f>
        <v/>
      </c>
      <c r="AE435" s="65" t="str">
        <f ca="1">IFERROR(__xludf.DUMMYFUNCTION("""COMPUTED_VALUE"""),"")</f>
        <v/>
      </c>
      <c r="AF435" s="65" t="str">
        <f ca="1">IFERROR(__xludf.DUMMYFUNCTION("""COMPUTED_VALUE"""),"")</f>
        <v/>
      </c>
      <c r="AG435" s="65" t="str">
        <f ca="1">IFERROR(__xludf.DUMMYFUNCTION("""COMPUTED_VALUE"""),"")</f>
        <v/>
      </c>
    </row>
    <row r="436" spans="1:33" ht="13">
      <c r="A436" s="63">
        <v>3</v>
      </c>
      <c r="B436" s="64" t="str">
        <f ca="1">IFERROR(__xludf.DUMMYFUNCTION("""COMPUTED_VALUE"""),"IE LA DESPENSA - CIUDAD VERDE")</f>
        <v>IE LA DESPENSA - CIUDAD VERDE</v>
      </c>
      <c r="C436" s="65">
        <f ca="1">IFERROR(__xludf.DUMMYFUNCTION("""COMPUTED_VALUE"""),19)</f>
        <v>19</v>
      </c>
      <c r="D436" s="66" t="str">
        <f ca="1">IFERROR(__xludf.DUMMYFUNCTION("""COMPUTED_VALUE"""),"Pendiente por Digitar")</f>
        <v>Pendiente por Digitar</v>
      </c>
      <c r="E436" s="65" t="str">
        <f ca="1">IFERROR(__xludf.DUMMYFUNCTION("""COMPUTED_VALUE"""),"")</f>
        <v/>
      </c>
      <c r="F436" s="65" t="str">
        <f ca="1">IFERROR(__xludf.DUMMYFUNCTION("""COMPUTED_VALUE"""),"")</f>
        <v/>
      </c>
      <c r="G436" s="65" t="str">
        <f ca="1">IFERROR(__xludf.DUMMYFUNCTION("""COMPUTED_VALUE"""),"")</f>
        <v/>
      </c>
      <c r="H436" s="65" t="str">
        <f ca="1">IFERROR(__xludf.DUMMYFUNCTION("""COMPUTED_VALUE"""),"")</f>
        <v/>
      </c>
      <c r="I436" s="65" t="str">
        <f ca="1">IFERROR(__xludf.DUMMYFUNCTION("""COMPUTED_VALUE"""),"")</f>
        <v/>
      </c>
      <c r="J436" s="65" t="str">
        <f ca="1">IFERROR(__xludf.DUMMYFUNCTION("""COMPUTED_VALUE"""),"")</f>
        <v/>
      </c>
      <c r="K436" s="65" t="str">
        <f ca="1">IFERROR(__xludf.DUMMYFUNCTION("""COMPUTED_VALUE"""),"")</f>
        <v/>
      </c>
      <c r="L436" s="65" t="str">
        <f ca="1">IFERROR(__xludf.DUMMYFUNCTION("""COMPUTED_VALUE"""),"")</f>
        <v/>
      </c>
      <c r="M436" s="65" t="str">
        <f ca="1">IFERROR(__xludf.DUMMYFUNCTION("""COMPUTED_VALUE"""),"")</f>
        <v/>
      </c>
      <c r="N436" s="65" t="str">
        <f ca="1">IFERROR(__xludf.DUMMYFUNCTION("""COMPUTED_VALUE"""),"")</f>
        <v/>
      </c>
      <c r="O436" s="65" t="str">
        <f ca="1">IFERROR(__xludf.DUMMYFUNCTION("""COMPUTED_VALUE"""),"")</f>
        <v/>
      </c>
      <c r="P436" s="65" t="str">
        <f ca="1">IFERROR(__xludf.DUMMYFUNCTION("""COMPUTED_VALUE"""),"")</f>
        <v/>
      </c>
      <c r="Q436" s="65" t="str">
        <f ca="1">IFERROR(__xludf.DUMMYFUNCTION("""COMPUTED_VALUE"""),"")</f>
        <v/>
      </c>
      <c r="R436" s="65" t="str">
        <f ca="1">IFERROR(__xludf.DUMMYFUNCTION("""COMPUTED_VALUE"""),"")</f>
        <v/>
      </c>
      <c r="S436" s="65" t="str">
        <f ca="1">IFERROR(__xludf.DUMMYFUNCTION("""COMPUTED_VALUE"""),"")</f>
        <v/>
      </c>
      <c r="T436" s="65" t="str">
        <f ca="1">IFERROR(__xludf.DUMMYFUNCTION("""COMPUTED_VALUE"""),"")</f>
        <v/>
      </c>
      <c r="U436" s="65" t="str">
        <f ca="1">IFERROR(__xludf.DUMMYFUNCTION("""COMPUTED_VALUE"""),"")</f>
        <v/>
      </c>
      <c r="V436" s="65" t="str">
        <f ca="1">IFERROR(__xludf.DUMMYFUNCTION("""COMPUTED_VALUE"""),"")</f>
        <v/>
      </c>
      <c r="W436" s="65" t="str">
        <f ca="1">IFERROR(__xludf.DUMMYFUNCTION("""COMPUTED_VALUE"""),"")</f>
        <v/>
      </c>
      <c r="X436" s="65" t="str">
        <f ca="1">IFERROR(__xludf.DUMMYFUNCTION("""COMPUTED_VALUE"""),"")</f>
        <v/>
      </c>
      <c r="Y436" s="65" t="str">
        <f ca="1">IFERROR(__xludf.DUMMYFUNCTION("""COMPUTED_VALUE"""),"")</f>
        <v/>
      </c>
      <c r="Z436" s="65" t="str">
        <f ca="1">IFERROR(__xludf.DUMMYFUNCTION("""COMPUTED_VALUE"""),"")</f>
        <v/>
      </c>
      <c r="AA436" s="65" t="str">
        <f ca="1">IFERROR(__xludf.DUMMYFUNCTION("""COMPUTED_VALUE"""),"")</f>
        <v/>
      </c>
      <c r="AB436" s="65" t="str">
        <f ca="1">IFERROR(__xludf.DUMMYFUNCTION("""COMPUTED_VALUE"""),"")</f>
        <v/>
      </c>
      <c r="AC436" s="65" t="str">
        <f ca="1">IFERROR(__xludf.DUMMYFUNCTION("""COMPUTED_VALUE"""),"")</f>
        <v/>
      </c>
      <c r="AD436" s="65" t="str">
        <f ca="1">IFERROR(__xludf.DUMMYFUNCTION("""COMPUTED_VALUE"""),"")</f>
        <v/>
      </c>
      <c r="AE436" s="65" t="str">
        <f ca="1">IFERROR(__xludf.DUMMYFUNCTION("""COMPUTED_VALUE"""),"")</f>
        <v/>
      </c>
      <c r="AF436" s="65" t="str">
        <f ca="1">IFERROR(__xludf.DUMMYFUNCTION("""COMPUTED_VALUE"""),"")</f>
        <v/>
      </c>
      <c r="AG436" s="65" t="str">
        <f ca="1">IFERROR(__xludf.DUMMYFUNCTION("""COMPUTED_VALUE"""),"")</f>
        <v/>
      </c>
    </row>
    <row r="437" spans="1:33" ht="13">
      <c r="A437" s="63">
        <v>3</v>
      </c>
      <c r="B437" s="64" t="str">
        <f ca="1">IFERROR(__xludf.DUMMYFUNCTION("""COMPUTED_VALUE"""),"IE LA DESPENSA - CIUDAD VERDE")</f>
        <v>IE LA DESPENSA - CIUDAD VERDE</v>
      </c>
      <c r="C437" s="65">
        <f ca="1">IFERROR(__xludf.DUMMYFUNCTION("""COMPUTED_VALUE"""),20)</f>
        <v>20</v>
      </c>
      <c r="D437" s="66" t="str">
        <f ca="1">IFERROR(__xludf.DUMMYFUNCTION("""COMPUTED_VALUE"""),"Pendiente por Digitar")</f>
        <v>Pendiente por Digitar</v>
      </c>
      <c r="E437" s="65" t="str">
        <f ca="1">IFERROR(__xludf.DUMMYFUNCTION("""COMPUTED_VALUE"""),"")</f>
        <v/>
      </c>
      <c r="F437" s="65" t="str">
        <f ca="1">IFERROR(__xludf.DUMMYFUNCTION("""COMPUTED_VALUE"""),"")</f>
        <v/>
      </c>
      <c r="G437" s="65" t="str">
        <f ca="1">IFERROR(__xludf.DUMMYFUNCTION("""COMPUTED_VALUE"""),"")</f>
        <v/>
      </c>
      <c r="H437" s="65" t="str">
        <f ca="1">IFERROR(__xludf.DUMMYFUNCTION("""COMPUTED_VALUE"""),"")</f>
        <v/>
      </c>
      <c r="I437" s="65" t="str">
        <f ca="1">IFERROR(__xludf.DUMMYFUNCTION("""COMPUTED_VALUE"""),"")</f>
        <v/>
      </c>
      <c r="J437" s="65" t="str">
        <f ca="1">IFERROR(__xludf.DUMMYFUNCTION("""COMPUTED_VALUE"""),"")</f>
        <v/>
      </c>
      <c r="K437" s="65" t="str">
        <f ca="1">IFERROR(__xludf.DUMMYFUNCTION("""COMPUTED_VALUE"""),"")</f>
        <v/>
      </c>
      <c r="L437" s="65" t="str">
        <f ca="1">IFERROR(__xludf.DUMMYFUNCTION("""COMPUTED_VALUE"""),"")</f>
        <v/>
      </c>
      <c r="M437" s="65" t="str">
        <f ca="1">IFERROR(__xludf.DUMMYFUNCTION("""COMPUTED_VALUE"""),"")</f>
        <v/>
      </c>
      <c r="N437" s="65" t="str">
        <f ca="1">IFERROR(__xludf.DUMMYFUNCTION("""COMPUTED_VALUE"""),"")</f>
        <v/>
      </c>
      <c r="O437" s="65" t="str">
        <f ca="1">IFERROR(__xludf.DUMMYFUNCTION("""COMPUTED_VALUE"""),"")</f>
        <v/>
      </c>
      <c r="P437" s="65" t="str">
        <f ca="1">IFERROR(__xludf.DUMMYFUNCTION("""COMPUTED_VALUE"""),"")</f>
        <v/>
      </c>
      <c r="Q437" s="65" t="str">
        <f ca="1">IFERROR(__xludf.DUMMYFUNCTION("""COMPUTED_VALUE"""),"")</f>
        <v/>
      </c>
      <c r="R437" s="65" t="str">
        <f ca="1">IFERROR(__xludf.DUMMYFUNCTION("""COMPUTED_VALUE"""),"")</f>
        <v/>
      </c>
      <c r="S437" s="65" t="str">
        <f ca="1">IFERROR(__xludf.DUMMYFUNCTION("""COMPUTED_VALUE"""),"")</f>
        <v/>
      </c>
      <c r="T437" s="65" t="str">
        <f ca="1">IFERROR(__xludf.DUMMYFUNCTION("""COMPUTED_VALUE"""),"")</f>
        <v/>
      </c>
      <c r="U437" s="65" t="str">
        <f ca="1">IFERROR(__xludf.DUMMYFUNCTION("""COMPUTED_VALUE"""),"")</f>
        <v/>
      </c>
      <c r="V437" s="65" t="str">
        <f ca="1">IFERROR(__xludf.DUMMYFUNCTION("""COMPUTED_VALUE"""),"")</f>
        <v/>
      </c>
      <c r="W437" s="65" t="str">
        <f ca="1">IFERROR(__xludf.DUMMYFUNCTION("""COMPUTED_VALUE"""),"")</f>
        <v/>
      </c>
      <c r="X437" s="65" t="str">
        <f ca="1">IFERROR(__xludf.DUMMYFUNCTION("""COMPUTED_VALUE"""),"")</f>
        <v/>
      </c>
      <c r="Y437" s="65" t="str">
        <f ca="1">IFERROR(__xludf.DUMMYFUNCTION("""COMPUTED_VALUE"""),"")</f>
        <v/>
      </c>
      <c r="Z437" s="65" t="str">
        <f ca="1">IFERROR(__xludf.DUMMYFUNCTION("""COMPUTED_VALUE"""),"")</f>
        <v/>
      </c>
      <c r="AA437" s="65" t="str">
        <f ca="1">IFERROR(__xludf.DUMMYFUNCTION("""COMPUTED_VALUE"""),"")</f>
        <v/>
      </c>
      <c r="AB437" s="65" t="str">
        <f ca="1">IFERROR(__xludf.DUMMYFUNCTION("""COMPUTED_VALUE"""),"")</f>
        <v/>
      </c>
      <c r="AC437" s="65" t="str">
        <f ca="1">IFERROR(__xludf.DUMMYFUNCTION("""COMPUTED_VALUE"""),"")</f>
        <v/>
      </c>
      <c r="AD437" s="65" t="str">
        <f ca="1">IFERROR(__xludf.DUMMYFUNCTION("""COMPUTED_VALUE"""),"")</f>
        <v/>
      </c>
      <c r="AE437" s="65" t="str">
        <f ca="1">IFERROR(__xludf.DUMMYFUNCTION("""COMPUTED_VALUE"""),"")</f>
        <v/>
      </c>
      <c r="AF437" s="65" t="str">
        <f ca="1">IFERROR(__xludf.DUMMYFUNCTION("""COMPUTED_VALUE"""),"")</f>
        <v/>
      </c>
      <c r="AG437" s="65" t="str">
        <f ca="1">IFERROR(__xludf.DUMMYFUNCTION("""COMPUTED_VALUE"""),"")</f>
        <v/>
      </c>
    </row>
    <row r="438" spans="1:33" ht="13">
      <c r="A438" s="63">
        <v>3</v>
      </c>
      <c r="B438" s="64" t="str">
        <f ca="1">IFERROR(__xludf.DUMMYFUNCTION("""COMPUTED_VALUE"""),"I.E. LEON XIII - CHILOE")</f>
        <v>I.E. LEON XIII - CHILOE</v>
      </c>
      <c r="C438" s="65">
        <f ca="1">IFERROR(__xludf.DUMMYFUNCTION("""COMPUTED_VALUE"""),1)</f>
        <v>1</v>
      </c>
      <c r="D438" s="66" t="str">
        <f ca="1">IFERROR(__xludf.DUMMYFUNCTION("""COMPUTED_VALUE"""),"Pendiente por Digitar")</f>
        <v>Pendiente por Digitar</v>
      </c>
      <c r="E438" s="65" t="str">
        <f ca="1">IFERROR(__xludf.DUMMYFUNCTION("""COMPUTED_VALUE"""),"")</f>
        <v/>
      </c>
      <c r="F438" s="65" t="str">
        <f ca="1">IFERROR(__xludf.DUMMYFUNCTION("""COMPUTED_VALUE"""),"")</f>
        <v/>
      </c>
      <c r="G438" s="65" t="str">
        <f ca="1">IFERROR(__xludf.DUMMYFUNCTION("""COMPUTED_VALUE"""),"")</f>
        <v/>
      </c>
      <c r="H438" s="65" t="str">
        <f ca="1">IFERROR(__xludf.DUMMYFUNCTION("""COMPUTED_VALUE"""),"")</f>
        <v/>
      </c>
      <c r="I438" s="65" t="str">
        <f ca="1">IFERROR(__xludf.DUMMYFUNCTION("""COMPUTED_VALUE"""),"")</f>
        <v/>
      </c>
      <c r="J438" s="65" t="str">
        <f ca="1">IFERROR(__xludf.DUMMYFUNCTION("""COMPUTED_VALUE"""),"")</f>
        <v/>
      </c>
      <c r="K438" s="65" t="str">
        <f ca="1">IFERROR(__xludf.DUMMYFUNCTION("""COMPUTED_VALUE"""),"")</f>
        <v/>
      </c>
      <c r="L438" s="65" t="str">
        <f ca="1">IFERROR(__xludf.DUMMYFUNCTION("""COMPUTED_VALUE"""),"")</f>
        <v/>
      </c>
      <c r="M438" s="65" t="str">
        <f ca="1">IFERROR(__xludf.DUMMYFUNCTION("""COMPUTED_VALUE"""),"")</f>
        <v/>
      </c>
      <c r="N438" s="65" t="str">
        <f ca="1">IFERROR(__xludf.DUMMYFUNCTION("""COMPUTED_VALUE"""),"")</f>
        <v/>
      </c>
      <c r="O438" s="65" t="str">
        <f ca="1">IFERROR(__xludf.DUMMYFUNCTION("""COMPUTED_VALUE"""),"")</f>
        <v/>
      </c>
      <c r="P438" s="65" t="str">
        <f ca="1">IFERROR(__xludf.DUMMYFUNCTION("""COMPUTED_VALUE"""),"")</f>
        <v/>
      </c>
      <c r="Q438" s="65" t="str">
        <f ca="1">IFERROR(__xludf.DUMMYFUNCTION("""COMPUTED_VALUE"""),"")</f>
        <v/>
      </c>
      <c r="R438" s="65" t="str">
        <f ca="1">IFERROR(__xludf.DUMMYFUNCTION("""COMPUTED_VALUE"""),"")</f>
        <v/>
      </c>
      <c r="S438" s="65" t="str">
        <f ca="1">IFERROR(__xludf.DUMMYFUNCTION("""COMPUTED_VALUE"""),"")</f>
        <v/>
      </c>
      <c r="T438" s="65" t="str">
        <f ca="1">IFERROR(__xludf.DUMMYFUNCTION("""COMPUTED_VALUE"""),"")</f>
        <v/>
      </c>
      <c r="U438" s="65" t="str">
        <f ca="1">IFERROR(__xludf.DUMMYFUNCTION("""COMPUTED_VALUE"""),"")</f>
        <v/>
      </c>
      <c r="V438" s="65" t="str">
        <f ca="1">IFERROR(__xludf.DUMMYFUNCTION("""COMPUTED_VALUE"""),"")</f>
        <v/>
      </c>
      <c r="W438" s="65" t="str">
        <f ca="1">IFERROR(__xludf.DUMMYFUNCTION("""COMPUTED_VALUE"""),"")</f>
        <v/>
      </c>
      <c r="X438" s="65" t="str">
        <f ca="1">IFERROR(__xludf.DUMMYFUNCTION("""COMPUTED_VALUE"""),"")</f>
        <v/>
      </c>
      <c r="Y438" s="65" t="str">
        <f ca="1">IFERROR(__xludf.DUMMYFUNCTION("""COMPUTED_VALUE"""),"")</f>
        <v/>
      </c>
      <c r="Z438" s="65" t="str">
        <f ca="1">IFERROR(__xludf.DUMMYFUNCTION("""COMPUTED_VALUE"""),"")</f>
        <v/>
      </c>
      <c r="AA438" s="65" t="str">
        <f ca="1">IFERROR(__xludf.DUMMYFUNCTION("""COMPUTED_VALUE"""),"")</f>
        <v/>
      </c>
      <c r="AB438" s="65" t="str">
        <f ca="1">IFERROR(__xludf.DUMMYFUNCTION("""COMPUTED_VALUE"""),"")</f>
        <v/>
      </c>
      <c r="AC438" s="65" t="str">
        <f ca="1">IFERROR(__xludf.DUMMYFUNCTION("""COMPUTED_VALUE"""),"")</f>
        <v/>
      </c>
      <c r="AD438" s="65" t="str">
        <f ca="1">IFERROR(__xludf.DUMMYFUNCTION("""COMPUTED_VALUE"""),"")</f>
        <v/>
      </c>
      <c r="AE438" s="65" t="str">
        <f ca="1">IFERROR(__xludf.DUMMYFUNCTION("""COMPUTED_VALUE"""),"")</f>
        <v/>
      </c>
      <c r="AF438" s="65" t="str">
        <f ca="1">IFERROR(__xludf.DUMMYFUNCTION("""COMPUTED_VALUE"""),"")</f>
        <v/>
      </c>
      <c r="AG438" s="65" t="str">
        <f ca="1">IFERROR(__xludf.DUMMYFUNCTION("""COMPUTED_VALUE"""),"")</f>
        <v/>
      </c>
    </row>
    <row r="439" spans="1:33" ht="13">
      <c r="A439" s="63">
        <v>3</v>
      </c>
      <c r="B439" s="64" t="str">
        <f ca="1">IFERROR(__xludf.DUMMYFUNCTION("""COMPUTED_VALUE"""),"I.E. LEON XIII - CHILOE")</f>
        <v>I.E. LEON XIII - CHILOE</v>
      </c>
      <c r="C439" s="65">
        <f ca="1">IFERROR(__xludf.DUMMYFUNCTION("""COMPUTED_VALUE"""),2)</f>
        <v>2</v>
      </c>
      <c r="D439" s="66" t="str">
        <f ca="1">IFERROR(__xludf.DUMMYFUNCTION("""COMPUTED_VALUE"""),"Pendiente por Digitar")</f>
        <v>Pendiente por Digitar</v>
      </c>
      <c r="E439" s="65" t="str">
        <f ca="1">IFERROR(__xludf.DUMMYFUNCTION("""COMPUTED_VALUE"""),"")</f>
        <v/>
      </c>
      <c r="F439" s="65" t="str">
        <f ca="1">IFERROR(__xludf.DUMMYFUNCTION("""COMPUTED_VALUE"""),"")</f>
        <v/>
      </c>
      <c r="G439" s="65" t="str">
        <f ca="1">IFERROR(__xludf.DUMMYFUNCTION("""COMPUTED_VALUE"""),"")</f>
        <v/>
      </c>
      <c r="H439" s="65" t="str">
        <f ca="1">IFERROR(__xludf.DUMMYFUNCTION("""COMPUTED_VALUE"""),"")</f>
        <v/>
      </c>
      <c r="I439" s="65" t="str">
        <f ca="1">IFERROR(__xludf.DUMMYFUNCTION("""COMPUTED_VALUE"""),"")</f>
        <v/>
      </c>
      <c r="J439" s="65" t="str">
        <f ca="1">IFERROR(__xludf.DUMMYFUNCTION("""COMPUTED_VALUE"""),"")</f>
        <v/>
      </c>
      <c r="K439" s="65" t="str">
        <f ca="1">IFERROR(__xludf.DUMMYFUNCTION("""COMPUTED_VALUE"""),"")</f>
        <v/>
      </c>
      <c r="L439" s="65" t="str">
        <f ca="1">IFERROR(__xludf.DUMMYFUNCTION("""COMPUTED_VALUE"""),"")</f>
        <v/>
      </c>
      <c r="M439" s="65" t="str">
        <f ca="1">IFERROR(__xludf.DUMMYFUNCTION("""COMPUTED_VALUE"""),"")</f>
        <v/>
      </c>
      <c r="N439" s="65" t="str">
        <f ca="1">IFERROR(__xludf.DUMMYFUNCTION("""COMPUTED_VALUE"""),"")</f>
        <v/>
      </c>
      <c r="O439" s="65" t="str">
        <f ca="1">IFERROR(__xludf.DUMMYFUNCTION("""COMPUTED_VALUE"""),"")</f>
        <v/>
      </c>
      <c r="P439" s="65" t="str">
        <f ca="1">IFERROR(__xludf.DUMMYFUNCTION("""COMPUTED_VALUE"""),"")</f>
        <v/>
      </c>
      <c r="Q439" s="65" t="str">
        <f ca="1">IFERROR(__xludf.DUMMYFUNCTION("""COMPUTED_VALUE"""),"")</f>
        <v/>
      </c>
      <c r="R439" s="65" t="str">
        <f ca="1">IFERROR(__xludf.DUMMYFUNCTION("""COMPUTED_VALUE"""),"")</f>
        <v/>
      </c>
      <c r="S439" s="65" t="str">
        <f ca="1">IFERROR(__xludf.DUMMYFUNCTION("""COMPUTED_VALUE"""),"")</f>
        <v/>
      </c>
      <c r="T439" s="65" t="str">
        <f ca="1">IFERROR(__xludf.DUMMYFUNCTION("""COMPUTED_VALUE"""),"")</f>
        <v/>
      </c>
      <c r="U439" s="65" t="str">
        <f ca="1">IFERROR(__xludf.DUMMYFUNCTION("""COMPUTED_VALUE"""),"")</f>
        <v/>
      </c>
      <c r="V439" s="65" t="str">
        <f ca="1">IFERROR(__xludf.DUMMYFUNCTION("""COMPUTED_VALUE"""),"")</f>
        <v/>
      </c>
      <c r="W439" s="65" t="str">
        <f ca="1">IFERROR(__xludf.DUMMYFUNCTION("""COMPUTED_VALUE"""),"")</f>
        <v/>
      </c>
      <c r="X439" s="65" t="str">
        <f ca="1">IFERROR(__xludf.DUMMYFUNCTION("""COMPUTED_VALUE"""),"")</f>
        <v/>
      </c>
      <c r="Y439" s="65" t="str">
        <f ca="1">IFERROR(__xludf.DUMMYFUNCTION("""COMPUTED_VALUE"""),"")</f>
        <v/>
      </c>
      <c r="Z439" s="65" t="str">
        <f ca="1">IFERROR(__xludf.DUMMYFUNCTION("""COMPUTED_VALUE"""),"")</f>
        <v/>
      </c>
      <c r="AA439" s="65" t="str">
        <f ca="1">IFERROR(__xludf.DUMMYFUNCTION("""COMPUTED_VALUE"""),"")</f>
        <v/>
      </c>
      <c r="AB439" s="65" t="str">
        <f ca="1">IFERROR(__xludf.DUMMYFUNCTION("""COMPUTED_VALUE"""),"")</f>
        <v/>
      </c>
      <c r="AC439" s="65" t="str">
        <f ca="1">IFERROR(__xludf.DUMMYFUNCTION("""COMPUTED_VALUE"""),"")</f>
        <v/>
      </c>
      <c r="AD439" s="65" t="str">
        <f ca="1">IFERROR(__xludf.DUMMYFUNCTION("""COMPUTED_VALUE"""),"")</f>
        <v/>
      </c>
      <c r="AE439" s="65" t="str">
        <f ca="1">IFERROR(__xludf.DUMMYFUNCTION("""COMPUTED_VALUE"""),"")</f>
        <v/>
      </c>
      <c r="AF439" s="65" t="str">
        <f ca="1">IFERROR(__xludf.DUMMYFUNCTION("""COMPUTED_VALUE"""),"")</f>
        <v/>
      </c>
      <c r="AG439" s="65" t="str">
        <f ca="1">IFERROR(__xludf.DUMMYFUNCTION("""COMPUTED_VALUE"""),"")</f>
        <v/>
      </c>
    </row>
    <row r="440" spans="1:33" ht="13">
      <c r="A440" s="63">
        <v>3</v>
      </c>
      <c r="B440" s="64" t="str">
        <f ca="1">IFERROR(__xludf.DUMMYFUNCTION("""COMPUTED_VALUE"""),"I.E. LEON XIII - CHILOE")</f>
        <v>I.E. LEON XIII - CHILOE</v>
      </c>
      <c r="C440" s="65">
        <f ca="1">IFERROR(__xludf.DUMMYFUNCTION("""COMPUTED_VALUE"""),3)</f>
        <v>3</v>
      </c>
      <c r="D440" s="66" t="str">
        <f ca="1">IFERROR(__xludf.DUMMYFUNCTION("""COMPUTED_VALUE"""),"Pendiente por Digitar")</f>
        <v>Pendiente por Digitar</v>
      </c>
      <c r="E440" s="65" t="str">
        <f ca="1">IFERROR(__xludf.DUMMYFUNCTION("""COMPUTED_VALUE"""),"")</f>
        <v/>
      </c>
      <c r="F440" s="65" t="str">
        <f ca="1">IFERROR(__xludf.DUMMYFUNCTION("""COMPUTED_VALUE"""),"")</f>
        <v/>
      </c>
      <c r="G440" s="65" t="str">
        <f ca="1">IFERROR(__xludf.DUMMYFUNCTION("""COMPUTED_VALUE"""),"")</f>
        <v/>
      </c>
      <c r="H440" s="65" t="str">
        <f ca="1">IFERROR(__xludf.DUMMYFUNCTION("""COMPUTED_VALUE"""),"")</f>
        <v/>
      </c>
      <c r="I440" s="65" t="str">
        <f ca="1">IFERROR(__xludf.DUMMYFUNCTION("""COMPUTED_VALUE"""),"")</f>
        <v/>
      </c>
      <c r="J440" s="65" t="str">
        <f ca="1">IFERROR(__xludf.DUMMYFUNCTION("""COMPUTED_VALUE"""),"")</f>
        <v/>
      </c>
      <c r="K440" s="65" t="str">
        <f ca="1">IFERROR(__xludf.DUMMYFUNCTION("""COMPUTED_VALUE"""),"")</f>
        <v/>
      </c>
      <c r="L440" s="65" t="str">
        <f ca="1">IFERROR(__xludf.DUMMYFUNCTION("""COMPUTED_VALUE"""),"")</f>
        <v/>
      </c>
      <c r="M440" s="65" t="str">
        <f ca="1">IFERROR(__xludf.DUMMYFUNCTION("""COMPUTED_VALUE"""),"")</f>
        <v/>
      </c>
      <c r="N440" s="65" t="str">
        <f ca="1">IFERROR(__xludf.DUMMYFUNCTION("""COMPUTED_VALUE"""),"")</f>
        <v/>
      </c>
      <c r="O440" s="65" t="str">
        <f ca="1">IFERROR(__xludf.DUMMYFUNCTION("""COMPUTED_VALUE"""),"")</f>
        <v/>
      </c>
      <c r="P440" s="65" t="str">
        <f ca="1">IFERROR(__xludf.DUMMYFUNCTION("""COMPUTED_VALUE"""),"")</f>
        <v/>
      </c>
      <c r="Q440" s="65" t="str">
        <f ca="1">IFERROR(__xludf.DUMMYFUNCTION("""COMPUTED_VALUE"""),"")</f>
        <v/>
      </c>
      <c r="R440" s="65" t="str">
        <f ca="1">IFERROR(__xludf.DUMMYFUNCTION("""COMPUTED_VALUE"""),"")</f>
        <v/>
      </c>
      <c r="S440" s="65" t="str">
        <f ca="1">IFERROR(__xludf.DUMMYFUNCTION("""COMPUTED_VALUE"""),"")</f>
        <v/>
      </c>
      <c r="T440" s="65" t="str">
        <f ca="1">IFERROR(__xludf.DUMMYFUNCTION("""COMPUTED_VALUE"""),"")</f>
        <v/>
      </c>
      <c r="U440" s="65" t="str">
        <f ca="1">IFERROR(__xludf.DUMMYFUNCTION("""COMPUTED_VALUE"""),"")</f>
        <v/>
      </c>
      <c r="V440" s="65" t="str">
        <f ca="1">IFERROR(__xludf.DUMMYFUNCTION("""COMPUTED_VALUE"""),"")</f>
        <v/>
      </c>
      <c r="W440" s="65" t="str">
        <f ca="1">IFERROR(__xludf.DUMMYFUNCTION("""COMPUTED_VALUE"""),"")</f>
        <v/>
      </c>
      <c r="X440" s="65" t="str">
        <f ca="1">IFERROR(__xludf.DUMMYFUNCTION("""COMPUTED_VALUE"""),"")</f>
        <v/>
      </c>
      <c r="Y440" s="65" t="str">
        <f ca="1">IFERROR(__xludf.DUMMYFUNCTION("""COMPUTED_VALUE"""),"")</f>
        <v/>
      </c>
      <c r="Z440" s="65" t="str">
        <f ca="1">IFERROR(__xludf.DUMMYFUNCTION("""COMPUTED_VALUE"""),"")</f>
        <v/>
      </c>
      <c r="AA440" s="65" t="str">
        <f ca="1">IFERROR(__xludf.DUMMYFUNCTION("""COMPUTED_VALUE"""),"")</f>
        <v/>
      </c>
      <c r="AB440" s="65" t="str">
        <f ca="1">IFERROR(__xludf.DUMMYFUNCTION("""COMPUTED_VALUE"""),"")</f>
        <v/>
      </c>
      <c r="AC440" s="65" t="str">
        <f ca="1">IFERROR(__xludf.DUMMYFUNCTION("""COMPUTED_VALUE"""),"")</f>
        <v/>
      </c>
      <c r="AD440" s="65" t="str">
        <f ca="1">IFERROR(__xludf.DUMMYFUNCTION("""COMPUTED_VALUE"""),"")</f>
        <v/>
      </c>
      <c r="AE440" s="65" t="str">
        <f ca="1">IFERROR(__xludf.DUMMYFUNCTION("""COMPUTED_VALUE"""),"")</f>
        <v/>
      </c>
      <c r="AF440" s="65" t="str">
        <f ca="1">IFERROR(__xludf.DUMMYFUNCTION("""COMPUTED_VALUE"""),"")</f>
        <v/>
      </c>
      <c r="AG440" s="65" t="str">
        <f ca="1">IFERROR(__xludf.DUMMYFUNCTION("""COMPUTED_VALUE"""),"")</f>
        <v/>
      </c>
    </row>
    <row r="441" spans="1:33" ht="13">
      <c r="A441" s="63">
        <v>3</v>
      </c>
      <c r="B441" s="64" t="str">
        <f ca="1">IFERROR(__xludf.DUMMYFUNCTION("""COMPUTED_VALUE"""),"I.E. LEON XIII - CHILOE")</f>
        <v>I.E. LEON XIII - CHILOE</v>
      </c>
      <c r="C441" s="65">
        <f ca="1">IFERROR(__xludf.DUMMYFUNCTION("""COMPUTED_VALUE"""),4)</f>
        <v>4</v>
      </c>
      <c r="D441" s="66" t="str">
        <f ca="1">IFERROR(__xludf.DUMMYFUNCTION("""COMPUTED_VALUE"""),"Pendiente por Digitar")</f>
        <v>Pendiente por Digitar</v>
      </c>
      <c r="E441" s="65" t="str">
        <f ca="1">IFERROR(__xludf.DUMMYFUNCTION("""COMPUTED_VALUE"""),"")</f>
        <v/>
      </c>
      <c r="F441" s="65" t="str">
        <f ca="1">IFERROR(__xludf.DUMMYFUNCTION("""COMPUTED_VALUE"""),"")</f>
        <v/>
      </c>
      <c r="G441" s="65" t="str">
        <f ca="1">IFERROR(__xludf.DUMMYFUNCTION("""COMPUTED_VALUE"""),"")</f>
        <v/>
      </c>
      <c r="H441" s="65" t="str">
        <f ca="1">IFERROR(__xludf.DUMMYFUNCTION("""COMPUTED_VALUE"""),"")</f>
        <v/>
      </c>
      <c r="I441" s="65" t="str">
        <f ca="1">IFERROR(__xludf.DUMMYFUNCTION("""COMPUTED_VALUE"""),"")</f>
        <v/>
      </c>
      <c r="J441" s="65" t="str">
        <f ca="1">IFERROR(__xludf.DUMMYFUNCTION("""COMPUTED_VALUE"""),"")</f>
        <v/>
      </c>
      <c r="K441" s="65" t="str">
        <f ca="1">IFERROR(__xludf.DUMMYFUNCTION("""COMPUTED_VALUE"""),"")</f>
        <v/>
      </c>
      <c r="L441" s="65" t="str">
        <f ca="1">IFERROR(__xludf.DUMMYFUNCTION("""COMPUTED_VALUE"""),"")</f>
        <v/>
      </c>
      <c r="M441" s="65" t="str">
        <f ca="1">IFERROR(__xludf.DUMMYFUNCTION("""COMPUTED_VALUE"""),"")</f>
        <v/>
      </c>
      <c r="N441" s="65" t="str">
        <f ca="1">IFERROR(__xludf.DUMMYFUNCTION("""COMPUTED_VALUE"""),"")</f>
        <v/>
      </c>
      <c r="O441" s="65" t="str">
        <f ca="1">IFERROR(__xludf.DUMMYFUNCTION("""COMPUTED_VALUE"""),"")</f>
        <v/>
      </c>
      <c r="P441" s="65" t="str">
        <f ca="1">IFERROR(__xludf.DUMMYFUNCTION("""COMPUTED_VALUE"""),"")</f>
        <v/>
      </c>
      <c r="Q441" s="65" t="str">
        <f ca="1">IFERROR(__xludf.DUMMYFUNCTION("""COMPUTED_VALUE"""),"")</f>
        <v/>
      </c>
      <c r="R441" s="65" t="str">
        <f ca="1">IFERROR(__xludf.DUMMYFUNCTION("""COMPUTED_VALUE"""),"")</f>
        <v/>
      </c>
      <c r="S441" s="65" t="str">
        <f ca="1">IFERROR(__xludf.DUMMYFUNCTION("""COMPUTED_VALUE"""),"")</f>
        <v/>
      </c>
      <c r="T441" s="65" t="str">
        <f ca="1">IFERROR(__xludf.DUMMYFUNCTION("""COMPUTED_VALUE"""),"")</f>
        <v/>
      </c>
      <c r="U441" s="65" t="str">
        <f ca="1">IFERROR(__xludf.DUMMYFUNCTION("""COMPUTED_VALUE"""),"")</f>
        <v/>
      </c>
      <c r="V441" s="65" t="str">
        <f ca="1">IFERROR(__xludf.DUMMYFUNCTION("""COMPUTED_VALUE"""),"")</f>
        <v/>
      </c>
      <c r="W441" s="65" t="str">
        <f ca="1">IFERROR(__xludf.DUMMYFUNCTION("""COMPUTED_VALUE"""),"")</f>
        <v/>
      </c>
      <c r="X441" s="65" t="str">
        <f ca="1">IFERROR(__xludf.DUMMYFUNCTION("""COMPUTED_VALUE"""),"")</f>
        <v/>
      </c>
      <c r="Y441" s="65" t="str">
        <f ca="1">IFERROR(__xludf.DUMMYFUNCTION("""COMPUTED_VALUE"""),"")</f>
        <v/>
      </c>
      <c r="Z441" s="65" t="str">
        <f ca="1">IFERROR(__xludf.DUMMYFUNCTION("""COMPUTED_VALUE"""),"")</f>
        <v/>
      </c>
      <c r="AA441" s="65" t="str">
        <f ca="1">IFERROR(__xludf.DUMMYFUNCTION("""COMPUTED_VALUE"""),"")</f>
        <v/>
      </c>
      <c r="AB441" s="65" t="str">
        <f ca="1">IFERROR(__xludf.DUMMYFUNCTION("""COMPUTED_VALUE"""),"")</f>
        <v/>
      </c>
      <c r="AC441" s="65" t="str">
        <f ca="1">IFERROR(__xludf.DUMMYFUNCTION("""COMPUTED_VALUE"""),"")</f>
        <v/>
      </c>
      <c r="AD441" s="65" t="str">
        <f ca="1">IFERROR(__xludf.DUMMYFUNCTION("""COMPUTED_VALUE"""),"")</f>
        <v/>
      </c>
      <c r="AE441" s="65" t="str">
        <f ca="1">IFERROR(__xludf.DUMMYFUNCTION("""COMPUTED_VALUE"""),"")</f>
        <v/>
      </c>
      <c r="AF441" s="65" t="str">
        <f ca="1">IFERROR(__xludf.DUMMYFUNCTION("""COMPUTED_VALUE"""),"")</f>
        <v/>
      </c>
      <c r="AG441" s="65" t="str">
        <f ca="1">IFERROR(__xludf.DUMMYFUNCTION("""COMPUTED_VALUE"""),"")</f>
        <v/>
      </c>
    </row>
    <row r="442" spans="1:33" ht="13">
      <c r="A442" s="63">
        <v>3</v>
      </c>
      <c r="B442" s="64" t="str">
        <f ca="1">IFERROR(__xludf.DUMMYFUNCTION("""COMPUTED_VALUE"""),"I.E. LA DESPENSA - MARCO FIDEL S")</f>
        <v>I.E. LA DESPENSA - MARCO FIDEL S</v>
      </c>
      <c r="C442" s="65">
        <f ca="1">IFERROR(__xludf.DUMMYFUNCTION("""COMPUTED_VALUE"""),1)</f>
        <v>1</v>
      </c>
      <c r="D442" s="66" t="str">
        <f ca="1">IFERROR(__xludf.DUMMYFUNCTION("""COMPUTED_VALUE"""),"Pendiente por Digitar")</f>
        <v>Pendiente por Digitar</v>
      </c>
      <c r="E442" s="65" t="str">
        <f ca="1">IFERROR(__xludf.DUMMYFUNCTION("""COMPUTED_VALUE"""),"")</f>
        <v/>
      </c>
      <c r="F442" s="65" t="str">
        <f ca="1">IFERROR(__xludf.DUMMYFUNCTION("""COMPUTED_VALUE"""),"")</f>
        <v/>
      </c>
      <c r="G442" s="65" t="str">
        <f ca="1">IFERROR(__xludf.DUMMYFUNCTION("""COMPUTED_VALUE"""),"")</f>
        <v/>
      </c>
      <c r="H442" s="65" t="str">
        <f ca="1">IFERROR(__xludf.DUMMYFUNCTION("""COMPUTED_VALUE"""),"")</f>
        <v/>
      </c>
      <c r="I442" s="65" t="str">
        <f ca="1">IFERROR(__xludf.DUMMYFUNCTION("""COMPUTED_VALUE"""),"")</f>
        <v/>
      </c>
      <c r="J442" s="65" t="str">
        <f ca="1">IFERROR(__xludf.DUMMYFUNCTION("""COMPUTED_VALUE"""),"")</f>
        <v/>
      </c>
      <c r="K442" s="65" t="str">
        <f ca="1">IFERROR(__xludf.DUMMYFUNCTION("""COMPUTED_VALUE"""),"")</f>
        <v/>
      </c>
      <c r="L442" s="65" t="str">
        <f ca="1">IFERROR(__xludf.DUMMYFUNCTION("""COMPUTED_VALUE"""),"")</f>
        <v/>
      </c>
      <c r="M442" s="65" t="str">
        <f ca="1">IFERROR(__xludf.DUMMYFUNCTION("""COMPUTED_VALUE"""),"")</f>
        <v/>
      </c>
      <c r="N442" s="65" t="str">
        <f ca="1">IFERROR(__xludf.DUMMYFUNCTION("""COMPUTED_VALUE"""),"")</f>
        <v/>
      </c>
      <c r="O442" s="65" t="str">
        <f ca="1">IFERROR(__xludf.DUMMYFUNCTION("""COMPUTED_VALUE"""),"")</f>
        <v/>
      </c>
      <c r="P442" s="65" t="str">
        <f ca="1">IFERROR(__xludf.DUMMYFUNCTION("""COMPUTED_VALUE"""),"")</f>
        <v/>
      </c>
      <c r="Q442" s="65" t="str">
        <f ca="1">IFERROR(__xludf.DUMMYFUNCTION("""COMPUTED_VALUE"""),"")</f>
        <v/>
      </c>
      <c r="R442" s="65" t="str">
        <f ca="1">IFERROR(__xludf.DUMMYFUNCTION("""COMPUTED_VALUE"""),"")</f>
        <v/>
      </c>
      <c r="S442" s="65" t="str">
        <f ca="1">IFERROR(__xludf.DUMMYFUNCTION("""COMPUTED_VALUE"""),"")</f>
        <v/>
      </c>
      <c r="T442" s="65" t="str">
        <f ca="1">IFERROR(__xludf.DUMMYFUNCTION("""COMPUTED_VALUE"""),"")</f>
        <v/>
      </c>
      <c r="U442" s="65" t="str">
        <f ca="1">IFERROR(__xludf.DUMMYFUNCTION("""COMPUTED_VALUE"""),"")</f>
        <v/>
      </c>
      <c r="V442" s="65" t="str">
        <f ca="1">IFERROR(__xludf.DUMMYFUNCTION("""COMPUTED_VALUE"""),"")</f>
        <v/>
      </c>
      <c r="W442" s="65" t="str">
        <f ca="1">IFERROR(__xludf.DUMMYFUNCTION("""COMPUTED_VALUE"""),"")</f>
        <v/>
      </c>
      <c r="X442" s="65" t="str">
        <f ca="1">IFERROR(__xludf.DUMMYFUNCTION("""COMPUTED_VALUE"""),"")</f>
        <v/>
      </c>
      <c r="Y442" s="65" t="str">
        <f ca="1">IFERROR(__xludf.DUMMYFUNCTION("""COMPUTED_VALUE"""),"")</f>
        <v/>
      </c>
      <c r="Z442" s="65" t="str">
        <f ca="1">IFERROR(__xludf.DUMMYFUNCTION("""COMPUTED_VALUE"""),"")</f>
        <v/>
      </c>
      <c r="AA442" s="65" t="str">
        <f ca="1">IFERROR(__xludf.DUMMYFUNCTION("""COMPUTED_VALUE"""),"")</f>
        <v/>
      </c>
      <c r="AB442" s="65" t="str">
        <f ca="1">IFERROR(__xludf.DUMMYFUNCTION("""COMPUTED_VALUE"""),"")</f>
        <v/>
      </c>
      <c r="AC442" s="65" t="str">
        <f ca="1">IFERROR(__xludf.DUMMYFUNCTION("""COMPUTED_VALUE"""),"")</f>
        <v/>
      </c>
      <c r="AD442" s="65" t="str">
        <f ca="1">IFERROR(__xludf.DUMMYFUNCTION("""COMPUTED_VALUE"""),"")</f>
        <v/>
      </c>
      <c r="AE442" s="65" t="str">
        <f ca="1">IFERROR(__xludf.DUMMYFUNCTION("""COMPUTED_VALUE"""),"")</f>
        <v/>
      </c>
      <c r="AF442" s="65" t="str">
        <f ca="1">IFERROR(__xludf.DUMMYFUNCTION("""COMPUTED_VALUE"""),"")</f>
        <v/>
      </c>
      <c r="AG442" s="65" t="str">
        <f ca="1">IFERROR(__xludf.DUMMYFUNCTION("""COMPUTED_VALUE"""),"")</f>
        <v/>
      </c>
    </row>
    <row r="443" spans="1:33" ht="13">
      <c r="A443" s="63">
        <v>4</v>
      </c>
      <c r="B443" s="99" t="str">
        <f ca="1">IFERROR(__xludf.DUMMYFUNCTION("IMPORTRANGE(""https://docs.google.com/spreadsheets/d/1xrtAaTR0kXKXVxeuxYFLIeaU7pf520DMFcOcKjugiJM/edit#gid=1263212968"", ""Z4!A2:aF61"")"),"I.E. LUIS CARLOS GALAN")</f>
        <v>I.E. LUIS CARLOS GALAN</v>
      </c>
      <c r="C443" s="65">
        <f ca="1">IFERROR(__xludf.DUMMYFUNCTION("""COMPUTED_VALUE"""),1)</f>
        <v>1</v>
      </c>
      <c r="D443" s="66" t="str">
        <f ca="1">IFERROR(__xludf.DUMMYFUNCTION("""COMPUTED_VALUE"""),"Pendiente por Digitar")</f>
        <v>Pendiente por Digitar</v>
      </c>
      <c r="E443" s="65" t="str">
        <f ca="1">IFERROR(__xludf.DUMMYFUNCTION("""COMPUTED_VALUE"""),"")</f>
        <v/>
      </c>
      <c r="F443" s="65" t="str">
        <f ca="1">IFERROR(__xludf.DUMMYFUNCTION("""COMPUTED_VALUE"""),"")</f>
        <v/>
      </c>
      <c r="G443" s="65" t="str">
        <f ca="1">IFERROR(__xludf.DUMMYFUNCTION("""COMPUTED_VALUE"""),"")</f>
        <v/>
      </c>
      <c r="H443" s="65" t="str">
        <f ca="1">IFERROR(__xludf.DUMMYFUNCTION("""COMPUTED_VALUE"""),"")</f>
        <v/>
      </c>
      <c r="I443" s="65" t="str">
        <f ca="1">IFERROR(__xludf.DUMMYFUNCTION("""COMPUTED_VALUE"""),"")</f>
        <v/>
      </c>
      <c r="J443" s="65" t="str">
        <f ca="1">IFERROR(__xludf.DUMMYFUNCTION("""COMPUTED_VALUE"""),"")</f>
        <v/>
      </c>
      <c r="K443" s="65" t="str">
        <f ca="1">IFERROR(__xludf.DUMMYFUNCTION("""COMPUTED_VALUE"""),"")</f>
        <v/>
      </c>
      <c r="L443" s="65" t="str">
        <f ca="1">IFERROR(__xludf.DUMMYFUNCTION("""COMPUTED_VALUE"""),"")</f>
        <v/>
      </c>
      <c r="M443" s="65" t="str">
        <f ca="1">IFERROR(__xludf.DUMMYFUNCTION("""COMPUTED_VALUE"""),"")</f>
        <v/>
      </c>
      <c r="N443" s="65" t="str">
        <f ca="1">IFERROR(__xludf.DUMMYFUNCTION("""COMPUTED_VALUE"""),"")</f>
        <v/>
      </c>
      <c r="O443" s="65" t="str">
        <f ca="1">IFERROR(__xludf.DUMMYFUNCTION("""COMPUTED_VALUE"""),"")</f>
        <v/>
      </c>
      <c r="P443" s="65" t="str">
        <f ca="1">IFERROR(__xludf.DUMMYFUNCTION("""COMPUTED_VALUE"""),"")</f>
        <v/>
      </c>
      <c r="Q443" s="65" t="str">
        <f ca="1">IFERROR(__xludf.DUMMYFUNCTION("""COMPUTED_VALUE"""),"")</f>
        <v/>
      </c>
      <c r="R443" s="65" t="str">
        <f ca="1">IFERROR(__xludf.DUMMYFUNCTION("""COMPUTED_VALUE"""),"")</f>
        <v/>
      </c>
      <c r="S443" s="65" t="str">
        <f ca="1">IFERROR(__xludf.DUMMYFUNCTION("""COMPUTED_VALUE"""),"")</f>
        <v/>
      </c>
      <c r="T443" s="65" t="str">
        <f ca="1">IFERROR(__xludf.DUMMYFUNCTION("""COMPUTED_VALUE"""),"")</f>
        <v/>
      </c>
      <c r="U443" s="65" t="str">
        <f ca="1">IFERROR(__xludf.DUMMYFUNCTION("""COMPUTED_VALUE"""),"")</f>
        <v/>
      </c>
      <c r="V443" s="65" t="str">
        <f ca="1">IFERROR(__xludf.DUMMYFUNCTION("""COMPUTED_VALUE"""),"")</f>
        <v/>
      </c>
      <c r="W443" s="65" t="str">
        <f ca="1">IFERROR(__xludf.DUMMYFUNCTION("""COMPUTED_VALUE"""),"")</f>
        <v/>
      </c>
      <c r="X443" s="65" t="str">
        <f ca="1">IFERROR(__xludf.DUMMYFUNCTION("""COMPUTED_VALUE"""),"")</f>
        <v/>
      </c>
      <c r="Y443" s="65" t="str">
        <f ca="1">IFERROR(__xludf.DUMMYFUNCTION("""COMPUTED_VALUE"""),"")</f>
        <v/>
      </c>
      <c r="Z443" s="65" t="str">
        <f ca="1">IFERROR(__xludf.DUMMYFUNCTION("""COMPUTED_VALUE"""),"")</f>
        <v/>
      </c>
      <c r="AA443" s="65" t="str">
        <f ca="1">IFERROR(__xludf.DUMMYFUNCTION("""COMPUTED_VALUE"""),"")</f>
        <v/>
      </c>
      <c r="AB443" s="65" t="str">
        <f ca="1">IFERROR(__xludf.DUMMYFUNCTION("""COMPUTED_VALUE"""),"")</f>
        <v/>
      </c>
      <c r="AC443" s="65" t="str">
        <f ca="1">IFERROR(__xludf.DUMMYFUNCTION("""COMPUTED_VALUE"""),"")</f>
        <v/>
      </c>
      <c r="AD443" s="65" t="str">
        <f ca="1">IFERROR(__xludf.DUMMYFUNCTION("""COMPUTED_VALUE"""),"")</f>
        <v/>
      </c>
      <c r="AE443" s="65" t="str">
        <f ca="1">IFERROR(__xludf.DUMMYFUNCTION("""COMPUTED_VALUE"""),"")</f>
        <v/>
      </c>
      <c r="AF443" s="65" t="str">
        <f ca="1">IFERROR(__xludf.DUMMYFUNCTION("""COMPUTED_VALUE"""),"")</f>
        <v/>
      </c>
      <c r="AG443" s="65" t="str">
        <f ca="1">IFERROR(__xludf.DUMMYFUNCTION("""COMPUTED_VALUE"""),"")</f>
        <v/>
      </c>
    </row>
    <row r="444" spans="1:33" ht="13">
      <c r="A444" s="63">
        <v>4</v>
      </c>
      <c r="B444" s="64" t="str">
        <f ca="1">IFERROR(__xludf.DUMMYFUNCTION("""COMPUTED_VALUE"""),"I.E. LUIS CARLOS GALAN")</f>
        <v>I.E. LUIS CARLOS GALAN</v>
      </c>
      <c r="C444" s="65">
        <f ca="1">IFERROR(__xludf.DUMMYFUNCTION("""COMPUTED_VALUE"""),2)</f>
        <v>2</v>
      </c>
      <c r="D444" s="66" t="str">
        <f ca="1">IFERROR(__xludf.DUMMYFUNCTION("""COMPUTED_VALUE"""),"Pendiente por Digitar")</f>
        <v>Pendiente por Digitar</v>
      </c>
      <c r="E444" s="65" t="str">
        <f ca="1">IFERROR(__xludf.DUMMYFUNCTION("""COMPUTED_VALUE"""),"")</f>
        <v/>
      </c>
      <c r="F444" s="65" t="str">
        <f ca="1">IFERROR(__xludf.DUMMYFUNCTION("""COMPUTED_VALUE"""),"")</f>
        <v/>
      </c>
      <c r="G444" s="65" t="str">
        <f ca="1">IFERROR(__xludf.DUMMYFUNCTION("""COMPUTED_VALUE"""),"")</f>
        <v/>
      </c>
      <c r="H444" s="65" t="str">
        <f ca="1">IFERROR(__xludf.DUMMYFUNCTION("""COMPUTED_VALUE"""),"")</f>
        <v/>
      </c>
      <c r="I444" s="65" t="str">
        <f ca="1">IFERROR(__xludf.DUMMYFUNCTION("""COMPUTED_VALUE"""),"")</f>
        <v/>
      </c>
      <c r="J444" s="65" t="str">
        <f ca="1">IFERROR(__xludf.DUMMYFUNCTION("""COMPUTED_VALUE"""),"")</f>
        <v/>
      </c>
      <c r="K444" s="65" t="str">
        <f ca="1">IFERROR(__xludf.DUMMYFUNCTION("""COMPUTED_VALUE"""),"")</f>
        <v/>
      </c>
      <c r="L444" s="65" t="str">
        <f ca="1">IFERROR(__xludf.DUMMYFUNCTION("""COMPUTED_VALUE"""),"")</f>
        <v/>
      </c>
      <c r="M444" s="65" t="str">
        <f ca="1">IFERROR(__xludf.DUMMYFUNCTION("""COMPUTED_VALUE"""),"")</f>
        <v/>
      </c>
      <c r="N444" s="65" t="str">
        <f ca="1">IFERROR(__xludf.DUMMYFUNCTION("""COMPUTED_VALUE"""),"")</f>
        <v/>
      </c>
      <c r="O444" s="65" t="str">
        <f ca="1">IFERROR(__xludf.DUMMYFUNCTION("""COMPUTED_VALUE"""),"")</f>
        <v/>
      </c>
      <c r="P444" s="65" t="str">
        <f ca="1">IFERROR(__xludf.DUMMYFUNCTION("""COMPUTED_VALUE"""),"")</f>
        <v/>
      </c>
      <c r="Q444" s="65" t="str">
        <f ca="1">IFERROR(__xludf.DUMMYFUNCTION("""COMPUTED_VALUE"""),"")</f>
        <v/>
      </c>
      <c r="R444" s="65" t="str">
        <f ca="1">IFERROR(__xludf.DUMMYFUNCTION("""COMPUTED_VALUE"""),"")</f>
        <v/>
      </c>
      <c r="S444" s="65" t="str">
        <f ca="1">IFERROR(__xludf.DUMMYFUNCTION("""COMPUTED_VALUE"""),"")</f>
        <v/>
      </c>
      <c r="T444" s="65" t="str">
        <f ca="1">IFERROR(__xludf.DUMMYFUNCTION("""COMPUTED_VALUE"""),"")</f>
        <v/>
      </c>
      <c r="U444" s="65" t="str">
        <f ca="1">IFERROR(__xludf.DUMMYFUNCTION("""COMPUTED_VALUE"""),"")</f>
        <v/>
      </c>
      <c r="V444" s="65" t="str">
        <f ca="1">IFERROR(__xludf.DUMMYFUNCTION("""COMPUTED_VALUE"""),"")</f>
        <v/>
      </c>
      <c r="W444" s="65" t="str">
        <f ca="1">IFERROR(__xludf.DUMMYFUNCTION("""COMPUTED_VALUE"""),"")</f>
        <v/>
      </c>
      <c r="X444" s="65" t="str">
        <f ca="1">IFERROR(__xludf.DUMMYFUNCTION("""COMPUTED_VALUE"""),"")</f>
        <v/>
      </c>
      <c r="Y444" s="65" t="str">
        <f ca="1">IFERROR(__xludf.DUMMYFUNCTION("""COMPUTED_VALUE"""),"")</f>
        <v/>
      </c>
      <c r="Z444" s="65" t="str">
        <f ca="1">IFERROR(__xludf.DUMMYFUNCTION("""COMPUTED_VALUE"""),"")</f>
        <v/>
      </c>
      <c r="AA444" s="65" t="str">
        <f ca="1">IFERROR(__xludf.DUMMYFUNCTION("""COMPUTED_VALUE"""),"")</f>
        <v/>
      </c>
      <c r="AB444" s="65" t="str">
        <f ca="1">IFERROR(__xludf.DUMMYFUNCTION("""COMPUTED_VALUE"""),"")</f>
        <v/>
      </c>
      <c r="AC444" s="65" t="str">
        <f ca="1">IFERROR(__xludf.DUMMYFUNCTION("""COMPUTED_VALUE"""),"")</f>
        <v/>
      </c>
      <c r="AD444" s="65" t="str">
        <f ca="1">IFERROR(__xludf.DUMMYFUNCTION("""COMPUTED_VALUE"""),"")</f>
        <v/>
      </c>
      <c r="AE444" s="65" t="str">
        <f ca="1">IFERROR(__xludf.DUMMYFUNCTION("""COMPUTED_VALUE"""),"")</f>
        <v/>
      </c>
      <c r="AF444" s="65" t="str">
        <f ca="1">IFERROR(__xludf.DUMMYFUNCTION("""COMPUTED_VALUE"""),"")</f>
        <v/>
      </c>
      <c r="AG444" s="65" t="str">
        <f ca="1">IFERROR(__xludf.DUMMYFUNCTION("""COMPUTED_VALUE"""),"")</f>
        <v/>
      </c>
    </row>
    <row r="445" spans="1:33" ht="13">
      <c r="A445" s="63">
        <v>4</v>
      </c>
      <c r="B445" s="64" t="str">
        <f ca="1">IFERROR(__xludf.DUMMYFUNCTION("""COMPUTED_VALUE"""),"I.E. LUIS CARLOS GALAN")</f>
        <v>I.E. LUIS CARLOS GALAN</v>
      </c>
      <c r="C445" s="65">
        <f ca="1">IFERROR(__xludf.DUMMYFUNCTION("""COMPUTED_VALUE"""),3)</f>
        <v>3</v>
      </c>
      <c r="D445" s="66" t="str">
        <f ca="1">IFERROR(__xludf.DUMMYFUNCTION("""COMPUTED_VALUE"""),"Pendiente por Digitar")</f>
        <v>Pendiente por Digitar</v>
      </c>
      <c r="E445" s="65" t="str">
        <f ca="1">IFERROR(__xludf.DUMMYFUNCTION("""COMPUTED_VALUE"""),"")</f>
        <v/>
      </c>
      <c r="F445" s="65" t="str">
        <f ca="1">IFERROR(__xludf.DUMMYFUNCTION("""COMPUTED_VALUE"""),"")</f>
        <v/>
      </c>
      <c r="G445" s="65" t="str">
        <f ca="1">IFERROR(__xludf.DUMMYFUNCTION("""COMPUTED_VALUE"""),"")</f>
        <v/>
      </c>
      <c r="H445" s="65" t="str">
        <f ca="1">IFERROR(__xludf.DUMMYFUNCTION("""COMPUTED_VALUE"""),"")</f>
        <v/>
      </c>
      <c r="I445" s="65" t="str">
        <f ca="1">IFERROR(__xludf.DUMMYFUNCTION("""COMPUTED_VALUE"""),"")</f>
        <v/>
      </c>
      <c r="J445" s="65" t="str">
        <f ca="1">IFERROR(__xludf.DUMMYFUNCTION("""COMPUTED_VALUE"""),"")</f>
        <v/>
      </c>
      <c r="K445" s="65" t="str">
        <f ca="1">IFERROR(__xludf.DUMMYFUNCTION("""COMPUTED_VALUE"""),"")</f>
        <v/>
      </c>
      <c r="L445" s="65" t="str">
        <f ca="1">IFERROR(__xludf.DUMMYFUNCTION("""COMPUTED_VALUE"""),"")</f>
        <v/>
      </c>
      <c r="M445" s="65" t="str">
        <f ca="1">IFERROR(__xludf.DUMMYFUNCTION("""COMPUTED_VALUE"""),"")</f>
        <v/>
      </c>
      <c r="N445" s="65" t="str">
        <f ca="1">IFERROR(__xludf.DUMMYFUNCTION("""COMPUTED_VALUE"""),"")</f>
        <v/>
      </c>
      <c r="O445" s="65" t="str">
        <f ca="1">IFERROR(__xludf.DUMMYFUNCTION("""COMPUTED_VALUE"""),"")</f>
        <v/>
      </c>
      <c r="P445" s="65" t="str">
        <f ca="1">IFERROR(__xludf.DUMMYFUNCTION("""COMPUTED_VALUE"""),"")</f>
        <v/>
      </c>
      <c r="Q445" s="65" t="str">
        <f ca="1">IFERROR(__xludf.DUMMYFUNCTION("""COMPUTED_VALUE"""),"")</f>
        <v/>
      </c>
      <c r="R445" s="65" t="str">
        <f ca="1">IFERROR(__xludf.DUMMYFUNCTION("""COMPUTED_VALUE"""),"")</f>
        <v/>
      </c>
      <c r="S445" s="65" t="str">
        <f ca="1">IFERROR(__xludf.DUMMYFUNCTION("""COMPUTED_VALUE"""),"")</f>
        <v/>
      </c>
      <c r="T445" s="65" t="str">
        <f ca="1">IFERROR(__xludf.DUMMYFUNCTION("""COMPUTED_VALUE"""),"")</f>
        <v/>
      </c>
      <c r="U445" s="65" t="str">
        <f ca="1">IFERROR(__xludf.DUMMYFUNCTION("""COMPUTED_VALUE"""),"")</f>
        <v/>
      </c>
      <c r="V445" s="65" t="str">
        <f ca="1">IFERROR(__xludf.DUMMYFUNCTION("""COMPUTED_VALUE"""),"")</f>
        <v/>
      </c>
      <c r="W445" s="65" t="str">
        <f ca="1">IFERROR(__xludf.DUMMYFUNCTION("""COMPUTED_VALUE"""),"")</f>
        <v/>
      </c>
      <c r="X445" s="65" t="str">
        <f ca="1">IFERROR(__xludf.DUMMYFUNCTION("""COMPUTED_VALUE"""),"")</f>
        <v/>
      </c>
      <c r="Y445" s="65" t="str">
        <f ca="1">IFERROR(__xludf.DUMMYFUNCTION("""COMPUTED_VALUE"""),"")</f>
        <v/>
      </c>
      <c r="Z445" s="65" t="str">
        <f ca="1">IFERROR(__xludf.DUMMYFUNCTION("""COMPUTED_VALUE"""),"")</f>
        <v/>
      </c>
      <c r="AA445" s="65" t="str">
        <f ca="1">IFERROR(__xludf.DUMMYFUNCTION("""COMPUTED_VALUE"""),"")</f>
        <v/>
      </c>
      <c r="AB445" s="65" t="str">
        <f ca="1">IFERROR(__xludf.DUMMYFUNCTION("""COMPUTED_VALUE"""),"")</f>
        <v/>
      </c>
      <c r="AC445" s="65" t="str">
        <f ca="1">IFERROR(__xludf.DUMMYFUNCTION("""COMPUTED_VALUE"""),"")</f>
        <v/>
      </c>
      <c r="AD445" s="65" t="str">
        <f ca="1">IFERROR(__xludf.DUMMYFUNCTION("""COMPUTED_VALUE"""),"")</f>
        <v/>
      </c>
      <c r="AE445" s="65" t="str">
        <f ca="1">IFERROR(__xludf.DUMMYFUNCTION("""COMPUTED_VALUE"""),"")</f>
        <v/>
      </c>
      <c r="AF445" s="65" t="str">
        <f ca="1">IFERROR(__xludf.DUMMYFUNCTION("""COMPUTED_VALUE"""),"")</f>
        <v/>
      </c>
      <c r="AG445" s="65" t="str">
        <f ca="1">IFERROR(__xludf.DUMMYFUNCTION("""COMPUTED_VALUE"""),"")</f>
        <v/>
      </c>
    </row>
    <row r="446" spans="1:33" ht="13">
      <c r="A446" s="63">
        <v>4</v>
      </c>
      <c r="B446" s="64" t="str">
        <f ca="1">IFERROR(__xludf.DUMMYFUNCTION("""COMPUTED_VALUE"""),"I.E. LUIS CARLOS GALAN")</f>
        <v>I.E. LUIS CARLOS GALAN</v>
      </c>
      <c r="C446" s="65">
        <f ca="1">IFERROR(__xludf.DUMMYFUNCTION("""COMPUTED_VALUE"""),4)</f>
        <v>4</v>
      </c>
      <c r="D446" s="66" t="str">
        <f ca="1">IFERROR(__xludf.DUMMYFUNCTION("""COMPUTED_VALUE"""),"Pendiente por Digitar")</f>
        <v>Pendiente por Digitar</v>
      </c>
      <c r="E446" s="65" t="str">
        <f ca="1">IFERROR(__xludf.DUMMYFUNCTION("""COMPUTED_VALUE"""),"")</f>
        <v/>
      </c>
      <c r="F446" s="65" t="str">
        <f ca="1">IFERROR(__xludf.DUMMYFUNCTION("""COMPUTED_VALUE"""),"")</f>
        <v/>
      </c>
      <c r="G446" s="65" t="str">
        <f ca="1">IFERROR(__xludf.DUMMYFUNCTION("""COMPUTED_VALUE"""),"")</f>
        <v/>
      </c>
      <c r="H446" s="65" t="str">
        <f ca="1">IFERROR(__xludf.DUMMYFUNCTION("""COMPUTED_VALUE"""),"")</f>
        <v/>
      </c>
      <c r="I446" s="65" t="str">
        <f ca="1">IFERROR(__xludf.DUMMYFUNCTION("""COMPUTED_VALUE"""),"")</f>
        <v/>
      </c>
      <c r="J446" s="65" t="str">
        <f ca="1">IFERROR(__xludf.DUMMYFUNCTION("""COMPUTED_VALUE"""),"")</f>
        <v/>
      </c>
      <c r="K446" s="65" t="str">
        <f ca="1">IFERROR(__xludf.DUMMYFUNCTION("""COMPUTED_VALUE"""),"")</f>
        <v/>
      </c>
      <c r="L446" s="65" t="str">
        <f ca="1">IFERROR(__xludf.DUMMYFUNCTION("""COMPUTED_VALUE"""),"")</f>
        <v/>
      </c>
      <c r="M446" s="65" t="str">
        <f ca="1">IFERROR(__xludf.DUMMYFUNCTION("""COMPUTED_VALUE"""),"")</f>
        <v/>
      </c>
      <c r="N446" s="65" t="str">
        <f ca="1">IFERROR(__xludf.DUMMYFUNCTION("""COMPUTED_VALUE"""),"")</f>
        <v/>
      </c>
      <c r="O446" s="65" t="str">
        <f ca="1">IFERROR(__xludf.DUMMYFUNCTION("""COMPUTED_VALUE"""),"")</f>
        <v/>
      </c>
      <c r="P446" s="65" t="str">
        <f ca="1">IFERROR(__xludf.DUMMYFUNCTION("""COMPUTED_VALUE"""),"")</f>
        <v/>
      </c>
      <c r="Q446" s="65" t="str">
        <f ca="1">IFERROR(__xludf.DUMMYFUNCTION("""COMPUTED_VALUE"""),"")</f>
        <v/>
      </c>
      <c r="R446" s="65" t="str">
        <f ca="1">IFERROR(__xludf.DUMMYFUNCTION("""COMPUTED_VALUE"""),"")</f>
        <v/>
      </c>
      <c r="S446" s="65" t="str">
        <f ca="1">IFERROR(__xludf.DUMMYFUNCTION("""COMPUTED_VALUE"""),"")</f>
        <v/>
      </c>
      <c r="T446" s="65" t="str">
        <f ca="1">IFERROR(__xludf.DUMMYFUNCTION("""COMPUTED_VALUE"""),"")</f>
        <v/>
      </c>
      <c r="U446" s="65" t="str">
        <f ca="1">IFERROR(__xludf.DUMMYFUNCTION("""COMPUTED_VALUE"""),"")</f>
        <v/>
      </c>
      <c r="V446" s="65" t="str">
        <f ca="1">IFERROR(__xludf.DUMMYFUNCTION("""COMPUTED_VALUE"""),"")</f>
        <v/>
      </c>
      <c r="W446" s="65" t="str">
        <f ca="1">IFERROR(__xludf.DUMMYFUNCTION("""COMPUTED_VALUE"""),"")</f>
        <v/>
      </c>
      <c r="X446" s="65" t="str">
        <f ca="1">IFERROR(__xludf.DUMMYFUNCTION("""COMPUTED_VALUE"""),"")</f>
        <v/>
      </c>
      <c r="Y446" s="65" t="str">
        <f ca="1">IFERROR(__xludf.DUMMYFUNCTION("""COMPUTED_VALUE"""),"")</f>
        <v/>
      </c>
      <c r="Z446" s="65" t="str">
        <f ca="1">IFERROR(__xludf.DUMMYFUNCTION("""COMPUTED_VALUE"""),"")</f>
        <v/>
      </c>
      <c r="AA446" s="65" t="str">
        <f ca="1">IFERROR(__xludf.DUMMYFUNCTION("""COMPUTED_VALUE"""),"")</f>
        <v/>
      </c>
      <c r="AB446" s="65" t="str">
        <f ca="1">IFERROR(__xludf.DUMMYFUNCTION("""COMPUTED_VALUE"""),"")</f>
        <v/>
      </c>
      <c r="AC446" s="65" t="str">
        <f ca="1">IFERROR(__xludf.DUMMYFUNCTION("""COMPUTED_VALUE"""),"")</f>
        <v/>
      </c>
      <c r="AD446" s="65" t="str">
        <f ca="1">IFERROR(__xludf.DUMMYFUNCTION("""COMPUTED_VALUE"""),"")</f>
        <v/>
      </c>
      <c r="AE446" s="65" t="str">
        <f ca="1">IFERROR(__xludf.DUMMYFUNCTION("""COMPUTED_VALUE"""),"")</f>
        <v/>
      </c>
      <c r="AF446" s="65" t="str">
        <f ca="1">IFERROR(__xludf.DUMMYFUNCTION("""COMPUTED_VALUE"""),"")</f>
        <v/>
      </c>
      <c r="AG446" s="65" t="str">
        <f ca="1">IFERROR(__xludf.DUMMYFUNCTION("""COMPUTED_VALUE"""),"")</f>
        <v/>
      </c>
    </row>
    <row r="447" spans="1:33" ht="13">
      <c r="A447" s="63">
        <v>4</v>
      </c>
      <c r="B447" s="64" t="str">
        <f ca="1">IFERROR(__xludf.DUMMYFUNCTION("""COMPUTED_VALUE"""),"I.E. LUIS CARLOS GALAN")</f>
        <v>I.E. LUIS CARLOS GALAN</v>
      </c>
      <c r="C447" s="65">
        <f ca="1">IFERROR(__xludf.DUMMYFUNCTION("""COMPUTED_VALUE"""),5)</f>
        <v>5</v>
      </c>
      <c r="D447" s="66" t="str">
        <f ca="1">IFERROR(__xludf.DUMMYFUNCTION("""COMPUTED_VALUE"""),"Pendiente por Digitar")</f>
        <v>Pendiente por Digitar</v>
      </c>
      <c r="E447" s="65" t="str">
        <f ca="1">IFERROR(__xludf.DUMMYFUNCTION("""COMPUTED_VALUE"""),"")</f>
        <v/>
      </c>
      <c r="F447" s="65" t="str">
        <f ca="1">IFERROR(__xludf.DUMMYFUNCTION("""COMPUTED_VALUE"""),"")</f>
        <v/>
      </c>
      <c r="G447" s="65" t="str">
        <f ca="1">IFERROR(__xludf.DUMMYFUNCTION("""COMPUTED_VALUE"""),"")</f>
        <v/>
      </c>
      <c r="H447" s="65" t="str">
        <f ca="1">IFERROR(__xludf.DUMMYFUNCTION("""COMPUTED_VALUE"""),"")</f>
        <v/>
      </c>
      <c r="I447" s="65" t="str">
        <f ca="1">IFERROR(__xludf.DUMMYFUNCTION("""COMPUTED_VALUE"""),"")</f>
        <v/>
      </c>
      <c r="J447" s="65" t="str">
        <f ca="1">IFERROR(__xludf.DUMMYFUNCTION("""COMPUTED_VALUE"""),"")</f>
        <v/>
      </c>
      <c r="K447" s="65" t="str">
        <f ca="1">IFERROR(__xludf.DUMMYFUNCTION("""COMPUTED_VALUE"""),"")</f>
        <v/>
      </c>
      <c r="L447" s="65" t="str">
        <f ca="1">IFERROR(__xludf.DUMMYFUNCTION("""COMPUTED_VALUE"""),"")</f>
        <v/>
      </c>
      <c r="M447" s="65" t="str">
        <f ca="1">IFERROR(__xludf.DUMMYFUNCTION("""COMPUTED_VALUE"""),"")</f>
        <v/>
      </c>
      <c r="N447" s="65" t="str">
        <f ca="1">IFERROR(__xludf.DUMMYFUNCTION("""COMPUTED_VALUE"""),"")</f>
        <v/>
      </c>
      <c r="O447" s="65" t="str">
        <f ca="1">IFERROR(__xludf.DUMMYFUNCTION("""COMPUTED_VALUE"""),"")</f>
        <v/>
      </c>
      <c r="P447" s="65" t="str">
        <f ca="1">IFERROR(__xludf.DUMMYFUNCTION("""COMPUTED_VALUE"""),"")</f>
        <v/>
      </c>
      <c r="Q447" s="65" t="str">
        <f ca="1">IFERROR(__xludf.DUMMYFUNCTION("""COMPUTED_VALUE"""),"")</f>
        <v/>
      </c>
      <c r="R447" s="65" t="str">
        <f ca="1">IFERROR(__xludf.DUMMYFUNCTION("""COMPUTED_VALUE"""),"")</f>
        <v/>
      </c>
      <c r="S447" s="65" t="str">
        <f ca="1">IFERROR(__xludf.DUMMYFUNCTION("""COMPUTED_VALUE"""),"")</f>
        <v/>
      </c>
      <c r="T447" s="65" t="str">
        <f ca="1">IFERROR(__xludf.DUMMYFUNCTION("""COMPUTED_VALUE"""),"")</f>
        <v/>
      </c>
      <c r="U447" s="65" t="str">
        <f ca="1">IFERROR(__xludf.DUMMYFUNCTION("""COMPUTED_VALUE"""),"")</f>
        <v/>
      </c>
      <c r="V447" s="65" t="str">
        <f ca="1">IFERROR(__xludf.DUMMYFUNCTION("""COMPUTED_VALUE"""),"")</f>
        <v/>
      </c>
      <c r="W447" s="65" t="str">
        <f ca="1">IFERROR(__xludf.DUMMYFUNCTION("""COMPUTED_VALUE"""),"")</f>
        <v/>
      </c>
      <c r="X447" s="65" t="str">
        <f ca="1">IFERROR(__xludf.DUMMYFUNCTION("""COMPUTED_VALUE"""),"")</f>
        <v/>
      </c>
      <c r="Y447" s="65" t="str">
        <f ca="1">IFERROR(__xludf.DUMMYFUNCTION("""COMPUTED_VALUE"""),"")</f>
        <v/>
      </c>
      <c r="Z447" s="65" t="str">
        <f ca="1">IFERROR(__xludf.DUMMYFUNCTION("""COMPUTED_VALUE"""),"")</f>
        <v/>
      </c>
      <c r="AA447" s="65" t="str">
        <f ca="1">IFERROR(__xludf.DUMMYFUNCTION("""COMPUTED_VALUE"""),"")</f>
        <v/>
      </c>
      <c r="AB447" s="65" t="str">
        <f ca="1">IFERROR(__xludf.DUMMYFUNCTION("""COMPUTED_VALUE"""),"")</f>
        <v/>
      </c>
      <c r="AC447" s="65" t="str">
        <f ca="1">IFERROR(__xludf.DUMMYFUNCTION("""COMPUTED_VALUE"""),"")</f>
        <v/>
      </c>
      <c r="AD447" s="65" t="str">
        <f ca="1">IFERROR(__xludf.DUMMYFUNCTION("""COMPUTED_VALUE"""),"")</f>
        <v/>
      </c>
      <c r="AE447" s="65" t="str">
        <f ca="1">IFERROR(__xludf.DUMMYFUNCTION("""COMPUTED_VALUE"""),"")</f>
        <v/>
      </c>
      <c r="AF447" s="65" t="str">
        <f ca="1">IFERROR(__xludf.DUMMYFUNCTION("""COMPUTED_VALUE"""),"")</f>
        <v/>
      </c>
      <c r="AG447" s="65" t="str">
        <f ca="1">IFERROR(__xludf.DUMMYFUNCTION("""COMPUTED_VALUE"""),"")</f>
        <v/>
      </c>
    </row>
    <row r="448" spans="1:33" ht="13">
      <c r="A448" s="63">
        <v>4</v>
      </c>
      <c r="B448" s="64" t="str">
        <f ca="1">IFERROR(__xludf.DUMMYFUNCTION("""COMPUTED_VALUE"""),"I.E. LUIS CARLOS GALAN")</f>
        <v>I.E. LUIS CARLOS GALAN</v>
      </c>
      <c r="C448" s="65">
        <f ca="1">IFERROR(__xludf.DUMMYFUNCTION("""COMPUTED_VALUE"""),6)</f>
        <v>6</v>
      </c>
      <c r="D448" s="66" t="str">
        <f ca="1">IFERROR(__xludf.DUMMYFUNCTION("""COMPUTED_VALUE"""),"Pendiente por Digitar")</f>
        <v>Pendiente por Digitar</v>
      </c>
      <c r="E448" s="65" t="str">
        <f ca="1">IFERROR(__xludf.DUMMYFUNCTION("""COMPUTED_VALUE"""),"")</f>
        <v/>
      </c>
      <c r="F448" s="65" t="str">
        <f ca="1">IFERROR(__xludf.DUMMYFUNCTION("""COMPUTED_VALUE"""),"")</f>
        <v/>
      </c>
      <c r="G448" s="65" t="str">
        <f ca="1">IFERROR(__xludf.DUMMYFUNCTION("""COMPUTED_VALUE"""),"")</f>
        <v/>
      </c>
      <c r="H448" s="65" t="str">
        <f ca="1">IFERROR(__xludf.DUMMYFUNCTION("""COMPUTED_VALUE"""),"")</f>
        <v/>
      </c>
      <c r="I448" s="65" t="str">
        <f ca="1">IFERROR(__xludf.DUMMYFUNCTION("""COMPUTED_VALUE"""),"")</f>
        <v/>
      </c>
      <c r="J448" s="65" t="str">
        <f ca="1">IFERROR(__xludf.DUMMYFUNCTION("""COMPUTED_VALUE"""),"")</f>
        <v/>
      </c>
      <c r="K448" s="65" t="str">
        <f ca="1">IFERROR(__xludf.DUMMYFUNCTION("""COMPUTED_VALUE"""),"")</f>
        <v/>
      </c>
      <c r="L448" s="65" t="str">
        <f ca="1">IFERROR(__xludf.DUMMYFUNCTION("""COMPUTED_VALUE"""),"")</f>
        <v/>
      </c>
      <c r="M448" s="65" t="str">
        <f ca="1">IFERROR(__xludf.DUMMYFUNCTION("""COMPUTED_VALUE"""),"")</f>
        <v/>
      </c>
      <c r="N448" s="65" t="str">
        <f ca="1">IFERROR(__xludf.DUMMYFUNCTION("""COMPUTED_VALUE"""),"")</f>
        <v/>
      </c>
      <c r="O448" s="65" t="str">
        <f ca="1">IFERROR(__xludf.DUMMYFUNCTION("""COMPUTED_VALUE"""),"")</f>
        <v/>
      </c>
      <c r="P448" s="65" t="str">
        <f ca="1">IFERROR(__xludf.DUMMYFUNCTION("""COMPUTED_VALUE"""),"")</f>
        <v/>
      </c>
      <c r="Q448" s="65" t="str">
        <f ca="1">IFERROR(__xludf.DUMMYFUNCTION("""COMPUTED_VALUE"""),"")</f>
        <v/>
      </c>
      <c r="R448" s="65" t="str">
        <f ca="1">IFERROR(__xludf.DUMMYFUNCTION("""COMPUTED_VALUE"""),"")</f>
        <v/>
      </c>
      <c r="S448" s="65" t="str">
        <f ca="1">IFERROR(__xludf.DUMMYFUNCTION("""COMPUTED_VALUE"""),"")</f>
        <v/>
      </c>
      <c r="T448" s="65" t="str">
        <f ca="1">IFERROR(__xludf.DUMMYFUNCTION("""COMPUTED_VALUE"""),"")</f>
        <v/>
      </c>
      <c r="U448" s="65" t="str">
        <f ca="1">IFERROR(__xludf.DUMMYFUNCTION("""COMPUTED_VALUE"""),"")</f>
        <v/>
      </c>
      <c r="V448" s="65" t="str">
        <f ca="1">IFERROR(__xludf.DUMMYFUNCTION("""COMPUTED_VALUE"""),"")</f>
        <v/>
      </c>
      <c r="W448" s="65" t="str">
        <f ca="1">IFERROR(__xludf.DUMMYFUNCTION("""COMPUTED_VALUE"""),"")</f>
        <v/>
      </c>
      <c r="X448" s="65" t="str">
        <f ca="1">IFERROR(__xludf.DUMMYFUNCTION("""COMPUTED_VALUE"""),"")</f>
        <v/>
      </c>
      <c r="Y448" s="65" t="str">
        <f ca="1">IFERROR(__xludf.DUMMYFUNCTION("""COMPUTED_VALUE"""),"")</f>
        <v/>
      </c>
      <c r="Z448" s="65" t="str">
        <f ca="1">IFERROR(__xludf.DUMMYFUNCTION("""COMPUTED_VALUE"""),"")</f>
        <v/>
      </c>
      <c r="AA448" s="65" t="str">
        <f ca="1">IFERROR(__xludf.DUMMYFUNCTION("""COMPUTED_VALUE"""),"")</f>
        <v/>
      </c>
      <c r="AB448" s="65" t="str">
        <f ca="1">IFERROR(__xludf.DUMMYFUNCTION("""COMPUTED_VALUE"""),"")</f>
        <v/>
      </c>
      <c r="AC448" s="65" t="str">
        <f ca="1">IFERROR(__xludf.DUMMYFUNCTION("""COMPUTED_VALUE"""),"")</f>
        <v/>
      </c>
      <c r="AD448" s="65" t="str">
        <f ca="1">IFERROR(__xludf.DUMMYFUNCTION("""COMPUTED_VALUE"""),"")</f>
        <v/>
      </c>
      <c r="AE448" s="65" t="str">
        <f ca="1">IFERROR(__xludf.DUMMYFUNCTION("""COMPUTED_VALUE"""),"")</f>
        <v/>
      </c>
      <c r="AF448" s="65" t="str">
        <f ca="1">IFERROR(__xludf.DUMMYFUNCTION("""COMPUTED_VALUE"""),"")</f>
        <v/>
      </c>
      <c r="AG448" s="65" t="str">
        <f ca="1">IFERROR(__xludf.DUMMYFUNCTION("""COMPUTED_VALUE"""),"")</f>
        <v/>
      </c>
    </row>
    <row r="449" spans="1:33" ht="13">
      <c r="A449" s="63">
        <v>4</v>
      </c>
      <c r="B449" s="64" t="str">
        <f ca="1">IFERROR(__xludf.DUMMYFUNCTION("""COMPUTED_VALUE"""),"I.E. LUIS CARLOS GALAN")</f>
        <v>I.E. LUIS CARLOS GALAN</v>
      </c>
      <c r="C449" s="65">
        <f ca="1">IFERROR(__xludf.DUMMYFUNCTION("""COMPUTED_VALUE"""),7)</f>
        <v>7</v>
      </c>
      <c r="D449" s="66" t="str">
        <f ca="1">IFERROR(__xludf.DUMMYFUNCTION("""COMPUTED_VALUE"""),"Pendiente por Digitar")</f>
        <v>Pendiente por Digitar</v>
      </c>
      <c r="E449" s="65" t="str">
        <f ca="1">IFERROR(__xludf.DUMMYFUNCTION("""COMPUTED_VALUE"""),"")</f>
        <v/>
      </c>
      <c r="F449" s="65" t="str">
        <f ca="1">IFERROR(__xludf.DUMMYFUNCTION("""COMPUTED_VALUE"""),"")</f>
        <v/>
      </c>
      <c r="G449" s="65" t="str">
        <f ca="1">IFERROR(__xludf.DUMMYFUNCTION("""COMPUTED_VALUE"""),"")</f>
        <v/>
      </c>
      <c r="H449" s="65" t="str">
        <f ca="1">IFERROR(__xludf.DUMMYFUNCTION("""COMPUTED_VALUE"""),"")</f>
        <v/>
      </c>
      <c r="I449" s="65" t="str">
        <f ca="1">IFERROR(__xludf.DUMMYFUNCTION("""COMPUTED_VALUE"""),"")</f>
        <v/>
      </c>
      <c r="J449" s="65" t="str">
        <f ca="1">IFERROR(__xludf.DUMMYFUNCTION("""COMPUTED_VALUE"""),"")</f>
        <v/>
      </c>
      <c r="K449" s="65" t="str">
        <f ca="1">IFERROR(__xludf.DUMMYFUNCTION("""COMPUTED_VALUE"""),"")</f>
        <v/>
      </c>
      <c r="L449" s="65" t="str">
        <f ca="1">IFERROR(__xludf.DUMMYFUNCTION("""COMPUTED_VALUE"""),"")</f>
        <v/>
      </c>
      <c r="M449" s="65" t="str">
        <f ca="1">IFERROR(__xludf.DUMMYFUNCTION("""COMPUTED_VALUE"""),"")</f>
        <v/>
      </c>
      <c r="N449" s="65" t="str">
        <f ca="1">IFERROR(__xludf.DUMMYFUNCTION("""COMPUTED_VALUE"""),"")</f>
        <v/>
      </c>
      <c r="O449" s="65" t="str">
        <f ca="1">IFERROR(__xludf.DUMMYFUNCTION("""COMPUTED_VALUE"""),"")</f>
        <v/>
      </c>
      <c r="P449" s="65" t="str">
        <f ca="1">IFERROR(__xludf.DUMMYFUNCTION("""COMPUTED_VALUE"""),"")</f>
        <v/>
      </c>
      <c r="Q449" s="65" t="str">
        <f ca="1">IFERROR(__xludf.DUMMYFUNCTION("""COMPUTED_VALUE"""),"")</f>
        <v/>
      </c>
      <c r="R449" s="65" t="str">
        <f ca="1">IFERROR(__xludf.DUMMYFUNCTION("""COMPUTED_VALUE"""),"")</f>
        <v/>
      </c>
      <c r="S449" s="65" t="str">
        <f ca="1">IFERROR(__xludf.DUMMYFUNCTION("""COMPUTED_VALUE"""),"")</f>
        <v/>
      </c>
      <c r="T449" s="65" t="str">
        <f ca="1">IFERROR(__xludf.DUMMYFUNCTION("""COMPUTED_VALUE"""),"")</f>
        <v/>
      </c>
      <c r="U449" s="65" t="str">
        <f ca="1">IFERROR(__xludf.DUMMYFUNCTION("""COMPUTED_VALUE"""),"")</f>
        <v/>
      </c>
      <c r="V449" s="65" t="str">
        <f ca="1">IFERROR(__xludf.DUMMYFUNCTION("""COMPUTED_VALUE"""),"")</f>
        <v/>
      </c>
      <c r="W449" s="65" t="str">
        <f ca="1">IFERROR(__xludf.DUMMYFUNCTION("""COMPUTED_VALUE"""),"")</f>
        <v/>
      </c>
      <c r="X449" s="65" t="str">
        <f ca="1">IFERROR(__xludf.DUMMYFUNCTION("""COMPUTED_VALUE"""),"")</f>
        <v/>
      </c>
      <c r="Y449" s="65" t="str">
        <f ca="1">IFERROR(__xludf.DUMMYFUNCTION("""COMPUTED_VALUE"""),"")</f>
        <v/>
      </c>
      <c r="Z449" s="65" t="str">
        <f ca="1">IFERROR(__xludf.DUMMYFUNCTION("""COMPUTED_VALUE"""),"")</f>
        <v/>
      </c>
      <c r="AA449" s="65" t="str">
        <f ca="1">IFERROR(__xludf.DUMMYFUNCTION("""COMPUTED_VALUE"""),"")</f>
        <v/>
      </c>
      <c r="AB449" s="65" t="str">
        <f ca="1">IFERROR(__xludf.DUMMYFUNCTION("""COMPUTED_VALUE"""),"")</f>
        <v/>
      </c>
      <c r="AC449" s="65" t="str">
        <f ca="1">IFERROR(__xludf.DUMMYFUNCTION("""COMPUTED_VALUE"""),"")</f>
        <v/>
      </c>
      <c r="AD449" s="65" t="str">
        <f ca="1">IFERROR(__xludf.DUMMYFUNCTION("""COMPUTED_VALUE"""),"")</f>
        <v/>
      </c>
      <c r="AE449" s="65" t="str">
        <f ca="1">IFERROR(__xludf.DUMMYFUNCTION("""COMPUTED_VALUE"""),"")</f>
        <v/>
      </c>
      <c r="AF449" s="65" t="str">
        <f ca="1">IFERROR(__xludf.DUMMYFUNCTION("""COMPUTED_VALUE"""),"")</f>
        <v/>
      </c>
      <c r="AG449" s="65" t="str">
        <f ca="1">IFERROR(__xludf.DUMMYFUNCTION("""COMPUTED_VALUE"""),"")</f>
        <v/>
      </c>
    </row>
    <row r="450" spans="1:33" ht="13">
      <c r="A450" s="63">
        <v>4</v>
      </c>
      <c r="B450" s="64" t="str">
        <f ca="1">IFERROR(__xludf.DUMMYFUNCTION("""COMPUTED_VALUE"""),"I.E. LUIS CARLOS GALAN")</f>
        <v>I.E. LUIS CARLOS GALAN</v>
      </c>
      <c r="C450" s="65">
        <f ca="1">IFERROR(__xludf.DUMMYFUNCTION("""COMPUTED_VALUE"""),8)</f>
        <v>8</v>
      </c>
      <c r="D450" s="66" t="str">
        <f ca="1">IFERROR(__xludf.DUMMYFUNCTION("""COMPUTED_VALUE"""),"Pendiente por Digitar")</f>
        <v>Pendiente por Digitar</v>
      </c>
      <c r="E450" s="65" t="str">
        <f ca="1">IFERROR(__xludf.DUMMYFUNCTION("""COMPUTED_VALUE"""),"")</f>
        <v/>
      </c>
      <c r="F450" s="65" t="str">
        <f ca="1">IFERROR(__xludf.DUMMYFUNCTION("""COMPUTED_VALUE"""),"")</f>
        <v/>
      </c>
      <c r="G450" s="65" t="str">
        <f ca="1">IFERROR(__xludf.DUMMYFUNCTION("""COMPUTED_VALUE"""),"")</f>
        <v/>
      </c>
      <c r="H450" s="65" t="str">
        <f ca="1">IFERROR(__xludf.DUMMYFUNCTION("""COMPUTED_VALUE"""),"")</f>
        <v/>
      </c>
      <c r="I450" s="65" t="str">
        <f ca="1">IFERROR(__xludf.DUMMYFUNCTION("""COMPUTED_VALUE"""),"")</f>
        <v/>
      </c>
      <c r="J450" s="65" t="str">
        <f ca="1">IFERROR(__xludf.DUMMYFUNCTION("""COMPUTED_VALUE"""),"")</f>
        <v/>
      </c>
      <c r="K450" s="65" t="str">
        <f ca="1">IFERROR(__xludf.DUMMYFUNCTION("""COMPUTED_VALUE"""),"")</f>
        <v/>
      </c>
      <c r="L450" s="65" t="str">
        <f ca="1">IFERROR(__xludf.DUMMYFUNCTION("""COMPUTED_VALUE"""),"")</f>
        <v/>
      </c>
      <c r="M450" s="65" t="str">
        <f ca="1">IFERROR(__xludf.DUMMYFUNCTION("""COMPUTED_VALUE"""),"")</f>
        <v/>
      </c>
      <c r="N450" s="65" t="str">
        <f ca="1">IFERROR(__xludf.DUMMYFUNCTION("""COMPUTED_VALUE"""),"")</f>
        <v/>
      </c>
      <c r="O450" s="65" t="str">
        <f ca="1">IFERROR(__xludf.DUMMYFUNCTION("""COMPUTED_VALUE"""),"")</f>
        <v/>
      </c>
      <c r="P450" s="65" t="str">
        <f ca="1">IFERROR(__xludf.DUMMYFUNCTION("""COMPUTED_VALUE"""),"")</f>
        <v/>
      </c>
      <c r="Q450" s="65" t="str">
        <f ca="1">IFERROR(__xludf.DUMMYFUNCTION("""COMPUTED_VALUE"""),"")</f>
        <v/>
      </c>
      <c r="R450" s="65" t="str">
        <f ca="1">IFERROR(__xludf.DUMMYFUNCTION("""COMPUTED_VALUE"""),"")</f>
        <v/>
      </c>
      <c r="S450" s="65" t="str">
        <f ca="1">IFERROR(__xludf.DUMMYFUNCTION("""COMPUTED_VALUE"""),"")</f>
        <v/>
      </c>
      <c r="T450" s="65" t="str">
        <f ca="1">IFERROR(__xludf.DUMMYFUNCTION("""COMPUTED_VALUE"""),"")</f>
        <v/>
      </c>
      <c r="U450" s="65" t="str">
        <f ca="1">IFERROR(__xludf.DUMMYFUNCTION("""COMPUTED_VALUE"""),"")</f>
        <v/>
      </c>
      <c r="V450" s="65" t="str">
        <f ca="1">IFERROR(__xludf.DUMMYFUNCTION("""COMPUTED_VALUE"""),"")</f>
        <v/>
      </c>
      <c r="W450" s="65" t="str">
        <f ca="1">IFERROR(__xludf.DUMMYFUNCTION("""COMPUTED_VALUE"""),"")</f>
        <v/>
      </c>
      <c r="X450" s="65" t="str">
        <f ca="1">IFERROR(__xludf.DUMMYFUNCTION("""COMPUTED_VALUE"""),"")</f>
        <v/>
      </c>
      <c r="Y450" s="65" t="str">
        <f ca="1">IFERROR(__xludf.DUMMYFUNCTION("""COMPUTED_VALUE"""),"")</f>
        <v/>
      </c>
      <c r="Z450" s="65" t="str">
        <f ca="1">IFERROR(__xludf.DUMMYFUNCTION("""COMPUTED_VALUE"""),"")</f>
        <v/>
      </c>
      <c r="AA450" s="65" t="str">
        <f ca="1">IFERROR(__xludf.DUMMYFUNCTION("""COMPUTED_VALUE"""),"")</f>
        <v/>
      </c>
      <c r="AB450" s="65" t="str">
        <f ca="1">IFERROR(__xludf.DUMMYFUNCTION("""COMPUTED_VALUE"""),"")</f>
        <v/>
      </c>
      <c r="AC450" s="65" t="str">
        <f ca="1">IFERROR(__xludf.DUMMYFUNCTION("""COMPUTED_VALUE"""),"")</f>
        <v/>
      </c>
      <c r="AD450" s="65" t="str">
        <f ca="1">IFERROR(__xludf.DUMMYFUNCTION("""COMPUTED_VALUE"""),"")</f>
        <v/>
      </c>
      <c r="AE450" s="65" t="str">
        <f ca="1">IFERROR(__xludf.DUMMYFUNCTION("""COMPUTED_VALUE"""),"")</f>
        <v/>
      </c>
      <c r="AF450" s="65" t="str">
        <f ca="1">IFERROR(__xludf.DUMMYFUNCTION("""COMPUTED_VALUE"""),"")</f>
        <v/>
      </c>
      <c r="AG450" s="65" t="str">
        <f ca="1">IFERROR(__xludf.DUMMYFUNCTION("""COMPUTED_VALUE"""),"")</f>
        <v/>
      </c>
    </row>
    <row r="451" spans="1:33" ht="13">
      <c r="A451" s="63">
        <v>4</v>
      </c>
      <c r="B451" s="64" t="str">
        <f ca="1">IFERROR(__xludf.DUMMYFUNCTION("""COMPUTED_VALUE"""),"I.E. LUIS CARLOS GALAN")</f>
        <v>I.E. LUIS CARLOS GALAN</v>
      </c>
      <c r="C451" s="65">
        <f ca="1">IFERROR(__xludf.DUMMYFUNCTION("""COMPUTED_VALUE"""),9)</f>
        <v>9</v>
      </c>
      <c r="D451" s="66" t="str">
        <f ca="1">IFERROR(__xludf.DUMMYFUNCTION("""COMPUTED_VALUE"""),"Pendiente por Digitar")</f>
        <v>Pendiente por Digitar</v>
      </c>
      <c r="E451" s="65" t="str">
        <f ca="1">IFERROR(__xludf.DUMMYFUNCTION("""COMPUTED_VALUE"""),"")</f>
        <v/>
      </c>
      <c r="F451" s="65" t="str">
        <f ca="1">IFERROR(__xludf.DUMMYFUNCTION("""COMPUTED_VALUE"""),"")</f>
        <v/>
      </c>
      <c r="G451" s="65" t="str">
        <f ca="1">IFERROR(__xludf.DUMMYFUNCTION("""COMPUTED_VALUE"""),"")</f>
        <v/>
      </c>
      <c r="H451" s="65" t="str">
        <f ca="1">IFERROR(__xludf.DUMMYFUNCTION("""COMPUTED_VALUE"""),"")</f>
        <v/>
      </c>
      <c r="I451" s="65" t="str">
        <f ca="1">IFERROR(__xludf.DUMMYFUNCTION("""COMPUTED_VALUE"""),"")</f>
        <v/>
      </c>
      <c r="J451" s="65" t="str">
        <f ca="1">IFERROR(__xludf.DUMMYFUNCTION("""COMPUTED_VALUE"""),"")</f>
        <v/>
      </c>
      <c r="K451" s="65" t="str">
        <f ca="1">IFERROR(__xludf.DUMMYFUNCTION("""COMPUTED_VALUE"""),"")</f>
        <v/>
      </c>
      <c r="L451" s="65" t="str">
        <f ca="1">IFERROR(__xludf.DUMMYFUNCTION("""COMPUTED_VALUE"""),"")</f>
        <v/>
      </c>
      <c r="M451" s="65" t="str">
        <f ca="1">IFERROR(__xludf.DUMMYFUNCTION("""COMPUTED_VALUE"""),"")</f>
        <v/>
      </c>
      <c r="N451" s="65" t="str">
        <f ca="1">IFERROR(__xludf.DUMMYFUNCTION("""COMPUTED_VALUE"""),"")</f>
        <v/>
      </c>
      <c r="O451" s="65" t="str">
        <f ca="1">IFERROR(__xludf.DUMMYFUNCTION("""COMPUTED_VALUE"""),"")</f>
        <v/>
      </c>
      <c r="P451" s="65" t="str">
        <f ca="1">IFERROR(__xludf.DUMMYFUNCTION("""COMPUTED_VALUE"""),"")</f>
        <v/>
      </c>
      <c r="Q451" s="65" t="str">
        <f ca="1">IFERROR(__xludf.DUMMYFUNCTION("""COMPUTED_VALUE"""),"")</f>
        <v/>
      </c>
      <c r="R451" s="65" t="str">
        <f ca="1">IFERROR(__xludf.DUMMYFUNCTION("""COMPUTED_VALUE"""),"")</f>
        <v/>
      </c>
      <c r="S451" s="65" t="str">
        <f ca="1">IFERROR(__xludf.DUMMYFUNCTION("""COMPUTED_VALUE"""),"")</f>
        <v/>
      </c>
      <c r="T451" s="65" t="str">
        <f ca="1">IFERROR(__xludf.DUMMYFUNCTION("""COMPUTED_VALUE"""),"")</f>
        <v/>
      </c>
      <c r="U451" s="65" t="str">
        <f ca="1">IFERROR(__xludf.DUMMYFUNCTION("""COMPUTED_VALUE"""),"")</f>
        <v/>
      </c>
      <c r="V451" s="65" t="str">
        <f ca="1">IFERROR(__xludf.DUMMYFUNCTION("""COMPUTED_VALUE"""),"")</f>
        <v/>
      </c>
      <c r="W451" s="65" t="str">
        <f ca="1">IFERROR(__xludf.DUMMYFUNCTION("""COMPUTED_VALUE"""),"")</f>
        <v/>
      </c>
      <c r="X451" s="65" t="str">
        <f ca="1">IFERROR(__xludf.DUMMYFUNCTION("""COMPUTED_VALUE"""),"")</f>
        <v/>
      </c>
      <c r="Y451" s="65" t="str">
        <f ca="1">IFERROR(__xludf.DUMMYFUNCTION("""COMPUTED_VALUE"""),"")</f>
        <v/>
      </c>
      <c r="Z451" s="65" t="str">
        <f ca="1">IFERROR(__xludf.DUMMYFUNCTION("""COMPUTED_VALUE"""),"")</f>
        <v/>
      </c>
      <c r="AA451" s="65" t="str">
        <f ca="1">IFERROR(__xludf.DUMMYFUNCTION("""COMPUTED_VALUE"""),"")</f>
        <v/>
      </c>
      <c r="AB451" s="65" t="str">
        <f ca="1">IFERROR(__xludf.DUMMYFUNCTION("""COMPUTED_VALUE"""),"")</f>
        <v/>
      </c>
      <c r="AC451" s="65" t="str">
        <f ca="1">IFERROR(__xludf.DUMMYFUNCTION("""COMPUTED_VALUE"""),"")</f>
        <v/>
      </c>
      <c r="AD451" s="65" t="str">
        <f ca="1">IFERROR(__xludf.DUMMYFUNCTION("""COMPUTED_VALUE"""),"")</f>
        <v/>
      </c>
      <c r="AE451" s="65" t="str">
        <f ca="1">IFERROR(__xludf.DUMMYFUNCTION("""COMPUTED_VALUE"""),"")</f>
        <v/>
      </c>
      <c r="AF451" s="65" t="str">
        <f ca="1">IFERROR(__xludf.DUMMYFUNCTION("""COMPUTED_VALUE"""),"")</f>
        <v/>
      </c>
      <c r="AG451" s="65" t="str">
        <f ca="1">IFERROR(__xludf.DUMMYFUNCTION("""COMPUTED_VALUE"""),"")</f>
        <v/>
      </c>
    </row>
    <row r="452" spans="1:33" ht="13">
      <c r="A452" s="63">
        <v>4</v>
      </c>
      <c r="B452" s="64" t="str">
        <f ca="1">IFERROR(__xludf.DUMMYFUNCTION("""COMPUTED_VALUE"""),"I.E. LUIS CARLOS GALAN")</f>
        <v>I.E. LUIS CARLOS GALAN</v>
      </c>
      <c r="C452" s="65">
        <f ca="1">IFERROR(__xludf.DUMMYFUNCTION("""COMPUTED_VALUE"""),10)</f>
        <v>10</v>
      </c>
      <c r="D452" s="66" t="str">
        <f ca="1">IFERROR(__xludf.DUMMYFUNCTION("""COMPUTED_VALUE"""),"Pendiente por Digitar")</f>
        <v>Pendiente por Digitar</v>
      </c>
      <c r="E452" s="65" t="str">
        <f ca="1">IFERROR(__xludf.DUMMYFUNCTION("""COMPUTED_VALUE"""),"")</f>
        <v/>
      </c>
      <c r="F452" s="65" t="str">
        <f ca="1">IFERROR(__xludf.DUMMYFUNCTION("""COMPUTED_VALUE"""),"")</f>
        <v/>
      </c>
      <c r="G452" s="65" t="str">
        <f ca="1">IFERROR(__xludf.DUMMYFUNCTION("""COMPUTED_VALUE"""),"")</f>
        <v/>
      </c>
      <c r="H452" s="65" t="str">
        <f ca="1">IFERROR(__xludf.DUMMYFUNCTION("""COMPUTED_VALUE"""),"")</f>
        <v/>
      </c>
      <c r="I452" s="65" t="str">
        <f ca="1">IFERROR(__xludf.DUMMYFUNCTION("""COMPUTED_VALUE"""),"")</f>
        <v/>
      </c>
      <c r="J452" s="65" t="str">
        <f ca="1">IFERROR(__xludf.DUMMYFUNCTION("""COMPUTED_VALUE"""),"")</f>
        <v/>
      </c>
      <c r="K452" s="65" t="str">
        <f ca="1">IFERROR(__xludf.DUMMYFUNCTION("""COMPUTED_VALUE"""),"")</f>
        <v/>
      </c>
      <c r="L452" s="65" t="str">
        <f ca="1">IFERROR(__xludf.DUMMYFUNCTION("""COMPUTED_VALUE"""),"")</f>
        <v/>
      </c>
      <c r="M452" s="65" t="str">
        <f ca="1">IFERROR(__xludf.DUMMYFUNCTION("""COMPUTED_VALUE"""),"")</f>
        <v/>
      </c>
      <c r="N452" s="65" t="str">
        <f ca="1">IFERROR(__xludf.DUMMYFUNCTION("""COMPUTED_VALUE"""),"")</f>
        <v/>
      </c>
      <c r="O452" s="65" t="str">
        <f ca="1">IFERROR(__xludf.DUMMYFUNCTION("""COMPUTED_VALUE"""),"")</f>
        <v/>
      </c>
      <c r="P452" s="65" t="str">
        <f ca="1">IFERROR(__xludf.DUMMYFUNCTION("""COMPUTED_VALUE"""),"")</f>
        <v/>
      </c>
      <c r="Q452" s="65" t="str">
        <f ca="1">IFERROR(__xludf.DUMMYFUNCTION("""COMPUTED_VALUE"""),"")</f>
        <v/>
      </c>
      <c r="R452" s="65" t="str">
        <f ca="1">IFERROR(__xludf.DUMMYFUNCTION("""COMPUTED_VALUE"""),"")</f>
        <v/>
      </c>
      <c r="S452" s="65" t="str">
        <f ca="1">IFERROR(__xludf.DUMMYFUNCTION("""COMPUTED_VALUE"""),"")</f>
        <v/>
      </c>
      <c r="T452" s="65" t="str">
        <f ca="1">IFERROR(__xludf.DUMMYFUNCTION("""COMPUTED_VALUE"""),"")</f>
        <v/>
      </c>
      <c r="U452" s="65" t="str">
        <f ca="1">IFERROR(__xludf.DUMMYFUNCTION("""COMPUTED_VALUE"""),"")</f>
        <v/>
      </c>
      <c r="V452" s="65" t="str">
        <f ca="1">IFERROR(__xludf.DUMMYFUNCTION("""COMPUTED_VALUE"""),"")</f>
        <v/>
      </c>
      <c r="W452" s="65" t="str">
        <f ca="1">IFERROR(__xludf.DUMMYFUNCTION("""COMPUTED_VALUE"""),"")</f>
        <v/>
      </c>
      <c r="X452" s="65" t="str">
        <f ca="1">IFERROR(__xludf.DUMMYFUNCTION("""COMPUTED_VALUE"""),"")</f>
        <v/>
      </c>
      <c r="Y452" s="65" t="str">
        <f ca="1">IFERROR(__xludf.DUMMYFUNCTION("""COMPUTED_VALUE"""),"")</f>
        <v/>
      </c>
      <c r="Z452" s="65" t="str">
        <f ca="1">IFERROR(__xludf.DUMMYFUNCTION("""COMPUTED_VALUE"""),"")</f>
        <v/>
      </c>
      <c r="AA452" s="65" t="str">
        <f ca="1">IFERROR(__xludf.DUMMYFUNCTION("""COMPUTED_VALUE"""),"")</f>
        <v/>
      </c>
      <c r="AB452" s="65" t="str">
        <f ca="1">IFERROR(__xludf.DUMMYFUNCTION("""COMPUTED_VALUE"""),"")</f>
        <v/>
      </c>
      <c r="AC452" s="65" t="str">
        <f ca="1">IFERROR(__xludf.DUMMYFUNCTION("""COMPUTED_VALUE"""),"")</f>
        <v/>
      </c>
      <c r="AD452" s="65" t="str">
        <f ca="1">IFERROR(__xludf.DUMMYFUNCTION("""COMPUTED_VALUE"""),"")</f>
        <v/>
      </c>
      <c r="AE452" s="65" t="str">
        <f ca="1">IFERROR(__xludf.DUMMYFUNCTION("""COMPUTED_VALUE"""),"")</f>
        <v/>
      </c>
      <c r="AF452" s="65" t="str">
        <f ca="1">IFERROR(__xludf.DUMMYFUNCTION("""COMPUTED_VALUE"""),"")</f>
        <v/>
      </c>
      <c r="AG452" s="65" t="str">
        <f ca="1">IFERROR(__xludf.DUMMYFUNCTION("""COMPUTED_VALUE"""),"")</f>
        <v/>
      </c>
    </row>
    <row r="453" spans="1:33" ht="13">
      <c r="A453" s="63">
        <v>4</v>
      </c>
      <c r="B453" s="64" t="str">
        <f ca="1">IFERROR(__xludf.DUMMYFUNCTION("""COMPUTED_VALUE"""),"I.E. LUIS CARLOS GALAN")</f>
        <v>I.E. LUIS CARLOS GALAN</v>
      </c>
      <c r="C453" s="65">
        <f ca="1">IFERROR(__xludf.DUMMYFUNCTION("""COMPUTED_VALUE"""),11)</f>
        <v>11</v>
      </c>
      <c r="D453" s="66" t="str">
        <f ca="1">IFERROR(__xludf.DUMMYFUNCTION("""COMPUTED_VALUE"""),"Pendiente por Digitar")</f>
        <v>Pendiente por Digitar</v>
      </c>
      <c r="E453" s="65" t="str">
        <f ca="1">IFERROR(__xludf.DUMMYFUNCTION("""COMPUTED_VALUE"""),"")</f>
        <v/>
      </c>
      <c r="F453" s="65" t="str">
        <f ca="1">IFERROR(__xludf.DUMMYFUNCTION("""COMPUTED_VALUE"""),"")</f>
        <v/>
      </c>
      <c r="G453" s="65" t="str">
        <f ca="1">IFERROR(__xludf.DUMMYFUNCTION("""COMPUTED_VALUE"""),"")</f>
        <v/>
      </c>
      <c r="H453" s="65" t="str">
        <f ca="1">IFERROR(__xludf.DUMMYFUNCTION("""COMPUTED_VALUE"""),"")</f>
        <v/>
      </c>
      <c r="I453" s="65" t="str">
        <f ca="1">IFERROR(__xludf.DUMMYFUNCTION("""COMPUTED_VALUE"""),"")</f>
        <v/>
      </c>
      <c r="J453" s="65" t="str">
        <f ca="1">IFERROR(__xludf.DUMMYFUNCTION("""COMPUTED_VALUE"""),"")</f>
        <v/>
      </c>
      <c r="K453" s="65" t="str">
        <f ca="1">IFERROR(__xludf.DUMMYFUNCTION("""COMPUTED_VALUE"""),"")</f>
        <v/>
      </c>
      <c r="L453" s="65" t="str">
        <f ca="1">IFERROR(__xludf.DUMMYFUNCTION("""COMPUTED_VALUE"""),"")</f>
        <v/>
      </c>
      <c r="M453" s="65" t="str">
        <f ca="1">IFERROR(__xludf.DUMMYFUNCTION("""COMPUTED_VALUE"""),"")</f>
        <v/>
      </c>
      <c r="N453" s="65" t="str">
        <f ca="1">IFERROR(__xludf.DUMMYFUNCTION("""COMPUTED_VALUE"""),"")</f>
        <v/>
      </c>
      <c r="O453" s="65" t="str">
        <f ca="1">IFERROR(__xludf.DUMMYFUNCTION("""COMPUTED_VALUE"""),"")</f>
        <v/>
      </c>
      <c r="P453" s="65" t="str">
        <f ca="1">IFERROR(__xludf.DUMMYFUNCTION("""COMPUTED_VALUE"""),"")</f>
        <v/>
      </c>
      <c r="Q453" s="65" t="str">
        <f ca="1">IFERROR(__xludf.DUMMYFUNCTION("""COMPUTED_VALUE"""),"")</f>
        <v/>
      </c>
      <c r="R453" s="65" t="str">
        <f ca="1">IFERROR(__xludf.DUMMYFUNCTION("""COMPUTED_VALUE"""),"")</f>
        <v/>
      </c>
      <c r="S453" s="65" t="str">
        <f ca="1">IFERROR(__xludf.DUMMYFUNCTION("""COMPUTED_VALUE"""),"")</f>
        <v/>
      </c>
      <c r="T453" s="65" t="str">
        <f ca="1">IFERROR(__xludf.DUMMYFUNCTION("""COMPUTED_VALUE"""),"")</f>
        <v/>
      </c>
      <c r="U453" s="65" t="str">
        <f ca="1">IFERROR(__xludf.DUMMYFUNCTION("""COMPUTED_VALUE"""),"")</f>
        <v/>
      </c>
      <c r="V453" s="65" t="str">
        <f ca="1">IFERROR(__xludf.DUMMYFUNCTION("""COMPUTED_VALUE"""),"")</f>
        <v/>
      </c>
      <c r="W453" s="65" t="str">
        <f ca="1">IFERROR(__xludf.DUMMYFUNCTION("""COMPUTED_VALUE"""),"")</f>
        <v/>
      </c>
      <c r="X453" s="65" t="str">
        <f ca="1">IFERROR(__xludf.DUMMYFUNCTION("""COMPUTED_VALUE"""),"")</f>
        <v/>
      </c>
      <c r="Y453" s="65" t="str">
        <f ca="1">IFERROR(__xludf.DUMMYFUNCTION("""COMPUTED_VALUE"""),"")</f>
        <v/>
      </c>
      <c r="Z453" s="65" t="str">
        <f ca="1">IFERROR(__xludf.DUMMYFUNCTION("""COMPUTED_VALUE"""),"")</f>
        <v/>
      </c>
      <c r="AA453" s="65" t="str">
        <f ca="1">IFERROR(__xludf.DUMMYFUNCTION("""COMPUTED_VALUE"""),"")</f>
        <v/>
      </c>
      <c r="AB453" s="65" t="str">
        <f ca="1">IFERROR(__xludf.DUMMYFUNCTION("""COMPUTED_VALUE"""),"")</f>
        <v/>
      </c>
      <c r="AC453" s="65" t="str">
        <f ca="1">IFERROR(__xludf.DUMMYFUNCTION("""COMPUTED_VALUE"""),"")</f>
        <v/>
      </c>
      <c r="AD453" s="65" t="str">
        <f ca="1">IFERROR(__xludf.DUMMYFUNCTION("""COMPUTED_VALUE"""),"")</f>
        <v/>
      </c>
      <c r="AE453" s="65" t="str">
        <f ca="1">IFERROR(__xludf.DUMMYFUNCTION("""COMPUTED_VALUE"""),"")</f>
        <v/>
      </c>
      <c r="AF453" s="65" t="str">
        <f ca="1">IFERROR(__xludf.DUMMYFUNCTION("""COMPUTED_VALUE"""),"")</f>
        <v/>
      </c>
      <c r="AG453" s="65" t="str">
        <f ca="1">IFERROR(__xludf.DUMMYFUNCTION("""COMPUTED_VALUE"""),"")</f>
        <v/>
      </c>
    </row>
    <row r="454" spans="1:33" ht="13">
      <c r="A454" s="63">
        <v>4</v>
      </c>
      <c r="B454" s="64" t="str">
        <f ca="1">IFERROR(__xludf.DUMMYFUNCTION("""COMPUTED_VALUE"""),"I.E. LUIS CARLOS GALAN")</f>
        <v>I.E. LUIS CARLOS GALAN</v>
      </c>
      <c r="C454" s="65">
        <f ca="1">IFERROR(__xludf.DUMMYFUNCTION("""COMPUTED_VALUE"""),12)</f>
        <v>12</v>
      </c>
      <c r="D454" s="66" t="str">
        <f ca="1">IFERROR(__xludf.DUMMYFUNCTION("""COMPUTED_VALUE"""),"Pendiente por Digitar")</f>
        <v>Pendiente por Digitar</v>
      </c>
      <c r="E454" s="65" t="str">
        <f ca="1">IFERROR(__xludf.DUMMYFUNCTION("""COMPUTED_VALUE"""),"")</f>
        <v/>
      </c>
      <c r="F454" s="65" t="str">
        <f ca="1">IFERROR(__xludf.DUMMYFUNCTION("""COMPUTED_VALUE"""),"")</f>
        <v/>
      </c>
      <c r="G454" s="65" t="str">
        <f ca="1">IFERROR(__xludf.DUMMYFUNCTION("""COMPUTED_VALUE"""),"")</f>
        <v/>
      </c>
      <c r="H454" s="65" t="str">
        <f ca="1">IFERROR(__xludf.DUMMYFUNCTION("""COMPUTED_VALUE"""),"")</f>
        <v/>
      </c>
      <c r="I454" s="65" t="str">
        <f ca="1">IFERROR(__xludf.DUMMYFUNCTION("""COMPUTED_VALUE"""),"")</f>
        <v/>
      </c>
      <c r="J454" s="65" t="str">
        <f ca="1">IFERROR(__xludf.DUMMYFUNCTION("""COMPUTED_VALUE"""),"")</f>
        <v/>
      </c>
      <c r="K454" s="65" t="str">
        <f ca="1">IFERROR(__xludf.DUMMYFUNCTION("""COMPUTED_VALUE"""),"")</f>
        <v/>
      </c>
      <c r="L454" s="65" t="str">
        <f ca="1">IFERROR(__xludf.DUMMYFUNCTION("""COMPUTED_VALUE"""),"")</f>
        <v/>
      </c>
      <c r="M454" s="65" t="str">
        <f ca="1">IFERROR(__xludf.DUMMYFUNCTION("""COMPUTED_VALUE"""),"")</f>
        <v/>
      </c>
      <c r="N454" s="65" t="str">
        <f ca="1">IFERROR(__xludf.DUMMYFUNCTION("""COMPUTED_VALUE"""),"")</f>
        <v/>
      </c>
      <c r="O454" s="65" t="str">
        <f ca="1">IFERROR(__xludf.DUMMYFUNCTION("""COMPUTED_VALUE"""),"")</f>
        <v/>
      </c>
      <c r="P454" s="65" t="str">
        <f ca="1">IFERROR(__xludf.DUMMYFUNCTION("""COMPUTED_VALUE"""),"")</f>
        <v/>
      </c>
      <c r="Q454" s="65" t="str">
        <f ca="1">IFERROR(__xludf.DUMMYFUNCTION("""COMPUTED_VALUE"""),"")</f>
        <v/>
      </c>
      <c r="R454" s="65" t="str">
        <f ca="1">IFERROR(__xludf.DUMMYFUNCTION("""COMPUTED_VALUE"""),"")</f>
        <v/>
      </c>
      <c r="S454" s="65" t="str">
        <f ca="1">IFERROR(__xludf.DUMMYFUNCTION("""COMPUTED_VALUE"""),"")</f>
        <v/>
      </c>
      <c r="T454" s="65" t="str">
        <f ca="1">IFERROR(__xludf.DUMMYFUNCTION("""COMPUTED_VALUE"""),"")</f>
        <v/>
      </c>
      <c r="U454" s="65" t="str">
        <f ca="1">IFERROR(__xludf.DUMMYFUNCTION("""COMPUTED_VALUE"""),"")</f>
        <v/>
      </c>
      <c r="V454" s="65" t="str">
        <f ca="1">IFERROR(__xludf.DUMMYFUNCTION("""COMPUTED_VALUE"""),"")</f>
        <v/>
      </c>
      <c r="W454" s="65" t="str">
        <f ca="1">IFERROR(__xludf.DUMMYFUNCTION("""COMPUTED_VALUE"""),"")</f>
        <v/>
      </c>
      <c r="X454" s="65" t="str">
        <f ca="1">IFERROR(__xludf.DUMMYFUNCTION("""COMPUTED_VALUE"""),"")</f>
        <v/>
      </c>
      <c r="Y454" s="65" t="str">
        <f ca="1">IFERROR(__xludf.DUMMYFUNCTION("""COMPUTED_VALUE"""),"")</f>
        <v/>
      </c>
      <c r="Z454" s="65" t="str">
        <f ca="1">IFERROR(__xludf.DUMMYFUNCTION("""COMPUTED_VALUE"""),"")</f>
        <v/>
      </c>
      <c r="AA454" s="65" t="str">
        <f ca="1">IFERROR(__xludf.DUMMYFUNCTION("""COMPUTED_VALUE"""),"")</f>
        <v/>
      </c>
      <c r="AB454" s="65" t="str">
        <f ca="1">IFERROR(__xludf.DUMMYFUNCTION("""COMPUTED_VALUE"""),"")</f>
        <v/>
      </c>
      <c r="AC454" s="65" t="str">
        <f ca="1">IFERROR(__xludf.DUMMYFUNCTION("""COMPUTED_VALUE"""),"")</f>
        <v/>
      </c>
      <c r="AD454" s="65" t="str">
        <f ca="1">IFERROR(__xludf.DUMMYFUNCTION("""COMPUTED_VALUE"""),"")</f>
        <v/>
      </c>
      <c r="AE454" s="65" t="str">
        <f ca="1">IFERROR(__xludf.DUMMYFUNCTION("""COMPUTED_VALUE"""),"")</f>
        <v/>
      </c>
      <c r="AF454" s="65" t="str">
        <f ca="1">IFERROR(__xludf.DUMMYFUNCTION("""COMPUTED_VALUE"""),"")</f>
        <v/>
      </c>
      <c r="AG454" s="65" t="str">
        <f ca="1">IFERROR(__xludf.DUMMYFUNCTION("""COMPUTED_VALUE"""),"")</f>
        <v/>
      </c>
    </row>
    <row r="455" spans="1:33" ht="13">
      <c r="A455" s="63">
        <v>4</v>
      </c>
      <c r="B455" s="64" t="str">
        <f ca="1">IFERROR(__xludf.DUMMYFUNCTION("""COMPUTED_VALUE"""),"I.E. CIUDADELA SUCRE")</f>
        <v>I.E. CIUDADELA SUCRE</v>
      </c>
      <c r="C455" s="65">
        <f ca="1">IFERROR(__xludf.DUMMYFUNCTION("""COMPUTED_VALUE"""),1)</f>
        <v>1</v>
      </c>
      <c r="D455" s="66" t="str">
        <f ca="1">IFERROR(__xludf.DUMMYFUNCTION("""COMPUTED_VALUE"""),"Pendiente por Digitar")</f>
        <v>Pendiente por Digitar</v>
      </c>
      <c r="E455" s="65" t="str">
        <f ca="1">IFERROR(__xludf.DUMMYFUNCTION("""COMPUTED_VALUE"""),"")</f>
        <v/>
      </c>
      <c r="F455" s="65" t="str">
        <f ca="1">IFERROR(__xludf.DUMMYFUNCTION("""COMPUTED_VALUE"""),"")</f>
        <v/>
      </c>
      <c r="G455" s="65" t="str">
        <f ca="1">IFERROR(__xludf.DUMMYFUNCTION("""COMPUTED_VALUE"""),"")</f>
        <v/>
      </c>
      <c r="H455" s="65" t="str">
        <f ca="1">IFERROR(__xludf.DUMMYFUNCTION("""COMPUTED_VALUE"""),"")</f>
        <v/>
      </c>
      <c r="I455" s="65" t="str">
        <f ca="1">IFERROR(__xludf.DUMMYFUNCTION("""COMPUTED_VALUE"""),"")</f>
        <v/>
      </c>
      <c r="J455" s="65" t="str">
        <f ca="1">IFERROR(__xludf.DUMMYFUNCTION("""COMPUTED_VALUE"""),"")</f>
        <v/>
      </c>
      <c r="K455" s="65" t="str">
        <f ca="1">IFERROR(__xludf.DUMMYFUNCTION("""COMPUTED_VALUE"""),"")</f>
        <v/>
      </c>
      <c r="L455" s="65" t="str">
        <f ca="1">IFERROR(__xludf.DUMMYFUNCTION("""COMPUTED_VALUE"""),"")</f>
        <v/>
      </c>
      <c r="M455" s="65" t="str">
        <f ca="1">IFERROR(__xludf.DUMMYFUNCTION("""COMPUTED_VALUE"""),"")</f>
        <v/>
      </c>
      <c r="N455" s="65" t="str">
        <f ca="1">IFERROR(__xludf.DUMMYFUNCTION("""COMPUTED_VALUE"""),"")</f>
        <v/>
      </c>
      <c r="O455" s="65" t="str">
        <f ca="1">IFERROR(__xludf.DUMMYFUNCTION("""COMPUTED_VALUE"""),"")</f>
        <v/>
      </c>
      <c r="P455" s="65" t="str">
        <f ca="1">IFERROR(__xludf.DUMMYFUNCTION("""COMPUTED_VALUE"""),"")</f>
        <v/>
      </c>
      <c r="Q455" s="65" t="str">
        <f ca="1">IFERROR(__xludf.DUMMYFUNCTION("""COMPUTED_VALUE"""),"")</f>
        <v/>
      </c>
      <c r="R455" s="65" t="str">
        <f ca="1">IFERROR(__xludf.DUMMYFUNCTION("""COMPUTED_VALUE"""),"")</f>
        <v/>
      </c>
      <c r="S455" s="65" t="str">
        <f ca="1">IFERROR(__xludf.DUMMYFUNCTION("""COMPUTED_VALUE"""),"")</f>
        <v/>
      </c>
      <c r="T455" s="65" t="str">
        <f ca="1">IFERROR(__xludf.DUMMYFUNCTION("""COMPUTED_VALUE"""),"")</f>
        <v/>
      </c>
      <c r="U455" s="65" t="str">
        <f ca="1">IFERROR(__xludf.DUMMYFUNCTION("""COMPUTED_VALUE"""),"")</f>
        <v/>
      </c>
      <c r="V455" s="65" t="str">
        <f ca="1">IFERROR(__xludf.DUMMYFUNCTION("""COMPUTED_VALUE"""),"")</f>
        <v/>
      </c>
      <c r="W455" s="65" t="str">
        <f ca="1">IFERROR(__xludf.DUMMYFUNCTION("""COMPUTED_VALUE"""),"")</f>
        <v/>
      </c>
      <c r="X455" s="65" t="str">
        <f ca="1">IFERROR(__xludf.DUMMYFUNCTION("""COMPUTED_VALUE"""),"")</f>
        <v/>
      </c>
      <c r="Y455" s="65" t="str">
        <f ca="1">IFERROR(__xludf.DUMMYFUNCTION("""COMPUTED_VALUE"""),"")</f>
        <v/>
      </c>
      <c r="Z455" s="65" t="str">
        <f ca="1">IFERROR(__xludf.DUMMYFUNCTION("""COMPUTED_VALUE"""),"")</f>
        <v/>
      </c>
      <c r="AA455" s="65" t="str">
        <f ca="1">IFERROR(__xludf.DUMMYFUNCTION("""COMPUTED_VALUE"""),"")</f>
        <v/>
      </c>
      <c r="AB455" s="65" t="str">
        <f ca="1">IFERROR(__xludf.DUMMYFUNCTION("""COMPUTED_VALUE"""),"")</f>
        <v/>
      </c>
      <c r="AC455" s="65" t="str">
        <f ca="1">IFERROR(__xludf.DUMMYFUNCTION("""COMPUTED_VALUE"""),"")</f>
        <v/>
      </c>
      <c r="AD455" s="65" t="str">
        <f ca="1">IFERROR(__xludf.DUMMYFUNCTION("""COMPUTED_VALUE"""),"")</f>
        <v/>
      </c>
      <c r="AE455" s="65" t="str">
        <f ca="1">IFERROR(__xludf.DUMMYFUNCTION("""COMPUTED_VALUE"""),"")</f>
        <v/>
      </c>
      <c r="AF455" s="65" t="str">
        <f ca="1">IFERROR(__xludf.DUMMYFUNCTION("""COMPUTED_VALUE"""),"")</f>
        <v/>
      </c>
      <c r="AG455" s="65" t="str">
        <f ca="1">IFERROR(__xludf.DUMMYFUNCTION("""COMPUTED_VALUE"""),"")</f>
        <v/>
      </c>
    </row>
    <row r="456" spans="1:33" ht="13">
      <c r="A456" s="63">
        <v>4</v>
      </c>
      <c r="B456" s="64" t="str">
        <f ca="1">IFERROR(__xludf.DUMMYFUNCTION("""COMPUTED_VALUE"""),"I.E. CIUDADELA SUCRE")</f>
        <v>I.E. CIUDADELA SUCRE</v>
      </c>
      <c r="C456" s="65">
        <f ca="1">IFERROR(__xludf.DUMMYFUNCTION("""COMPUTED_VALUE"""),2)</f>
        <v>2</v>
      </c>
      <c r="D456" s="66" t="str">
        <f ca="1">IFERROR(__xludf.DUMMYFUNCTION("""COMPUTED_VALUE"""),"Pendiente por Digitar")</f>
        <v>Pendiente por Digitar</v>
      </c>
      <c r="E456" s="65" t="str">
        <f ca="1">IFERROR(__xludf.DUMMYFUNCTION("""COMPUTED_VALUE"""),"")</f>
        <v/>
      </c>
      <c r="F456" s="65" t="str">
        <f ca="1">IFERROR(__xludf.DUMMYFUNCTION("""COMPUTED_VALUE"""),"")</f>
        <v/>
      </c>
      <c r="G456" s="65" t="str">
        <f ca="1">IFERROR(__xludf.DUMMYFUNCTION("""COMPUTED_VALUE"""),"")</f>
        <v/>
      </c>
      <c r="H456" s="65" t="str">
        <f ca="1">IFERROR(__xludf.DUMMYFUNCTION("""COMPUTED_VALUE"""),"")</f>
        <v/>
      </c>
      <c r="I456" s="65" t="str">
        <f ca="1">IFERROR(__xludf.DUMMYFUNCTION("""COMPUTED_VALUE"""),"")</f>
        <v/>
      </c>
      <c r="J456" s="65" t="str">
        <f ca="1">IFERROR(__xludf.DUMMYFUNCTION("""COMPUTED_VALUE"""),"")</f>
        <v/>
      </c>
      <c r="K456" s="65" t="str">
        <f ca="1">IFERROR(__xludf.DUMMYFUNCTION("""COMPUTED_VALUE"""),"")</f>
        <v/>
      </c>
      <c r="L456" s="65" t="str">
        <f ca="1">IFERROR(__xludf.DUMMYFUNCTION("""COMPUTED_VALUE"""),"")</f>
        <v/>
      </c>
      <c r="M456" s="65" t="str">
        <f ca="1">IFERROR(__xludf.DUMMYFUNCTION("""COMPUTED_VALUE"""),"")</f>
        <v/>
      </c>
      <c r="N456" s="65" t="str">
        <f ca="1">IFERROR(__xludf.DUMMYFUNCTION("""COMPUTED_VALUE"""),"")</f>
        <v/>
      </c>
      <c r="O456" s="65" t="str">
        <f ca="1">IFERROR(__xludf.DUMMYFUNCTION("""COMPUTED_VALUE"""),"")</f>
        <v/>
      </c>
      <c r="P456" s="65" t="str">
        <f ca="1">IFERROR(__xludf.DUMMYFUNCTION("""COMPUTED_VALUE"""),"")</f>
        <v/>
      </c>
      <c r="Q456" s="65" t="str">
        <f ca="1">IFERROR(__xludf.DUMMYFUNCTION("""COMPUTED_VALUE"""),"")</f>
        <v/>
      </c>
      <c r="R456" s="65" t="str">
        <f ca="1">IFERROR(__xludf.DUMMYFUNCTION("""COMPUTED_VALUE"""),"")</f>
        <v/>
      </c>
      <c r="S456" s="65" t="str">
        <f ca="1">IFERROR(__xludf.DUMMYFUNCTION("""COMPUTED_VALUE"""),"")</f>
        <v/>
      </c>
      <c r="T456" s="65" t="str">
        <f ca="1">IFERROR(__xludf.DUMMYFUNCTION("""COMPUTED_VALUE"""),"")</f>
        <v/>
      </c>
      <c r="U456" s="65" t="str">
        <f ca="1">IFERROR(__xludf.DUMMYFUNCTION("""COMPUTED_VALUE"""),"")</f>
        <v/>
      </c>
      <c r="V456" s="65" t="str">
        <f ca="1">IFERROR(__xludf.DUMMYFUNCTION("""COMPUTED_VALUE"""),"")</f>
        <v/>
      </c>
      <c r="W456" s="65" t="str">
        <f ca="1">IFERROR(__xludf.DUMMYFUNCTION("""COMPUTED_VALUE"""),"")</f>
        <v/>
      </c>
      <c r="X456" s="65" t="str">
        <f ca="1">IFERROR(__xludf.DUMMYFUNCTION("""COMPUTED_VALUE"""),"")</f>
        <v/>
      </c>
      <c r="Y456" s="65" t="str">
        <f ca="1">IFERROR(__xludf.DUMMYFUNCTION("""COMPUTED_VALUE"""),"")</f>
        <v/>
      </c>
      <c r="Z456" s="65" t="str">
        <f ca="1">IFERROR(__xludf.DUMMYFUNCTION("""COMPUTED_VALUE"""),"")</f>
        <v/>
      </c>
      <c r="AA456" s="65" t="str">
        <f ca="1">IFERROR(__xludf.DUMMYFUNCTION("""COMPUTED_VALUE"""),"")</f>
        <v/>
      </c>
      <c r="AB456" s="65" t="str">
        <f ca="1">IFERROR(__xludf.DUMMYFUNCTION("""COMPUTED_VALUE"""),"")</f>
        <v/>
      </c>
      <c r="AC456" s="65" t="str">
        <f ca="1">IFERROR(__xludf.DUMMYFUNCTION("""COMPUTED_VALUE"""),"")</f>
        <v/>
      </c>
      <c r="AD456" s="65" t="str">
        <f ca="1">IFERROR(__xludf.DUMMYFUNCTION("""COMPUTED_VALUE"""),"")</f>
        <v/>
      </c>
      <c r="AE456" s="65" t="str">
        <f ca="1">IFERROR(__xludf.DUMMYFUNCTION("""COMPUTED_VALUE"""),"")</f>
        <v/>
      </c>
      <c r="AF456" s="65" t="str">
        <f ca="1">IFERROR(__xludf.DUMMYFUNCTION("""COMPUTED_VALUE"""),"")</f>
        <v/>
      </c>
      <c r="AG456" s="65" t="str">
        <f ca="1">IFERROR(__xludf.DUMMYFUNCTION("""COMPUTED_VALUE"""),"")</f>
        <v/>
      </c>
    </row>
    <row r="457" spans="1:33" ht="13">
      <c r="A457" s="63">
        <v>4</v>
      </c>
      <c r="B457" s="64" t="str">
        <f ca="1">IFERROR(__xludf.DUMMYFUNCTION("""COMPUTED_VALUE"""),"I.E. CIUDADELA SUCRE")</f>
        <v>I.E. CIUDADELA SUCRE</v>
      </c>
      <c r="C457" s="65">
        <f ca="1">IFERROR(__xludf.DUMMYFUNCTION("""COMPUTED_VALUE"""),3)</f>
        <v>3</v>
      </c>
      <c r="D457" s="66" t="str">
        <f ca="1">IFERROR(__xludf.DUMMYFUNCTION("""COMPUTED_VALUE"""),"Pendiente por Digitar")</f>
        <v>Pendiente por Digitar</v>
      </c>
      <c r="E457" s="65" t="str">
        <f ca="1">IFERROR(__xludf.DUMMYFUNCTION("""COMPUTED_VALUE"""),"")</f>
        <v/>
      </c>
      <c r="F457" s="65" t="str">
        <f ca="1">IFERROR(__xludf.DUMMYFUNCTION("""COMPUTED_VALUE"""),"")</f>
        <v/>
      </c>
      <c r="G457" s="65" t="str">
        <f ca="1">IFERROR(__xludf.DUMMYFUNCTION("""COMPUTED_VALUE"""),"")</f>
        <v/>
      </c>
      <c r="H457" s="65" t="str">
        <f ca="1">IFERROR(__xludf.DUMMYFUNCTION("""COMPUTED_VALUE"""),"")</f>
        <v/>
      </c>
      <c r="I457" s="65" t="str">
        <f ca="1">IFERROR(__xludf.DUMMYFUNCTION("""COMPUTED_VALUE"""),"")</f>
        <v/>
      </c>
      <c r="J457" s="65" t="str">
        <f ca="1">IFERROR(__xludf.DUMMYFUNCTION("""COMPUTED_VALUE"""),"")</f>
        <v/>
      </c>
      <c r="K457" s="65" t="str">
        <f ca="1">IFERROR(__xludf.DUMMYFUNCTION("""COMPUTED_VALUE"""),"")</f>
        <v/>
      </c>
      <c r="L457" s="65" t="str">
        <f ca="1">IFERROR(__xludf.DUMMYFUNCTION("""COMPUTED_VALUE"""),"")</f>
        <v/>
      </c>
      <c r="M457" s="65" t="str">
        <f ca="1">IFERROR(__xludf.DUMMYFUNCTION("""COMPUTED_VALUE"""),"")</f>
        <v/>
      </c>
      <c r="N457" s="65" t="str">
        <f ca="1">IFERROR(__xludf.DUMMYFUNCTION("""COMPUTED_VALUE"""),"")</f>
        <v/>
      </c>
      <c r="O457" s="65" t="str">
        <f ca="1">IFERROR(__xludf.DUMMYFUNCTION("""COMPUTED_VALUE"""),"")</f>
        <v/>
      </c>
      <c r="P457" s="65" t="str">
        <f ca="1">IFERROR(__xludf.DUMMYFUNCTION("""COMPUTED_VALUE"""),"")</f>
        <v/>
      </c>
      <c r="Q457" s="65" t="str">
        <f ca="1">IFERROR(__xludf.DUMMYFUNCTION("""COMPUTED_VALUE"""),"")</f>
        <v/>
      </c>
      <c r="R457" s="65" t="str">
        <f ca="1">IFERROR(__xludf.DUMMYFUNCTION("""COMPUTED_VALUE"""),"")</f>
        <v/>
      </c>
      <c r="S457" s="65" t="str">
        <f ca="1">IFERROR(__xludf.DUMMYFUNCTION("""COMPUTED_VALUE"""),"")</f>
        <v/>
      </c>
      <c r="T457" s="65" t="str">
        <f ca="1">IFERROR(__xludf.DUMMYFUNCTION("""COMPUTED_VALUE"""),"")</f>
        <v/>
      </c>
      <c r="U457" s="65" t="str">
        <f ca="1">IFERROR(__xludf.DUMMYFUNCTION("""COMPUTED_VALUE"""),"")</f>
        <v/>
      </c>
      <c r="V457" s="65" t="str">
        <f ca="1">IFERROR(__xludf.DUMMYFUNCTION("""COMPUTED_VALUE"""),"")</f>
        <v/>
      </c>
      <c r="W457" s="65" t="str">
        <f ca="1">IFERROR(__xludf.DUMMYFUNCTION("""COMPUTED_VALUE"""),"")</f>
        <v/>
      </c>
      <c r="X457" s="65" t="str">
        <f ca="1">IFERROR(__xludf.DUMMYFUNCTION("""COMPUTED_VALUE"""),"")</f>
        <v/>
      </c>
      <c r="Y457" s="65" t="str">
        <f ca="1">IFERROR(__xludf.DUMMYFUNCTION("""COMPUTED_VALUE"""),"")</f>
        <v/>
      </c>
      <c r="Z457" s="65" t="str">
        <f ca="1">IFERROR(__xludf.DUMMYFUNCTION("""COMPUTED_VALUE"""),"")</f>
        <v/>
      </c>
      <c r="AA457" s="65" t="str">
        <f ca="1">IFERROR(__xludf.DUMMYFUNCTION("""COMPUTED_VALUE"""),"")</f>
        <v/>
      </c>
      <c r="AB457" s="65" t="str">
        <f ca="1">IFERROR(__xludf.DUMMYFUNCTION("""COMPUTED_VALUE"""),"")</f>
        <v/>
      </c>
      <c r="AC457" s="65" t="str">
        <f ca="1">IFERROR(__xludf.DUMMYFUNCTION("""COMPUTED_VALUE"""),"")</f>
        <v/>
      </c>
      <c r="AD457" s="65" t="str">
        <f ca="1">IFERROR(__xludf.DUMMYFUNCTION("""COMPUTED_VALUE"""),"")</f>
        <v/>
      </c>
      <c r="AE457" s="65" t="str">
        <f ca="1">IFERROR(__xludf.DUMMYFUNCTION("""COMPUTED_VALUE"""),"")</f>
        <v/>
      </c>
      <c r="AF457" s="65" t="str">
        <f ca="1">IFERROR(__xludf.DUMMYFUNCTION("""COMPUTED_VALUE"""),"")</f>
        <v/>
      </c>
      <c r="AG457" s="65" t="str">
        <f ca="1">IFERROR(__xludf.DUMMYFUNCTION("""COMPUTED_VALUE"""),"")</f>
        <v/>
      </c>
    </row>
    <row r="458" spans="1:33" ht="13">
      <c r="A458" s="63">
        <v>4</v>
      </c>
      <c r="B458" s="64" t="str">
        <f ca="1">IFERROR(__xludf.DUMMYFUNCTION("""COMPUTED_VALUE"""),"I.E. CIUDADELA SUCRE")</f>
        <v>I.E. CIUDADELA SUCRE</v>
      </c>
      <c r="C458" s="65">
        <f ca="1">IFERROR(__xludf.DUMMYFUNCTION("""COMPUTED_VALUE"""),4)</f>
        <v>4</v>
      </c>
      <c r="D458" s="66" t="str">
        <f ca="1">IFERROR(__xludf.DUMMYFUNCTION("""COMPUTED_VALUE"""),"Pendiente por Digitar")</f>
        <v>Pendiente por Digitar</v>
      </c>
      <c r="E458" s="65" t="str">
        <f ca="1">IFERROR(__xludf.DUMMYFUNCTION("""COMPUTED_VALUE"""),"")</f>
        <v/>
      </c>
      <c r="F458" s="65" t="str">
        <f ca="1">IFERROR(__xludf.DUMMYFUNCTION("""COMPUTED_VALUE"""),"")</f>
        <v/>
      </c>
      <c r="G458" s="65" t="str">
        <f ca="1">IFERROR(__xludf.DUMMYFUNCTION("""COMPUTED_VALUE"""),"")</f>
        <v/>
      </c>
      <c r="H458" s="65" t="str">
        <f ca="1">IFERROR(__xludf.DUMMYFUNCTION("""COMPUTED_VALUE"""),"")</f>
        <v/>
      </c>
      <c r="I458" s="65" t="str">
        <f ca="1">IFERROR(__xludf.DUMMYFUNCTION("""COMPUTED_VALUE"""),"")</f>
        <v/>
      </c>
      <c r="J458" s="65" t="str">
        <f ca="1">IFERROR(__xludf.DUMMYFUNCTION("""COMPUTED_VALUE"""),"")</f>
        <v/>
      </c>
      <c r="K458" s="65" t="str">
        <f ca="1">IFERROR(__xludf.DUMMYFUNCTION("""COMPUTED_VALUE"""),"")</f>
        <v/>
      </c>
      <c r="L458" s="65" t="str">
        <f ca="1">IFERROR(__xludf.DUMMYFUNCTION("""COMPUTED_VALUE"""),"")</f>
        <v/>
      </c>
      <c r="M458" s="65" t="str">
        <f ca="1">IFERROR(__xludf.DUMMYFUNCTION("""COMPUTED_VALUE"""),"")</f>
        <v/>
      </c>
      <c r="N458" s="65" t="str">
        <f ca="1">IFERROR(__xludf.DUMMYFUNCTION("""COMPUTED_VALUE"""),"")</f>
        <v/>
      </c>
      <c r="O458" s="65" t="str">
        <f ca="1">IFERROR(__xludf.DUMMYFUNCTION("""COMPUTED_VALUE"""),"")</f>
        <v/>
      </c>
      <c r="P458" s="65" t="str">
        <f ca="1">IFERROR(__xludf.DUMMYFUNCTION("""COMPUTED_VALUE"""),"")</f>
        <v/>
      </c>
      <c r="Q458" s="65" t="str">
        <f ca="1">IFERROR(__xludf.DUMMYFUNCTION("""COMPUTED_VALUE"""),"")</f>
        <v/>
      </c>
      <c r="R458" s="65" t="str">
        <f ca="1">IFERROR(__xludf.DUMMYFUNCTION("""COMPUTED_VALUE"""),"")</f>
        <v/>
      </c>
      <c r="S458" s="65" t="str">
        <f ca="1">IFERROR(__xludf.DUMMYFUNCTION("""COMPUTED_VALUE"""),"")</f>
        <v/>
      </c>
      <c r="T458" s="65" t="str">
        <f ca="1">IFERROR(__xludf.DUMMYFUNCTION("""COMPUTED_VALUE"""),"")</f>
        <v/>
      </c>
      <c r="U458" s="65" t="str">
        <f ca="1">IFERROR(__xludf.DUMMYFUNCTION("""COMPUTED_VALUE"""),"")</f>
        <v/>
      </c>
      <c r="V458" s="65" t="str">
        <f ca="1">IFERROR(__xludf.DUMMYFUNCTION("""COMPUTED_VALUE"""),"")</f>
        <v/>
      </c>
      <c r="W458" s="65" t="str">
        <f ca="1">IFERROR(__xludf.DUMMYFUNCTION("""COMPUTED_VALUE"""),"")</f>
        <v/>
      </c>
      <c r="X458" s="65" t="str">
        <f ca="1">IFERROR(__xludf.DUMMYFUNCTION("""COMPUTED_VALUE"""),"")</f>
        <v/>
      </c>
      <c r="Y458" s="65" t="str">
        <f ca="1">IFERROR(__xludf.DUMMYFUNCTION("""COMPUTED_VALUE"""),"")</f>
        <v/>
      </c>
      <c r="Z458" s="65" t="str">
        <f ca="1">IFERROR(__xludf.DUMMYFUNCTION("""COMPUTED_VALUE"""),"")</f>
        <v/>
      </c>
      <c r="AA458" s="65" t="str">
        <f ca="1">IFERROR(__xludf.DUMMYFUNCTION("""COMPUTED_VALUE"""),"")</f>
        <v/>
      </c>
      <c r="AB458" s="65" t="str">
        <f ca="1">IFERROR(__xludf.DUMMYFUNCTION("""COMPUTED_VALUE"""),"")</f>
        <v/>
      </c>
      <c r="AC458" s="65" t="str">
        <f ca="1">IFERROR(__xludf.DUMMYFUNCTION("""COMPUTED_VALUE"""),"")</f>
        <v/>
      </c>
      <c r="AD458" s="65" t="str">
        <f ca="1">IFERROR(__xludf.DUMMYFUNCTION("""COMPUTED_VALUE"""),"")</f>
        <v/>
      </c>
      <c r="AE458" s="65" t="str">
        <f ca="1">IFERROR(__xludf.DUMMYFUNCTION("""COMPUTED_VALUE"""),"")</f>
        <v/>
      </c>
      <c r="AF458" s="65" t="str">
        <f ca="1">IFERROR(__xludf.DUMMYFUNCTION("""COMPUTED_VALUE"""),"")</f>
        <v/>
      </c>
      <c r="AG458" s="65" t="str">
        <f ca="1">IFERROR(__xludf.DUMMYFUNCTION("""COMPUTED_VALUE"""),"")</f>
        <v/>
      </c>
    </row>
    <row r="459" spans="1:33" ht="13">
      <c r="A459" s="63">
        <v>4</v>
      </c>
      <c r="B459" s="64" t="str">
        <f ca="1">IFERROR(__xludf.DUMMYFUNCTION("""COMPUTED_VALUE"""),"I.E. CIUDADELA SUCRE")</f>
        <v>I.E. CIUDADELA SUCRE</v>
      </c>
      <c r="C459" s="65">
        <f ca="1">IFERROR(__xludf.DUMMYFUNCTION("""COMPUTED_VALUE"""),5)</f>
        <v>5</v>
      </c>
      <c r="D459" s="66" t="str">
        <f ca="1">IFERROR(__xludf.DUMMYFUNCTION("""COMPUTED_VALUE"""),"Pendiente por Digitar")</f>
        <v>Pendiente por Digitar</v>
      </c>
      <c r="E459" s="65" t="str">
        <f ca="1">IFERROR(__xludf.DUMMYFUNCTION("""COMPUTED_VALUE"""),"")</f>
        <v/>
      </c>
      <c r="F459" s="65" t="str">
        <f ca="1">IFERROR(__xludf.DUMMYFUNCTION("""COMPUTED_VALUE"""),"")</f>
        <v/>
      </c>
      <c r="G459" s="65" t="str">
        <f ca="1">IFERROR(__xludf.DUMMYFUNCTION("""COMPUTED_VALUE"""),"")</f>
        <v/>
      </c>
      <c r="H459" s="65" t="str">
        <f ca="1">IFERROR(__xludf.DUMMYFUNCTION("""COMPUTED_VALUE"""),"")</f>
        <v/>
      </c>
      <c r="I459" s="65" t="str">
        <f ca="1">IFERROR(__xludf.DUMMYFUNCTION("""COMPUTED_VALUE"""),"")</f>
        <v/>
      </c>
      <c r="J459" s="65" t="str">
        <f ca="1">IFERROR(__xludf.DUMMYFUNCTION("""COMPUTED_VALUE"""),"")</f>
        <v/>
      </c>
      <c r="K459" s="65" t="str">
        <f ca="1">IFERROR(__xludf.DUMMYFUNCTION("""COMPUTED_VALUE"""),"")</f>
        <v/>
      </c>
      <c r="L459" s="65" t="str">
        <f ca="1">IFERROR(__xludf.DUMMYFUNCTION("""COMPUTED_VALUE"""),"")</f>
        <v/>
      </c>
      <c r="M459" s="65" t="str">
        <f ca="1">IFERROR(__xludf.DUMMYFUNCTION("""COMPUTED_VALUE"""),"")</f>
        <v/>
      </c>
      <c r="N459" s="65" t="str">
        <f ca="1">IFERROR(__xludf.DUMMYFUNCTION("""COMPUTED_VALUE"""),"")</f>
        <v/>
      </c>
      <c r="O459" s="65" t="str">
        <f ca="1">IFERROR(__xludf.DUMMYFUNCTION("""COMPUTED_VALUE"""),"")</f>
        <v/>
      </c>
      <c r="P459" s="65" t="str">
        <f ca="1">IFERROR(__xludf.DUMMYFUNCTION("""COMPUTED_VALUE"""),"")</f>
        <v/>
      </c>
      <c r="Q459" s="65" t="str">
        <f ca="1">IFERROR(__xludf.DUMMYFUNCTION("""COMPUTED_VALUE"""),"")</f>
        <v/>
      </c>
      <c r="R459" s="65" t="str">
        <f ca="1">IFERROR(__xludf.DUMMYFUNCTION("""COMPUTED_VALUE"""),"")</f>
        <v/>
      </c>
      <c r="S459" s="65" t="str">
        <f ca="1">IFERROR(__xludf.DUMMYFUNCTION("""COMPUTED_VALUE"""),"")</f>
        <v/>
      </c>
      <c r="T459" s="65" t="str">
        <f ca="1">IFERROR(__xludf.DUMMYFUNCTION("""COMPUTED_VALUE"""),"")</f>
        <v/>
      </c>
      <c r="U459" s="65" t="str">
        <f ca="1">IFERROR(__xludf.DUMMYFUNCTION("""COMPUTED_VALUE"""),"")</f>
        <v/>
      </c>
      <c r="V459" s="65" t="str">
        <f ca="1">IFERROR(__xludf.DUMMYFUNCTION("""COMPUTED_VALUE"""),"")</f>
        <v/>
      </c>
      <c r="W459" s="65" t="str">
        <f ca="1">IFERROR(__xludf.DUMMYFUNCTION("""COMPUTED_VALUE"""),"")</f>
        <v/>
      </c>
      <c r="X459" s="65" t="str">
        <f ca="1">IFERROR(__xludf.DUMMYFUNCTION("""COMPUTED_VALUE"""),"")</f>
        <v/>
      </c>
      <c r="Y459" s="65" t="str">
        <f ca="1">IFERROR(__xludf.DUMMYFUNCTION("""COMPUTED_VALUE"""),"")</f>
        <v/>
      </c>
      <c r="Z459" s="65" t="str">
        <f ca="1">IFERROR(__xludf.DUMMYFUNCTION("""COMPUTED_VALUE"""),"")</f>
        <v/>
      </c>
      <c r="AA459" s="65" t="str">
        <f ca="1">IFERROR(__xludf.DUMMYFUNCTION("""COMPUTED_VALUE"""),"")</f>
        <v/>
      </c>
      <c r="AB459" s="65" t="str">
        <f ca="1">IFERROR(__xludf.DUMMYFUNCTION("""COMPUTED_VALUE"""),"")</f>
        <v/>
      </c>
      <c r="AC459" s="65" t="str">
        <f ca="1">IFERROR(__xludf.DUMMYFUNCTION("""COMPUTED_VALUE"""),"")</f>
        <v/>
      </c>
      <c r="AD459" s="65" t="str">
        <f ca="1">IFERROR(__xludf.DUMMYFUNCTION("""COMPUTED_VALUE"""),"")</f>
        <v/>
      </c>
      <c r="AE459" s="65" t="str">
        <f ca="1">IFERROR(__xludf.DUMMYFUNCTION("""COMPUTED_VALUE"""),"")</f>
        <v/>
      </c>
      <c r="AF459" s="65" t="str">
        <f ca="1">IFERROR(__xludf.DUMMYFUNCTION("""COMPUTED_VALUE"""),"")</f>
        <v/>
      </c>
      <c r="AG459" s="65" t="str">
        <f ca="1">IFERROR(__xludf.DUMMYFUNCTION("""COMPUTED_VALUE"""),"")</f>
        <v/>
      </c>
    </row>
    <row r="460" spans="1:33" ht="13">
      <c r="A460" s="63">
        <v>4</v>
      </c>
      <c r="B460" s="64" t="str">
        <f ca="1">IFERROR(__xludf.DUMMYFUNCTION("""COMPUTED_VALUE"""),"I.E. CIUDADELA SUCRE")</f>
        <v>I.E. CIUDADELA SUCRE</v>
      </c>
      <c r="C460" s="65">
        <f ca="1">IFERROR(__xludf.DUMMYFUNCTION("""COMPUTED_VALUE"""),6)</f>
        <v>6</v>
      </c>
      <c r="D460" s="66" t="str">
        <f ca="1">IFERROR(__xludf.DUMMYFUNCTION("""COMPUTED_VALUE"""),"Pendiente por Digitar")</f>
        <v>Pendiente por Digitar</v>
      </c>
      <c r="E460" s="65" t="str">
        <f ca="1">IFERROR(__xludf.DUMMYFUNCTION("""COMPUTED_VALUE"""),"")</f>
        <v/>
      </c>
      <c r="F460" s="65" t="str">
        <f ca="1">IFERROR(__xludf.DUMMYFUNCTION("""COMPUTED_VALUE"""),"")</f>
        <v/>
      </c>
      <c r="G460" s="65" t="str">
        <f ca="1">IFERROR(__xludf.DUMMYFUNCTION("""COMPUTED_VALUE"""),"")</f>
        <v/>
      </c>
      <c r="H460" s="65" t="str">
        <f ca="1">IFERROR(__xludf.DUMMYFUNCTION("""COMPUTED_VALUE"""),"")</f>
        <v/>
      </c>
      <c r="I460" s="65" t="str">
        <f ca="1">IFERROR(__xludf.DUMMYFUNCTION("""COMPUTED_VALUE"""),"")</f>
        <v/>
      </c>
      <c r="J460" s="65" t="str">
        <f ca="1">IFERROR(__xludf.DUMMYFUNCTION("""COMPUTED_VALUE"""),"")</f>
        <v/>
      </c>
      <c r="K460" s="65" t="str">
        <f ca="1">IFERROR(__xludf.DUMMYFUNCTION("""COMPUTED_VALUE"""),"")</f>
        <v/>
      </c>
      <c r="L460" s="65" t="str">
        <f ca="1">IFERROR(__xludf.DUMMYFUNCTION("""COMPUTED_VALUE"""),"")</f>
        <v/>
      </c>
      <c r="M460" s="65" t="str">
        <f ca="1">IFERROR(__xludf.DUMMYFUNCTION("""COMPUTED_VALUE"""),"")</f>
        <v/>
      </c>
      <c r="N460" s="65" t="str">
        <f ca="1">IFERROR(__xludf.DUMMYFUNCTION("""COMPUTED_VALUE"""),"")</f>
        <v/>
      </c>
      <c r="O460" s="65" t="str">
        <f ca="1">IFERROR(__xludf.DUMMYFUNCTION("""COMPUTED_VALUE"""),"")</f>
        <v/>
      </c>
      <c r="P460" s="65" t="str">
        <f ca="1">IFERROR(__xludf.DUMMYFUNCTION("""COMPUTED_VALUE"""),"")</f>
        <v/>
      </c>
      <c r="Q460" s="65" t="str">
        <f ca="1">IFERROR(__xludf.DUMMYFUNCTION("""COMPUTED_VALUE"""),"")</f>
        <v/>
      </c>
      <c r="R460" s="65" t="str">
        <f ca="1">IFERROR(__xludf.DUMMYFUNCTION("""COMPUTED_VALUE"""),"")</f>
        <v/>
      </c>
      <c r="S460" s="65" t="str">
        <f ca="1">IFERROR(__xludf.DUMMYFUNCTION("""COMPUTED_VALUE"""),"")</f>
        <v/>
      </c>
      <c r="T460" s="65" t="str">
        <f ca="1">IFERROR(__xludf.DUMMYFUNCTION("""COMPUTED_VALUE"""),"")</f>
        <v/>
      </c>
      <c r="U460" s="65" t="str">
        <f ca="1">IFERROR(__xludf.DUMMYFUNCTION("""COMPUTED_VALUE"""),"")</f>
        <v/>
      </c>
      <c r="V460" s="65" t="str">
        <f ca="1">IFERROR(__xludf.DUMMYFUNCTION("""COMPUTED_VALUE"""),"")</f>
        <v/>
      </c>
      <c r="W460" s="65" t="str">
        <f ca="1">IFERROR(__xludf.DUMMYFUNCTION("""COMPUTED_VALUE"""),"")</f>
        <v/>
      </c>
      <c r="X460" s="65" t="str">
        <f ca="1">IFERROR(__xludf.DUMMYFUNCTION("""COMPUTED_VALUE"""),"")</f>
        <v/>
      </c>
      <c r="Y460" s="65" t="str">
        <f ca="1">IFERROR(__xludf.DUMMYFUNCTION("""COMPUTED_VALUE"""),"")</f>
        <v/>
      </c>
      <c r="Z460" s="65" t="str">
        <f ca="1">IFERROR(__xludf.DUMMYFUNCTION("""COMPUTED_VALUE"""),"")</f>
        <v/>
      </c>
      <c r="AA460" s="65" t="str">
        <f ca="1">IFERROR(__xludf.DUMMYFUNCTION("""COMPUTED_VALUE"""),"")</f>
        <v/>
      </c>
      <c r="AB460" s="65" t="str">
        <f ca="1">IFERROR(__xludf.DUMMYFUNCTION("""COMPUTED_VALUE"""),"")</f>
        <v/>
      </c>
      <c r="AC460" s="65" t="str">
        <f ca="1">IFERROR(__xludf.DUMMYFUNCTION("""COMPUTED_VALUE"""),"")</f>
        <v/>
      </c>
      <c r="AD460" s="65" t="str">
        <f ca="1">IFERROR(__xludf.DUMMYFUNCTION("""COMPUTED_VALUE"""),"")</f>
        <v/>
      </c>
      <c r="AE460" s="65" t="str">
        <f ca="1">IFERROR(__xludf.DUMMYFUNCTION("""COMPUTED_VALUE"""),"")</f>
        <v/>
      </c>
      <c r="AF460" s="65" t="str">
        <f ca="1">IFERROR(__xludf.DUMMYFUNCTION("""COMPUTED_VALUE"""),"")</f>
        <v/>
      </c>
      <c r="AG460" s="65" t="str">
        <f ca="1">IFERROR(__xludf.DUMMYFUNCTION("""COMPUTED_VALUE"""),"")</f>
        <v/>
      </c>
    </row>
    <row r="461" spans="1:33" ht="13">
      <c r="A461" s="63">
        <v>4</v>
      </c>
      <c r="B461" s="64" t="str">
        <f ca="1">IFERROR(__xludf.DUMMYFUNCTION("""COMPUTED_VALUE"""),"I.E. CIUDADELA SUCRE")</f>
        <v>I.E. CIUDADELA SUCRE</v>
      </c>
      <c r="C461" s="65">
        <f ca="1">IFERROR(__xludf.DUMMYFUNCTION("""COMPUTED_VALUE"""),7)</f>
        <v>7</v>
      </c>
      <c r="D461" s="66" t="str">
        <f ca="1">IFERROR(__xludf.DUMMYFUNCTION("""COMPUTED_VALUE"""),"Pendiente por Digitar")</f>
        <v>Pendiente por Digitar</v>
      </c>
      <c r="E461" s="65" t="str">
        <f ca="1">IFERROR(__xludf.DUMMYFUNCTION("""COMPUTED_VALUE"""),"")</f>
        <v/>
      </c>
      <c r="F461" s="65" t="str">
        <f ca="1">IFERROR(__xludf.DUMMYFUNCTION("""COMPUTED_VALUE"""),"")</f>
        <v/>
      </c>
      <c r="G461" s="65" t="str">
        <f ca="1">IFERROR(__xludf.DUMMYFUNCTION("""COMPUTED_VALUE"""),"")</f>
        <v/>
      </c>
      <c r="H461" s="65" t="str">
        <f ca="1">IFERROR(__xludf.DUMMYFUNCTION("""COMPUTED_VALUE"""),"")</f>
        <v/>
      </c>
      <c r="I461" s="65" t="str">
        <f ca="1">IFERROR(__xludf.DUMMYFUNCTION("""COMPUTED_VALUE"""),"")</f>
        <v/>
      </c>
      <c r="J461" s="65" t="str">
        <f ca="1">IFERROR(__xludf.DUMMYFUNCTION("""COMPUTED_VALUE"""),"")</f>
        <v/>
      </c>
      <c r="K461" s="65" t="str">
        <f ca="1">IFERROR(__xludf.DUMMYFUNCTION("""COMPUTED_VALUE"""),"")</f>
        <v/>
      </c>
      <c r="L461" s="65" t="str">
        <f ca="1">IFERROR(__xludf.DUMMYFUNCTION("""COMPUTED_VALUE"""),"")</f>
        <v/>
      </c>
      <c r="M461" s="65" t="str">
        <f ca="1">IFERROR(__xludf.DUMMYFUNCTION("""COMPUTED_VALUE"""),"")</f>
        <v/>
      </c>
      <c r="N461" s="65" t="str">
        <f ca="1">IFERROR(__xludf.DUMMYFUNCTION("""COMPUTED_VALUE"""),"")</f>
        <v/>
      </c>
      <c r="O461" s="65" t="str">
        <f ca="1">IFERROR(__xludf.DUMMYFUNCTION("""COMPUTED_VALUE"""),"")</f>
        <v/>
      </c>
      <c r="P461" s="65" t="str">
        <f ca="1">IFERROR(__xludf.DUMMYFUNCTION("""COMPUTED_VALUE"""),"")</f>
        <v/>
      </c>
      <c r="Q461" s="65" t="str">
        <f ca="1">IFERROR(__xludf.DUMMYFUNCTION("""COMPUTED_VALUE"""),"")</f>
        <v/>
      </c>
      <c r="R461" s="65" t="str">
        <f ca="1">IFERROR(__xludf.DUMMYFUNCTION("""COMPUTED_VALUE"""),"")</f>
        <v/>
      </c>
      <c r="S461" s="65" t="str">
        <f ca="1">IFERROR(__xludf.DUMMYFUNCTION("""COMPUTED_VALUE"""),"")</f>
        <v/>
      </c>
      <c r="T461" s="65" t="str">
        <f ca="1">IFERROR(__xludf.DUMMYFUNCTION("""COMPUTED_VALUE"""),"")</f>
        <v/>
      </c>
      <c r="U461" s="65" t="str">
        <f ca="1">IFERROR(__xludf.DUMMYFUNCTION("""COMPUTED_VALUE"""),"")</f>
        <v/>
      </c>
      <c r="V461" s="65" t="str">
        <f ca="1">IFERROR(__xludf.DUMMYFUNCTION("""COMPUTED_VALUE"""),"")</f>
        <v/>
      </c>
      <c r="W461" s="65" t="str">
        <f ca="1">IFERROR(__xludf.DUMMYFUNCTION("""COMPUTED_VALUE"""),"")</f>
        <v/>
      </c>
      <c r="X461" s="65" t="str">
        <f ca="1">IFERROR(__xludf.DUMMYFUNCTION("""COMPUTED_VALUE"""),"")</f>
        <v/>
      </c>
      <c r="Y461" s="65" t="str">
        <f ca="1">IFERROR(__xludf.DUMMYFUNCTION("""COMPUTED_VALUE"""),"")</f>
        <v/>
      </c>
      <c r="Z461" s="65" t="str">
        <f ca="1">IFERROR(__xludf.DUMMYFUNCTION("""COMPUTED_VALUE"""),"")</f>
        <v/>
      </c>
      <c r="AA461" s="65" t="str">
        <f ca="1">IFERROR(__xludf.DUMMYFUNCTION("""COMPUTED_VALUE"""),"")</f>
        <v/>
      </c>
      <c r="AB461" s="65" t="str">
        <f ca="1">IFERROR(__xludf.DUMMYFUNCTION("""COMPUTED_VALUE"""),"")</f>
        <v/>
      </c>
      <c r="AC461" s="65" t="str">
        <f ca="1">IFERROR(__xludf.DUMMYFUNCTION("""COMPUTED_VALUE"""),"")</f>
        <v/>
      </c>
      <c r="AD461" s="65" t="str">
        <f ca="1">IFERROR(__xludf.DUMMYFUNCTION("""COMPUTED_VALUE"""),"")</f>
        <v/>
      </c>
      <c r="AE461" s="65" t="str">
        <f ca="1">IFERROR(__xludf.DUMMYFUNCTION("""COMPUTED_VALUE"""),"")</f>
        <v/>
      </c>
      <c r="AF461" s="65" t="str">
        <f ca="1">IFERROR(__xludf.DUMMYFUNCTION("""COMPUTED_VALUE"""),"")</f>
        <v/>
      </c>
      <c r="AG461" s="65" t="str">
        <f ca="1">IFERROR(__xludf.DUMMYFUNCTION("""COMPUTED_VALUE"""),"")</f>
        <v/>
      </c>
    </row>
    <row r="462" spans="1:33" ht="13">
      <c r="A462" s="63">
        <v>4</v>
      </c>
      <c r="B462" s="64" t="str">
        <f ca="1">IFERROR(__xludf.DUMMYFUNCTION("""COMPUTED_VALUE"""),"I.E. CIUDADELA SUCRE")</f>
        <v>I.E. CIUDADELA SUCRE</v>
      </c>
      <c r="C462" s="65">
        <f ca="1">IFERROR(__xludf.DUMMYFUNCTION("""COMPUTED_VALUE"""),8)</f>
        <v>8</v>
      </c>
      <c r="D462" s="66" t="str">
        <f ca="1">IFERROR(__xludf.DUMMYFUNCTION("""COMPUTED_VALUE"""),"Pendiente por Digitar")</f>
        <v>Pendiente por Digitar</v>
      </c>
      <c r="E462" s="65" t="str">
        <f ca="1">IFERROR(__xludf.DUMMYFUNCTION("""COMPUTED_VALUE"""),"")</f>
        <v/>
      </c>
      <c r="F462" s="65" t="str">
        <f ca="1">IFERROR(__xludf.DUMMYFUNCTION("""COMPUTED_VALUE"""),"")</f>
        <v/>
      </c>
      <c r="G462" s="65" t="str">
        <f ca="1">IFERROR(__xludf.DUMMYFUNCTION("""COMPUTED_VALUE"""),"")</f>
        <v/>
      </c>
      <c r="H462" s="65" t="str">
        <f ca="1">IFERROR(__xludf.DUMMYFUNCTION("""COMPUTED_VALUE"""),"")</f>
        <v/>
      </c>
      <c r="I462" s="65" t="str">
        <f ca="1">IFERROR(__xludf.DUMMYFUNCTION("""COMPUTED_VALUE"""),"")</f>
        <v/>
      </c>
      <c r="J462" s="65" t="str">
        <f ca="1">IFERROR(__xludf.DUMMYFUNCTION("""COMPUTED_VALUE"""),"")</f>
        <v/>
      </c>
      <c r="K462" s="65" t="str">
        <f ca="1">IFERROR(__xludf.DUMMYFUNCTION("""COMPUTED_VALUE"""),"")</f>
        <v/>
      </c>
      <c r="L462" s="65" t="str">
        <f ca="1">IFERROR(__xludf.DUMMYFUNCTION("""COMPUTED_VALUE"""),"")</f>
        <v/>
      </c>
      <c r="M462" s="65" t="str">
        <f ca="1">IFERROR(__xludf.DUMMYFUNCTION("""COMPUTED_VALUE"""),"")</f>
        <v/>
      </c>
      <c r="N462" s="65" t="str">
        <f ca="1">IFERROR(__xludf.DUMMYFUNCTION("""COMPUTED_VALUE"""),"")</f>
        <v/>
      </c>
      <c r="O462" s="65" t="str">
        <f ca="1">IFERROR(__xludf.DUMMYFUNCTION("""COMPUTED_VALUE"""),"")</f>
        <v/>
      </c>
      <c r="P462" s="65" t="str">
        <f ca="1">IFERROR(__xludf.DUMMYFUNCTION("""COMPUTED_VALUE"""),"")</f>
        <v/>
      </c>
      <c r="Q462" s="65" t="str">
        <f ca="1">IFERROR(__xludf.DUMMYFUNCTION("""COMPUTED_VALUE"""),"")</f>
        <v/>
      </c>
      <c r="R462" s="65" t="str">
        <f ca="1">IFERROR(__xludf.DUMMYFUNCTION("""COMPUTED_VALUE"""),"")</f>
        <v/>
      </c>
      <c r="S462" s="65" t="str">
        <f ca="1">IFERROR(__xludf.DUMMYFUNCTION("""COMPUTED_VALUE"""),"")</f>
        <v/>
      </c>
      <c r="T462" s="65" t="str">
        <f ca="1">IFERROR(__xludf.DUMMYFUNCTION("""COMPUTED_VALUE"""),"")</f>
        <v/>
      </c>
      <c r="U462" s="65" t="str">
        <f ca="1">IFERROR(__xludf.DUMMYFUNCTION("""COMPUTED_VALUE"""),"")</f>
        <v/>
      </c>
      <c r="V462" s="65" t="str">
        <f ca="1">IFERROR(__xludf.DUMMYFUNCTION("""COMPUTED_VALUE"""),"")</f>
        <v/>
      </c>
      <c r="W462" s="65" t="str">
        <f ca="1">IFERROR(__xludf.DUMMYFUNCTION("""COMPUTED_VALUE"""),"")</f>
        <v/>
      </c>
      <c r="X462" s="65" t="str">
        <f ca="1">IFERROR(__xludf.DUMMYFUNCTION("""COMPUTED_VALUE"""),"")</f>
        <v/>
      </c>
      <c r="Y462" s="65" t="str">
        <f ca="1">IFERROR(__xludf.DUMMYFUNCTION("""COMPUTED_VALUE"""),"")</f>
        <v/>
      </c>
      <c r="Z462" s="65" t="str">
        <f ca="1">IFERROR(__xludf.DUMMYFUNCTION("""COMPUTED_VALUE"""),"")</f>
        <v/>
      </c>
      <c r="AA462" s="65" t="str">
        <f ca="1">IFERROR(__xludf.DUMMYFUNCTION("""COMPUTED_VALUE"""),"")</f>
        <v/>
      </c>
      <c r="AB462" s="65" t="str">
        <f ca="1">IFERROR(__xludf.DUMMYFUNCTION("""COMPUTED_VALUE"""),"")</f>
        <v/>
      </c>
      <c r="AC462" s="65" t="str">
        <f ca="1">IFERROR(__xludf.DUMMYFUNCTION("""COMPUTED_VALUE"""),"")</f>
        <v/>
      </c>
      <c r="AD462" s="65" t="str">
        <f ca="1">IFERROR(__xludf.DUMMYFUNCTION("""COMPUTED_VALUE"""),"")</f>
        <v/>
      </c>
      <c r="AE462" s="65" t="str">
        <f ca="1">IFERROR(__xludf.DUMMYFUNCTION("""COMPUTED_VALUE"""),"")</f>
        <v/>
      </c>
      <c r="AF462" s="65" t="str">
        <f ca="1">IFERROR(__xludf.DUMMYFUNCTION("""COMPUTED_VALUE"""),"")</f>
        <v/>
      </c>
      <c r="AG462" s="65" t="str">
        <f ca="1">IFERROR(__xludf.DUMMYFUNCTION("""COMPUTED_VALUE"""),"")</f>
        <v/>
      </c>
    </row>
    <row r="463" spans="1:33" ht="13">
      <c r="A463" s="63">
        <v>4</v>
      </c>
      <c r="B463" s="64" t="str">
        <f ca="1">IFERROR(__xludf.DUMMYFUNCTION("""COMPUTED_VALUE"""),"I.E. CIUDADELA SUCRE")</f>
        <v>I.E. CIUDADELA SUCRE</v>
      </c>
      <c r="C463" s="65">
        <f ca="1">IFERROR(__xludf.DUMMYFUNCTION("""COMPUTED_VALUE"""),9)</f>
        <v>9</v>
      </c>
      <c r="D463" s="66" t="str">
        <f ca="1">IFERROR(__xludf.DUMMYFUNCTION("""COMPUTED_VALUE"""),"Pendiente por Digitar")</f>
        <v>Pendiente por Digitar</v>
      </c>
      <c r="E463" s="65" t="str">
        <f ca="1">IFERROR(__xludf.DUMMYFUNCTION("""COMPUTED_VALUE"""),"")</f>
        <v/>
      </c>
      <c r="F463" s="65" t="str">
        <f ca="1">IFERROR(__xludf.DUMMYFUNCTION("""COMPUTED_VALUE"""),"")</f>
        <v/>
      </c>
      <c r="G463" s="65" t="str">
        <f ca="1">IFERROR(__xludf.DUMMYFUNCTION("""COMPUTED_VALUE"""),"")</f>
        <v/>
      </c>
      <c r="H463" s="65" t="str">
        <f ca="1">IFERROR(__xludf.DUMMYFUNCTION("""COMPUTED_VALUE"""),"")</f>
        <v/>
      </c>
      <c r="I463" s="65" t="str">
        <f ca="1">IFERROR(__xludf.DUMMYFUNCTION("""COMPUTED_VALUE"""),"")</f>
        <v/>
      </c>
      <c r="J463" s="65" t="str">
        <f ca="1">IFERROR(__xludf.DUMMYFUNCTION("""COMPUTED_VALUE"""),"")</f>
        <v/>
      </c>
      <c r="K463" s="65" t="str">
        <f ca="1">IFERROR(__xludf.DUMMYFUNCTION("""COMPUTED_VALUE"""),"")</f>
        <v/>
      </c>
      <c r="L463" s="65" t="str">
        <f ca="1">IFERROR(__xludf.DUMMYFUNCTION("""COMPUTED_VALUE"""),"")</f>
        <v/>
      </c>
      <c r="M463" s="65" t="str">
        <f ca="1">IFERROR(__xludf.DUMMYFUNCTION("""COMPUTED_VALUE"""),"")</f>
        <v/>
      </c>
      <c r="N463" s="65" t="str">
        <f ca="1">IFERROR(__xludf.DUMMYFUNCTION("""COMPUTED_VALUE"""),"")</f>
        <v/>
      </c>
      <c r="O463" s="65" t="str">
        <f ca="1">IFERROR(__xludf.DUMMYFUNCTION("""COMPUTED_VALUE"""),"")</f>
        <v/>
      </c>
      <c r="P463" s="65" t="str">
        <f ca="1">IFERROR(__xludf.DUMMYFUNCTION("""COMPUTED_VALUE"""),"")</f>
        <v/>
      </c>
      <c r="Q463" s="65" t="str">
        <f ca="1">IFERROR(__xludf.DUMMYFUNCTION("""COMPUTED_VALUE"""),"")</f>
        <v/>
      </c>
      <c r="R463" s="65" t="str">
        <f ca="1">IFERROR(__xludf.DUMMYFUNCTION("""COMPUTED_VALUE"""),"")</f>
        <v/>
      </c>
      <c r="S463" s="65" t="str">
        <f ca="1">IFERROR(__xludf.DUMMYFUNCTION("""COMPUTED_VALUE"""),"")</f>
        <v/>
      </c>
      <c r="T463" s="65" t="str">
        <f ca="1">IFERROR(__xludf.DUMMYFUNCTION("""COMPUTED_VALUE"""),"")</f>
        <v/>
      </c>
      <c r="U463" s="65" t="str">
        <f ca="1">IFERROR(__xludf.DUMMYFUNCTION("""COMPUTED_VALUE"""),"")</f>
        <v/>
      </c>
      <c r="V463" s="65" t="str">
        <f ca="1">IFERROR(__xludf.DUMMYFUNCTION("""COMPUTED_VALUE"""),"")</f>
        <v/>
      </c>
      <c r="W463" s="65" t="str">
        <f ca="1">IFERROR(__xludf.DUMMYFUNCTION("""COMPUTED_VALUE"""),"")</f>
        <v/>
      </c>
      <c r="X463" s="65" t="str">
        <f ca="1">IFERROR(__xludf.DUMMYFUNCTION("""COMPUTED_VALUE"""),"")</f>
        <v/>
      </c>
      <c r="Y463" s="65" t="str">
        <f ca="1">IFERROR(__xludf.DUMMYFUNCTION("""COMPUTED_VALUE"""),"")</f>
        <v/>
      </c>
      <c r="Z463" s="65" t="str">
        <f ca="1">IFERROR(__xludf.DUMMYFUNCTION("""COMPUTED_VALUE"""),"")</f>
        <v/>
      </c>
      <c r="AA463" s="65" t="str">
        <f ca="1">IFERROR(__xludf.DUMMYFUNCTION("""COMPUTED_VALUE"""),"")</f>
        <v/>
      </c>
      <c r="AB463" s="65" t="str">
        <f ca="1">IFERROR(__xludf.DUMMYFUNCTION("""COMPUTED_VALUE"""),"")</f>
        <v/>
      </c>
      <c r="AC463" s="65" t="str">
        <f ca="1">IFERROR(__xludf.DUMMYFUNCTION("""COMPUTED_VALUE"""),"")</f>
        <v/>
      </c>
      <c r="AD463" s="65" t="str">
        <f ca="1">IFERROR(__xludf.DUMMYFUNCTION("""COMPUTED_VALUE"""),"")</f>
        <v/>
      </c>
      <c r="AE463" s="65" t="str">
        <f ca="1">IFERROR(__xludf.DUMMYFUNCTION("""COMPUTED_VALUE"""),"")</f>
        <v/>
      </c>
      <c r="AF463" s="65" t="str">
        <f ca="1">IFERROR(__xludf.DUMMYFUNCTION("""COMPUTED_VALUE"""),"")</f>
        <v/>
      </c>
      <c r="AG463" s="65" t="str">
        <f ca="1">IFERROR(__xludf.DUMMYFUNCTION("""COMPUTED_VALUE"""),"")</f>
        <v/>
      </c>
    </row>
    <row r="464" spans="1:33" ht="13">
      <c r="A464" s="63">
        <v>4</v>
      </c>
      <c r="B464" s="64" t="str">
        <f ca="1">IFERROR(__xludf.DUMMYFUNCTION("""COMPUTED_VALUE"""),"I.E. CIUDADELA SUCRE")</f>
        <v>I.E. CIUDADELA SUCRE</v>
      </c>
      <c r="C464" s="65">
        <f ca="1">IFERROR(__xludf.DUMMYFUNCTION("""COMPUTED_VALUE"""),10)</f>
        <v>10</v>
      </c>
      <c r="D464" s="66" t="str">
        <f ca="1">IFERROR(__xludf.DUMMYFUNCTION("""COMPUTED_VALUE"""),"Pendiente por Digitar")</f>
        <v>Pendiente por Digitar</v>
      </c>
      <c r="E464" s="65" t="str">
        <f ca="1">IFERROR(__xludf.DUMMYFUNCTION("""COMPUTED_VALUE"""),"")</f>
        <v/>
      </c>
      <c r="F464" s="65" t="str">
        <f ca="1">IFERROR(__xludf.DUMMYFUNCTION("""COMPUTED_VALUE"""),"")</f>
        <v/>
      </c>
      <c r="G464" s="65" t="str">
        <f ca="1">IFERROR(__xludf.DUMMYFUNCTION("""COMPUTED_VALUE"""),"")</f>
        <v/>
      </c>
      <c r="H464" s="65" t="str">
        <f ca="1">IFERROR(__xludf.DUMMYFUNCTION("""COMPUTED_VALUE"""),"")</f>
        <v/>
      </c>
      <c r="I464" s="65" t="str">
        <f ca="1">IFERROR(__xludf.DUMMYFUNCTION("""COMPUTED_VALUE"""),"")</f>
        <v/>
      </c>
      <c r="J464" s="65" t="str">
        <f ca="1">IFERROR(__xludf.DUMMYFUNCTION("""COMPUTED_VALUE"""),"")</f>
        <v/>
      </c>
      <c r="K464" s="65" t="str">
        <f ca="1">IFERROR(__xludf.DUMMYFUNCTION("""COMPUTED_VALUE"""),"")</f>
        <v/>
      </c>
      <c r="L464" s="65" t="str">
        <f ca="1">IFERROR(__xludf.DUMMYFUNCTION("""COMPUTED_VALUE"""),"")</f>
        <v/>
      </c>
      <c r="M464" s="65" t="str">
        <f ca="1">IFERROR(__xludf.DUMMYFUNCTION("""COMPUTED_VALUE"""),"")</f>
        <v/>
      </c>
      <c r="N464" s="65" t="str">
        <f ca="1">IFERROR(__xludf.DUMMYFUNCTION("""COMPUTED_VALUE"""),"")</f>
        <v/>
      </c>
      <c r="O464" s="65" t="str">
        <f ca="1">IFERROR(__xludf.DUMMYFUNCTION("""COMPUTED_VALUE"""),"")</f>
        <v/>
      </c>
      <c r="P464" s="65" t="str">
        <f ca="1">IFERROR(__xludf.DUMMYFUNCTION("""COMPUTED_VALUE"""),"")</f>
        <v/>
      </c>
      <c r="Q464" s="65" t="str">
        <f ca="1">IFERROR(__xludf.DUMMYFUNCTION("""COMPUTED_VALUE"""),"")</f>
        <v/>
      </c>
      <c r="R464" s="65" t="str">
        <f ca="1">IFERROR(__xludf.DUMMYFUNCTION("""COMPUTED_VALUE"""),"")</f>
        <v/>
      </c>
      <c r="S464" s="65" t="str">
        <f ca="1">IFERROR(__xludf.DUMMYFUNCTION("""COMPUTED_VALUE"""),"")</f>
        <v/>
      </c>
      <c r="T464" s="65" t="str">
        <f ca="1">IFERROR(__xludf.DUMMYFUNCTION("""COMPUTED_VALUE"""),"")</f>
        <v/>
      </c>
      <c r="U464" s="65" t="str">
        <f ca="1">IFERROR(__xludf.DUMMYFUNCTION("""COMPUTED_VALUE"""),"")</f>
        <v/>
      </c>
      <c r="V464" s="65" t="str">
        <f ca="1">IFERROR(__xludf.DUMMYFUNCTION("""COMPUTED_VALUE"""),"")</f>
        <v/>
      </c>
      <c r="W464" s="65" t="str">
        <f ca="1">IFERROR(__xludf.DUMMYFUNCTION("""COMPUTED_VALUE"""),"")</f>
        <v/>
      </c>
      <c r="X464" s="65" t="str">
        <f ca="1">IFERROR(__xludf.DUMMYFUNCTION("""COMPUTED_VALUE"""),"")</f>
        <v/>
      </c>
      <c r="Y464" s="65" t="str">
        <f ca="1">IFERROR(__xludf.DUMMYFUNCTION("""COMPUTED_VALUE"""),"")</f>
        <v/>
      </c>
      <c r="Z464" s="65" t="str">
        <f ca="1">IFERROR(__xludf.DUMMYFUNCTION("""COMPUTED_VALUE"""),"")</f>
        <v/>
      </c>
      <c r="AA464" s="65" t="str">
        <f ca="1">IFERROR(__xludf.DUMMYFUNCTION("""COMPUTED_VALUE"""),"")</f>
        <v/>
      </c>
      <c r="AB464" s="65" t="str">
        <f ca="1">IFERROR(__xludf.DUMMYFUNCTION("""COMPUTED_VALUE"""),"")</f>
        <v/>
      </c>
      <c r="AC464" s="65" t="str">
        <f ca="1">IFERROR(__xludf.DUMMYFUNCTION("""COMPUTED_VALUE"""),"")</f>
        <v/>
      </c>
      <c r="AD464" s="65" t="str">
        <f ca="1">IFERROR(__xludf.DUMMYFUNCTION("""COMPUTED_VALUE"""),"")</f>
        <v/>
      </c>
      <c r="AE464" s="65" t="str">
        <f ca="1">IFERROR(__xludf.DUMMYFUNCTION("""COMPUTED_VALUE"""),"")</f>
        <v/>
      </c>
      <c r="AF464" s="65" t="str">
        <f ca="1">IFERROR(__xludf.DUMMYFUNCTION("""COMPUTED_VALUE"""),"")</f>
        <v/>
      </c>
      <c r="AG464" s="65" t="str">
        <f ca="1">IFERROR(__xludf.DUMMYFUNCTION("""COMPUTED_VALUE"""),"")</f>
        <v/>
      </c>
    </row>
    <row r="465" spans="1:33" ht="13">
      <c r="A465" s="63">
        <v>4</v>
      </c>
      <c r="B465" s="64" t="str">
        <f ca="1">IFERROR(__xludf.DUMMYFUNCTION("""COMPUTED_VALUE"""),"I.E. CIUDADELA SUCRE")</f>
        <v>I.E. CIUDADELA SUCRE</v>
      </c>
      <c r="C465" s="65">
        <f ca="1">IFERROR(__xludf.DUMMYFUNCTION("""COMPUTED_VALUE"""),11)</f>
        <v>11</v>
      </c>
      <c r="D465" s="66" t="str">
        <f ca="1">IFERROR(__xludf.DUMMYFUNCTION("""COMPUTED_VALUE"""),"Pendiente por Digitar")</f>
        <v>Pendiente por Digitar</v>
      </c>
      <c r="E465" s="65" t="str">
        <f ca="1">IFERROR(__xludf.DUMMYFUNCTION("""COMPUTED_VALUE"""),"")</f>
        <v/>
      </c>
      <c r="F465" s="65" t="str">
        <f ca="1">IFERROR(__xludf.DUMMYFUNCTION("""COMPUTED_VALUE"""),"")</f>
        <v/>
      </c>
      <c r="G465" s="65" t="str">
        <f ca="1">IFERROR(__xludf.DUMMYFUNCTION("""COMPUTED_VALUE"""),"")</f>
        <v/>
      </c>
      <c r="H465" s="65" t="str">
        <f ca="1">IFERROR(__xludf.DUMMYFUNCTION("""COMPUTED_VALUE"""),"")</f>
        <v/>
      </c>
      <c r="I465" s="65" t="str">
        <f ca="1">IFERROR(__xludf.DUMMYFUNCTION("""COMPUTED_VALUE"""),"")</f>
        <v/>
      </c>
      <c r="J465" s="65" t="str">
        <f ca="1">IFERROR(__xludf.DUMMYFUNCTION("""COMPUTED_VALUE"""),"")</f>
        <v/>
      </c>
      <c r="K465" s="65" t="str">
        <f ca="1">IFERROR(__xludf.DUMMYFUNCTION("""COMPUTED_VALUE"""),"")</f>
        <v/>
      </c>
      <c r="L465" s="65" t="str">
        <f ca="1">IFERROR(__xludf.DUMMYFUNCTION("""COMPUTED_VALUE"""),"")</f>
        <v/>
      </c>
      <c r="M465" s="65" t="str">
        <f ca="1">IFERROR(__xludf.DUMMYFUNCTION("""COMPUTED_VALUE"""),"")</f>
        <v/>
      </c>
      <c r="N465" s="65" t="str">
        <f ca="1">IFERROR(__xludf.DUMMYFUNCTION("""COMPUTED_VALUE"""),"")</f>
        <v/>
      </c>
      <c r="O465" s="65" t="str">
        <f ca="1">IFERROR(__xludf.DUMMYFUNCTION("""COMPUTED_VALUE"""),"")</f>
        <v/>
      </c>
      <c r="P465" s="65" t="str">
        <f ca="1">IFERROR(__xludf.DUMMYFUNCTION("""COMPUTED_VALUE"""),"")</f>
        <v/>
      </c>
      <c r="Q465" s="65" t="str">
        <f ca="1">IFERROR(__xludf.DUMMYFUNCTION("""COMPUTED_VALUE"""),"")</f>
        <v/>
      </c>
      <c r="R465" s="65" t="str">
        <f ca="1">IFERROR(__xludf.DUMMYFUNCTION("""COMPUTED_VALUE"""),"")</f>
        <v/>
      </c>
      <c r="S465" s="65" t="str">
        <f ca="1">IFERROR(__xludf.DUMMYFUNCTION("""COMPUTED_VALUE"""),"")</f>
        <v/>
      </c>
      <c r="T465" s="65" t="str">
        <f ca="1">IFERROR(__xludf.DUMMYFUNCTION("""COMPUTED_VALUE"""),"")</f>
        <v/>
      </c>
      <c r="U465" s="65" t="str">
        <f ca="1">IFERROR(__xludf.DUMMYFUNCTION("""COMPUTED_VALUE"""),"")</f>
        <v/>
      </c>
      <c r="V465" s="65" t="str">
        <f ca="1">IFERROR(__xludf.DUMMYFUNCTION("""COMPUTED_VALUE"""),"")</f>
        <v/>
      </c>
      <c r="W465" s="65" t="str">
        <f ca="1">IFERROR(__xludf.DUMMYFUNCTION("""COMPUTED_VALUE"""),"")</f>
        <v/>
      </c>
      <c r="X465" s="65" t="str">
        <f ca="1">IFERROR(__xludf.DUMMYFUNCTION("""COMPUTED_VALUE"""),"")</f>
        <v/>
      </c>
      <c r="Y465" s="65" t="str">
        <f ca="1">IFERROR(__xludf.DUMMYFUNCTION("""COMPUTED_VALUE"""),"")</f>
        <v/>
      </c>
      <c r="Z465" s="65" t="str">
        <f ca="1">IFERROR(__xludf.DUMMYFUNCTION("""COMPUTED_VALUE"""),"")</f>
        <v/>
      </c>
      <c r="AA465" s="65" t="str">
        <f ca="1">IFERROR(__xludf.DUMMYFUNCTION("""COMPUTED_VALUE"""),"")</f>
        <v/>
      </c>
      <c r="AB465" s="65" t="str">
        <f ca="1">IFERROR(__xludf.DUMMYFUNCTION("""COMPUTED_VALUE"""),"")</f>
        <v/>
      </c>
      <c r="AC465" s="65" t="str">
        <f ca="1">IFERROR(__xludf.DUMMYFUNCTION("""COMPUTED_VALUE"""),"")</f>
        <v/>
      </c>
      <c r="AD465" s="65" t="str">
        <f ca="1">IFERROR(__xludf.DUMMYFUNCTION("""COMPUTED_VALUE"""),"")</f>
        <v/>
      </c>
      <c r="AE465" s="65" t="str">
        <f ca="1">IFERROR(__xludf.DUMMYFUNCTION("""COMPUTED_VALUE"""),"")</f>
        <v/>
      </c>
      <c r="AF465" s="65" t="str">
        <f ca="1">IFERROR(__xludf.DUMMYFUNCTION("""COMPUTED_VALUE"""),"")</f>
        <v/>
      </c>
      <c r="AG465" s="65" t="str">
        <f ca="1">IFERROR(__xludf.DUMMYFUNCTION("""COMPUTED_VALUE"""),"")</f>
        <v/>
      </c>
    </row>
    <row r="466" spans="1:33" ht="13">
      <c r="A466" s="63">
        <v>4</v>
      </c>
      <c r="B466" s="64" t="str">
        <f ca="1">IFERROR(__xludf.DUMMYFUNCTION("""COMPUTED_VALUE"""),"I.E. CIUDADELA SUCRE")</f>
        <v>I.E. CIUDADELA SUCRE</v>
      </c>
      <c r="C466" s="65">
        <f ca="1">IFERROR(__xludf.DUMMYFUNCTION("""COMPUTED_VALUE"""),12)</f>
        <v>12</v>
      </c>
      <c r="D466" s="66" t="str">
        <f ca="1">IFERROR(__xludf.DUMMYFUNCTION("""COMPUTED_VALUE"""),"Pendiente por Digitar")</f>
        <v>Pendiente por Digitar</v>
      </c>
      <c r="E466" s="65" t="str">
        <f ca="1">IFERROR(__xludf.DUMMYFUNCTION("""COMPUTED_VALUE"""),"")</f>
        <v/>
      </c>
      <c r="F466" s="65" t="str">
        <f ca="1">IFERROR(__xludf.DUMMYFUNCTION("""COMPUTED_VALUE"""),"")</f>
        <v/>
      </c>
      <c r="G466" s="65" t="str">
        <f ca="1">IFERROR(__xludf.DUMMYFUNCTION("""COMPUTED_VALUE"""),"")</f>
        <v/>
      </c>
      <c r="H466" s="65" t="str">
        <f ca="1">IFERROR(__xludf.DUMMYFUNCTION("""COMPUTED_VALUE"""),"")</f>
        <v/>
      </c>
      <c r="I466" s="65" t="str">
        <f ca="1">IFERROR(__xludf.DUMMYFUNCTION("""COMPUTED_VALUE"""),"")</f>
        <v/>
      </c>
      <c r="J466" s="65" t="str">
        <f ca="1">IFERROR(__xludf.DUMMYFUNCTION("""COMPUTED_VALUE"""),"")</f>
        <v/>
      </c>
      <c r="K466" s="65" t="str">
        <f ca="1">IFERROR(__xludf.DUMMYFUNCTION("""COMPUTED_VALUE"""),"")</f>
        <v/>
      </c>
      <c r="L466" s="65" t="str">
        <f ca="1">IFERROR(__xludf.DUMMYFUNCTION("""COMPUTED_VALUE"""),"")</f>
        <v/>
      </c>
      <c r="M466" s="65" t="str">
        <f ca="1">IFERROR(__xludf.DUMMYFUNCTION("""COMPUTED_VALUE"""),"")</f>
        <v/>
      </c>
      <c r="N466" s="65" t="str">
        <f ca="1">IFERROR(__xludf.DUMMYFUNCTION("""COMPUTED_VALUE"""),"")</f>
        <v/>
      </c>
      <c r="O466" s="65" t="str">
        <f ca="1">IFERROR(__xludf.DUMMYFUNCTION("""COMPUTED_VALUE"""),"")</f>
        <v/>
      </c>
      <c r="P466" s="65" t="str">
        <f ca="1">IFERROR(__xludf.DUMMYFUNCTION("""COMPUTED_VALUE"""),"")</f>
        <v/>
      </c>
      <c r="Q466" s="65" t="str">
        <f ca="1">IFERROR(__xludf.DUMMYFUNCTION("""COMPUTED_VALUE"""),"")</f>
        <v/>
      </c>
      <c r="R466" s="65" t="str">
        <f ca="1">IFERROR(__xludf.DUMMYFUNCTION("""COMPUTED_VALUE"""),"")</f>
        <v/>
      </c>
      <c r="S466" s="65" t="str">
        <f ca="1">IFERROR(__xludf.DUMMYFUNCTION("""COMPUTED_VALUE"""),"")</f>
        <v/>
      </c>
      <c r="T466" s="65" t="str">
        <f ca="1">IFERROR(__xludf.DUMMYFUNCTION("""COMPUTED_VALUE"""),"")</f>
        <v/>
      </c>
      <c r="U466" s="65" t="str">
        <f ca="1">IFERROR(__xludf.DUMMYFUNCTION("""COMPUTED_VALUE"""),"")</f>
        <v/>
      </c>
      <c r="V466" s="65" t="str">
        <f ca="1">IFERROR(__xludf.DUMMYFUNCTION("""COMPUTED_VALUE"""),"")</f>
        <v/>
      </c>
      <c r="W466" s="65" t="str">
        <f ca="1">IFERROR(__xludf.DUMMYFUNCTION("""COMPUTED_VALUE"""),"")</f>
        <v/>
      </c>
      <c r="X466" s="65" t="str">
        <f ca="1">IFERROR(__xludf.DUMMYFUNCTION("""COMPUTED_VALUE"""),"")</f>
        <v/>
      </c>
      <c r="Y466" s="65" t="str">
        <f ca="1">IFERROR(__xludf.DUMMYFUNCTION("""COMPUTED_VALUE"""),"")</f>
        <v/>
      </c>
      <c r="Z466" s="65" t="str">
        <f ca="1">IFERROR(__xludf.DUMMYFUNCTION("""COMPUTED_VALUE"""),"")</f>
        <v/>
      </c>
      <c r="AA466" s="65" t="str">
        <f ca="1">IFERROR(__xludf.DUMMYFUNCTION("""COMPUTED_VALUE"""),"")</f>
        <v/>
      </c>
      <c r="AB466" s="65" t="str">
        <f ca="1">IFERROR(__xludf.DUMMYFUNCTION("""COMPUTED_VALUE"""),"")</f>
        <v/>
      </c>
      <c r="AC466" s="65" t="str">
        <f ca="1">IFERROR(__xludf.DUMMYFUNCTION("""COMPUTED_VALUE"""),"")</f>
        <v/>
      </c>
      <c r="AD466" s="65" t="str">
        <f ca="1">IFERROR(__xludf.DUMMYFUNCTION("""COMPUTED_VALUE"""),"")</f>
        <v/>
      </c>
      <c r="AE466" s="65" t="str">
        <f ca="1">IFERROR(__xludf.DUMMYFUNCTION("""COMPUTED_VALUE"""),"")</f>
        <v/>
      </c>
      <c r="AF466" s="65" t="str">
        <f ca="1">IFERROR(__xludf.DUMMYFUNCTION("""COMPUTED_VALUE"""),"")</f>
        <v/>
      </c>
      <c r="AG466" s="65" t="str">
        <f ca="1">IFERROR(__xludf.DUMMYFUNCTION("""COMPUTED_VALUE"""),"")</f>
        <v/>
      </c>
    </row>
    <row r="467" spans="1:33" ht="13">
      <c r="A467" s="63">
        <v>4</v>
      </c>
      <c r="B467" s="64" t="str">
        <f ca="1">IFERROR(__xludf.DUMMYFUNCTION("""COMPUTED_VALUE"""),"I.E. CIUDADELA SUCRE")</f>
        <v>I.E. CIUDADELA SUCRE</v>
      </c>
      <c r="C467" s="65">
        <f ca="1">IFERROR(__xludf.DUMMYFUNCTION("""COMPUTED_VALUE"""),13)</f>
        <v>13</v>
      </c>
      <c r="D467" s="66" t="str">
        <f ca="1">IFERROR(__xludf.DUMMYFUNCTION("""COMPUTED_VALUE"""),"Pendiente por Digitar")</f>
        <v>Pendiente por Digitar</v>
      </c>
      <c r="E467" s="65" t="str">
        <f ca="1">IFERROR(__xludf.DUMMYFUNCTION("""COMPUTED_VALUE"""),"")</f>
        <v/>
      </c>
      <c r="F467" s="65" t="str">
        <f ca="1">IFERROR(__xludf.DUMMYFUNCTION("""COMPUTED_VALUE"""),"")</f>
        <v/>
      </c>
      <c r="G467" s="65" t="str">
        <f ca="1">IFERROR(__xludf.DUMMYFUNCTION("""COMPUTED_VALUE"""),"")</f>
        <v/>
      </c>
      <c r="H467" s="65" t="str">
        <f ca="1">IFERROR(__xludf.DUMMYFUNCTION("""COMPUTED_VALUE"""),"")</f>
        <v/>
      </c>
      <c r="I467" s="65" t="str">
        <f ca="1">IFERROR(__xludf.DUMMYFUNCTION("""COMPUTED_VALUE"""),"")</f>
        <v/>
      </c>
      <c r="J467" s="65" t="str">
        <f ca="1">IFERROR(__xludf.DUMMYFUNCTION("""COMPUTED_VALUE"""),"")</f>
        <v/>
      </c>
      <c r="K467" s="65" t="str">
        <f ca="1">IFERROR(__xludf.DUMMYFUNCTION("""COMPUTED_VALUE"""),"")</f>
        <v/>
      </c>
      <c r="L467" s="65" t="str">
        <f ca="1">IFERROR(__xludf.DUMMYFUNCTION("""COMPUTED_VALUE"""),"")</f>
        <v/>
      </c>
      <c r="M467" s="65" t="str">
        <f ca="1">IFERROR(__xludf.DUMMYFUNCTION("""COMPUTED_VALUE"""),"")</f>
        <v/>
      </c>
      <c r="N467" s="65" t="str">
        <f ca="1">IFERROR(__xludf.DUMMYFUNCTION("""COMPUTED_VALUE"""),"")</f>
        <v/>
      </c>
      <c r="O467" s="65" t="str">
        <f ca="1">IFERROR(__xludf.DUMMYFUNCTION("""COMPUTED_VALUE"""),"")</f>
        <v/>
      </c>
      <c r="P467" s="65" t="str">
        <f ca="1">IFERROR(__xludf.DUMMYFUNCTION("""COMPUTED_VALUE"""),"")</f>
        <v/>
      </c>
      <c r="Q467" s="65" t="str">
        <f ca="1">IFERROR(__xludf.DUMMYFUNCTION("""COMPUTED_VALUE"""),"")</f>
        <v/>
      </c>
      <c r="R467" s="65" t="str">
        <f ca="1">IFERROR(__xludf.DUMMYFUNCTION("""COMPUTED_VALUE"""),"")</f>
        <v/>
      </c>
      <c r="S467" s="65" t="str">
        <f ca="1">IFERROR(__xludf.DUMMYFUNCTION("""COMPUTED_VALUE"""),"")</f>
        <v/>
      </c>
      <c r="T467" s="65" t="str">
        <f ca="1">IFERROR(__xludf.DUMMYFUNCTION("""COMPUTED_VALUE"""),"")</f>
        <v/>
      </c>
      <c r="U467" s="65" t="str">
        <f ca="1">IFERROR(__xludf.DUMMYFUNCTION("""COMPUTED_VALUE"""),"")</f>
        <v/>
      </c>
      <c r="V467" s="65" t="str">
        <f ca="1">IFERROR(__xludf.DUMMYFUNCTION("""COMPUTED_VALUE"""),"")</f>
        <v/>
      </c>
      <c r="W467" s="65" t="str">
        <f ca="1">IFERROR(__xludf.DUMMYFUNCTION("""COMPUTED_VALUE"""),"")</f>
        <v/>
      </c>
      <c r="X467" s="65" t="str">
        <f ca="1">IFERROR(__xludf.DUMMYFUNCTION("""COMPUTED_VALUE"""),"")</f>
        <v/>
      </c>
      <c r="Y467" s="65" t="str">
        <f ca="1">IFERROR(__xludf.DUMMYFUNCTION("""COMPUTED_VALUE"""),"")</f>
        <v/>
      </c>
      <c r="Z467" s="65" t="str">
        <f ca="1">IFERROR(__xludf.DUMMYFUNCTION("""COMPUTED_VALUE"""),"")</f>
        <v/>
      </c>
      <c r="AA467" s="65" t="str">
        <f ca="1">IFERROR(__xludf.DUMMYFUNCTION("""COMPUTED_VALUE"""),"")</f>
        <v/>
      </c>
      <c r="AB467" s="65" t="str">
        <f ca="1">IFERROR(__xludf.DUMMYFUNCTION("""COMPUTED_VALUE"""),"")</f>
        <v/>
      </c>
      <c r="AC467" s="65" t="str">
        <f ca="1">IFERROR(__xludf.DUMMYFUNCTION("""COMPUTED_VALUE"""),"")</f>
        <v/>
      </c>
      <c r="AD467" s="65" t="str">
        <f ca="1">IFERROR(__xludf.DUMMYFUNCTION("""COMPUTED_VALUE"""),"")</f>
        <v/>
      </c>
      <c r="AE467" s="65" t="str">
        <f ca="1">IFERROR(__xludf.DUMMYFUNCTION("""COMPUTED_VALUE"""),"")</f>
        <v/>
      </c>
      <c r="AF467" s="65" t="str">
        <f ca="1">IFERROR(__xludf.DUMMYFUNCTION("""COMPUTED_VALUE"""),"")</f>
        <v/>
      </c>
      <c r="AG467" s="65" t="str">
        <f ca="1">IFERROR(__xludf.DUMMYFUNCTION("""COMPUTED_VALUE"""),"")</f>
        <v/>
      </c>
    </row>
    <row r="468" spans="1:33" ht="13">
      <c r="A468" s="63">
        <v>4</v>
      </c>
      <c r="B468" s="64" t="str">
        <f ca="1">IFERROR(__xludf.DUMMYFUNCTION("""COMPUTED_VALUE"""),"I.E. CIUDADELA SUCRE")</f>
        <v>I.E. CIUDADELA SUCRE</v>
      </c>
      <c r="C468" s="65">
        <f ca="1">IFERROR(__xludf.DUMMYFUNCTION("""COMPUTED_VALUE"""),14)</f>
        <v>14</v>
      </c>
      <c r="D468" s="66" t="str">
        <f ca="1">IFERROR(__xludf.DUMMYFUNCTION("""COMPUTED_VALUE"""),"Pendiente por Digitar")</f>
        <v>Pendiente por Digitar</v>
      </c>
      <c r="E468" s="65" t="str">
        <f ca="1">IFERROR(__xludf.DUMMYFUNCTION("""COMPUTED_VALUE"""),"")</f>
        <v/>
      </c>
      <c r="F468" s="65" t="str">
        <f ca="1">IFERROR(__xludf.DUMMYFUNCTION("""COMPUTED_VALUE"""),"")</f>
        <v/>
      </c>
      <c r="G468" s="65" t="str">
        <f ca="1">IFERROR(__xludf.DUMMYFUNCTION("""COMPUTED_VALUE"""),"")</f>
        <v/>
      </c>
      <c r="H468" s="65" t="str">
        <f ca="1">IFERROR(__xludf.DUMMYFUNCTION("""COMPUTED_VALUE"""),"")</f>
        <v/>
      </c>
      <c r="I468" s="65" t="str">
        <f ca="1">IFERROR(__xludf.DUMMYFUNCTION("""COMPUTED_VALUE"""),"")</f>
        <v/>
      </c>
      <c r="J468" s="65" t="str">
        <f ca="1">IFERROR(__xludf.DUMMYFUNCTION("""COMPUTED_VALUE"""),"")</f>
        <v/>
      </c>
      <c r="K468" s="65" t="str">
        <f ca="1">IFERROR(__xludf.DUMMYFUNCTION("""COMPUTED_VALUE"""),"")</f>
        <v/>
      </c>
      <c r="L468" s="65" t="str">
        <f ca="1">IFERROR(__xludf.DUMMYFUNCTION("""COMPUTED_VALUE"""),"")</f>
        <v/>
      </c>
      <c r="M468" s="65" t="str">
        <f ca="1">IFERROR(__xludf.DUMMYFUNCTION("""COMPUTED_VALUE"""),"")</f>
        <v/>
      </c>
      <c r="N468" s="65" t="str">
        <f ca="1">IFERROR(__xludf.DUMMYFUNCTION("""COMPUTED_VALUE"""),"")</f>
        <v/>
      </c>
      <c r="O468" s="65" t="str">
        <f ca="1">IFERROR(__xludf.DUMMYFUNCTION("""COMPUTED_VALUE"""),"")</f>
        <v/>
      </c>
      <c r="P468" s="65" t="str">
        <f ca="1">IFERROR(__xludf.DUMMYFUNCTION("""COMPUTED_VALUE"""),"")</f>
        <v/>
      </c>
      <c r="Q468" s="65" t="str">
        <f ca="1">IFERROR(__xludf.DUMMYFUNCTION("""COMPUTED_VALUE"""),"")</f>
        <v/>
      </c>
      <c r="R468" s="65" t="str">
        <f ca="1">IFERROR(__xludf.DUMMYFUNCTION("""COMPUTED_VALUE"""),"")</f>
        <v/>
      </c>
      <c r="S468" s="65" t="str">
        <f ca="1">IFERROR(__xludf.DUMMYFUNCTION("""COMPUTED_VALUE"""),"")</f>
        <v/>
      </c>
      <c r="T468" s="65" t="str">
        <f ca="1">IFERROR(__xludf.DUMMYFUNCTION("""COMPUTED_VALUE"""),"")</f>
        <v/>
      </c>
      <c r="U468" s="65" t="str">
        <f ca="1">IFERROR(__xludf.DUMMYFUNCTION("""COMPUTED_VALUE"""),"")</f>
        <v/>
      </c>
      <c r="V468" s="65" t="str">
        <f ca="1">IFERROR(__xludf.DUMMYFUNCTION("""COMPUTED_VALUE"""),"")</f>
        <v/>
      </c>
      <c r="W468" s="65" t="str">
        <f ca="1">IFERROR(__xludf.DUMMYFUNCTION("""COMPUTED_VALUE"""),"")</f>
        <v/>
      </c>
      <c r="X468" s="65" t="str">
        <f ca="1">IFERROR(__xludf.DUMMYFUNCTION("""COMPUTED_VALUE"""),"")</f>
        <v/>
      </c>
      <c r="Y468" s="65" t="str">
        <f ca="1">IFERROR(__xludf.DUMMYFUNCTION("""COMPUTED_VALUE"""),"")</f>
        <v/>
      </c>
      <c r="Z468" s="65" t="str">
        <f ca="1">IFERROR(__xludf.DUMMYFUNCTION("""COMPUTED_VALUE"""),"")</f>
        <v/>
      </c>
      <c r="AA468" s="65" t="str">
        <f ca="1">IFERROR(__xludf.DUMMYFUNCTION("""COMPUTED_VALUE"""),"")</f>
        <v/>
      </c>
      <c r="AB468" s="65" t="str">
        <f ca="1">IFERROR(__xludf.DUMMYFUNCTION("""COMPUTED_VALUE"""),"")</f>
        <v/>
      </c>
      <c r="AC468" s="65" t="str">
        <f ca="1">IFERROR(__xludf.DUMMYFUNCTION("""COMPUTED_VALUE"""),"")</f>
        <v/>
      </c>
      <c r="AD468" s="65" t="str">
        <f ca="1">IFERROR(__xludf.DUMMYFUNCTION("""COMPUTED_VALUE"""),"")</f>
        <v/>
      </c>
      <c r="AE468" s="65" t="str">
        <f ca="1">IFERROR(__xludf.DUMMYFUNCTION("""COMPUTED_VALUE"""),"")</f>
        <v/>
      </c>
      <c r="AF468" s="65" t="str">
        <f ca="1">IFERROR(__xludf.DUMMYFUNCTION("""COMPUTED_VALUE"""),"")</f>
        <v/>
      </c>
      <c r="AG468" s="65" t="str">
        <f ca="1">IFERROR(__xludf.DUMMYFUNCTION("""COMPUTED_VALUE"""),"")</f>
        <v/>
      </c>
    </row>
    <row r="469" spans="1:33" ht="13">
      <c r="A469" s="63">
        <v>4</v>
      </c>
      <c r="B469" s="64" t="str">
        <f ca="1">IFERROR(__xludf.DUMMYFUNCTION("""COMPUTED_VALUE"""),"I.E. CIUDADELA SUCRE")</f>
        <v>I.E. CIUDADELA SUCRE</v>
      </c>
      <c r="C469" s="65">
        <f ca="1">IFERROR(__xludf.DUMMYFUNCTION("""COMPUTED_VALUE"""),15)</f>
        <v>15</v>
      </c>
      <c r="D469" s="66" t="str">
        <f ca="1">IFERROR(__xludf.DUMMYFUNCTION("""COMPUTED_VALUE"""),"Pendiente por Digitar")</f>
        <v>Pendiente por Digitar</v>
      </c>
      <c r="E469" s="65" t="str">
        <f ca="1">IFERROR(__xludf.DUMMYFUNCTION("""COMPUTED_VALUE"""),"")</f>
        <v/>
      </c>
      <c r="F469" s="65" t="str">
        <f ca="1">IFERROR(__xludf.DUMMYFUNCTION("""COMPUTED_VALUE"""),"")</f>
        <v/>
      </c>
      <c r="G469" s="65" t="str">
        <f ca="1">IFERROR(__xludf.DUMMYFUNCTION("""COMPUTED_VALUE"""),"")</f>
        <v/>
      </c>
      <c r="H469" s="65" t="str">
        <f ca="1">IFERROR(__xludf.DUMMYFUNCTION("""COMPUTED_VALUE"""),"")</f>
        <v/>
      </c>
      <c r="I469" s="65" t="str">
        <f ca="1">IFERROR(__xludf.DUMMYFUNCTION("""COMPUTED_VALUE"""),"")</f>
        <v/>
      </c>
      <c r="J469" s="65" t="str">
        <f ca="1">IFERROR(__xludf.DUMMYFUNCTION("""COMPUTED_VALUE"""),"")</f>
        <v/>
      </c>
      <c r="K469" s="65" t="str">
        <f ca="1">IFERROR(__xludf.DUMMYFUNCTION("""COMPUTED_VALUE"""),"")</f>
        <v/>
      </c>
      <c r="L469" s="65" t="str">
        <f ca="1">IFERROR(__xludf.DUMMYFUNCTION("""COMPUTED_VALUE"""),"")</f>
        <v/>
      </c>
      <c r="M469" s="65" t="str">
        <f ca="1">IFERROR(__xludf.DUMMYFUNCTION("""COMPUTED_VALUE"""),"")</f>
        <v/>
      </c>
      <c r="N469" s="65" t="str">
        <f ca="1">IFERROR(__xludf.DUMMYFUNCTION("""COMPUTED_VALUE"""),"")</f>
        <v/>
      </c>
      <c r="O469" s="65" t="str">
        <f ca="1">IFERROR(__xludf.DUMMYFUNCTION("""COMPUTED_VALUE"""),"")</f>
        <v/>
      </c>
      <c r="P469" s="65" t="str">
        <f ca="1">IFERROR(__xludf.DUMMYFUNCTION("""COMPUTED_VALUE"""),"")</f>
        <v/>
      </c>
      <c r="Q469" s="65" t="str">
        <f ca="1">IFERROR(__xludf.DUMMYFUNCTION("""COMPUTED_VALUE"""),"")</f>
        <v/>
      </c>
      <c r="R469" s="65" t="str">
        <f ca="1">IFERROR(__xludf.DUMMYFUNCTION("""COMPUTED_VALUE"""),"")</f>
        <v/>
      </c>
      <c r="S469" s="65" t="str">
        <f ca="1">IFERROR(__xludf.DUMMYFUNCTION("""COMPUTED_VALUE"""),"")</f>
        <v/>
      </c>
      <c r="T469" s="65" t="str">
        <f ca="1">IFERROR(__xludf.DUMMYFUNCTION("""COMPUTED_VALUE"""),"")</f>
        <v/>
      </c>
      <c r="U469" s="65" t="str">
        <f ca="1">IFERROR(__xludf.DUMMYFUNCTION("""COMPUTED_VALUE"""),"")</f>
        <v/>
      </c>
      <c r="V469" s="65" t="str">
        <f ca="1">IFERROR(__xludf.DUMMYFUNCTION("""COMPUTED_VALUE"""),"")</f>
        <v/>
      </c>
      <c r="W469" s="65" t="str">
        <f ca="1">IFERROR(__xludf.DUMMYFUNCTION("""COMPUTED_VALUE"""),"")</f>
        <v/>
      </c>
      <c r="X469" s="65" t="str">
        <f ca="1">IFERROR(__xludf.DUMMYFUNCTION("""COMPUTED_VALUE"""),"")</f>
        <v/>
      </c>
      <c r="Y469" s="65" t="str">
        <f ca="1">IFERROR(__xludf.DUMMYFUNCTION("""COMPUTED_VALUE"""),"")</f>
        <v/>
      </c>
      <c r="Z469" s="65" t="str">
        <f ca="1">IFERROR(__xludf.DUMMYFUNCTION("""COMPUTED_VALUE"""),"")</f>
        <v/>
      </c>
      <c r="AA469" s="65" t="str">
        <f ca="1">IFERROR(__xludf.DUMMYFUNCTION("""COMPUTED_VALUE"""),"")</f>
        <v/>
      </c>
      <c r="AB469" s="65" t="str">
        <f ca="1">IFERROR(__xludf.DUMMYFUNCTION("""COMPUTED_VALUE"""),"")</f>
        <v/>
      </c>
      <c r="AC469" s="65" t="str">
        <f ca="1">IFERROR(__xludf.DUMMYFUNCTION("""COMPUTED_VALUE"""),"")</f>
        <v/>
      </c>
      <c r="AD469" s="65" t="str">
        <f ca="1">IFERROR(__xludf.DUMMYFUNCTION("""COMPUTED_VALUE"""),"")</f>
        <v/>
      </c>
      <c r="AE469" s="65" t="str">
        <f ca="1">IFERROR(__xludf.DUMMYFUNCTION("""COMPUTED_VALUE"""),"")</f>
        <v/>
      </c>
      <c r="AF469" s="65" t="str">
        <f ca="1">IFERROR(__xludf.DUMMYFUNCTION("""COMPUTED_VALUE"""),"")</f>
        <v/>
      </c>
      <c r="AG469" s="65" t="str">
        <f ca="1">IFERROR(__xludf.DUMMYFUNCTION("""COMPUTED_VALUE"""),"")</f>
        <v/>
      </c>
    </row>
    <row r="470" spans="1:33" ht="13">
      <c r="A470" s="63">
        <v>4</v>
      </c>
      <c r="B470" s="64" t="str">
        <f ca="1">IFERROR(__xludf.DUMMYFUNCTION("""COMPUTED_VALUE"""),"I.E. CIUDADELA SUCRE")</f>
        <v>I.E. CIUDADELA SUCRE</v>
      </c>
      <c r="C470" s="65">
        <f ca="1">IFERROR(__xludf.DUMMYFUNCTION("""COMPUTED_VALUE"""),16)</f>
        <v>16</v>
      </c>
      <c r="D470" s="66" t="str">
        <f ca="1">IFERROR(__xludf.DUMMYFUNCTION("""COMPUTED_VALUE"""),"Pendiente por Digitar")</f>
        <v>Pendiente por Digitar</v>
      </c>
      <c r="E470" s="65" t="str">
        <f ca="1">IFERROR(__xludf.DUMMYFUNCTION("""COMPUTED_VALUE"""),"")</f>
        <v/>
      </c>
      <c r="F470" s="65" t="str">
        <f ca="1">IFERROR(__xludf.DUMMYFUNCTION("""COMPUTED_VALUE"""),"")</f>
        <v/>
      </c>
      <c r="G470" s="65" t="str">
        <f ca="1">IFERROR(__xludf.DUMMYFUNCTION("""COMPUTED_VALUE"""),"")</f>
        <v/>
      </c>
      <c r="H470" s="65" t="str">
        <f ca="1">IFERROR(__xludf.DUMMYFUNCTION("""COMPUTED_VALUE"""),"")</f>
        <v/>
      </c>
      <c r="I470" s="65" t="str">
        <f ca="1">IFERROR(__xludf.DUMMYFUNCTION("""COMPUTED_VALUE"""),"")</f>
        <v/>
      </c>
      <c r="J470" s="65" t="str">
        <f ca="1">IFERROR(__xludf.DUMMYFUNCTION("""COMPUTED_VALUE"""),"")</f>
        <v/>
      </c>
      <c r="K470" s="65" t="str">
        <f ca="1">IFERROR(__xludf.DUMMYFUNCTION("""COMPUTED_VALUE"""),"")</f>
        <v/>
      </c>
      <c r="L470" s="65" t="str">
        <f ca="1">IFERROR(__xludf.DUMMYFUNCTION("""COMPUTED_VALUE"""),"")</f>
        <v/>
      </c>
      <c r="M470" s="65" t="str">
        <f ca="1">IFERROR(__xludf.DUMMYFUNCTION("""COMPUTED_VALUE"""),"")</f>
        <v/>
      </c>
      <c r="N470" s="65" t="str">
        <f ca="1">IFERROR(__xludf.DUMMYFUNCTION("""COMPUTED_VALUE"""),"")</f>
        <v/>
      </c>
      <c r="O470" s="65" t="str">
        <f ca="1">IFERROR(__xludf.DUMMYFUNCTION("""COMPUTED_VALUE"""),"")</f>
        <v/>
      </c>
      <c r="P470" s="65" t="str">
        <f ca="1">IFERROR(__xludf.DUMMYFUNCTION("""COMPUTED_VALUE"""),"")</f>
        <v/>
      </c>
      <c r="Q470" s="65" t="str">
        <f ca="1">IFERROR(__xludf.DUMMYFUNCTION("""COMPUTED_VALUE"""),"")</f>
        <v/>
      </c>
      <c r="R470" s="65" t="str">
        <f ca="1">IFERROR(__xludf.DUMMYFUNCTION("""COMPUTED_VALUE"""),"")</f>
        <v/>
      </c>
      <c r="S470" s="65" t="str">
        <f ca="1">IFERROR(__xludf.DUMMYFUNCTION("""COMPUTED_VALUE"""),"")</f>
        <v/>
      </c>
      <c r="T470" s="65" t="str">
        <f ca="1">IFERROR(__xludf.DUMMYFUNCTION("""COMPUTED_VALUE"""),"")</f>
        <v/>
      </c>
      <c r="U470" s="65" t="str">
        <f ca="1">IFERROR(__xludf.DUMMYFUNCTION("""COMPUTED_VALUE"""),"")</f>
        <v/>
      </c>
      <c r="V470" s="65" t="str">
        <f ca="1">IFERROR(__xludf.DUMMYFUNCTION("""COMPUTED_VALUE"""),"")</f>
        <v/>
      </c>
      <c r="W470" s="65" t="str">
        <f ca="1">IFERROR(__xludf.DUMMYFUNCTION("""COMPUTED_VALUE"""),"")</f>
        <v/>
      </c>
      <c r="X470" s="65" t="str">
        <f ca="1">IFERROR(__xludf.DUMMYFUNCTION("""COMPUTED_VALUE"""),"")</f>
        <v/>
      </c>
      <c r="Y470" s="65" t="str">
        <f ca="1">IFERROR(__xludf.DUMMYFUNCTION("""COMPUTED_VALUE"""),"")</f>
        <v/>
      </c>
      <c r="Z470" s="65" t="str">
        <f ca="1">IFERROR(__xludf.DUMMYFUNCTION("""COMPUTED_VALUE"""),"")</f>
        <v/>
      </c>
      <c r="AA470" s="65" t="str">
        <f ca="1">IFERROR(__xludf.DUMMYFUNCTION("""COMPUTED_VALUE"""),"")</f>
        <v/>
      </c>
      <c r="AB470" s="65" t="str">
        <f ca="1">IFERROR(__xludf.DUMMYFUNCTION("""COMPUTED_VALUE"""),"")</f>
        <v/>
      </c>
      <c r="AC470" s="65" t="str">
        <f ca="1">IFERROR(__xludf.DUMMYFUNCTION("""COMPUTED_VALUE"""),"")</f>
        <v/>
      </c>
      <c r="AD470" s="65" t="str">
        <f ca="1">IFERROR(__xludf.DUMMYFUNCTION("""COMPUTED_VALUE"""),"")</f>
        <v/>
      </c>
      <c r="AE470" s="65" t="str">
        <f ca="1">IFERROR(__xludf.DUMMYFUNCTION("""COMPUTED_VALUE"""),"")</f>
        <v/>
      </c>
      <c r="AF470" s="65" t="str">
        <f ca="1">IFERROR(__xludf.DUMMYFUNCTION("""COMPUTED_VALUE"""),"")</f>
        <v/>
      </c>
      <c r="AG470" s="65" t="str">
        <f ca="1">IFERROR(__xludf.DUMMYFUNCTION("""COMPUTED_VALUE"""),"")</f>
        <v/>
      </c>
    </row>
    <row r="471" spans="1:33" ht="13">
      <c r="A471" s="63">
        <v>4</v>
      </c>
      <c r="B471" s="64" t="str">
        <f ca="1">IFERROR(__xludf.DUMMYFUNCTION("""COMPUTED_VALUE"""),"I.E. CIUDADELA SUCRE")</f>
        <v>I.E. CIUDADELA SUCRE</v>
      </c>
      <c r="C471" s="65">
        <f ca="1">IFERROR(__xludf.DUMMYFUNCTION("""COMPUTED_VALUE"""),17)</f>
        <v>17</v>
      </c>
      <c r="D471" s="66" t="str">
        <f ca="1">IFERROR(__xludf.DUMMYFUNCTION("""COMPUTED_VALUE"""),"Pendiente por Digitar")</f>
        <v>Pendiente por Digitar</v>
      </c>
      <c r="E471" s="65" t="str">
        <f ca="1">IFERROR(__xludf.DUMMYFUNCTION("""COMPUTED_VALUE"""),"")</f>
        <v/>
      </c>
      <c r="F471" s="65" t="str">
        <f ca="1">IFERROR(__xludf.DUMMYFUNCTION("""COMPUTED_VALUE"""),"")</f>
        <v/>
      </c>
      <c r="G471" s="65" t="str">
        <f ca="1">IFERROR(__xludf.DUMMYFUNCTION("""COMPUTED_VALUE"""),"")</f>
        <v/>
      </c>
      <c r="H471" s="65" t="str">
        <f ca="1">IFERROR(__xludf.DUMMYFUNCTION("""COMPUTED_VALUE"""),"")</f>
        <v/>
      </c>
      <c r="I471" s="65" t="str">
        <f ca="1">IFERROR(__xludf.DUMMYFUNCTION("""COMPUTED_VALUE"""),"")</f>
        <v/>
      </c>
      <c r="J471" s="65" t="str">
        <f ca="1">IFERROR(__xludf.DUMMYFUNCTION("""COMPUTED_VALUE"""),"")</f>
        <v/>
      </c>
      <c r="K471" s="65" t="str">
        <f ca="1">IFERROR(__xludf.DUMMYFUNCTION("""COMPUTED_VALUE"""),"")</f>
        <v/>
      </c>
      <c r="L471" s="65" t="str">
        <f ca="1">IFERROR(__xludf.DUMMYFUNCTION("""COMPUTED_VALUE"""),"")</f>
        <v/>
      </c>
      <c r="M471" s="65" t="str">
        <f ca="1">IFERROR(__xludf.DUMMYFUNCTION("""COMPUTED_VALUE"""),"")</f>
        <v/>
      </c>
      <c r="N471" s="65" t="str">
        <f ca="1">IFERROR(__xludf.DUMMYFUNCTION("""COMPUTED_VALUE"""),"")</f>
        <v/>
      </c>
      <c r="O471" s="65" t="str">
        <f ca="1">IFERROR(__xludf.DUMMYFUNCTION("""COMPUTED_VALUE"""),"")</f>
        <v/>
      </c>
      <c r="P471" s="65" t="str">
        <f ca="1">IFERROR(__xludf.DUMMYFUNCTION("""COMPUTED_VALUE"""),"")</f>
        <v/>
      </c>
      <c r="Q471" s="65" t="str">
        <f ca="1">IFERROR(__xludf.DUMMYFUNCTION("""COMPUTED_VALUE"""),"")</f>
        <v/>
      </c>
      <c r="R471" s="65" t="str">
        <f ca="1">IFERROR(__xludf.DUMMYFUNCTION("""COMPUTED_VALUE"""),"")</f>
        <v/>
      </c>
      <c r="S471" s="65" t="str">
        <f ca="1">IFERROR(__xludf.DUMMYFUNCTION("""COMPUTED_VALUE"""),"")</f>
        <v/>
      </c>
      <c r="T471" s="65" t="str">
        <f ca="1">IFERROR(__xludf.DUMMYFUNCTION("""COMPUTED_VALUE"""),"")</f>
        <v/>
      </c>
      <c r="U471" s="65" t="str">
        <f ca="1">IFERROR(__xludf.DUMMYFUNCTION("""COMPUTED_VALUE"""),"")</f>
        <v/>
      </c>
      <c r="V471" s="65" t="str">
        <f ca="1">IFERROR(__xludf.DUMMYFUNCTION("""COMPUTED_VALUE"""),"")</f>
        <v/>
      </c>
      <c r="W471" s="65" t="str">
        <f ca="1">IFERROR(__xludf.DUMMYFUNCTION("""COMPUTED_VALUE"""),"")</f>
        <v/>
      </c>
      <c r="X471" s="65" t="str">
        <f ca="1">IFERROR(__xludf.DUMMYFUNCTION("""COMPUTED_VALUE"""),"")</f>
        <v/>
      </c>
      <c r="Y471" s="65" t="str">
        <f ca="1">IFERROR(__xludf.DUMMYFUNCTION("""COMPUTED_VALUE"""),"")</f>
        <v/>
      </c>
      <c r="Z471" s="65" t="str">
        <f ca="1">IFERROR(__xludf.DUMMYFUNCTION("""COMPUTED_VALUE"""),"")</f>
        <v/>
      </c>
      <c r="AA471" s="65" t="str">
        <f ca="1">IFERROR(__xludf.DUMMYFUNCTION("""COMPUTED_VALUE"""),"")</f>
        <v/>
      </c>
      <c r="AB471" s="65" t="str">
        <f ca="1">IFERROR(__xludf.DUMMYFUNCTION("""COMPUTED_VALUE"""),"")</f>
        <v/>
      </c>
      <c r="AC471" s="65" t="str">
        <f ca="1">IFERROR(__xludf.DUMMYFUNCTION("""COMPUTED_VALUE"""),"")</f>
        <v/>
      </c>
      <c r="AD471" s="65" t="str">
        <f ca="1">IFERROR(__xludf.DUMMYFUNCTION("""COMPUTED_VALUE"""),"")</f>
        <v/>
      </c>
      <c r="AE471" s="65" t="str">
        <f ca="1">IFERROR(__xludf.DUMMYFUNCTION("""COMPUTED_VALUE"""),"")</f>
        <v/>
      </c>
      <c r="AF471" s="65" t="str">
        <f ca="1">IFERROR(__xludf.DUMMYFUNCTION("""COMPUTED_VALUE"""),"")</f>
        <v/>
      </c>
      <c r="AG471" s="65" t="str">
        <f ca="1">IFERROR(__xludf.DUMMYFUNCTION("""COMPUTED_VALUE"""),"")</f>
        <v/>
      </c>
    </row>
    <row r="472" spans="1:33" ht="13">
      <c r="A472" s="63">
        <v>4</v>
      </c>
      <c r="B472" s="64" t="str">
        <f ca="1">IFERROR(__xludf.DUMMYFUNCTION("""COMPUTED_VALUE"""),"I.E. CIUDADELA SUCRE")</f>
        <v>I.E. CIUDADELA SUCRE</v>
      </c>
      <c r="C472" s="65">
        <f ca="1">IFERROR(__xludf.DUMMYFUNCTION("""COMPUTED_VALUE"""),18)</f>
        <v>18</v>
      </c>
      <c r="D472" s="66" t="str">
        <f ca="1">IFERROR(__xludf.DUMMYFUNCTION("""COMPUTED_VALUE"""),"Pendiente por Digitar")</f>
        <v>Pendiente por Digitar</v>
      </c>
      <c r="E472" s="65" t="str">
        <f ca="1">IFERROR(__xludf.DUMMYFUNCTION("""COMPUTED_VALUE"""),"")</f>
        <v/>
      </c>
      <c r="F472" s="65" t="str">
        <f ca="1">IFERROR(__xludf.DUMMYFUNCTION("""COMPUTED_VALUE"""),"")</f>
        <v/>
      </c>
      <c r="G472" s="65" t="str">
        <f ca="1">IFERROR(__xludf.DUMMYFUNCTION("""COMPUTED_VALUE"""),"")</f>
        <v/>
      </c>
      <c r="H472" s="65" t="str">
        <f ca="1">IFERROR(__xludf.DUMMYFUNCTION("""COMPUTED_VALUE"""),"")</f>
        <v/>
      </c>
      <c r="I472" s="65" t="str">
        <f ca="1">IFERROR(__xludf.DUMMYFUNCTION("""COMPUTED_VALUE"""),"")</f>
        <v/>
      </c>
      <c r="J472" s="65" t="str">
        <f ca="1">IFERROR(__xludf.DUMMYFUNCTION("""COMPUTED_VALUE"""),"")</f>
        <v/>
      </c>
      <c r="K472" s="65" t="str">
        <f ca="1">IFERROR(__xludf.DUMMYFUNCTION("""COMPUTED_VALUE"""),"")</f>
        <v/>
      </c>
      <c r="L472" s="65" t="str">
        <f ca="1">IFERROR(__xludf.DUMMYFUNCTION("""COMPUTED_VALUE"""),"")</f>
        <v/>
      </c>
      <c r="M472" s="65" t="str">
        <f ca="1">IFERROR(__xludf.DUMMYFUNCTION("""COMPUTED_VALUE"""),"")</f>
        <v/>
      </c>
      <c r="N472" s="65" t="str">
        <f ca="1">IFERROR(__xludf.DUMMYFUNCTION("""COMPUTED_VALUE"""),"")</f>
        <v/>
      </c>
      <c r="O472" s="65" t="str">
        <f ca="1">IFERROR(__xludf.DUMMYFUNCTION("""COMPUTED_VALUE"""),"")</f>
        <v/>
      </c>
      <c r="P472" s="65" t="str">
        <f ca="1">IFERROR(__xludf.DUMMYFUNCTION("""COMPUTED_VALUE"""),"")</f>
        <v/>
      </c>
      <c r="Q472" s="65" t="str">
        <f ca="1">IFERROR(__xludf.DUMMYFUNCTION("""COMPUTED_VALUE"""),"")</f>
        <v/>
      </c>
      <c r="R472" s="65" t="str">
        <f ca="1">IFERROR(__xludf.DUMMYFUNCTION("""COMPUTED_VALUE"""),"")</f>
        <v/>
      </c>
      <c r="S472" s="65" t="str">
        <f ca="1">IFERROR(__xludf.DUMMYFUNCTION("""COMPUTED_VALUE"""),"")</f>
        <v/>
      </c>
      <c r="T472" s="65" t="str">
        <f ca="1">IFERROR(__xludf.DUMMYFUNCTION("""COMPUTED_VALUE"""),"")</f>
        <v/>
      </c>
      <c r="U472" s="65" t="str">
        <f ca="1">IFERROR(__xludf.DUMMYFUNCTION("""COMPUTED_VALUE"""),"")</f>
        <v/>
      </c>
      <c r="V472" s="65" t="str">
        <f ca="1">IFERROR(__xludf.DUMMYFUNCTION("""COMPUTED_VALUE"""),"")</f>
        <v/>
      </c>
      <c r="W472" s="65" t="str">
        <f ca="1">IFERROR(__xludf.DUMMYFUNCTION("""COMPUTED_VALUE"""),"")</f>
        <v/>
      </c>
      <c r="X472" s="65" t="str">
        <f ca="1">IFERROR(__xludf.DUMMYFUNCTION("""COMPUTED_VALUE"""),"")</f>
        <v/>
      </c>
      <c r="Y472" s="65" t="str">
        <f ca="1">IFERROR(__xludf.DUMMYFUNCTION("""COMPUTED_VALUE"""),"")</f>
        <v/>
      </c>
      <c r="Z472" s="65" t="str">
        <f ca="1">IFERROR(__xludf.DUMMYFUNCTION("""COMPUTED_VALUE"""),"")</f>
        <v/>
      </c>
      <c r="AA472" s="65" t="str">
        <f ca="1">IFERROR(__xludf.DUMMYFUNCTION("""COMPUTED_VALUE"""),"")</f>
        <v/>
      </c>
      <c r="AB472" s="65" t="str">
        <f ca="1">IFERROR(__xludf.DUMMYFUNCTION("""COMPUTED_VALUE"""),"")</f>
        <v/>
      </c>
      <c r="AC472" s="65" t="str">
        <f ca="1">IFERROR(__xludf.DUMMYFUNCTION("""COMPUTED_VALUE"""),"")</f>
        <v/>
      </c>
      <c r="AD472" s="65" t="str">
        <f ca="1">IFERROR(__xludf.DUMMYFUNCTION("""COMPUTED_VALUE"""),"")</f>
        <v/>
      </c>
      <c r="AE472" s="65" t="str">
        <f ca="1">IFERROR(__xludf.DUMMYFUNCTION("""COMPUTED_VALUE"""),"")</f>
        <v/>
      </c>
      <c r="AF472" s="65" t="str">
        <f ca="1">IFERROR(__xludf.DUMMYFUNCTION("""COMPUTED_VALUE"""),"")</f>
        <v/>
      </c>
      <c r="AG472" s="65" t="str">
        <f ca="1">IFERROR(__xludf.DUMMYFUNCTION("""COMPUTED_VALUE"""),"")</f>
        <v/>
      </c>
    </row>
    <row r="473" spans="1:33" ht="13">
      <c r="A473" s="63">
        <v>4</v>
      </c>
      <c r="B473" s="64" t="str">
        <f ca="1">IFERROR(__xludf.DUMMYFUNCTION("""COMPUTED_VALUE"""),"I.E. CIUDADELA SUCRE")</f>
        <v>I.E. CIUDADELA SUCRE</v>
      </c>
      <c r="C473" s="65">
        <f ca="1">IFERROR(__xludf.DUMMYFUNCTION("""COMPUTED_VALUE"""),19)</f>
        <v>19</v>
      </c>
      <c r="D473" s="66" t="str">
        <f ca="1">IFERROR(__xludf.DUMMYFUNCTION("""COMPUTED_VALUE"""),"Pendiente por Digitar")</f>
        <v>Pendiente por Digitar</v>
      </c>
      <c r="E473" s="65" t="str">
        <f ca="1">IFERROR(__xludf.DUMMYFUNCTION("""COMPUTED_VALUE"""),"")</f>
        <v/>
      </c>
      <c r="F473" s="65" t="str">
        <f ca="1">IFERROR(__xludf.DUMMYFUNCTION("""COMPUTED_VALUE"""),"")</f>
        <v/>
      </c>
      <c r="G473" s="65" t="str">
        <f ca="1">IFERROR(__xludf.DUMMYFUNCTION("""COMPUTED_VALUE"""),"")</f>
        <v/>
      </c>
      <c r="H473" s="65" t="str">
        <f ca="1">IFERROR(__xludf.DUMMYFUNCTION("""COMPUTED_VALUE"""),"")</f>
        <v/>
      </c>
      <c r="I473" s="65" t="str">
        <f ca="1">IFERROR(__xludf.DUMMYFUNCTION("""COMPUTED_VALUE"""),"")</f>
        <v/>
      </c>
      <c r="J473" s="65" t="str">
        <f ca="1">IFERROR(__xludf.DUMMYFUNCTION("""COMPUTED_VALUE"""),"")</f>
        <v/>
      </c>
      <c r="K473" s="65" t="str">
        <f ca="1">IFERROR(__xludf.DUMMYFUNCTION("""COMPUTED_VALUE"""),"")</f>
        <v/>
      </c>
      <c r="L473" s="65" t="str">
        <f ca="1">IFERROR(__xludf.DUMMYFUNCTION("""COMPUTED_VALUE"""),"")</f>
        <v/>
      </c>
      <c r="M473" s="65" t="str">
        <f ca="1">IFERROR(__xludf.DUMMYFUNCTION("""COMPUTED_VALUE"""),"")</f>
        <v/>
      </c>
      <c r="N473" s="65" t="str">
        <f ca="1">IFERROR(__xludf.DUMMYFUNCTION("""COMPUTED_VALUE"""),"")</f>
        <v/>
      </c>
      <c r="O473" s="65" t="str">
        <f ca="1">IFERROR(__xludf.DUMMYFUNCTION("""COMPUTED_VALUE"""),"")</f>
        <v/>
      </c>
      <c r="P473" s="65" t="str">
        <f ca="1">IFERROR(__xludf.DUMMYFUNCTION("""COMPUTED_VALUE"""),"")</f>
        <v/>
      </c>
      <c r="Q473" s="65" t="str">
        <f ca="1">IFERROR(__xludf.DUMMYFUNCTION("""COMPUTED_VALUE"""),"")</f>
        <v/>
      </c>
      <c r="R473" s="65" t="str">
        <f ca="1">IFERROR(__xludf.DUMMYFUNCTION("""COMPUTED_VALUE"""),"")</f>
        <v/>
      </c>
      <c r="S473" s="65" t="str">
        <f ca="1">IFERROR(__xludf.DUMMYFUNCTION("""COMPUTED_VALUE"""),"")</f>
        <v/>
      </c>
      <c r="T473" s="65" t="str">
        <f ca="1">IFERROR(__xludf.DUMMYFUNCTION("""COMPUTED_VALUE"""),"")</f>
        <v/>
      </c>
      <c r="U473" s="65" t="str">
        <f ca="1">IFERROR(__xludf.DUMMYFUNCTION("""COMPUTED_VALUE"""),"")</f>
        <v/>
      </c>
      <c r="V473" s="65" t="str">
        <f ca="1">IFERROR(__xludf.DUMMYFUNCTION("""COMPUTED_VALUE"""),"")</f>
        <v/>
      </c>
      <c r="W473" s="65" t="str">
        <f ca="1">IFERROR(__xludf.DUMMYFUNCTION("""COMPUTED_VALUE"""),"")</f>
        <v/>
      </c>
      <c r="X473" s="65" t="str">
        <f ca="1">IFERROR(__xludf.DUMMYFUNCTION("""COMPUTED_VALUE"""),"")</f>
        <v/>
      </c>
      <c r="Y473" s="65" t="str">
        <f ca="1">IFERROR(__xludf.DUMMYFUNCTION("""COMPUTED_VALUE"""),"")</f>
        <v/>
      </c>
      <c r="Z473" s="65" t="str">
        <f ca="1">IFERROR(__xludf.DUMMYFUNCTION("""COMPUTED_VALUE"""),"")</f>
        <v/>
      </c>
      <c r="AA473" s="65" t="str">
        <f ca="1">IFERROR(__xludf.DUMMYFUNCTION("""COMPUTED_VALUE"""),"")</f>
        <v/>
      </c>
      <c r="AB473" s="65" t="str">
        <f ca="1">IFERROR(__xludf.DUMMYFUNCTION("""COMPUTED_VALUE"""),"")</f>
        <v/>
      </c>
      <c r="AC473" s="65" t="str">
        <f ca="1">IFERROR(__xludf.DUMMYFUNCTION("""COMPUTED_VALUE"""),"")</f>
        <v/>
      </c>
      <c r="AD473" s="65" t="str">
        <f ca="1">IFERROR(__xludf.DUMMYFUNCTION("""COMPUTED_VALUE"""),"")</f>
        <v/>
      </c>
      <c r="AE473" s="65" t="str">
        <f ca="1">IFERROR(__xludf.DUMMYFUNCTION("""COMPUTED_VALUE"""),"")</f>
        <v/>
      </c>
      <c r="AF473" s="65" t="str">
        <f ca="1">IFERROR(__xludf.DUMMYFUNCTION("""COMPUTED_VALUE"""),"")</f>
        <v/>
      </c>
      <c r="AG473" s="65" t="str">
        <f ca="1">IFERROR(__xludf.DUMMYFUNCTION("""COMPUTED_VALUE"""),"")</f>
        <v/>
      </c>
    </row>
    <row r="474" spans="1:33" ht="13">
      <c r="A474" s="63">
        <v>4</v>
      </c>
      <c r="B474" s="64" t="str">
        <f ca="1">IFERROR(__xludf.DUMMYFUNCTION("""COMPUTED_VALUE"""),"I.E. CIUDADELA SUCRE")</f>
        <v>I.E. CIUDADELA SUCRE</v>
      </c>
      <c r="C474" s="65">
        <f ca="1">IFERROR(__xludf.DUMMYFUNCTION("""COMPUTED_VALUE"""),20)</f>
        <v>20</v>
      </c>
      <c r="D474" s="66" t="str">
        <f ca="1">IFERROR(__xludf.DUMMYFUNCTION("""COMPUTED_VALUE"""),"Pendiente por Digitar")</f>
        <v>Pendiente por Digitar</v>
      </c>
      <c r="E474" s="65" t="str">
        <f ca="1">IFERROR(__xludf.DUMMYFUNCTION("""COMPUTED_VALUE"""),"")</f>
        <v/>
      </c>
      <c r="F474" s="65" t="str">
        <f ca="1">IFERROR(__xludf.DUMMYFUNCTION("""COMPUTED_VALUE"""),"")</f>
        <v/>
      </c>
      <c r="G474" s="65" t="str">
        <f ca="1">IFERROR(__xludf.DUMMYFUNCTION("""COMPUTED_VALUE"""),"")</f>
        <v/>
      </c>
      <c r="H474" s="65" t="str">
        <f ca="1">IFERROR(__xludf.DUMMYFUNCTION("""COMPUTED_VALUE"""),"")</f>
        <v/>
      </c>
      <c r="I474" s="65" t="str">
        <f ca="1">IFERROR(__xludf.DUMMYFUNCTION("""COMPUTED_VALUE"""),"")</f>
        <v/>
      </c>
      <c r="J474" s="65" t="str">
        <f ca="1">IFERROR(__xludf.DUMMYFUNCTION("""COMPUTED_VALUE"""),"")</f>
        <v/>
      </c>
      <c r="K474" s="65" t="str">
        <f ca="1">IFERROR(__xludf.DUMMYFUNCTION("""COMPUTED_VALUE"""),"")</f>
        <v/>
      </c>
      <c r="L474" s="65" t="str">
        <f ca="1">IFERROR(__xludf.DUMMYFUNCTION("""COMPUTED_VALUE"""),"")</f>
        <v/>
      </c>
      <c r="M474" s="65" t="str">
        <f ca="1">IFERROR(__xludf.DUMMYFUNCTION("""COMPUTED_VALUE"""),"")</f>
        <v/>
      </c>
      <c r="N474" s="65" t="str">
        <f ca="1">IFERROR(__xludf.DUMMYFUNCTION("""COMPUTED_VALUE"""),"")</f>
        <v/>
      </c>
      <c r="O474" s="65" t="str">
        <f ca="1">IFERROR(__xludf.DUMMYFUNCTION("""COMPUTED_VALUE"""),"")</f>
        <v/>
      </c>
      <c r="P474" s="65" t="str">
        <f ca="1">IFERROR(__xludf.DUMMYFUNCTION("""COMPUTED_VALUE"""),"")</f>
        <v/>
      </c>
      <c r="Q474" s="65" t="str">
        <f ca="1">IFERROR(__xludf.DUMMYFUNCTION("""COMPUTED_VALUE"""),"")</f>
        <v/>
      </c>
      <c r="R474" s="65" t="str">
        <f ca="1">IFERROR(__xludf.DUMMYFUNCTION("""COMPUTED_VALUE"""),"")</f>
        <v/>
      </c>
      <c r="S474" s="65" t="str">
        <f ca="1">IFERROR(__xludf.DUMMYFUNCTION("""COMPUTED_VALUE"""),"")</f>
        <v/>
      </c>
      <c r="T474" s="65" t="str">
        <f ca="1">IFERROR(__xludf.DUMMYFUNCTION("""COMPUTED_VALUE"""),"")</f>
        <v/>
      </c>
      <c r="U474" s="65" t="str">
        <f ca="1">IFERROR(__xludf.DUMMYFUNCTION("""COMPUTED_VALUE"""),"")</f>
        <v/>
      </c>
      <c r="V474" s="65" t="str">
        <f ca="1">IFERROR(__xludf.DUMMYFUNCTION("""COMPUTED_VALUE"""),"")</f>
        <v/>
      </c>
      <c r="W474" s="65" t="str">
        <f ca="1">IFERROR(__xludf.DUMMYFUNCTION("""COMPUTED_VALUE"""),"")</f>
        <v/>
      </c>
      <c r="X474" s="65" t="str">
        <f ca="1">IFERROR(__xludf.DUMMYFUNCTION("""COMPUTED_VALUE"""),"")</f>
        <v/>
      </c>
      <c r="Y474" s="65" t="str">
        <f ca="1">IFERROR(__xludf.DUMMYFUNCTION("""COMPUTED_VALUE"""),"")</f>
        <v/>
      </c>
      <c r="Z474" s="65" t="str">
        <f ca="1">IFERROR(__xludf.DUMMYFUNCTION("""COMPUTED_VALUE"""),"")</f>
        <v/>
      </c>
      <c r="AA474" s="65" t="str">
        <f ca="1">IFERROR(__xludf.DUMMYFUNCTION("""COMPUTED_VALUE"""),"")</f>
        <v/>
      </c>
      <c r="AB474" s="65" t="str">
        <f ca="1">IFERROR(__xludf.DUMMYFUNCTION("""COMPUTED_VALUE"""),"")</f>
        <v/>
      </c>
      <c r="AC474" s="65" t="str">
        <f ca="1">IFERROR(__xludf.DUMMYFUNCTION("""COMPUTED_VALUE"""),"")</f>
        <v/>
      </c>
      <c r="AD474" s="65" t="str">
        <f ca="1">IFERROR(__xludf.DUMMYFUNCTION("""COMPUTED_VALUE"""),"")</f>
        <v/>
      </c>
      <c r="AE474" s="65" t="str">
        <f ca="1">IFERROR(__xludf.DUMMYFUNCTION("""COMPUTED_VALUE"""),"")</f>
        <v/>
      </c>
      <c r="AF474" s="65" t="str">
        <f ca="1">IFERROR(__xludf.DUMMYFUNCTION("""COMPUTED_VALUE"""),"")</f>
        <v/>
      </c>
      <c r="AG474" s="65" t="str">
        <f ca="1">IFERROR(__xludf.DUMMYFUNCTION("""COMPUTED_VALUE"""),"")</f>
        <v/>
      </c>
    </row>
    <row r="475" spans="1:33" ht="13">
      <c r="A475" s="63">
        <v>4</v>
      </c>
      <c r="B475" s="64" t="str">
        <f ca="1">IFERROR(__xludf.DUMMYFUNCTION("""COMPUTED_VALUE"""),"I.E. CIUDADELA SUCRE")</f>
        <v>I.E. CIUDADELA SUCRE</v>
      </c>
      <c r="C475" s="65">
        <f ca="1">IFERROR(__xludf.DUMMYFUNCTION("""COMPUTED_VALUE"""),21)</f>
        <v>21</v>
      </c>
      <c r="D475" s="66" t="str">
        <f ca="1">IFERROR(__xludf.DUMMYFUNCTION("""COMPUTED_VALUE"""),"Pendiente por Digitar")</f>
        <v>Pendiente por Digitar</v>
      </c>
      <c r="E475" s="65" t="str">
        <f ca="1">IFERROR(__xludf.DUMMYFUNCTION("""COMPUTED_VALUE"""),"")</f>
        <v/>
      </c>
      <c r="F475" s="65" t="str">
        <f ca="1">IFERROR(__xludf.DUMMYFUNCTION("""COMPUTED_VALUE"""),"")</f>
        <v/>
      </c>
      <c r="G475" s="65" t="str">
        <f ca="1">IFERROR(__xludf.DUMMYFUNCTION("""COMPUTED_VALUE"""),"")</f>
        <v/>
      </c>
      <c r="H475" s="65" t="str">
        <f ca="1">IFERROR(__xludf.DUMMYFUNCTION("""COMPUTED_VALUE"""),"")</f>
        <v/>
      </c>
      <c r="I475" s="65" t="str">
        <f ca="1">IFERROR(__xludf.DUMMYFUNCTION("""COMPUTED_VALUE"""),"")</f>
        <v/>
      </c>
      <c r="J475" s="65" t="str">
        <f ca="1">IFERROR(__xludf.DUMMYFUNCTION("""COMPUTED_VALUE"""),"")</f>
        <v/>
      </c>
      <c r="K475" s="65" t="str">
        <f ca="1">IFERROR(__xludf.DUMMYFUNCTION("""COMPUTED_VALUE"""),"")</f>
        <v/>
      </c>
      <c r="L475" s="65" t="str">
        <f ca="1">IFERROR(__xludf.DUMMYFUNCTION("""COMPUTED_VALUE"""),"")</f>
        <v/>
      </c>
      <c r="M475" s="65" t="str">
        <f ca="1">IFERROR(__xludf.DUMMYFUNCTION("""COMPUTED_VALUE"""),"")</f>
        <v/>
      </c>
      <c r="N475" s="65" t="str">
        <f ca="1">IFERROR(__xludf.DUMMYFUNCTION("""COMPUTED_VALUE"""),"")</f>
        <v/>
      </c>
      <c r="O475" s="65" t="str">
        <f ca="1">IFERROR(__xludf.DUMMYFUNCTION("""COMPUTED_VALUE"""),"")</f>
        <v/>
      </c>
      <c r="P475" s="65" t="str">
        <f ca="1">IFERROR(__xludf.DUMMYFUNCTION("""COMPUTED_VALUE"""),"")</f>
        <v/>
      </c>
      <c r="Q475" s="65" t="str">
        <f ca="1">IFERROR(__xludf.DUMMYFUNCTION("""COMPUTED_VALUE"""),"")</f>
        <v/>
      </c>
      <c r="R475" s="65" t="str">
        <f ca="1">IFERROR(__xludf.DUMMYFUNCTION("""COMPUTED_VALUE"""),"")</f>
        <v/>
      </c>
      <c r="S475" s="65" t="str">
        <f ca="1">IFERROR(__xludf.DUMMYFUNCTION("""COMPUTED_VALUE"""),"")</f>
        <v/>
      </c>
      <c r="T475" s="65" t="str">
        <f ca="1">IFERROR(__xludf.DUMMYFUNCTION("""COMPUTED_VALUE"""),"")</f>
        <v/>
      </c>
      <c r="U475" s="65" t="str">
        <f ca="1">IFERROR(__xludf.DUMMYFUNCTION("""COMPUTED_VALUE"""),"")</f>
        <v/>
      </c>
      <c r="V475" s="65" t="str">
        <f ca="1">IFERROR(__xludf.DUMMYFUNCTION("""COMPUTED_VALUE"""),"")</f>
        <v/>
      </c>
      <c r="W475" s="65" t="str">
        <f ca="1">IFERROR(__xludf.DUMMYFUNCTION("""COMPUTED_VALUE"""),"")</f>
        <v/>
      </c>
      <c r="X475" s="65" t="str">
        <f ca="1">IFERROR(__xludf.DUMMYFUNCTION("""COMPUTED_VALUE"""),"")</f>
        <v/>
      </c>
      <c r="Y475" s="65" t="str">
        <f ca="1">IFERROR(__xludf.DUMMYFUNCTION("""COMPUTED_VALUE"""),"")</f>
        <v/>
      </c>
      <c r="Z475" s="65" t="str">
        <f ca="1">IFERROR(__xludf.DUMMYFUNCTION("""COMPUTED_VALUE"""),"")</f>
        <v/>
      </c>
      <c r="AA475" s="65" t="str">
        <f ca="1">IFERROR(__xludf.DUMMYFUNCTION("""COMPUTED_VALUE"""),"")</f>
        <v/>
      </c>
      <c r="AB475" s="65" t="str">
        <f ca="1">IFERROR(__xludf.DUMMYFUNCTION("""COMPUTED_VALUE"""),"")</f>
        <v/>
      </c>
      <c r="AC475" s="65" t="str">
        <f ca="1">IFERROR(__xludf.DUMMYFUNCTION("""COMPUTED_VALUE"""),"")</f>
        <v/>
      </c>
      <c r="AD475" s="65" t="str">
        <f ca="1">IFERROR(__xludf.DUMMYFUNCTION("""COMPUTED_VALUE"""),"")</f>
        <v/>
      </c>
      <c r="AE475" s="65" t="str">
        <f ca="1">IFERROR(__xludf.DUMMYFUNCTION("""COMPUTED_VALUE"""),"")</f>
        <v/>
      </c>
      <c r="AF475" s="65" t="str">
        <f ca="1">IFERROR(__xludf.DUMMYFUNCTION("""COMPUTED_VALUE"""),"")</f>
        <v/>
      </c>
      <c r="AG475" s="65" t="str">
        <f ca="1">IFERROR(__xludf.DUMMYFUNCTION("""COMPUTED_VALUE"""),"")</f>
        <v/>
      </c>
    </row>
    <row r="476" spans="1:33" ht="13">
      <c r="A476" s="63">
        <v>4</v>
      </c>
      <c r="B476" s="64" t="str">
        <f ca="1">IFERROR(__xludf.DUMMYFUNCTION("""COMPUTED_VALUE"""),"I.E. CIUDADELA SUCRE")</f>
        <v>I.E. CIUDADELA SUCRE</v>
      </c>
      <c r="C476" s="65">
        <f ca="1">IFERROR(__xludf.DUMMYFUNCTION("""COMPUTED_VALUE"""),22)</f>
        <v>22</v>
      </c>
      <c r="D476" s="66" t="str">
        <f ca="1">IFERROR(__xludf.DUMMYFUNCTION("""COMPUTED_VALUE"""),"Pendiente por Digitar")</f>
        <v>Pendiente por Digitar</v>
      </c>
      <c r="E476" s="65" t="str">
        <f ca="1">IFERROR(__xludf.DUMMYFUNCTION("""COMPUTED_VALUE"""),"")</f>
        <v/>
      </c>
      <c r="F476" s="65" t="str">
        <f ca="1">IFERROR(__xludf.DUMMYFUNCTION("""COMPUTED_VALUE"""),"")</f>
        <v/>
      </c>
      <c r="G476" s="65" t="str">
        <f ca="1">IFERROR(__xludf.DUMMYFUNCTION("""COMPUTED_VALUE"""),"")</f>
        <v/>
      </c>
      <c r="H476" s="65" t="str">
        <f ca="1">IFERROR(__xludf.DUMMYFUNCTION("""COMPUTED_VALUE"""),"")</f>
        <v/>
      </c>
      <c r="I476" s="65" t="str">
        <f ca="1">IFERROR(__xludf.DUMMYFUNCTION("""COMPUTED_VALUE"""),"")</f>
        <v/>
      </c>
      <c r="J476" s="65" t="str">
        <f ca="1">IFERROR(__xludf.DUMMYFUNCTION("""COMPUTED_VALUE"""),"")</f>
        <v/>
      </c>
      <c r="K476" s="65" t="str">
        <f ca="1">IFERROR(__xludf.DUMMYFUNCTION("""COMPUTED_VALUE"""),"")</f>
        <v/>
      </c>
      <c r="L476" s="65" t="str">
        <f ca="1">IFERROR(__xludf.DUMMYFUNCTION("""COMPUTED_VALUE"""),"")</f>
        <v/>
      </c>
      <c r="M476" s="65" t="str">
        <f ca="1">IFERROR(__xludf.DUMMYFUNCTION("""COMPUTED_VALUE"""),"")</f>
        <v/>
      </c>
      <c r="N476" s="65" t="str">
        <f ca="1">IFERROR(__xludf.DUMMYFUNCTION("""COMPUTED_VALUE"""),"")</f>
        <v/>
      </c>
      <c r="O476" s="65" t="str">
        <f ca="1">IFERROR(__xludf.DUMMYFUNCTION("""COMPUTED_VALUE"""),"")</f>
        <v/>
      </c>
      <c r="P476" s="65" t="str">
        <f ca="1">IFERROR(__xludf.DUMMYFUNCTION("""COMPUTED_VALUE"""),"")</f>
        <v/>
      </c>
      <c r="Q476" s="65" t="str">
        <f ca="1">IFERROR(__xludf.DUMMYFUNCTION("""COMPUTED_VALUE"""),"")</f>
        <v/>
      </c>
      <c r="R476" s="65" t="str">
        <f ca="1">IFERROR(__xludf.DUMMYFUNCTION("""COMPUTED_VALUE"""),"")</f>
        <v/>
      </c>
      <c r="S476" s="65" t="str">
        <f ca="1">IFERROR(__xludf.DUMMYFUNCTION("""COMPUTED_VALUE"""),"")</f>
        <v/>
      </c>
      <c r="T476" s="65" t="str">
        <f ca="1">IFERROR(__xludf.DUMMYFUNCTION("""COMPUTED_VALUE"""),"")</f>
        <v/>
      </c>
      <c r="U476" s="65" t="str">
        <f ca="1">IFERROR(__xludf.DUMMYFUNCTION("""COMPUTED_VALUE"""),"")</f>
        <v/>
      </c>
      <c r="V476" s="65" t="str">
        <f ca="1">IFERROR(__xludf.DUMMYFUNCTION("""COMPUTED_VALUE"""),"")</f>
        <v/>
      </c>
      <c r="W476" s="65" t="str">
        <f ca="1">IFERROR(__xludf.DUMMYFUNCTION("""COMPUTED_VALUE"""),"")</f>
        <v/>
      </c>
      <c r="X476" s="65" t="str">
        <f ca="1">IFERROR(__xludf.DUMMYFUNCTION("""COMPUTED_VALUE"""),"")</f>
        <v/>
      </c>
      <c r="Y476" s="65" t="str">
        <f ca="1">IFERROR(__xludf.DUMMYFUNCTION("""COMPUTED_VALUE"""),"")</f>
        <v/>
      </c>
      <c r="Z476" s="65" t="str">
        <f ca="1">IFERROR(__xludf.DUMMYFUNCTION("""COMPUTED_VALUE"""),"")</f>
        <v/>
      </c>
      <c r="AA476" s="65" t="str">
        <f ca="1">IFERROR(__xludf.DUMMYFUNCTION("""COMPUTED_VALUE"""),"")</f>
        <v/>
      </c>
      <c r="AB476" s="65" t="str">
        <f ca="1">IFERROR(__xludf.DUMMYFUNCTION("""COMPUTED_VALUE"""),"")</f>
        <v/>
      </c>
      <c r="AC476" s="65" t="str">
        <f ca="1">IFERROR(__xludf.DUMMYFUNCTION("""COMPUTED_VALUE"""),"")</f>
        <v/>
      </c>
      <c r="AD476" s="65" t="str">
        <f ca="1">IFERROR(__xludf.DUMMYFUNCTION("""COMPUTED_VALUE"""),"")</f>
        <v/>
      </c>
      <c r="AE476" s="65" t="str">
        <f ca="1">IFERROR(__xludf.DUMMYFUNCTION("""COMPUTED_VALUE"""),"")</f>
        <v/>
      </c>
      <c r="AF476" s="65" t="str">
        <f ca="1">IFERROR(__xludf.DUMMYFUNCTION("""COMPUTED_VALUE"""),"")</f>
        <v/>
      </c>
      <c r="AG476" s="65" t="str">
        <f ca="1">IFERROR(__xludf.DUMMYFUNCTION("""COMPUTED_VALUE"""),"")</f>
        <v/>
      </c>
    </row>
    <row r="477" spans="1:33" ht="13">
      <c r="A477" s="63">
        <v>4</v>
      </c>
      <c r="B477" s="64" t="str">
        <f ca="1">IFERROR(__xludf.DUMMYFUNCTION("""COMPUTED_VALUE"""),"I.E. CIUDADELA SUCRE")</f>
        <v>I.E. CIUDADELA SUCRE</v>
      </c>
      <c r="C477" s="65">
        <f ca="1">IFERROR(__xludf.DUMMYFUNCTION("""COMPUTED_VALUE"""),23)</f>
        <v>23</v>
      </c>
      <c r="D477" s="66" t="str">
        <f ca="1">IFERROR(__xludf.DUMMYFUNCTION("""COMPUTED_VALUE"""),"Pendiente por Digitar")</f>
        <v>Pendiente por Digitar</v>
      </c>
      <c r="E477" s="65" t="str">
        <f ca="1">IFERROR(__xludf.DUMMYFUNCTION("""COMPUTED_VALUE"""),"")</f>
        <v/>
      </c>
      <c r="F477" s="65" t="str">
        <f ca="1">IFERROR(__xludf.DUMMYFUNCTION("""COMPUTED_VALUE"""),"")</f>
        <v/>
      </c>
      <c r="G477" s="65" t="str">
        <f ca="1">IFERROR(__xludf.DUMMYFUNCTION("""COMPUTED_VALUE"""),"")</f>
        <v/>
      </c>
      <c r="H477" s="65" t="str">
        <f ca="1">IFERROR(__xludf.DUMMYFUNCTION("""COMPUTED_VALUE"""),"")</f>
        <v/>
      </c>
      <c r="I477" s="65" t="str">
        <f ca="1">IFERROR(__xludf.DUMMYFUNCTION("""COMPUTED_VALUE"""),"")</f>
        <v/>
      </c>
      <c r="J477" s="65" t="str">
        <f ca="1">IFERROR(__xludf.DUMMYFUNCTION("""COMPUTED_VALUE"""),"")</f>
        <v/>
      </c>
      <c r="K477" s="65" t="str">
        <f ca="1">IFERROR(__xludf.DUMMYFUNCTION("""COMPUTED_VALUE"""),"")</f>
        <v/>
      </c>
      <c r="L477" s="65" t="str">
        <f ca="1">IFERROR(__xludf.DUMMYFUNCTION("""COMPUTED_VALUE"""),"")</f>
        <v/>
      </c>
      <c r="M477" s="65" t="str">
        <f ca="1">IFERROR(__xludf.DUMMYFUNCTION("""COMPUTED_VALUE"""),"")</f>
        <v/>
      </c>
      <c r="N477" s="65" t="str">
        <f ca="1">IFERROR(__xludf.DUMMYFUNCTION("""COMPUTED_VALUE"""),"")</f>
        <v/>
      </c>
      <c r="O477" s="65" t="str">
        <f ca="1">IFERROR(__xludf.DUMMYFUNCTION("""COMPUTED_VALUE"""),"")</f>
        <v/>
      </c>
      <c r="P477" s="65" t="str">
        <f ca="1">IFERROR(__xludf.DUMMYFUNCTION("""COMPUTED_VALUE"""),"")</f>
        <v/>
      </c>
      <c r="Q477" s="65" t="str">
        <f ca="1">IFERROR(__xludf.DUMMYFUNCTION("""COMPUTED_VALUE"""),"")</f>
        <v/>
      </c>
      <c r="R477" s="65" t="str">
        <f ca="1">IFERROR(__xludf.DUMMYFUNCTION("""COMPUTED_VALUE"""),"")</f>
        <v/>
      </c>
      <c r="S477" s="65" t="str">
        <f ca="1">IFERROR(__xludf.DUMMYFUNCTION("""COMPUTED_VALUE"""),"")</f>
        <v/>
      </c>
      <c r="T477" s="65" t="str">
        <f ca="1">IFERROR(__xludf.DUMMYFUNCTION("""COMPUTED_VALUE"""),"")</f>
        <v/>
      </c>
      <c r="U477" s="65" t="str">
        <f ca="1">IFERROR(__xludf.DUMMYFUNCTION("""COMPUTED_VALUE"""),"")</f>
        <v/>
      </c>
      <c r="V477" s="65" t="str">
        <f ca="1">IFERROR(__xludf.DUMMYFUNCTION("""COMPUTED_VALUE"""),"")</f>
        <v/>
      </c>
      <c r="W477" s="65" t="str">
        <f ca="1">IFERROR(__xludf.DUMMYFUNCTION("""COMPUTED_VALUE"""),"")</f>
        <v/>
      </c>
      <c r="X477" s="65" t="str">
        <f ca="1">IFERROR(__xludf.DUMMYFUNCTION("""COMPUTED_VALUE"""),"")</f>
        <v/>
      </c>
      <c r="Y477" s="65" t="str">
        <f ca="1">IFERROR(__xludf.DUMMYFUNCTION("""COMPUTED_VALUE"""),"")</f>
        <v/>
      </c>
      <c r="Z477" s="65" t="str">
        <f ca="1">IFERROR(__xludf.DUMMYFUNCTION("""COMPUTED_VALUE"""),"")</f>
        <v/>
      </c>
      <c r="AA477" s="65" t="str">
        <f ca="1">IFERROR(__xludf.DUMMYFUNCTION("""COMPUTED_VALUE"""),"")</f>
        <v/>
      </c>
      <c r="AB477" s="65" t="str">
        <f ca="1">IFERROR(__xludf.DUMMYFUNCTION("""COMPUTED_VALUE"""),"")</f>
        <v/>
      </c>
      <c r="AC477" s="65" t="str">
        <f ca="1">IFERROR(__xludf.DUMMYFUNCTION("""COMPUTED_VALUE"""),"")</f>
        <v/>
      </c>
      <c r="AD477" s="65" t="str">
        <f ca="1">IFERROR(__xludf.DUMMYFUNCTION("""COMPUTED_VALUE"""),"")</f>
        <v/>
      </c>
      <c r="AE477" s="65" t="str">
        <f ca="1">IFERROR(__xludf.DUMMYFUNCTION("""COMPUTED_VALUE"""),"")</f>
        <v/>
      </c>
      <c r="AF477" s="65" t="str">
        <f ca="1">IFERROR(__xludf.DUMMYFUNCTION("""COMPUTED_VALUE"""),"")</f>
        <v/>
      </c>
      <c r="AG477" s="65" t="str">
        <f ca="1">IFERROR(__xludf.DUMMYFUNCTION("""COMPUTED_VALUE"""),"")</f>
        <v/>
      </c>
    </row>
    <row r="478" spans="1:33" ht="13">
      <c r="A478" s="63">
        <v>4</v>
      </c>
      <c r="B478" s="64" t="str">
        <f ca="1">IFERROR(__xludf.DUMMYFUNCTION("""COMPUTED_VALUE"""),"I.E. CIUDADELA SUCRE")</f>
        <v>I.E. CIUDADELA SUCRE</v>
      </c>
      <c r="C478" s="65">
        <f ca="1">IFERROR(__xludf.DUMMYFUNCTION("""COMPUTED_VALUE"""),24)</f>
        <v>24</v>
      </c>
      <c r="D478" s="66" t="str">
        <f ca="1">IFERROR(__xludf.DUMMYFUNCTION("""COMPUTED_VALUE"""),"Pendiente por Digitar")</f>
        <v>Pendiente por Digitar</v>
      </c>
      <c r="E478" s="65" t="str">
        <f ca="1">IFERROR(__xludf.DUMMYFUNCTION("""COMPUTED_VALUE"""),"")</f>
        <v/>
      </c>
      <c r="F478" s="65" t="str">
        <f ca="1">IFERROR(__xludf.DUMMYFUNCTION("""COMPUTED_VALUE"""),"")</f>
        <v/>
      </c>
      <c r="G478" s="65" t="str">
        <f ca="1">IFERROR(__xludf.DUMMYFUNCTION("""COMPUTED_VALUE"""),"")</f>
        <v/>
      </c>
      <c r="H478" s="65" t="str">
        <f ca="1">IFERROR(__xludf.DUMMYFUNCTION("""COMPUTED_VALUE"""),"")</f>
        <v/>
      </c>
      <c r="I478" s="65" t="str">
        <f ca="1">IFERROR(__xludf.DUMMYFUNCTION("""COMPUTED_VALUE"""),"")</f>
        <v/>
      </c>
      <c r="J478" s="65" t="str">
        <f ca="1">IFERROR(__xludf.DUMMYFUNCTION("""COMPUTED_VALUE"""),"")</f>
        <v/>
      </c>
      <c r="K478" s="65" t="str">
        <f ca="1">IFERROR(__xludf.DUMMYFUNCTION("""COMPUTED_VALUE"""),"")</f>
        <v/>
      </c>
      <c r="L478" s="65" t="str">
        <f ca="1">IFERROR(__xludf.DUMMYFUNCTION("""COMPUTED_VALUE"""),"")</f>
        <v/>
      </c>
      <c r="M478" s="65" t="str">
        <f ca="1">IFERROR(__xludf.DUMMYFUNCTION("""COMPUTED_VALUE"""),"")</f>
        <v/>
      </c>
      <c r="N478" s="65" t="str">
        <f ca="1">IFERROR(__xludf.DUMMYFUNCTION("""COMPUTED_VALUE"""),"")</f>
        <v/>
      </c>
      <c r="O478" s="65" t="str">
        <f ca="1">IFERROR(__xludf.DUMMYFUNCTION("""COMPUTED_VALUE"""),"")</f>
        <v/>
      </c>
      <c r="P478" s="65" t="str">
        <f ca="1">IFERROR(__xludf.DUMMYFUNCTION("""COMPUTED_VALUE"""),"")</f>
        <v/>
      </c>
      <c r="Q478" s="65" t="str">
        <f ca="1">IFERROR(__xludf.DUMMYFUNCTION("""COMPUTED_VALUE"""),"")</f>
        <v/>
      </c>
      <c r="R478" s="65" t="str">
        <f ca="1">IFERROR(__xludf.DUMMYFUNCTION("""COMPUTED_VALUE"""),"")</f>
        <v/>
      </c>
      <c r="S478" s="65" t="str">
        <f ca="1">IFERROR(__xludf.DUMMYFUNCTION("""COMPUTED_VALUE"""),"")</f>
        <v/>
      </c>
      <c r="T478" s="65" t="str">
        <f ca="1">IFERROR(__xludf.DUMMYFUNCTION("""COMPUTED_VALUE"""),"")</f>
        <v/>
      </c>
      <c r="U478" s="65" t="str">
        <f ca="1">IFERROR(__xludf.DUMMYFUNCTION("""COMPUTED_VALUE"""),"")</f>
        <v/>
      </c>
      <c r="V478" s="65" t="str">
        <f ca="1">IFERROR(__xludf.DUMMYFUNCTION("""COMPUTED_VALUE"""),"")</f>
        <v/>
      </c>
      <c r="W478" s="65" t="str">
        <f ca="1">IFERROR(__xludf.DUMMYFUNCTION("""COMPUTED_VALUE"""),"")</f>
        <v/>
      </c>
      <c r="X478" s="65" t="str">
        <f ca="1">IFERROR(__xludf.DUMMYFUNCTION("""COMPUTED_VALUE"""),"")</f>
        <v/>
      </c>
      <c r="Y478" s="65" t="str">
        <f ca="1">IFERROR(__xludf.DUMMYFUNCTION("""COMPUTED_VALUE"""),"")</f>
        <v/>
      </c>
      <c r="Z478" s="65" t="str">
        <f ca="1">IFERROR(__xludf.DUMMYFUNCTION("""COMPUTED_VALUE"""),"")</f>
        <v/>
      </c>
      <c r="AA478" s="65" t="str">
        <f ca="1">IFERROR(__xludf.DUMMYFUNCTION("""COMPUTED_VALUE"""),"")</f>
        <v/>
      </c>
      <c r="AB478" s="65" t="str">
        <f ca="1">IFERROR(__xludf.DUMMYFUNCTION("""COMPUTED_VALUE"""),"")</f>
        <v/>
      </c>
      <c r="AC478" s="65" t="str">
        <f ca="1">IFERROR(__xludf.DUMMYFUNCTION("""COMPUTED_VALUE"""),"")</f>
        <v/>
      </c>
      <c r="AD478" s="65" t="str">
        <f ca="1">IFERROR(__xludf.DUMMYFUNCTION("""COMPUTED_VALUE"""),"")</f>
        <v/>
      </c>
      <c r="AE478" s="65" t="str">
        <f ca="1">IFERROR(__xludf.DUMMYFUNCTION("""COMPUTED_VALUE"""),"")</f>
        <v/>
      </c>
      <c r="AF478" s="65" t="str">
        <f ca="1">IFERROR(__xludf.DUMMYFUNCTION("""COMPUTED_VALUE"""),"")</f>
        <v/>
      </c>
      <c r="AG478" s="65" t="str">
        <f ca="1">IFERROR(__xludf.DUMMYFUNCTION("""COMPUTED_VALUE"""),"")</f>
        <v/>
      </c>
    </row>
    <row r="479" spans="1:33" ht="13">
      <c r="A479" s="63">
        <v>4</v>
      </c>
      <c r="B479" s="64" t="str">
        <f ca="1">IFERROR(__xludf.DUMMYFUNCTION("""COMPUTED_VALUE"""),"I.E. LA ISLA")</f>
        <v>I.E. LA ISLA</v>
      </c>
      <c r="C479" s="65">
        <f ca="1">IFERROR(__xludf.DUMMYFUNCTION("""COMPUTED_VALUE"""),1)</f>
        <v>1</v>
      </c>
      <c r="D479" s="66" t="str">
        <f ca="1">IFERROR(__xludf.DUMMYFUNCTION("""COMPUTED_VALUE"""),"Pendiente por Digitar")</f>
        <v>Pendiente por Digitar</v>
      </c>
      <c r="E479" s="65" t="str">
        <f ca="1">IFERROR(__xludf.DUMMYFUNCTION("""COMPUTED_VALUE"""),"")</f>
        <v/>
      </c>
      <c r="F479" s="65" t="str">
        <f ca="1">IFERROR(__xludf.DUMMYFUNCTION("""COMPUTED_VALUE"""),"")</f>
        <v/>
      </c>
      <c r="G479" s="65" t="str">
        <f ca="1">IFERROR(__xludf.DUMMYFUNCTION("""COMPUTED_VALUE"""),"")</f>
        <v/>
      </c>
      <c r="H479" s="65" t="str">
        <f ca="1">IFERROR(__xludf.DUMMYFUNCTION("""COMPUTED_VALUE"""),"")</f>
        <v/>
      </c>
      <c r="I479" s="65" t="str">
        <f ca="1">IFERROR(__xludf.DUMMYFUNCTION("""COMPUTED_VALUE"""),"")</f>
        <v/>
      </c>
      <c r="J479" s="65" t="str">
        <f ca="1">IFERROR(__xludf.DUMMYFUNCTION("""COMPUTED_VALUE"""),"")</f>
        <v/>
      </c>
      <c r="K479" s="65" t="str">
        <f ca="1">IFERROR(__xludf.DUMMYFUNCTION("""COMPUTED_VALUE"""),"")</f>
        <v/>
      </c>
      <c r="L479" s="65" t="str">
        <f ca="1">IFERROR(__xludf.DUMMYFUNCTION("""COMPUTED_VALUE"""),"")</f>
        <v/>
      </c>
      <c r="M479" s="65" t="str">
        <f ca="1">IFERROR(__xludf.DUMMYFUNCTION("""COMPUTED_VALUE"""),"")</f>
        <v/>
      </c>
      <c r="N479" s="65" t="str">
        <f ca="1">IFERROR(__xludf.DUMMYFUNCTION("""COMPUTED_VALUE"""),"")</f>
        <v/>
      </c>
      <c r="O479" s="65" t="str">
        <f ca="1">IFERROR(__xludf.DUMMYFUNCTION("""COMPUTED_VALUE"""),"")</f>
        <v/>
      </c>
      <c r="P479" s="65" t="str">
        <f ca="1">IFERROR(__xludf.DUMMYFUNCTION("""COMPUTED_VALUE"""),"")</f>
        <v/>
      </c>
      <c r="Q479" s="65" t="str">
        <f ca="1">IFERROR(__xludf.DUMMYFUNCTION("""COMPUTED_VALUE"""),"")</f>
        <v/>
      </c>
      <c r="R479" s="65" t="str">
        <f ca="1">IFERROR(__xludf.DUMMYFUNCTION("""COMPUTED_VALUE"""),"")</f>
        <v/>
      </c>
      <c r="S479" s="65" t="str">
        <f ca="1">IFERROR(__xludf.DUMMYFUNCTION("""COMPUTED_VALUE"""),"")</f>
        <v/>
      </c>
      <c r="T479" s="65" t="str">
        <f ca="1">IFERROR(__xludf.DUMMYFUNCTION("""COMPUTED_VALUE"""),"")</f>
        <v/>
      </c>
      <c r="U479" s="65" t="str">
        <f ca="1">IFERROR(__xludf.DUMMYFUNCTION("""COMPUTED_VALUE"""),"")</f>
        <v/>
      </c>
      <c r="V479" s="65" t="str">
        <f ca="1">IFERROR(__xludf.DUMMYFUNCTION("""COMPUTED_VALUE"""),"")</f>
        <v/>
      </c>
      <c r="W479" s="65" t="str">
        <f ca="1">IFERROR(__xludf.DUMMYFUNCTION("""COMPUTED_VALUE"""),"")</f>
        <v/>
      </c>
      <c r="X479" s="65" t="str">
        <f ca="1">IFERROR(__xludf.DUMMYFUNCTION("""COMPUTED_VALUE"""),"")</f>
        <v/>
      </c>
      <c r="Y479" s="65" t="str">
        <f ca="1">IFERROR(__xludf.DUMMYFUNCTION("""COMPUTED_VALUE"""),"")</f>
        <v/>
      </c>
      <c r="Z479" s="65" t="str">
        <f ca="1">IFERROR(__xludf.DUMMYFUNCTION("""COMPUTED_VALUE"""),"")</f>
        <v/>
      </c>
      <c r="AA479" s="65" t="str">
        <f ca="1">IFERROR(__xludf.DUMMYFUNCTION("""COMPUTED_VALUE"""),"")</f>
        <v/>
      </c>
      <c r="AB479" s="65" t="str">
        <f ca="1">IFERROR(__xludf.DUMMYFUNCTION("""COMPUTED_VALUE"""),"")</f>
        <v/>
      </c>
      <c r="AC479" s="65" t="str">
        <f ca="1">IFERROR(__xludf.DUMMYFUNCTION("""COMPUTED_VALUE"""),"")</f>
        <v/>
      </c>
      <c r="AD479" s="65" t="str">
        <f ca="1">IFERROR(__xludf.DUMMYFUNCTION("""COMPUTED_VALUE"""),"")</f>
        <v/>
      </c>
      <c r="AE479" s="65" t="str">
        <f ca="1">IFERROR(__xludf.DUMMYFUNCTION("""COMPUTED_VALUE"""),"")</f>
        <v/>
      </c>
      <c r="AF479" s="65" t="str">
        <f ca="1">IFERROR(__xludf.DUMMYFUNCTION("""COMPUTED_VALUE"""),"")</f>
        <v/>
      </c>
      <c r="AG479" s="65" t="str">
        <f ca="1">IFERROR(__xludf.DUMMYFUNCTION("""COMPUTED_VALUE"""),"")</f>
        <v/>
      </c>
    </row>
    <row r="480" spans="1:33" ht="13">
      <c r="A480" s="63">
        <v>4</v>
      </c>
      <c r="B480" s="64" t="str">
        <f ca="1">IFERROR(__xludf.DUMMYFUNCTION("""COMPUTED_VALUE"""),"I.E. LA ISLA")</f>
        <v>I.E. LA ISLA</v>
      </c>
      <c r="C480" s="65">
        <f ca="1">IFERROR(__xludf.DUMMYFUNCTION("""COMPUTED_VALUE"""),2)</f>
        <v>2</v>
      </c>
      <c r="D480" s="66" t="str">
        <f ca="1">IFERROR(__xludf.DUMMYFUNCTION("""COMPUTED_VALUE"""),"Pendiente por Digitar")</f>
        <v>Pendiente por Digitar</v>
      </c>
      <c r="E480" s="65" t="str">
        <f ca="1">IFERROR(__xludf.DUMMYFUNCTION("""COMPUTED_VALUE"""),"")</f>
        <v/>
      </c>
      <c r="F480" s="65" t="str">
        <f ca="1">IFERROR(__xludf.DUMMYFUNCTION("""COMPUTED_VALUE"""),"")</f>
        <v/>
      </c>
      <c r="G480" s="65" t="str">
        <f ca="1">IFERROR(__xludf.DUMMYFUNCTION("""COMPUTED_VALUE"""),"")</f>
        <v/>
      </c>
      <c r="H480" s="65" t="str">
        <f ca="1">IFERROR(__xludf.DUMMYFUNCTION("""COMPUTED_VALUE"""),"")</f>
        <v/>
      </c>
      <c r="I480" s="65" t="str">
        <f ca="1">IFERROR(__xludf.DUMMYFUNCTION("""COMPUTED_VALUE"""),"")</f>
        <v/>
      </c>
      <c r="J480" s="65" t="str">
        <f ca="1">IFERROR(__xludf.DUMMYFUNCTION("""COMPUTED_VALUE"""),"")</f>
        <v/>
      </c>
      <c r="K480" s="65" t="str">
        <f ca="1">IFERROR(__xludf.DUMMYFUNCTION("""COMPUTED_VALUE"""),"")</f>
        <v/>
      </c>
      <c r="L480" s="65" t="str">
        <f ca="1">IFERROR(__xludf.DUMMYFUNCTION("""COMPUTED_VALUE"""),"")</f>
        <v/>
      </c>
      <c r="M480" s="65" t="str">
        <f ca="1">IFERROR(__xludf.DUMMYFUNCTION("""COMPUTED_VALUE"""),"")</f>
        <v/>
      </c>
      <c r="N480" s="65" t="str">
        <f ca="1">IFERROR(__xludf.DUMMYFUNCTION("""COMPUTED_VALUE"""),"")</f>
        <v/>
      </c>
      <c r="O480" s="65" t="str">
        <f ca="1">IFERROR(__xludf.DUMMYFUNCTION("""COMPUTED_VALUE"""),"")</f>
        <v/>
      </c>
      <c r="P480" s="65" t="str">
        <f ca="1">IFERROR(__xludf.DUMMYFUNCTION("""COMPUTED_VALUE"""),"")</f>
        <v/>
      </c>
      <c r="Q480" s="65" t="str">
        <f ca="1">IFERROR(__xludf.DUMMYFUNCTION("""COMPUTED_VALUE"""),"")</f>
        <v/>
      </c>
      <c r="R480" s="65" t="str">
        <f ca="1">IFERROR(__xludf.DUMMYFUNCTION("""COMPUTED_VALUE"""),"")</f>
        <v/>
      </c>
      <c r="S480" s="65" t="str">
        <f ca="1">IFERROR(__xludf.DUMMYFUNCTION("""COMPUTED_VALUE"""),"")</f>
        <v/>
      </c>
      <c r="T480" s="65" t="str">
        <f ca="1">IFERROR(__xludf.DUMMYFUNCTION("""COMPUTED_VALUE"""),"")</f>
        <v/>
      </c>
      <c r="U480" s="65" t="str">
        <f ca="1">IFERROR(__xludf.DUMMYFUNCTION("""COMPUTED_VALUE"""),"")</f>
        <v/>
      </c>
      <c r="V480" s="65" t="str">
        <f ca="1">IFERROR(__xludf.DUMMYFUNCTION("""COMPUTED_VALUE"""),"")</f>
        <v/>
      </c>
      <c r="W480" s="65" t="str">
        <f ca="1">IFERROR(__xludf.DUMMYFUNCTION("""COMPUTED_VALUE"""),"")</f>
        <v/>
      </c>
      <c r="X480" s="65" t="str">
        <f ca="1">IFERROR(__xludf.DUMMYFUNCTION("""COMPUTED_VALUE"""),"")</f>
        <v/>
      </c>
      <c r="Y480" s="65" t="str">
        <f ca="1">IFERROR(__xludf.DUMMYFUNCTION("""COMPUTED_VALUE"""),"")</f>
        <v/>
      </c>
      <c r="Z480" s="65" t="str">
        <f ca="1">IFERROR(__xludf.DUMMYFUNCTION("""COMPUTED_VALUE"""),"")</f>
        <v/>
      </c>
      <c r="AA480" s="65" t="str">
        <f ca="1">IFERROR(__xludf.DUMMYFUNCTION("""COMPUTED_VALUE"""),"")</f>
        <v/>
      </c>
      <c r="AB480" s="65" t="str">
        <f ca="1">IFERROR(__xludf.DUMMYFUNCTION("""COMPUTED_VALUE"""),"")</f>
        <v/>
      </c>
      <c r="AC480" s="65" t="str">
        <f ca="1">IFERROR(__xludf.DUMMYFUNCTION("""COMPUTED_VALUE"""),"")</f>
        <v/>
      </c>
      <c r="AD480" s="65" t="str">
        <f ca="1">IFERROR(__xludf.DUMMYFUNCTION("""COMPUTED_VALUE"""),"")</f>
        <v/>
      </c>
      <c r="AE480" s="65" t="str">
        <f ca="1">IFERROR(__xludf.DUMMYFUNCTION("""COMPUTED_VALUE"""),"")</f>
        <v/>
      </c>
      <c r="AF480" s="65" t="str">
        <f ca="1">IFERROR(__xludf.DUMMYFUNCTION("""COMPUTED_VALUE"""),"")</f>
        <v/>
      </c>
      <c r="AG480" s="65" t="str">
        <f ca="1">IFERROR(__xludf.DUMMYFUNCTION("""COMPUTED_VALUE"""),"")</f>
        <v/>
      </c>
    </row>
    <row r="481" spans="1:33" ht="13">
      <c r="A481" s="63">
        <v>4</v>
      </c>
      <c r="B481" s="64" t="str">
        <f ca="1">IFERROR(__xludf.DUMMYFUNCTION("""COMPUTED_VALUE"""),"I.E. LA ISLA")</f>
        <v>I.E. LA ISLA</v>
      </c>
      <c r="C481" s="65">
        <f ca="1">IFERROR(__xludf.DUMMYFUNCTION("""COMPUTED_VALUE"""),3)</f>
        <v>3</v>
      </c>
      <c r="D481" s="66" t="str">
        <f ca="1">IFERROR(__xludf.DUMMYFUNCTION("""COMPUTED_VALUE"""),"Pendiente por Digitar")</f>
        <v>Pendiente por Digitar</v>
      </c>
      <c r="E481" s="65" t="str">
        <f ca="1">IFERROR(__xludf.DUMMYFUNCTION("""COMPUTED_VALUE"""),"")</f>
        <v/>
      </c>
      <c r="F481" s="65" t="str">
        <f ca="1">IFERROR(__xludf.DUMMYFUNCTION("""COMPUTED_VALUE"""),"")</f>
        <v/>
      </c>
      <c r="G481" s="65" t="str">
        <f ca="1">IFERROR(__xludf.DUMMYFUNCTION("""COMPUTED_VALUE"""),"")</f>
        <v/>
      </c>
      <c r="H481" s="65" t="str">
        <f ca="1">IFERROR(__xludf.DUMMYFUNCTION("""COMPUTED_VALUE"""),"")</f>
        <v/>
      </c>
      <c r="I481" s="65" t="str">
        <f ca="1">IFERROR(__xludf.DUMMYFUNCTION("""COMPUTED_VALUE"""),"")</f>
        <v/>
      </c>
      <c r="J481" s="65" t="str">
        <f ca="1">IFERROR(__xludf.DUMMYFUNCTION("""COMPUTED_VALUE"""),"")</f>
        <v/>
      </c>
      <c r="K481" s="65" t="str">
        <f ca="1">IFERROR(__xludf.DUMMYFUNCTION("""COMPUTED_VALUE"""),"")</f>
        <v/>
      </c>
      <c r="L481" s="65" t="str">
        <f ca="1">IFERROR(__xludf.DUMMYFUNCTION("""COMPUTED_VALUE"""),"")</f>
        <v/>
      </c>
      <c r="M481" s="65" t="str">
        <f ca="1">IFERROR(__xludf.DUMMYFUNCTION("""COMPUTED_VALUE"""),"")</f>
        <v/>
      </c>
      <c r="N481" s="65" t="str">
        <f ca="1">IFERROR(__xludf.DUMMYFUNCTION("""COMPUTED_VALUE"""),"")</f>
        <v/>
      </c>
      <c r="O481" s="65" t="str">
        <f ca="1">IFERROR(__xludf.DUMMYFUNCTION("""COMPUTED_VALUE"""),"")</f>
        <v/>
      </c>
      <c r="P481" s="65" t="str">
        <f ca="1">IFERROR(__xludf.DUMMYFUNCTION("""COMPUTED_VALUE"""),"")</f>
        <v/>
      </c>
      <c r="Q481" s="65" t="str">
        <f ca="1">IFERROR(__xludf.DUMMYFUNCTION("""COMPUTED_VALUE"""),"")</f>
        <v/>
      </c>
      <c r="R481" s="65" t="str">
        <f ca="1">IFERROR(__xludf.DUMMYFUNCTION("""COMPUTED_VALUE"""),"")</f>
        <v/>
      </c>
      <c r="S481" s="65" t="str">
        <f ca="1">IFERROR(__xludf.DUMMYFUNCTION("""COMPUTED_VALUE"""),"")</f>
        <v/>
      </c>
      <c r="T481" s="65" t="str">
        <f ca="1">IFERROR(__xludf.DUMMYFUNCTION("""COMPUTED_VALUE"""),"")</f>
        <v/>
      </c>
      <c r="U481" s="65" t="str">
        <f ca="1">IFERROR(__xludf.DUMMYFUNCTION("""COMPUTED_VALUE"""),"")</f>
        <v/>
      </c>
      <c r="V481" s="65" t="str">
        <f ca="1">IFERROR(__xludf.DUMMYFUNCTION("""COMPUTED_VALUE"""),"")</f>
        <v/>
      </c>
      <c r="W481" s="65" t="str">
        <f ca="1">IFERROR(__xludf.DUMMYFUNCTION("""COMPUTED_VALUE"""),"")</f>
        <v/>
      </c>
      <c r="X481" s="65" t="str">
        <f ca="1">IFERROR(__xludf.DUMMYFUNCTION("""COMPUTED_VALUE"""),"")</f>
        <v/>
      </c>
      <c r="Y481" s="65" t="str">
        <f ca="1">IFERROR(__xludf.DUMMYFUNCTION("""COMPUTED_VALUE"""),"")</f>
        <v/>
      </c>
      <c r="Z481" s="65" t="str">
        <f ca="1">IFERROR(__xludf.DUMMYFUNCTION("""COMPUTED_VALUE"""),"")</f>
        <v/>
      </c>
      <c r="AA481" s="65" t="str">
        <f ca="1">IFERROR(__xludf.DUMMYFUNCTION("""COMPUTED_VALUE"""),"")</f>
        <v/>
      </c>
      <c r="AB481" s="65" t="str">
        <f ca="1">IFERROR(__xludf.DUMMYFUNCTION("""COMPUTED_VALUE"""),"")</f>
        <v/>
      </c>
      <c r="AC481" s="65" t="str">
        <f ca="1">IFERROR(__xludf.DUMMYFUNCTION("""COMPUTED_VALUE"""),"")</f>
        <v/>
      </c>
      <c r="AD481" s="65" t="str">
        <f ca="1">IFERROR(__xludf.DUMMYFUNCTION("""COMPUTED_VALUE"""),"")</f>
        <v/>
      </c>
      <c r="AE481" s="65" t="str">
        <f ca="1">IFERROR(__xludf.DUMMYFUNCTION("""COMPUTED_VALUE"""),"")</f>
        <v/>
      </c>
      <c r="AF481" s="65" t="str">
        <f ca="1">IFERROR(__xludf.DUMMYFUNCTION("""COMPUTED_VALUE"""),"")</f>
        <v/>
      </c>
      <c r="AG481" s="65" t="str">
        <f ca="1">IFERROR(__xludf.DUMMYFUNCTION("""COMPUTED_VALUE"""),"")</f>
        <v/>
      </c>
    </row>
    <row r="482" spans="1:33" ht="13">
      <c r="A482" s="63">
        <v>4</v>
      </c>
      <c r="B482" s="64" t="str">
        <f ca="1">IFERROR(__xludf.DUMMYFUNCTION("""COMPUTED_VALUE"""),"I.E. LA ISLA")</f>
        <v>I.E. LA ISLA</v>
      </c>
      <c r="C482" s="65">
        <f ca="1">IFERROR(__xludf.DUMMYFUNCTION("""COMPUTED_VALUE"""),4)</f>
        <v>4</v>
      </c>
      <c r="D482" s="66" t="str">
        <f ca="1">IFERROR(__xludf.DUMMYFUNCTION("""COMPUTED_VALUE"""),"Pendiente por Digitar")</f>
        <v>Pendiente por Digitar</v>
      </c>
      <c r="E482" s="65" t="str">
        <f ca="1">IFERROR(__xludf.DUMMYFUNCTION("""COMPUTED_VALUE"""),"")</f>
        <v/>
      </c>
      <c r="F482" s="65" t="str">
        <f ca="1">IFERROR(__xludf.DUMMYFUNCTION("""COMPUTED_VALUE"""),"")</f>
        <v/>
      </c>
      <c r="G482" s="65" t="str">
        <f ca="1">IFERROR(__xludf.DUMMYFUNCTION("""COMPUTED_VALUE"""),"")</f>
        <v/>
      </c>
      <c r="H482" s="65" t="str">
        <f ca="1">IFERROR(__xludf.DUMMYFUNCTION("""COMPUTED_VALUE"""),"")</f>
        <v/>
      </c>
      <c r="I482" s="65" t="str">
        <f ca="1">IFERROR(__xludf.DUMMYFUNCTION("""COMPUTED_VALUE"""),"")</f>
        <v/>
      </c>
      <c r="J482" s="65" t="str">
        <f ca="1">IFERROR(__xludf.DUMMYFUNCTION("""COMPUTED_VALUE"""),"")</f>
        <v/>
      </c>
      <c r="K482" s="65" t="str">
        <f ca="1">IFERROR(__xludf.DUMMYFUNCTION("""COMPUTED_VALUE"""),"")</f>
        <v/>
      </c>
      <c r="L482" s="65" t="str">
        <f ca="1">IFERROR(__xludf.DUMMYFUNCTION("""COMPUTED_VALUE"""),"")</f>
        <v/>
      </c>
      <c r="M482" s="65" t="str">
        <f ca="1">IFERROR(__xludf.DUMMYFUNCTION("""COMPUTED_VALUE"""),"")</f>
        <v/>
      </c>
      <c r="N482" s="65" t="str">
        <f ca="1">IFERROR(__xludf.DUMMYFUNCTION("""COMPUTED_VALUE"""),"")</f>
        <v/>
      </c>
      <c r="O482" s="65" t="str">
        <f ca="1">IFERROR(__xludf.DUMMYFUNCTION("""COMPUTED_VALUE"""),"")</f>
        <v/>
      </c>
      <c r="P482" s="65" t="str">
        <f ca="1">IFERROR(__xludf.DUMMYFUNCTION("""COMPUTED_VALUE"""),"")</f>
        <v/>
      </c>
      <c r="Q482" s="65" t="str">
        <f ca="1">IFERROR(__xludf.DUMMYFUNCTION("""COMPUTED_VALUE"""),"")</f>
        <v/>
      </c>
      <c r="R482" s="65" t="str">
        <f ca="1">IFERROR(__xludf.DUMMYFUNCTION("""COMPUTED_VALUE"""),"")</f>
        <v/>
      </c>
      <c r="S482" s="65" t="str">
        <f ca="1">IFERROR(__xludf.DUMMYFUNCTION("""COMPUTED_VALUE"""),"")</f>
        <v/>
      </c>
      <c r="T482" s="65" t="str">
        <f ca="1">IFERROR(__xludf.DUMMYFUNCTION("""COMPUTED_VALUE"""),"")</f>
        <v/>
      </c>
      <c r="U482" s="65" t="str">
        <f ca="1">IFERROR(__xludf.DUMMYFUNCTION("""COMPUTED_VALUE"""),"")</f>
        <v/>
      </c>
      <c r="V482" s="65" t="str">
        <f ca="1">IFERROR(__xludf.DUMMYFUNCTION("""COMPUTED_VALUE"""),"")</f>
        <v/>
      </c>
      <c r="W482" s="65" t="str">
        <f ca="1">IFERROR(__xludf.DUMMYFUNCTION("""COMPUTED_VALUE"""),"")</f>
        <v/>
      </c>
      <c r="X482" s="65" t="str">
        <f ca="1">IFERROR(__xludf.DUMMYFUNCTION("""COMPUTED_VALUE"""),"")</f>
        <v/>
      </c>
      <c r="Y482" s="65" t="str">
        <f ca="1">IFERROR(__xludf.DUMMYFUNCTION("""COMPUTED_VALUE"""),"")</f>
        <v/>
      </c>
      <c r="Z482" s="65" t="str">
        <f ca="1">IFERROR(__xludf.DUMMYFUNCTION("""COMPUTED_VALUE"""),"")</f>
        <v/>
      </c>
      <c r="AA482" s="65" t="str">
        <f ca="1">IFERROR(__xludf.DUMMYFUNCTION("""COMPUTED_VALUE"""),"")</f>
        <v/>
      </c>
      <c r="AB482" s="65" t="str">
        <f ca="1">IFERROR(__xludf.DUMMYFUNCTION("""COMPUTED_VALUE"""),"")</f>
        <v/>
      </c>
      <c r="AC482" s="65" t="str">
        <f ca="1">IFERROR(__xludf.DUMMYFUNCTION("""COMPUTED_VALUE"""),"")</f>
        <v/>
      </c>
      <c r="AD482" s="65" t="str">
        <f ca="1">IFERROR(__xludf.DUMMYFUNCTION("""COMPUTED_VALUE"""),"")</f>
        <v/>
      </c>
      <c r="AE482" s="65" t="str">
        <f ca="1">IFERROR(__xludf.DUMMYFUNCTION("""COMPUTED_VALUE"""),"")</f>
        <v/>
      </c>
      <c r="AF482" s="65" t="str">
        <f ca="1">IFERROR(__xludf.DUMMYFUNCTION("""COMPUTED_VALUE"""),"")</f>
        <v/>
      </c>
      <c r="AG482" s="65" t="str">
        <f ca="1">IFERROR(__xludf.DUMMYFUNCTION("""COMPUTED_VALUE"""),"")</f>
        <v/>
      </c>
    </row>
    <row r="483" spans="1:33" ht="13">
      <c r="A483" s="63">
        <v>4</v>
      </c>
      <c r="B483" s="64" t="str">
        <f ca="1">IFERROR(__xludf.DUMMYFUNCTION("""COMPUTED_VALUE"""),"I.E. LA ISLA")</f>
        <v>I.E. LA ISLA</v>
      </c>
      <c r="C483" s="65">
        <f ca="1">IFERROR(__xludf.DUMMYFUNCTION("""COMPUTED_VALUE"""),5)</f>
        <v>5</v>
      </c>
      <c r="D483" s="66" t="str">
        <f ca="1">IFERROR(__xludf.DUMMYFUNCTION("""COMPUTED_VALUE"""),"Pendiente por Digitar")</f>
        <v>Pendiente por Digitar</v>
      </c>
      <c r="E483" s="65" t="str">
        <f ca="1">IFERROR(__xludf.DUMMYFUNCTION("""COMPUTED_VALUE"""),"")</f>
        <v/>
      </c>
      <c r="F483" s="65" t="str">
        <f ca="1">IFERROR(__xludf.DUMMYFUNCTION("""COMPUTED_VALUE"""),"")</f>
        <v/>
      </c>
      <c r="G483" s="65" t="str">
        <f ca="1">IFERROR(__xludf.DUMMYFUNCTION("""COMPUTED_VALUE"""),"")</f>
        <v/>
      </c>
      <c r="H483" s="65" t="str">
        <f ca="1">IFERROR(__xludf.DUMMYFUNCTION("""COMPUTED_VALUE"""),"")</f>
        <v/>
      </c>
      <c r="I483" s="65" t="str">
        <f ca="1">IFERROR(__xludf.DUMMYFUNCTION("""COMPUTED_VALUE"""),"")</f>
        <v/>
      </c>
      <c r="J483" s="65" t="str">
        <f ca="1">IFERROR(__xludf.DUMMYFUNCTION("""COMPUTED_VALUE"""),"")</f>
        <v/>
      </c>
      <c r="K483" s="65" t="str">
        <f ca="1">IFERROR(__xludf.DUMMYFUNCTION("""COMPUTED_VALUE"""),"")</f>
        <v/>
      </c>
      <c r="L483" s="65" t="str">
        <f ca="1">IFERROR(__xludf.DUMMYFUNCTION("""COMPUTED_VALUE"""),"")</f>
        <v/>
      </c>
      <c r="M483" s="65" t="str">
        <f ca="1">IFERROR(__xludf.DUMMYFUNCTION("""COMPUTED_VALUE"""),"")</f>
        <v/>
      </c>
      <c r="N483" s="65" t="str">
        <f ca="1">IFERROR(__xludf.DUMMYFUNCTION("""COMPUTED_VALUE"""),"")</f>
        <v/>
      </c>
      <c r="O483" s="65" t="str">
        <f ca="1">IFERROR(__xludf.DUMMYFUNCTION("""COMPUTED_VALUE"""),"")</f>
        <v/>
      </c>
      <c r="P483" s="65" t="str">
        <f ca="1">IFERROR(__xludf.DUMMYFUNCTION("""COMPUTED_VALUE"""),"")</f>
        <v/>
      </c>
      <c r="Q483" s="65" t="str">
        <f ca="1">IFERROR(__xludf.DUMMYFUNCTION("""COMPUTED_VALUE"""),"")</f>
        <v/>
      </c>
      <c r="R483" s="65" t="str">
        <f ca="1">IFERROR(__xludf.DUMMYFUNCTION("""COMPUTED_VALUE"""),"")</f>
        <v/>
      </c>
      <c r="S483" s="65" t="str">
        <f ca="1">IFERROR(__xludf.DUMMYFUNCTION("""COMPUTED_VALUE"""),"")</f>
        <v/>
      </c>
      <c r="T483" s="65" t="str">
        <f ca="1">IFERROR(__xludf.DUMMYFUNCTION("""COMPUTED_VALUE"""),"")</f>
        <v/>
      </c>
      <c r="U483" s="65" t="str">
        <f ca="1">IFERROR(__xludf.DUMMYFUNCTION("""COMPUTED_VALUE"""),"")</f>
        <v/>
      </c>
      <c r="V483" s="65" t="str">
        <f ca="1">IFERROR(__xludf.DUMMYFUNCTION("""COMPUTED_VALUE"""),"")</f>
        <v/>
      </c>
      <c r="W483" s="65" t="str">
        <f ca="1">IFERROR(__xludf.DUMMYFUNCTION("""COMPUTED_VALUE"""),"")</f>
        <v/>
      </c>
      <c r="X483" s="65" t="str">
        <f ca="1">IFERROR(__xludf.DUMMYFUNCTION("""COMPUTED_VALUE"""),"")</f>
        <v/>
      </c>
      <c r="Y483" s="65" t="str">
        <f ca="1">IFERROR(__xludf.DUMMYFUNCTION("""COMPUTED_VALUE"""),"")</f>
        <v/>
      </c>
      <c r="Z483" s="65" t="str">
        <f ca="1">IFERROR(__xludf.DUMMYFUNCTION("""COMPUTED_VALUE"""),"")</f>
        <v/>
      </c>
      <c r="AA483" s="65" t="str">
        <f ca="1">IFERROR(__xludf.DUMMYFUNCTION("""COMPUTED_VALUE"""),"")</f>
        <v/>
      </c>
      <c r="AB483" s="65" t="str">
        <f ca="1">IFERROR(__xludf.DUMMYFUNCTION("""COMPUTED_VALUE"""),"")</f>
        <v/>
      </c>
      <c r="AC483" s="65" t="str">
        <f ca="1">IFERROR(__xludf.DUMMYFUNCTION("""COMPUTED_VALUE"""),"")</f>
        <v/>
      </c>
      <c r="AD483" s="65" t="str">
        <f ca="1">IFERROR(__xludf.DUMMYFUNCTION("""COMPUTED_VALUE"""),"")</f>
        <v/>
      </c>
      <c r="AE483" s="65" t="str">
        <f ca="1">IFERROR(__xludf.DUMMYFUNCTION("""COMPUTED_VALUE"""),"")</f>
        <v/>
      </c>
      <c r="AF483" s="65" t="str">
        <f ca="1">IFERROR(__xludf.DUMMYFUNCTION("""COMPUTED_VALUE"""),"")</f>
        <v/>
      </c>
      <c r="AG483" s="65" t="str">
        <f ca="1">IFERROR(__xludf.DUMMYFUNCTION("""COMPUTED_VALUE"""),"")</f>
        <v/>
      </c>
    </row>
    <row r="484" spans="1:33" ht="13">
      <c r="A484" s="63">
        <v>4</v>
      </c>
      <c r="B484" s="64" t="str">
        <f ca="1">IFERROR(__xludf.DUMMYFUNCTION("""COMPUTED_VALUE"""),"I.E. LA ISLA")</f>
        <v>I.E. LA ISLA</v>
      </c>
      <c r="C484" s="65">
        <f ca="1">IFERROR(__xludf.DUMMYFUNCTION("""COMPUTED_VALUE"""),6)</f>
        <v>6</v>
      </c>
      <c r="D484" s="66" t="str">
        <f ca="1">IFERROR(__xludf.DUMMYFUNCTION("""COMPUTED_VALUE"""),"Pendiente por Digitar")</f>
        <v>Pendiente por Digitar</v>
      </c>
      <c r="E484" s="65" t="str">
        <f ca="1">IFERROR(__xludf.DUMMYFUNCTION("""COMPUTED_VALUE"""),"")</f>
        <v/>
      </c>
      <c r="F484" s="65" t="str">
        <f ca="1">IFERROR(__xludf.DUMMYFUNCTION("""COMPUTED_VALUE"""),"")</f>
        <v/>
      </c>
      <c r="G484" s="65" t="str">
        <f ca="1">IFERROR(__xludf.DUMMYFUNCTION("""COMPUTED_VALUE"""),"")</f>
        <v/>
      </c>
      <c r="H484" s="65" t="str">
        <f ca="1">IFERROR(__xludf.DUMMYFUNCTION("""COMPUTED_VALUE"""),"")</f>
        <v/>
      </c>
      <c r="I484" s="65" t="str">
        <f ca="1">IFERROR(__xludf.DUMMYFUNCTION("""COMPUTED_VALUE"""),"")</f>
        <v/>
      </c>
      <c r="J484" s="65" t="str">
        <f ca="1">IFERROR(__xludf.DUMMYFUNCTION("""COMPUTED_VALUE"""),"")</f>
        <v/>
      </c>
      <c r="K484" s="65" t="str">
        <f ca="1">IFERROR(__xludf.DUMMYFUNCTION("""COMPUTED_VALUE"""),"")</f>
        <v/>
      </c>
      <c r="L484" s="65" t="str">
        <f ca="1">IFERROR(__xludf.DUMMYFUNCTION("""COMPUTED_VALUE"""),"")</f>
        <v/>
      </c>
      <c r="M484" s="65" t="str">
        <f ca="1">IFERROR(__xludf.DUMMYFUNCTION("""COMPUTED_VALUE"""),"")</f>
        <v/>
      </c>
      <c r="N484" s="65" t="str">
        <f ca="1">IFERROR(__xludf.DUMMYFUNCTION("""COMPUTED_VALUE"""),"")</f>
        <v/>
      </c>
      <c r="O484" s="65" t="str">
        <f ca="1">IFERROR(__xludf.DUMMYFUNCTION("""COMPUTED_VALUE"""),"")</f>
        <v/>
      </c>
      <c r="P484" s="65" t="str">
        <f ca="1">IFERROR(__xludf.DUMMYFUNCTION("""COMPUTED_VALUE"""),"")</f>
        <v/>
      </c>
      <c r="Q484" s="65" t="str">
        <f ca="1">IFERROR(__xludf.DUMMYFUNCTION("""COMPUTED_VALUE"""),"")</f>
        <v/>
      </c>
      <c r="R484" s="65" t="str">
        <f ca="1">IFERROR(__xludf.DUMMYFUNCTION("""COMPUTED_VALUE"""),"")</f>
        <v/>
      </c>
      <c r="S484" s="65" t="str">
        <f ca="1">IFERROR(__xludf.DUMMYFUNCTION("""COMPUTED_VALUE"""),"")</f>
        <v/>
      </c>
      <c r="T484" s="65" t="str">
        <f ca="1">IFERROR(__xludf.DUMMYFUNCTION("""COMPUTED_VALUE"""),"")</f>
        <v/>
      </c>
      <c r="U484" s="65" t="str">
        <f ca="1">IFERROR(__xludf.DUMMYFUNCTION("""COMPUTED_VALUE"""),"")</f>
        <v/>
      </c>
      <c r="V484" s="65" t="str">
        <f ca="1">IFERROR(__xludf.DUMMYFUNCTION("""COMPUTED_VALUE"""),"")</f>
        <v/>
      </c>
      <c r="W484" s="65" t="str">
        <f ca="1">IFERROR(__xludf.DUMMYFUNCTION("""COMPUTED_VALUE"""),"")</f>
        <v/>
      </c>
      <c r="X484" s="65" t="str">
        <f ca="1">IFERROR(__xludf.DUMMYFUNCTION("""COMPUTED_VALUE"""),"")</f>
        <v/>
      </c>
      <c r="Y484" s="65" t="str">
        <f ca="1">IFERROR(__xludf.DUMMYFUNCTION("""COMPUTED_VALUE"""),"")</f>
        <v/>
      </c>
      <c r="Z484" s="65" t="str">
        <f ca="1">IFERROR(__xludf.DUMMYFUNCTION("""COMPUTED_VALUE"""),"")</f>
        <v/>
      </c>
      <c r="AA484" s="65" t="str">
        <f ca="1">IFERROR(__xludf.DUMMYFUNCTION("""COMPUTED_VALUE"""),"")</f>
        <v/>
      </c>
      <c r="AB484" s="65" t="str">
        <f ca="1">IFERROR(__xludf.DUMMYFUNCTION("""COMPUTED_VALUE"""),"")</f>
        <v/>
      </c>
      <c r="AC484" s="65" t="str">
        <f ca="1">IFERROR(__xludf.DUMMYFUNCTION("""COMPUTED_VALUE"""),"")</f>
        <v/>
      </c>
      <c r="AD484" s="65" t="str">
        <f ca="1">IFERROR(__xludf.DUMMYFUNCTION("""COMPUTED_VALUE"""),"")</f>
        <v/>
      </c>
      <c r="AE484" s="65" t="str">
        <f ca="1">IFERROR(__xludf.DUMMYFUNCTION("""COMPUTED_VALUE"""),"")</f>
        <v/>
      </c>
      <c r="AF484" s="65" t="str">
        <f ca="1">IFERROR(__xludf.DUMMYFUNCTION("""COMPUTED_VALUE"""),"")</f>
        <v/>
      </c>
      <c r="AG484" s="65" t="str">
        <f ca="1">IFERROR(__xludf.DUMMYFUNCTION("""COMPUTED_VALUE"""),"")</f>
        <v/>
      </c>
    </row>
    <row r="485" spans="1:33" ht="13">
      <c r="A485" s="63">
        <v>4</v>
      </c>
      <c r="B485" s="64" t="str">
        <f ca="1">IFERROR(__xludf.DUMMYFUNCTION("""COMPUTED_VALUE"""),"I.E. LA ISLA")</f>
        <v>I.E. LA ISLA</v>
      </c>
      <c r="C485" s="65">
        <f ca="1">IFERROR(__xludf.DUMMYFUNCTION("""COMPUTED_VALUE"""),7)</f>
        <v>7</v>
      </c>
      <c r="D485" s="66" t="str">
        <f ca="1">IFERROR(__xludf.DUMMYFUNCTION("""COMPUTED_VALUE"""),"Pendiente por Digitar")</f>
        <v>Pendiente por Digitar</v>
      </c>
      <c r="E485" s="65" t="str">
        <f ca="1">IFERROR(__xludf.DUMMYFUNCTION("""COMPUTED_VALUE"""),"")</f>
        <v/>
      </c>
      <c r="F485" s="65" t="str">
        <f ca="1">IFERROR(__xludf.DUMMYFUNCTION("""COMPUTED_VALUE"""),"")</f>
        <v/>
      </c>
      <c r="G485" s="65" t="str">
        <f ca="1">IFERROR(__xludf.DUMMYFUNCTION("""COMPUTED_VALUE"""),"")</f>
        <v/>
      </c>
      <c r="H485" s="65" t="str">
        <f ca="1">IFERROR(__xludf.DUMMYFUNCTION("""COMPUTED_VALUE"""),"")</f>
        <v/>
      </c>
      <c r="I485" s="65" t="str">
        <f ca="1">IFERROR(__xludf.DUMMYFUNCTION("""COMPUTED_VALUE"""),"")</f>
        <v/>
      </c>
      <c r="J485" s="65" t="str">
        <f ca="1">IFERROR(__xludf.DUMMYFUNCTION("""COMPUTED_VALUE"""),"")</f>
        <v/>
      </c>
      <c r="K485" s="65" t="str">
        <f ca="1">IFERROR(__xludf.DUMMYFUNCTION("""COMPUTED_VALUE"""),"")</f>
        <v/>
      </c>
      <c r="L485" s="65" t="str">
        <f ca="1">IFERROR(__xludf.DUMMYFUNCTION("""COMPUTED_VALUE"""),"")</f>
        <v/>
      </c>
      <c r="M485" s="65" t="str">
        <f ca="1">IFERROR(__xludf.DUMMYFUNCTION("""COMPUTED_VALUE"""),"")</f>
        <v/>
      </c>
      <c r="N485" s="65" t="str">
        <f ca="1">IFERROR(__xludf.DUMMYFUNCTION("""COMPUTED_VALUE"""),"")</f>
        <v/>
      </c>
      <c r="O485" s="65" t="str">
        <f ca="1">IFERROR(__xludf.DUMMYFUNCTION("""COMPUTED_VALUE"""),"")</f>
        <v/>
      </c>
      <c r="P485" s="65" t="str">
        <f ca="1">IFERROR(__xludf.DUMMYFUNCTION("""COMPUTED_VALUE"""),"")</f>
        <v/>
      </c>
      <c r="Q485" s="65" t="str">
        <f ca="1">IFERROR(__xludf.DUMMYFUNCTION("""COMPUTED_VALUE"""),"")</f>
        <v/>
      </c>
      <c r="R485" s="65" t="str">
        <f ca="1">IFERROR(__xludf.DUMMYFUNCTION("""COMPUTED_VALUE"""),"")</f>
        <v/>
      </c>
      <c r="S485" s="65" t="str">
        <f ca="1">IFERROR(__xludf.DUMMYFUNCTION("""COMPUTED_VALUE"""),"")</f>
        <v/>
      </c>
      <c r="T485" s="65" t="str">
        <f ca="1">IFERROR(__xludf.DUMMYFUNCTION("""COMPUTED_VALUE"""),"")</f>
        <v/>
      </c>
      <c r="U485" s="65" t="str">
        <f ca="1">IFERROR(__xludf.DUMMYFUNCTION("""COMPUTED_VALUE"""),"")</f>
        <v/>
      </c>
      <c r="V485" s="65" t="str">
        <f ca="1">IFERROR(__xludf.DUMMYFUNCTION("""COMPUTED_VALUE"""),"")</f>
        <v/>
      </c>
      <c r="W485" s="65" t="str">
        <f ca="1">IFERROR(__xludf.DUMMYFUNCTION("""COMPUTED_VALUE"""),"")</f>
        <v/>
      </c>
      <c r="X485" s="65" t="str">
        <f ca="1">IFERROR(__xludf.DUMMYFUNCTION("""COMPUTED_VALUE"""),"")</f>
        <v/>
      </c>
      <c r="Y485" s="65" t="str">
        <f ca="1">IFERROR(__xludf.DUMMYFUNCTION("""COMPUTED_VALUE"""),"")</f>
        <v/>
      </c>
      <c r="Z485" s="65" t="str">
        <f ca="1">IFERROR(__xludf.DUMMYFUNCTION("""COMPUTED_VALUE"""),"")</f>
        <v/>
      </c>
      <c r="AA485" s="65" t="str">
        <f ca="1">IFERROR(__xludf.DUMMYFUNCTION("""COMPUTED_VALUE"""),"")</f>
        <v/>
      </c>
      <c r="AB485" s="65" t="str">
        <f ca="1">IFERROR(__xludf.DUMMYFUNCTION("""COMPUTED_VALUE"""),"")</f>
        <v/>
      </c>
      <c r="AC485" s="65" t="str">
        <f ca="1">IFERROR(__xludf.DUMMYFUNCTION("""COMPUTED_VALUE"""),"")</f>
        <v/>
      </c>
      <c r="AD485" s="65" t="str">
        <f ca="1">IFERROR(__xludf.DUMMYFUNCTION("""COMPUTED_VALUE"""),"")</f>
        <v/>
      </c>
      <c r="AE485" s="65" t="str">
        <f ca="1">IFERROR(__xludf.DUMMYFUNCTION("""COMPUTED_VALUE"""),"")</f>
        <v/>
      </c>
      <c r="AF485" s="65" t="str">
        <f ca="1">IFERROR(__xludf.DUMMYFUNCTION("""COMPUTED_VALUE"""),"")</f>
        <v/>
      </c>
      <c r="AG485" s="65" t="str">
        <f ca="1">IFERROR(__xludf.DUMMYFUNCTION("""COMPUTED_VALUE"""),"")</f>
        <v/>
      </c>
    </row>
    <row r="486" spans="1:33" ht="13">
      <c r="A486" s="63">
        <v>4</v>
      </c>
      <c r="B486" s="64" t="str">
        <f ca="1">IFERROR(__xludf.DUMMYFUNCTION("""COMPUTED_VALUE"""),"I.E. LA ISLA")</f>
        <v>I.E. LA ISLA</v>
      </c>
      <c r="C486" s="65">
        <f ca="1">IFERROR(__xludf.DUMMYFUNCTION("""COMPUTED_VALUE"""),8)</f>
        <v>8</v>
      </c>
      <c r="D486" s="66" t="str">
        <f ca="1">IFERROR(__xludf.DUMMYFUNCTION("""COMPUTED_VALUE"""),"Pendiente por Digitar")</f>
        <v>Pendiente por Digitar</v>
      </c>
      <c r="E486" s="65" t="str">
        <f ca="1">IFERROR(__xludf.DUMMYFUNCTION("""COMPUTED_VALUE"""),"")</f>
        <v/>
      </c>
      <c r="F486" s="65" t="str">
        <f ca="1">IFERROR(__xludf.DUMMYFUNCTION("""COMPUTED_VALUE"""),"")</f>
        <v/>
      </c>
      <c r="G486" s="65" t="str">
        <f ca="1">IFERROR(__xludf.DUMMYFUNCTION("""COMPUTED_VALUE"""),"")</f>
        <v/>
      </c>
      <c r="H486" s="65" t="str">
        <f ca="1">IFERROR(__xludf.DUMMYFUNCTION("""COMPUTED_VALUE"""),"")</f>
        <v/>
      </c>
      <c r="I486" s="65" t="str">
        <f ca="1">IFERROR(__xludf.DUMMYFUNCTION("""COMPUTED_VALUE"""),"")</f>
        <v/>
      </c>
      <c r="J486" s="65" t="str">
        <f ca="1">IFERROR(__xludf.DUMMYFUNCTION("""COMPUTED_VALUE"""),"")</f>
        <v/>
      </c>
      <c r="K486" s="65" t="str">
        <f ca="1">IFERROR(__xludf.DUMMYFUNCTION("""COMPUTED_VALUE"""),"")</f>
        <v/>
      </c>
      <c r="L486" s="65" t="str">
        <f ca="1">IFERROR(__xludf.DUMMYFUNCTION("""COMPUTED_VALUE"""),"")</f>
        <v/>
      </c>
      <c r="M486" s="65" t="str">
        <f ca="1">IFERROR(__xludf.DUMMYFUNCTION("""COMPUTED_VALUE"""),"")</f>
        <v/>
      </c>
      <c r="N486" s="65" t="str">
        <f ca="1">IFERROR(__xludf.DUMMYFUNCTION("""COMPUTED_VALUE"""),"")</f>
        <v/>
      </c>
      <c r="O486" s="65" t="str">
        <f ca="1">IFERROR(__xludf.DUMMYFUNCTION("""COMPUTED_VALUE"""),"")</f>
        <v/>
      </c>
      <c r="P486" s="65" t="str">
        <f ca="1">IFERROR(__xludf.DUMMYFUNCTION("""COMPUTED_VALUE"""),"")</f>
        <v/>
      </c>
      <c r="Q486" s="65" t="str">
        <f ca="1">IFERROR(__xludf.DUMMYFUNCTION("""COMPUTED_VALUE"""),"")</f>
        <v/>
      </c>
      <c r="R486" s="65" t="str">
        <f ca="1">IFERROR(__xludf.DUMMYFUNCTION("""COMPUTED_VALUE"""),"")</f>
        <v/>
      </c>
      <c r="S486" s="65" t="str">
        <f ca="1">IFERROR(__xludf.DUMMYFUNCTION("""COMPUTED_VALUE"""),"")</f>
        <v/>
      </c>
      <c r="T486" s="65" t="str">
        <f ca="1">IFERROR(__xludf.DUMMYFUNCTION("""COMPUTED_VALUE"""),"")</f>
        <v/>
      </c>
      <c r="U486" s="65" t="str">
        <f ca="1">IFERROR(__xludf.DUMMYFUNCTION("""COMPUTED_VALUE"""),"")</f>
        <v/>
      </c>
      <c r="V486" s="65" t="str">
        <f ca="1">IFERROR(__xludf.DUMMYFUNCTION("""COMPUTED_VALUE"""),"")</f>
        <v/>
      </c>
      <c r="W486" s="65" t="str">
        <f ca="1">IFERROR(__xludf.DUMMYFUNCTION("""COMPUTED_VALUE"""),"")</f>
        <v/>
      </c>
      <c r="X486" s="65" t="str">
        <f ca="1">IFERROR(__xludf.DUMMYFUNCTION("""COMPUTED_VALUE"""),"")</f>
        <v/>
      </c>
      <c r="Y486" s="65" t="str">
        <f ca="1">IFERROR(__xludf.DUMMYFUNCTION("""COMPUTED_VALUE"""),"")</f>
        <v/>
      </c>
      <c r="Z486" s="65" t="str">
        <f ca="1">IFERROR(__xludf.DUMMYFUNCTION("""COMPUTED_VALUE"""),"")</f>
        <v/>
      </c>
      <c r="AA486" s="65" t="str">
        <f ca="1">IFERROR(__xludf.DUMMYFUNCTION("""COMPUTED_VALUE"""),"")</f>
        <v/>
      </c>
      <c r="AB486" s="65" t="str">
        <f ca="1">IFERROR(__xludf.DUMMYFUNCTION("""COMPUTED_VALUE"""),"")</f>
        <v/>
      </c>
      <c r="AC486" s="65" t="str">
        <f ca="1">IFERROR(__xludf.DUMMYFUNCTION("""COMPUTED_VALUE"""),"")</f>
        <v/>
      </c>
      <c r="AD486" s="65" t="str">
        <f ca="1">IFERROR(__xludf.DUMMYFUNCTION("""COMPUTED_VALUE"""),"")</f>
        <v/>
      </c>
      <c r="AE486" s="65" t="str">
        <f ca="1">IFERROR(__xludf.DUMMYFUNCTION("""COMPUTED_VALUE"""),"")</f>
        <v/>
      </c>
      <c r="AF486" s="65" t="str">
        <f ca="1">IFERROR(__xludf.DUMMYFUNCTION("""COMPUTED_VALUE"""),"")</f>
        <v/>
      </c>
      <c r="AG486" s="65" t="str">
        <f ca="1">IFERROR(__xludf.DUMMYFUNCTION("""COMPUTED_VALUE"""),"")</f>
        <v/>
      </c>
    </row>
    <row r="487" spans="1:33" ht="13">
      <c r="A487" s="63">
        <v>4</v>
      </c>
      <c r="B487" s="64" t="str">
        <f ca="1">IFERROR(__xludf.DUMMYFUNCTION("""COMPUTED_VALUE"""),"I.E. LA ISLA")</f>
        <v>I.E. LA ISLA</v>
      </c>
      <c r="C487" s="65">
        <f ca="1">IFERROR(__xludf.DUMMYFUNCTION("""COMPUTED_VALUE"""),9)</f>
        <v>9</v>
      </c>
      <c r="D487" s="66" t="str">
        <f ca="1">IFERROR(__xludf.DUMMYFUNCTION("""COMPUTED_VALUE"""),"Pendiente por Digitar")</f>
        <v>Pendiente por Digitar</v>
      </c>
      <c r="E487" s="65" t="str">
        <f ca="1">IFERROR(__xludf.DUMMYFUNCTION("""COMPUTED_VALUE"""),"")</f>
        <v/>
      </c>
      <c r="F487" s="65" t="str">
        <f ca="1">IFERROR(__xludf.DUMMYFUNCTION("""COMPUTED_VALUE"""),"")</f>
        <v/>
      </c>
      <c r="G487" s="65" t="str">
        <f ca="1">IFERROR(__xludf.DUMMYFUNCTION("""COMPUTED_VALUE"""),"")</f>
        <v/>
      </c>
      <c r="H487" s="65" t="str">
        <f ca="1">IFERROR(__xludf.DUMMYFUNCTION("""COMPUTED_VALUE"""),"")</f>
        <v/>
      </c>
      <c r="I487" s="65" t="str">
        <f ca="1">IFERROR(__xludf.DUMMYFUNCTION("""COMPUTED_VALUE"""),"")</f>
        <v/>
      </c>
      <c r="J487" s="65" t="str">
        <f ca="1">IFERROR(__xludf.DUMMYFUNCTION("""COMPUTED_VALUE"""),"")</f>
        <v/>
      </c>
      <c r="K487" s="65" t="str">
        <f ca="1">IFERROR(__xludf.DUMMYFUNCTION("""COMPUTED_VALUE"""),"")</f>
        <v/>
      </c>
      <c r="L487" s="65" t="str">
        <f ca="1">IFERROR(__xludf.DUMMYFUNCTION("""COMPUTED_VALUE"""),"")</f>
        <v/>
      </c>
      <c r="M487" s="65" t="str">
        <f ca="1">IFERROR(__xludf.DUMMYFUNCTION("""COMPUTED_VALUE"""),"")</f>
        <v/>
      </c>
      <c r="N487" s="65" t="str">
        <f ca="1">IFERROR(__xludf.DUMMYFUNCTION("""COMPUTED_VALUE"""),"")</f>
        <v/>
      </c>
      <c r="O487" s="65" t="str">
        <f ca="1">IFERROR(__xludf.DUMMYFUNCTION("""COMPUTED_VALUE"""),"")</f>
        <v/>
      </c>
      <c r="P487" s="65" t="str">
        <f ca="1">IFERROR(__xludf.DUMMYFUNCTION("""COMPUTED_VALUE"""),"")</f>
        <v/>
      </c>
      <c r="Q487" s="65" t="str">
        <f ca="1">IFERROR(__xludf.DUMMYFUNCTION("""COMPUTED_VALUE"""),"")</f>
        <v/>
      </c>
      <c r="R487" s="65" t="str">
        <f ca="1">IFERROR(__xludf.DUMMYFUNCTION("""COMPUTED_VALUE"""),"")</f>
        <v/>
      </c>
      <c r="S487" s="65" t="str">
        <f ca="1">IFERROR(__xludf.DUMMYFUNCTION("""COMPUTED_VALUE"""),"")</f>
        <v/>
      </c>
      <c r="T487" s="65" t="str">
        <f ca="1">IFERROR(__xludf.DUMMYFUNCTION("""COMPUTED_VALUE"""),"")</f>
        <v/>
      </c>
      <c r="U487" s="65" t="str">
        <f ca="1">IFERROR(__xludf.DUMMYFUNCTION("""COMPUTED_VALUE"""),"")</f>
        <v/>
      </c>
      <c r="V487" s="65" t="str">
        <f ca="1">IFERROR(__xludf.DUMMYFUNCTION("""COMPUTED_VALUE"""),"")</f>
        <v/>
      </c>
      <c r="W487" s="65" t="str">
        <f ca="1">IFERROR(__xludf.DUMMYFUNCTION("""COMPUTED_VALUE"""),"")</f>
        <v/>
      </c>
      <c r="X487" s="65" t="str">
        <f ca="1">IFERROR(__xludf.DUMMYFUNCTION("""COMPUTED_VALUE"""),"")</f>
        <v/>
      </c>
      <c r="Y487" s="65" t="str">
        <f ca="1">IFERROR(__xludf.DUMMYFUNCTION("""COMPUTED_VALUE"""),"")</f>
        <v/>
      </c>
      <c r="Z487" s="65" t="str">
        <f ca="1">IFERROR(__xludf.DUMMYFUNCTION("""COMPUTED_VALUE"""),"")</f>
        <v/>
      </c>
      <c r="AA487" s="65" t="str">
        <f ca="1">IFERROR(__xludf.DUMMYFUNCTION("""COMPUTED_VALUE"""),"")</f>
        <v/>
      </c>
      <c r="AB487" s="65" t="str">
        <f ca="1">IFERROR(__xludf.DUMMYFUNCTION("""COMPUTED_VALUE"""),"")</f>
        <v/>
      </c>
      <c r="AC487" s="65" t="str">
        <f ca="1">IFERROR(__xludf.DUMMYFUNCTION("""COMPUTED_VALUE"""),"")</f>
        <v/>
      </c>
      <c r="AD487" s="65" t="str">
        <f ca="1">IFERROR(__xludf.DUMMYFUNCTION("""COMPUTED_VALUE"""),"")</f>
        <v/>
      </c>
      <c r="AE487" s="65" t="str">
        <f ca="1">IFERROR(__xludf.DUMMYFUNCTION("""COMPUTED_VALUE"""),"")</f>
        <v/>
      </c>
      <c r="AF487" s="65" t="str">
        <f ca="1">IFERROR(__xludf.DUMMYFUNCTION("""COMPUTED_VALUE"""),"")</f>
        <v/>
      </c>
      <c r="AG487" s="65" t="str">
        <f ca="1">IFERROR(__xludf.DUMMYFUNCTION("""COMPUTED_VALUE"""),"")</f>
        <v/>
      </c>
    </row>
    <row r="488" spans="1:33" ht="13">
      <c r="A488" s="63">
        <v>4</v>
      </c>
      <c r="B488" s="64" t="str">
        <f ca="1">IFERROR(__xludf.DUMMYFUNCTION("""COMPUTED_VALUE"""),"I.E. LA ISLA")</f>
        <v>I.E. LA ISLA</v>
      </c>
      <c r="C488" s="65">
        <f ca="1">IFERROR(__xludf.DUMMYFUNCTION("""COMPUTED_VALUE"""),10)</f>
        <v>10</v>
      </c>
      <c r="D488" s="66" t="str">
        <f ca="1">IFERROR(__xludf.DUMMYFUNCTION("""COMPUTED_VALUE"""),"Pendiente por Digitar")</f>
        <v>Pendiente por Digitar</v>
      </c>
      <c r="E488" s="65" t="str">
        <f ca="1">IFERROR(__xludf.DUMMYFUNCTION("""COMPUTED_VALUE"""),"")</f>
        <v/>
      </c>
      <c r="F488" s="65" t="str">
        <f ca="1">IFERROR(__xludf.DUMMYFUNCTION("""COMPUTED_VALUE"""),"")</f>
        <v/>
      </c>
      <c r="G488" s="65" t="str">
        <f ca="1">IFERROR(__xludf.DUMMYFUNCTION("""COMPUTED_VALUE"""),"")</f>
        <v/>
      </c>
      <c r="H488" s="65" t="str">
        <f ca="1">IFERROR(__xludf.DUMMYFUNCTION("""COMPUTED_VALUE"""),"")</f>
        <v/>
      </c>
      <c r="I488" s="65" t="str">
        <f ca="1">IFERROR(__xludf.DUMMYFUNCTION("""COMPUTED_VALUE"""),"")</f>
        <v/>
      </c>
      <c r="J488" s="65" t="str">
        <f ca="1">IFERROR(__xludf.DUMMYFUNCTION("""COMPUTED_VALUE"""),"")</f>
        <v/>
      </c>
      <c r="K488" s="65" t="str">
        <f ca="1">IFERROR(__xludf.DUMMYFUNCTION("""COMPUTED_VALUE"""),"")</f>
        <v/>
      </c>
      <c r="L488" s="65" t="str">
        <f ca="1">IFERROR(__xludf.DUMMYFUNCTION("""COMPUTED_VALUE"""),"")</f>
        <v/>
      </c>
      <c r="M488" s="65" t="str">
        <f ca="1">IFERROR(__xludf.DUMMYFUNCTION("""COMPUTED_VALUE"""),"")</f>
        <v/>
      </c>
      <c r="N488" s="65" t="str">
        <f ca="1">IFERROR(__xludf.DUMMYFUNCTION("""COMPUTED_VALUE"""),"")</f>
        <v/>
      </c>
      <c r="O488" s="65" t="str">
        <f ca="1">IFERROR(__xludf.DUMMYFUNCTION("""COMPUTED_VALUE"""),"")</f>
        <v/>
      </c>
      <c r="P488" s="65" t="str">
        <f ca="1">IFERROR(__xludf.DUMMYFUNCTION("""COMPUTED_VALUE"""),"")</f>
        <v/>
      </c>
      <c r="Q488" s="65" t="str">
        <f ca="1">IFERROR(__xludf.DUMMYFUNCTION("""COMPUTED_VALUE"""),"")</f>
        <v/>
      </c>
      <c r="R488" s="65" t="str">
        <f ca="1">IFERROR(__xludf.DUMMYFUNCTION("""COMPUTED_VALUE"""),"")</f>
        <v/>
      </c>
      <c r="S488" s="65" t="str">
        <f ca="1">IFERROR(__xludf.DUMMYFUNCTION("""COMPUTED_VALUE"""),"")</f>
        <v/>
      </c>
      <c r="T488" s="65" t="str">
        <f ca="1">IFERROR(__xludf.DUMMYFUNCTION("""COMPUTED_VALUE"""),"")</f>
        <v/>
      </c>
      <c r="U488" s="65" t="str">
        <f ca="1">IFERROR(__xludf.DUMMYFUNCTION("""COMPUTED_VALUE"""),"")</f>
        <v/>
      </c>
      <c r="V488" s="65" t="str">
        <f ca="1">IFERROR(__xludf.DUMMYFUNCTION("""COMPUTED_VALUE"""),"")</f>
        <v/>
      </c>
      <c r="W488" s="65" t="str">
        <f ca="1">IFERROR(__xludf.DUMMYFUNCTION("""COMPUTED_VALUE"""),"")</f>
        <v/>
      </c>
      <c r="X488" s="65" t="str">
        <f ca="1">IFERROR(__xludf.DUMMYFUNCTION("""COMPUTED_VALUE"""),"")</f>
        <v/>
      </c>
      <c r="Y488" s="65" t="str">
        <f ca="1">IFERROR(__xludf.DUMMYFUNCTION("""COMPUTED_VALUE"""),"")</f>
        <v/>
      </c>
      <c r="Z488" s="65" t="str">
        <f ca="1">IFERROR(__xludf.DUMMYFUNCTION("""COMPUTED_VALUE"""),"")</f>
        <v/>
      </c>
      <c r="AA488" s="65" t="str">
        <f ca="1">IFERROR(__xludf.DUMMYFUNCTION("""COMPUTED_VALUE"""),"")</f>
        <v/>
      </c>
      <c r="AB488" s="65" t="str">
        <f ca="1">IFERROR(__xludf.DUMMYFUNCTION("""COMPUTED_VALUE"""),"")</f>
        <v/>
      </c>
      <c r="AC488" s="65" t="str">
        <f ca="1">IFERROR(__xludf.DUMMYFUNCTION("""COMPUTED_VALUE"""),"")</f>
        <v/>
      </c>
      <c r="AD488" s="65" t="str">
        <f ca="1">IFERROR(__xludf.DUMMYFUNCTION("""COMPUTED_VALUE"""),"")</f>
        <v/>
      </c>
      <c r="AE488" s="65" t="str">
        <f ca="1">IFERROR(__xludf.DUMMYFUNCTION("""COMPUTED_VALUE"""),"")</f>
        <v/>
      </c>
      <c r="AF488" s="65" t="str">
        <f ca="1">IFERROR(__xludf.DUMMYFUNCTION("""COMPUTED_VALUE"""),"")</f>
        <v/>
      </c>
      <c r="AG488" s="65" t="str">
        <f ca="1">IFERROR(__xludf.DUMMYFUNCTION("""COMPUTED_VALUE"""),"")</f>
        <v/>
      </c>
    </row>
    <row r="489" spans="1:33" ht="13">
      <c r="A489" s="63">
        <v>4</v>
      </c>
      <c r="B489" s="64" t="str">
        <f ca="1">IFERROR(__xludf.DUMMYFUNCTION("""COMPUTED_VALUE"""),"I.E. JULIO CESAR TURBAY A.")</f>
        <v>I.E. JULIO CESAR TURBAY A.</v>
      </c>
      <c r="C489" s="65">
        <f ca="1">IFERROR(__xludf.DUMMYFUNCTION("""COMPUTED_VALUE"""),1)</f>
        <v>1</v>
      </c>
      <c r="D489" s="66" t="str">
        <f ca="1">IFERROR(__xludf.DUMMYFUNCTION("""COMPUTED_VALUE"""),"Pendiente por Digitar")</f>
        <v>Pendiente por Digitar</v>
      </c>
      <c r="E489" s="65" t="str">
        <f ca="1">IFERROR(__xludf.DUMMYFUNCTION("""COMPUTED_VALUE"""),"")</f>
        <v/>
      </c>
      <c r="F489" s="65" t="str">
        <f ca="1">IFERROR(__xludf.DUMMYFUNCTION("""COMPUTED_VALUE"""),"")</f>
        <v/>
      </c>
      <c r="G489" s="65" t="str">
        <f ca="1">IFERROR(__xludf.DUMMYFUNCTION("""COMPUTED_VALUE"""),"")</f>
        <v/>
      </c>
      <c r="H489" s="65" t="str">
        <f ca="1">IFERROR(__xludf.DUMMYFUNCTION("""COMPUTED_VALUE"""),"")</f>
        <v/>
      </c>
      <c r="I489" s="65" t="str">
        <f ca="1">IFERROR(__xludf.DUMMYFUNCTION("""COMPUTED_VALUE"""),"")</f>
        <v/>
      </c>
      <c r="J489" s="65" t="str">
        <f ca="1">IFERROR(__xludf.DUMMYFUNCTION("""COMPUTED_VALUE"""),"")</f>
        <v/>
      </c>
      <c r="K489" s="65" t="str">
        <f ca="1">IFERROR(__xludf.DUMMYFUNCTION("""COMPUTED_VALUE"""),"")</f>
        <v/>
      </c>
      <c r="L489" s="65" t="str">
        <f ca="1">IFERROR(__xludf.DUMMYFUNCTION("""COMPUTED_VALUE"""),"")</f>
        <v/>
      </c>
      <c r="M489" s="65" t="str">
        <f ca="1">IFERROR(__xludf.DUMMYFUNCTION("""COMPUTED_VALUE"""),"")</f>
        <v/>
      </c>
      <c r="N489" s="65" t="str">
        <f ca="1">IFERROR(__xludf.DUMMYFUNCTION("""COMPUTED_VALUE"""),"")</f>
        <v/>
      </c>
      <c r="O489" s="65" t="str">
        <f ca="1">IFERROR(__xludf.DUMMYFUNCTION("""COMPUTED_VALUE"""),"")</f>
        <v/>
      </c>
      <c r="P489" s="65" t="str">
        <f ca="1">IFERROR(__xludf.DUMMYFUNCTION("""COMPUTED_VALUE"""),"")</f>
        <v/>
      </c>
      <c r="Q489" s="65" t="str">
        <f ca="1">IFERROR(__xludf.DUMMYFUNCTION("""COMPUTED_VALUE"""),"")</f>
        <v/>
      </c>
      <c r="R489" s="65" t="str">
        <f ca="1">IFERROR(__xludf.DUMMYFUNCTION("""COMPUTED_VALUE"""),"")</f>
        <v/>
      </c>
      <c r="S489" s="65" t="str">
        <f ca="1">IFERROR(__xludf.DUMMYFUNCTION("""COMPUTED_VALUE"""),"")</f>
        <v/>
      </c>
      <c r="T489" s="65" t="str">
        <f ca="1">IFERROR(__xludf.DUMMYFUNCTION("""COMPUTED_VALUE"""),"")</f>
        <v/>
      </c>
      <c r="U489" s="65" t="str">
        <f ca="1">IFERROR(__xludf.DUMMYFUNCTION("""COMPUTED_VALUE"""),"")</f>
        <v/>
      </c>
      <c r="V489" s="65" t="str">
        <f ca="1">IFERROR(__xludf.DUMMYFUNCTION("""COMPUTED_VALUE"""),"")</f>
        <v/>
      </c>
      <c r="W489" s="65" t="str">
        <f ca="1">IFERROR(__xludf.DUMMYFUNCTION("""COMPUTED_VALUE"""),"")</f>
        <v/>
      </c>
      <c r="X489" s="65" t="str">
        <f ca="1">IFERROR(__xludf.DUMMYFUNCTION("""COMPUTED_VALUE"""),"")</f>
        <v/>
      </c>
      <c r="Y489" s="65" t="str">
        <f ca="1">IFERROR(__xludf.DUMMYFUNCTION("""COMPUTED_VALUE"""),"")</f>
        <v/>
      </c>
      <c r="Z489" s="65" t="str">
        <f ca="1">IFERROR(__xludf.DUMMYFUNCTION("""COMPUTED_VALUE"""),"")</f>
        <v/>
      </c>
      <c r="AA489" s="65" t="str">
        <f ca="1">IFERROR(__xludf.DUMMYFUNCTION("""COMPUTED_VALUE"""),"")</f>
        <v/>
      </c>
      <c r="AB489" s="65" t="str">
        <f ca="1">IFERROR(__xludf.DUMMYFUNCTION("""COMPUTED_VALUE"""),"")</f>
        <v/>
      </c>
      <c r="AC489" s="65" t="str">
        <f ca="1">IFERROR(__xludf.DUMMYFUNCTION("""COMPUTED_VALUE"""),"")</f>
        <v/>
      </c>
      <c r="AD489" s="65" t="str">
        <f ca="1">IFERROR(__xludf.DUMMYFUNCTION("""COMPUTED_VALUE"""),"")</f>
        <v/>
      </c>
      <c r="AE489" s="65" t="str">
        <f ca="1">IFERROR(__xludf.DUMMYFUNCTION("""COMPUTED_VALUE"""),"")</f>
        <v/>
      </c>
      <c r="AF489" s="65" t="str">
        <f ca="1">IFERROR(__xludf.DUMMYFUNCTION("""COMPUTED_VALUE"""),"")</f>
        <v/>
      </c>
      <c r="AG489" s="65" t="str">
        <f ca="1">IFERROR(__xludf.DUMMYFUNCTION("""COMPUTED_VALUE"""),"")</f>
        <v/>
      </c>
    </row>
    <row r="490" spans="1:33" ht="13">
      <c r="A490" s="63">
        <v>4</v>
      </c>
      <c r="B490" s="64" t="str">
        <f ca="1">IFERROR(__xludf.DUMMYFUNCTION("""COMPUTED_VALUE"""),"I.E. JULIO CESAR TURBAY A.")</f>
        <v>I.E. JULIO CESAR TURBAY A.</v>
      </c>
      <c r="C490" s="65">
        <f ca="1">IFERROR(__xludf.DUMMYFUNCTION("""COMPUTED_VALUE"""),2)</f>
        <v>2</v>
      </c>
      <c r="D490" s="66" t="str">
        <f ca="1">IFERROR(__xludf.DUMMYFUNCTION("""COMPUTED_VALUE"""),"Pendiente por Digitar")</f>
        <v>Pendiente por Digitar</v>
      </c>
      <c r="E490" s="65" t="str">
        <f ca="1">IFERROR(__xludf.DUMMYFUNCTION("""COMPUTED_VALUE"""),"")</f>
        <v/>
      </c>
      <c r="F490" s="65" t="str">
        <f ca="1">IFERROR(__xludf.DUMMYFUNCTION("""COMPUTED_VALUE"""),"")</f>
        <v/>
      </c>
      <c r="G490" s="65" t="str">
        <f ca="1">IFERROR(__xludf.DUMMYFUNCTION("""COMPUTED_VALUE"""),"")</f>
        <v/>
      </c>
      <c r="H490" s="65" t="str">
        <f ca="1">IFERROR(__xludf.DUMMYFUNCTION("""COMPUTED_VALUE"""),"")</f>
        <v/>
      </c>
      <c r="I490" s="65" t="str">
        <f ca="1">IFERROR(__xludf.DUMMYFUNCTION("""COMPUTED_VALUE"""),"")</f>
        <v/>
      </c>
      <c r="J490" s="65" t="str">
        <f ca="1">IFERROR(__xludf.DUMMYFUNCTION("""COMPUTED_VALUE"""),"")</f>
        <v/>
      </c>
      <c r="K490" s="65" t="str">
        <f ca="1">IFERROR(__xludf.DUMMYFUNCTION("""COMPUTED_VALUE"""),"")</f>
        <v/>
      </c>
      <c r="L490" s="65" t="str">
        <f ca="1">IFERROR(__xludf.DUMMYFUNCTION("""COMPUTED_VALUE"""),"")</f>
        <v/>
      </c>
      <c r="M490" s="65" t="str">
        <f ca="1">IFERROR(__xludf.DUMMYFUNCTION("""COMPUTED_VALUE"""),"")</f>
        <v/>
      </c>
      <c r="N490" s="65" t="str">
        <f ca="1">IFERROR(__xludf.DUMMYFUNCTION("""COMPUTED_VALUE"""),"")</f>
        <v/>
      </c>
      <c r="O490" s="65" t="str">
        <f ca="1">IFERROR(__xludf.DUMMYFUNCTION("""COMPUTED_VALUE"""),"")</f>
        <v/>
      </c>
      <c r="P490" s="65" t="str">
        <f ca="1">IFERROR(__xludf.DUMMYFUNCTION("""COMPUTED_VALUE"""),"")</f>
        <v/>
      </c>
      <c r="Q490" s="65" t="str">
        <f ca="1">IFERROR(__xludf.DUMMYFUNCTION("""COMPUTED_VALUE"""),"")</f>
        <v/>
      </c>
      <c r="R490" s="65" t="str">
        <f ca="1">IFERROR(__xludf.DUMMYFUNCTION("""COMPUTED_VALUE"""),"")</f>
        <v/>
      </c>
      <c r="S490" s="65" t="str">
        <f ca="1">IFERROR(__xludf.DUMMYFUNCTION("""COMPUTED_VALUE"""),"")</f>
        <v/>
      </c>
      <c r="T490" s="65" t="str">
        <f ca="1">IFERROR(__xludf.DUMMYFUNCTION("""COMPUTED_VALUE"""),"")</f>
        <v/>
      </c>
      <c r="U490" s="65" t="str">
        <f ca="1">IFERROR(__xludf.DUMMYFUNCTION("""COMPUTED_VALUE"""),"")</f>
        <v/>
      </c>
      <c r="V490" s="65" t="str">
        <f ca="1">IFERROR(__xludf.DUMMYFUNCTION("""COMPUTED_VALUE"""),"")</f>
        <v/>
      </c>
      <c r="W490" s="65" t="str">
        <f ca="1">IFERROR(__xludf.DUMMYFUNCTION("""COMPUTED_VALUE"""),"")</f>
        <v/>
      </c>
      <c r="X490" s="65" t="str">
        <f ca="1">IFERROR(__xludf.DUMMYFUNCTION("""COMPUTED_VALUE"""),"")</f>
        <v/>
      </c>
      <c r="Y490" s="65" t="str">
        <f ca="1">IFERROR(__xludf.DUMMYFUNCTION("""COMPUTED_VALUE"""),"")</f>
        <v/>
      </c>
      <c r="Z490" s="65" t="str">
        <f ca="1">IFERROR(__xludf.DUMMYFUNCTION("""COMPUTED_VALUE"""),"")</f>
        <v/>
      </c>
      <c r="AA490" s="65" t="str">
        <f ca="1">IFERROR(__xludf.DUMMYFUNCTION("""COMPUTED_VALUE"""),"")</f>
        <v/>
      </c>
      <c r="AB490" s="65" t="str">
        <f ca="1">IFERROR(__xludf.DUMMYFUNCTION("""COMPUTED_VALUE"""),"")</f>
        <v/>
      </c>
      <c r="AC490" s="65" t="str">
        <f ca="1">IFERROR(__xludf.DUMMYFUNCTION("""COMPUTED_VALUE"""),"")</f>
        <v/>
      </c>
      <c r="AD490" s="65" t="str">
        <f ca="1">IFERROR(__xludf.DUMMYFUNCTION("""COMPUTED_VALUE"""),"")</f>
        <v/>
      </c>
      <c r="AE490" s="65" t="str">
        <f ca="1">IFERROR(__xludf.DUMMYFUNCTION("""COMPUTED_VALUE"""),"")</f>
        <v/>
      </c>
      <c r="AF490" s="65" t="str">
        <f ca="1">IFERROR(__xludf.DUMMYFUNCTION("""COMPUTED_VALUE"""),"")</f>
        <v/>
      </c>
      <c r="AG490" s="65" t="str">
        <f ca="1">IFERROR(__xludf.DUMMYFUNCTION("""COMPUTED_VALUE"""),"")</f>
        <v/>
      </c>
    </row>
    <row r="491" spans="1:33" ht="13">
      <c r="A491" s="63">
        <v>4</v>
      </c>
      <c r="B491" s="64" t="str">
        <f ca="1">IFERROR(__xludf.DUMMYFUNCTION("""COMPUTED_VALUE"""),"I.E. JULIO CESAR TURBAY A.")</f>
        <v>I.E. JULIO CESAR TURBAY A.</v>
      </c>
      <c r="C491" s="65">
        <f ca="1">IFERROR(__xludf.DUMMYFUNCTION("""COMPUTED_VALUE"""),3)</f>
        <v>3</v>
      </c>
      <c r="D491" s="66" t="str">
        <f ca="1">IFERROR(__xludf.DUMMYFUNCTION("""COMPUTED_VALUE"""),"Pendiente por Digitar")</f>
        <v>Pendiente por Digitar</v>
      </c>
      <c r="E491" s="65" t="str">
        <f ca="1">IFERROR(__xludf.DUMMYFUNCTION("""COMPUTED_VALUE"""),"")</f>
        <v/>
      </c>
      <c r="F491" s="65" t="str">
        <f ca="1">IFERROR(__xludf.DUMMYFUNCTION("""COMPUTED_VALUE"""),"")</f>
        <v/>
      </c>
      <c r="G491" s="65" t="str">
        <f ca="1">IFERROR(__xludf.DUMMYFUNCTION("""COMPUTED_VALUE"""),"")</f>
        <v/>
      </c>
      <c r="H491" s="65" t="str">
        <f ca="1">IFERROR(__xludf.DUMMYFUNCTION("""COMPUTED_VALUE"""),"")</f>
        <v/>
      </c>
      <c r="I491" s="65" t="str">
        <f ca="1">IFERROR(__xludf.DUMMYFUNCTION("""COMPUTED_VALUE"""),"")</f>
        <v/>
      </c>
      <c r="J491" s="65" t="str">
        <f ca="1">IFERROR(__xludf.DUMMYFUNCTION("""COMPUTED_VALUE"""),"")</f>
        <v/>
      </c>
      <c r="K491" s="65" t="str">
        <f ca="1">IFERROR(__xludf.DUMMYFUNCTION("""COMPUTED_VALUE"""),"")</f>
        <v/>
      </c>
      <c r="L491" s="65" t="str">
        <f ca="1">IFERROR(__xludf.DUMMYFUNCTION("""COMPUTED_VALUE"""),"")</f>
        <v/>
      </c>
      <c r="M491" s="65" t="str">
        <f ca="1">IFERROR(__xludf.DUMMYFUNCTION("""COMPUTED_VALUE"""),"")</f>
        <v/>
      </c>
      <c r="N491" s="65" t="str">
        <f ca="1">IFERROR(__xludf.DUMMYFUNCTION("""COMPUTED_VALUE"""),"")</f>
        <v/>
      </c>
      <c r="O491" s="65" t="str">
        <f ca="1">IFERROR(__xludf.DUMMYFUNCTION("""COMPUTED_VALUE"""),"")</f>
        <v/>
      </c>
      <c r="P491" s="65" t="str">
        <f ca="1">IFERROR(__xludf.DUMMYFUNCTION("""COMPUTED_VALUE"""),"")</f>
        <v/>
      </c>
      <c r="Q491" s="65" t="str">
        <f ca="1">IFERROR(__xludf.DUMMYFUNCTION("""COMPUTED_VALUE"""),"")</f>
        <v/>
      </c>
      <c r="R491" s="65" t="str">
        <f ca="1">IFERROR(__xludf.DUMMYFUNCTION("""COMPUTED_VALUE"""),"")</f>
        <v/>
      </c>
      <c r="S491" s="65" t="str">
        <f ca="1">IFERROR(__xludf.DUMMYFUNCTION("""COMPUTED_VALUE"""),"")</f>
        <v/>
      </c>
      <c r="T491" s="65" t="str">
        <f ca="1">IFERROR(__xludf.DUMMYFUNCTION("""COMPUTED_VALUE"""),"")</f>
        <v/>
      </c>
      <c r="U491" s="65" t="str">
        <f ca="1">IFERROR(__xludf.DUMMYFUNCTION("""COMPUTED_VALUE"""),"")</f>
        <v/>
      </c>
      <c r="V491" s="65" t="str">
        <f ca="1">IFERROR(__xludf.DUMMYFUNCTION("""COMPUTED_VALUE"""),"")</f>
        <v/>
      </c>
      <c r="W491" s="65" t="str">
        <f ca="1">IFERROR(__xludf.DUMMYFUNCTION("""COMPUTED_VALUE"""),"")</f>
        <v/>
      </c>
      <c r="X491" s="65" t="str">
        <f ca="1">IFERROR(__xludf.DUMMYFUNCTION("""COMPUTED_VALUE"""),"")</f>
        <v/>
      </c>
      <c r="Y491" s="65" t="str">
        <f ca="1">IFERROR(__xludf.DUMMYFUNCTION("""COMPUTED_VALUE"""),"")</f>
        <v/>
      </c>
      <c r="Z491" s="65" t="str">
        <f ca="1">IFERROR(__xludf.DUMMYFUNCTION("""COMPUTED_VALUE"""),"")</f>
        <v/>
      </c>
      <c r="AA491" s="65" t="str">
        <f ca="1">IFERROR(__xludf.DUMMYFUNCTION("""COMPUTED_VALUE"""),"")</f>
        <v/>
      </c>
      <c r="AB491" s="65" t="str">
        <f ca="1">IFERROR(__xludf.DUMMYFUNCTION("""COMPUTED_VALUE"""),"")</f>
        <v/>
      </c>
      <c r="AC491" s="65" t="str">
        <f ca="1">IFERROR(__xludf.DUMMYFUNCTION("""COMPUTED_VALUE"""),"")</f>
        <v/>
      </c>
      <c r="AD491" s="65" t="str">
        <f ca="1">IFERROR(__xludf.DUMMYFUNCTION("""COMPUTED_VALUE"""),"")</f>
        <v/>
      </c>
      <c r="AE491" s="65" t="str">
        <f ca="1">IFERROR(__xludf.DUMMYFUNCTION("""COMPUTED_VALUE"""),"")</f>
        <v/>
      </c>
      <c r="AF491" s="65" t="str">
        <f ca="1">IFERROR(__xludf.DUMMYFUNCTION("""COMPUTED_VALUE"""),"")</f>
        <v/>
      </c>
      <c r="AG491" s="65" t="str">
        <f ca="1">IFERROR(__xludf.DUMMYFUNCTION("""COMPUTED_VALUE"""),"")</f>
        <v/>
      </c>
    </row>
    <row r="492" spans="1:33" ht="13">
      <c r="A492" s="63">
        <v>4</v>
      </c>
      <c r="B492" s="64" t="str">
        <f ca="1">IFERROR(__xludf.DUMMYFUNCTION("""COMPUTED_VALUE"""),"I.E. JULIO CESAR TURBAY A.")</f>
        <v>I.E. JULIO CESAR TURBAY A.</v>
      </c>
      <c r="C492" s="65">
        <f ca="1">IFERROR(__xludf.DUMMYFUNCTION("""COMPUTED_VALUE"""),4)</f>
        <v>4</v>
      </c>
      <c r="D492" s="66" t="str">
        <f ca="1">IFERROR(__xludf.DUMMYFUNCTION("""COMPUTED_VALUE"""),"Pendiente por Digitar")</f>
        <v>Pendiente por Digitar</v>
      </c>
      <c r="E492" s="65" t="str">
        <f ca="1">IFERROR(__xludf.DUMMYFUNCTION("""COMPUTED_VALUE"""),"")</f>
        <v/>
      </c>
      <c r="F492" s="65" t="str">
        <f ca="1">IFERROR(__xludf.DUMMYFUNCTION("""COMPUTED_VALUE"""),"")</f>
        <v/>
      </c>
      <c r="G492" s="65" t="str">
        <f ca="1">IFERROR(__xludf.DUMMYFUNCTION("""COMPUTED_VALUE"""),"")</f>
        <v/>
      </c>
      <c r="H492" s="65" t="str">
        <f ca="1">IFERROR(__xludf.DUMMYFUNCTION("""COMPUTED_VALUE"""),"")</f>
        <v/>
      </c>
      <c r="I492" s="65" t="str">
        <f ca="1">IFERROR(__xludf.DUMMYFUNCTION("""COMPUTED_VALUE"""),"")</f>
        <v/>
      </c>
      <c r="J492" s="65" t="str">
        <f ca="1">IFERROR(__xludf.DUMMYFUNCTION("""COMPUTED_VALUE"""),"")</f>
        <v/>
      </c>
      <c r="K492" s="65" t="str">
        <f ca="1">IFERROR(__xludf.DUMMYFUNCTION("""COMPUTED_VALUE"""),"")</f>
        <v/>
      </c>
      <c r="L492" s="65" t="str">
        <f ca="1">IFERROR(__xludf.DUMMYFUNCTION("""COMPUTED_VALUE"""),"")</f>
        <v/>
      </c>
      <c r="M492" s="65" t="str">
        <f ca="1">IFERROR(__xludf.DUMMYFUNCTION("""COMPUTED_VALUE"""),"")</f>
        <v/>
      </c>
      <c r="N492" s="65" t="str">
        <f ca="1">IFERROR(__xludf.DUMMYFUNCTION("""COMPUTED_VALUE"""),"")</f>
        <v/>
      </c>
      <c r="O492" s="65" t="str">
        <f ca="1">IFERROR(__xludf.DUMMYFUNCTION("""COMPUTED_VALUE"""),"")</f>
        <v/>
      </c>
      <c r="P492" s="65" t="str">
        <f ca="1">IFERROR(__xludf.DUMMYFUNCTION("""COMPUTED_VALUE"""),"")</f>
        <v/>
      </c>
      <c r="Q492" s="65" t="str">
        <f ca="1">IFERROR(__xludf.DUMMYFUNCTION("""COMPUTED_VALUE"""),"")</f>
        <v/>
      </c>
      <c r="R492" s="65" t="str">
        <f ca="1">IFERROR(__xludf.DUMMYFUNCTION("""COMPUTED_VALUE"""),"")</f>
        <v/>
      </c>
      <c r="S492" s="65" t="str">
        <f ca="1">IFERROR(__xludf.DUMMYFUNCTION("""COMPUTED_VALUE"""),"")</f>
        <v/>
      </c>
      <c r="T492" s="65" t="str">
        <f ca="1">IFERROR(__xludf.DUMMYFUNCTION("""COMPUTED_VALUE"""),"")</f>
        <v/>
      </c>
      <c r="U492" s="65" t="str">
        <f ca="1">IFERROR(__xludf.DUMMYFUNCTION("""COMPUTED_VALUE"""),"")</f>
        <v/>
      </c>
      <c r="V492" s="65" t="str">
        <f ca="1">IFERROR(__xludf.DUMMYFUNCTION("""COMPUTED_VALUE"""),"")</f>
        <v/>
      </c>
      <c r="W492" s="65" t="str">
        <f ca="1">IFERROR(__xludf.DUMMYFUNCTION("""COMPUTED_VALUE"""),"")</f>
        <v/>
      </c>
      <c r="X492" s="65" t="str">
        <f ca="1">IFERROR(__xludf.DUMMYFUNCTION("""COMPUTED_VALUE"""),"")</f>
        <v/>
      </c>
      <c r="Y492" s="65" t="str">
        <f ca="1">IFERROR(__xludf.DUMMYFUNCTION("""COMPUTED_VALUE"""),"")</f>
        <v/>
      </c>
      <c r="Z492" s="65" t="str">
        <f ca="1">IFERROR(__xludf.DUMMYFUNCTION("""COMPUTED_VALUE"""),"")</f>
        <v/>
      </c>
      <c r="AA492" s="65" t="str">
        <f ca="1">IFERROR(__xludf.DUMMYFUNCTION("""COMPUTED_VALUE"""),"")</f>
        <v/>
      </c>
      <c r="AB492" s="65" t="str">
        <f ca="1">IFERROR(__xludf.DUMMYFUNCTION("""COMPUTED_VALUE"""),"")</f>
        <v/>
      </c>
      <c r="AC492" s="65" t="str">
        <f ca="1">IFERROR(__xludf.DUMMYFUNCTION("""COMPUTED_VALUE"""),"")</f>
        <v/>
      </c>
      <c r="AD492" s="65" t="str">
        <f ca="1">IFERROR(__xludf.DUMMYFUNCTION("""COMPUTED_VALUE"""),"")</f>
        <v/>
      </c>
      <c r="AE492" s="65" t="str">
        <f ca="1">IFERROR(__xludf.DUMMYFUNCTION("""COMPUTED_VALUE"""),"")</f>
        <v/>
      </c>
      <c r="AF492" s="65" t="str">
        <f ca="1">IFERROR(__xludf.DUMMYFUNCTION("""COMPUTED_VALUE"""),"")</f>
        <v/>
      </c>
      <c r="AG492" s="65" t="str">
        <f ca="1">IFERROR(__xludf.DUMMYFUNCTION("""COMPUTED_VALUE"""),"")</f>
        <v/>
      </c>
    </row>
    <row r="493" spans="1:33" ht="13">
      <c r="A493" s="63">
        <v>4</v>
      </c>
      <c r="B493" s="64" t="str">
        <f ca="1">IFERROR(__xludf.DUMMYFUNCTION("""COMPUTED_VALUE"""),"I.E. JULIO CESAR TURBAY A.")</f>
        <v>I.E. JULIO CESAR TURBAY A.</v>
      </c>
      <c r="C493" s="65">
        <f ca="1">IFERROR(__xludf.DUMMYFUNCTION("""COMPUTED_VALUE"""),5)</f>
        <v>5</v>
      </c>
      <c r="D493" s="66" t="str">
        <f ca="1">IFERROR(__xludf.DUMMYFUNCTION("""COMPUTED_VALUE"""),"Pendiente por Digitar")</f>
        <v>Pendiente por Digitar</v>
      </c>
      <c r="E493" s="65" t="str">
        <f ca="1">IFERROR(__xludf.DUMMYFUNCTION("""COMPUTED_VALUE"""),"")</f>
        <v/>
      </c>
      <c r="F493" s="65" t="str">
        <f ca="1">IFERROR(__xludf.DUMMYFUNCTION("""COMPUTED_VALUE"""),"")</f>
        <v/>
      </c>
      <c r="G493" s="65" t="str">
        <f ca="1">IFERROR(__xludf.DUMMYFUNCTION("""COMPUTED_VALUE"""),"")</f>
        <v/>
      </c>
      <c r="H493" s="65" t="str">
        <f ca="1">IFERROR(__xludf.DUMMYFUNCTION("""COMPUTED_VALUE"""),"")</f>
        <v/>
      </c>
      <c r="I493" s="65" t="str">
        <f ca="1">IFERROR(__xludf.DUMMYFUNCTION("""COMPUTED_VALUE"""),"")</f>
        <v/>
      </c>
      <c r="J493" s="65" t="str">
        <f ca="1">IFERROR(__xludf.DUMMYFUNCTION("""COMPUTED_VALUE"""),"")</f>
        <v/>
      </c>
      <c r="K493" s="65" t="str">
        <f ca="1">IFERROR(__xludf.DUMMYFUNCTION("""COMPUTED_VALUE"""),"")</f>
        <v/>
      </c>
      <c r="L493" s="65" t="str">
        <f ca="1">IFERROR(__xludf.DUMMYFUNCTION("""COMPUTED_VALUE"""),"")</f>
        <v/>
      </c>
      <c r="M493" s="65" t="str">
        <f ca="1">IFERROR(__xludf.DUMMYFUNCTION("""COMPUTED_VALUE"""),"")</f>
        <v/>
      </c>
      <c r="N493" s="65" t="str">
        <f ca="1">IFERROR(__xludf.DUMMYFUNCTION("""COMPUTED_VALUE"""),"")</f>
        <v/>
      </c>
      <c r="O493" s="65" t="str">
        <f ca="1">IFERROR(__xludf.DUMMYFUNCTION("""COMPUTED_VALUE"""),"")</f>
        <v/>
      </c>
      <c r="P493" s="65" t="str">
        <f ca="1">IFERROR(__xludf.DUMMYFUNCTION("""COMPUTED_VALUE"""),"")</f>
        <v/>
      </c>
      <c r="Q493" s="65" t="str">
        <f ca="1">IFERROR(__xludf.DUMMYFUNCTION("""COMPUTED_VALUE"""),"")</f>
        <v/>
      </c>
      <c r="R493" s="65" t="str">
        <f ca="1">IFERROR(__xludf.DUMMYFUNCTION("""COMPUTED_VALUE"""),"")</f>
        <v/>
      </c>
      <c r="S493" s="65" t="str">
        <f ca="1">IFERROR(__xludf.DUMMYFUNCTION("""COMPUTED_VALUE"""),"")</f>
        <v/>
      </c>
      <c r="T493" s="65" t="str">
        <f ca="1">IFERROR(__xludf.DUMMYFUNCTION("""COMPUTED_VALUE"""),"")</f>
        <v/>
      </c>
      <c r="U493" s="65" t="str">
        <f ca="1">IFERROR(__xludf.DUMMYFUNCTION("""COMPUTED_VALUE"""),"")</f>
        <v/>
      </c>
      <c r="V493" s="65" t="str">
        <f ca="1">IFERROR(__xludf.DUMMYFUNCTION("""COMPUTED_VALUE"""),"")</f>
        <v/>
      </c>
      <c r="W493" s="65" t="str">
        <f ca="1">IFERROR(__xludf.DUMMYFUNCTION("""COMPUTED_VALUE"""),"")</f>
        <v/>
      </c>
      <c r="X493" s="65" t="str">
        <f ca="1">IFERROR(__xludf.DUMMYFUNCTION("""COMPUTED_VALUE"""),"")</f>
        <v/>
      </c>
      <c r="Y493" s="65" t="str">
        <f ca="1">IFERROR(__xludf.DUMMYFUNCTION("""COMPUTED_VALUE"""),"")</f>
        <v/>
      </c>
      <c r="Z493" s="65" t="str">
        <f ca="1">IFERROR(__xludf.DUMMYFUNCTION("""COMPUTED_VALUE"""),"")</f>
        <v/>
      </c>
      <c r="AA493" s="65" t="str">
        <f ca="1">IFERROR(__xludf.DUMMYFUNCTION("""COMPUTED_VALUE"""),"")</f>
        <v/>
      </c>
      <c r="AB493" s="65" t="str">
        <f ca="1">IFERROR(__xludf.DUMMYFUNCTION("""COMPUTED_VALUE"""),"")</f>
        <v/>
      </c>
      <c r="AC493" s="65" t="str">
        <f ca="1">IFERROR(__xludf.DUMMYFUNCTION("""COMPUTED_VALUE"""),"")</f>
        <v/>
      </c>
      <c r="AD493" s="65" t="str">
        <f ca="1">IFERROR(__xludf.DUMMYFUNCTION("""COMPUTED_VALUE"""),"")</f>
        <v/>
      </c>
      <c r="AE493" s="65" t="str">
        <f ca="1">IFERROR(__xludf.DUMMYFUNCTION("""COMPUTED_VALUE"""),"")</f>
        <v/>
      </c>
      <c r="AF493" s="65" t="str">
        <f ca="1">IFERROR(__xludf.DUMMYFUNCTION("""COMPUTED_VALUE"""),"")</f>
        <v/>
      </c>
      <c r="AG493" s="65" t="str">
        <f ca="1">IFERROR(__xludf.DUMMYFUNCTION("""COMPUTED_VALUE"""),"")</f>
        <v/>
      </c>
    </row>
    <row r="494" spans="1:33" ht="13">
      <c r="A494" s="63">
        <v>4</v>
      </c>
      <c r="B494" s="64" t="str">
        <f ca="1">IFERROR(__xludf.DUMMYFUNCTION("""COMPUTED_VALUE"""),"I.E. JULIO CESAR TURBAY A.")</f>
        <v>I.E. JULIO CESAR TURBAY A.</v>
      </c>
      <c r="C494" s="65">
        <f ca="1">IFERROR(__xludf.DUMMYFUNCTION("""COMPUTED_VALUE"""),6)</f>
        <v>6</v>
      </c>
      <c r="D494" s="66" t="str">
        <f ca="1">IFERROR(__xludf.DUMMYFUNCTION("""COMPUTED_VALUE"""),"Pendiente por Digitar")</f>
        <v>Pendiente por Digitar</v>
      </c>
      <c r="E494" s="65" t="str">
        <f ca="1">IFERROR(__xludf.DUMMYFUNCTION("""COMPUTED_VALUE"""),"")</f>
        <v/>
      </c>
      <c r="F494" s="65" t="str">
        <f ca="1">IFERROR(__xludf.DUMMYFUNCTION("""COMPUTED_VALUE"""),"")</f>
        <v/>
      </c>
      <c r="G494" s="65" t="str">
        <f ca="1">IFERROR(__xludf.DUMMYFUNCTION("""COMPUTED_VALUE"""),"")</f>
        <v/>
      </c>
      <c r="H494" s="65" t="str">
        <f ca="1">IFERROR(__xludf.DUMMYFUNCTION("""COMPUTED_VALUE"""),"")</f>
        <v/>
      </c>
      <c r="I494" s="65" t="str">
        <f ca="1">IFERROR(__xludf.DUMMYFUNCTION("""COMPUTED_VALUE"""),"")</f>
        <v/>
      </c>
      <c r="J494" s="65" t="str">
        <f ca="1">IFERROR(__xludf.DUMMYFUNCTION("""COMPUTED_VALUE"""),"")</f>
        <v/>
      </c>
      <c r="K494" s="65" t="str">
        <f ca="1">IFERROR(__xludf.DUMMYFUNCTION("""COMPUTED_VALUE"""),"")</f>
        <v/>
      </c>
      <c r="L494" s="65" t="str">
        <f ca="1">IFERROR(__xludf.DUMMYFUNCTION("""COMPUTED_VALUE"""),"")</f>
        <v/>
      </c>
      <c r="M494" s="65" t="str">
        <f ca="1">IFERROR(__xludf.DUMMYFUNCTION("""COMPUTED_VALUE"""),"")</f>
        <v/>
      </c>
      <c r="N494" s="65" t="str">
        <f ca="1">IFERROR(__xludf.DUMMYFUNCTION("""COMPUTED_VALUE"""),"")</f>
        <v/>
      </c>
      <c r="O494" s="65" t="str">
        <f ca="1">IFERROR(__xludf.DUMMYFUNCTION("""COMPUTED_VALUE"""),"")</f>
        <v/>
      </c>
      <c r="P494" s="65" t="str">
        <f ca="1">IFERROR(__xludf.DUMMYFUNCTION("""COMPUTED_VALUE"""),"")</f>
        <v/>
      </c>
      <c r="Q494" s="65" t="str">
        <f ca="1">IFERROR(__xludf.DUMMYFUNCTION("""COMPUTED_VALUE"""),"")</f>
        <v/>
      </c>
      <c r="R494" s="65" t="str">
        <f ca="1">IFERROR(__xludf.DUMMYFUNCTION("""COMPUTED_VALUE"""),"")</f>
        <v/>
      </c>
      <c r="S494" s="65" t="str">
        <f ca="1">IFERROR(__xludf.DUMMYFUNCTION("""COMPUTED_VALUE"""),"")</f>
        <v/>
      </c>
      <c r="T494" s="65" t="str">
        <f ca="1">IFERROR(__xludf.DUMMYFUNCTION("""COMPUTED_VALUE"""),"")</f>
        <v/>
      </c>
      <c r="U494" s="65" t="str">
        <f ca="1">IFERROR(__xludf.DUMMYFUNCTION("""COMPUTED_VALUE"""),"")</f>
        <v/>
      </c>
      <c r="V494" s="65" t="str">
        <f ca="1">IFERROR(__xludf.DUMMYFUNCTION("""COMPUTED_VALUE"""),"")</f>
        <v/>
      </c>
      <c r="W494" s="65" t="str">
        <f ca="1">IFERROR(__xludf.DUMMYFUNCTION("""COMPUTED_VALUE"""),"")</f>
        <v/>
      </c>
      <c r="X494" s="65" t="str">
        <f ca="1">IFERROR(__xludf.DUMMYFUNCTION("""COMPUTED_VALUE"""),"")</f>
        <v/>
      </c>
      <c r="Y494" s="65" t="str">
        <f ca="1">IFERROR(__xludf.DUMMYFUNCTION("""COMPUTED_VALUE"""),"")</f>
        <v/>
      </c>
      <c r="Z494" s="65" t="str">
        <f ca="1">IFERROR(__xludf.DUMMYFUNCTION("""COMPUTED_VALUE"""),"")</f>
        <v/>
      </c>
      <c r="AA494" s="65" t="str">
        <f ca="1">IFERROR(__xludf.DUMMYFUNCTION("""COMPUTED_VALUE"""),"")</f>
        <v/>
      </c>
      <c r="AB494" s="65" t="str">
        <f ca="1">IFERROR(__xludf.DUMMYFUNCTION("""COMPUTED_VALUE"""),"")</f>
        <v/>
      </c>
      <c r="AC494" s="65" t="str">
        <f ca="1">IFERROR(__xludf.DUMMYFUNCTION("""COMPUTED_VALUE"""),"")</f>
        <v/>
      </c>
      <c r="AD494" s="65" t="str">
        <f ca="1">IFERROR(__xludf.DUMMYFUNCTION("""COMPUTED_VALUE"""),"")</f>
        <v/>
      </c>
      <c r="AE494" s="65" t="str">
        <f ca="1">IFERROR(__xludf.DUMMYFUNCTION("""COMPUTED_VALUE"""),"")</f>
        <v/>
      </c>
      <c r="AF494" s="65" t="str">
        <f ca="1">IFERROR(__xludf.DUMMYFUNCTION("""COMPUTED_VALUE"""),"")</f>
        <v/>
      </c>
      <c r="AG494" s="65" t="str">
        <f ca="1">IFERROR(__xludf.DUMMYFUNCTION("""COMPUTED_VALUE"""),"")</f>
        <v/>
      </c>
    </row>
    <row r="495" spans="1:33" ht="13">
      <c r="A495" s="63">
        <v>4</v>
      </c>
      <c r="B495" s="64" t="str">
        <f ca="1">IFERROR(__xludf.DUMMYFUNCTION("""COMPUTED_VALUE"""),"I.E. JULIO CESAR TURBAY A.")</f>
        <v>I.E. JULIO CESAR TURBAY A.</v>
      </c>
      <c r="C495" s="65">
        <f ca="1">IFERROR(__xludf.DUMMYFUNCTION("""COMPUTED_VALUE"""),7)</f>
        <v>7</v>
      </c>
      <c r="D495" s="66" t="str">
        <f ca="1">IFERROR(__xludf.DUMMYFUNCTION("""COMPUTED_VALUE"""),"Pendiente por Digitar")</f>
        <v>Pendiente por Digitar</v>
      </c>
      <c r="E495" s="65" t="str">
        <f ca="1">IFERROR(__xludf.DUMMYFUNCTION("""COMPUTED_VALUE"""),"")</f>
        <v/>
      </c>
      <c r="F495" s="65" t="str">
        <f ca="1">IFERROR(__xludf.DUMMYFUNCTION("""COMPUTED_VALUE"""),"")</f>
        <v/>
      </c>
      <c r="G495" s="65" t="str">
        <f ca="1">IFERROR(__xludf.DUMMYFUNCTION("""COMPUTED_VALUE"""),"")</f>
        <v/>
      </c>
      <c r="H495" s="65" t="str">
        <f ca="1">IFERROR(__xludf.DUMMYFUNCTION("""COMPUTED_VALUE"""),"")</f>
        <v/>
      </c>
      <c r="I495" s="65" t="str">
        <f ca="1">IFERROR(__xludf.DUMMYFUNCTION("""COMPUTED_VALUE"""),"")</f>
        <v/>
      </c>
      <c r="J495" s="65" t="str">
        <f ca="1">IFERROR(__xludf.DUMMYFUNCTION("""COMPUTED_VALUE"""),"")</f>
        <v/>
      </c>
      <c r="K495" s="65" t="str">
        <f ca="1">IFERROR(__xludf.DUMMYFUNCTION("""COMPUTED_VALUE"""),"")</f>
        <v/>
      </c>
      <c r="L495" s="65" t="str">
        <f ca="1">IFERROR(__xludf.DUMMYFUNCTION("""COMPUTED_VALUE"""),"")</f>
        <v/>
      </c>
      <c r="M495" s="65" t="str">
        <f ca="1">IFERROR(__xludf.DUMMYFUNCTION("""COMPUTED_VALUE"""),"")</f>
        <v/>
      </c>
      <c r="N495" s="65" t="str">
        <f ca="1">IFERROR(__xludf.DUMMYFUNCTION("""COMPUTED_VALUE"""),"")</f>
        <v/>
      </c>
      <c r="O495" s="65" t="str">
        <f ca="1">IFERROR(__xludf.DUMMYFUNCTION("""COMPUTED_VALUE"""),"")</f>
        <v/>
      </c>
      <c r="P495" s="65" t="str">
        <f ca="1">IFERROR(__xludf.DUMMYFUNCTION("""COMPUTED_VALUE"""),"")</f>
        <v/>
      </c>
      <c r="Q495" s="65" t="str">
        <f ca="1">IFERROR(__xludf.DUMMYFUNCTION("""COMPUTED_VALUE"""),"")</f>
        <v/>
      </c>
      <c r="R495" s="65" t="str">
        <f ca="1">IFERROR(__xludf.DUMMYFUNCTION("""COMPUTED_VALUE"""),"")</f>
        <v/>
      </c>
      <c r="S495" s="65" t="str">
        <f ca="1">IFERROR(__xludf.DUMMYFUNCTION("""COMPUTED_VALUE"""),"")</f>
        <v/>
      </c>
      <c r="T495" s="65" t="str">
        <f ca="1">IFERROR(__xludf.DUMMYFUNCTION("""COMPUTED_VALUE"""),"")</f>
        <v/>
      </c>
      <c r="U495" s="65" t="str">
        <f ca="1">IFERROR(__xludf.DUMMYFUNCTION("""COMPUTED_VALUE"""),"")</f>
        <v/>
      </c>
      <c r="V495" s="65" t="str">
        <f ca="1">IFERROR(__xludf.DUMMYFUNCTION("""COMPUTED_VALUE"""),"")</f>
        <v/>
      </c>
      <c r="W495" s="65" t="str">
        <f ca="1">IFERROR(__xludf.DUMMYFUNCTION("""COMPUTED_VALUE"""),"")</f>
        <v/>
      </c>
      <c r="X495" s="65" t="str">
        <f ca="1">IFERROR(__xludf.DUMMYFUNCTION("""COMPUTED_VALUE"""),"")</f>
        <v/>
      </c>
      <c r="Y495" s="65" t="str">
        <f ca="1">IFERROR(__xludf.DUMMYFUNCTION("""COMPUTED_VALUE"""),"")</f>
        <v/>
      </c>
      <c r="Z495" s="65" t="str">
        <f ca="1">IFERROR(__xludf.DUMMYFUNCTION("""COMPUTED_VALUE"""),"")</f>
        <v/>
      </c>
      <c r="AA495" s="65" t="str">
        <f ca="1">IFERROR(__xludf.DUMMYFUNCTION("""COMPUTED_VALUE"""),"")</f>
        <v/>
      </c>
      <c r="AB495" s="65" t="str">
        <f ca="1">IFERROR(__xludf.DUMMYFUNCTION("""COMPUTED_VALUE"""),"")</f>
        <v/>
      </c>
      <c r="AC495" s="65" t="str">
        <f ca="1">IFERROR(__xludf.DUMMYFUNCTION("""COMPUTED_VALUE"""),"")</f>
        <v/>
      </c>
      <c r="AD495" s="65" t="str">
        <f ca="1">IFERROR(__xludf.DUMMYFUNCTION("""COMPUTED_VALUE"""),"")</f>
        <v/>
      </c>
      <c r="AE495" s="65" t="str">
        <f ca="1">IFERROR(__xludf.DUMMYFUNCTION("""COMPUTED_VALUE"""),"")</f>
        <v/>
      </c>
      <c r="AF495" s="65" t="str">
        <f ca="1">IFERROR(__xludf.DUMMYFUNCTION("""COMPUTED_VALUE"""),"")</f>
        <v/>
      </c>
      <c r="AG495" s="65" t="str">
        <f ca="1">IFERROR(__xludf.DUMMYFUNCTION("""COMPUTED_VALUE"""),"")</f>
        <v/>
      </c>
    </row>
    <row r="496" spans="1:33" ht="13">
      <c r="A496" s="63">
        <v>4</v>
      </c>
      <c r="B496" s="64" t="str">
        <f ca="1">IFERROR(__xludf.DUMMYFUNCTION("""COMPUTED_VALUE"""),"I.E. JULIO CESAR TURBAY A.")</f>
        <v>I.E. JULIO CESAR TURBAY A.</v>
      </c>
      <c r="C496" s="65">
        <f ca="1">IFERROR(__xludf.DUMMYFUNCTION("""COMPUTED_VALUE"""),8)</f>
        <v>8</v>
      </c>
      <c r="D496" s="66" t="str">
        <f ca="1">IFERROR(__xludf.DUMMYFUNCTION("""COMPUTED_VALUE"""),"Pendiente por Digitar")</f>
        <v>Pendiente por Digitar</v>
      </c>
      <c r="E496" s="65" t="str">
        <f ca="1">IFERROR(__xludf.DUMMYFUNCTION("""COMPUTED_VALUE"""),"")</f>
        <v/>
      </c>
      <c r="F496" s="65" t="str">
        <f ca="1">IFERROR(__xludf.DUMMYFUNCTION("""COMPUTED_VALUE"""),"")</f>
        <v/>
      </c>
      <c r="G496" s="65" t="str">
        <f ca="1">IFERROR(__xludf.DUMMYFUNCTION("""COMPUTED_VALUE"""),"")</f>
        <v/>
      </c>
      <c r="H496" s="65" t="str">
        <f ca="1">IFERROR(__xludf.DUMMYFUNCTION("""COMPUTED_VALUE"""),"")</f>
        <v/>
      </c>
      <c r="I496" s="65" t="str">
        <f ca="1">IFERROR(__xludf.DUMMYFUNCTION("""COMPUTED_VALUE"""),"")</f>
        <v/>
      </c>
      <c r="J496" s="65" t="str">
        <f ca="1">IFERROR(__xludf.DUMMYFUNCTION("""COMPUTED_VALUE"""),"")</f>
        <v/>
      </c>
      <c r="K496" s="65" t="str">
        <f ca="1">IFERROR(__xludf.DUMMYFUNCTION("""COMPUTED_VALUE"""),"")</f>
        <v/>
      </c>
      <c r="L496" s="65" t="str">
        <f ca="1">IFERROR(__xludf.DUMMYFUNCTION("""COMPUTED_VALUE"""),"")</f>
        <v/>
      </c>
      <c r="M496" s="65" t="str">
        <f ca="1">IFERROR(__xludf.DUMMYFUNCTION("""COMPUTED_VALUE"""),"")</f>
        <v/>
      </c>
      <c r="N496" s="65" t="str">
        <f ca="1">IFERROR(__xludf.DUMMYFUNCTION("""COMPUTED_VALUE"""),"")</f>
        <v/>
      </c>
      <c r="O496" s="65" t="str">
        <f ca="1">IFERROR(__xludf.DUMMYFUNCTION("""COMPUTED_VALUE"""),"")</f>
        <v/>
      </c>
      <c r="P496" s="65" t="str">
        <f ca="1">IFERROR(__xludf.DUMMYFUNCTION("""COMPUTED_VALUE"""),"")</f>
        <v/>
      </c>
      <c r="Q496" s="65" t="str">
        <f ca="1">IFERROR(__xludf.DUMMYFUNCTION("""COMPUTED_VALUE"""),"")</f>
        <v/>
      </c>
      <c r="R496" s="65" t="str">
        <f ca="1">IFERROR(__xludf.DUMMYFUNCTION("""COMPUTED_VALUE"""),"")</f>
        <v/>
      </c>
      <c r="S496" s="65" t="str">
        <f ca="1">IFERROR(__xludf.DUMMYFUNCTION("""COMPUTED_VALUE"""),"")</f>
        <v/>
      </c>
      <c r="T496" s="65" t="str">
        <f ca="1">IFERROR(__xludf.DUMMYFUNCTION("""COMPUTED_VALUE"""),"")</f>
        <v/>
      </c>
      <c r="U496" s="65" t="str">
        <f ca="1">IFERROR(__xludf.DUMMYFUNCTION("""COMPUTED_VALUE"""),"")</f>
        <v/>
      </c>
      <c r="V496" s="65" t="str">
        <f ca="1">IFERROR(__xludf.DUMMYFUNCTION("""COMPUTED_VALUE"""),"")</f>
        <v/>
      </c>
      <c r="W496" s="65" t="str">
        <f ca="1">IFERROR(__xludf.DUMMYFUNCTION("""COMPUTED_VALUE"""),"")</f>
        <v/>
      </c>
      <c r="X496" s="65" t="str">
        <f ca="1">IFERROR(__xludf.DUMMYFUNCTION("""COMPUTED_VALUE"""),"")</f>
        <v/>
      </c>
      <c r="Y496" s="65" t="str">
        <f ca="1">IFERROR(__xludf.DUMMYFUNCTION("""COMPUTED_VALUE"""),"")</f>
        <v/>
      </c>
      <c r="Z496" s="65" t="str">
        <f ca="1">IFERROR(__xludf.DUMMYFUNCTION("""COMPUTED_VALUE"""),"")</f>
        <v/>
      </c>
      <c r="AA496" s="65" t="str">
        <f ca="1">IFERROR(__xludf.DUMMYFUNCTION("""COMPUTED_VALUE"""),"")</f>
        <v/>
      </c>
      <c r="AB496" s="65" t="str">
        <f ca="1">IFERROR(__xludf.DUMMYFUNCTION("""COMPUTED_VALUE"""),"")</f>
        <v/>
      </c>
      <c r="AC496" s="65" t="str">
        <f ca="1">IFERROR(__xludf.DUMMYFUNCTION("""COMPUTED_VALUE"""),"")</f>
        <v/>
      </c>
      <c r="AD496" s="65" t="str">
        <f ca="1">IFERROR(__xludf.DUMMYFUNCTION("""COMPUTED_VALUE"""),"")</f>
        <v/>
      </c>
      <c r="AE496" s="65" t="str">
        <f ca="1">IFERROR(__xludf.DUMMYFUNCTION("""COMPUTED_VALUE"""),"")</f>
        <v/>
      </c>
      <c r="AF496" s="65" t="str">
        <f ca="1">IFERROR(__xludf.DUMMYFUNCTION("""COMPUTED_VALUE"""),"")</f>
        <v/>
      </c>
      <c r="AG496" s="65" t="str">
        <f ca="1">IFERROR(__xludf.DUMMYFUNCTION("""COMPUTED_VALUE"""),"")</f>
        <v/>
      </c>
    </row>
    <row r="497" spans="1:33" ht="13">
      <c r="A497" s="63">
        <v>4</v>
      </c>
      <c r="B497" s="64" t="str">
        <f ca="1">IFERROR(__xludf.DUMMYFUNCTION("""COMPUTED_VALUE"""),"I.E. JULIO CESAR TURBAY A.")</f>
        <v>I.E. JULIO CESAR TURBAY A.</v>
      </c>
      <c r="C497" s="65">
        <f ca="1">IFERROR(__xludf.DUMMYFUNCTION("""COMPUTED_VALUE"""),9)</f>
        <v>9</v>
      </c>
      <c r="D497" s="66" t="str">
        <f ca="1">IFERROR(__xludf.DUMMYFUNCTION("""COMPUTED_VALUE"""),"Pendiente por Digitar")</f>
        <v>Pendiente por Digitar</v>
      </c>
      <c r="E497" s="65" t="str">
        <f ca="1">IFERROR(__xludf.DUMMYFUNCTION("""COMPUTED_VALUE"""),"")</f>
        <v/>
      </c>
      <c r="F497" s="65" t="str">
        <f ca="1">IFERROR(__xludf.DUMMYFUNCTION("""COMPUTED_VALUE"""),"")</f>
        <v/>
      </c>
      <c r="G497" s="65" t="str">
        <f ca="1">IFERROR(__xludf.DUMMYFUNCTION("""COMPUTED_VALUE"""),"")</f>
        <v/>
      </c>
      <c r="H497" s="65" t="str">
        <f ca="1">IFERROR(__xludf.DUMMYFUNCTION("""COMPUTED_VALUE"""),"")</f>
        <v/>
      </c>
      <c r="I497" s="65" t="str">
        <f ca="1">IFERROR(__xludf.DUMMYFUNCTION("""COMPUTED_VALUE"""),"")</f>
        <v/>
      </c>
      <c r="J497" s="65" t="str">
        <f ca="1">IFERROR(__xludf.DUMMYFUNCTION("""COMPUTED_VALUE"""),"")</f>
        <v/>
      </c>
      <c r="K497" s="65" t="str">
        <f ca="1">IFERROR(__xludf.DUMMYFUNCTION("""COMPUTED_VALUE"""),"")</f>
        <v/>
      </c>
      <c r="L497" s="65" t="str">
        <f ca="1">IFERROR(__xludf.DUMMYFUNCTION("""COMPUTED_VALUE"""),"")</f>
        <v/>
      </c>
      <c r="M497" s="65" t="str">
        <f ca="1">IFERROR(__xludf.DUMMYFUNCTION("""COMPUTED_VALUE"""),"")</f>
        <v/>
      </c>
      <c r="N497" s="65" t="str">
        <f ca="1">IFERROR(__xludf.DUMMYFUNCTION("""COMPUTED_VALUE"""),"")</f>
        <v/>
      </c>
      <c r="O497" s="65" t="str">
        <f ca="1">IFERROR(__xludf.DUMMYFUNCTION("""COMPUTED_VALUE"""),"")</f>
        <v/>
      </c>
      <c r="P497" s="65" t="str">
        <f ca="1">IFERROR(__xludf.DUMMYFUNCTION("""COMPUTED_VALUE"""),"")</f>
        <v/>
      </c>
      <c r="Q497" s="65" t="str">
        <f ca="1">IFERROR(__xludf.DUMMYFUNCTION("""COMPUTED_VALUE"""),"")</f>
        <v/>
      </c>
      <c r="R497" s="65" t="str">
        <f ca="1">IFERROR(__xludf.DUMMYFUNCTION("""COMPUTED_VALUE"""),"")</f>
        <v/>
      </c>
      <c r="S497" s="65" t="str">
        <f ca="1">IFERROR(__xludf.DUMMYFUNCTION("""COMPUTED_VALUE"""),"")</f>
        <v/>
      </c>
      <c r="T497" s="65" t="str">
        <f ca="1">IFERROR(__xludf.DUMMYFUNCTION("""COMPUTED_VALUE"""),"")</f>
        <v/>
      </c>
      <c r="U497" s="65" t="str">
        <f ca="1">IFERROR(__xludf.DUMMYFUNCTION("""COMPUTED_VALUE"""),"")</f>
        <v/>
      </c>
      <c r="V497" s="65" t="str">
        <f ca="1">IFERROR(__xludf.DUMMYFUNCTION("""COMPUTED_VALUE"""),"")</f>
        <v/>
      </c>
      <c r="W497" s="65" t="str">
        <f ca="1">IFERROR(__xludf.DUMMYFUNCTION("""COMPUTED_VALUE"""),"")</f>
        <v/>
      </c>
      <c r="X497" s="65" t="str">
        <f ca="1">IFERROR(__xludf.DUMMYFUNCTION("""COMPUTED_VALUE"""),"")</f>
        <v/>
      </c>
      <c r="Y497" s="65" t="str">
        <f ca="1">IFERROR(__xludf.DUMMYFUNCTION("""COMPUTED_VALUE"""),"")</f>
        <v/>
      </c>
      <c r="Z497" s="65" t="str">
        <f ca="1">IFERROR(__xludf.DUMMYFUNCTION("""COMPUTED_VALUE"""),"")</f>
        <v/>
      </c>
      <c r="AA497" s="65" t="str">
        <f ca="1">IFERROR(__xludf.DUMMYFUNCTION("""COMPUTED_VALUE"""),"")</f>
        <v/>
      </c>
      <c r="AB497" s="65" t="str">
        <f ca="1">IFERROR(__xludf.DUMMYFUNCTION("""COMPUTED_VALUE"""),"")</f>
        <v/>
      </c>
      <c r="AC497" s="65" t="str">
        <f ca="1">IFERROR(__xludf.DUMMYFUNCTION("""COMPUTED_VALUE"""),"")</f>
        <v/>
      </c>
      <c r="AD497" s="65" t="str">
        <f ca="1">IFERROR(__xludf.DUMMYFUNCTION("""COMPUTED_VALUE"""),"")</f>
        <v/>
      </c>
      <c r="AE497" s="65" t="str">
        <f ca="1">IFERROR(__xludf.DUMMYFUNCTION("""COMPUTED_VALUE"""),"")</f>
        <v/>
      </c>
      <c r="AF497" s="65" t="str">
        <f ca="1">IFERROR(__xludf.DUMMYFUNCTION("""COMPUTED_VALUE"""),"")</f>
        <v/>
      </c>
      <c r="AG497" s="65" t="str">
        <f ca="1">IFERROR(__xludf.DUMMYFUNCTION("""COMPUTED_VALUE"""),"")</f>
        <v/>
      </c>
    </row>
    <row r="498" spans="1:33" ht="13">
      <c r="A498" s="63">
        <v>4</v>
      </c>
      <c r="B498" s="64" t="str">
        <f ca="1">IFERROR(__xludf.DUMMYFUNCTION("""COMPUTED_VALUE"""),"I.E. JULIO CESAR TURBAY A.")</f>
        <v>I.E. JULIO CESAR TURBAY A.</v>
      </c>
      <c r="C498" s="65">
        <f ca="1">IFERROR(__xludf.DUMMYFUNCTION("""COMPUTED_VALUE"""),10)</f>
        <v>10</v>
      </c>
      <c r="D498" s="66" t="str">
        <f ca="1">IFERROR(__xludf.DUMMYFUNCTION("""COMPUTED_VALUE"""),"Pendiente por Digitar")</f>
        <v>Pendiente por Digitar</v>
      </c>
      <c r="E498" s="65" t="str">
        <f ca="1">IFERROR(__xludf.DUMMYFUNCTION("""COMPUTED_VALUE"""),"")</f>
        <v/>
      </c>
      <c r="F498" s="65" t="str">
        <f ca="1">IFERROR(__xludf.DUMMYFUNCTION("""COMPUTED_VALUE"""),"")</f>
        <v/>
      </c>
      <c r="G498" s="65" t="str">
        <f ca="1">IFERROR(__xludf.DUMMYFUNCTION("""COMPUTED_VALUE"""),"")</f>
        <v/>
      </c>
      <c r="H498" s="65" t="str">
        <f ca="1">IFERROR(__xludf.DUMMYFUNCTION("""COMPUTED_VALUE"""),"")</f>
        <v/>
      </c>
      <c r="I498" s="65" t="str">
        <f ca="1">IFERROR(__xludf.DUMMYFUNCTION("""COMPUTED_VALUE"""),"")</f>
        <v/>
      </c>
      <c r="J498" s="65" t="str">
        <f ca="1">IFERROR(__xludf.DUMMYFUNCTION("""COMPUTED_VALUE"""),"")</f>
        <v/>
      </c>
      <c r="K498" s="65" t="str">
        <f ca="1">IFERROR(__xludf.DUMMYFUNCTION("""COMPUTED_VALUE"""),"")</f>
        <v/>
      </c>
      <c r="L498" s="65" t="str">
        <f ca="1">IFERROR(__xludf.DUMMYFUNCTION("""COMPUTED_VALUE"""),"")</f>
        <v/>
      </c>
      <c r="M498" s="65" t="str">
        <f ca="1">IFERROR(__xludf.DUMMYFUNCTION("""COMPUTED_VALUE"""),"")</f>
        <v/>
      </c>
      <c r="N498" s="65" t="str">
        <f ca="1">IFERROR(__xludf.DUMMYFUNCTION("""COMPUTED_VALUE"""),"")</f>
        <v/>
      </c>
      <c r="O498" s="65" t="str">
        <f ca="1">IFERROR(__xludf.DUMMYFUNCTION("""COMPUTED_VALUE"""),"")</f>
        <v/>
      </c>
      <c r="P498" s="65" t="str">
        <f ca="1">IFERROR(__xludf.DUMMYFUNCTION("""COMPUTED_VALUE"""),"")</f>
        <v/>
      </c>
      <c r="Q498" s="65" t="str">
        <f ca="1">IFERROR(__xludf.DUMMYFUNCTION("""COMPUTED_VALUE"""),"")</f>
        <v/>
      </c>
      <c r="R498" s="65" t="str">
        <f ca="1">IFERROR(__xludf.DUMMYFUNCTION("""COMPUTED_VALUE"""),"")</f>
        <v/>
      </c>
      <c r="S498" s="65" t="str">
        <f ca="1">IFERROR(__xludf.DUMMYFUNCTION("""COMPUTED_VALUE"""),"")</f>
        <v/>
      </c>
      <c r="T498" s="65" t="str">
        <f ca="1">IFERROR(__xludf.DUMMYFUNCTION("""COMPUTED_VALUE"""),"")</f>
        <v/>
      </c>
      <c r="U498" s="65" t="str">
        <f ca="1">IFERROR(__xludf.DUMMYFUNCTION("""COMPUTED_VALUE"""),"")</f>
        <v/>
      </c>
      <c r="V498" s="65" t="str">
        <f ca="1">IFERROR(__xludf.DUMMYFUNCTION("""COMPUTED_VALUE"""),"")</f>
        <v/>
      </c>
      <c r="W498" s="65" t="str">
        <f ca="1">IFERROR(__xludf.DUMMYFUNCTION("""COMPUTED_VALUE"""),"")</f>
        <v/>
      </c>
      <c r="X498" s="65" t="str">
        <f ca="1">IFERROR(__xludf.DUMMYFUNCTION("""COMPUTED_VALUE"""),"")</f>
        <v/>
      </c>
      <c r="Y498" s="65" t="str">
        <f ca="1">IFERROR(__xludf.DUMMYFUNCTION("""COMPUTED_VALUE"""),"")</f>
        <v/>
      </c>
      <c r="Z498" s="65" t="str">
        <f ca="1">IFERROR(__xludf.DUMMYFUNCTION("""COMPUTED_VALUE"""),"")</f>
        <v/>
      </c>
      <c r="AA498" s="65" t="str">
        <f ca="1">IFERROR(__xludf.DUMMYFUNCTION("""COMPUTED_VALUE"""),"")</f>
        <v/>
      </c>
      <c r="AB498" s="65" t="str">
        <f ca="1">IFERROR(__xludf.DUMMYFUNCTION("""COMPUTED_VALUE"""),"")</f>
        <v/>
      </c>
      <c r="AC498" s="65" t="str">
        <f ca="1">IFERROR(__xludf.DUMMYFUNCTION("""COMPUTED_VALUE"""),"")</f>
        <v/>
      </c>
      <c r="AD498" s="65" t="str">
        <f ca="1">IFERROR(__xludf.DUMMYFUNCTION("""COMPUTED_VALUE"""),"")</f>
        <v/>
      </c>
      <c r="AE498" s="65" t="str">
        <f ca="1">IFERROR(__xludf.DUMMYFUNCTION("""COMPUTED_VALUE"""),"")</f>
        <v/>
      </c>
      <c r="AF498" s="65" t="str">
        <f ca="1">IFERROR(__xludf.DUMMYFUNCTION("""COMPUTED_VALUE"""),"")</f>
        <v/>
      </c>
      <c r="AG498" s="65" t="str">
        <f ca="1">IFERROR(__xludf.DUMMYFUNCTION("""COMPUTED_VALUE"""),"")</f>
        <v/>
      </c>
    </row>
    <row r="499" spans="1:33" ht="13">
      <c r="A499" s="63">
        <v>4</v>
      </c>
      <c r="B499" s="64" t="str">
        <f ca="1">IFERROR(__xludf.DUMMYFUNCTION("""COMPUTED_VALUE"""),"I.E. JULIO CESAR TURBAY A.")</f>
        <v>I.E. JULIO CESAR TURBAY A.</v>
      </c>
      <c r="C499" s="65">
        <f ca="1">IFERROR(__xludf.DUMMYFUNCTION("""COMPUTED_VALUE"""),11)</f>
        <v>11</v>
      </c>
      <c r="D499" s="66" t="str">
        <f ca="1">IFERROR(__xludf.DUMMYFUNCTION("""COMPUTED_VALUE"""),"Pendiente por Digitar")</f>
        <v>Pendiente por Digitar</v>
      </c>
      <c r="E499" s="65" t="str">
        <f ca="1">IFERROR(__xludf.DUMMYFUNCTION("""COMPUTED_VALUE"""),"")</f>
        <v/>
      </c>
      <c r="F499" s="65" t="str">
        <f ca="1">IFERROR(__xludf.DUMMYFUNCTION("""COMPUTED_VALUE"""),"")</f>
        <v/>
      </c>
      <c r="G499" s="65" t="str">
        <f ca="1">IFERROR(__xludf.DUMMYFUNCTION("""COMPUTED_VALUE"""),"")</f>
        <v/>
      </c>
      <c r="H499" s="65" t="str">
        <f ca="1">IFERROR(__xludf.DUMMYFUNCTION("""COMPUTED_VALUE"""),"")</f>
        <v/>
      </c>
      <c r="I499" s="65" t="str">
        <f ca="1">IFERROR(__xludf.DUMMYFUNCTION("""COMPUTED_VALUE"""),"")</f>
        <v/>
      </c>
      <c r="J499" s="65" t="str">
        <f ca="1">IFERROR(__xludf.DUMMYFUNCTION("""COMPUTED_VALUE"""),"")</f>
        <v/>
      </c>
      <c r="K499" s="65" t="str">
        <f ca="1">IFERROR(__xludf.DUMMYFUNCTION("""COMPUTED_VALUE"""),"")</f>
        <v/>
      </c>
      <c r="L499" s="65" t="str">
        <f ca="1">IFERROR(__xludf.DUMMYFUNCTION("""COMPUTED_VALUE"""),"")</f>
        <v/>
      </c>
      <c r="M499" s="65" t="str">
        <f ca="1">IFERROR(__xludf.DUMMYFUNCTION("""COMPUTED_VALUE"""),"")</f>
        <v/>
      </c>
      <c r="N499" s="65" t="str">
        <f ca="1">IFERROR(__xludf.DUMMYFUNCTION("""COMPUTED_VALUE"""),"")</f>
        <v/>
      </c>
      <c r="O499" s="65" t="str">
        <f ca="1">IFERROR(__xludf.DUMMYFUNCTION("""COMPUTED_VALUE"""),"")</f>
        <v/>
      </c>
      <c r="P499" s="65" t="str">
        <f ca="1">IFERROR(__xludf.DUMMYFUNCTION("""COMPUTED_VALUE"""),"")</f>
        <v/>
      </c>
      <c r="Q499" s="65" t="str">
        <f ca="1">IFERROR(__xludf.DUMMYFUNCTION("""COMPUTED_VALUE"""),"")</f>
        <v/>
      </c>
      <c r="R499" s="65" t="str">
        <f ca="1">IFERROR(__xludf.DUMMYFUNCTION("""COMPUTED_VALUE"""),"")</f>
        <v/>
      </c>
      <c r="S499" s="65" t="str">
        <f ca="1">IFERROR(__xludf.DUMMYFUNCTION("""COMPUTED_VALUE"""),"")</f>
        <v/>
      </c>
      <c r="T499" s="65" t="str">
        <f ca="1">IFERROR(__xludf.DUMMYFUNCTION("""COMPUTED_VALUE"""),"")</f>
        <v/>
      </c>
      <c r="U499" s="65" t="str">
        <f ca="1">IFERROR(__xludf.DUMMYFUNCTION("""COMPUTED_VALUE"""),"")</f>
        <v/>
      </c>
      <c r="V499" s="65" t="str">
        <f ca="1">IFERROR(__xludf.DUMMYFUNCTION("""COMPUTED_VALUE"""),"")</f>
        <v/>
      </c>
      <c r="W499" s="65" t="str">
        <f ca="1">IFERROR(__xludf.DUMMYFUNCTION("""COMPUTED_VALUE"""),"")</f>
        <v/>
      </c>
      <c r="X499" s="65" t="str">
        <f ca="1">IFERROR(__xludf.DUMMYFUNCTION("""COMPUTED_VALUE"""),"")</f>
        <v/>
      </c>
      <c r="Y499" s="65" t="str">
        <f ca="1">IFERROR(__xludf.DUMMYFUNCTION("""COMPUTED_VALUE"""),"")</f>
        <v/>
      </c>
      <c r="Z499" s="65" t="str">
        <f ca="1">IFERROR(__xludf.DUMMYFUNCTION("""COMPUTED_VALUE"""),"")</f>
        <v/>
      </c>
      <c r="AA499" s="65" t="str">
        <f ca="1">IFERROR(__xludf.DUMMYFUNCTION("""COMPUTED_VALUE"""),"")</f>
        <v/>
      </c>
      <c r="AB499" s="65" t="str">
        <f ca="1">IFERROR(__xludf.DUMMYFUNCTION("""COMPUTED_VALUE"""),"")</f>
        <v/>
      </c>
      <c r="AC499" s="65" t="str">
        <f ca="1">IFERROR(__xludf.DUMMYFUNCTION("""COMPUTED_VALUE"""),"")</f>
        <v/>
      </c>
      <c r="AD499" s="65" t="str">
        <f ca="1">IFERROR(__xludf.DUMMYFUNCTION("""COMPUTED_VALUE"""),"")</f>
        <v/>
      </c>
      <c r="AE499" s="65" t="str">
        <f ca="1">IFERROR(__xludf.DUMMYFUNCTION("""COMPUTED_VALUE"""),"")</f>
        <v/>
      </c>
      <c r="AF499" s="65" t="str">
        <f ca="1">IFERROR(__xludf.DUMMYFUNCTION("""COMPUTED_VALUE"""),"")</f>
        <v/>
      </c>
      <c r="AG499" s="65" t="str">
        <f ca="1">IFERROR(__xludf.DUMMYFUNCTION("""COMPUTED_VALUE"""),"")</f>
        <v/>
      </c>
    </row>
    <row r="500" spans="1:33" ht="13">
      <c r="A500" s="63">
        <v>4</v>
      </c>
      <c r="B500" s="64" t="str">
        <f ca="1">IFERROR(__xludf.DUMMYFUNCTION("""COMPUTED_VALUE"""),"I.E. JULIO CESAR TURBAY A.")</f>
        <v>I.E. JULIO CESAR TURBAY A.</v>
      </c>
      <c r="C500" s="65">
        <f ca="1">IFERROR(__xludf.DUMMYFUNCTION("""COMPUTED_VALUE"""),12)</f>
        <v>12</v>
      </c>
      <c r="D500" s="66" t="str">
        <f ca="1">IFERROR(__xludf.DUMMYFUNCTION("""COMPUTED_VALUE"""),"Pendiente por Digitar")</f>
        <v>Pendiente por Digitar</v>
      </c>
      <c r="E500" s="65" t="str">
        <f ca="1">IFERROR(__xludf.DUMMYFUNCTION("""COMPUTED_VALUE"""),"")</f>
        <v/>
      </c>
      <c r="F500" s="65" t="str">
        <f ca="1">IFERROR(__xludf.DUMMYFUNCTION("""COMPUTED_VALUE"""),"")</f>
        <v/>
      </c>
      <c r="G500" s="65" t="str">
        <f ca="1">IFERROR(__xludf.DUMMYFUNCTION("""COMPUTED_VALUE"""),"")</f>
        <v/>
      </c>
      <c r="H500" s="65" t="str">
        <f ca="1">IFERROR(__xludf.DUMMYFUNCTION("""COMPUTED_VALUE"""),"")</f>
        <v/>
      </c>
      <c r="I500" s="65" t="str">
        <f ca="1">IFERROR(__xludf.DUMMYFUNCTION("""COMPUTED_VALUE"""),"")</f>
        <v/>
      </c>
      <c r="J500" s="65" t="str">
        <f ca="1">IFERROR(__xludf.DUMMYFUNCTION("""COMPUTED_VALUE"""),"")</f>
        <v/>
      </c>
      <c r="K500" s="65" t="str">
        <f ca="1">IFERROR(__xludf.DUMMYFUNCTION("""COMPUTED_VALUE"""),"")</f>
        <v/>
      </c>
      <c r="L500" s="65" t="str">
        <f ca="1">IFERROR(__xludf.DUMMYFUNCTION("""COMPUTED_VALUE"""),"")</f>
        <v/>
      </c>
      <c r="M500" s="65" t="str">
        <f ca="1">IFERROR(__xludf.DUMMYFUNCTION("""COMPUTED_VALUE"""),"")</f>
        <v/>
      </c>
      <c r="N500" s="65" t="str">
        <f ca="1">IFERROR(__xludf.DUMMYFUNCTION("""COMPUTED_VALUE"""),"")</f>
        <v/>
      </c>
      <c r="O500" s="65" t="str">
        <f ca="1">IFERROR(__xludf.DUMMYFUNCTION("""COMPUTED_VALUE"""),"")</f>
        <v/>
      </c>
      <c r="P500" s="65" t="str">
        <f ca="1">IFERROR(__xludf.DUMMYFUNCTION("""COMPUTED_VALUE"""),"")</f>
        <v/>
      </c>
      <c r="Q500" s="65" t="str">
        <f ca="1">IFERROR(__xludf.DUMMYFUNCTION("""COMPUTED_VALUE"""),"")</f>
        <v/>
      </c>
      <c r="R500" s="65" t="str">
        <f ca="1">IFERROR(__xludf.DUMMYFUNCTION("""COMPUTED_VALUE"""),"")</f>
        <v/>
      </c>
      <c r="S500" s="65" t="str">
        <f ca="1">IFERROR(__xludf.DUMMYFUNCTION("""COMPUTED_VALUE"""),"")</f>
        <v/>
      </c>
      <c r="T500" s="65" t="str">
        <f ca="1">IFERROR(__xludf.DUMMYFUNCTION("""COMPUTED_VALUE"""),"")</f>
        <v/>
      </c>
      <c r="U500" s="65" t="str">
        <f ca="1">IFERROR(__xludf.DUMMYFUNCTION("""COMPUTED_VALUE"""),"")</f>
        <v/>
      </c>
      <c r="V500" s="65" t="str">
        <f ca="1">IFERROR(__xludf.DUMMYFUNCTION("""COMPUTED_VALUE"""),"")</f>
        <v/>
      </c>
      <c r="W500" s="65" t="str">
        <f ca="1">IFERROR(__xludf.DUMMYFUNCTION("""COMPUTED_VALUE"""),"")</f>
        <v/>
      </c>
      <c r="X500" s="65" t="str">
        <f ca="1">IFERROR(__xludf.DUMMYFUNCTION("""COMPUTED_VALUE"""),"")</f>
        <v/>
      </c>
      <c r="Y500" s="65" t="str">
        <f ca="1">IFERROR(__xludf.DUMMYFUNCTION("""COMPUTED_VALUE"""),"")</f>
        <v/>
      </c>
      <c r="Z500" s="65" t="str">
        <f ca="1">IFERROR(__xludf.DUMMYFUNCTION("""COMPUTED_VALUE"""),"")</f>
        <v/>
      </c>
      <c r="AA500" s="65" t="str">
        <f ca="1">IFERROR(__xludf.DUMMYFUNCTION("""COMPUTED_VALUE"""),"")</f>
        <v/>
      </c>
      <c r="AB500" s="65" t="str">
        <f ca="1">IFERROR(__xludf.DUMMYFUNCTION("""COMPUTED_VALUE"""),"")</f>
        <v/>
      </c>
      <c r="AC500" s="65" t="str">
        <f ca="1">IFERROR(__xludf.DUMMYFUNCTION("""COMPUTED_VALUE"""),"")</f>
        <v/>
      </c>
      <c r="AD500" s="65" t="str">
        <f ca="1">IFERROR(__xludf.DUMMYFUNCTION("""COMPUTED_VALUE"""),"")</f>
        <v/>
      </c>
      <c r="AE500" s="65" t="str">
        <f ca="1">IFERROR(__xludf.DUMMYFUNCTION("""COMPUTED_VALUE"""),"")</f>
        <v/>
      </c>
      <c r="AF500" s="65" t="str">
        <f ca="1">IFERROR(__xludf.DUMMYFUNCTION("""COMPUTED_VALUE"""),"")</f>
        <v/>
      </c>
      <c r="AG500" s="65" t="str">
        <f ca="1">IFERROR(__xludf.DUMMYFUNCTION("""COMPUTED_VALUE"""),"")</f>
        <v/>
      </c>
    </row>
    <row r="501" spans="1:33" ht="13">
      <c r="A501" s="63">
        <v>4</v>
      </c>
      <c r="B501" s="64" t="str">
        <f ca="1">IFERROR(__xludf.DUMMYFUNCTION("""COMPUTED_VALUE"""),"I.E. JULIO CESAR TURBAY A.")</f>
        <v>I.E. JULIO CESAR TURBAY A.</v>
      </c>
      <c r="C501" s="65">
        <f ca="1">IFERROR(__xludf.DUMMYFUNCTION("""COMPUTED_VALUE"""),13)</f>
        <v>13</v>
      </c>
      <c r="D501" s="66" t="str">
        <f ca="1">IFERROR(__xludf.DUMMYFUNCTION("""COMPUTED_VALUE"""),"Pendiente por Digitar")</f>
        <v>Pendiente por Digitar</v>
      </c>
      <c r="E501" s="65" t="str">
        <f ca="1">IFERROR(__xludf.DUMMYFUNCTION("""COMPUTED_VALUE"""),"")</f>
        <v/>
      </c>
      <c r="F501" s="65" t="str">
        <f ca="1">IFERROR(__xludf.DUMMYFUNCTION("""COMPUTED_VALUE"""),"")</f>
        <v/>
      </c>
      <c r="G501" s="65" t="str">
        <f ca="1">IFERROR(__xludf.DUMMYFUNCTION("""COMPUTED_VALUE"""),"")</f>
        <v/>
      </c>
      <c r="H501" s="65" t="str">
        <f ca="1">IFERROR(__xludf.DUMMYFUNCTION("""COMPUTED_VALUE"""),"")</f>
        <v/>
      </c>
      <c r="I501" s="65" t="str">
        <f ca="1">IFERROR(__xludf.DUMMYFUNCTION("""COMPUTED_VALUE"""),"")</f>
        <v/>
      </c>
      <c r="J501" s="65" t="str">
        <f ca="1">IFERROR(__xludf.DUMMYFUNCTION("""COMPUTED_VALUE"""),"")</f>
        <v/>
      </c>
      <c r="K501" s="65" t="str">
        <f ca="1">IFERROR(__xludf.DUMMYFUNCTION("""COMPUTED_VALUE"""),"")</f>
        <v/>
      </c>
      <c r="L501" s="65" t="str">
        <f ca="1">IFERROR(__xludf.DUMMYFUNCTION("""COMPUTED_VALUE"""),"")</f>
        <v/>
      </c>
      <c r="M501" s="65" t="str">
        <f ca="1">IFERROR(__xludf.DUMMYFUNCTION("""COMPUTED_VALUE"""),"")</f>
        <v/>
      </c>
      <c r="N501" s="65" t="str">
        <f ca="1">IFERROR(__xludf.DUMMYFUNCTION("""COMPUTED_VALUE"""),"")</f>
        <v/>
      </c>
      <c r="O501" s="65" t="str">
        <f ca="1">IFERROR(__xludf.DUMMYFUNCTION("""COMPUTED_VALUE"""),"")</f>
        <v/>
      </c>
      <c r="P501" s="65" t="str">
        <f ca="1">IFERROR(__xludf.DUMMYFUNCTION("""COMPUTED_VALUE"""),"")</f>
        <v/>
      </c>
      <c r="Q501" s="65" t="str">
        <f ca="1">IFERROR(__xludf.DUMMYFUNCTION("""COMPUTED_VALUE"""),"")</f>
        <v/>
      </c>
      <c r="R501" s="65" t="str">
        <f ca="1">IFERROR(__xludf.DUMMYFUNCTION("""COMPUTED_VALUE"""),"")</f>
        <v/>
      </c>
      <c r="S501" s="65" t="str">
        <f ca="1">IFERROR(__xludf.DUMMYFUNCTION("""COMPUTED_VALUE"""),"")</f>
        <v/>
      </c>
      <c r="T501" s="65" t="str">
        <f ca="1">IFERROR(__xludf.DUMMYFUNCTION("""COMPUTED_VALUE"""),"")</f>
        <v/>
      </c>
      <c r="U501" s="65" t="str">
        <f ca="1">IFERROR(__xludf.DUMMYFUNCTION("""COMPUTED_VALUE"""),"")</f>
        <v/>
      </c>
      <c r="V501" s="65" t="str">
        <f ca="1">IFERROR(__xludf.DUMMYFUNCTION("""COMPUTED_VALUE"""),"")</f>
        <v/>
      </c>
      <c r="W501" s="65" t="str">
        <f ca="1">IFERROR(__xludf.DUMMYFUNCTION("""COMPUTED_VALUE"""),"")</f>
        <v/>
      </c>
      <c r="X501" s="65" t="str">
        <f ca="1">IFERROR(__xludf.DUMMYFUNCTION("""COMPUTED_VALUE"""),"")</f>
        <v/>
      </c>
      <c r="Y501" s="65" t="str">
        <f ca="1">IFERROR(__xludf.DUMMYFUNCTION("""COMPUTED_VALUE"""),"")</f>
        <v/>
      </c>
      <c r="Z501" s="65" t="str">
        <f ca="1">IFERROR(__xludf.DUMMYFUNCTION("""COMPUTED_VALUE"""),"")</f>
        <v/>
      </c>
      <c r="AA501" s="65" t="str">
        <f ca="1">IFERROR(__xludf.DUMMYFUNCTION("""COMPUTED_VALUE"""),"")</f>
        <v/>
      </c>
      <c r="AB501" s="65" t="str">
        <f ca="1">IFERROR(__xludf.DUMMYFUNCTION("""COMPUTED_VALUE"""),"")</f>
        <v/>
      </c>
      <c r="AC501" s="65" t="str">
        <f ca="1">IFERROR(__xludf.DUMMYFUNCTION("""COMPUTED_VALUE"""),"")</f>
        <v/>
      </c>
      <c r="AD501" s="65" t="str">
        <f ca="1">IFERROR(__xludf.DUMMYFUNCTION("""COMPUTED_VALUE"""),"")</f>
        <v/>
      </c>
      <c r="AE501" s="65" t="str">
        <f ca="1">IFERROR(__xludf.DUMMYFUNCTION("""COMPUTED_VALUE"""),"")</f>
        <v/>
      </c>
      <c r="AF501" s="65" t="str">
        <f ca="1">IFERROR(__xludf.DUMMYFUNCTION("""COMPUTED_VALUE"""),"")</f>
        <v/>
      </c>
      <c r="AG501" s="65" t="str">
        <f ca="1">IFERROR(__xludf.DUMMYFUNCTION("""COMPUTED_VALUE"""),"")</f>
        <v/>
      </c>
    </row>
    <row r="502" spans="1:33" ht="13">
      <c r="A502" s="63">
        <v>4</v>
      </c>
      <c r="B502" s="64" t="str">
        <f ca="1">IFERROR(__xludf.DUMMYFUNCTION("""COMPUTED_VALUE"""),"I.E. JULIO CESAR TURBAY A.")</f>
        <v>I.E. JULIO CESAR TURBAY A.</v>
      </c>
      <c r="C502" s="65">
        <f ca="1">IFERROR(__xludf.DUMMYFUNCTION("""COMPUTED_VALUE"""),14)</f>
        <v>14</v>
      </c>
      <c r="D502" s="66" t="str">
        <f ca="1">IFERROR(__xludf.DUMMYFUNCTION("""COMPUTED_VALUE"""),"Pendiente por Digitar")</f>
        <v>Pendiente por Digitar</v>
      </c>
      <c r="E502" s="65" t="str">
        <f ca="1">IFERROR(__xludf.DUMMYFUNCTION("""COMPUTED_VALUE"""),"")</f>
        <v/>
      </c>
      <c r="F502" s="65" t="str">
        <f ca="1">IFERROR(__xludf.DUMMYFUNCTION("""COMPUTED_VALUE"""),"")</f>
        <v/>
      </c>
      <c r="G502" s="65" t="str">
        <f ca="1">IFERROR(__xludf.DUMMYFUNCTION("""COMPUTED_VALUE"""),"")</f>
        <v/>
      </c>
      <c r="H502" s="65" t="str">
        <f ca="1">IFERROR(__xludf.DUMMYFUNCTION("""COMPUTED_VALUE"""),"")</f>
        <v/>
      </c>
      <c r="I502" s="65" t="str">
        <f ca="1">IFERROR(__xludf.DUMMYFUNCTION("""COMPUTED_VALUE"""),"")</f>
        <v/>
      </c>
      <c r="J502" s="65" t="str">
        <f ca="1">IFERROR(__xludf.DUMMYFUNCTION("""COMPUTED_VALUE"""),"")</f>
        <v/>
      </c>
      <c r="K502" s="65" t="str">
        <f ca="1">IFERROR(__xludf.DUMMYFUNCTION("""COMPUTED_VALUE"""),"")</f>
        <v/>
      </c>
      <c r="L502" s="65" t="str">
        <f ca="1">IFERROR(__xludf.DUMMYFUNCTION("""COMPUTED_VALUE"""),"")</f>
        <v/>
      </c>
      <c r="M502" s="65" t="str">
        <f ca="1">IFERROR(__xludf.DUMMYFUNCTION("""COMPUTED_VALUE"""),"")</f>
        <v/>
      </c>
      <c r="N502" s="65" t="str">
        <f ca="1">IFERROR(__xludf.DUMMYFUNCTION("""COMPUTED_VALUE"""),"")</f>
        <v/>
      </c>
      <c r="O502" s="65" t="str">
        <f ca="1">IFERROR(__xludf.DUMMYFUNCTION("""COMPUTED_VALUE"""),"")</f>
        <v/>
      </c>
      <c r="P502" s="65" t="str">
        <f ca="1">IFERROR(__xludf.DUMMYFUNCTION("""COMPUTED_VALUE"""),"")</f>
        <v/>
      </c>
      <c r="Q502" s="65" t="str">
        <f ca="1">IFERROR(__xludf.DUMMYFUNCTION("""COMPUTED_VALUE"""),"")</f>
        <v/>
      </c>
      <c r="R502" s="65" t="str">
        <f ca="1">IFERROR(__xludf.DUMMYFUNCTION("""COMPUTED_VALUE"""),"")</f>
        <v/>
      </c>
      <c r="S502" s="65" t="str">
        <f ca="1">IFERROR(__xludf.DUMMYFUNCTION("""COMPUTED_VALUE"""),"")</f>
        <v/>
      </c>
      <c r="T502" s="65" t="str">
        <f ca="1">IFERROR(__xludf.DUMMYFUNCTION("""COMPUTED_VALUE"""),"")</f>
        <v/>
      </c>
      <c r="U502" s="65" t="str">
        <f ca="1">IFERROR(__xludf.DUMMYFUNCTION("""COMPUTED_VALUE"""),"")</f>
        <v/>
      </c>
      <c r="V502" s="65" t="str">
        <f ca="1">IFERROR(__xludf.DUMMYFUNCTION("""COMPUTED_VALUE"""),"")</f>
        <v/>
      </c>
      <c r="W502" s="65" t="str">
        <f ca="1">IFERROR(__xludf.DUMMYFUNCTION("""COMPUTED_VALUE"""),"")</f>
        <v/>
      </c>
      <c r="X502" s="65" t="str">
        <f ca="1">IFERROR(__xludf.DUMMYFUNCTION("""COMPUTED_VALUE"""),"")</f>
        <v/>
      </c>
      <c r="Y502" s="65" t="str">
        <f ca="1">IFERROR(__xludf.DUMMYFUNCTION("""COMPUTED_VALUE"""),"")</f>
        <v/>
      </c>
      <c r="Z502" s="65" t="str">
        <f ca="1">IFERROR(__xludf.DUMMYFUNCTION("""COMPUTED_VALUE"""),"")</f>
        <v/>
      </c>
      <c r="AA502" s="65" t="str">
        <f ca="1">IFERROR(__xludf.DUMMYFUNCTION("""COMPUTED_VALUE"""),"")</f>
        <v/>
      </c>
      <c r="AB502" s="65" t="str">
        <f ca="1">IFERROR(__xludf.DUMMYFUNCTION("""COMPUTED_VALUE"""),"")</f>
        <v/>
      </c>
      <c r="AC502" s="65" t="str">
        <f ca="1">IFERROR(__xludf.DUMMYFUNCTION("""COMPUTED_VALUE"""),"")</f>
        <v/>
      </c>
      <c r="AD502" s="65" t="str">
        <f ca="1">IFERROR(__xludf.DUMMYFUNCTION("""COMPUTED_VALUE"""),"")</f>
        <v/>
      </c>
      <c r="AE502" s="65" t="str">
        <f ca="1">IFERROR(__xludf.DUMMYFUNCTION("""COMPUTED_VALUE"""),"")</f>
        <v/>
      </c>
      <c r="AF502" s="65" t="str">
        <f ca="1">IFERROR(__xludf.DUMMYFUNCTION("""COMPUTED_VALUE"""),"")</f>
        <v/>
      </c>
      <c r="AG502" s="65" t="str">
        <f ca="1">IFERROR(__xludf.DUMMYFUNCTION("""COMPUTED_VALUE"""),"")</f>
        <v/>
      </c>
    </row>
    <row r="503" spans="1:33" ht="13">
      <c r="A503" s="63">
        <v>5</v>
      </c>
      <c r="B503" s="99" t="str">
        <f ca="1">IFERROR(__xludf.DUMMYFUNCTION("IMPORTRANGE(""https://docs.google.com/spreadsheets/d/1kXFCV67SoTCu2eV0cXzsLLFO9pcxDznneJ2lJ6Srfv0/edit#gid=486024183"", ""Z5!A2:aF89"")"),"POLIDEPORTIVO QUINTANARES")</f>
        <v>POLIDEPORTIVO QUINTANARES</v>
      </c>
      <c r="C503" s="65">
        <f ca="1">IFERROR(__xludf.DUMMYFUNCTION("""COMPUTED_VALUE"""),1)</f>
        <v>1</v>
      </c>
      <c r="D503" s="66" t="str">
        <f ca="1">IFERROR(__xludf.DUMMYFUNCTION("""COMPUTED_VALUE"""),"Pendiente por Digitar")</f>
        <v>Pendiente por Digitar</v>
      </c>
      <c r="E503" s="65" t="str">
        <f ca="1">IFERROR(__xludf.DUMMYFUNCTION("""COMPUTED_VALUE"""),"")</f>
        <v/>
      </c>
      <c r="F503" s="65" t="str">
        <f ca="1">IFERROR(__xludf.DUMMYFUNCTION("""COMPUTED_VALUE"""),"")</f>
        <v/>
      </c>
      <c r="G503" s="65" t="str">
        <f ca="1">IFERROR(__xludf.DUMMYFUNCTION("""COMPUTED_VALUE"""),"")</f>
        <v/>
      </c>
      <c r="H503" s="65" t="str">
        <f ca="1">IFERROR(__xludf.DUMMYFUNCTION("""COMPUTED_VALUE"""),"")</f>
        <v/>
      </c>
      <c r="I503" s="65" t="str">
        <f ca="1">IFERROR(__xludf.DUMMYFUNCTION("""COMPUTED_VALUE"""),"")</f>
        <v/>
      </c>
      <c r="J503" s="65" t="str">
        <f ca="1">IFERROR(__xludf.DUMMYFUNCTION("""COMPUTED_VALUE"""),"")</f>
        <v/>
      </c>
      <c r="K503" s="65" t="str">
        <f ca="1">IFERROR(__xludf.DUMMYFUNCTION("""COMPUTED_VALUE"""),"")</f>
        <v/>
      </c>
      <c r="L503" s="65" t="str">
        <f ca="1">IFERROR(__xludf.DUMMYFUNCTION("""COMPUTED_VALUE"""),"")</f>
        <v/>
      </c>
      <c r="M503" s="65" t="str">
        <f ca="1">IFERROR(__xludf.DUMMYFUNCTION("""COMPUTED_VALUE"""),"")</f>
        <v/>
      </c>
      <c r="N503" s="65" t="str">
        <f ca="1">IFERROR(__xludf.DUMMYFUNCTION("""COMPUTED_VALUE"""),"")</f>
        <v/>
      </c>
      <c r="O503" s="65" t="str">
        <f ca="1">IFERROR(__xludf.DUMMYFUNCTION("""COMPUTED_VALUE"""),"")</f>
        <v/>
      </c>
      <c r="P503" s="65" t="str">
        <f ca="1">IFERROR(__xludf.DUMMYFUNCTION("""COMPUTED_VALUE"""),"")</f>
        <v/>
      </c>
      <c r="Q503" s="65" t="str">
        <f ca="1">IFERROR(__xludf.DUMMYFUNCTION("""COMPUTED_VALUE"""),"")</f>
        <v/>
      </c>
      <c r="R503" s="65" t="str">
        <f ca="1">IFERROR(__xludf.DUMMYFUNCTION("""COMPUTED_VALUE"""),"")</f>
        <v/>
      </c>
      <c r="S503" s="65" t="str">
        <f ca="1">IFERROR(__xludf.DUMMYFUNCTION("""COMPUTED_VALUE"""),"")</f>
        <v/>
      </c>
      <c r="T503" s="65" t="str">
        <f ca="1">IFERROR(__xludf.DUMMYFUNCTION("""COMPUTED_VALUE"""),"")</f>
        <v/>
      </c>
      <c r="U503" s="65" t="str">
        <f ca="1">IFERROR(__xludf.DUMMYFUNCTION("""COMPUTED_VALUE"""),"")</f>
        <v/>
      </c>
      <c r="V503" s="65" t="str">
        <f ca="1">IFERROR(__xludf.DUMMYFUNCTION("""COMPUTED_VALUE"""),"")</f>
        <v/>
      </c>
      <c r="W503" s="65" t="str">
        <f ca="1">IFERROR(__xludf.DUMMYFUNCTION("""COMPUTED_VALUE"""),"")</f>
        <v/>
      </c>
      <c r="X503" s="65" t="str">
        <f ca="1">IFERROR(__xludf.DUMMYFUNCTION("""COMPUTED_VALUE"""),"")</f>
        <v/>
      </c>
      <c r="Y503" s="65" t="str">
        <f ca="1">IFERROR(__xludf.DUMMYFUNCTION("""COMPUTED_VALUE"""),"")</f>
        <v/>
      </c>
      <c r="Z503" s="65" t="str">
        <f ca="1">IFERROR(__xludf.DUMMYFUNCTION("""COMPUTED_VALUE"""),"")</f>
        <v/>
      </c>
      <c r="AA503" s="65" t="str">
        <f ca="1">IFERROR(__xludf.DUMMYFUNCTION("""COMPUTED_VALUE"""),"")</f>
        <v/>
      </c>
      <c r="AB503" s="65" t="str">
        <f ca="1">IFERROR(__xludf.DUMMYFUNCTION("""COMPUTED_VALUE"""),"")</f>
        <v/>
      </c>
      <c r="AC503" s="65" t="str">
        <f ca="1">IFERROR(__xludf.DUMMYFUNCTION("""COMPUTED_VALUE"""),"")</f>
        <v/>
      </c>
      <c r="AD503" s="65" t="str">
        <f ca="1">IFERROR(__xludf.DUMMYFUNCTION("""COMPUTED_VALUE"""),"")</f>
        <v/>
      </c>
      <c r="AE503" s="65" t="str">
        <f ca="1">IFERROR(__xludf.DUMMYFUNCTION("""COMPUTED_VALUE"""),"")</f>
        <v/>
      </c>
      <c r="AF503" s="65" t="str">
        <f ca="1">IFERROR(__xludf.DUMMYFUNCTION("""COMPUTED_VALUE"""),"")</f>
        <v/>
      </c>
      <c r="AG503" s="65" t="str">
        <f ca="1">IFERROR(__xludf.DUMMYFUNCTION("""COMPUTED_VALUE"""),"")</f>
        <v/>
      </c>
    </row>
    <row r="504" spans="1:33" ht="13">
      <c r="A504" s="63">
        <v>5</v>
      </c>
      <c r="B504" s="64" t="str">
        <f ca="1">IFERROR(__xludf.DUMMYFUNCTION("""COMPUTED_VALUE"""),"POLIDEPORTIVO QUINTANARES")</f>
        <v>POLIDEPORTIVO QUINTANARES</v>
      </c>
      <c r="C504" s="65">
        <f ca="1">IFERROR(__xludf.DUMMYFUNCTION("""COMPUTED_VALUE"""),2)</f>
        <v>2</v>
      </c>
      <c r="D504" s="66" t="str">
        <f ca="1">IFERROR(__xludf.DUMMYFUNCTION("""COMPUTED_VALUE"""),"Pendiente por Digitar")</f>
        <v>Pendiente por Digitar</v>
      </c>
      <c r="E504" s="65" t="str">
        <f ca="1">IFERROR(__xludf.DUMMYFUNCTION("""COMPUTED_VALUE"""),"")</f>
        <v/>
      </c>
      <c r="F504" s="65" t="str">
        <f ca="1">IFERROR(__xludf.DUMMYFUNCTION("""COMPUTED_VALUE"""),"")</f>
        <v/>
      </c>
      <c r="G504" s="65" t="str">
        <f ca="1">IFERROR(__xludf.DUMMYFUNCTION("""COMPUTED_VALUE"""),"")</f>
        <v/>
      </c>
      <c r="H504" s="65" t="str">
        <f ca="1">IFERROR(__xludf.DUMMYFUNCTION("""COMPUTED_VALUE"""),"")</f>
        <v/>
      </c>
      <c r="I504" s="65" t="str">
        <f ca="1">IFERROR(__xludf.DUMMYFUNCTION("""COMPUTED_VALUE"""),"")</f>
        <v/>
      </c>
      <c r="J504" s="65" t="str">
        <f ca="1">IFERROR(__xludf.DUMMYFUNCTION("""COMPUTED_VALUE"""),"")</f>
        <v/>
      </c>
      <c r="K504" s="65" t="str">
        <f ca="1">IFERROR(__xludf.DUMMYFUNCTION("""COMPUTED_VALUE"""),"")</f>
        <v/>
      </c>
      <c r="L504" s="65" t="str">
        <f ca="1">IFERROR(__xludf.DUMMYFUNCTION("""COMPUTED_VALUE"""),"")</f>
        <v/>
      </c>
      <c r="M504" s="65" t="str">
        <f ca="1">IFERROR(__xludf.DUMMYFUNCTION("""COMPUTED_VALUE"""),"")</f>
        <v/>
      </c>
      <c r="N504" s="65" t="str">
        <f ca="1">IFERROR(__xludf.DUMMYFUNCTION("""COMPUTED_VALUE"""),"")</f>
        <v/>
      </c>
      <c r="O504" s="65" t="str">
        <f ca="1">IFERROR(__xludf.DUMMYFUNCTION("""COMPUTED_VALUE"""),"")</f>
        <v/>
      </c>
      <c r="P504" s="65" t="str">
        <f ca="1">IFERROR(__xludf.DUMMYFUNCTION("""COMPUTED_VALUE"""),"")</f>
        <v/>
      </c>
      <c r="Q504" s="65" t="str">
        <f ca="1">IFERROR(__xludf.DUMMYFUNCTION("""COMPUTED_VALUE"""),"")</f>
        <v/>
      </c>
      <c r="R504" s="65" t="str">
        <f ca="1">IFERROR(__xludf.DUMMYFUNCTION("""COMPUTED_VALUE"""),"")</f>
        <v/>
      </c>
      <c r="S504" s="65" t="str">
        <f ca="1">IFERROR(__xludf.DUMMYFUNCTION("""COMPUTED_VALUE"""),"")</f>
        <v/>
      </c>
      <c r="T504" s="65" t="str">
        <f ca="1">IFERROR(__xludf.DUMMYFUNCTION("""COMPUTED_VALUE"""),"")</f>
        <v/>
      </c>
      <c r="U504" s="65" t="str">
        <f ca="1">IFERROR(__xludf.DUMMYFUNCTION("""COMPUTED_VALUE"""),"")</f>
        <v/>
      </c>
      <c r="V504" s="65" t="str">
        <f ca="1">IFERROR(__xludf.DUMMYFUNCTION("""COMPUTED_VALUE"""),"")</f>
        <v/>
      </c>
      <c r="W504" s="65" t="str">
        <f ca="1">IFERROR(__xludf.DUMMYFUNCTION("""COMPUTED_VALUE"""),"")</f>
        <v/>
      </c>
      <c r="X504" s="65" t="str">
        <f ca="1">IFERROR(__xludf.DUMMYFUNCTION("""COMPUTED_VALUE"""),"")</f>
        <v/>
      </c>
      <c r="Y504" s="65" t="str">
        <f ca="1">IFERROR(__xludf.DUMMYFUNCTION("""COMPUTED_VALUE"""),"")</f>
        <v/>
      </c>
      <c r="Z504" s="65" t="str">
        <f ca="1">IFERROR(__xludf.DUMMYFUNCTION("""COMPUTED_VALUE"""),"")</f>
        <v/>
      </c>
      <c r="AA504" s="65" t="str">
        <f ca="1">IFERROR(__xludf.DUMMYFUNCTION("""COMPUTED_VALUE"""),"")</f>
        <v/>
      </c>
      <c r="AB504" s="65" t="str">
        <f ca="1">IFERROR(__xludf.DUMMYFUNCTION("""COMPUTED_VALUE"""),"")</f>
        <v/>
      </c>
      <c r="AC504" s="65" t="str">
        <f ca="1">IFERROR(__xludf.DUMMYFUNCTION("""COMPUTED_VALUE"""),"")</f>
        <v/>
      </c>
      <c r="AD504" s="65" t="str">
        <f ca="1">IFERROR(__xludf.DUMMYFUNCTION("""COMPUTED_VALUE"""),"")</f>
        <v/>
      </c>
      <c r="AE504" s="65" t="str">
        <f ca="1">IFERROR(__xludf.DUMMYFUNCTION("""COMPUTED_VALUE"""),"")</f>
        <v/>
      </c>
      <c r="AF504" s="65" t="str">
        <f ca="1">IFERROR(__xludf.DUMMYFUNCTION("""COMPUTED_VALUE"""),"")</f>
        <v/>
      </c>
      <c r="AG504" s="65" t="str">
        <f ca="1">IFERROR(__xludf.DUMMYFUNCTION("""COMPUTED_VALUE"""),"")</f>
        <v/>
      </c>
    </row>
    <row r="505" spans="1:33" ht="13">
      <c r="A505" s="63">
        <v>5</v>
      </c>
      <c r="B505" s="64" t="str">
        <f ca="1">IFERROR(__xludf.DUMMYFUNCTION("""COMPUTED_VALUE"""),"POLIDEPORTIVO QUINTANARES")</f>
        <v>POLIDEPORTIVO QUINTANARES</v>
      </c>
      <c r="C505" s="65">
        <f ca="1">IFERROR(__xludf.DUMMYFUNCTION("""COMPUTED_VALUE"""),3)</f>
        <v>3</v>
      </c>
      <c r="D505" s="66" t="str">
        <f ca="1">IFERROR(__xludf.DUMMYFUNCTION("""COMPUTED_VALUE"""),"Pendiente por Digitar")</f>
        <v>Pendiente por Digitar</v>
      </c>
      <c r="E505" s="65" t="str">
        <f ca="1">IFERROR(__xludf.DUMMYFUNCTION("""COMPUTED_VALUE"""),"")</f>
        <v/>
      </c>
      <c r="F505" s="65" t="str">
        <f ca="1">IFERROR(__xludf.DUMMYFUNCTION("""COMPUTED_VALUE"""),"")</f>
        <v/>
      </c>
      <c r="G505" s="65" t="str">
        <f ca="1">IFERROR(__xludf.DUMMYFUNCTION("""COMPUTED_VALUE"""),"")</f>
        <v/>
      </c>
      <c r="H505" s="65" t="str">
        <f ca="1">IFERROR(__xludf.DUMMYFUNCTION("""COMPUTED_VALUE"""),"")</f>
        <v/>
      </c>
      <c r="I505" s="65" t="str">
        <f ca="1">IFERROR(__xludf.DUMMYFUNCTION("""COMPUTED_VALUE"""),"")</f>
        <v/>
      </c>
      <c r="J505" s="65" t="str">
        <f ca="1">IFERROR(__xludf.DUMMYFUNCTION("""COMPUTED_VALUE"""),"")</f>
        <v/>
      </c>
      <c r="K505" s="65" t="str">
        <f ca="1">IFERROR(__xludf.DUMMYFUNCTION("""COMPUTED_VALUE"""),"")</f>
        <v/>
      </c>
      <c r="L505" s="65" t="str">
        <f ca="1">IFERROR(__xludf.DUMMYFUNCTION("""COMPUTED_VALUE"""),"")</f>
        <v/>
      </c>
      <c r="M505" s="65" t="str">
        <f ca="1">IFERROR(__xludf.DUMMYFUNCTION("""COMPUTED_VALUE"""),"")</f>
        <v/>
      </c>
      <c r="N505" s="65" t="str">
        <f ca="1">IFERROR(__xludf.DUMMYFUNCTION("""COMPUTED_VALUE"""),"")</f>
        <v/>
      </c>
      <c r="O505" s="65" t="str">
        <f ca="1">IFERROR(__xludf.DUMMYFUNCTION("""COMPUTED_VALUE"""),"")</f>
        <v/>
      </c>
      <c r="P505" s="65" t="str">
        <f ca="1">IFERROR(__xludf.DUMMYFUNCTION("""COMPUTED_VALUE"""),"")</f>
        <v/>
      </c>
      <c r="Q505" s="65" t="str">
        <f ca="1">IFERROR(__xludf.DUMMYFUNCTION("""COMPUTED_VALUE"""),"")</f>
        <v/>
      </c>
      <c r="R505" s="65" t="str">
        <f ca="1">IFERROR(__xludf.DUMMYFUNCTION("""COMPUTED_VALUE"""),"")</f>
        <v/>
      </c>
      <c r="S505" s="65" t="str">
        <f ca="1">IFERROR(__xludf.DUMMYFUNCTION("""COMPUTED_VALUE"""),"")</f>
        <v/>
      </c>
      <c r="T505" s="65" t="str">
        <f ca="1">IFERROR(__xludf.DUMMYFUNCTION("""COMPUTED_VALUE"""),"")</f>
        <v/>
      </c>
      <c r="U505" s="65" t="str">
        <f ca="1">IFERROR(__xludf.DUMMYFUNCTION("""COMPUTED_VALUE"""),"")</f>
        <v/>
      </c>
      <c r="V505" s="65" t="str">
        <f ca="1">IFERROR(__xludf.DUMMYFUNCTION("""COMPUTED_VALUE"""),"")</f>
        <v/>
      </c>
      <c r="W505" s="65" t="str">
        <f ca="1">IFERROR(__xludf.DUMMYFUNCTION("""COMPUTED_VALUE"""),"")</f>
        <v/>
      </c>
      <c r="X505" s="65" t="str">
        <f ca="1">IFERROR(__xludf.DUMMYFUNCTION("""COMPUTED_VALUE"""),"")</f>
        <v/>
      </c>
      <c r="Y505" s="65" t="str">
        <f ca="1">IFERROR(__xludf.DUMMYFUNCTION("""COMPUTED_VALUE"""),"")</f>
        <v/>
      </c>
      <c r="Z505" s="65" t="str">
        <f ca="1">IFERROR(__xludf.DUMMYFUNCTION("""COMPUTED_VALUE"""),"")</f>
        <v/>
      </c>
      <c r="AA505" s="65" t="str">
        <f ca="1">IFERROR(__xludf.DUMMYFUNCTION("""COMPUTED_VALUE"""),"")</f>
        <v/>
      </c>
      <c r="AB505" s="65" t="str">
        <f ca="1">IFERROR(__xludf.DUMMYFUNCTION("""COMPUTED_VALUE"""),"")</f>
        <v/>
      </c>
      <c r="AC505" s="65" t="str">
        <f ca="1">IFERROR(__xludf.DUMMYFUNCTION("""COMPUTED_VALUE"""),"")</f>
        <v/>
      </c>
      <c r="AD505" s="65" t="str">
        <f ca="1">IFERROR(__xludf.DUMMYFUNCTION("""COMPUTED_VALUE"""),"")</f>
        <v/>
      </c>
      <c r="AE505" s="65" t="str">
        <f ca="1">IFERROR(__xludf.DUMMYFUNCTION("""COMPUTED_VALUE"""),"")</f>
        <v/>
      </c>
      <c r="AF505" s="65" t="str">
        <f ca="1">IFERROR(__xludf.DUMMYFUNCTION("""COMPUTED_VALUE"""),"")</f>
        <v/>
      </c>
      <c r="AG505" s="65" t="str">
        <f ca="1">IFERROR(__xludf.DUMMYFUNCTION("""COMPUTED_VALUE"""),"")</f>
        <v/>
      </c>
    </row>
    <row r="506" spans="1:33" ht="13">
      <c r="A506" s="63">
        <v>5</v>
      </c>
      <c r="B506" s="64" t="str">
        <f ca="1">IFERROR(__xludf.DUMMYFUNCTION("""COMPUTED_VALUE"""),"POLIDEPORTIVO QUINTANARES")</f>
        <v>POLIDEPORTIVO QUINTANARES</v>
      </c>
      <c r="C506" s="65">
        <f ca="1">IFERROR(__xludf.DUMMYFUNCTION("""COMPUTED_VALUE"""),4)</f>
        <v>4</v>
      </c>
      <c r="D506" s="66" t="str">
        <f ca="1">IFERROR(__xludf.DUMMYFUNCTION("""COMPUTED_VALUE"""),"Pendiente por Digitar")</f>
        <v>Pendiente por Digitar</v>
      </c>
      <c r="E506" s="65" t="str">
        <f ca="1">IFERROR(__xludf.DUMMYFUNCTION("""COMPUTED_VALUE"""),"")</f>
        <v/>
      </c>
      <c r="F506" s="65" t="str">
        <f ca="1">IFERROR(__xludf.DUMMYFUNCTION("""COMPUTED_VALUE"""),"")</f>
        <v/>
      </c>
      <c r="G506" s="65" t="str">
        <f ca="1">IFERROR(__xludf.DUMMYFUNCTION("""COMPUTED_VALUE"""),"")</f>
        <v/>
      </c>
      <c r="H506" s="65" t="str">
        <f ca="1">IFERROR(__xludf.DUMMYFUNCTION("""COMPUTED_VALUE"""),"")</f>
        <v/>
      </c>
      <c r="I506" s="65" t="str">
        <f ca="1">IFERROR(__xludf.DUMMYFUNCTION("""COMPUTED_VALUE"""),"")</f>
        <v/>
      </c>
      <c r="J506" s="65" t="str">
        <f ca="1">IFERROR(__xludf.DUMMYFUNCTION("""COMPUTED_VALUE"""),"")</f>
        <v/>
      </c>
      <c r="K506" s="65" t="str">
        <f ca="1">IFERROR(__xludf.DUMMYFUNCTION("""COMPUTED_VALUE"""),"")</f>
        <v/>
      </c>
      <c r="L506" s="65" t="str">
        <f ca="1">IFERROR(__xludf.DUMMYFUNCTION("""COMPUTED_VALUE"""),"")</f>
        <v/>
      </c>
      <c r="M506" s="65" t="str">
        <f ca="1">IFERROR(__xludf.DUMMYFUNCTION("""COMPUTED_VALUE"""),"")</f>
        <v/>
      </c>
      <c r="N506" s="65" t="str">
        <f ca="1">IFERROR(__xludf.DUMMYFUNCTION("""COMPUTED_VALUE"""),"")</f>
        <v/>
      </c>
      <c r="O506" s="65" t="str">
        <f ca="1">IFERROR(__xludf.DUMMYFUNCTION("""COMPUTED_VALUE"""),"")</f>
        <v/>
      </c>
      <c r="P506" s="65" t="str">
        <f ca="1">IFERROR(__xludf.DUMMYFUNCTION("""COMPUTED_VALUE"""),"")</f>
        <v/>
      </c>
      <c r="Q506" s="65" t="str">
        <f ca="1">IFERROR(__xludf.DUMMYFUNCTION("""COMPUTED_VALUE"""),"")</f>
        <v/>
      </c>
      <c r="R506" s="65" t="str">
        <f ca="1">IFERROR(__xludf.DUMMYFUNCTION("""COMPUTED_VALUE"""),"")</f>
        <v/>
      </c>
      <c r="S506" s="65" t="str">
        <f ca="1">IFERROR(__xludf.DUMMYFUNCTION("""COMPUTED_VALUE"""),"")</f>
        <v/>
      </c>
      <c r="T506" s="65" t="str">
        <f ca="1">IFERROR(__xludf.DUMMYFUNCTION("""COMPUTED_VALUE"""),"")</f>
        <v/>
      </c>
      <c r="U506" s="65" t="str">
        <f ca="1">IFERROR(__xludf.DUMMYFUNCTION("""COMPUTED_VALUE"""),"")</f>
        <v/>
      </c>
      <c r="V506" s="65" t="str">
        <f ca="1">IFERROR(__xludf.DUMMYFUNCTION("""COMPUTED_VALUE"""),"")</f>
        <v/>
      </c>
      <c r="W506" s="65" t="str">
        <f ca="1">IFERROR(__xludf.DUMMYFUNCTION("""COMPUTED_VALUE"""),"")</f>
        <v/>
      </c>
      <c r="X506" s="65" t="str">
        <f ca="1">IFERROR(__xludf.DUMMYFUNCTION("""COMPUTED_VALUE"""),"")</f>
        <v/>
      </c>
      <c r="Y506" s="65" t="str">
        <f ca="1">IFERROR(__xludf.DUMMYFUNCTION("""COMPUTED_VALUE"""),"")</f>
        <v/>
      </c>
      <c r="Z506" s="65" t="str">
        <f ca="1">IFERROR(__xludf.DUMMYFUNCTION("""COMPUTED_VALUE"""),"")</f>
        <v/>
      </c>
      <c r="AA506" s="65" t="str">
        <f ca="1">IFERROR(__xludf.DUMMYFUNCTION("""COMPUTED_VALUE"""),"")</f>
        <v/>
      </c>
      <c r="AB506" s="65" t="str">
        <f ca="1">IFERROR(__xludf.DUMMYFUNCTION("""COMPUTED_VALUE"""),"")</f>
        <v/>
      </c>
      <c r="AC506" s="65" t="str">
        <f ca="1">IFERROR(__xludf.DUMMYFUNCTION("""COMPUTED_VALUE"""),"")</f>
        <v/>
      </c>
      <c r="AD506" s="65" t="str">
        <f ca="1">IFERROR(__xludf.DUMMYFUNCTION("""COMPUTED_VALUE"""),"")</f>
        <v/>
      </c>
      <c r="AE506" s="65" t="str">
        <f ca="1">IFERROR(__xludf.DUMMYFUNCTION("""COMPUTED_VALUE"""),"")</f>
        <v/>
      </c>
      <c r="AF506" s="65" t="str">
        <f ca="1">IFERROR(__xludf.DUMMYFUNCTION("""COMPUTED_VALUE"""),"")</f>
        <v/>
      </c>
      <c r="AG506" s="65" t="str">
        <f ca="1">IFERROR(__xludf.DUMMYFUNCTION("""COMPUTED_VALUE"""),"")</f>
        <v/>
      </c>
    </row>
    <row r="507" spans="1:33" ht="13">
      <c r="A507" s="63">
        <v>5</v>
      </c>
      <c r="B507" s="64" t="str">
        <f ca="1">IFERROR(__xludf.DUMMYFUNCTION("""COMPUTED_VALUE"""),"POLIDEPORTIVO QUINTANARES")</f>
        <v>POLIDEPORTIVO QUINTANARES</v>
      </c>
      <c r="C507" s="65">
        <f ca="1">IFERROR(__xludf.DUMMYFUNCTION("""COMPUTED_VALUE"""),5)</f>
        <v>5</v>
      </c>
      <c r="D507" s="66" t="str">
        <f ca="1">IFERROR(__xludf.DUMMYFUNCTION("""COMPUTED_VALUE"""),"Pendiente por Digitar")</f>
        <v>Pendiente por Digitar</v>
      </c>
      <c r="E507" s="65" t="str">
        <f ca="1">IFERROR(__xludf.DUMMYFUNCTION("""COMPUTED_VALUE"""),"")</f>
        <v/>
      </c>
      <c r="F507" s="65" t="str">
        <f ca="1">IFERROR(__xludf.DUMMYFUNCTION("""COMPUTED_VALUE"""),"")</f>
        <v/>
      </c>
      <c r="G507" s="65" t="str">
        <f ca="1">IFERROR(__xludf.DUMMYFUNCTION("""COMPUTED_VALUE"""),"")</f>
        <v/>
      </c>
      <c r="H507" s="65" t="str">
        <f ca="1">IFERROR(__xludf.DUMMYFUNCTION("""COMPUTED_VALUE"""),"")</f>
        <v/>
      </c>
      <c r="I507" s="65" t="str">
        <f ca="1">IFERROR(__xludf.DUMMYFUNCTION("""COMPUTED_VALUE"""),"")</f>
        <v/>
      </c>
      <c r="J507" s="65" t="str">
        <f ca="1">IFERROR(__xludf.DUMMYFUNCTION("""COMPUTED_VALUE"""),"")</f>
        <v/>
      </c>
      <c r="K507" s="65" t="str">
        <f ca="1">IFERROR(__xludf.DUMMYFUNCTION("""COMPUTED_VALUE"""),"")</f>
        <v/>
      </c>
      <c r="L507" s="65" t="str">
        <f ca="1">IFERROR(__xludf.DUMMYFUNCTION("""COMPUTED_VALUE"""),"")</f>
        <v/>
      </c>
      <c r="M507" s="65" t="str">
        <f ca="1">IFERROR(__xludf.DUMMYFUNCTION("""COMPUTED_VALUE"""),"")</f>
        <v/>
      </c>
      <c r="N507" s="65" t="str">
        <f ca="1">IFERROR(__xludf.DUMMYFUNCTION("""COMPUTED_VALUE"""),"")</f>
        <v/>
      </c>
      <c r="O507" s="65" t="str">
        <f ca="1">IFERROR(__xludf.DUMMYFUNCTION("""COMPUTED_VALUE"""),"")</f>
        <v/>
      </c>
      <c r="P507" s="65" t="str">
        <f ca="1">IFERROR(__xludf.DUMMYFUNCTION("""COMPUTED_VALUE"""),"")</f>
        <v/>
      </c>
      <c r="Q507" s="65" t="str">
        <f ca="1">IFERROR(__xludf.DUMMYFUNCTION("""COMPUTED_VALUE"""),"")</f>
        <v/>
      </c>
      <c r="R507" s="65" t="str">
        <f ca="1">IFERROR(__xludf.DUMMYFUNCTION("""COMPUTED_VALUE"""),"")</f>
        <v/>
      </c>
      <c r="S507" s="65" t="str">
        <f ca="1">IFERROR(__xludf.DUMMYFUNCTION("""COMPUTED_VALUE"""),"")</f>
        <v/>
      </c>
      <c r="T507" s="65" t="str">
        <f ca="1">IFERROR(__xludf.DUMMYFUNCTION("""COMPUTED_VALUE"""),"")</f>
        <v/>
      </c>
      <c r="U507" s="65" t="str">
        <f ca="1">IFERROR(__xludf.DUMMYFUNCTION("""COMPUTED_VALUE"""),"")</f>
        <v/>
      </c>
      <c r="V507" s="65" t="str">
        <f ca="1">IFERROR(__xludf.DUMMYFUNCTION("""COMPUTED_VALUE"""),"")</f>
        <v/>
      </c>
      <c r="W507" s="65" t="str">
        <f ca="1">IFERROR(__xludf.DUMMYFUNCTION("""COMPUTED_VALUE"""),"")</f>
        <v/>
      </c>
      <c r="X507" s="65" t="str">
        <f ca="1">IFERROR(__xludf.DUMMYFUNCTION("""COMPUTED_VALUE"""),"")</f>
        <v/>
      </c>
      <c r="Y507" s="65" t="str">
        <f ca="1">IFERROR(__xludf.DUMMYFUNCTION("""COMPUTED_VALUE"""),"")</f>
        <v/>
      </c>
      <c r="Z507" s="65" t="str">
        <f ca="1">IFERROR(__xludf.DUMMYFUNCTION("""COMPUTED_VALUE"""),"")</f>
        <v/>
      </c>
      <c r="AA507" s="65" t="str">
        <f ca="1">IFERROR(__xludf.DUMMYFUNCTION("""COMPUTED_VALUE"""),"")</f>
        <v/>
      </c>
      <c r="AB507" s="65" t="str">
        <f ca="1">IFERROR(__xludf.DUMMYFUNCTION("""COMPUTED_VALUE"""),"")</f>
        <v/>
      </c>
      <c r="AC507" s="65" t="str">
        <f ca="1">IFERROR(__xludf.DUMMYFUNCTION("""COMPUTED_VALUE"""),"")</f>
        <v/>
      </c>
      <c r="AD507" s="65" t="str">
        <f ca="1">IFERROR(__xludf.DUMMYFUNCTION("""COMPUTED_VALUE"""),"")</f>
        <v/>
      </c>
      <c r="AE507" s="65" t="str">
        <f ca="1">IFERROR(__xludf.DUMMYFUNCTION("""COMPUTED_VALUE"""),"")</f>
        <v/>
      </c>
      <c r="AF507" s="65" t="str">
        <f ca="1">IFERROR(__xludf.DUMMYFUNCTION("""COMPUTED_VALUE"""),"")</f>
        <v/>
      </c>
      <c r="AG507" s="65" t="str">
        <f ca="1">IFERROR(__xludf.DUMMYFUNCTION("""COMPUTED_VALUE"""),"")</f>
        <v/>
      </c>
    </row>
    <row r="508" spans="1:33" ht="13">
      <c r="A508" s="63">
        <v>5</v>
      </c>
      <c r="B508" s="64" t="str">
        <f ca="1">IFERROR(__xludf.DUMMYFUNCTION("""COMPUTED_VALUE"""),"POLIDEPORTIVO QUINTANARES")</f>
        <v>POLIDEPORTIVO QUINTANARES</v>
      </c>
      <c r="C508" s="65">
        <f ca="1">IFERROR(__xludf.DUMMYFUNCTION("""COMPUTED_VALUE"""),6)</f>
        <v>6</v>
      </c>
      <c r="D508" s="66" t="str">
        <f ca="1">IFERROR(__xludf.DUMMYFUNCTION("""COMPUTED_VALUE"""),"Pendiente por Digitar")</f>
        <v>Pendiente por Digitar</v>
      </c>
      <c r="E508" s="65" t="str">
        <f ca="1">IFERROR(__xludf.DUMMYFUNCTION("""COMPUTED_VALUE"""),"")</f>
        <v/>
      </c>
      <c r="F508" s="65" t="str">
        <f ca="1">IFERROR(__xludf.DUMMYFUNCTION("""COMPUTED_VALUE"""),"")</f>
        <v/>
      </c>
      <c r="G508" s="65" t="str">
        <f ca="1">IFERROR(__xludf.DUMMYFUNCTION("""COMPUTED_VALUE"""),"")</f>
        <v/>
      </c>
      <c r="H508" s="65" t="str">
        <f ca="1">IFERROR(__xludf.DUMMYFUNCTION("""COMPUTED_VALUE"""),"")</f>
        <v/>
      </c>
      <c r="I508" s="65" t="str">
        <f ca="1">IFERROR(__xludf.DUMMYFUNCTION("""COMPUTED_VALUE"""),"")</f>
        <v/>
      </c>
      <c r="J508" s="65" t="str">
        <f ca="1">IFERROR(__xludf.DUMMYFUNCTION("""COMPUTED_VALUE"""),"")</f>
        <v/>
      </c>
      <c r="K508" s="65" t="str">
        <f ca="1">IFERROR(__xludf.DUMMYFUNCTION("""COMPUTED_VALUE"""),"")</f>
        <v/>
      </c>
      <c r="L508" s="65" t="str">
        <f ca="1">IFERROR(__xludf.DUMMYFUNCTION("""COMPUTED_VALUE"""),"")</f>
        <v/>
      </c>
      <c r="M508" s="65" t="str">
        <f ca="1">IFERROR(__xludf.DUMMYFUNCTION("""COMPUTED_VALUE"""),"")</f>
        <v/>
      </c>
      <c r="N508" s="65" t="str">
        <f ca="1">IFERROR(__xludf.DUMMYFUNCTION("""COMPUTED_VALUE"""),"")</f>
        <v/>
      </c>
      <c r="O508" s="65" t="str">
        <f ca="1">IFERROR(__xludf.DUMMYFUNCTION("""COMPUTED_VALUE"""),"")</f>
        <v/>
      </c>
      <c r="P508" s="65" t="str">
        <f ca="1">IFERROR(__xludf.DUMMYFUNCTION("""COMPUTED_VALUE"""),"")</f>
        <v/>
      </c>
      <c r="Q508" s="65" t="str">
        <f ca="1">IFERROR(__xludf.DUMMYFUNCTION("""COMPUTED_VALUE"""),"")</f>
        <v/>
      </c>
      <c r="R508" s="65" t="str">
        <f ca="1">IFERROR(__xludf.DUMMYFUNCTION("""COMPUTED_VALUE"""),"")</f>
        <v/>
      </c>
      <c r="S508" s="65" t="str">
        <f ca="1">IFERROR(__xludf.DUMMYFUNCTION("""COMPUTED_VALUE"""),"")</f>
        <v/>
      </c>
      <c r="T508" s="65" t="str">
        <f ca="1">IFERROR(__xludf.DUMMYFUNCTION("""COMPUTED_VALUE"""),"")</f>
        <v/>
      </c>
      <c r="U508" s="65" t="str">
        <f ca="1">IFERROR(__xludf.DUMMYFUNCTION("""COMPUTED_VALUE"""),"")</f>
        <v/>
      </c>
      <c r="V508" s="65" t="str">
        <f ca="1">IFERROR(__xludf.DUMMYFUNCTION("""COMPUTED_VALUE"""),"")</f>
        <v/>
      </c>
      <c r="W508" s="65" t="str">
        <f ca="1">IFERROR(__xludf.DUMMYFUNCTION("""COMPUTED_VALUE"""),"")</f>
        <v/>
      </c>
      <c r="X508" s="65" t="str">
        <f ca="1">IFERROR(__xludf.DUMMYFUNCTION("""COMPUTED_VALUE"""),"")</f>
        <v/>
      </c>
      <c r="Y508" s="65" t="str">
        <f ca="1">IFERROR(__xludf.DUMMYFUNCTION("""COMPUTED_VALUE"""),"")</f>
        <v/>
      </c>
      <c r="Z508" s="65" t="str">
        <f ca="1">IFERROR(__xludf.DUMMYFUNCTION("""COMPUTED_VALUE"""),"")</f>
        <v/>
      </c>
      <c r="AA508" s="65" t="str">
        <f ca="1">IFERROR(__xludf.DUMMYFUNCTION("""COMPUTED_VALUE"""),"")</f>
        <v/>
      </c>
      <c r="AB508" s="65" t="str">
        <f ca="1">IFERROR(__xludf.DUMMYFUNCTION("""COMPUTED_VALUE"""),"")</f>
        <v/>
      </c>
      <c r="AC508" s="65" t="str">
        <f ca="1">IFERROR(__xludf.DUMMYFUNCTION("""COMPUTED_VALUE"""),"")</f>
        <v/>
      </c>
      <c r="AD508" s="65" t="str">
        <f ca="1">IFERROR(__xludf.DUMMYFUNCTION("""COMPUTED_VALUE"""),"")</f>
        <v/>
      </c>
      <c r="AE508" s="65" t="str">
        <f ca="1">IFERROR(__xludf.DUMMYFUNCTION("""COMPUTED_VALUE"""),"")</f>
        <v/>
      </c>
      <c r="AF508" s="65" t="str">
        <f ca="1">IFERROR(__xludf.DUMMYFUNCTION("""COMPUTED_VALUE"""),"")</f>
        <v/>
      </c>
      <c r="AG508" s="65" t="str">
        <f ca="1">IFERROR(__xludf.DUMMYFUNCTION("""COMPUTED_VALUE"""),"")</f>
        <v/>
      </c>
    </row>
    <row r="509" spans="1:33" ht="13">
      <c r="A509" s="63">
        <v>5</v>
      </c>
      <c r="B509" s="64" t="str">
        <f ca="1">IFERROR(__xludf.DUMMYFUNCTION("""COMPUTED_VALUE"""),"POLIDEPORTIVO QUINTANARES")</f>
        <v>POLIDEPORTIVO QUINTANARES</v>
      </c>
      <c r="C509" s="65">
        <f ca="1">IFERROR(__xludf.DUMMYFUNCTION("""COMPUTED_VALUE"""),7)</f>
        <v>7</v>
      </c>
      <c r="D509" s="66" t="str">
        <f ca="1">IFERROR(__xludf.DUMMYFUNCTION("""COMPUTED_VALUE"""),"Pendiente por Digitar")</f>
        <v>Pendiente por Digitar</v>
      </c>
      <c r="E509" s="65" t="str">
        <f ca="1">IFERROR(__xludf.DUMMYFUNCTION("""COMPUTED_VALUE"""),"")</f>
        <v/>
      </c>
      <c r="F509" s="65" t="str">
        <f ca="1">IFERROR(__xludf.DUMMYFUNCTION("""COMPUTED_VALUE"""),"")</f>
        <v/>
      </c>
      <c r="G509" s="65" t="str">
        <f ca="1">IFERROR(__xludf.DUMMYFUNCTION("""COMPUTED_VALUE"""),"")</f>
        <v/>
      </c>
      <c r="H509" s="65" t="str">
        <f ca="1">IFERROR(__xludf.DUMMYFUNCTION("""COMPUTED_VALUE"""),"")</f>
        <v/>
      </c>
      <c r="I509" s="65" t="str">
        <f ca="1">IFERROR(__xludf.DUMMYFUNCTION("""COMPUTED_VALUE"""),"")</f>
        <v/>
      </c>
      <c r="J509" s="65" t="str">
        <f ca="1">IFERROR(__xludf.DUMMYFUNCTION("""COMPUTED_VALUE"""),"")</f>
        <v/>
      </c>
      <c r="K509" s="65" t="str">
        <f ca="1">IFERROR(__xludf.DUMMYFUNCTION("""COMPUTED_VALUE"""),"")</f>
        <v/>
      </c>
      <c r="L509" s="65" t="str">
        <f ca="1">IFERROR(__xludf.DUMMYFUNCTION("""COMPUTED_VALUE"""),"")</f>
        <v/>
      </c>
      <c r="M509" s="65" t="str">
        <f ca="1">IFERROR(__xludf.DUMMYFUNCTION("""COMPUTED_VALUE"""),"")</f>
        <v/>
      </c>
      <c r="N509" s="65" t="str">
        <f ca="1">IFERROR(__xludf.DUMMYFUNCTION("""COMPUTED_VALUE"""),"")</f>
        <v/>
      </c>
      <c r="O509" s="65" t="str">
        <f ca="1">IFERROR(__xludf.DUMMYFUNCTION("""COMPUTED_VALUE"""),"")</f>
        <v/>
      </c>
      <c r="P509" s="65" t="str">
        <f ca="1">IFERROR(__xludf.DUMMYFUNCTION("""COMPUTED_VALUE"""),"")</f>
        <v/>
      </c>
      <c r="Q509" s="65" t="str">
        <f ca="1">IFERROR(__xludf.DUMMYFUNCTION("""COMPUTED_VALUE"""),"")</f>
        <v/>
      </c>
      <c r="R509" s="65" t="str">
        <f ca="1">IFERROR(__xludf.DUMMYFUNCTION("""COMPUTED_VALUE"""),"")</f>
        <v/>
      </c>
      <c r="S509" s="65" t="str">
        <f ca="1">IFERROR(__xludf.DUMMYFUNCTION("""COMPUTED_VALUE"""),"")</f>
        <v/>
      </c>
      <c r="T509" s="65" t="str">
        <f ca="1">IFERROR(__xludf.DUMMYFUNCTION("""COMPUTED_VALUE"""),"")</f>
        <v/>
      </c>
      <c r="U509" s="65" t="str">
        <f ca="1">IFERROR(__xludf.DUMMYFUNCTION("""COMPUTED_VALUE"""),"")</f>
        <v/>
      </c>
      <c r="V509" s="65" t="str">
        <f ca="1">IFERROR(__xludf.DUMMYFUNCTION("""COMPUTED_VALUE"""),"")</f>
        <v/>
      </c>
      <c r="W509" s="65" t="str">
        <f ca="1">IFERROR(__xludf.DUMMYFUNCTION("""COMPUTED_VALUE"""),"")</f>
        <v/>
      </c>
      <c r="X509" s="65" t="str">
        <f ca="1">IFERROR(__xludf.DUMMYFUNCTION("""COMPUTED_VALUE"""),"")</f>
        <v/>
      </c>
      <c r="Y509" s="65" t="str">
        <f ca="1">IFERROR(__xludf.DUMMYFUNCTION("""COMPUTED_VALUE"""),"")</f>
        <v/>
      </c>
      <c r="Z509" s="65" t="str">
        <f ca="1">IFERROR(__xludf.DUMMYFUNCTION("""COMPUTED_VALUE"""),"")</f>
        <v/>
      </c>
      <c r="AA509" s="65" t="str">
        <f ca="1">IFERROR(__xludf.DUMMYFUNCTION("""COMPUTED_VALUE"""),"")</f>
        <v/>
      </c>
      <c r="AB509" s="65" t="str">
        <f ca="1">IFERROR(__xludf.DUMMYFUNCTION("""COMPUTED_VALUE"""),"")</f>
        <v/>
      </c>
      <c r="AC509" s="65" t="str">
        <f ca="1">IFERROR(__xludf.DUMMYFUNCTION("""COMPUTED_VALUE"""),"")</f>
        <v/>
      </c>
      <c r="AD509" s="65" t="str">
        <f ca="1">IFERROR(__xludf.DUMMYFUNCTION("""COMPUTED_VALUE"""),"")</f>
        <v/>
      </c>
      <c r="AE509" s="65" t="str">
        <f ca="1">IFERROR(__xludf.DUMMYFUNCTION("""COMPUTED_VALUE"""),"")</f>
        <v/>
      </c>
      <c r="AF509" s="65" t="str">
        <f ca="1">IFERROR(__xludf.DUMMYFUNCTION("""COMPUTED_VALUE"""),"")</f>
        <v/>
      </c>
      <c r="AG509" s="65" t="str">
        <f ca="1">IFERROR(__xludf.DUMMYFUNCTION("""COMPUTED_VALUE"""),"")</f>
        <v/>
      </c>
    </row>
    <row r="510" spans="1:33" ht="13">
      <c r="A510" s="63">
        <v>5</v>
      </c>
      <c r="B510" s="64" t="str">
        <f ca="1">IFERROR(__xludf.DUMMYFUNCTION("""COMPUTED_VALUE"""),"POLIDEPORTIVO QUINTANARES")</f>
        <v>POLIDEPORTIVO QUINTANARES</v>
      </c>
      <c r="C510" s="65">
        <f ca="1">IFERROR(__xludf.DUMMYFUNCTION("""COMPUTED_VALUE"""),8)</f>
        <v>8</v>
      </c>
      <c r="D510" s="66" t="str">
        <f ca="1">IFERROR(__xludf.DUMMYFUNCTION("""COMPUTED_VALUE"""),"Pendiente por Digitar")</f>
        <v>Pendiente por Digitar</v>
      </c>
      <c r="E510" s="65" t="str">
        <f ca="1">IFERROR(__xludf.DUMMYFUNCTION("""COMPUTED_VALUE"""),"")</f>
        <v/>
      </c>
      <c r="F510" s="65" t="str">
        <f ca="1">IFERROR(__xludf.DUMMYFUNCTION("""COMPUTED_VALUE"""),"")</f>
        <v/>
      </c>
      <c r="G510" s="65" t="str">
        <f ca="1">IFERROR(__xludf.DUMMYFUNCTION("""COMPUTED_VALUE"""),"")</f>
        <v/>
      </c>
      <c r="H510" s="65" t="str">
        <f ca="1">IFERROR(__xludf.DUMMYFUNCTION("""COMPUTED_VALUE"""),"")</f>
        <v/>
      </c>
      <c r="I510" s="65" t="str">
        <f ca="1">IFERROR(__xludf.DUMMYFUNCTION("""COMPUTED_VALUE"""),"")</f>
        <v/>
      </c>
      <c r="J510" s="65" t="str">
        <f ca="1">IFERROR(__xludf.DUMMYFUNCTION("""COMPUTED_VALUE"""),"")</f>
        <v/>
      </c>
      <c r="K510" s="65" t="str">
        <f ca="1">IFERROR(__xludf.DUMMYFUNCTION("""COMPUTED_VALUE"""),"")</f>
        <v/>
      </c>
      <c r="L510" s="65" t="str">
        <f ca="1">IFERROR(__xludf.DUMMYFUNCTION("""COMPUTED_VALUE"""),"")</f>
        <v/>
      </c>
      <c r="M510" s="65" t="str">
        <f ca="1">IFERROR(__xludf.DUMMYFUNCTION("""COMPUTED_VALUE"""),"")</f>
        <v/>
      </c>
      <c r="N510" s="65" t="str">
        <f ca="1">IFERROR(__xludf.DUMMYFUNCTION("""COMPUTED_VALUE"""),"")</f>
        <v/>
      </c>
      <c r="O510" s="65" t="str">
        <f ca="1">IFERROR(__xludf.DUMMYFUNCTION("""COMPUTED_VALUE"""),"")</f>
        <v/>
      </c>
      <c r="P510" s="65" t="str">
        <f ca="1">IFERROR(__xludf.DUMMYFUNCTION("""COMPUTED_VALUE"""),"")</f>
        <v/>
      </c>
      <c r="Q510" s="65" t="str">
        <f ca="1">IFERROR(__xludf.DUMMYFUNCTION("""COMPUTED_VALUE"""),"")</f>
        <v/>
      </c>
      <c r="R510" s="65" t="str">
        <f ca="1">IFERROR(__xludf.DUMMYFUNCTION("""COMPUTED_VALUE"""),"")</f>
        <v/>
      </c>
      <c r="S510" s="65" t="str">
        <f ca="1">IFERROR(__xludf.DUMMYFUNCTION("""COMPUTED_VALUE"""),"")</f>
        <v/>
      </c>
      <c r="T510" s="65" t="str">
        <f ca="1">IFERROR(__xludf.DUMMYFUNCTION("""COMPUTED_VALUE"""),"")</f>
        <v/>
      </c>
      <c r="U510" s="65" t="str">
        <f ca="1">IFERROR(__xludf.DUMMYFUNCTION("""COMPUTED_VALUE"""),"")</f>
        <v/>
      </c>
      <c r="V510" s="65" t="str">
        <f ca="1">IFERROR(__xludf.DUMMYFUNCTION("""COMPUTED_VALUE"""),"")</f>
        <v/>
      </c>
      <c r="W510" s="65" t="str">
        <f ca="1">IFERROR(__xludf.DUMMYFUNCTION("""COMPUTED_VALUE"""),"")</f>
        <v/>
      </c>
      <c r="X510" s="65" t="str">
        <f ca="1">IFERROR(__xludf.DUMMYFUNCTION("""COMPUTED_VALUE"""),"")</f>
        <v/>
      </c>
      <c r="Y510" s="65" t="str">
        <f ca="1">IFERROR(__xludf.DUMMYFUNCTION("""COMPUTED_VALUE"""),"")</f>
        <v/>
      </c>
      <c r="Z510" s="65" t="str">
        <f ca="1">IFERROR(__xludf.DUMMYFUNCTION("""COMPUTED_VALUE"""),"")</f>
        <v/>
      </c>
      <c r="AA510" s="65" t="str">
        <f ca="1">IFERROR(__xludf.DUMMYFUNCTION("""COMPUTED_VALUE"""),"")</f>
        <v/>
      </c>
      <c r="AB510" s="65" t="str">
        <f ca="1">IFERROR(__xludf.DUMMYFUNCTION("""COMPUTED_VALUE"""),"")</f>
        <v/>
      </c>
      <c r="AC510" s="65" t="str">
        <f ca="1">IFERROR(__xludf.DUMMYFUNCTION("""COMPUTED_VALUE"""),"")</f>
        <v/>
      </c>
      <c r="AD510" s="65" t="str">
        <f ca="1">IFERROR(__xludf.DUMMYFUNCTION("""COMPUTED_VALUE"""),"")</f>
        <v/>
      </c>
      <c r="AE510" s="65" t="str">
        <f ca="1">IFERROR(__xludf.DUMMYFUNCTION("""COMPUTED_VALUE"""),"")</f>
        <v/>
      </c>
      <c r="AF510" s="65" t="str">
        <f ca="1">IFERROR(__xludf.DUMMYFUNCTION("""COMPUTED_VALUE"""),"")</f>
        <v/>
      </c>
      <c r="AG510" s="65" t="str">
        <f ca="1">IFERROR(__xludf.DUMMYFUNCTION("""COMPUTED_VALUE"""),"")</f>
        <v/>
      </c>
    </row>
    <row r="511" spans="1:33" ht="13">
      <c r="A511" s="63">
        <v>5</v>
      </c>
      <c r="B511" s="64" t="str">
        <f ca="1">IFERROR(__xludf.DUMMYFUNCTION("""COMPUTED_VALUE"""),"POLIDEPORTIVO QUINTANARES")</f>
        <v>POLIDEPORTIVO QUINTANARES</v>
      </c>
      <c r="C511" s="65">
        <f ca="1">IFERROR(__xludf.DUMMYFUNCTION("""COMPUTED_VALUE"""),9)</f>
        <v>9</v>
      </c>
      <c r="D511" s="66" t="str">
        <f ca="1">IFERROR(__xludf.DUMMYFUNCTION("""COMPUTED_VALUE"""),"Pendiente por Digitar")</f>
        <v>Pendiente por Digitar</v>
      </c>
      <c r="E511" s="65" t="str">
        <f ca="1">IFERROR(__xludf.DUMMYFUNCTION("""COMPUTED_VALUE"""),"")</f>
        <v/>
      </c>
      <c r="F511" s="65" t="str">
        <f ca="1">IFERROR(__xludf.DUMMYFUNCTION("""COMPUTED_VALUE"""),"")</f>
        <v/>
      </c>
      <c r="G511" s="65" t="str">
        <f ca="1">IFERROR(__xludf.DUMMYFUNCTION("""COMPUTED_VALUE"""),"")</f>
        <v/>
      </c>
      <c r="H511" s="65" t="str">
        <f ca="1">IFERROR(__xludf.DUMMYFUNCTION("""COMPUTED_VALUE"""),"")</f>
        <v/>
      </c>
      <c r="I511" s="65" t="str">
        <f ca="1">IFERROR(__xludf.DUMMYFUNCTION("""COMPUTED_VALUE"""),"")</f>
        <v/>
      </c>
      <c r="J511" s="65" t="str">
        <f ca="1">IFERROR(__xludf.DUMMYFUNCTION("""COMPUTED_VALUE"""),"")</f>
        <v/>
      </c>
      <c r="K511" s="65" t="str">
        <f ca="1">IFERROR(__xludf.DUMMYFUNCTION("""COMPUTED_VALUE"""),"")</f>
        <v/>
      </c>
      <c r="L511" s="65" t="str">
        <f ca="1">IFERROR(__xludf.DUMMYFUNCTION("""COMPUTED_VALUE"""),"")</f>
        <v/>
      </c>
      <c r="M511" s="65" t="str">
        <f ca="1">IFERROR(__xludf.DUMMYFUNCTION("""COMPUTED_VALUE"""),"")</f>
        <v/>
      </c>
      <c r="N511" s="65" t="str">
        <f ca="1">IFERROR(__xludf.DUMMYFUNCTION("""COMPUTED_VALUE"""),"")</f>
        <v/>
      </c>
      <c r="O511" s="65" t="str">
        <f ca="1">IFERROR(__xludf.DUMMYFUNCTION("""COMPUTED_VALUE"""),"")</f>
        <v/>
      </c>
      <c r="P511" s="65" t="str">
        <f ca="1">IFERROR(__xludf.DUMMYFUNCTION("""COMPUTED_VALUE"""),"")</f>
        <v/>
      </c>
      <c r="Q511" s="65" t="str">
        <f ca="1">IFERROR(__xludf.DUMMYFUNCTION("""COMPUTED_VALUE"""),"")</f>
        <v/>
      </c>
      <c r="R511" s="65" t="str">
        <f ca="1">IFERROR(__xludf.DUMMYFUNCTION("""COMPUTED_VALUE"""),"")</f>
        <v/>
      </c>
      <c r="S511" s="65" t="str">
        <f ca="1">IFERROR(__xludf.DUMMYFUNCTION("""COMPUTED_VALUE"""),"")</f>
        <v/>
      </c>
      <c r="T511" s="65" t="str">
        <f ca="1">IFERROR(__xludf.DUMMYFUNCTION("""COMPUTED_VALUE"""),"")</f>
        <v/>
      </c>
      <c r="U511" s="65" t="str">
        <f ca="1">IFERROR(__xludf.DUMMYFUNCTION("""COMPUTED_VALUE"""),"")</f>
        <v/>
      </c>
      <c r="V511" s="65" t="str">
        <f ca="1">IFERROR(__xludf.DUMMYFUNCTION("""COMPUTED_VALUE"""),"")</f>
        <v/>
      </c>
      <c r="W511" s="65" t="str">
        <f ca="1">IFERROR(__xludf.DUMMYFUNCTION("""COMPUTED_VALUE"""),"")</f>
        <v/>
      </c>
      <c r="X511" s="65" t="str">
        <f ca="1">IFERROR(__xludf.DUMMYFUNCTION("""COMPUTED_VALUE"""),"")</f>
        <v/>
      </c>
      <c r="Y511" s="65" t="str">
        <f ca="1">IFERROR(__xludf.DUMMYFUNCTION("""COMPUTED_VALUE"""),"")</f>
        <v/>
      </c>
      <c r="Z511" s="65" t="str">
        <f ca="1">IFERROR(__xludf.DUMMYFUNCTION("""COMPUTED_VALUE"""),"")</f>
        <v/>
      </c>
      <c r="AA511" s="65" t="str">
        <f ca="1">IFERROR(__xludf.DUMMYFUNCTION("""COMPUTED_VALUE"""),"")</f>
        <v/>
      </c>
      <c r="AB511" s="65" t="str">
        <f ca="1">IFERROR(__xludf.DUMMYFUNCTION("""COMPUTED_VALUE"""),"")</f>
        <v/>
      </c>
      <c r="AC511" s="65" t="str">
        <f ca="1">IFERROR(__xludf.DUMMYFUNCTION("""COMPUTED_VALUE"""),"")</f>
        <v/>
      </c>
      <c r="AD511" s="65" t="str">
        <f ca="1">IFERROR(__xludf.DUMMYFUNCTION("""COMPUTED_VALUE"""),"")</f>
        <v/>
      </c>
      <c r="AE511" s="65" t="str">
        <f ca="1">IFERROR(__xludf.DUMMYFUNCTION("""COMPUTED_VALUE"""),"")</f>
        <v/>
      </c>
      <c r="AF511" s="65" t="str">
        <f ca="1">IFERROR(__xludf.DUMMYFUNCTION("""COMPUTED_VALUE"""),"")</f>
        <v/>
      </c>
      <c r="AG511" s="65" t="str">
        <f ca="1">IFERROR(__xludf.DUMMYFUNCTION("""COMPUTED_VALUE"""),"")</f>
        <v/>
      </c>
    </row>
    <row r="512" spans="1:33" ht="13">
      <c r="A512" s="63">
        <v>5</v>
      </c>
      <c r="B512" s="64" t="str">
        <f ca="1">IFERROR(__xludf.DUMMYFUNCTION("""COMPUTED_VALUE"""),"POLIDEPORTIVO QUINTANARES")</f>
        <v>POLIDEPORTIVO QUINTANARES</v>
      </c>
      <c r="C512" s="65">
        <f ca="1">IFERROR(__xludf.DUMMYFUNCTION("""COMPUTED_VALUE"""),10)</f>
        <v>10</v>
      </c>
      <c r="D512" s="66" t="str">
        <f ca="1">IFERROR(__xludf.DUMMYFUNCTION("""COMPUTED_VALUE"""),"Pendiente por Digitar")</f>
        <v>Pendiente por Digitar</v>
      </c>
      <c r="E512" s="65" t="str">
        <f ca="1">IFERROR(__xludf.DUMMYFUNCTION("""COMPUTED_VALUE"""),"")</f>
        <v/>
      </c>
      <c r="F512" s="65" t="str">
        <f ca="1">IFERROR(__xludf.DUMMYFUNCTION("""COMPUTED_VALUE"""),"")</f>
        <v/>
      </c>
      <c r="G512" s="65" t="str">
        <f ca="1">IFERROR(__xludf.DUMMYFUNCTION("""COMPUTED_VALUE"""),"")</f>
        <v/>
      </c>
      <c r="H512" s="65" t="str">
        <f ca="1">IFERROR(__xludf.DUMMYFUNCTION("""COMPUTED_VALUE"""),"")</f>
        <v/>
      </c>
      <c r="I512" s="65" t="str">
        <f ca="1">IFERROR(__xludf.DUMMYFUNCTION("""COMPUTED_VALUE"""),"")</f>
        <v/>
      </c>
      <c r="J512" s="65" t="str">
        <f ca="1">IFERROR(__xludf.DUMMYFUNCTION("""COMPUTED_VALUE"""),"")</f>
        <v/>
      </c>
      <c r="K512" s="65" t="str">
        <f ca="1">IFERROR(__xludf.DUMMYFUNCTION("""COMPUTED_VALUE"""),"")</f>
        <v/>
      </c>
      <c r="L512" s="65" t="str">
        <f ca="1">IFERROR(__xludf.DUMMYFUNCTION("""COMPUTED_VALUE"""),"")</f>
        <v/>
      </c>
      <c r="M512" s="65" t="str">
        <f ca="1">IFERROR(__xludf.DUMMYFUNCTION("""COMPUTED_VALUE"""),"")</f>
        <v/>
      </c>
      <c r="N512" s="65" t="str">
        <f ca="1">IFERROR(__xludf.DUMMYFUNCTION("""COMPUTED_VALUE"""),"")</f>
        <v/>
      </c>
      <c r="O512" s="65" t="str">
        <f ca="1">IFERROR(__xludf.DUMMYFUNCTION("""COMPUTED_VALUE"""),"")</f>
        <v/>
      </c>
      <c r="P512" s="65" t="str">
        <f ca="1">IFERROR(__xludf.DUMMYFUNCTION("""COMPUTED_VALUE"""),"")</f>
        <v/>
      </c>
      <c r="Q512" s="65" t="str">
        <f ca="1">IFERROR(__xludf.DUMMYFUNCTION("""COMPUTED_VALUE"""),"")</f>
        <v/>
      </c>
      <c r="R512" s="65" t="str">
        <f ca="1">IFERROR(__xludf.DUMMYFUNCTION("""COMPUTED_VALUE"""),"")</f>
        <v/>
      </c>
      <c r="S512" s="65" t="str">
        <f ca="1">IFERROR(__xludf.DUMMYFUNCTION("""COMPUTED_VALUE"""),"")</f>
        <v/>
      </c>
      <c r="T512" s="65" t="str">
        <f ca="1">IFERROR(__xludf.DUMMYFUNCTION("""COMPUTED_VALUE"""),"")</f>
        <v/>
      </c>
      <c r="U512" s="65" t="str">
        <f ca="1">IFERROR(__xludf.DUMMYFUNCTION("""COMPUTED_VALUE"""),"")</f>
        <v/>
      </c>
      <c r="V512" s="65" t="str">
        <f ca="1">IFERROR(__xludf.DUMMYFUNCTION("""COMPUTED_VALUE"""),"")</f>
        <v/>
      </c>
      <c r="W512" s="65" t="str">
        <f ca="1">IFERROR(__xludf.DUMMYFUNCTION("""COMPUTED_VALUE"""),"")</f>
        <v/>
      </c>
      <c r="X512" s="65" t="str">
        <f ca="1">IFERROR(__xludf.DUMMYFUNCTION("""COMPUTED_VALUE"""),"")</f>
        <v/>
      </c>
      <c r="Y512" s="65" t="str">
        <f ca="1">IFERROR(__xludf.DUMMYFUNCTION("""COMPUTED_VALUE"""),"")</f>
        <v/>
      </c>
      <c r="Z512" s="65" t="str">
        <f ca="1">IFERROR(__xludf.DUMMYFUNCTION("""COMPUTED_VALUE"""),"")</f>
        <v/>
      </c>
      <c r="AA512" s="65" t="str">
        <f ca="1">IFERROR(__xludf.DUMMYFUNCTION("""COMPUTED_VALUE"""),"")</f>
        <v/>
      </c>
      <c r="AB512" s="65" t="str">
        <f ca="1">IFERROR(__xludf.DUMMYFUNCTION("""COMPUTED_VALUE"""),"")</f>
        <v/>
      </c>
      <c r="AC512" s="65" t="str">
        <f ca="1">IFERROR(__xludf.DUMMYFUNCTION("""COMPUTED_VALUE"""),"")</f>
        <v/>
      </c>
      <c r="AD512" s="65" t="str">
        <f ca="1">IFERROR(__xludf.DUMMYFUNCTION("""COMPUTED_VALUE"""),"")</f>
        <v/>
      </c>
      <c r="AE512" s="65" t="str">
        <f ca="1">IFERROR(__xludf.DUMMYFUNCTION("""COMPUTED_VALUE"""),"")</f>
        <v/>
      </c>
      <c r="AF512" s="65" t="str">
        <f ca="1">IFERROR(__xludf.DUMMYFUNCTION("""COMPUTED_VALUE"""),"")</f>
        <v/>
      </c>
      <c r="AG512" s="65" t="str">
        <f ca="1">IFERROR(__xludf.DUMMYFUNCTION("""COMPUTED_VALUE"""),"")</f>
        <v/>
      </c>
    </row>
    <row r="513" spans="1:33" ht="13">
      <c r="A513" s="63">
        <v>5</v>
      </c>
      <c r="B513" s="64" t="str">
        <f ca="1">IFERROR(__xludf.DUMMYFUNCTION("""COMPUTED_VALUE"""),"POLIDEPORTIVO QUINTANARES")</f>
        <v>POLIDEPORTIVO QUINTANARES</v>
      </c>
      <c r="C513" s="65">
        <f ca="1">IFERROR(__xludf.DUMMYFUNCTION("""COMPUTED_VALUE"""),11)</f>
        <v>11</v>
      </c>
      <c r="D513" s="66" t="str">
        <f ca="1">IFERROR(__xludf.DUMMYFUNCTION("""COMPUTED_VALUE"""),"Pendiente por Digitar")</f>
        <v>Pendiente por Digitar</v>
      </c>
      <c r="E513" s="65" t="str">
        <f ca="1">IFERROR(__xludf.DUMMYFUNCTION("""COMPUTED_VALUE"""),"")</f>
        <v/>
      </c>
      <c r="F513" s="65" t="str">
        <f ca="1">IFERROR(__xludf.DUMMYFUNCTION("""COMPUTED_VALUE"""),"")</f>
        <v/>
      </c>
      <c r="G513" s="65" t="str">
        <f ca="1">IFERROR(__xludf.DUMMYFUNCTION("""COMPUTED_VALUE"""),"")</f>
        <v/>
      </c>
      <c r="H513" s="65" t="str">
        <f ca="1">IFERROR(__xludf.DUMMYFUNCTION("""COMPUTED_VALUE"""),"")</f>
        <v/>
      </c>
      <c r="I513" s="65" t="str">
        <f ca="1">IFERROR(__xludf.DUMMYFUNCTION("""COMPUTED_VALUE"""),"")</f>
        <v/>
      </c>
      <c r="J513" s="65" t="str">
        <f ca="1">IFERROR(__xludf.DUMMYFUNCTION("""COMPUTED_VALUE"""),"")</f>
        <v/>
      </c>
      <c r="K513" s="65" t="str">
        <f ca="1">IFERROR(__xludf.DUMMYFUNCTION("""COMPUTED_VALUE"""),"")</f>
        <v/>
      </c>
      <c r="L513" s="65" t="str">
        <f ca="1">IFERROR(__xludf.DUMMYFUNCTION("""COMPUTED_VALUE"""),"")</f>
        <v/>
      </c>
      <c r="M513" s="65" t="str">
        <f ca="1">IFERROR(__xludf.DUMMYFUNCTION("""COMPUTED_VALUE"""),"")</f>
        <v/>
      </c>
      <c r="N513" s="65" t="str">
        <f ca="1">IFERROR(__xludf.DUMMYFUNCTION("""COMPUTED_VALUE"""),"")</f>
        <v/>
      </c>
      <c r="O513" s="65" t="str">
        <f ca="1">IFERROR(__xludf.DUMMYFUNCTION("""COMPUTED_VALUE"""),"")</f>
        <v/>
      </c>
      <c r="P513" s="65" t="str">
        <f ca="1">IFERROR(__xludf.DUMMYFUNCTION("""COMPUTED_VALUE"""),"")</f>
        <v/>
      </c>
      <c r="Q513" s="65" t="str">
        <f ca="1">IFERROR(__xludf.DUMMYFUNCTION("""COMPUTED_VALUE"""),"")</f>
        <v/>
      </c>
      <c r="R513" s="65" t="str">
        <f ca="1">IFERROR(__xludf.DUMMYFUNCTION("""COMPUTED_VALUE"""),"")</f>
        <v/>
      </c>
      <c r="S513" s="65" t="str">
        <f ca="1">IFERROR(__xludf.DUMMYFUNCTION("""COMPUTED_VALUE"""),"")</f>
        <v/>
      </c>
      <c r="T513" s="65" t="str">
        <f ca="1">IFERROR(__xludf.DUMMYFUNCTION("""COMPUTED_VALUE"""),"")</f>
        <v/>
      </c>
      <c r="U513" s="65" t="str">
        <f ca="1">IFERROR(__xludf.DUMMYFUNCTION("""COMPUTED_VALUE"""),"")</f>
        <v/>
      </c>
      <c r="V513" s="65" t="str">
        <f ca="1">IFERROR(__xludf.DUMMYFUNCTION("""COMPUTED_VALUE"""),"")</f>
        <v/>
      </c>
      <c r="W513" s="65" t="str">
        <f ca="1">IFERROR(__xludf.DUMMYFUNCTION("""COMPUTED_VALUE"""),"")</f>
        <v/>
      </c>
      <c r="X513" s="65" t="str">
        <f ca="1">IFERROR(__xludf.DUMMYFUNCTION("""COMPUTED_VALUE"""),"")</f>
        <v/>
      </c>
      <c r="Y513" s="65" t="str">
        <f ca="1">IFERROR(__xludf.DUMMYFUNCTION("""COMPUTED_VALUE"""),"")</f>
        <v/>
      </c>
      <c r="Z513" s="65" t="str">
        <f ca="1">IFERROR(__xludf.DUMMYFUNCTION("""COMPUTED_VALUE"""),"")</f>
        <v/>
      </c>
      <c r="AA513" s="65" t="str">
        <f ca="1">IFERROR(__xludf.DUMMYFUNCTION("""COMPUTED_VALUE"""),"")</f>
        <v/>
      </c>
      <c r="AB513" s="65" t="str">
        <f ca="1">IFERROR(__xludf.DUMMYFUNCTION("""COMPUTED_VALUE"""),"")</f>
        <v/>
      </c>
      <c r="AC513" s="65" t="str">
        <f ca="1">IFERROR(__xludf.DUMMYFUNCTION("""COMPUTED_VALUE"""),"")</f>
        <v/>
      </c>
      <c r="AD513" s="65" t="str">
        <f ca="1">IFERROR(__xludf.DUMMYFUNCTION("""COMPUTED_VALUE"""),"")</f>
        <v/>
      </c>
      <c r="AE513" s="65" t="str">
        <f ca="1">IFERROR(__xludf.DUMMYFUNCTION("""COMPUTED_VALUE"""),"")</f>
        <v/>
      </c>
      <c r="AF513" s="65" t="str">
        <f ca="1">IFERROR(__xludf.DUMMYFUNCTION("""COMPUTED_VALUE"""),"")</f>
        <v/>
      </c>
      <c r="AG513" s="65" t="str">
        <f ca="1">IFERROR(__xludf.DUMMYFUNCTION("""COMPUTED_VALUE"""),"")</f>
        <v/>
      </c>
    </row>
    <row r="514" spans="1:33" ht="13">
      <c r="A514" s="63">
        <v>5</v>
      </c>
      <c r="B514" s="64" t="str">
        <f ca="1">IFERROR(__xludf.DUMMYFUNCTION("""COMPUTED_VALUE"""),"POLIDEPORTIVO QUINTANARES")</f>
        <v>POLIDEPORTIVO QUINTANARES</v>
      </c>
      <c r="C514" s="65">
        <f ca="1">IFERROR(__xludf.DUMMYFUNCTION("""COMPUTED_VALUE"""),12)</f>
        <v>12</v>
      </c>
      <c r="D514" s="66" t="str">
        <f ca="1">IFERROR(__xludf.DUMMYFUNCTION("""COMPUTED_VALUE"""),"Pendiente por Digitar")</f>
        <v>Pendiente por Digitar</v>
      </c>
      <c r="E514" s="65" t="str">
        <f ca="1">IFERROR(__xludf.DUMMYFUNCTION("""COMPUTED_VALUE"""),"")</f>
        <v/>
      </c>
      <c r="F514" s="65" t="str">
        <f ca="1">IFERROR(__xludf.DUMMYFUNCTION("""COMPUTED_VALUE"""),"")</f>
        <v/>
      </c>
      <c r="G514" s="65" t="str">
        <f ca="1">IFERROR(__xludf.DUMMYFUNCTION("""COMPUTED_VALUE"""),"")</f>
        <v/>
      </c>
      <c r="H514" s="65" t="str">
        <f ca="1">IFERROR(__xludf.DUMMYFUNCTION("""COMPUTED_VALUE"""),"")</f>
        <v/>
      </c>
      <c r="I514" s="65" t="str">
        <f ca="1">IFERROR(__xludf.DUMMYFUNCTION("""COMPUTED_VALUE"""),"")</f>
        <v/>
      </c>
      <c r="J514" s="65" t="str">
        <f ca="1">IFERROR(__xludf.DUMMYFUNCTION("""COMPUTED_VALUE"""),"")</f>
        <v/>
      </c>
      <c r="K514" s="65" t="str">
        <f ca="1">IFERROR(__xludf.DUMMYFUNCTION("""COMPUTED_VALUE"""),"")</f>
        <v/>
      </c>
      <c r="L514" s="65" t="str">
        <f ca="1">IFERROR(__xludf.DUMMYFUNCTION("""COMPUTED_VALUE"""),"")</f>
        <v/>
      </c>
      <c r="M514" s="65" t="str">
        <f ca="1">IFERROR(__xludf.DUMMYFUNCTION("""COMPUTED_VALUE"""),"")</f>
        <v/>
      </c>
      <c r="N514" s="65" t="str">
        <f ca="1">IFERROR(__xludf.DUMMYFUNCTION("""COMPUTED_VALUE"""),"")</f>
        <v/>
      </c>
      <c r="O514" s="65" t="str">
        <f ca="1">IFERROR(__xludf.DUMMYFUNCTION("""COMPUTED_VALUE"""),"")</f>
        <v/>
      </c>
      <c r="P514" s="65" t="str">
        <f ca="1">IFERROR(__xludf.DUMMYFUNCTION("""COMPUTED_VALUE"""),"")</f>
        <v/>
      </c>
      <c r="Q514" s="65" t="str">
        <f ca="1">IFERROR(__xludf.DUMMYFUNCTION("""COMPUTED_VALUE"""),"")</f>
        <v/>
      </c>
      <c r="R514" s="65" t="str">
        <f ca="1">IFERROR(__xludf.DUMMYFUNCTION("""COMPUTED_VALUE"""),"")</f>
        <v/>
      </c>
      <c r="S514" s="65" t="str">
        <f ca="1">IFERROR(__xludf.DUMMYFUNCTION("""COMPUTED_VALUE"""),"")</f>
        <v/>
      </c>
      <c r="T514" s="65" t="str">
        <f ca="1">IFERROR(__xludf.DUMMYFUNCTION("""COMPUTED_VALUE"""),"")</f>
        <v/>
      </c>
      <c r="U514" s="65" t="str">
        <f ca="1">IFERROR(__xludf.DUMMYFUNCTION("""COMPUTED_VALUE"""),"")</f>
        <v/>
      </c>
      <c r="V514" s="65" t="str">
        <f ca="1">IFERROR(__xludf.DUMMYFUNCTION("""COMPUTED_VALUE"""),"")</f>
        <v/>
      </c>
      <c r="W514" s="65" t="str">
        <f ca="1">IFERROR(__xludf.DUMMYFUNCTION("""COMPUTED_VALUE"""),"")</f>
        <v/>
      </c>
      <c r="X514" s="65" t="str">
        <f ca="1">IFERROR(__xludf.DUMMYFUNCTION("""COMPUTED_VALUE"""),"")</f>
        <v/>
      </c>
      <c r="Y514" s="65" t="str">
        <f ca="1">IFERROR(__xludf.DUMMYFUNCTION("""COMPUTED_VALUE"""),"")</f>
        <v/>
      </c>
      <c r="Z514" s="65" t="str">
        <f ca="1">IFERROR(__xludf.DUMMYFUNCTION("""COMPUTED_VALUE"""),"")</f>
        <v/>
      </c>
      <c r="AA514" s="65" t="str">
        <f ca="1">IFERROR(__xludf.DUMMYFUNCTION("""COMPUTED_VALUE"""),"")</f>
        <v/>
      </c>
      <c r="AB514" s="65" t="str">
        <f ca="1">IFERROR(__xludf.DUMMYFUNCTION("""COMPUTED_VALUE"""),"")</f>
        <v/>
      </c>
      <c r="AC514" s="65" t="str">
        <f ca="1">IFERROR(__xludf.DUMMYFUNCTION("""COMPUTED_VALUE"""),"")</f>
        <v/>
      </c>
      <c r="AD514" s="65" t="str">
        <f ca="1">IFERROR(__xludf.DUMMYFUNCTION("""COMPUTED_VALUE"""),"")</f>
        <v/>
      </c>
      <c r="AE514" s="65" t="str">
        <f ca="1">IFERROR(__xludf.DUMMYFUNCTION("""COMPUTED_VALUE"""),"")</f>
        <v/>
      </c>
      <c r="AF514" s="65" t="str">
        <f ca="1">IFERROR(__xludf.DUMMYFUNCTION("""COMPUTED_VALUE"""),"")</f>
        <v/>
      </c>
      <c r="AG514" s="65" t="str">
        <f ca="1">IFERROR(__xludf.DUMMYFUNCTION("""COMPUTED_VALUE"""),"")</f>
        <v/>
      </c>
    </row>
    <row r="515" spans="1:33" ht="13">
      <c r="A515" s="63">
        <v>5</v>
      </c>
      <c r="B515" s="64" t="str">
        <f ca="1">IFERROR(__xludf.DUMMYFUNCTION("""COMPUTED_VALUE"""),"POLIDEPORTIVO QUINTANARES")</f>
        <v>POLIDEPORTIVO QUINTANARES</v>
      </c>
      <c r="C515" s="65">
        <f ca="1">IFERROR(__xludf.DUMMYFUNCTION("""COMPUTED_VALUE"""),13)</f>
        <v>13</v>
      </c>
      <c r="D515" s="66" t="str">
        <f ca="1">IFERROR(__xludf.DUMMYFUNCTION("""COMPUTED_VALUE"""),"Pendiente por Digitar")</f>
        <v>Pendiente por Digitar</v>
      </c>
      <c r="E515" s="65" t="str">
        <f ca="1">IFERROR(__xludf.DUMMYFUNCTION("""COMPUTED_VALUE"""),"")</f>
        <v/>
      </c>
      <c r="F515" s="65" t="str">
        <f ca="1">IFERROR(__xludf.DUMMYFUNCTION("""COMPUTED_VALUE"""),"")</f>
        <v/>
      </c>
      <c r="G515" s="65" t="str">
        <f ca="1">IFERROR(__xludf.DUMMYFUNCTION("""COMPUTED_VALUE"""),"")</f>
        <v/>
      </c>
      <c r="H515" s="65" t="str">
        <f ca="1">IFERROR(__xludf.DUMMYFUNCTION("""COMPUTED_VALUE"""),"")</f>
        <v/>
      </c>
      <c r="I515" s="65" t="str">
        <f ca="1">IFERROR(__xludf.DUMMYFUNCTION("""COMPUTED_VALUE"""),"")</f>
        <v/>
      </c>
      <c r="J515" s="65" t="str">
        <f ca="1">IFERROR(__xludf.DUMMYFUNCTION("""COMPUTED_VALUE"""),"")</f>
        <v/>
      </c>
      <c r="K515" s="65" t="str">
        <f ca="1">IFERROR(__xludf.DUMMYFUNCTION("""COMPUTED_VALUE"""),"")</f>
        <v/>
      </c>
      <c r="L515" s="65" t="str">
        <f ca="1">IFERROR(__xludf.DUMMYFUNCTION("""COMPUTED_VALUE"""),"")</f>
        <v/>
      </c>
      <c r="M515" s="65" t="str">
        <f ca="1">IFERROR(__xludf.DUMMYFUNCTION("""COMPUTED_VALUE"""),"")</f>
        <v/>
      </c>
      <c r="N515" s="65" t="str">
        <f ca="1">IFERROR(__xludf.DUMMYFUNCTION("""COMPUTED_VALUE"""),"")</f>
        <v/>
      </c>
      <c r="O515" s="65" t="str">
        <f ca="1">IFERROR(__xludf.DUMMYFUNCTION("""COMPUTED_VALUE"""),"")</f>
        <v/>
      </c>
      <c r="P515" s="65" t="str">
        <f ca="1">IFERROR(__xludf.DUMMYFUNCTION("""COMPUTED_VALUE"""),"")</f>
        <v/>
      </c>
      <c r="Q515" s="65" t="str">
        <f ca="1">IFERROR(__xludf.DUMMYFUNCTION("""COMPUTED_VALUE"""),"")</f>
        <v/>
      </c>
      <c r="R515" s="65" t="str">
        <f ca="1">IFERROR(__xludf.DUMMYFUNCTION("""COMPUTED_VALUE"""),"")</f>
        <v/>
      </c>
      <c r="S515" s="65" t="str">
        <f ca="1">IFERROR(__xludf.DUMMYFUNCTION("""COMPUTED_VALUE"""),"")</f>
        <v/>
      </c>
      <c r="T515" s="65" t="str">
        <f ca="1">IFERROR(__xludf.DUMMYFUNCTION("""COMPUTED_VALUE"""),"")</f>
        <v/>
      </c>
      <c r="U515" s="65" t="str">
        <f ca="1">IFERROR(__xludf.DUMMYFUNCTION("""COMPUTED_VALUE"""),"")</f>
        <v/>
      </c>
      <c r="V515" s="65" t="str">
        <f ca="1">IFERROR(__xludf.DUMMYFUNCTION("""COMPUTED_VALUE"""),"")</f>
        <v/>
      </c>
      <c r="W515" s="65" t="str">
        <f ca="1">IFERROR(__xludf.DUMMYFUNCTION("""COMPUTED_VALUE"""),"")</f>
        <v/>
      </c>
      <c r="X515" s="65" t="str">
        <f ca="1">IFERROR(__xludf.DUMMYFUNCTION("""COMPUTED_VALUE"""),"")</f>
        <v/>
      </c>
      <c r="Y515" s="65" t="str">
        <f ca="1">IFERROR(__xludf.DUMMYFUNCTION("""COMPUTED_VALUE"""),"")</f>
        <v/>
      </c>
      <c r="Z515" s="65" t="str">
        <f ca="1">IFERROR(__xludf.DUMMYFUNCTION("""COMPUTED_VALUE"""),"")</f>
        <v/>
      </c>
      <c r="AA515" s="65" t="str">
        <f ca="1">IFERROR(__xludf.DUMMYFUNCTION("""COMPUTED_VALUE"""),"")</f>
        <v/>
      </c>
      <c r="AB515" s="65" t="str">
        <f ca="1">IFERROR(__xludf.DUMMYFUNCTION("""COMPUTED_VALUE"""),"")</f>
        <v/>
      </c>
      <c r="AC515" s="65" t="str">
        <f ca="1">IFERROR(__xludf.DUMMYFUNCTION("""COMPUTED_VALUE"""),"")</f>
        <v/>
      </c>
      <c r="AD515" s="65" t="str">
        <f ca="1">IFERROR(__xludf.DUMMYFUNCTION("""COMPUTED_VALUE"""),"")</f>
        <v/>
      </c>
      <c r="AE515" s="65" t="str">
        <f ca="1">IFERROR(__xludf.DUMMYFUNCTION("""COMPUTED_VALUE"""),"")</f>
        <v/>
      </c>
      <c r="AF515" s="65" t="str">
        <f ca="1">IFERROR(__xludf.DUMMYFUNCTION("""COMPUTED_VALUE"""),"")</f>
        <v/>
      </c>
      <c r="AG515" s="65" t="str">
        <f ca="1">IFERROR(__xludf.DUMMYFUNCTION("""COMPUTED_VALUE"""),"")</f>
        <v/>
      </c>
    </row>
    <row r="516" spans="1:33" ht="13">
      <c r="A516" s="63">
        <v>5</v>
      </c>
      <c r="B516" s="64" t="str">
        <f ca="1">IFERROR(__xludf.DUMMYFUNCTION("""COMPUTED_VALUE"""),"I.E. EL BOSQUE")</f>
        <v>I.E. EL BOSQUE</v>
      </c>
      <c r="C516" s="65">
        <f ca="1">IFERROR(__xludf.DUMMYFUNCTION("""COMPUTED_VALUE"""),1)</f>
        <v>1</v>
      </c>
      <c r="D516" s="66" t="str">
        <f ca="1">IFERROR(__xludf.DUMMYFUNCTION("""COMPUTED_VALUE"""),"Pendiente por Digitar")</f>
        <v>Pendiente por Digitar</v>
      </c>
      <c r="E516" s="65" t="str">
        <f ca="1">IFERROR(__xludf.DUMMYFUNCTION("""COMPUTED_VALUE"""),"")</f>
        <v/>
      </c>
      <c r="F516" s="65" t="str">
        <f ca="1">IFERROR(__xludf.DUMMYFUNCTION("""COMPUTED_VALUE"""),"")</f>
        <v/>
      </c>
      <c r="G516" s="65" t="str">
        <f ca="1">IFERROR(__xludf.DUMMYFUNCTION("""COMPUTED_VALUE"""),"")</f>
        <v/>
      </c>
      <c r="H516" s="65" t="str">
        <f ca="1">IFERROR(__xludf.DUMMYFUNCTION("""COMPUTED_VALUE"""),"")</f>
        <v/>
      </c>
      <c r="I516" s="65" t="str">
        <f ca="1">IFERROR(__xludf.DUMMYFUNCTION("""COMPUTED_VALUE"""),"")</f>
        <v/>
      </c>
      <c r="J516" s="65" t="str">
        <f ca="1">IFERROR(__xludf.DUMMYFUNCTION("""COMPUTED_VALUE"""),"")</f>
        <v/>
      </c>
      <c r="K516" s="65" t="str">
        <f ca="1">IFERROR(__xludf.DUMMYFUNCTION("""COMPUTED_VALUE"""),"")</f>
        <v/>
      </c>
      <c r="L516" s="65" t="str">
        <f ca="1">IFERROR(__xludf.DUMMYFUNCTION("""COMPUTED_VALUE"""),"")</f>
        <v/>
      </c>
      <c r="M516" s="65" t="str">
        <f ca="1">IFERROR(__xludf.DUMMYFUNCTION("""COMPUTED_VALUE"""),"")</f>
        <v/>
      </c>
      <c r="N516" s="65" t="str">
        <f ca="1">IFERROR(__xludf.DUMMYFUNCTION("""COMPUTED_VALUE"""),"")</f>
        <v/>
      </c>
      <c r="O516" s="65" t="str">
        <f ca="1">IFERROR(__xludf.DUMMYFUNCTION("""COMPUTED_VALUE"""),"")</f>
        <v/>
      </c>
      <c r="P516" s="65" t="str">
        <f ca="1">IFERROR(__xludf.DUMMYFUNCTION("""COMPUTED_VALUE"""),"")</f>
        <v/>
      </c>
      <c r="Q516" s="65" t="str">
        <f ca="1">IFERROR(__xludf.DUMMYFUNCTION("""COMPUTED_VALUE"""),"")</f>
        <v/>
      </c>
      <c r="R516" s="65" t="str">
        <f ca="1">IFERROR(__xludf.DUMMYFUNCTION("""COMPUTED_VALUE"""),"")</f>
        <v/>
      </c>
      <c r="S516" s="65" t="str">
        <f ca="1">IFERROR(__xludf.DUMMYFUNCTION("""COMPUTED_VALUE"""),"")</f>
        <v/>
      </c>
      <c r="T516" s="65" t="str">
        <f ca="1">IFERROR(__xludf.DUMMYFUNCTION("""COMPUTED_VALUE"""),"")</f>
        <v/>
      </c>
      <c r="U516" s="65" t="str">
        <f ca="1">IFERROR(__xludf.DUMMYFUNCTION("""COMPUTED_VALUE"""),"")</f>
        <v/>
      </c>
      <c r="V516" s="65" t="str">
        <f ca="1">IFERROR(__xludf.DUMMYFUNCTION("""COMPUTED_VALUE"""),"")</f>
        <v/>
      </c>
      <c r="W516" s="65" t="str">
        <f ca="1">IFERROR(__xludf.DUMMYFUNCTION("""COMPUTED_VALUE"""),"")</f>
        <v/>
      </c>
      <c r="X516" s="65" t="str">
        <f ca="1">IFERROR(__xludf.DUMMYFUNCTION("""COMPUTED_VALUE"""),"")</f>
        <v/>
      </c>
      <c r="Y516" s="65" t="str">
        <f ca="1">IFERROR(__xludf.DUMMYFUNCTION("""COMPUTED_VALUE"""),"")</f>
        <v/>
      </c>
      <c r="Z516" s="65" t="str">
        <f ca="1">IFERROR(__xludf.DUMMYFUNCTION("""COMPUTED_VALUE"""),"")</f>
        <v/>
      </c>
      <c r="AA516" s="65" t="str">
        <f ca="1">IFERROR(__xludf.DUMMYFUNCTION("""COMPUTED_VALUE"""),"")</f>
        <v/>
      </c>
      <c r="AB516" s="65" t="str">
        <f ca="1">IFERROR(__xludf.DUMMYFUNCTION("""COMPUTED_VALUE"""),"")</f>
        <v/>
      </c>
      <c r="AC516" s="65" t="str">
        <f ca="1">IFERROR(__xludf.DUMMYFUNCTION("""COMPUTED_VALUE"""),"")</f>
        <v/>
      </c>
      <c r="AD516" s="65" t="str">
        <f ca="1">IFERROR(__xludf.DUMMYFUNCTION("""COMPUTED_VALUE"""),"")</f>
        <v/>
      </c>
      <c r="AE516" s="65" t="str">
        <f ca="1">IFERROR(__xludf.DUMMYFUNCTION("""COMPUTED_VALUE"""),"")</f>
        <v/>
      </c>
      <c r="AF516" s="65" t="str">
        <f ca="1">IFERROR(__xludf.DUMMYFUNCTION("""COMPUTED_VALUE"""),"")</f>
        <v/>
      </c>
      <c r="AG516" s="65" t="str">
        <f ca="1">IFERROR(__xludf.DUMMYFUNCTION("""COMPUTED_VALUE"""),"")</f>
        <v/>
      </c>
    </row>
    <row r="517" spans="1:33" ht="13">
      <c r="A517" s="63">
        <v>5</v>
      </c>
      <c r="B517" s="64" t="str">
        <f ca="1">IFERROR(__xludf.DUMMYFUNCTION("""COMPUTED_VALUE"""),"I.E. EL BOSQUE")</f>
        <v>I.E. EL BOSQUE</v>
      </c>
      <c r="C517" s="65">
        <f ca="1">IFERROR(__xludf.DUMMYFUNCTION("""COMPUTED_VALUE"""),2)</f>
        <v>2</v>
      </c>
      <c r="D517" s="66" t="str">
        <f ca="1">IFERROR(__xludf.DUMMYFUNCTION("""COMPUTED_VALUE"""),"Pendiente por Digitar")</f>
        <v>Pendiente por Digitar</v>
      </c>
      <c r="E517" s="65" t="str">
        <f ca="1">IFERROR(__xludf.DUMMYFUNCTION("""COMPUTED_VALUE"""),"")</f>
        <v/>
      </c>
      <c r="F517" s="65" t="str">
        <f ca="1">IFERROR(__xludf.DUMMYFUNCTION("""COMPUTED_VALUE"""),"")</f>
        <v/>
      </c>
      <c r="G517" s="65" t="str">
        <f ca="1">IFERROR(__xludf.DUMMYFUNCTION("""COMPUTED_VALUE"""),"")</f>
        <v/>
      </c>
      <c r="H517" s="65" t="str">
        <f ca="1">IFERROR(__xludf.DUMMYFUNCTION("""COMPUTED_VALUE"""),"")</f>
        <v/>
      </c>
      <c r="I517" s="65" t="str">
        <f ca="1">IFERROR(__xludf.DUMMYFUNCTION("""COMPUTED_VALUE"""),"")</f>
        <v/>
      </c>
      <c r="J517" s="65" t="str">
        <f ca="1">IFERROR(__xludf.DUMMYFUNCTION("""COMPUTED_VALUE"""),"")</f>
        <v/>
      </c>
      <c r="K517" s="65" t="str">
        <f ca="1">IFERROR(__xludf.DUMMYFUNCTION("""COMPUTED_VALUE"""),"")</f>
        <v/>
      </c>
      <c r="L517" s="65" t="str">
        <f ca="1">IFERROR(__xludf.DUMMYFUNCTION("""COMPUTED_VALUE"""),"")</f>
        <v/>
      </c>
      <c r="M517" s="65" t="str">
        <f ca="1">IFERROR(__xludf.DUMMYFUNCTION("""COMPUTED_VALUE"""),"")</f>
        <v/>
      </c>
      <c r="N517" s="65" t="str">
        <f ca="1">IFERROR(__xludf.DUMMYFUNCTION("""COMPUTED_VALUE"""),"")</f>
        <v/>
      </c>
      <c r="O517" s="65" t="str">
        <f ca="1">IFERROR(__xludf.DUMMYFUNCTION("""COMPUTED_VALUE"""),"")</f>
        <v/>
      </c>
      <c r="P517" s="65" t="str">
        <f ca="1">IFERROR(__xludf.DUMMYFUNCTION("""COMPUTED_VALUE"""),"")</f>
        <v/>
      </c>
      <c r="Q517" s="65" t="str">
        <f ca="1">IFERROR(__xludf.DUMMYFUNCTION("""COMPUTED_VALUE"""),"")</f>
        <v/>
      </c>
      <c r="R517" s="65" t="str">
        <f ca="1">IFERROR(__xludf.DUMMYFUNCTION("""COMPUTED_VALUE"""),"")</f>
        <v/>
      </c>
      <c r="S517" s="65" t="str">
        <f ca="1">IFERROR(__xludf.DUMMYFUNCTION("""COMPUTED_VALUE"""),"")</f>
        <v/>
      </c>
      <c r="T517" s="65" t="str">
        <f ca="1">IFERROR(__xludf.DUMMYFUNCTION("""COMPUTED_VALUE"""),"")</f>
        <v/>
      </c>
      <c r="U517" s="65" t="str">
        <f ca="1">IFERROR(__xludf.DUMMYFUNCTION("""COMPUTED_VALUE"""),"")</f>
        <v/>
      </c>
      <c r="V517" s="65" t="str">
        <f ca="1">IFERROR(__xludf.DUMMYFUNCTION("""COMPUTED_VALUE"""),"")</f>
        <v/>
      </c>
      <c r="W517" s="65" t="str">
        <f ca="1">IFERROR(__xludf.DUMMYFUNCTION("""COMPUTED_VALUE"""),"")</f>
        <v/>
      </c>
      <c r="X517" s="65" t="str">
        <f ca="1">IFERROR(__xludf.DUMMYFUNCTION("""COMPUTED_VALUE"""),"")</f>
        <v/>
      </c>
      <c r="Y517" s="65" t="str">
        <f ca="1">IFERROR(__xludf.DUMMYFUNCTION("""COMPUTED_VALUE"""),"")</f>
        <v/>
      </c>
      <c r="Z517" s="65" t="str">
        <f ca="1">IFERROR(__xludf.DUMMYFUNCTION("""COMPUTED_VALUE"""),"")</f>
        <v/>
      </c>
      <c r="AA517" s="65" t="str">
        <f ca="1">IFERROR(__xludf.DUMMYFUNCTION("""COMPUTED_VALUE"""),"")</f>
        <v/>
      </c>
      <c r="AB517" s="65" t="str">
        <f ca="1">IFERROR(__xludf.DUMMYFUNCTION("""COMPUTED_VALUE"""),"")</f>
        <v/>
      </c>
      <c r="AC517" s="65" t="str">
        <f ca="1">IFERROR(__xludf.DUMMYFUNCTION("""COMPUTED_VALUE"""),"")</f>
        <v/>
      </c>
      <c r="AD517" s="65" t="str">
        <f ca="1">IFERROR(__xludf.DUMMYFUNCTION("""COMPUTED_VALUE"""),"")</f>
        <v/>
      </c>
      <c r="AE517" s="65" t="str">
        <f ca="1">IFERROR(__xludf.DUMMYFUNCTION("""COMPUTED_VALUE"""),"")</f>
        <v/>
      </c>
      <c r="AF517" s="65" t="str">
        <f ca="1">IFERROR(__xludf.DUMMYFUNCTION("""COMPUTED_VALUE"""),"")</f>
        <v/>
      </c>
      <c r="AG517" s="65" t="str">
        <f ca="1">IFERROR(__xludf.DUMMYFUNCTION("""COMPUTED_VALUE"""),"")</f>
        <v/>
      </c>
    </row>
    <row r="518" spans="1:33" ht="13">
      <c r="A518" s="63">
        <v>5</v>
      </c>
      <c r="B518" s="64" t="str">
        <f ca="1">IFERROR(__xludf.DUMMYFUNCTION("""COMPUTED_VALUE"""),"I.E. EL BOSQUE")</f>
        <v>I.E. EL BOSQUE</v>
      </c>
      <c r="C518" s="65">
        <f ca="1">IFERROR(__xludf.DUMMYFUNCTION("""COMPUTED_VALUE"""),3)</f>
        <v>3</v>
      </c>
      <c r="D518" s="66" t="str">
        <f ca="1">IFERROR(__xludf.DUMMYFUNCTION("""COMPUTED_VALUE"""),"Pendiente por Digitar")</f>
        <v>Pendiente por Digitar</v>
      </c>
      <c r="E518" s="65" t="str">
        <f ca="1">IFERROR(__xludf.DUMMYFUNCTION("""COMPUTED_VALUE"""),"")</f>
        <v/>
      </c>
      <c r="F518" s="65" t="str">
        <f ca="1">IFERROR(__xludf.DUMMYFUNCTION("""COMPUTED_VALUE"""),"")</f>
        <v/>
      </c>
      <c r="G518" s="65" t="str">
        <f ca="1">IFERROR(__xludf.DUMMYFUNCTION("""COMPUTED_VALUE"""),"")</f>
        <v/>
      </c>
      <c r="H518" s="65" t="str">
        <f ca="1">IFERROR(__xludf.DUMMYFUNCTION("""COMPUTED_VALUE"""),"")</f>
        <v/>
      </c>
      <c r="I518" s="65" t="str">
        <f ca="1">IFERROR(__xludf.DUMMYFUNCTION("""COMPUTED_VALUE"""),"")</f>
        <v/>
      </c>
      <c r="J518" s="65" t="str">
        <f ca="1">IFERROR(__xludf.DUMMYFUNCTION("""COMPUTED_VALUE"""),"")</f>
        <v/>
      </c>
      <c r="K518" s="65" t="str">
        <f ca="1">IFERROR(__xludf.DUMMYFUNCTION("""COMPUTED_VALUE"""),"")</f>
        <v/>
      </c>
      <c r="L518" s="65" t="str">
        <f ca="1">IFERROR(__xludf.DUMMYFUNCTION("""COMPUTED_VALUE"""),"")</f>
        <v/>
      </c>
      <c r="M518" s="65" t="str">
        <f ca="1">IFERROR(__xludf.DUMMYFUNCTION("""COMPUTED_VALUE"""),"")</f>
        <v/>
      </c>
      <c r="N518" s="65" t="str">
        <f ca="1">IFERROR(__xludf.DUMMYFUNCTION("""COMPUTED_VALUE"""),"")</f>
        <v/>
      </c>
      <c r="O518" s="65" t="str">
        <f ca="1">IFERROR(__xludf.DUMMYFUNCTION("""COMPUTED_VALUE"""),"")</f>
        <v/>
      </c>
      <c r="P518" s="65" t="str">
        <f ca="1">IFERROR(__xludf.DUMMYFUNCTION("""COMPUTED_VALUE"""),"")</f>
        <v/>
      </c>
      <c r="Q518" s="65" t="str">
        <f ca="1">IFERROR(__xludf.DUMMYFUNCTION("""COMPUTED_VALUE"""),"")</f>
        <v/>
      </c>
      <c r="R518" s="65" t="str">
        <f ca="1">IFERROR(__xludf.DUMMYFUNCTION("""COMPUTED_VALUE"""),"")</f>
        <v/>
      </c>
      <c r="S518" s="65" t="str">
        <f ca="1">IFERROR(__xludf.DUMMYFUNCTION("""COMPUTED_VALUE"""),"")</f>
        <v/>
      </c>
      <c r="T518" s="65" t="str">
        <f ca="1">IFERROR(__xludf.DUMMYFUNCTION("""COMPUTED_VALUE"""),"")</f>
        <v/>
      </c>
      <c r="U518" s="65" t="str">
        <f ca="1">IFERROR(__xludf.DUMMYFUNCTION("""COMPUTED_VALUE"""),"")</f>
        <v/>
      </c>
      <c r="V518" s="65" t="str">
        <f ca="1">IFERROR(__xludf.DUMMYFUNCTION("""COMPUTED_VALUE"""),"")</f>
        <v/>
      </c>
      <c r="W518" s="65" t="str">
        <f ca="1">IFERROR(__xludf.DUMMYFUNCTION("""COMPUTED_VALUE"""),"")</f>
        <v/>
      </c>
      <c r="X518" s="65" t="str">
        <f ca="1">IFERROR(__xludf.DUMMYFUNCTION("""COMPUTED_VALUE"""),"")</f>
        <v/>
      </c>
      <c r="Y518" s="65" t="str">
        <f ca="1">IFERROR(__xludf.DUMMYFUNCTION("""COMPUTED_VALUE"""),"")</f>
        <v/>
      </c>
      <c r="Z518" s="65" t="str">
        <f ca="1">IFERROR(__xludf.DUMMYFUNCTION("""COMPUTED_VALUE"""),"")</f>
        <v/>
      </c>
      <c r="AA518" s="65" t="str">
        <f ca="1">IFERROR(__xludf.DUMMYFUNCTION("""COMPUTED_VALUE"""),"")</f>
        <v/>
      </c>
      <c r="AB518" s="65" t="str">
        <f ca="1">IFERROR(__xludf.DUMMYFUNCTION("""COMPUTED_VALUE"""),"")</f>
        <v/>
      </c>
      <c r="AC518" s="65" t="str">
        <f ca="1">IFERROR(__xludf.DUMMYFUNCTION("""COMPUTED_VALUE"""),"")</f>
        <v/>
      </c>
      <c r="AD518" s="65" t="str">
        <f ca="1">IFERROR(__xludf.DUMMYFUNCTION("""COMPUTED_VALUE"""),"")</f>
        <v/>
      </c>
      <c r="AE518" s="65" t="str">
        <f ca="1">IFERROR(__xludf.DUMMYFUNCTION("""COMPUTED_VALUE"""),"")</f>
        <v/>
      </c>
      <c r="AF518" s="65" t="str">
        <f ca="1">IFERROR(__xludf.DUMMYFUNCTION("""COMPUTED_VALUE"""),"")</f>
        <v/>
      </c>
      <c r="AG518" s="65" t="str">
        <f ca="1">IFERROR(__xludf.DUMMYFUNCTION("""COMPUTED_VALUE"""),"")</f>
        <v/>
      </c>
    </row>
    <row r="519" spans="1:33" ht="13">
      <c r="A519" s="63">
        <v>5</v>
      </c>
      <c r="B519" s="64" t="str">
        <f ca="1">IFERROR(__xludf.DUMMYFUNCTION("""COMPUTED_VALUE"""),"I.E. EL BOSQUE")</f>
        <v>I.E. EL BOSQUE</v>
      </c>
      <c r="C519" s="65">
        <f ca="1">IFERROR(__xludf.DUMMYFUNCTION("""COMPUTED_VALUE"""),4)</f>
        <v>4</v>
      </c>
      <c r="D519" s="66" t="str">
        <f ca="1">IFERROR(__xludf.DUMMYFUNCTION("""COMPUTED_VALUE"""),"Pendiente por Digitar")</f>
        <v>Pendiente por Digitar</v>
      </c>
      <c r="E519" s="65" t="str">
        <f ca="1">IFERROR(__xludf.DUMMYFUNCTION("""COMPUTED_VALUE"""),"")</f>
        <v/>
      </c>
      <c r="F519" s="65" t="str">
        <f ca="1">IFERROR(__xludf.DUMMYFUNCTION("""COMPUTED_VALUE"""),"")</f>
        <v/>
      </c>
      <c r="G519" s="65" t="str">
        <f ca="1">IFERROR(__xludf.DUMMYFUNCTION("""COMPUTED_VALUE"""),"")</f>
        <v/>
      </c>
      <c r="H519" s="65" t="str">
        <f ca="1">IFERROR(__xludf.DUMMYFUNCTION("""COMPUTED_VALUE"""),"")</f>
        <v/>
      </c>
      <c r="I519" s="65" t="str">
        <f ca="1">IFERROR(__xludf.DUMMYFUNCTION("""COMPUTED_VALUE"""),"")</f>
        <v/>
      </c>
      <c r="J519" s="65" t="str">
        <f ca="1">IFERROR(__xludf.DUMMYFUNCTION("""COMPUTED_VALUE"""),"")</f>
        <v/>
      </c>
      <c r="K519" s="65" t="str">
        <f ca="1">IFERROR(__xludf.DUMMYFUNCTION("""COMPUTED_VALUE"""),"")</f>
        <v/>
      </c>
      <c r="L519" s="65" t="str">
        <f ca="1">IFERROR(__xludf.DUMMYFUNCTION("""COMPUTED_VALUE"""),"")</f>
        <v/>
      </c>
      <c r="M519" s="65" t="str">
        <f ca="1">IFERROR(__xludf.DUMMYFUNCTION("""COMPUTED_VALUE"""),"")</f>
        <v/>
      </c>
      <c r="N519" s="65" t="str">
        <f ca="1">IFERROR(__xludf.DUMMYFUNCTION("""COMPUTED_VALUE"""),"")</f>
        <v/>
      </c>
      <c r="O519" s="65" t="str">
        <f ca="1">IFERROR(__xludf.DUMMYFUNCTION("""COMPUTED_VALUE"""),"")</f>
        <v/>
      </c>
      <c r="P519" s="65" t="str">
        <f ca="1">IFERROR(__xludf.DUMMYFUNCTION("""COMPUTED_VALUE"""),"")</f>
        <v/>
      </c>
      <c r="Q519" s="65" t="str">
        <f ca="1">IFERROR(__xludf.DUMMYFUNCTION("""COMPUTED_VALUE"""),"")</f>
        <v/>
      </c>
      <c r="R519" s="65" t="str">
        <f ca="1">IFERROR(__xludf.DUMMYFUNCTION("""COMPUTED_VALUE"""),"")</f>
        <v/>
      </c>
      <c r="S519" s="65" t="str">
        <f ca="1">IFERROR(__xludf.DUMMYFUNCTION("""COMPUTED_VALUE"""),"")</f>
        <v/>
      </c>
      <c r="T519" s="65" t="str">
        <f ca="1">IFERROR(__xludf.DUMMYFUNCTION("""COMPUTED_VALUE"""),"")</f>
        <v/>
      </c>
      <c r="U519" s="65" t="str">
        <f ca="1">IFERROR(__xludf.DUMMYFUNCTION("""COMPUTED_VALUE"""),"")</f>
        <v/>
      </c>
      <c r="V519" s="65" t="str">
        <f ca="1">IFERROR(__xludf.DUMMYFUNCTION("""COMPUTED_VALUE"""),"")</f>
        <v/>
      </c>
      <c r="W519" s="65" t="str">
        <f ca="1">IFERROR(__xludf.DUMMYFUNCTION("""COMPUTED_VALUE"""),"")</f>
        <v/>
      </c>
      <c r="X519" s="65" t="str">
        <f ca="1">IFERROR(__xludf.DUMMYFUNCTION("""COMPUTED_VALUE"""),"")</f>
        <v/>
      </c>
      <c r="Y519" s="65" t="str">
        <f ca="1">IFERROR(__xludf.DUMMYFUNCTION("""COMPUTED_VALUE"""),"")</f>
        <v/>
      </c>
      <c r="Z519" s="65" t="str">
        <f ca="1">IFERROR(__xludf.DUMMYFUNCTION("""COMPUTED_VALUE"""),"")</f>
        <v/>
      </c>
      <c r="AA519" s="65" t="str">
        <f ca="1">IFERROR(__xludf.DUMMYFUNCTION("""COMPUTED_VALUE"""),"")</f>
        <v/>
      </c>
      <c r="AB519" s="65" t="str">
        <f ca="1">IFERROR(__xludf.DUMMYFUNCTION("""COMPUTED_VALUE"""),"")</f>
        <v/>
      </c>
      <c r="AC519" s="65" t="str">
        <f ca="1">IFERROR(__xludf.DUMMYFUNCTION("""COMPUTED_VALUE"""),"")</f>
        <v/>
      </c>
      <c r="AD519" s="65" t="str">
        <f ca="1">IFERROR(__xludf.DUMMYFUNCTION("""COMPUTED_VALUE"""),"")</f>
        <v/>
      </c>
      <c r="AE519" s="65" t="str">
        <f ca="1">IFERROR(__xludf.DUMMYFUNCTION("""COMPUTED_VALUE"""),"")</f>
        <v/>
      </c>
      <c r="AF519" s="65" t="str">
        <f ca="1">IFERROR(__xludf.DUMMYFUNCTION("""COMPUTED_VALUE"""),"")</f>
        <v/>
      </c>
      <c r="AG519" s="65" t="str">
        <f ca="1">IFERROR(__xludf.DUMMYFUNCTION("""COMPUTED_VALUE"""),"")</f>
        <v/>
      </c>
    </row>
    <row r="520" spans="1:33" ht="13">
      <c r="A520" s="63">
        <v>5</v>
      </c>
      <c r="B520" s="64" t="str">
        <f ca="1">IFERROR(__xludf.DUMMYFUNCTION("""COMPUTED_VALUE"""),"I.E. EL BOSQUE")</f>
        <v>I.E. EL BOSQUE</v>
      </c>
      <c r="C520" s="65">
        <f ca="1">IFERROR(__xludf.DUMMYFUNCTION("""COMPUTED_VALUE"""),5)</f>
        <v>5</v>
      </c>
      <c r="D520" s="66" t="str">
        <f ca="1">IFERROR(__xludf.DUMMYFUNCTION("""COMPUTED_VALUE"""),"Pendiente por Digitar")</f>
        <v>Pendiente por Digitar</v>
      </c>
      <c r="E520" s="65" t="str">
        <f ca="1">IFERROR(__xludf.DUMMYFUNCTION("""COMPUTED_VALUE"""),"")</f>
        <v/>
      </c>
      <c r="F520" s="65" t="str">
        <f ca="1">IFERROR(__xludf.DUMMYFUNCTION("""COMPUTED_VALUE"""),"")</f>
        <v/>
      </c>
      <c r="G520" s="65" t="str">
        <f ca="1">IFERROR(__xludf.DUMMYFUNCTION("""COMPUTED_VALUE"""),"")</f>
        <v/>
      </c>
      <c r="H520" s="65" t="str">
        <f ca="1">IFERROR(__xludf.DUMMYFUNCTION("""COMPUTED_VALUE"""),"")</f>
        <v/>
      </c>
      <c r="I520" s="65" t="str">
        <f ca="1">IFERROR(__xludf.DUMMYFUNCTION("""COMPUTED_VALUE"""),"")</f>
        <v/>
      </c>
      <c r="J520" s="65" t="str">
        <f ca="1">IFERROR(__xludf.DUMMYFUNCTION("""COMPUTED_VALUE"""),"")</f>
        <v/>
      </c>
      <c r="K520" s="65" t="str">
        <f ca="1">IFERROR(__xludf.DUMMYFUNCTION("""COMPUTED_VALUE"""),"")</f>
        <v/>
      </c>
      <c r="L520" s="65" t="str">
        <f ca="1">IFERROR(__xludf.DUMMYFUNCTION("""COMPUTED_VALUE"""),"")</f>
        <v/>
      </c>
      <c r="M520" s="65" t="str">
        <f ca="1">IFERROR(__xludf.DUMMYFUNCTION("""COMPUTED_VALUE"""),"")</f>
        <v/>
      </c>
      <c r="N520" s="65" t="str">
        <f ca="1">IFERROR(__xludf.DUMMYFUNCTION("""COMPUTED_VALUE"""),"")</f>
        <v/>
      </c>
      <c r="O520" s="65" t="str">
        <f ca="1">IFERROR(__xludf.DUMMYFUNCTION("""COMPUTED_VALUE"""),"")</f>
        <v/>
      </c>
      <c r="P520" s="65" t="str">
        <f ca="1">IFERROR(__xludf.DUMMYFUNCTION("""COMPUTED_VALUE"""),"")</f>
        <v/>
      </c>
      <c r="Q520" s="65" t="str">
        <f ca="1">IFERROR(__xludf.DUMMYFUNCTION("""COMPUTED_VALUE"""),"")</f>
        <v/>
      </c>
      <c r="R520" s="65" t="str">
        <f ca="1">IFERROR(__xludf.DUMMYFUNCTION("""COMPUTED_VALUE"""),"")</f>
        <v/>
      </c>
      <c r="S520" s="65" t="str">
        <f ca="1">IFERROR(__xludf.DUMMYFUNCTION("""COMPUTED_VALUE"""),"")</f>
        <v/>
      </c>
      <c r="T520" s="65" t="str">
        <f ca="1">IFERROR(__xludf.DUMMYFUNCTION("""COMPUTED_VALUE"""),"")</f>
        <v/>
      </c>
      <c r="U520" s="65" t="str">
        <f ca="1">IFERROR(__xludf.DUMMYFUNCTION("""COMPUTED_VALUE"""),"")</f>
        <v/>
      </c>
      <c r="V520" s="65" t="str">
        <f ca="1">IFERROR(__xludf.DUMMYFUNCTION("""COMPUTED_VALUE"""),"")</f>
        <v/>
      </c>
      <c r="W520" s="65" t="str">
        <f ca="1">IFERROR(__xludf.DUMMYFUNCTION("""COMPUTED_VALUE"""),"")</f>
        <v/>
      </c>
      <c r="X520" s="65" t="str">
        <f ca="1">IFERROR(__xludf.DUMMYFUNCTION("""COMPUTED_VALUE"""),"")</f>
        <v/>
      </c>
      <c r="Y520" s="65" t="str">
        <f ca="1">IFERROR(__xludf.DUMMYFUNCTION("""COMPUTED_VALUE"""),"")</f>
        <v/>
      </c>
      <c r="Z520" s="65" t="str">
        <f ca="1">IFERROR(__xludf.DUMMYFUNCTION("""COMPUTED_VALUE"""),"")</f>
        <v/>
      </c>
      <c r="AA520" s="65" t="str">
        <f ca="1">IFERROR(__xludf.DUMMYFUNCTION("""COMPUTED_VALUE"""),"")</f>
        <v/>
      </c>
      <c r="AB520" s="65" t="str">
        <f ca="1">IFERROR(__xludf.DUMMYFUNCTION("""COMPUTED_VALUE"""),"")</f>
        <v/>
      </c>
      <c r="AC520" s="65" t="str">
        <f ca="1">IFERROR(__xludf.DUMMYFUNCTION("""COMPUTED_VALUE"""),"")</f>
        <v/>
      </c>
      <c r="AD520" s="65" t="str">
        <f ca="1">IFERROR(__xludf.DUMMYFUNCTION("""COMPUTED_VALUE"""),"")</f>
        <v/>
      </c>
      <c r="AE520" s="65" t="str">
        <f ca="1">IFERROR(__xludf.DUMMYFUNCTION("""COMPUTED_VALUE"""),"")</f>
        <v/>
      </c>
      <c r="AF520" s="65" t="str">
        <f ca="1">IFERROR(__xludf.DUMMYFUNCTION("""COMPUTED_VALUE"""),"")</f>
        <v/>
      </c>
      <c r="AG520" s="65" t="str">
        <f ca="1">IFERROR(__xludf.DUMMYFUNCTION("""COMPUTED_VALUE"""),"")</f>
        <v/>
      </c>
    </row>
    <row r="521" spans="1:33" ht="13">
      <c r="A521" s="63">
        <v>5</v>
      </c>
      <c r="B521" s="64" t="str">
        <f ca="1">IFERROR(__xludf.DUMMYFUNCTION("""COMPUTED_VALUE"""),"I.E. EL BOSQUE")</f>
        <v>I.E. EL BOSQUE</v>
      </c>
      <c r="C521" s="65">
        <f ca="1">IFERROR(__xludf.DUMMYFUNCTION("""COMPUTED_VALUE"""),6)</f>
        <v>6</v>
      </c>
      <c r="D521" s="66" t="str">
        <f ca="1">IFERROR(__xludf.DUMMYFUNCTION("""COMPUTED_VALUE"""),"Pendiente por Digitar")</f>
        <v>Pendiente por Digitar</v>
      </c>
      <c r="E521" s="65" t="str">
        <f ca="1">IFERROR(__xludf.DUMMYFUNCTION("""COMPUTED_VALUE"""),"")</f>
        <v/>
      </c>
      <c r="F521" s="65" t="str">
        <f ca="1">IFERROR(__xludf.DUMMYFUNCTION("""COMPUTED_VALUE"""),"")</f>
        <v/>
      </c>
      <c r="G521" s="65" t="str">
        <f ca="1">IFERROR(__xludf.DUMMYFUNCTION("""COMPUTED_VALUE"""),"")</f>
        <v/>
      </c>
      <c r="H521" s="65" t="str">
        <f ca="1">IFERROR(__xludf.DUMMYFUNCTION("""COMPUTED_VALUE"""),"")</f>
        <v/>
      </c>
      <c r="I521" s="65" t="str">
        <f ca="1">IFERROR(__xludf.DUMMYFUNCTION("""COMPUTED_VALUE"""),"")</f>
        <v/>
      </c>
      <c r="J521" s="65" t="str">
        <f ca="1">IFERROR(__xludf.DUMMYFUNCTION("""COMPUTED_VALUE"""),"")</f>
        <v/>
      </c>
      <c r="K521" s="65" t="str">
        <f ca="1">IFERROR(__xludf.DUMMYFUNCTION("""COMPUTED_VALUE"""),"")</f>
        <v/>
      </c>
      <c r="L521" s="65" t="str">
        <f ca="1">IFERROR(__xludf.DUMMYFUNCTION("""COMPUTED_VALUE"""),"")</f>
        <v/>
      </c>
      <c r="M521" s="65" t="str">
        <f ca="1">IFERROR(__xludf.DUMMYFUNCTION("""COMPUTED_VALUE"""),"")</f>
        <v/>
      </c>
      <c r="N521" s="65" t="str">
        <f ca="1">IFERROR(__xludf.DUMMYFUNCTION("""COMPUTED_VALUE"""),"")</f>
        <v/>
      </c>
      <c r="O521" s="65" t="str">
        <f ca="1">IFERROR(__xludf.DUMMYFUNCTION("""COMPUTED_VALUE"""),"")</f>
        <v/>
      </c>
      <c r="P521" s="65" t="str">
        <f ca="1">IFERROR(__xludf.DUMMYFUNCTION("""COMPUTED_VALUE"""),"")</f>
        <v/>
      </c>
      <c r="Q521" s="65" t="str">
        <f ca="1">IFERROR(__xludf.DUMMYFUNCTION("""COMPUTED_VALUE"""),"")</f>
        <v/>
      </c>
      <c r="R521" s="65" t="str">
        <f ca="1">IFERROR(__xludf.DUMMYFUNCTION("""COMPUTED_VALUE"""),"")</f>
        <v/>
      </c>
      <c r="S521" s="65" t="str">
        <f ca="1">IFERROR(__xludf.DUMMYFUNCTION("""COMPUTED_VALUE"""),"")</f>
        <v/>
      </c>
      <c r="T521" s="65" t="str">
        <f ca="1">IFERROR(__xludf.DUMMYFUNCTION("""COMPUTED_VALUE"""),"")</f>
        <v/>
      </c>
      <c r="U521" s="65" t="str">
        <f ca="1">IFERROR(__xludf.DUMMYFUNCTION("""COMPUTED_VALUE"""),"")</f>
        <v/>
      </c>
      <c r="V521" s="65" t="str">
        <f ca="1">IFERROR(__xludf.DUMMYFUNCTION("""COMPUTED_VALUE"""),"")</f>
        <v/>
      </c>
      <c r="W521" s="65" t="str">
        <f ca="1">IFERROR(__xludf.DUMMYFUNCTION("""COMPUTED_VALUE"""),"")</f>
        <v/>
      </c>
      <c r="X521" s="65" t="str">
        <f ca="1">IFERROR(__xludf.DUMMYFUNCTION("""COMPUTED_VALUE"""),"")</f>
        <v/>
      </c>
      <c r="Y521" s="65" t="str">
        <f ca="1">IFERROR(__xludf.DUMMYFUNCTION("""COMPUTED_VALUE"""),"")</f>
        <v/>
      </c>
      <c r="Z521" s="65" t="str">
        <f ca="1">IFERROR(__xludf.DUMMYFUNCTION("""COMPUTED_VALUE"""),"")</f>
        <v/>
      </c>
      <c r="AA521" s="65" t="str">
        <f ca="1">IFERROR(__xludf.DUMMYFUNCTION("""COMPUTED_VALUE"""),"")</f>
        <v/>
      </c>
      <c r="AB521" s="65" t="str">
        <f ca="1">IFERROR(__xludf.DUMMYFUNCTION("""COMPUTED_VALUE"""),"")</f>
        <v/>
      </c>
      <c r="AC521" s="65" t="str">
        <f ca="1">IFERROR(__xludf.DUMMYFUNCTION("""COMPUTED_VALUE"""),"")</f>
        <v/>
      </c>
      <c r="AD521" s="65" t="str">
        <f ca="1">IFERROR(__xludf.DUMMYFUNCTION("""COMPUTED_VALUE"""),"")</f>
        <v/>
      </c>
      <c r="AE521" s="65" t="str">
        <f ca="1">IFERROR(__xludf.DUMMYFUNCTION("""COMPUTED_VALUE"""),"")</f>
        <v/>
      </c>
      <c r="AF521" s="65" t="str">
        <f ca="1">IFERROR(__xludf.DUMMYFUNCTION("""COMPUTED_VALUE"""),"")</f>
        <v/>
      </c>
      <c r="AG521" s="65" t="str">
        <f ca="1">IFERROR(__xludf.DUMMYFUNCTION("""COMPUTED_VALUE"""),"")</f>
        <v/>
      </c>
    </row>
    <row r="522" spans="1:33" ht="13">
      <c r="A522" s="63">
        <v>5</v>
      </c>
      <c r="B522" s="64" t="str">
        <f ca="1">IFERROR(__xludf.DUMMYFUNCTION("""COMPUTED_VALUE"""),"I.E. EL BOSQUE")</f>
        <v>I.E. EL BOSQUE</v>
      </c>
      <c r="C522" s="65">
        <f ca="1">IFERROR(__xludf.DUMMYFUNCTION("""COMPUTED_VALUE"""),7)</f>
        <v>7</v>
      </c>
      <c r="D522" s="66" t="str">
        <f ca="1">IFERROR(__xludf.DUMMYFUNCTION("""COMPUTED_VALUE"""),"Pendiente por Digitar")</f>
        <v>Pendiente por Digitar</v>
      </c>
      <c r="E522" s="65" t="str">
        <f ca="1">IFERROR(__xludf.DUMMYFUNCTION("""COMPUTED_VALUE"""),"")</f>
        <v/>
      </c>
      <c r="F522" s="65" t="str">
        <f ca="1">IFERROR(__xludf.DUMMYFUNCTION("""COMPUTED_VALUE"""),"")</f>
        <v/>
      </c>
      <c r="G522" s="65" t="str">
        <f ca="1">IFERROR(__xludf.DUMMYFUNCTION("""COMPUTED_VALUE"""),"")</f>
        <v/>
      </c>
      <c r="H522" s="65" t="str">
        <f ca="1">IFERROR(__xludf.DUMMYFUNCTION("""COMPUTED_VALUE"""),"")</f>
        <v/>
      </c>
      <c r="I522" s="65" t="str">
        <f ca="1">IFERROR(__xludf.DUMMYFUNCTION("""COMPUTED_VALUE"""),"")</f>
        <v/>
      </c>
      <c r="J522" s="65" t="str">
        <f ca="1">IFERROR(__xludf.DUMMYFUNCTION("""COMPUTED_VALUE"""),"")</f>
        <v/>
      </c>
      <c r="K522" s="65" t="str">
        <f ca="1">IFERROR(__xludf.DUMMYFUNCTION("""COMPUTED_VALUE"""),"")</f>
        <v/>
      </c>
      <c r="L522" s="65" t="str">
        <f ca="1">IFERROR(__xludf.DUMMYFUNCTION("""COMPUTED_VALUE"""),"")</f>
        <v/>
      </c>
      <c r="M522" s="65" t="str">
        <f ca="1">IFERROR(__xludf.DUMMYFUNCTION("""COMPUTED_VALUE"""),"")</f>
        <v/>
      </c>
      <c r="N522" s="65" t="str">
        <f ca="1">IFERROR(__xludf.DUMMYFUNCTION("""COMPUTED_VALUE"""),"")</f>
        <v/>
      </c>
      <c r="O522" s="65" t="str">
        <f ca="1">IFERROR(__xludf.DUMMYFUNCTION("""COMPUTED_VALUE"""),"")</f>
        <v/>
      </c>
      <c r="P522" s="65" t="str">
        <f ca="1">IFERROR(__xludf.DUMMYFUNCTION("""COMPUTED_VALUE"""),"")</f>
        <v/>
      </c>
      <c r="Q522" s="65" t="str">
        <f ca="1">IFERROR(__xludf.DUMMYFUNCTION("""COMPUTED_VALUE"""),"")</f>
        <v/>
      </c>
      <c r="R522" s="65" t="str">
        <f ca="1">IFERROR(__xludf.DUMMYFUNCTION("""COMPUTED_VALUE"""),"")</f>
        <v/>
      </c>
      <c r="S522" s="65" t="str">
        <f ca="1">IFERROR(__xludf.DUMMYFUNCTION("""COMPUTED_VALUE"""),"")</f>
        <v/>
      </c>
      <c r="T522" s="65" t="str">
        <f ca="1">IFERROR(__xludf.DUMMYFUNCTION("""COMPUTED_VALUE"""),"")</f>
        <v/>
      </c>
      <c r="U522" s="65" t="str">
        <f ca="1">IFERROR(__xludf.DUMMYFUNCTION("""COMPUTED_VALUE"""),"")</f>
        <v/>
      </c>
      <c r="V522" s="65" t="str">
        <f ca="1">IFERROR(__xludf.DUMMYFUNCTION("""COMPUTED_VALUE"""),"")</f>
        <v/>
      </c>
      <c r="W522" s="65" t="str">
        <f ca="1">IFERROR(__xludf.DUMMYFUNCTION("""COMPUTED_VALUE"""),"")</f>
        <v/>
      </c>
      <c r="X522" s="65" t="str">
        <f ca="1">IFERROR(__xludf.DUMMYFUNCTION("""COMPUTED_VALUE"""),"")</f>
        <v/>
      </c>
      <c r="Y522" s="65" t="str">
        <f ca="1">IFERROR(__xludf.DUMMYFUNCTION("""COMPUTED_VALUE"""),"")</f>
        <v/>
      </c>
      <c r="Z522" s="65" t="str">
        <f ca="1">IFERROR(__xludf.DUMMYFUNCTION("""COMPUTED_VALUE"""),"")</f>
        <v/>
      </c>
      <c r="AA522" s="65" t="str">
        <f ca="1">IFERROR(__xludf.DUMMYFUNCTION("""COMPUTED_VALUE"""),"")</f>
        <v/>
      </c>
      <c r="AB522" s="65" t="str">
        <f ca="1">IFERROR(__xludf.DUMMYFUNCTION("""COMPUTED_VALUE"""),"")</f>
        <v/>
      </c>
      <c r="AC522" s="65" t="str">
        <f ca="1">IFERROR(__xludf.DUMMYFUNCTION("""COMPUTED_VALUE"""),"")</f>
        <v/>
      </c>
      <c r="AD522" s="65" t="str">
        <f ca="1">IFERROR(__xludf.DUMMYFUNCTION("""COMPUTED_VALUE"""),"")</f>
        <v/>
      </c>
      <c r="AE522" s="65" t="str">
        <f ca="1">IFERROR(__xludf.DUMMYFUNCTION("""COMPUTED_VALUE"""),"")</f>
        <v/>
      </c>
      <c r="AF522" s="65" t="str">
        <f ca="1">IFERROR(__xludf.DUMMYFUNCTION("""COMPUTED_VALUE"""),"")</f>
        <v/>
      </c>
      <c r="AG522" s="65" t="str">
        <f ca="1">IFERROR(__xludf.DUMMYFUNCTION("""COMPUTED_VALUE"""),"")</f>
        <v/>
      </c>
    </row>
    <row r="523" spans="1:33" ht="13">
      <c r="A523" s="63">
        <v>5</v>
      </c>
      <c r="B523" s="64" t="str">
        <f ca="1">IFERROR(__xludf.DUMMYFUNCTION("""COMPUTED_VALUE"""),"I.E. EL BOSQUE")</f>
        <v>I.E. EL BOSQUE</v>
      </c>
      <c r="C523" s="65">
        <f ca="1">IFERROR(__xludf.DUMMYFUNCTION("""COMPUTED_VALUE"""),8)</f>
        <v>8</v>
      </c>
      <c r="D523" s="66" t="str">
        <f ca="1">IFERROR(__xludf.DUMMYFUNCTION("""COMPUTED_VALUE"""),"Pendiente por Digitar")</f>
        <v>Pendiente por Digitar</v>
      </c>
      <c r="E523" s="65" t="str">
        <f ca="1">IFERROR(__xludf.DUMMYFUNCTION("""COMPUTED_VALUE"""),"")</f>
        <v/>
      </c>
      <c r="F523" s="65" t="str">
        <f ca="1">IFERROR(__xludf.DUMMYFUNCTION("""COMPUTED_VALUE"""),"")</f>
        <v/>
      </c>
      <c r="G523" s="65" t="str">
        <f ca="1">IFERROR(__xludf.DUMMYFUNCTION("""COMPUTED_VALUE"""),"")</f>
        <v/>
      </c>
      <c r="H523" s="65" t="str">
        <f ca="1">IFERROR(__xludf.DUMMYFUNCTION("""COMPUTED_VALUE"""),"")</f>
        <v/>
      </c>
      <c r="I523" s="65" t="str">
        <f ca="1">IFERROR(__xludf.DUMMYFUNCTION("""COMPUTED_VALUE"""),"")</f>
        <v/>
      </c>
      <c r="J523" s="65" t="str">
        <f ca="1">IFERROR(__xludf.DUMMYFUNCTION("""COMPUTED_VALUE"""),"")</f>
        <v/>
      </c>
      <c r="K523" s="65" t="str">
        <f ca="1">IFERROR(__xludf.DUMMYFUNCTION("""COMPUTED_VALUE"""),"")</f>
        <v/>
      </c>
      <c r="L523" s="65" t="str">
        <f ca="1">IFERROR(__xludf.DUMMYFUNCTION("""COMPUTED_VALUE"""),"")</f>
        <v/>
      </c>
      <c r="M523" s="65" t="str">
        <f ca="1">IFERROR(__xludf.DUMMYFUNCTION("""COMPUTED_VALUE"""),"")</f>
        <v/>
      </c>
      <c r="N523" s="65" t="str">
        <f ca="1">IFERROR(__xludf.DUMMYFUNCTION("""COMPUTED_VALUE"""),"")</f>
        <v/>
      </c>
      <c r="O523" s="65" t="str">
        <f ca="1">IFERROR(__xludf.DUMMYFUNCTION("""COMPUTED_VALUE"""),"")</f>
        <v/>
      </c>
      <c r="P523" s="65" t="str">
        <f ca="1">IFERROR(__xludf.DUMMYFUNCTION("""COMPUTED_VALUE"""),"")</f>
        <v/>
      </c>
      <c r="Q523" s="65" t="str">
        <f ca="1">IFERROR(__xludf.DUMMYFUNCTION("""COMPUTED_VALUE"""),"")</f>
        <v/>
      </c>
      <c r="R523" s="65" t="str">
        <f ca="1">IFERROR(__xludf.DUMMYFUNCTION("""COMPUTED_VALUE"""),"")</f>
        <v/>
      </c>
      <c r="S523" s="65" t="str">
        <f ca="1">IFERROR(__xludf.DUMMYFUNCTION("""COMPUTED_VALUE"""),"")</f>
        <v/>
      </c>
      <c r="T523" s="65" t="str">
        <f ca="1">IFERROR(__xludf.DUMMYFUNCTION("""COMPUTED_VALUE"""),"")</f>
        <v/>
      </c>
      <c r="U523" s="65" t="str">
        <f ca="1">IFERROR(__xludf.DUMMYFUNCTION("""COMPUTED_VALUE"""),"")</f>
        <v/>
      </c>
      <c r="V523" s="65" t="str">
        <f ca="1">IFERROR(__xludf.DUMMYFUNCTION("""COMPUTED_VALUE"""),"")</f>
        <v/>
      </c>
      <c r="W523" s="65" t="str">
        <f ca="1">IFERROR(__xludf.DUMMYFUNCTION("""COMPUTED_VALUE"""),"")</f>
        <v/>
      </c>
      <c r="X523" s="65" t="str">
        <f ca="1">IFERROR(__xludf.DUMMYFUNCTION("""COMPUTED_VALUE"""),"")</f>
        <v/>
      </c>
      <c r="Y523" s="65" t="str">
        <f ca="1">IFERROR(__xludf.DUMMYFUNCTION("""COMPUTED_VALUE"""),"")</f>
        <v/>
      </c>
      <c r="Z523" s="65" t="str">
        <f ca="1">IFERROR(__xludf.DUMMYFUNCTION("""COMPUTED_VALUE"""),"")</f>
        <v/>
      </c>
      <c r="AA523" s="65" t="str">
        <f ca="1">IFERROR(__xludf.DUMMYFUNCTION("""COMPUTED_VALUE"""),"")</f>
        <v/>
      </c>
      <c r="AB523" s="65" t="str">
        <f ca="1">IFERROR(__xludf.DUMMYFUNCTION("""COMPUTED_VALUE"""),"")</f>
        <v/>
      </c>
      <c r="AC523" s="65" t="str">
        <f ca="1">IFERROR(__xludf.DUMMYFUNCTION("""COMPUTED_VALUE"""),"")</f>
        <v/>
      </c>
      <c r="AD523" s="65" t="str">
        <f ca="1">IFERROR(__xludf.DUMMYFUNCTION("""COMPUTED_VALUE"""),"")</f>
        <v/>
      </c>
      <c r="AE523" s="65" t="str">
        <f ca="1">IFERROR(__xludf.DUMMYFUNCTION("""COMPUTED_VALUE"""),"")</f>
        <v/>
      </c>
      <c r="AF523" s="65" t="str">
        <f ca="1">IFERROR(__xludf.DUMMYFUNCTION("""COMPUTED_VALUE"""),"")</f>
        <v/>
      </c>
      <c r="AG523" s="65" t="str">
        <f ca="1">IFERROR(__xludf.DUMMYFUNCTION("""COMPUTED_VALUE"""),"")</f>
        <v/>
      </c>
    </row>
    <row r="524" spans="1:33" ht="13">
      <c r="A524" s="63">
        <v>5</v>
      </c>
      <c r="B524" s="64" t="str">
        <f ca="1">IFERROR(__xludf.DUMMYFUNCTION("""COMPUTED_VALUE"""),"I.E. EL BOSQUE")</f>
        <v>I.E. EL BOSQUE</v>
      </c>
      <c r="C524" s="65">
        <f ca="1">IFERROR(__xludf.DUMMYFUNCTION("""COMPUTED_VALUE"""),9)</f>
        <v>9</v>
      </c>
      <c r="D524" s="66" t="str">
        <f ca="1">IFERROR(__xludf.DUMMYFUNCTION("""COMPUTED_VALUE"""),"Pendiente por Digitar")</f>
        <v>Pendiente por Digitar</v>
      </c>
      <c r="E524" s="65" t="str">
        <f ca="1">IFERROR(__xludf.DUMMYFUNCTION("""COMPUTED_VALUE"""),"")</f>
        <v/>
      </c>
      <c r="F524" s="65" t="str">
        <f ca="1">IFERROR(__xludf.DUMMYFUNCTION("""COMPUTED_VALUE"""),"")</f>
        <v/>
      </c>
      <c r="G524" s="65" t="str">
        <f ca="1">IFERROR(__xludf.DUMMYFUNCTION("""COMPUTED_VALUE"""),"")</f>
        <v/>
      </c>
      <c r="H524" s="65" t="str">
        <f ca="1">IFERROR(__xludf.DUMMYFUNCTION("""COMPUTED_VALUE"""),"")</f>
        <v/>
      </c>
      <c r="I524" s="65" t="str">
        <f ca="1">IFERROR(__xludf.DUMMYFUNCTION("""COMPUTED_VALUE"""),"")</f>
        <v/>
      </c>
      <c r="J524" s="65" t="str">
        <f ca="1">IFERROR(__xludf.DUMMYFUNCTION("""COMPUTED_VALUE"""),"")</f>
        <v/>
      </c>
      <c r="K524" s="65" t="str">
        <f ca="1">IFERROR(__xludf.DUMMYFUNCTION("""COMPUTED_VALUE"""),"")</f>
        <v/>
      </c>
      <c r="L524" s="65" t="str">
        <f ca="1">IFERROR(__xludf.DUMMYFUNCTION("""COMPUTED_VALUE"""),"")</f>
        <v/>
      </c>
      <c r="M524" s="65" t="str">
        <f ca="1">IFERROR(__xludf.DUMMYFUNCTION("""COMPUTED_VALUE"""),"")</f>
        <v/>
      </c>
      <c r="N524" s="65" t="str">
        <f ca="1">IFERROR(__xludf.DUMMYFUNCTION("""COMPUTED_VALUE"""),"")</f>
        <v/>
      </c>
      <c r="O524" s="65" t="str">
        <f ca="1">IFERROR(__xludf.DUMMYFUNCTION("""COMPUTED_VALUE"""),"")</f>
        <v/>
      </c>
      <c r="P524" s="65" t="str">
        <f ca="1">IFERROR(__xludf.DUMMYFUNCTION("""COMPUTED_VALUE"""),"")</f>
        <v/>
      </c>
      <c r="Q524" s="65" t="str">
        <f ca="1">IFERROR(__xludf.DUMMYFUNCTION("""COMPUTED_VALUE"""),"")</f>
        <v/>
      </c>
      <c r="R524" s="65" t="str">
        <f ca="1">IFERROR(__xludf.DUMMYFUNCTION("""COMPUTED_VALUE"""),"")</f>
        <v/>
      </c>
      <c r="S524" s="65" t="str">
        <f ca="1">IFERROR(__xludf.DUMMYFUNCTION("""COMPUTED_VALUE"""),"")</f>
        <v/>
      </c>
      <c r="T524" s="65" t="str">
        <f ca="1">IFERROR(__xludf.DUMMYFUNCTION("""COMPUTED_VALUE"""),"")</f>
        <v/>
      </c>
      <c r="U524" s="65" t="str">
        <f ca="1">IFERROR(__xludf.DUMMYFUNCTION("""COMPUTED_VALUE"""),"")</f>
        <v/>
      </c>
      <c r="V524" s="65" t="str">
        <f ca="1">IFERROR(__xludf.DUMMYFUNCTION("""COMPUTED_VALUE"""),"")</f>
        <v/>
      </c>
      <c r="W524" s="65" t="str">
        <f ca="1">IFERROR(__xludf.DUMMYFUNCTION("""COMPUTED_VALUE"""),"")</f>
        <v/>
      </c>
      <c r="X524" s="65" t="str">
        <f ca="1">IFERROR(__xludf.DUMMYFUNCTION("""COMPUTED_VALUE"""),"")</f>
        <v/>
      </c>
      <c r="Y524" s="65" t="str">
        <f ca="1">IFERROR(__xludf.DUMMYFUNCTION("""COMPUTED_VALUE"""),"")</f>
        <v/>
      </c>
      <c r="Z524" s="65" t="str">
        <f ca="1">IFERROR(__xludf.DUMMYFUNCTION("""COMPUTED_VALUE"""),"")</f>
        <v/>
      </c>
      <c r="AA524" s="65" t="str">
        <f ca="1">IFERROR(__xludf.DUMMYFUNCTION("""COMPUTED_VALUE"""),"")</f>
        <v/>
      </c>
      <c r="AB524" s="65" t="str">
        <f ca="1">IFERROR(__xludf.DUMMYFUNCTION("""COMPUTED_VALUE"""),"")</f>
        <v/>
      </c>
      <c r="AC524" s="65" t="str">
        <f ca="1">IFERROR(__xludf.DUMMYFUNCTION("""COMPUTED_VALUE"""),"")</f>
        <v/>
      </c>
      <c r="AD524" s="65" t="str">
        <f ca="1">IFERROR(__xludf.DUMMYFUNCTION("""COMPUTED_VALUE"""),"")</f>
        <v/>
      </c>
      <c r="AE524" s="65" t="str">
        <f ca="1">IFERROR(__xludf.DUMMYFUNCTION("""COMPUTED_VALUE"""),"")</f>
        <v/>
      </c>
      <c r="AF524" s="65" t="str">
        <f ca="1">IFERROR(__xludf.DUMMYFUNCTION("""COMPUTED_VALUE"""),"")</f>
        <v/>
      </c>
      <c r="AG524" s="65" t="str">
        <f ca="1">IFERROR(__xludf.DUMMYFUNCTION("""COMPUTED_VALUE"""),"")</f>
        <v/>
      </c>
    </row>
    <row r="525" spans="1:33" ht="13">
      <c r="A525" s="63">
        <v>5</v>
      </c>
      <c r="B525" s="64" t="str">
        <f ca="1">IFERROR(__xludf.DUMMYFUNCTION("""COMPUTED_VALUE"""),"I.E. EL BOSQUE")</f>
        <v>I.E. EL BOSQUE</v>
      </c>
      <c r="C525" s="65">
        <f ca="1">IFERROR(__xludf.DUMMYFUNCTION("""COMPUTED_VALUE"""),10)</f>
        <v>10</v>
      </c>
      <c r="D525" s="66" t="str">
        <f ca="1">IFERROR(__xludf.DUMMYFUNCTION("""COMPUTED_VALUE"""),"Pendiente por Digitar")</f>
        <v>Pendiente por Digitar</v>
      </c>
      <c r="E525" s="65" t="str">
        <f ca="1">IFERROR(__xludf.DUMMYFUNCTION("""COMPUTED_VALUE"""),"")</f>
        <v/>
      </c>
      <c r="F525" s="65" t="str">
        <f ca="1">IFERROR(__xludf.DUMMYFUNCTION("""COMPUTED_VALUE"""),"")</f>
        <v/>
      </c>
      <c r="G525" s="65" t="str">
        <f ca="1">IFERROR(__xludf.DUMMYFUNCTION("""COMPUTED_VALUE"""),"")</f>
        <v/>
      </c>
      <c r="H525" s="65" t="str">
        <f ca="1">IFERROR(__xludf.DUMMYFUNCTION("""COMPUTED_VALUE"""),"")</f>
        <v/>
      </c>
      <c r="I525" s="65" t="str">
        <f ca="1">IFERROR(__xludf.DUMMYFUNCTION("""COMPUTED_VALUE"""),"")</f>
        <v/>
      </c>
      <c r="J525" s="65" t="str">
        <f ca="1">IFERROR(__xludf.DUMMYFUNCTION("""COMPUTED_VALUE"""),"")</f>
        <v/>
      </c>
      <c r="K525" s="65" t="str">
        <f ca="1">IFERROR(__xludf.DUMMYFUNCTION("""COMPUTED_VALUE"""),"")</f>
        <v/>
      </c>
      <c r="L525" s="65" t="str">
        <f ca="1">IFERROR(__xludf.DUMMYFUNCTION("""COMPUTED_VALUE"""),"")</f>
        <v/>
      </c>
      <c r="M525" s="65" t="str">
        <f ca="1">IFERROR(__xludf.DUMMYFUNCTION("""COMPUTED_VALUE"""),"")</f>
        <v/>
      </c>
      <c r="N525" s="65" t="str">
        <f ca="1">IFERROR(__xludf.DUMMYFUNCTION("""COMPUTED_VALUE"""),"")</f>
        <v/>
      </c>
      <c r="O525" s="65" t="str">
        <f ca="1">IFERROR(__xludf.DUMMYFUNCTION("""COMPUTED_VALUE"""),"")</f>
        <v/>
      </c>
      <c r="P525" s="65" t="str">
        <f ca="1">IFERROR(__xludf.DUMMYFUNCTION("""COMPUTED_VALUE"""),"")</f>
        <v/>
      </c>
      <c r="Q525" s="65" t="str">
        <f ca="1">IFERROR(__xludf.DUMMYFUNCTION("""COMPUTED_VALUE"""),"")</f>
        <v/>
      </c>
      <c r="R525" s="65" t="str">
        <f ca="1">IFERROR(__xludf.DUMMYFUNCTION("""COMPUTED_VALUE"""),"")</f>
        <v/>
      </c>
      <c r="S525" s="65" t="str">
        <f ca="1">IFERROR(__xludf.DUMMYFUNCTION("""COMPUTED_VALUE"""),"")</f>
        <v/>
      </c>
      <c r="T525" s="65" t="str">
        <f ca="1">IFERROR(__xludf.DUMMYFUNCTION("""COMPUTED_VALUE"""),"")</f>
        <v/>
      </c>
      <c r="U525" s="65" t="str">
        <f ca="1">IFERROR(__xludf.DUMMYFUNCTION("""COMPUTED_VALUE"""),"")</f>
        <v/>
      </c>
      <c r="V525" s="65" t="str">
        <f ca="1">IFERROR(__xludf.DUMMYFUNCTION("""COMPUTED_VALUE"""),"")</f>
        <v/>
      </c>
      <c r="W525" s="65" t="str">
        <f ca="1">IFERROR(__xludf.DUMMYFUNCTION("""COMPUTED_VALUE"""),"")</f>
        <v/>
      </c>
      <c r="X525" s="65" t="str">
        <f ca="1">IFERROR(__xludf.DUMMYFUNCTION("""COMPUTED_VALUE"""),"")</f>
        <v/>
      </c>
      <c r="Y525" s="65" t="str">
        <f ca="1">IFERROR(__xludf.DUMMYFUNCTION("""COMPUTED_VALUE"""),"")</f>
        <v/>
      </c>
      <c r="Z525" s="65" t="str">
        <f ca="1">IFERROR(__xludf.DUMMYFUNCTION("""COMPUTED_VALUE"""),"")</f>
        <v/>
      </c>
      <c r="AA525" s="65" t="str">
        <f ca="1">IFERROR(__xludf.DUMMYFUNCTION("""COMPUTED_VALUE"""),"")</f>
        <v/>
      </c>
      <c r="AB525" s="65" t="str">
        <f ca="1">IFERROR(__xludf.DUMMYFUNCTION("""COMPUTED_VALUE"""),"")</f>
        <v/>
      </c>
      <c r="AC525" s="65" t="str">
        <f ca="1">IFERROR(__xludf.DUMMYFUNCTION("""COMPUTED_VALUE"""),"")</f>
        <v/>
      </c>
      <c r="AD525" s="65" t="str">
        <f ca="1">IFERROR(__xludf.DUMMYFUNCTION("""COMPUTED_VALUE"""),"")</f>
        <v/>
      </c>
      <c r="AE525" s="65" t="str">
        <f ca="1">IFERROR(__xludf.DUMMYFUNCTION("""COMPUTED_VALUE"""),"")</f>
        <v/>
      </c>
      <c r="AF525" s="65" t="str">
        <f ca="1">IFERROR(__xludf.DUMMYFUNCTION("""COMPUTED_VALUE"""),"")</f>
        <v/>
      </c>
      <c r="AG525" s="65" t="str">
        <f ca="1">IFERROR(__xludf.DUMMYFUNCTION("""COMPUTED_VALUE"""),"")</f>
        <v/>
      </c>
    </row>
    <row r="526" spans="1:33" ht="13">
      <c r="A526" s="63">
        <v>5</v>
      </c>
      <c r="B526" s="64" t="str">
        <f ca="1">IFERROR(__xludf.DUMMYFUNCTION("""COMPUTED_VALUE"""),"I.E. EL BOSQUE")</f>
        <v>I.E. EL BOSQUE</v>
      </c>
      <c r="C526" s="65">
        <f ca="1">IFERROR(__xludf.DUMMYFUNCTION("""COMPUTED_VALUE"""),11)</f>
        <v>11</v>
      </c>
      <c r="D526" s="66" t="str">
        <f ca="1">IFERROR(__xludf.DUMMYFUNCTION("""COMPUTED_VALUE"""),"Pendiente por Digitar")</f>
        <v>Pendiente por Digitar</v>
      </c>
      <c r="E526" s="65" t="str">
        <f ca="1">IFERROR(__xludf.DUMMYFUNCTION("""COMPUTED_VALUE"""),"")</f>
        <v/>
      </c>
      <c r="F526" s="65" t="str">
        <f ca="1">IFERROR(__xludf.DUMMYFUNCTION("""COMPUTED_VALUE"""),"")</f>
        <v/>
      </c>
      <c r="G526" s="65" t="str">
        <f ca="1">IFERROR(__xludf.DUMMYFUNCTION("""COMPUTED_VALUE"""),"")</f>
        <v/>
      </c>
      <c r="H526" s="65" t="str">
        <f ca="1">IFERROR(__xludf.DUMMYFUNCTION("""COMPUTED_VALUE"""),"")</f>
        <v/>
      </c>
      <c r="I526" s="65" t="str">
        <f ca="1">IFERROR(__xludf.DUMMYFUNCTION("""COMPUTED_VALUE"""),"")</f>
        <v/>
      </c>
      <c r="J526" s="65" t="str">
        <f ca="1">IFERROR(__xludf.DUMMYFUNCTION("""COMPUTED_VALUE"""),"")</f>
        <v/>
      </c>
      <c r="K526" s="65" t="str">
        <f ca="1">IFERROR(__xludf.DUMMYFUNCTION("""COMPUTED_VALUE"""),"")</f>
        <v/>
      </c>
      <c r="L526" s="65" t="str">
        <f ca="1">IFERROR(__xludf.DUMMYFUNCTION("""COMPUTED_VALUE"""),"")</f>
        <v/>
      </c>
      <c r="M526" s="65" t="str">
        <f ca="1">IFERROR(__xludf.DUMMYFUNCTION("""COMPUTED_VALUE"""),"")</f>
        <v/>
      </c>
      <c r="N526" s="65" t="str">
        <f ca="1">IFERROR(__xludf.DUMMYFUNCTION("""COMPUTED_VALUE"""),"")</f>
        <v/>
      </c>
      <c r="O526" s="65" t="str">
        <f ca="1">IFERROR(__xludf.DUMMYFUNCTION("""COMPUTED_VALUE"""),"")</f>
        <v/>
      </c>
      <c r="P526" s="65" t="str">
        <f ca="1">IFERROR(__xludf.DUMMYFUNCTION("""COMPUTED_VALUE"""),"")</f>
        <v/>
      </c>
      <c r="Q526" s="65" t="str">
        <f ca="1">IFERROR(__xludf.DUMMYFUNCTION("""COMPUTED_VALUE"""),"")</f>
        <v/>
      </c>
      <c r="R526" s="65" t="str">
        <f ca="1">IFERROR(__xludf.DUMMYFUNCTION("""COMPUTED_VALUE"""),"")</f>
        <v/>
      </c>
      <c r="S526" s="65" t="str">
        <f ca="1">IFERROR(__xludf.DUMMYFUNCTION("""COMPUTED_VALUE"""),"")</f>
        <v/>
      </c>
      <c r="T526" s="65" t="str">
        <f ca="1">IFERROR(__xludf.DUMMYFUNCTION("""COMPUTED_VALUE"""),"")</f>
        <v/>
      </c>
      <c r="U526" s="65" t="str">
        <f ca="1">IFERROR(__xludf.DUMMYFUNCTION("""COMPUTED_VALUE"""),"")</f>
        <v/>
      </c>
      <c r="V526" s="65" t="str">
        <f ca="1">IFERROR(__xludf.DUMMYFUNCTION("""COMPUTED_VALUE"""),"")</f>
        <v/>
      </c>
      <c r="W526" s="65" t="str">
        <f ca="1">IFERROR(__xludf.DUMMYFUNCTION("""COMPUTED_VALUE"""),"")</f>
        <v/>
      </c>
      <c r="X526" s="65" t="str">
        <f ca="1">IFERROR(__xludf.DUMMYFUNCTION("""COMPUTED_VALUE"""),"")</f>
        <v/>
      </c>
      <c r="Y526" s="65" t="str">
        <f ca="1">IFERROR(__xludf.DUMMYFUNCTION("""COMPUTED_VALUE"""),"")</f>
        <v/>
      </c>
      <c r="Z526" s="65" t="str">
        <f ca="1">IFERROR(__xludf.DUMMYFUNCTION("""COMPUTED_VALUE"""),"")</f>
        <v/>
      </c>
      <c r="AA526" s="65" t="str">
        <f ca="1">IFERROR(__xludf.DUMMYFUNCTION("""COMPUTED_VALUE"""),"")</f>
        <v/>
      </c>
      <c r="AB526" s="65" t="str">
        <f ca="1">IFERROR(__xludf.DUMMYFUNCTION("""COMPUTED_VALUE"""),"")</f>
        <v/>
      </c>
      <c r="AC526" s="65" t="str">
        <f ca="1">IFERROR(__xludf.DUMMYFUNCTION("""COMPUTED_VALUE"""),"")</f>
        <v/>
      </c>
      <c r="AD526" s="65" t="str">
        <f ca="1">IFERROR(__xludf.DUMMYFUNCTION("""COMPUTED_VALUE"""),"")</f>
        <v/>
      </c>
      <c r="AE526" s="65" t="str">
        <f ca="1">IFERROR(__xludf.DUMMYFUNCTION("""COMPUTED_VALUE"""),"")</f>
        <v/>
      </c>
      <c r="AF526" s="65" t="str">
        <f ca="1">IFERROR(__xludf.DUMMYFUNCTION("""COMPUTED_VALUE"""),"")</f>
        <v/>
      </c>
      <c r="AG526" s="65" t="str">
        <f ca="1">IFERROR(__xludf.DUMMYFUNCTION("""COMPUTED_VALUE"""),"")</f>
        <v/>
      </c>
    </row>
    <row r="527" spans="1:33" ht="13">
      <c r="A527" s="63">
        <v>5</v>
      </c>
      <c r="B527" s="64" t="str">
        <f ca="1">IFERROR(__xludf.DUMMYFUNCTION("""COMPUTED_VALUE"""),"I.E. EL BOSQUE")</f>
        <v>I.E. EL BOSQUE</v>
      </c>
      <c r="C527" s="65">
        <f ca="1">IFERROR(__xludf.DUMMYFUNCTION("""COMPUTED_VALUE"""),12)</f>
        <v>12</v>
      </c>
      <c r="D527" s="66" t="str">
        <f ca="1">IFERROR(__xludf.DUMMYFUNCTION("""COMPUTED_VALUE"""),"Pendiente por Digitar")</f>
        <v>Pendiente por Digitar</v>
      </c>
      <c r="E527" s="65" t="str">
        <f ca="1">IFERROR(__xludf.DUMMYFUNCTION("""COMPUTED_VALUE"""),"")</f>
        <v/>
      </c>
      <c r="F527" s="65" t="str">
        <f ca="1">IFERROR(__xludf.DUMMYFUNCTION("""COMPUTED_VALUE"""),"")</f>
        <v/>
      </c>
      <c r="G527" s="65" t="str">
        <f ca="1">IFERROR(__xludf.DUMMYFUNCTION("""COMPUTED_VALUE"""),"")</f>
        <v/>
      </c>
      <c r="H527" s="65" t="str">
        <f ca="1">IFERROR(__xludf.DUMMYFUNCTION("""COMPUTED_VALUE"""),"")</f>
        <v/>
      </c>
      <c r="I527" s="65" t="str">
        <f ca="1">IFERROR(__xludf.DUMMYFUNCTION("""COMPUTED_VALUE"""),"")</f>
        <v/>
      </c>
      <c r="J527" s="65" t="str">
        <f ca="1">IFERROR(__xludf.DUMMYFUNCTION("""COMPUTED_VALUE"""),"")</f>
        <v/>
      </c>
      <c r="K527" s="65" t="str">
        <f ca="1">IFERROR(__xludf.DUMMYFUNCTION("""COMPUTED_VALUE"""),"")</f>
        <v/>
      </c>
      <c r="L527" s="65" t="str">
        <f ca="1">IFERROR(__xludf.DUMMYFUNCTION("""COMPUTED_VALUE"""),"")</f>
        <v/>
      </c>
      <c r="M527" s="65" t="str">
        <f ca="1">IFERROR(__xludf.DUMMYFUNCTION("""COMPUTED_VALUE"""),"")</f>
        <v/>
      </c>
      <c r="N527" s="65" t="str">
        <f ca="1">IFERROR(__xludf.DUMMYFUNCTION("""COMPUTED_VALUE"""),"")</f>
        <v/>
      </c>
      <c r="O527" s="65" t="str">
        <f ca="1">IFERROR(__xludf.DUMMYFUNCTION("""COMPUTED_VALUE"""),"")</f>
        <v/>
      </c>
      <c r="P527" s="65" t="str">
        <f ca="1">IFERROR(__xludf.DUMMYFUNCTION("""COMPUTED_VALUE"""),"")</f>
        <v/>
      </c>
      <c r="Q527" s="65" t="str">
        <f ca="1">IFERROR(__xludf.DUMMYFUNCTION("""COMPUTED_VALUE"""),"")</f>
        <v/>
      </c>
      <c r="R527" s="65" t="str">
        <f ca="1">IFERROR(__xludf.DUMMYFUNCTION("""COMPUTED_VALUE"""),"")</f>
        <v/>
      </c>
      <c r="S527" s="65" t="str">
        <f ca="1">IFERROR(__xludf.DUMMYFUNCTION("""COMPUTED_VALUE"""),"")</f>
        <v/>
      </c>
      <c r="T527" s="65" t="str">
        <f ca="1">IFERROR(__xludf.DUMMYFUNCTION("""COMPUTED_VALUE"""),"")</f>
        <v/>
      </c>
      <c r="U527" s="65" t="str">
        <f ca="1">IFERROR(__xludf.DUMMYFUNCTION("""COMPUTED_VALUE"""),"")</f>
        <v/>
      </c>
      <c r="V527" s="65" t="str">
        <f ca="1">IFERROR(__xludf.DUMMYFUNCTION("""COMPUTED_VALUE"""),"")</f>
        <v/>
      </c>
      <c r="W527" s="65" t="str">
        <f ca="1">IFERROR(__xludf.DUMMYFUNCTION("""COMPUTED_VALUE"""),"")</f>
        <v/>
      </c>
      <c r="X527" s="65" t="str">
        <f ca="1">IFERROR(__xludf.DUMMYFUNCTION("""COMPUTED_VALUE"""),"")</f>
        <v/>
      </c>
      <c r="Y527" s="65" t="str">
        <f ca="1">IFERROR(__xludf.DUMMYFUNCTION("""COMPUTED_VALUE"""),"")</f>
        <v/>
      </c>
      <c r="Z527" s="65" t="str">
        <f ca="1">IFERROR(__xludf.DUMMYFUNCTION("""COMPUTED_VALUE"""),"")</f>
        <v/>
      </c>
      <c r="AA527" s="65" t="str">
        <f ca="1">IFERROR(__xludf.DUMMYFUNCTION("""COMPUTED_VALUE"""),"")</f>
        <v/>
      </c>
      <c r="AB527" s="65" t="str">
        <f ca="1">IFERROR(__xludf.DUMMYFUNCTION("""COMPUTED_VALUE"""),"")</f>
        <v/>
      </c>
      <c r="AC527" s="65" t="str">
        <f ca="1">IFERROR(__xludf.DUMMYFUNCTION("""COMPUTED_VALUE"""),"")</f>
        <v/>
      </c>
      <c r="AD527" s="65" t="str">
        <f ca="1">IFERROR(__xludf.DUMMYFUNCTION("""COMPUTED_VALUE"""),"")</f>
        <v/>
      </c>
      <c r="AE527" s="65" t="str">
        <f ca="1">IFERROR(__xludf.DUMMYFUNCTION("""COMPUTED_VALUE"""),"")</f>
        <v/>
      </c>
      <c r="AF527" s="65" t="str">
        <f ca="1">IFERROR(__xludf.DUMMYFUNCTION("""COMPUTED_VALUE"""),"")</f>
        <v/>
      </c>
      <c r="AG527" s="65" t="str">
        <f ca="1">IFERROR(__xludf.DUMMYFUNCTION("""COMPUTED_VALUE"""),"")</f>
        <v/>
      </c>
    </row>
    <row r="528" spans="1:33" ht="13">
      <c r="A528" s="63">
        <v>5</v>
      </c>
      <c r="B528" s="64" t="str">
        <f ca="1">IFERROR(__xludf.DUMMYFUNCTION("""COMPUTED_VALUE"""),"I.E. EL BOSQUE")</f>
        <v>I.E. EL BOSQUE</v>
      </c>
      <c r="C528" s="65">
        <f ca="1">IFERROR(__xludf.DUMMYFUNCTION("""COMPUTED_VALUE"""),13)</f>
        <v>13</v>
      </c>
      <c r="D528" s="66" t="str">
        <f ca="1">IFERROR(__xludf.DUMMYFUNCTION("""COMPUTED_VALUE"""),"Pendiente por Digitar")</f>
        <v>Pendiente por Digitar</v>
      </c>
      <c r="E528" s="65" t="str">
        <f ca="1">IFERROR(__xludf.DUMMYFUNCTION("""COMPUTED_VALUE"""),"")</f>
        <v/>
      </c>
      <c r="F528" s="65" t="str">
        <f ca="1">IFERROR(__xludf.DUMMYFUNCTION("""COMPUTED_VALUE"""),"")</f>
        <v/>
      </c>
      <c r="G528" s="65" t="str">
        <f ca="1">IFERROR(__xludf.DUMMYFUNCTION("""COMPUTED_VALUE"""),"")</f>
        <v/>
      </c>
      <c r="H528" s="65" t="str">
        <f ca="1">IFERROR(__xludf.DUMMYFUNCTION("""COMPUTED_VALUE"""),"")</f>
        <v/>
      </c>
      <c r="I528" s="65" t="str">
        <f ca="1">IFERROR(__xludf.DUMMYFUNCTION("""COMPUTED_VALUE"""),"")</f>
        <v/>
      </c>
      <c r="J528" s="65" t="str">
        <f ca="1">IFERROR(__xludf.DUMMYFUNCTION("""COMPUTED_VALUE"""),"")</f>
        <v/>
      </c>
      <c r="K528" s="65" t="str">
        <f ca="1">IFERROR(__xludf.DUMMYFUNCTION("""COMPUTED_VALUE"""),"")</f>
        <v/>
      </c>
      <c r="L528" s="65" t="str">
        <f ca="1">IFERROR(__xludf.DUMMYFUNCTION("""COMPUTED_VALUE"""),"")</f>
        <v/>
      </c>
      <c r="M528" s="65" t="str">
        <f ca="1">IFERROR(__xludf.DUMMYFUNCTION("""COMPUTED_VALUE"""),"")</f>
        <v/>
      </c>
      <c r="N528" s="65" t="str">
        <f ca="1">IFERROR(__xludf.DUMMYFUNCTION("""COMPUTED_VALUE"""),"")</f>
        <v/>
      </c>
      <c r="O528" s="65" t="str">
        <f ca="1">IFERROR(__xludf.DUMMYFUNCTION("""COMPUTED_VALUE"""),"")</f>
        <v/>
      </c>
      <c r="P528" s="65" t="str">
        <f ca="1">IFERROR(__xludf.DUMMYFUNCTION("""COMPUTED_VALUE"""),"")</f>
        <v/>
      </c>
      <c r="Q528" s="65" t="str">
        <f ca="1">IFERROR(__xludf.DUMMYFUNCTION("""COMPUTED_VALUE"""),"")</f>
        <v/>
      </c>
      <c r="R528" s="65" t="str">
        <f ca="1">IFERROR(__xludf.DUMMYFUNCTION("""COMPUTED_VALUE"""),"")</f>
        <v/>
      </c>
      <c r="S528" s="65" t="str">
        <f ca="1">IFERROR(__xludf.DUMMYFUNCTION("""COMPUTED_VALUE"""),"")</f>
        <v/>
      </c>
      <c r="T528" s="65" t="str">
        <f ca="1">IFERROR(__xludf.DUMMYFUNCTION("""COMPUTED_VALUE"""),"")</f>
        <v/>
      </c>
      <c r="U528" s="65" t="str">
        <f ca="1">IFERROR(__xludf.DUMMYFUNCTION("""COMPUTED_VALUE"""),"")</f>
        <v/>
      </c>
      <c r="V528" s="65" t="str">
        <f ca="1">IFERROR(__xludf.DUMMYFUNCTION("""COMPUTED_VALUE"""),"")</f>
        <v/>
      </c>
      <c r="W528" s="65" t="str">
        <f ca="1">IFERROR(__xludf.DUMMYFUNCTION("""COMPUTED_VALUE"""),"")</f>
        <v/>
      </c>
      <c r="X528" s="65" t="str">
        <f ca="1">IFERROR(__xludf.DUMMYFUNCTION("""COMPUTED_VALUE"""),"")</f>
        <v/>
      </c>
      <c r="Y528" s="65" t="str">
        <f ca="1">IFERROR(__xludf.DUMMYFUNCTION("""COMPUTED_VALUE"""),"")</f>
        <v/>
      </c>
      <c r="Z528" s="65" t="str">
        <f ca="1">IFERROR(__xludf.DUMMYFUNCTION("""COMPUTED_VALUE"""),"")</f>
        <v/>
      </c>
      <c r="AA528" s="65" t="str">
        <f ca="1">IFERROR(__xludf.DUMMYFUNCTION("""COMPUTED_VALUE"""),"")</f>
        <v/>
      </c>
      <c r="AB528" s="65" t="str">
        <f ca="1">IFERROR(__xludf.DUMMYFUNCTION("""COMPUTED_VALUE"""),"")</f>
        <v/>
      </c>
      <c r="AC528" s="65" t="str">
        <f ca="1">IFERROR(__xludf.DUMMYFUNCTION("""COMPUTED_VALUE"""),"")</f>
        <v/>
      </c>
      <c r="AD528" s="65" t="str">
        <f ca="1">IFERROR(__xludf.DUMMYFUNCTION("""COMPUTED_VALUE"""),"")</f>
        <v/>
      </c>
      <c r="AE528" s="65" t="str">
        <f ca="1">IFERROR(__xludf.DUMMYFUNCTION("""COMPUTED_VALUE"""),"")</f>
        <v/>
      </c>
      <c r="AF528" s="65" t="str">
        <f ca="1">IFERROR(__xludf.DUMMYFUNCTION("""COMPUTED_VALUE"""),"")</f>
        <v/>
      </c>
      <c r="AG528" s="65" t="str">
        <f ca="1">IFERROR(__xludf.DUMMYFUNCTION("""COMPUTED_VALUE"""),"")</f>
        <v/>
      </c>
    </row>
    <row r="529" spans="1:33" ht="13">
      <c r="A529" s="63">
        <v>5</v>
      </c>
      <c r="B529" s="64" t="str">
        <f ca="1">IFERROR(__xludf.DUMMYFUNCTION("""COMPUTED_VALUE"""),"I.E. EL BOSQUE")</f>
        <v>I.E. EL BOSQUE</v>
      </c>
      <c r="C529" s="65">
        <f ca="1">IFERROR(__xludf.DUMMYFUNCTION("""COMPUTED_VALUE"""),14)</f>
        <v>14</v>
      </c>
      <c r="D529" s="66" t="str">
        <f ca="1">IFERROR(__xludf.DUMMYFUNCTION("""COMPUTED_VALUE"""),"Pendiente por Digitar")</f>
        <v>Pendiente por Digitar</v>
      </c>
      <c r="E529" s="65" t="str">
        <f ca="1">IFERROR(__xludf.DUMMYFUNCTION("""COMPUTED_VALUE"""),"")</f>
        <v/>
      </c>
      <c r="F529" s="65" t="str">
        <f ca="1">IFERROR(__xludf.DUMMYFUNCTION("""COMPUTED_VALUE"""),"")</f>
        <v/>
      </c>
      <c r="G529" s="65" t="str">
        <f ca="1">IFERROR(__xludf.DUMMYFUNCTION("""COMPUTED_VALUE"""),"")</f>
        <v/>
      </c>
      <c r="H529" s="65" t="str">
        <f ca="1">IFERROR(__xludf.DUMMYFUNCTION("""COMPUTED_VALUE"""),"")</f>
        <v/>
      </c>
      <c r="I529" s="65" t="str">
        <f ca="1">IFERROR(__xludf.DUMMYFUNCTION("""COMPUTED_VALUE"""),"")</f>
        <v/>
      </c>
      <c r="J529" s="65" t="str">
        <f ca="1">IFERROR(__xludf.DUMMYFUNCTION("""COMPUTED_VALUE"""),"")</f>
        <v/>
      </c>
      <c r="K529" s="65" t="str">
        <f ca="1">IFERROR(__xludf.DUMMYFUNCTION("""COMPUTED_VALUE"""),"")</f>
        <v/>
      </c>
      <c r="L529" s="65" t="str">
        <f ca="1">IFERROR(__xludf.DUMMYFUNCTION("""COMPUTED_VALUE"""),"")</f>
        <v/>
      </c>
      <c r="M529" s="65" t="str">
        <f ca="1">IFERROR(__xludf.DUMMYFUNCTION("""COMPUTED_VALUE"""),"")</f>
        <v/>
      </c>
      <c r="N529" s="65" t="str">
        <f ca="1">IFERROR(__xludf.DUMMYFUNCTION("""COMPUTED_VALUE"""),"")</f>
        <v/>
      </c>
      <c r="O529" s="65" t="str">
        <f ca="1">IFERROR(__xludf.DUMMYFUNCTION("""COMPUTED_VALUE"""),"")</f>
        <v/>
      </c>
      <c r="P529" s="65" t="str">
        <f ca="1">IFERROR(__xludf.DUMMYFUNCTION("""COMPUTED_VALUE"""),"")</f>
        <v/>
      </c>
      <c r="Q529" s="65" t="str">
        <f ca="1">IFERROR(__xludf.DUMMYFUNCTION("""COMPUTED_VALUE"""),"")</f>
        <v/>
      </c>
      <c r="R529" s="65" t="str">
        <f ca="1">IFERROR(__xludf.DUMMYFUNCTION("""COMPUTED_VALUE"""),"")</f>
        <v/>
      </c>
      <c r="S529" s="65" t="str">
        <f ca="1">IFERROR(__xludf.DUMMYFUNCTION("""COMPUTED_VALUE"""),"")</f>
        <v/>
      </c>
      <c r="T529" s="65" t="str">
        <f ca="1">IFERROR(__xludf.DUMMYFUNCTION("""COMPUTED_VALUE"""),"")</f>
        <v/>
      </c>
      <c r="U529" s="65" t="str">
        <f ca="1">IFERROR(__xludf.DUMMYFUNCTION("""COMPUTED_VALUE"""),"")</f>
        <v/>
      </c>
      <c r="V529" s="65" t="str">
        <f ca="1">IFERROR(__xludf.DUMMYFUNCTION("""COMPUTED_VALUE"""),"")</f>
        <v/>
      </c>
      <c r="W529" s="65" t="str">
        <f ca="1">IFERROR(__xludf.DUMMYFUNCTION("""COMPUTED_VALUE"""),"")</f>
        <v/>
      </c>
      <c r="X529" s="65" t="str">
        <f ca="1">IFERROR(__xludf.DUMMYFUNCTION("""COMPUTED_VALUE"""),"")</f>
        <v/>
      </c>
      <c r="Y529" s="65" t="str">
        <f ca="1">IFERROR(__xludf.DUMMYFUNCTION("""COMPUTED_VALUE"""),"")</f>
        <v/>
      </c>
      <c r="Z529" s="65" t="str">
        <f ca="1">IFERROR(__xludf.DUMMYFUNCTION("""COMPUTED_VALUE"""),"")</f>
        <v/>
      </c>
      <c r="AA529" s="65" t="str">
        <f ca="1">IFERROR(__xludf.DUMMYFUNCTION("""COMPUTED_VALUE"""),"")</f>
        <v/>
      </c>
      <c r="AB529" s="65" t="str">
        <f ca="1">IFERROR(__xludf.DUMMYFUNCTION("""COMPUTED_VALUE"""),"")</f>
        <v/>
      </c>
      <c r="AC529" s="65" t="str">
        <f ca="1">IFERROR(__xludf.DUMMYFUNCTION("""COMPUTED_VALUE"""),"")</f>
        <v/>
      </c>
      <c r="AD529" s="65" t="str">
        <f ca="1">IFERROR(__xludf.DUMMYFUNCTION("""COMPUTED_VALUE"""),"")</f>
        <v/>
      </c>
      <c r="AE529" s="65" t="str">
        <f ca="1">IFERROR(__xludf.DUMMYFUNCTION("""COMPUTED_VALUE"""),"")</f>
        <v/>
      </c>
      <c r="AF529" s="65" t="str">
        <f ca="1">IFERROR(__xludf.DUMMYFUNCTION("""COMPUTED_VALUE"""),"")</f>
        <v/>
      </c>
      <c r="AG529" s="65" t="str">
        <f ca="1">IFERROR(__xludf.DUMMYFUNCTION("""COMPUTED_VALUE"""),"")</f>
        <v/>
      </c>
    </row>
    <row r="530" spans="1:33" ht="13">
      <c r="A530" s="63">
        <v>5</v>
      </c>
      <c r="B530" s="64" t="str">
        <f ca="1">IFERROR(__xludf.DUMMYFUNCTION("""COMPUTED_VALUE"""),"I.E. EL BOSQUE")</f>
        <v>I.E. EL BOSQUE</v>
      </c>
      <c r="C530" s="65">
        <f ca="1">IFERROR(__xludf.DUMMYFUNCTION("""COMPUTED_VALUE"""),15)</f>
        <v>15</v>
      </c>
      <c r="D530" s="66" t="str">
        <f ca="1">IFERROR(__xludf.DUMMYFUNCTION("""COMPUTED_VALUE"""),"Pendiente por Digitar")</f>
        <v>Pendiente por Digitar</v>
      </c>
      <c r="E530" s="65" t="str">
        <f ca="1">IFERROR(__xludf.DUMMYFUNCTION("""COMPUTED_VALUE"""),"")</f>
        <v/>
      </c>
      <c r="F530" s="65" t="str">
        <f ca="1">IFERROR(__xludf.DUMMYFUNCTION("""COMPUTED_VALUE"""),"")</f>
        <v/>
      </c>
      <c r="G530" s="65" t="str">
        <f ca="1">IFERROR(__xludf.DUMMYFUNCTION("""COMPUTED_VALUE"""),"")</f>
        <v/>
      </c>
      <c r="H530" s="65" t="str">
        <f ca="1">IFERROR(__xludf.DUMMYFUNCTION("""COMPUTED_VALUE"""),"")</f>
        <v/>
      </c>
      <c r="I530" s="65" t="str">
        <f ca="1">IFERROR(__xludf.DUMMYFUNCTION("""COMPUTED_VALUE"""),"")</f>
        <v/>
      </c>
      <c r="J530" s="65" t="str">
        <f ca="1">IFERROR(__xludf.DUMMYFUNCTION("""COMPUTED_VALUE"""),"")</f>
        <v/>
      </c>
      <c r="K530" s="65" t="str">
        <f ca="1">IFERROR(__xludf.DUMMYFUNCTION("""COMPUTED_VALUE"""),"")</f>
        <v/>
      </c>
      <c r="L530" s="65" t="str">
        <f ca="1">IFERROR(__xludf.DUMMYFUNCTION("""COMPUTED_VALUE"""),"")</f>
        <v/>
      </c>
      <c r="M530" s="65" t="str">
        <f ca="1">IFERROR(__xludf.DUMMYFUNCTION("""COMPUTED_VALUE"""),"")</f>
        <v/>
      </c>
      <c r="N530" s="65" t="str">
        <f ca="1">IFERROR(__xludf.DUMMYFUNCTION("""COMPUTED_VALUE"""),"")</f>
        <v/>
      </c>
      <c r="O530" s="65" t="str">
        <f ca="1">IFERROR(__xludf.DUMMYFUNCTION("""COMPUTED_VALUE"""),"")</f>
        <v/>
      </c>
      <c r="P530" s="65" t="str">
        <f ca="1">IFERROR(__xludf.DUMMYFUNCTION("""COMPUTED_VALUE"""),"")</f>
        <v/>
      </c>
      <c r="Q530" s="65" t="str">
        <f ca="1">IFERROR(__xludf.DUMMYFUNCTION("""COMPUTED_VALUE"""),"")</f>
        <v/>
      </c>
      <c r="R530" s="65" t="str">
        <f ca="1">IFERROR(__xludf.DUMMYFUNCTION("""COMPUTED_VALUE"""),"")</f>
        <v/>
      </c>
      <c r="S530" s="65" t="str">
        <f ca="1">IFERROR(__xludf.DUMMYFUNCTION("""COMPUTED_VALUE"""),"")</f>
        <v/>
      </c>
      <c r="T530" s="65" t="str">
        <f ca="1">IFERROR(__xludf.DUMMYFUNCTION("""COMPUTED_VALUE"""),"")</f>
        <v/>
      </c>
      <c r="U530" s="65" t="str">
        <f ca="1">IFERROR(__xludf.DUMMYFUNCTION("""COMPUTED_VALUE"""),"")</f>
        <v/>
      </c>
      <c r="V530" s="65" t="str">
        <f ca="1">IFERROR(__xludf.DUMMYFUNCTION("""COMPUTED_VALUE"""),"")</f>
        <v/>
      </c>
      <c r="W530" s="65" t="str">
        <f ca="1">IFERROR(__xludf.DUMMYFUNCTION("""COMPUTED_VALUE"""),"")</f>
        <v/>
      </c>
      <c r="X530" s="65" t="str">
        <f ca="1">IFERROR(__xludf.DUMMYFUNCTION("""COMPUTED_VALUE"""),"")</f>
        <v/>
      </c>
      <c r="Y530" s="65" t="str">
        <f ca="1">IFERROR(__xludf.DUMMYFUNCTION("""COMPUTED_VALUE"""),"")</f>
        <v/>
      </c>
      <c r="Z530" s="65" t="str">
        <f ca="1">IFERROR(__xludf.DUMMYFUNCTION("""COMPUTED_VALUE"""),"")</f>
        <v/>
      </c>
      <c r="AA530" s="65" t="str">
        <f ca="1">IFERROR(__xludf.DUMMYFUNCTION("""COMPUTED_VALUE"""),"")</f>
        <v/>
      </c>
      <c r="AB530" s="65" t="str">
        <f ca="1">IFERROR(__xludf.DUMMYFUNCTION("""COMPUTED_VALUE"""),"")</f>
        <v/>
      </c>
      <c r="AC530" s="65" t="str">
        <f ca="1">IFERROR(__xludf.DUMMYFUNCTION("""COMPUTED_VALUE"""),"")</f>
        <v/>
      </c>
      <c r="AD530" s="65" t="str">
        <f ca="1">IFERROR(__xludf.DUMMYFUNCTION("""COMPUTED_VALUE"""),"")</f>
        <v/>
      </c>
      <c r="AE530" s="65" t="str">
        <f ca="1">IFERROR(__xludf.DUMMYFUNCTION("""COMPUTED_VALUE"""),"")</f>
        <v/>
      </c>
      <c r="AF530" s="65" t="str">
        <f ca="1">IFERROR(__xludf.DUMMYFUNCTION("""COMPUTED_VALUE"""),"")</f>
        <v/>
      </c>
      <c r="AG530" s="65" t="str">
        <f ca="1">IFERROR(__xludf.DUMMYFUNCTION("""COMPUTED_VALUE"""),"")</f>
        <v/>
      </c>
    </row>
    <row r="531" spans="1:33" ht="13">
      <c r="A531" s="63">
        <v>5</v>
      </c>
      <c r="B531" s="64" t="str">
        <f ca="1">IFERROR(__xludf.DUMMYFUNCTION("""COMPUTED_VALUE"""),"I.E. EL BOSQUE")</f>
        <v>I.E. EL BOSQUE</v>
      </c>
      <c r="C531" s="65">
        <f ca="1">IFERROR(__xludf.DUMMYFUNCTION("""COMPUTED_VALUE"""),16)</f>
        <v>16</v>
      </c>
      <c r="D531" s="66" t="str">
        <f ca="1">IFERROR(__xludf.DUMMYFUNCTION("""COMPUTED_VALUE"""),"Pendiente por Digitar")</f>
        <v>Pendiente por Digitar</v>
      </c>
      <c r="E531" s="65" t="str">
        <f ca="1">IFERROR(__xludf.DUMMYFUNCTION("""COMPUTED_VALUE"""),"")</f>
        <v/>
      </c>
      <c r="F531" s="65" t="str">
        <f ca="1">IFERROR(__xludf.DUMMYFUNCTION("""COMPUTED_VALUE"""),"")</f>
        <v/>
      </c>
      <c r="G531" s="65" t="str">
        <f ca="1">IFERROR(__xludf.DUMMYFUNCTION("""COMPUTED_VALUE"""),"")</f>
        <v/>
      </c>
      <c r="H531" s="65" t="str">
        <f ca="1">IFERROR(__xludf.DUMMYFUNCTION("""COMPUTED_VALUE"""),"")</f>
        <v/>
      </c>
      <c r="I531" s="65" t="str">
        <f ca="1">IFERROR(__xludf.DUMMYFUNCTION("""COMPUTED_VALUE"""),"")</f>
        <v/>
      </c>
      <c r="J531" s="65" t="str">
        <f ca="1">IFERROR(__xludf.DUMMYFUNCTION("""COMPUTED_VALUE"""),"")</f>
        <v/>
      </c>
      <c r="K531" s="65" t="str">
        <f ca="1">IFERROR(__xludf.DUMMYFUNCTION("""COMPUTED_VALUE"""),"")</f>
        <v/>
      </c>
      <c r="L531" s="65" t="str">
        <f ca="1">IFERROR(__xludf.DUMMYFUNCTION("""COMPUTED_VALUE"""),"")</f>
        <v/>
      </c>
      <c r="M531" s="65" t="str">
        <f ca="1">IFERROR(__xludf.DUMMYFUNCTION("""COMPUTED_VALUE"""),"")</f>
        <v/>
      </c>
      <c r="N531" s="65" t="str">
        <f ca="1">IFERROR(__xludf.DUMMYFUNCTION("""COMPUTED_VALUE"""),"")</f>
        <v/>
      </c>
      <c r="O531" s="65" t="str">
        <f ca="1">IFERROR(__xludf.DUMMYFUNCTION("""COMPUTED_VALUE"""),"")</f>
        <v/>
      </c>
      <c r="P531" s="65" t="str">
        <f ca="1">IFERROR(__xludf.DUMMYFUNCTION("""COMPUTED_VALUE"""),"")</f>
        <v/>
      </c>
      <c r="Q531" s="65" t="str">
        <f ca="1">IFERROR(__xludf.DUMMYFUNCTION("""COMPUTED_VALUE"""),"")</f>
        <v/>
      </c>
      <c r="R531" s="65" t="str">
        <f ca="1">IFERROR(__xludf.DUMMYFUNCTION("""COMPUTED_VALUE"""),"")</f>
        <v/>
      </c>
      <c r="S531" s="65" t="str">
        <f ca="1">IFERROR(__xludf.DUMMYFUNCTION("""COMPUTED_VALUE"""),"")</f>
        <v/>
      </c>
      <c r="T531" s="65" t="str">
        <f ca="1">IFERROR(__xludf.DUMMYFUNCTION("""COMPUTED_VALUE"""),"")</f>
        <v/>
      </c>
      <c r="U531" s="65" t="str">
        <f ca="1">IFERROR(__xludf.DUMMYFUNCTION("""COMPUTED_VALUE"""),"")</f>
        <v/>
      </c>
      <c r="V531" s="65" t="str">
        <f ca="1">IFERROR(__xludf.DUMMYFUNCTION("""COMPUTED_VALUE"""),"")</f>
        <v/>
      </c>
      <c r="W531" s="65" t="str">
        <f ca="1">IFERROR(__xludf.DUMMYFUNCTION("""COMPUTED_VALUE"""),"")</f>
        <v/>
      </c>
      <c r="X531" s="65" t="str">
        <f ca="1">IFERROR(__xludf.DUMMYFUNCTION("""COMPUTED_VALUE"""),"")</f>
        <v/>
      </c>
      <c r="Y531" s="65" t="str">
        <f ca="1">IFERROR(__xludf.DUMMYFUNCTION("""COMPUTED_VALUE"""),"")</f>
        <v/>
      </c>
      <c r="Z531" s="65" t="str">
        <f ca="1">IFERROR(__xludf.DUMMYFUNCTION("""COMPUTED_VALUE"""),"")</f>
        <v/>
      </c>
      <c r="AA531" s="65" t="str">
        <f ca="1">IFERROR(__xludf.DUMMYFUNCTION("""COMPUTED_VALUE"""),"")</f>
        <v/>
      </c>
      <c r="AB531" s="65" t="str">
        <f ca="1">IFERROR(__xludf.DUMMYFUNCTION("""COMPUTED_VALUE"""),"")</f>
        <v/>
      </c>
      <c r="AC531" s="65" t="str">
        <f ca="1">IFERROR(__xludf.DUMMYFUNCTION("""COMPUTED_VALUE"""),"")</f>
        <v/>
      </c>
      <c r="AD531" s="65" t="str">
        <f ca="1">IFERROR(__xludf.DUMMYFUNCTION("""COMPUTED_VALUE"""),"")</f>
        <v/>
      </c>
      <c r="AE531" s="65" t="str">
        <f ca="1">IFERROR(__xludf.DUMMYFUNCTION("""COMPUTED_VALUE"""),"")</f>
        <v/>
      </c>
      <c r="AF531" s="65" t="str">
        <f ca="1">IFERROR(__xludf.DUMMYFUNCTION("""COMPUTED_VALUE"""),"")</f>
        <v/>
      </c>
      <c r="AG531" s="65" t="str">
        <f ca="1">IFERROR(__xludf.DUMMYFUNCTION("""COMPUTED_VALUE"""),"")</f>
        <v/>
      </c>
    </row>
    <row r="532" spans="1:33" ht="13">
      <c r="A532" s="63">
        <v>5</v>
      </c>
      <c r="B532" s="64" t="str">
        <f ca="1">IFERROR(__xludf.DUMMYFUNCTION("""COMPUTED_VALUE"""),"I.E. EL BOSQUE")</f>
        <v>I.E. EL BOSQUE</v>
      </c>
      <c r="C532" s="65">
        <f ca="1">IFERROR(__xludf.DUMMYFUNCTION("""COMPUTED_VALUE"""),17)</f>
        <v>17</v>
      </c>
      <c r="D532" s="66" t="str">
        <f ca="1">IFERROR(__xludf.DUMMYFUNCTION("""COMPUTED_VALUE"""),"Pendiente por Digitar")</f>
        <v>Pendiente por Digitar</v>
      </c>
      <c r="E532" s="65" t="str">
        <f ca="1">IFERROR(__xludf.DUMMYFUNCTION("""COMPUTED_VALUE"""),"")</f>
        <v/>
      </c>
      <c r="F532" s="65" t="str">
        <f ca="1">IFERROR(__xludf.DUMMYFUNCTION("""COMPUTED_VALUE"""),"")</f>
        <v/>
      </c>
      <c r="G532" s="65" t="str">
        <f ca="1">IFERROR(__xludf.DUMMYFUNCTION("""COMPUTED_VALUE"""),"")</f>
        <v/>
      </c>
      <c r="H532" s="65" t="str">
        <f ca="1">IFERROR(__xludf.DUMMYFUNCTION("""COMPUTED_VALUE"""),"")</f>
        <v/>
      </c>
      <c r="I532" s="65" t="str">
        <f ca="1">IFERROR(__xludf.DUMMYFUNCTION("""COMPUTED_VALUE"""),"")</f>
        <v/>
      </c>
      <c r="J532" s="65" t="str">
        <f ca="1">IFERROR(__xludf.DUMMYFUNCTION("""COMPUTED_VALUE"""),"")</f>
        <v/>
      </c>
      <c r="K532" s="65" t="str">
        <f ca="1">IFERROR(__xludf.DUMMYFUNCTION("""COMPUTED_VALUE"""),"")</f>
        <v/>
      </c>
      <c r="L532" s="65" t="str">
        <f ca="1">IFERROR(__xludf.DUMMYFUNCTION("""COMPUTED_VALUE"""),"")</f>
        <v/>
      </c>
      <c r="M532" s="65" t="str">
        <f ca="1">IFERROR(__xludf.DUMMYFUNCTION("""COMPUTED_VALUE"""),"")</f>
        <v/>
      </c>
      <c r="N532" s="65" t="str">
        <f ca="1">IFERROR(__xludf.DUMMYFUNCTION("""COMPUTED_VALUE"""),"")</f>
        <v/>
      </c>
      <c r="O532" s="65" t="str">
        <f ca="1">IFERROR(__xludf.DUMMYFUNCTION("""COMPUTED_VALUE"""),"")</f>
        <v/>
      </c>
      <c r="P532" s="65" t="str">
        <f ca="1">IFERROR(__xludf.DUMMYFUNCTION("""COMPUTED_VALUE"""),"")</f>
        <v/>
      </c>
      <c r="Q532" s="65" t="str">
        <f ca="1">IFERROR(__xludf.DUMMYFUNCTION("""COMPUTED_VALUE"""),"")</f>
        <v/>
      </c>
      <c r="R532" s="65" t="str">
        <f ca="1">IFERROR(__xludf.DUMMYFUNCTION("""COMPUTED_VALUE"""),"")</f>
        <v/>
      </c>
      <c r="S532" s="65" t="str">
        <f ca="1">IFERROR(__xludf.DUMMYFUNCTION("""COMPUTED_VALUE"""),"")</f>
        <v/>
      </c>
      <c r="T532" s="65" t="str">
        <f ca="1">IFERROR(__xludf.DUMMYFUNCTION("""COMPUTED_VALUE"""),"")</f>
        <v/>
      </c>
      <c r="U532" s="65" t="str">
        <f ca="1">IFERROR(__xludf.DUMMYFUNCTION("""COMPUTED_VALUE"""),"")</f>
        <v/>
      </c>
      <c r="V532" s="65" t="str">
        <f ca="1">IFERROR(__xludf.DUMMYFUNCTION("""COMPUTED_VALUE"""),"")</f>
        <v/>
      </c>
      <c r="W532" s="65" t="str">
        <f ca="1">IFERROR(__xludf.DUMMYFUNCTION("""COMPUTED_VALUE"""),"")</f>
        <v/>
      </c>
      <c r="X532" s="65" t="str">
        <f ca="1">IFERROR(__xludf.DUMMYFUNCTION("""COMPUTED_VALUE"""),"")</f>
        <v/>
      </c>
      <c r="Y532" s="65" t="str">
        <f ca="1">IFERROR(__xludf.DUMMYFUNCTION("""COMPUTED_VALUE"""),"")</f>
        <v/>
      </c>
      <c r="Z532" s="65" t="str">
        <f ca="1">IFERROR(__xludf.DUMMYFUNCTION("""COMPUTED_VALUE"""),"")</f>
        <v/>
      </c>
      <c r="AA532" s="65" t="str">
        <f ca="1">IFERROR(__xludf.DUMMYFUNCTION("""COMPUTED_VALUE"""),"")</f>
        <v/>
      </c>
      <c r="AB532" s="65" t="str">
        <f ca="1">IFERROR(__xludf.DUMMYFUNCTION("""COMPUTED_VALUE"""),"")</f>
        <v/>
      </c>
      <c r="AC532" s="65" t="str">
        <f ca="1">IFERROR(__xludf.DUMMYFUNCTION("""COMPUTED_VALUE"""),"")</f>
        <v/>
      </c>
      <c r="AD532" s="65" t="str">
        <f ca="1">IFERROR(__xludf.DUMMYFUNCTION("""COMPUTED_VALUE"""),"")</f>
        <v/>
      </c>
      <c r="AE532" s="65" t="str">
        <f ca="1">IFERROR(__xludf.DUMMYFUNCTION("""COMPUTED_VALUE"""),"")</f>
        <v/>
      </c>
      <c r="AF532" s="65" t="str">
        <f ca="1">IFERROR(__xludf.DUMMYFUNCTION("""COMPUTED_VALUE"""),"")</f>
        <v/>
      </c>
      <c r="AG532" s="65" t="str">
        <f ca="1">IFERROR(__xludf.DUMMYFUNCTION("""COMPUTED_VALUE"""),"")</f>
        <v/>
      </c>
    </row>
    <row r="533" spans="1:33" ht="13">
      <c r="A533" s="63">
        <v>5</v>
      </c>
      <c r="B533" s="64" t="str">
        <f ca="1">IFERROR(__xludf.DUMMYFUNCTION("""COMPUTED_VALUE"""),"I.E. EL BOSQUE")</f>
        <v>I.E. EL BOSQUE</v>
      </c>
      <c r="C533" s="65">
        <f ca="1">IFERROR(__xludf.DUMMYFUNCTION("""COMPUTED_VALUE"""),18)</f>
        <v>18</v>
      </c>
      <c r="D533" s="66" t="str">
        <f ca="1">IFERROR(__xludf.DUMMYFUNCTION("""COMPUTED_VALUE"""),"Pendiente por Digitar")</f>
        <v>Pendiente por Digitar</v>
      </c>
      <c r="E533" s="65" t="str">
        <f ca="1">IFERROR(__xludf.DUMMYFUNCTION("""COMPUTED_VALUE"""),"")</f>
        <v/>
      </c>
      <c r="F533" s="65" t="str">
        <f ca="1">IFERROR(__xludf.DUMMYFUNCTION("""COMPUTED_VALUE"""),"")</f>
        <v/>
      </c>
      <c r="G533" s="65" t="str">
        <f ca="1">IFERROR(__xludf.DUMMYFUNCTION("""COMPUTED_VALUE"""),"")</f>
        <v/>
      </c>
      <c r="H533" s="65" t="str">
        <f ca="1">IFERROR(__xludf.DUMMYFUNCTION("""COMPUTED_VALUE"""),"")</f>
        <v/>
      </c>
      <c r="I533" s="65" t="str">
        <f ca="1">IFERROR(__xludf.DUMMYFUNCTION("""COMPUTED_VALUE"""),"")</f>
        <v/>
      </c>
      <c r="J533" s="65" t="str">
        <f ca="1">IFERROR(__xludf.DUMMYFUNCTION("""COMPUTED_VALUE"""),"")</f>
        <v/>
      </c>
      <c r="K533" s="65" t="str">
        <f ca="1">IFERROR(__xludf.DUMMYFUNCTION("""COMPUTED_VALUE"""),"")</f>
        <v/>
      </c>
      <c r="L533" s="65" t="str">
        <f ca="1">IFERROR(__xludf.DUMMYFUNCTION("""COMPUTED_VALUE"""),"")</f>
        <v/>
      </c>
      <c r="M533" s="65" t="str">
        <f ca="1">IFERROR(__xludf.DUMMYFUNCTION("""COMPUTED_VALUE"""),"")</f>
        <v/>
      </c>
      <c r="N533" s="65" t="str">
        <f ca="1">IFERROR(__xludf.DUMMYFUNCTION("""COMPUTED_VALUE"""),"")</f>
        <v/>
      </c>
      <c r="O533" s="65" t="str">
        <f ca="1">IFERROR(__xludf.DUMMYFUNCTION("""COMPUTED_VALUE"""),"")</f>
        <v/>
      </c>
      <c r="P533" s="65" t="str">
        <f ca="1">IFERROR(__xludf.DUMMYFUNCTION("""COMPUTED_VALUE"""),"")</f>
        <v/>
      </c>
      <c r="Q533" s="65" t="str">
        <f ca="1">IFERROR(__xludf.DUMMYFUNCTION("""COMPUTED_VALUE"""),"")</f>
        <v/>
      </c>
      <c r="R533" s="65" t="str">
        <f ca="1">IFERROR(__xludf.DUMMYFUNCTION("""COMPUTED_VALUE"""),"")</f>
        <v/>
      </c>
      <c r="S533" s="65" t="str">
        <f ca="1">IFERROR(__xludf.DUMMYFUNCTION("""COMPUTED_VALUE"""),"")</f>
        <v/>
      </c>
      <c r="T533" s="65" t="str">
        <f ca="1">IFERROR(__xludf.DUMMYFUNCTION("""COMPUTED_VALUE"""),"")</f>
        <v/>
      </c>
      <c r="U533" s="65" t="str">
        <f ca="1">IFERROR(__xludf.DUMMYFUNCTION("""COMPUTED_VALUE"""),"")</f>
        <v/>
      </c>
      <c r="V533" s="65" t="str">
        <f ca="1">IFERROR(__xludf.DUMMYFUNCTION("""COMPUTED_VALUE"""),"")</f>
        <v/>
      </c>
      <c r="W533" s="65" t="str">
        <f ca="1">IFERROR(__xludf.DUMMYFUNCTION("""COMPUTED_VALUE"""),"")</f>
        <v/>
      </c>
      <c r="X533" s="65" t="str">
        <f ca="1">IFERROR(__xludf.DUMMYFUNCTION("""COMPUTED_VALUE"""),"")</f>
        <v/>
      </c>
      <c r="Y533" s="65" t="str">
        <f ca="1">IFERROR(__xludf.DUMMYFUNCTION("""COMPUTED_VALUE"""),"")</f>
        <v/>
      </c>
      <c r="Z533" s="65" t="str">
        <f ca="1">IFERROR(__xludf.DUMMYFUNCTION("""COMPUTED_VALUE"""),"")</f>
        <v/>
      </c>
      <c r="AA533" s="65" t="str">
        <f ca="1">IFERROR(__xludf.DUMMYFUNCTION("""COMPUTED_VALUE"""),"")</f>
        <v/>
      </c>
      <c r="AB533" s="65" t="str">
        <f ca="1">IFERROR(__xludf.DUMMYFUNCTION("""COMPUTED_VALUE"""),"")</f>
        <v/>
      </c>
      <c r="AC533" s="65" t="str">
        <f ca="1">IFERROR(__xludf.DUMMYFUNCTION("""COMPUTED_VALUE"""),"")</f>
        <v/>
      </c>
      <c r="AD533" s="65" t="str">
        <f ca="1">IFERROR(__xludf.DUMMYFUNCTION("""COMPUTED_VALUE"""),"")</f>
        <v/>
      </c>
      <c r="AE533" s="65" t="str">
        <f ca="1">IFERROR(__xludf.DUMMYFUNCTION("""COMPUTED_VALUE"""),"")</f>
        <v/>
      </c>
      <c r="AF533" s="65" t="str">
        <f ca="1">IFERROR(__xludf.DUMMYFUNCTION("""COMPUTED_VALUE"""),"")</f>
        <v/>
      </c>
      <c r="AG533" s="65" t="str">
        <f ca="1">IFERROR(__xludf.DUMMYFUNCTION("""COMPUTED_VALUE"""),"")</f>
        <v/>
      </c>
    </row>
    <row r="534" spans="1:33" ht="13">
      <c r="A534" s="63">
        <v>5</v>
      </c>
      <c r="B534" s="64" t="str">
        <f ca="1">IFERROR(__xludf.DUMMYFUNCTION("""COMPUTED_VALUE"""),"I.E. EL BOSQUE")</f>
        <v>I.E. EL BOSQUE</v>
      </c>
      <c r="C534" s="65">
        <f ca="1">IFERROR(__xludf.DUMMYFUNCTION("""COMPUTED_VALUE"""),19)</f>
        <v>19</v>
      </c>
      <c r="D534" s="66" t="str">
        <f ca="1">IFERROR(__xludf.DUMMYFUNCTION("""COMPUTED_VALUE"""),"Pendiente por Digitar")</f>
        <v>Pendiente por Digitar</v>
      </c>
      <c r="E534" s="65" t="str">
        <f ca="1">IFERROR(__xludf.DUMMYFUNCTION("""COMPUTED_VALUE"""),"")</f>
        <v/>
      </c>
      <c r="F534" s="65" t="str">
        <f ca="1">IFERROR(__xludf.DUMMYFUNCTION("""COMPUTED_VALUE"""),"")</f>
        <v/>
      </c>
      <c r="G534" s="65" t="str">
        <f ca="1">IFERROR(__xludf.DUMMYFUNCTION("""COMPUTED_VALUE"""),"")</f>
        <v/>
      </c>
      <c r="H534" s="65" t="str">
        <f ca="1">IFERROR(__xludf.DUMMYFUNCTION("""COMPUTED_VALUE"""),"")</f>
        <v/>
      </c>
      <c r="I534" s="65" t="str">
        <f ca="1">IFERROR(__xludf.DUMMYFUNCTION("""COMPUTED_VALUE"""),"")</f>
        <v/>
      </c>
      <c r="J534" s="65" t="str">
        <f ca="1">IFERROR(__xludf.DUMMYFUNCTION("""COMPUTED_VALUE"""),"")</f>
        <v/>
      </c>
      <c r="K534" s="65" t="str">
        <f ca="1">IFERROR(__xludf.DUMMYFUNCTION("""COMPUTED_VALUE"""),"")</f>
        <v/>
      </c>
      <c r="L534" s="65" t="str">
        <f ca="1">IFERROR(__xludf.DUMMYFUNCTION("""COMPUTED_VALUE"""),"")</f>
        <v/>
      </c>
      <c r="M534" s="65" t="str">
        <f ca="1">IFERROR(__xludf.DUMMYFUNCTION("""COMPUTED_VALUE"""),"")</f>
        <v/>
      </c>
      <c r="N534" s="65" t="str">
        <f ca="1">IFERROR(__xludf.DUMMYFUNCTION("""COMPUTED_VALUE"""),"")</f>
        <v/>
      </c>
      <c r="O534" s="65" t="str">
        <f ca="1">IFERROR(__xludf.DUMMYFUNCTION("""COMPUTED_VALUE"""),"")</f>
        <v/>
      </c>
      <c r="P534" s="65" t="str">
        <f ca="1">IFERROR(__xludf.DUMMYFUNCTION("""COMPUTED_VALUE"""),"")</f>
        <v/>
      </c>
      <c r="Q534" s="65" t="str">
        <f ca="1">IFERROR(__xludf.DUMMYFUNCTION("""COMPUTED_VALUE"""),"")</f>
        <v/>
      </c>
      <c r="R534" s="65" t="str">
        <f ca="1">IFERROR(__xludf.DUMMYFUNCTION("""COMPUTED_VALUE"""),"")</f>
        <v/>
      </c>
      <c r="S534" s="65" t="str">
        <f ca="1">IFERROR(__xludf.DUMMYFUNCTION("""COMPUTED_VALUE"""),"")</f>
        <v/>
      </c>
      <c r="T534" s="65" t="str">
        <f ca="1">IFERROR(__xludf.DUMMYFUNCTION("""COMPUTED_VALUE"""),"")</f>
        <v/>
      </c>
      <c r="U534" s="65" t="str">
        <f ca="1">IFERROR(__xludf.DUMMYFUNCTION("""COMPUTED_VALUE"""),"")</f>
        <v/>
      </c>
      <c r="V534" s="65" t="str">
        <f ca="1">IFERROR(__xludf.DUMMYFUNCTION("""COMPUTED_VALUE"""),"")</f>
        <v/>
      </c>
      <c r="W534" s="65" t="str">
        <f ca="1">IFERROR(__xludf.DUMMYFUNCTION("""COMPUTED_VALUE"""),"")</f>
        <v/>
      </c>
      <c r="X534" s="65" t="str">
        <f ca="1">IFERROR(__xludf.DUMMYFUNCTION("""COMPUTED_VALUE"""),"")</f>
        <v/>
      </c>
      <c r="Y534" s="65" t="str">
        <f ca="1">IFERROR(__xludf.DUMMYFUNCTION("""COMPUTED_VALUE"""),"")</f>
        <v/>
      </c>
      <c r="Z534" s="65" t="str">
        <f ca="1">IFERROR(__xludf.DUMMYFUNCTION("""COMPUTED_VALUE"""),"")</f>
        <v/>
      </c>
      <c r="AA534" s="65" t="str">
        <f ca="1">IFERROR(__xludf.DUMMYFUNCTION("""COMPUTED_VALUE"""),"")</f>
        <v/>
      </c>
      <c r="AB534" s="65" t="str">
        <f ca="1">IFERROR(__xludf.DUMMYFUNCTION("""COMPUTED_VALUE"""),"")</f>
        <v/>
      </c>
      <c r="AC534" s="65" t="str">
        <f ca="1">IFERROR(__xludf.DUMMYFUNCTION("""COMPUTED_VALUE"""),"")</f>
        <v/>
      </c>
      <c r="AD534" s="65" t="str">
        <f ca="1">IFERROR(__xludf.DUMMYFUNCTION("""COMPUTED_VALUE"""),"")</f>
        <v/>
      </c>
      <c r="AE534" s="65" t="str">
        <f ca="1">IFERROR(__xludf.DUMMYFUNCTION("""COMPUTED_VALUE"""),"")</f>
        <v/>
      </c>
      <c r="AF534" s="65" t="str">
        <f ca="1">IFERROR(__xludf.DUMMYFUNCTION("""COMPUTED_VALUE"""),"")</f>
        <v/>
      </c>
      <c r="AG534" s="65" t="str">
        <f ca="1">IFERROR(__xludf.DUMMYFUNCTION("""COMPUTED_VALUE"""),"")</f>
        <v/>
      </c>
    </row>
    <row r="535" spans="1:33" ht="13">
      <c r="A535" s="63">
        <v>5</v>
      </c>
      <c r="B535" s="64" t="str">
        <f ca="1">IFERROR(__xludf.DUMMYFUNCTION("""COMPUTED_VALUE"""),"I.E. EL BOSQUE")</f>
        <v>I.E. EL BOSQUE</v>
      </c>
      <c r="C535" s="65">
        <f ca="1">IFERROR(__xludf.DUMMYFUNCTION("""COMPUTED_VALUE"""),20)</f>
        <v>20</v>
      </c>
      <c r="D535" s="66" t="str">
        <f ca="1">IFERROR(__xludf.DUMMYFUNCTION("""COMPUTED_VALUE"""),"Pendiente por Digitar")</f>
        <v>Pendiente por Digitar</v>
      </c>
      <c r="E535" s="65" t="str">
        <f ca="1">IFERROR(__xludf.DUMMYFUNCTION("""COMPUTED_VALUE"""),"")</f>
        <v/>
      </c>
      <c r="F535" s="65" t="str">
        <f ca="1">IFERROR(__xludf.DUMMYFUNCTION("""COMPUTED_VALUE"""),"")</f>
        <v/>
      </c>
      <c r="G535" s="65" t="str">
        <f ca="1">IFERROR(__xludf.DUMMYFUNCTION("""COMPUTED_VALUE"""),"")</f>
        <v/>
      </c>
      <c r="H535" s="65" t="str">
        <f ca="1">IFERROR(__xludf.DUMMYFUNCTION("""COMPUTED_VALUE"""),"")</f>
        <v/>
      </c>
      <c r="I535" s="65" t="str">
        <f ca="1">IFERROR(__xludf.DUMMYFUNCTION("""COMPUTED_VALUE"""),"")</f>
        <v/>
      </c>
      <c r="J535" s="65" t="str">
        <f ca="1">IFERROR(__xludf.DUMMYFUNCTION("""COMPUTED_VALUE"""),"")</f>
        <v/>
      </c>
      <c r="K535" s="65" t="str">
        <f ca="1">IFERROR(__xludf.DUMMYFUNCTION("""COMPUTED_VALUE"""),"")</f>
        <v/>
      </c>
      <c r="L535" s="65" t="str">
        <f ca="1">IFERROR(__xludf.DUMMYFUNCTION("""COMPUTED_VALUE"""),"")</f>
        <v/>
      </c>
      <c r="M535" s="65" t="str">
        <f ca="1">IFERROR(__xludf.DUMMYFUNCTION("""COMPUTED_VALUE"""),"")</f>
        <v/>
      </c>
      <c r="N535" s="65" t="str">
        <f ca="1">IFERROR(__xludf.DUMMYFUNCTION("""COMPUTED_VALUE"""),"")</f>
        <v/>
      </c>
      <c r="O535" s="65" t="str">
        <f ca="1">IFERROR(__xludf.DUMMYFUNCTION("""COMPUTED_VALUE"""),"")</f>
        <v/>
      </c>
      <c r="P535" s="65" t="str">
        <f ca="1">IFERROR(__xludf.DUMMYFUNCTION("""COMPUTED_VALUE"""),"")</f>
        <v/>
      </c>
      <c r="Q535" s="65" t="str">
        <f ca="1">IFERROR(__xludf.DUMMYFUNCTION("""COMPUTED_VALUE"""),"")</f>
        <v/>
      </c>
      <c r="R535" s="65" t="str">
        <f ca="1">IFERROR(__xludf.DUMMYFUNCTION("""COMPUTED_VALUE"""),"")</f>
        <v/>
      </c>
      <c r="S535" s="65" t="str">
        <f ca="1">IFERROR(__xludf.DUMMYFUNCTION("""COMPUTED_VALUE"""),"")</f>
        <v/>
      </c>
      <c r="T535" s="65" t="str">
        <f ca="1">IFERROR(__xludf.DUMMYFUNCTION("""COMPUTED_VALUE"""),"")</f>
        <v/>
      </c>
      <c r="U535" s="65" t="str">
        <f ca="1">IFERROR(__xludf.DUMMYFUNCTION("""COMPUTED_VALUE"""),"")</f>
        <v/>
      </c>
      <c r="V535" s="65" t="str">
        <f ca="1">IFERROR(__xludf.DUMMYFUNCTION("""COMPUTED_VALUE"""),"")</f>
        <v/>
      </c>
      <c r="W535" s="65" t="str">
        <f ca="1">IFERROR(__xludf.DUMMYFUNCTION("""COMPUTED_VALUE"""),"")</f>
        <v/>
      </c>
      <c r="X535" s="65" t="str">
        <f ca="1">IFERROR(__xludf.DUMMYFUNCTION("""COMPUTED_VALUE"""),"")</f>
        <v/>
      </c>
      <c r="Y535" s="65" t="str">
        <f ca="1">IFERROR(__xludf.DUMMYFUNCTION("""COMPUTED_VALUE"""),"")</f>
        <v/>
      </c>
      <c r="Z535" s="65" t="str">
        <f ca="1">IFERROR(__xludf.DUMMYFUNCTION("""COMPUTED_VALUE"""),"")</f>
        <v/>
      </c>
      <c r="AA535" s="65" t="str">
        <f ca="1">IFERROR(__xludf.DUMMYFUNCTION("""COMPUTED_VALUE"""),"")</f>
        <v/>
      </c>
      <c r="AB535" s="65" t="str">
        <f ca="1">IFERROR(__xludf.DUMMYFUNCTION("""COMPUTED_VALUE"""),"")</f>
        <v/>
      </c>
      <c r="AC535" s="65" t="str">
        <f ca="1">IFERROR(__xludf.DUMMYFUNCTION("""COMPUTED_VALUE"""),"")</f>
        <v/>
      </c>
      <c r="AD535" s="65" t="str">
        <f ca="1">IFERROR(__xludf.DUMMYFUNCTION("""COMPUTED_VALUE"""),"")</f>
        <v/>
      </c>
      <c r="AE535" s="65" t="str">
        <f ca="1">IFERROR(__xludf.DUMMYFUNCTION("""COMPUTED_VALUE"""),"")</f>
        <v/>
      </c>
      <c r="AF535" s="65" t="str">
        <f ca="1">IFERROR(__xludf.DUMMYFUNCTION("""COMPUTED_VALUE"""),"")</f>
        <v/>
      </c>
      <c r="AG535" s="65" t="str">
        <f ca="1">IFERROR(__xludf.DUMMYFUNCTION("""COMPUTED_VALUE"""),"")</f>
        <v/>
      </c>
    </row>
    <row r="536" spans="1:33" ht="13">
      <c r="A536" s="63">
        <v>5</v>
      </c>
      <c r="B536" s="64" t="str">
        <f ca="1">IFERROR(__xludf.DUMMYFUNCTION("""COMPUTED_VALUE"""),"I.E. EL BOSQUE")</f>
        <v>I.E. EL BOSQUE</v>
      </c>
      <c r="C536" s="65">
        <f ca="1">IFERROR(__xludf.DUMMYFUNCTION("""COMPUTED_VALUE"""),21)</f>
        <v>21</v>
      </c>
      <c r="D536" s="66" t="str">
        <f ca="1">IFERROR(__xludf.DUMMYFUNCTION("""COMPUTED_VALUE"""),"Pendiente por Digitar")</f>
        <v>Pendiente por Digitar</v>
      </c>
      <c r="E536" s="65" t="str">
        <f ca="1">IFERROR(__xludf.DUMMYFUNCTION("""COMPUTED_VALUE"""),"")</f>
        <v/>
      </c>
      <c r="F536" s="65" t="str">
        <f ca="1">IFERROR(__xludf.DUMMYFUNCTION("""COMPUTED_VALUE"""),"")</f>
        <v/>
      </c>
      <c r="G536" s="65" t="str">
        <f ca="1">IFERROR(__xludf.DUMMYFUNCTION("""COMPUTED_VALUE"""),"")</f>
        <v/>
      </c>
      <c r="H536" s="65" t="str">
        <f ca="1">IFERROR(__xludf.DUMMYFUNCTION("""COMPUTED_VALUE"""),"")</f>
        <v/>
      </c>
      <c r="I536" s="65" t="str">
        <f ca="1">IFERROR(__xludf.DUMMYFUNCTION("""COMPUTED_VALUE"""),"")</f>
        <v/>
      </c>
      <c r="J536" s="65" t="str">
        <f ca="1">IFERROR(__xludf.DUMMYFUNCTION("""COMPUTED_VALUE"""),"")</f>
        <v/>
      </c>
      <c r="K536" s="65" t="str">
        <f ca="1">IFERROR(__xludf.DUMMYFUNCTION("""COMPUTED_VALUE"""),"")</f>
        <v/>
      </c>
      <c r="L536" s="65" t="str">
        <f ca="1">IFERROR(__xludf.DUMMYFUNCTION("""COMPUTED_VALUE"""),"")</f>
        <v/>
      </c>
      <c r="M536" s="65" t="str">
        <f ca="1">IFERROR(__xludf.DUMMYFUNCTION("""COMPUTED_VALUE"""),"")</f>
        <v/>
      </c>
      <c r="N536" s="65" t="str">
        <f ca="1">IFERROR(__xludf.DUMMYFUNCTION("""COMPUTED_VALUE"""),"")</f>
        <v/>
      </c>
      <c r="O536" s="65" t="str">
        <f ca="1">IFERROR(__xludf.DUMMYFUNCTION("""COMPUTED_VALUE"""),"")</f>
        <v/>
      </c>
      <c r="P536" s="65" t="str">
        <f ca="1">IFERROR(__xludf.DUMMYFUNCTION("""COMPUTED_VALUE"""),"")</f>
        <v/>
      </c>
      <c r="Q536" s="65" t="str">
        <f ca="1">IFERROR(__xludf.DUMMYFUNCTION("""COMPUTED_VALUE"""),"")</f>
        <v/>
      </c>
      <c r="R536" s="65" t="str">
        <f ca="1">IFERROR(__xludf.DUMMYFUNCTION("""COMPUTED_VALUE"""),"")</f>
        <v/>
      </c>
      <c r="S536" s="65" t="str">
        <f ca="1">IFERROR(__xludf.DUMMYFUNCTION("""COMPUTED_VALUE"""),"")</f>
        <v/>
      </c>
      <c r="T536" s="65" t="str">
        <f ca="1">IFERROR(__xludf.DUMMYFUNCTION("""COMPUTED_VALUE"""),"")</f>
        <v/>
      </c>
      <c r="U536" s="65" t="str">
        <f ca="1">IFERROR(__xludf.DUMMYFUNCTION("""COMPUTED_VALUE"""),"")</f>
        <v/>
      </c>
      <c r="V536" s="65" t="str">
        <f ca="1">IFERROR(__xludf.DUMMYFUNCTION("""COMPUTED_VALUE"""),"")</f>
        <v/>
      </c>
      <c r="W536" s="65" t="str">
        <f ca="1">IFERROR(__xludf.DUMMYFUNCTION("""COMPUTED_VALUE"""),"")</f>
        <v/>
      </c>
      <c r="X536" s="65" t="str">
        <f ca="1">IFERROR(__xludf.DUMMYFUNCTION("""COMPUTED_VALUE"""),"")</f>
        <v/>
      </c>
      <c r="Y536" s="65" t="str">
        <f ca="1">IFERROR(__xludf.DUMMYFUNCTION("""COMPUTED_VALUE"""),"")</f>
        <v/>
      </c>
      <c r="Z536" s="65" t="str">
        <f ca="1">IFERROR(__xludf.DUMMYFUNCTION("""COMPUTED_VALUE"""),"")</f>
        <v/>
      </c>
      <c r="AA536" s="65" t="str">
        <f ca="1">IFERROR(__xludf.DUMMYFUNCTION("""COMPUTED_VALUE"""),"")</f>
        <v/>
      </c>
      <c r="AB536" s="65" t="str">
        <f ca="1">IFERROR(__xludf.DUMMYFUNCTION("""COMPUTED_VALUE"""),"")</f>
        <v/>
      </c>
      <c r="AC536" s="65" t="str">
        <f ca="1">IFERROR(__xludf.DUMMYFUNCTION("""COMPUTED_VALUE"""),"")</f>
        <v/>
      </c>
      <c r="AD536" s="65" t="str">
        <f ca="1">IFERROR(__xludf.DUMMYFUNCTION("""COMPUTED_VALUE"""),"")</f>
        <v/>
      </c>
      <c r="AE536" s="65" t="str">
        <f ca="1">IFERROR(__xludf.DUMMYFUNCTION("""COMPUTED_VALUE"""),"")</f>
        <v/>
      </c>
      <c r="AF536" s="65" t="str">
        <f ca="1">IFERROR(__xludf.DUMMYFUNCTION("""COMPUTED_VALUE"""),"")</f>
        <v/>
      </c>
      <c r="AG536" s="65" t="str">
        <f ca="1">IFERROR(__xludf.DUMMYFUNCTION("""COMPUTED_VALUE"""),"")</f>
        <v/>
      </c>
    </row>
    <row r="537" spans="1:33" ht="13">
      <c r="A537" s="63">
        <v>5</v>
      </c>
      <c r="B537" s="64" t="str">
        <f ca="1">IFERROR(__xludf.DUMMYFUNCTION("""COMPUTED_VALUE"""),"I.E. EL BOSQUE")</f>
        <v>I.E. EL BOSQUE</v>
      </c>
      <c r="C537" s="65">
        <f ca="1">IFERROR(__xludf.DUMMYFUNCTION("""COMPUTED_VALUE"""),22)</f>
        <v>22</v>
      </c>
      <c r="D537" s="66" t="str">
        <f ca="1">IFERROR(__xludf.DUMMYFUNCTION("""COMPUTED_VALUE"""),"Pendiente por Digitar")</f>
        <v>Pendiente por Digitar</v>
      </c>
      <c r="E537" s="65" t="str">
        <f ca="1">IFERROR(__xludf.DUMMYFUNCTION("""COMPUTED_VALUE"""),"")</f>
        <v/>
      </c>
      <c r="F537" s="65" t="str">
        <f ca="1">IFERROR(__xludf.DUMMYFUNCTION("""COMPUTED_VALUE"""),"")</f>
        <v/>
      </c>
      <c r="G537" s="65" t="str">
        <f ca="1">IFERROR(__xludf.DUMMYFUNCTION("""COMPUTED_VALUE"""),"")</f>
        <v/>
      </c>
      <c r="H537" s="65" t="str">
        <f ca="1">IFERROR(__xludf.DUMMYFUNCTION("""COMPUTED_VALUE"""),"")</f>
        <v/>
      </c>
      <c r="I537" s="65" t="str">
        <f ca="1">IFERROR(__xludf.DUMMYFUNCTION("""COMPUTED_VALUE"""),"")</f>
        <v/>
      </c>
      <c r="J537" s="65" t="str">
        <f ca="1">IFERROR(__xludf.DUMMYFUNCTION("""COMPUTED_VALUE"""),"")</f>
        <v/>
      </c>
      <c r="K537" s="65" t="str">
        <f ca="1">IFERROR(__xludf.DUMMYFUNCTION("""COMPUTED_VALUE"""),"")</f>
        <v/>
      </c>
      <c r="L537" s="65" t="str">
        <f ca="1">IFERROR(__xludf.DUMMYFUNCTION("""COMPUTED_VALUE"""),"")</f>
        <v/>
      </c>
      <c r="M537" s="65" t="str">
        <f ca="1">IFERROR(__xludf.DUMMYFUNCTION("""COMPUTED_VALUE"""),"")</f>
        <v/>
      </c>
      <c r="N537" s="65" t="str">
        <f ca="1">IFERROR(__xludf.DUMMYFUNCTION("""COMPUTED_VALUE"""),"")</f>
        <v/>
      </c>
      <c r="O537" s="65" t="str">
        <f ca="1">IFERROR(__xludf.DUMMYFUNCTION("""COMPUTED_VALUE"""),"")</f>
        <v/>
      </c>
      <c r="P537" s="65" t="str">
        <f ca="1">IFERROR(__xludf.DUMMYFUNCTION("""COMPUTED_VALUE"""),"")</f>
        <v/>
      </c>
      <c r="Q537" s="65" t="str">
        <f ca="1">IFERROR(__xludf.DUMMYFUNCTION("""COMPUTED_VALUE"""),"")</f>
        <v/>
      </c>
      <c r="R537" s="65" t="str">
        <f ca="1">IFERROR(__xludf.DUMMYFUNCTION("""COMPUTED_VALUE"""),"")</f>
        <v/>
      </c>
      <c r="S537" s="65" t="str">
        <f ca="1">IFERROR(__xludf.DUMMYFUNCTION("""COMPUTED_VALUE"""),"")</f>
        <v/>
      </c>
      <c r="T537" s="65" t="str">
        <f ca="1">IFERROR(__xludf.DUMMYFUNCTION("""COMPUTED_VALUE"""),"")</f>
        <v/>
      </c>
      <c r="U537" s="65" t="str">
        <f ca="1">IFERROR(__xludf.DUMMYFUNCTION("""COMPUTED_VALUE"""),"")</f>
        <v/>
      </c>
      <c r="V537" s="65" t="str">
        <f ca="1">IFERROR(__xludf.DUMMYFUNCTION("""COMPUTED_VALUE"""),"")</f>
        <v/>
      </c>
      <c r="W537" s="65" t="str">
        <f ca="1">IFERROR(__xludf.DUMMYFUNCTION("""COMPUTED_VALUE"""),"")</f>
        <v/>
      </c>
      <c r="X537" s="65" t="str">
        <f ca="1">IFERROR(__xludf.DUMMYFUNCTION("""COMPUTED_VALUE"""),"")</f>
        <v/>
      </c>
      <c r="Y537" s="65" t="str">
        <f ca="1">IFERROR(__xludf.DUMMYFUNCTION("""COMPUTED_VALUE"""),"")</f>
        <v/>
      </c>
      <c r="Z537" s="65" t="str">
        <f ca="1">IFERROR(__xludf.DUMMYFUNCTION("""COMPUTED_VALUE"""),"")</f>
        <v/>
      </c>
      <c r="AA537" s="65" t="str">
        <f ca="1">IFERROR(__xludf.DUMMYFUNCTION("""COMPUTED_VALUE"""),"")</f>
        <v/>
      </c>
      <c r="AB537" s="65" t="str">
        <f ca="1">IFERROR(__xludf.DUMMYFUNCTION("""COMPUTED_VALUE"""),"")</f>
        <v/>
      </c>
      <c r="AC537" s="65" t="str">
        <f ca="1">IFERROR(__xludf.DUMMYFUNCTION("""COMPUTED_VALUE"""),"")</f>
        <v/>
      </c>
      <c r="AD537" s="65" t="str">
        <f ca="1">IFERROR(__xludf.DUMMYFUNCTION("""COMPUTED_VALUE"""),"")</f>
        <v/>
      </c>
      <c r="AE537" s="65" t="str">
        <f ca="1">IFERROR(__xludf.DUMMYFUNCTION("""COMPUTED_VALUE"""),"")</f>
        <v/>
      </c>
      <c r="AF537" s="65" t="str">
        <f ca="1">IFERROR(__xludf.DUMMYFUNCTION("""COMPUTED_VALUE"""),"")</f>
        <v/>
      </c>
      <c r="AG537" s="65" t="str">
        <f ca="1">IFERROR(__xludf.DUMMYFUNCTION("""COMPUTED_VALUE"""),"")</f>
        <v/>
      </c>
    </row>
    <row r="538" spans="1:33" ht="13">
      <c r="A538" s="63">
        <v>5</v>
      </c>
      <c r="B538" s="64" t="str">
        <f ca="1">IFERROR(__xludf.DUMMYFUNCTION("""COMPUTED_VALUE"""),"I.E. EL BOSQUE")</f>
        <v>I.E. EL BOSQUE</v>
      </c>
      <c r="C538" s="65">
        <f ca="1">IFERROR(__xludf.DUMMYFUNCTION("""COMPUTED_VALUE"""),23)</f>
        <v>23</v>
      </c>
      <c r="D538" s="66" t="str">
        <f ca="1">IFERROR(__xludf.DUMMYFUNCTION("""COMPUTED_VALUE"""),"Pendiente por Digitar")</f>
        <v>Pendiente por Digitar</v>
      </c>
      <c r="E538" s="65" t="str">
        <f ca="1">IFERROR(__xludf.DUMMYFUNCTION("""COMPUTED_VALUE"""),"")</f>
        <v/>
      </c>
      <c r="F538" s="65" t="str">
        <f ca="1">IFERROR(__xludf.DUMMYFUNCTION("""COMPUTED_VALUE"""),"")</f>
        <v/>
      </c>
      <c r="G538" s="65" t="str">
        <f ca="1">IFERROR(__xludf.DUMMYFUNCTION("""COMPUTED_VALUE"""),"")</f>
        <v/>
      </c>
      <c r="H538" s="65" t="str">
        <f ca="1">IFERROR(__xludf.DUMMYFUNCTION("""COMPUTED_VALUE"""),"")</f>
        <v/>
      </c>
      <c r="I538" s="65" t="str">
        <f ca="1">IFERROR(__xludf.DUMMYFUNCTION("""COMPUTED_VALUE"""),"")</f>
        <v/>
      </c>
      <c r="J538" s="65" t="str">
        <f ca="1">IFERROR(__xludf.DUMMYFUNCTION("""COMPUTED_VALUE"""),"")</f>
        <v/>
      </c>
      <c r="K538" s="65" t="str">
        <f ca="1">IFERROR(__xludf.DUMMYFUNCTION("""COMPUTED_VALUE"""),"")</f>
        <v/>
      </c>
      <c r="L538" s="65" t="str">
        <f ca="1">IFERROR(__xludf.DUMMYFUNCTION("""COMPUTED_VALUE"""),"")</f>
        <v/>
      </c>
      <c r="M538" s="65" t="str">
        <f ca="1">IFERROR(__xludf.DUMMYFUNCTION("""COMPUTED_VALUE"""),"")</f>
        <v/>
      </c>
      <c r="N538" s="65" t="str">
        <f ca="1">IFERROR(__xludf.DUMMYFUNCTION("""COMPUTED_VALUE"""),"")</f>
        <v/>
      </c>
      <c r="O538" s="65" t="str">
        <f ca="1">IFERROR(__xludf.DUMMYFUNCTION("""COMPUTED_VALUE"""),"")</f>
        <v/>
      </c>
      <c r="P538" s="65" t="str">
        <f ca="1">IFERROR(__xludf.DUMMYFUNCTION("""COMPUTED_VALUE"""),"")</f>
        <v/>
      </c>
      <c r="Q538" s="65" t="str">
        <f ca="1">IFERROR(__xludf.DUMMYFUNCTION("""COMPUTED_VALUE"""),"")</f>
        <v/>
      </c>
      <c r="R538" s="65" t="str">
        <f ca="1">IFERROR(__xludf.DUMMYFUNCTION("""COMPUTED_VALUE"""),"")</f>
        <v/>
      </c>
      <c r="S538" s="65" t="str">
        <f ca="1">IFERROR(__xludf.DUMMYFUNCTION("""COMPUTED_VALUE"""),"")</f>
        <v/>
      </c>
      <c r="T538" s="65" t="str">
        <f ca="1">IFERROR(__xludf.DUMMYFUNCTION("""COMPUTED_VALUE"""),"")</f>
        <v/>
      </c>
      <c r="U538" s="65" t="str">
        <f ca="1">IFERROR(__xludf.DUMMYFUNCTION("""COMPUTED_VALUE"""),"")</f>
        <v/>
      </c>
      <c r="V538" s="65" t="str">
        <f ca="1">IFERROR(__xludf.DUMMYFUNCTION("""COMPUTED_VALUE"""),"")</f>
        <v/>
      </c>
      <c r="W538" s="65" t="str">
        <f ca="1">IFERROR(__xludf.DUMMYFUNCTION("""COMPUTED_VALUE"""),"")</f>
        <v/>
      </c>
      <c r="X538" s="65" t="str">
        <f ca="1">IFERROR(__xludf.DUMMYFUNCTION("""COMPUTED_VALUE"""),"")</f>
        <v/>
      </c>
      <c r="Y538" s="65" t="str">
        <f ca="1">IFERROR(__xludf.DUMMYFUNCTION("""COMPUTED_VALUE"""),"")</f>
        <v/>
      </c>
      <c r="Z538" s="65" t="str">
        <f ca="1">IFERROR(__xludf.DUMMYFUNCTION("""COMPUTED_VALUE"""),"")</f>
        <v/>
      </c>
      <c r="AA538" s="65" t="str">
        <f ca="1">IFERROR(__xludf.DUMMYFUNCTION("""COMPUTED_VALUE"""),"")</f>
        <v/>
      </c>
      <c r="AB538" s="65" t="str">
        <f ca="1">IFERROR(__xludf.DUMMYFUNCTION("""COMPUTED_VALUE"""),"")</f>
        <v/>
      </c>
      <c r="AC538" s="65" t="str">
        <f ca="1">IFERROR(__xludf.DUMMYFUNCTION("""COMPUTED_VALUE"""),"")</f>
        <v/>
      </c>
      <c r="AD538" s="65" t="str">
        <f ca="1">IFERROR(__xludf.DUMMYFUNCTION("""COMPUTED_VALUE"""),"")</f>
        <v/>
      </c>
      <c r="AE538" s="65" t="str">
        <f ca="1">IFERROR(__xludf.DUMMYFUNCTION("""COMPUTED_VALUE"""),"")</f>
        <v/>
      </c>
      <c r="AF538" s="65" t="str">
        <f ca="1">IFERROR(__xludf.DUMMYFUNCTION("""COMPUTED_VALUE"""),"")</f>
        <v/>
      </c>
      <c r="AG538" s="65" t="str">
        <f ca="1">IFERROR(__xludf.DUMMYFUNCTION("""COMPUTED_VALUE"""),"")</f>
        <v/>
      </c>
    </row>
    <row r="539" spans="1:33" ht="13">
      <c r="A539" s="63">
        <v>5</v>
      </c>
      <c r="B539" s="64" t="str">
        <f ca="1">IFERROR(__xludf.DUMMYFUNCTION("""COMPUTED_VALUE"""),"I.E. EL BOSQUE")</f>
        <v>I.E. EL BOSQUE</v>
      </c>
      <c r="C539" s="65">
        <f ca="1">IFERROR(__xludf.DUMMYFUNCTION("""COMPUTED_VALUE"""),24)</f>
        <v>24</v>
      </c>
      <c r="D539" s="66" t="str">
        <f ca="1">IFERROR(__xludf.DUMMYFUNCTION("""COMPUTED_VALUE"""),"Pendiente por Digitar")</f>
        <v>Pendiente por Digitar</v>
      </c>
      <c r="E539" s="65" t="str">
        <f ca="1">IFERROR(__xludf.DUMMYFUNCTION("""COMPUTED_VALUE"""),"")</f>
        <v/>
      </c>
      <c r="F539" s="65" t="str">
        <f ca="1">IFERROR(__xludf.DUMMYFUNCTION("""COMPUTED_VALUE"""),"")</f>
        <v/>
      </c>
      <c r="G539" s="65" t="str">
        <f ca="1">IFERROR(__xludf.DUMMYFUNCTION("""COMPUTED_VALUE"""),"")</f>
        <v/>
      </c>
      <c r="H539" s="65" t="str">
        <f ca="1">IFERROR(__xludf.DUMMYFUNCTION("""COMPUTED_VALUE"""),"")</f>
        <v/>
      </c>
      <c r="I539" s="65" t="str">
        <f ca="1">IFERROR(__xludf.DUMMYFUNCTION("""COMPUTED_VALUE"""),"")</f>
        <v/>
      </c>
      <c r="J539" s="65" t="str">
        <f ca="1">IFERROR(__xludf.DUMMYFUNCTION("""COMPUTED_VALUE"""),"")</f>
        <v/>
      </c>
      <c r="K539" s="65" t="str">
        <f ca="1">IFERROR(__xludf.DUMMYFUNCTION("""COMPUTED_VALUE"""),"")</f>
        <v/>
      </c>
      <c r="L539" s="65" t="str">
        <f ca="1">IFERROR(__xludf.DUMMYFUNCTION("""COMPUTED_VALUE"""),"")</f>
        <v/>
      </c>
      <c r="M539" s="65" t="str">
        <f ca="1">IFERROR(__xludf.DUMMYFUNCTION("""COMPUTED_VALUE"""),"")</f>
        <v/>
      </c>
      <c r="N539" s="65" t="str">
        <f ca="1">IFERROR(__xludf.DUMMYFUNCTION("""COMPUTED_VALUE"""),"")</f>
        <v/>
      </c>
      <c r="O539" s="65" t="str">
        <f ca="1">IFERROR(__xludf.DUMMYFUNCTION("""COMPUTED_VALUE"""),"")</f>
        <v/>
      </c>
      <c r="P539" s="65" t="str">
        <f ca="1">IFERROR(__xludf.DUMMYFUNCTION("""COMPUTED_VALUE"""),"")</f>
        <v/>
      </c>
      <c r="Q539" s="65" t="str">
        <f ca="1">IFERROR(__xludf.DUMMYFUNCTION("""COMPUTED_VALUE"""),"")</f>
        <v/>
      </c>
      <c r="R539" s="65" t="str">
        <f ca="1">IFERROR(__xludf.DUMMYFUNCTION("""COMPUTED_VALUE"""),"")</f>
        <v/>
      </c>
      <c r="S539" s="65" t="str">
        <f ca="1">IFERROR(__xludf.DUMMYFUNCTION("""COMPUTED_VALUE"""),"")</f>
        <v/>
      </c>
      <c r="T539" s="65" t="str">
        <f ca="1">IFERROR(__xludf.DUMMYFUNCTION("""COMPUTED_VALUE"""),"")</f>
        <v/>
      </c>
      <c r="U539" s="65" t="str">
        <f ca="1">IFERROR(__xludf.DUMMYFUNCTION("""COMPUTED_VALUE"""),"")</f>
        <v/>
      </c>
      <c r="V539" s="65" t="str">
        <f ca="1">IFERROR(__xludf.DUMMYFUNCTION("""COMPUTED_VALUE"""),"")</f>
        <v/>
      </c>
      <c r="W539" s="65" t="str">
        <f ca="1">IFERROR(__xludf.DUMMYFUNCTION("""COMPUTED_VALUE"""),"")</f>
        <v/>
      </c>
      <c r="X539" s="65" t="str">
        <f ca="1">IFERROR(__xludf.DUMMYFUNCTION("""COMPUTED_VALUE"""),"")</f>
        <v/>
      </c>
      <c r="Y539" s="65" t="str">
        <f ca="1">IFERROR(__xludf.DUMMYFUNCTION("""COMPUTED_VALUE"""),"")</f>
        <v/>
      </c>
      <c r="Z539" s="65" t="str">
        <f ca="1">IFERROR(__xludf.DUMMYFUNCTION("""COMPUTED_VALUE"""),"")</f>
        <v/>
      </c>
      <c r="AA539" s="65" t="str">
        <f ca="1">IFERROR(__xludf.DUMMYFUNCTION("""COMPUTED_VALUE"""),"")</f>
        <v/>
      </c>
      <c r="AB539" s="65" t="str">
        <f ca="1">IFERROR(__xludf.DUMMYFUNCTION("""COMPUTED_VALUE"""),"")</f>
        <v/>
      </c>
      <c r="AC539" s="65" t="str">
        <f ca="1">IFERROR(__xludf.DUMMYFUNCTION("""COMPUTED_VALUE"""),"")</f>
        <v/>
      </c>
      <c r="AD539" s="65" t="str">
        <f ca="1">IFERROR(__xludf.DUMMYFUNCTION("""COMPUTED_VALUE"""),"")</f>
        <v/>
      </c>
      <c r="AE539" s="65" t="str">
        <f ca="1">IFERROR(__xludf.DUMMYFUNCTION("""COMPUTED_VALUE"""),"")</f>
        <v/>
      </c>
      <c r="AF539" s="65" t="str">
        <f ca="1">IFERROR(__xludf.DUMMYFUNCTION("""COMPUTED_VALUE"""),"")</f>
        <v/>
      </c>
      <c r="AG539" s="65" t="str">
        <f ca="1">IFERROR(__xludf.DUMMYFUNCTION("""COMPUTED_VALUE"""),"")</f>
        <v/>
      </c>
    </row>
    <row r="540" spans="1:33" ht="13">
      <c r="A540" s="63">
        <v>5</v>
      </c>
      <c r="B540" s="64" t="str">
        <f ca="1">IFERROR(__xludf.DUMMYFUNCTION("""COMPUTED_VALUE"""),"I.E. SAN MATEO SEDE A")</f>
        <v>I.E. SAN MATEO SEDE A</v>
      </c>
      <c r="C540" s="65">
        <f ca="1">IFERROR(__xludf.DUMMYFUNCTION("""COMPUTED_VALUE"""),1)</f>
        <v>1</v>
      </c>
      <c r="D540" s="66" t="str">
        <f ca="1">IFERROR(__xludf.DUMMYFUNCTION("""COMPUTED_VALUE"""),"Pendiente por Digitar")</f>
        <v>Pendiente por Digitar</v>
      </c>
      <c r="E540" s="65" t="str">
        <f ca="1">IFERROR(__xludf.DUMMYFUNCTION("""COMPUTED_VALUE"""),"")</f>
        <v/>
      </c>
      <c r="F540" s="65" t="str">
        <f ca="1">IFERROR(__xludf.DUMMYFUNCTION("""COMPUTED_VALUE"""),"")</f>
        <v/>
      </c>
      <c r="G540" s="65" t="str">
        <f ca="1">IFERROR(__xludf.DUMMYFUNCTION("""COMPUTED_VALUE"""),"")</f>
        <v/>
      </c>
      <c r="H540" s="65" t="str">
        <f ca="1">IFERROR(__xludf.DUMMYFUNCTION("""COMPUTED_VALUE"""),"")</f>
        <v/>
      </c>
      <c r="I540" s="65" t="str">
        <f ca="1">IFERROR(__xludf.DUMMYFUNCTION("""COMPUTED_VALUE"""),"")</f>
        <v/>
      </c>
      <c r="J540" s="65" t="str">
        <f ca="1">IFERROR(__xludf.DUMMYFUNCTION("""COMPUTED_VALUE"""),"")</f>
        <v/>
      </c>
      <c r="K540" s="65" t="str">
        <f ca="1">IFERROR(__xludf.DUMMYFUNCTION("""COMPUTED_VALUE"""),"")</f>
        <v/>
      </c>
      <c r="L540" s="65" t="str">
        <f ca="1">IFERROR(__xludf.DUMMYFUNCTION("""COMPUTED_VALUE"""),"")</f>
        <v/>
      </c>
      <c r="M540" s="65" t="str">
        <f ca="1">IFERROR(__xludf.DUMMYFUNCTION("""COMPUTED_VALUE"""),"")</f>
        <v/>
      </c>
      <c r="N540" s="65" t="str">
        <f ca="1">IFERROR(__xludf.DUMMYFUNCTION("""COMPUTED_VALUE"""),"")</f>
        <v/>
      </c>
      <c r="O540" s="65" t="str">
        <f ca="1">IFERROR(__xludf.DUMMYFUNCTION("""COMPUTED_VALUE"""),"")</f>
        <v/>
      </c>
      <c r="P540" s="65" t="str">
        <f ca="1">IFERROR(__xludf.DUMMYFUNCTION("""COMPUTED_VALUE"""),"")</f>
        <v/>
      </c>
      <c r="Q540" s="65" t="str">
        <f ca="1">IFERROR(__xludf.DUMMYFUNCTION("""COMPUTED_VALUE"""),"")</f>
        <v/>
      </c>
      <c r="R540" s="65" t="str">
        <f ca="1">IFERROR(__xludf.DUMMYFUNCTION("""COMPUTED_VALUE"""),"")</f>
        <v/>
      </c>
      <c r="S540" s="65" t="str">
        <f ca="1">IFERROR(__xludf.DUMMYFUNCTION("""COMPUTED_VALUE"""),"")</f>
        <v/>
      </c>
      <c r="T540" s="65" t="str">
        <f ca="1">IFERROR(__xludf.DUMMYFUNCTION("""COMPUTED_VALUE"""),"")</f>
        <v/>
      </c>
      <c r="U540" s="65" t="str">
        <f ca="1">IFERROR(__xludf.DUMMYFUNCTION("""COMPUTED_VALUE"""),"")</f>
        <v/>
      </c>
      <c r="V540" s="65" t="str">
        <f ca="1">IFERROR(__xludf.DUMMYFUNCTION("""COMPUTED_VALUE"""),"")</f>
        <v/>
      </c>
      <c r="W540" s="65" t="str">
        <f ca="1">IFERROR(__xludf.DUMMYFUNCTION("""COMPUTED_VALUE"""),"")</f>
        <v/>
      </c>
      <c r="X540" s="65" t="str">
        <f ca="1">IFERROR(__xludf.DUMMYFUNCTION("""COMPUTED_VALUE"""),"")</f>
        <v/>
      </c>
      <c r="Y540" s="65" t="str">
        <f ca="1">IFERROR(__xludf.DUMMYFUNCTION("""COMPUTED_VALUE"""),"")</f>
        <v/>
      </c>
      <c r="Z540" s="65" t="str">
        <f ca="1">IFERROR(__xludf.DUMMYFUNCTION("""COMPUTED_VALUE"""),"")</f>
        <v/>
      </c>
      <c r="AA540" s="65" t="str">
        <f ca="1">IFERROR(__xludf.DUMMYFUNCTION("""COMPUTED_VALUE"""),"")</f>
        <v/>
      </c>
      <c r="AB540" s="65" t="str">
        <f ca="1">IFERROR(__xludf.DUMMYFUNCTION("""COMPUTED_VALUE"""),"")</f>
        <v/>
      </c>
      <c r="AC540" s="65" t="str">
        <f ca="1">IFERROR(__xludf.DUMMYFUNCTION("""COMPUTED_VALUE"""),"")</f>
        <v/>
      </c>
      <c r="AD540" s="65" t="str">
        <f ca="1">IFERROR(__xludf.DUMMYFUNCTION("""COMPUTED_VALUE"""),"")</f>
        <v/>
      </c>
      <c r="AE540" s="65" t="str">
        <f ca="1">IFERROR(__xludf.DUMMYFUNCTION("""COMPUTED_VALUE"""),"")</f>
        <v/>
      </c>
      <c r="AF540" s="65" t="str">
        <f ca="1">IFERROR(__xludf.DUMMYFUNCTION("""COMPUTED_VALUE"""),"")</f>
        <v/>
      </c>
      <c r="AG540" s="65" t="str">
        <f ca="1">IFERROR(__xludf.DUMMYFUNCTION("""COMPUTED_VALUE"""),"")</f>
        <v/>
      </c>
    </row>
    <row r="541" spans="1:33" ht="13">
      <c r="A541" s="63">
        <v>5</v>
      </c>
      <c r="B541" s="64" t="str">
        <f ca="1">IFERROR(__xludf.DUMMYFUNCTION("""COMPUTED_VALUE"""),"I.E. SAN MATEO SEDE A")</f>
        <v>I.E. SAN MATEO SEDE A</v>
      </c>
      <c r="C541" s="65">
        <f ca="1">IFERROR(__xludf.DUMMYFUNCTION("""COMPUTED_VALUE"""),2)</f>
        <v>2</v>
      </c>
      <c r="D541" s="66" t="str">
        <f ca="1">IFERROR(__xludf.DUMMYFUNCTION("""COMPUTED_VALUE"""),"Pendiente por Digitar")</f>
        <v>Pendiente por Digitar</v>
      </c>
      <c r="E541" s="65" t="str">
        <f ca="1">IFERROR(__xludf.DUMMYFUNCTION("""COMPUTED_VALUE"""),"")</f>
        <v/>
      </c>
      <c r="F541" s="65" t="str">
        <f ca="1">IFERROR(__xludf.DUMMYFUNCTION("""COMPUTED_VALUE"""),"")</f>
        <v/>
      </c>
      <c r="G541" s="65" t="str">
        <f ca="1">IFERROR(__xludf.DUMMYFUNCTION("""COMPUTED_VALUE"""),"")</f>
        <v/>
      </c>
      <c r="H541" s="65" t="str">
        <f ca="1">IFERROR(__xludf.DUMMYFUNCTION("""COMPUTED_VALUE"""),"")</f>
        <v/>
      </c>
      <c r="I541" s="65" t="str">
        <f ca="1">IFERROR(__xludf.DUMMYFUNCTION("""COMPUTED_VALUE"""),"")</f>
        <v/>
      </c>
      <c r="J541" s="65" t="str">
        <f ca="1">IFERROR(__xludf.DUMMYFUNCTION("""COMPUTED_VALUE"""),"")</f>
        <v/>
      </c>
      <c r="K541" s="65" t="str">
        <f ca="1">IFERROR(__xludf.DUMMYFUNCTION("""COMPUTED_VALUE"""),"")</f>
        <v/>
      </c>
      <c r="L541" s="65" t="str">
        <f ca="1">IFERROR(__xludf.DUMMYFUNCTION("""COMPUTED_VALUE"""),"")</f>
        <v/>
      </c>
      <c r="M541" s="65" t="str">
        <f ca="1">IFERROR(__xludf.DUMMYFUNCTION("""COMPUTED_VALUE"""),"")</f>
        <v/>
      </c>
      <c r="N541" s="65" t="str">
        <f ca="1">IFERROR(__xludf.DUMMYFUNCTION("""COMPUTED_VALUE"""),"")</f>
        <v/>
      </c>
      <c r="O541" s="65" t="str">
        <f ca="1">IFERROR(__xludf.DUMMYFUNCTION("""COMPUTED_VALUE"""),"")</f>
        <v/>
      </c>
      <c r="P541" s="65" t="str">
        <f ca="1">IFERROR(__xludf.DUMMYFUNCTION("""COMPUTED_VALUE"""),"")</f>
        <v/>
      </c>
      <c r="Q541" s="65" t="str">
        <f ca="1">IFERROR(__xludf.DUMMYFUNCTION("""COMPUTED_VALUE"""),"")</f>
        <v/>
      </c>
      <c r="R541" s="65" t="str">
        <f ca="1">IFERROR(__xludf.DUMMYFUNCTION("""COMPUTED_VALUE"""),"")</f>
        <v/>
      </c>
      <c r="S541" s="65" t="str">
        <f ca="1">IFERROR(__xludf.DUMMYFUNCTION("""COMPUTED_VALUE"""),"")</f>
        <v/>
      </c>
      <c r="T541" s="65" t="str">
        <f ca="1">IFERROR(__xludf.DUMMYFUNCTION("""COMPUTED_VALUE"""),"")</f>
        <v/>
      </c>
      <c r="U541" s="65" t="str">
        <f ca="1">IFERROR(__xludf.DUMMYFUNCTION("""COMPUTED_VALUE"""),"")</f>
        <v/>
      </c>
      <c r="V541" s="65" t="str">
        <f ca="1">IFERROR(__xludf.DUMMYFUNCTION("""COMPUTED_VALUE"""),"")</f>
        <v/>
      </c>
      <c r="W541" s="65" t="str">
        <f ca="1">IFERROR(__xludf.DUMMYFUNCTION("""COMPUTED_VALUE"""),"")</f>
        <v/>
      </c>
      <c r="X541" s="65" t="str">
        <f ca="1">IFERROR(__xludf.DUMMYFUNCTION("""COMPUTED_VALUE"""),"")</f>
        <v/>
      </c>
      <c r="Y541" s="65" t="str">
        <f ca="1">IFERROR(__xludf.DUMMYFUNCTION("""COMPUTED_VALUE"""),"")</f>
        <v/>
      </c>
      <c r="Z541" s="65" t="str">
        <f ca="1">IFERROR(__xludf.DUMMYFUNCTION("""COMPUTED_VALUE"""),"")</f>
        <v/>
      </c>
      <c r="AA541" s="65" t="str">
        <f ca="1">IFERROR(__xludf.DUMMYFUNCTION("""COMPUTED_VALUE"""),"")</f>
        <v/>
      </c>
      <c r="AB541" s="65" t="str">
        <f ca="1">IFERROR(__xludf.DUMMYFUNCTION("""COMPUTED_VALUE"""),"")</f>
        <v/>
      </c>
      <c r="AC541" s="65" t="str">
        <f ca="1">IFERROR(__xludf.DUMMYFUNCTION("""COMPUTED_VALUE"""),"")</f>
        <v/>
      </c>
      <c r="AD541" s="65" t="str">
        <f ca="1">IFERROR(__xludf.DUMMYFUNCTION("""COMPUTED_VALUE"""),"")</f>
        <v/>
      </c>
      <c r="AE541" s="65" t="str">
        <f ca="1">IFERROR(__xludf.DUMMYFUNCTION("""COMPUTED_VALUE"""),"")</f>
        <v/>
      </c>
      <c r="AF541" s="65" t="str">
        <f ca="1">IFERROR(__xludf.DUMMYFUNCTION("""COMPUTED_VALUE"""),"")</f>
        <v/>
      </c>
      <c r="AG541" s="65" t="str">
        <f ca="1">IFERROR(__xludf.DUMMYFUNCTION("""COMPUTED_VALUE"""),"")</f>
        <v/>
      </c>
    </row>
    <row r="542" spans="1:33" ht="13">
      <c r="A542" s="63">
        <v>5</v>
      </c>
      <c r="B542" s="64" t="str">
        <f ca="1">IFERROR(__xludf.DUMMYFUNCTION("""COMPUTED_VALUE"""),"I.E. SAN MATEO SEDE A")</f>
        <v>I.E. SAN MATEO SEDE A</v>
      </c>
      <c r="C542" s="65">
        <f ca="1">IFERROR(__xludf.DUMMYFUNCTION("""COMPUTED_VALUE"""),3)</f>
        <v>3</v>
      </c>
      <c r="D542" s="66" t="str">
        <f ca="1">IFERROR(__xludf.DUMMYFUNCTION("""COMPUTED_VALUE"""),"Pendiente por Digitar")</f>
        <v>Pendiente por Digitar</v>
      </c>
      <c r="E542" s="65" t="str">
        <f ca="1">IFERROR(__xludf.DUMMYFUNCTION("""COMPUTED_VALUE"""),"")</f>
        <v/>
      </c>
      <c r="F542" s="65" t="str">
        <f ca="1">IFERROR(__xludf.DUMMYFUNCTION("""COMPUTED_VALUE"""),"")</f>
        <v/>
      </c>
      <c r="G542" s="65" t="str">
        <f ca="1">IFERROR(__xludf.DUMMYFUNCTION("""COMPUTED_VALUE"""),"")</f>
        <v/>
      </c>
      <c r="H542" s="65" t="str">
        <f ca="1">IFERROR(__xludf.DUMMYFUNCTION("""COMPUTED_VALUE"""),"")</f>
        <v/>
      </c>
      <c r="I542" s="65" t="str">
        <f ca="1">IFERROR(__xludf.DUMMYFUNCTION("""COMPUTED_VALUE"""),"")</f>
        <v/>
      </c>
      <c r="J542" s="65" t="str">
        <f ca="1">IFERROR(__xludf.DUMMYFUNCTION("""COMPUTED_VALUE"""),"")</f>
        <v/>
      </c>
      <c r="K542" s="65" t="str">
        <f ca="1">IFERROR(__xludf.DUMMYFUNCTION("""COMPUTED_VALUE"""),"")</f>
        <v/>
      </c>
      <c r="L542" s="65" t="str">
        <f ca="1">IFERROR(__xludf.DUMMYFUNCTION("""COMPUTED_VALUE"""),"")</f>
        <v/>
      </c>
      <c r="M542" s="65" t="str">
        <f ca="1">IFERROR(__xludf.DUMMYFUNCTION("""COMPUTED_VALUE"""),"")</f>
        <v/>
      </c>
      <c r="N542" s="65" t="str">
        <f ca="1">IFERROR(__xludf.DUMMYFUNCTION("""COMPUTED_VALUE"""),"")</f>
        <v/>
      </c>
      <c r="O542" s="65" t="str">
        <f ca="1">IFERROR(__xludf.DUMMYFUNCTION("""COMPUTED_VALUE"""),"")</f>
        <v/>
      </c>
      <c r="P542" s="65" t="str">
        <f ca="1">IFERROR(__xludf.DUMMYFUNCTION("""COMPUTED_VALUE"""),"")</f>
        <v/>
      </c>
      <c r="Q542" s="65" t="str">
        <f ca="1">IFERROR(__xludf.DUMMYFUNCTION("""COMPUTED_VALUE"""),"")</f>
        <v/>
      </c>
      <c r="R542" s="65" t="str">
        <f ca="1">IFERROR(__xludf.DUMMYFUNCTION("""COMPUTED_VALUE"""),"")</f>
        <v/>
      </c>
      <c r="S542" s="65" t="str">
        <f ca="1">IFERROR(__xludf.DUMMYFUNCTION("""COMPUTED_VALUE"""),"")</f>
        <v/>
      </c>
      <c r="T542" s="65" t="str">
        <f ca="1">IFERROR(__xludf.DUMMYFUNCTION("""COMPUTED_VALUE"""),"")</f>
        <v/>
      </c>
      <c r="U542" s="65" t="str">
        <f ca="1">IFERROR(__xludf.DUMMYFUNCTION("""COMPUTED_VALUE"""),"")</f>
        <v/>
      </c>
      <c r="V542" s="65" t="str">
        <f ca="1">IFERROR(__xludf.DUMMYFUNCTION("""COMPUTED_VALUE"""),"")</f>
        <v/>
      </c>
      <c r="W542" s="65" t="str">
        <f ca="1">IFERROR(__xludf.DUMMYFUNCTION("""COMPUTED_VALUE"""),"")</f>
        <v/>
      </c>
      <c r="X542" s="65" t="str">
        <f ca="1">IFERROR(__xludf.DUMMYFUNCTION("""COMPUTED_VALUE"""),"")</f>
        <v/>
      </c>
      <c r="Y542" s="65" t="str">
        <f ca="1">IFERROR(__xludf.DUMMYFUNCTION("""COMPUTED_VALUE"""),"")</f>
        <v/>
      </c>
      <c r="Z542" s="65" t="str">
        <f ca="1">IFERROR(__xludf.DUMMYFUNCTION("""COMPUTED_VALUE"""),"")</f>
        <v/>
      </c>
      <c r="AA542" s="65" t="str">
        <f ca="1">IFERROR(__xludf.DUMMYFUNCTION("""COMPUTED_VALUE"""),"")</f>
        <v/>
      </c>
      <c r="AB542" s="65" t="str">
        <f ca="1">IFERROR(__xludf.DUMMYFUNCTION("""COMPUTED_VALUE"""),"")</f>
        <v/>
      </c>
      <c r="AC542" s="65" t="str">
        <f ca="1">IFERROR(__xludf.DUMMYFUNCTION("""COMPUTED_VALUE"""),"")</f>
        <v/>
      </c>
      <c r="AD542" s="65" t="str">
        <f ca="1">IFERROR(__xludf.DUMMYFUNCTION("""COMPUTED_VALUE"""),"")</f>
        <v/>
      </c>
      <c r="AE542" s="65" t="str">
        <f ca="1">IFERROR(__xludf.DUMMYFUNCTION("""COMPUTED_VALUE"""),"")</f>
        <v/>
      </c>
      <c r="AF542" s="65" t="str">
        <f ca="1">IFERROR(__xludf.DUMMYFUNCTION("""COMPUTED_VALUE"""),"")</f>
        <v/>
      </c>
      <c r="AG542" s="65" t="str">
        <f ca="1">IFERROR(__xludf.DUMMYFUNCTION("""COMPUTED_VALUE"""),"")</f>
        <v/>
      </c>
    </row>
    <row r="543" spans="1:33" ht="13">
      <c r="A543" s="63">
        <v>5</v>
      </c>
      <c r="B543" s="64" t="str">
        <f ca="1">IFERROR(__xludf.DUMMYFUNCTION("""COMPUTED_VALUE"""),"I.E. SAN MATEO SEDE A")</f>
        <v>I.E. SAN MATEO SEDE A</v>
      </c>
      <c r="C543" s="65">
        <f ca="1">IFERROR(__xludf.DUMMYFUNCTION("""COMPUTED_VALUE"""),4)</f>
        <v>4</v>
      </c>
      <c r="D543" s="66" t="str">
        <f ca="1">IFERROR(__xludf.DUMMYFUNCTION("""COMPUTED_VALUE"""),"Pendiente por Digitar")</f>
        <v>Pendiente por Digitar</v>
      </c>
      <c r="E543" s="65" t="str">
        <f ca="1">IFERROR(__xludf.DUMMYFUNCTION("""COMPUTED_VALUE"""),"")</f>
        <v/>
      </c>
      <c r="F543" s="65" t="str">
        <f ca="1">IFERROR(__xludf.DUMMYFUNCTION("""COMPUTED_VALUE"""),"")</f>
        <v/>
      </c>
      <c r="G543" s="65" t="str">
        <f ca="1">IFERROR(__xludf.DUMMYFUNCTION("""COMPUTED_VALUE"""),"")</f>
        <v/>
      </c>
      <c r="H543" s="65" t="str">
        <f ca="1">IFERROR(__xludf.DUMMYFUNCTION("""COMPUTED_VALUE"""),"")</f>
        <v/>
      </c>
      <c r="I543" s="65" t="str">
        <f ca="1">IFERROR(__xludf.DUMMYFUNCTION("""COMPUTED_VALUE"""),"")</f>
        <v/>
      </c>
      <c r="J543" s="65" t="str">
        <f ca="1">IFERROR(__xludf.DUMMYFUNCTION("""COMPUTED_VALUE"""),"")</f>
        <v/>
      </c>
      <c r="K543" s="65" t="str">
        <f ca="1">IFERROR(__xludf.DUMMYFUNCTION("""COMPUTED_VALUE"""),"")</f>
        <v/>
      </c>
      <c r="L543" s="65" t="str">
        <f ca="1">IFERROR(__xludf.DUMMYFUNCTION("""COMPUTED_VALUE"""),"")</f>
        <v/>
      </c>
      <c r="M543" s="65" t="str">
        <f ca="1">IFERROR(__xludf.DUMMYFUNCTION("""COMPUTED_VALUE"""),"")</f>
        <v/>
      </c>
      <c r="N543" s="65" t="str">
        <f ca="1">IFERROR(__xludf.DUMMYFUNCTION("""COMPUTED_VALUE"""),"")</f>
        <v/>
      </c>
      <c r="O543" s="65" t="str">
        <f ca="1">IFERROR(__xludf.DUMMYFUNCTION("""COMPUTED_VALUE"""),"")</f>
        <v/>
      </c>
      <c r="P543" s="65" t="str">
        <f ca="1">IFERROR(__xludf.DUMMYFUNCTION("""COMPUTED_VALUE"""),"")</f>
        <v/>
      </c>
      <c r="Q543" s="65" t="str">
        <f ca="1">IFERROR(__xludf.DUMMYFUNCTION("""COMPUTED_VALUE"""),"")</f>
        <v/>
      </c>
      <c r="R543" s="65" t="str">
        <f ca="1">IFERROR(__xludf.DUMMYFUNCTION("""COMPUTED_VALUE"""),"")</f>
        <v/>
      </c>
      <c r="S543" s="65" t="str">
        <f ca="1">IFERROR(__xludf.DUMMYFUNCTION("""COMPUTED_VALUE"""),"")</f>
        <v/>
      </c>
      <c r="T543" s="65" t="str">
        <f ca="1">IFERROR(__xludf.DUMMYFUNCTION("""COMPUTED_VALUE"""),"")</f>
        <v/>
      </c>
      <c r="U543" s="65" t="str">
        <f ca="1">IFERROR(__xludf.DUMMYFUNCTION("""COMPUTED_VALUE"""),"")</f>
        <v/>
      </c>
      <c r="V543" s="65" t="str">
        <f ca="1">IFERROR(__xludf.DUMMYFUNCTION("""COMPUTED_VALUE"""),"")</f>
        <v/>
      </c>
      <c r="W543" s="65" t="str">
        <f ca="1">IFERROR(__xludf.DUMMYFUNCTION("""COMPUTED_VALUE"""),"")</f>
        <v/>
      </c>
      <c r="X543" s="65" t="str">
        <f ca="1">IFERROR(__xludf.DUMMYFUNCTION("""COMPUTED_VALUE"""),"")</f>
        <v/>
      </c>
      <c r="Y543" s="65" t="str">
        <f ca="1">IFERROR(__xludf.DUMMYFUNCTION("""COMPUTED_VALUE"""),"")</f>
        <v/>
      </c>
      <c r="Z543" s="65" t="str">
        <f ca="1">IFERROR(__xludf.DUMMYFUNCTION("""COMPUTED_VALUE"""),"")</f>
        <v/>
      </c>
      <c r="AA543" s="65" t="str">
        <f ca="1">IFERROR(__xludf.DUMMYFUNCTION("""COMPUTED_VALUE"""),"")</f>
        <v/>
      </c>
      <c r="AB543" s="65" t="str">
        <f ca="1">IFERROR(__xludf.DUMMYFUNCTION("""COMPUTED_VALUE"""),"")</f>
        <v/>
      </c>
      <c r="AC543" s="65" t="str">
        <f ca="1">IFERROR(__xludf.DUMMYFUNCTION("""COMPUTED_VALUE"""),"")</f>
        <v/>
      </c>
      <c r="AD543" s="65" t="str">
        <f ca="1">IFERROR(__xludf.DUMMYFUNCTION("""COMPUTED_VALUE"""),"")</f>
        <v/>
      </c>
      <c r="AE543" s="65" t="str">
        <f ca="1">IFERROR(__xludf.DUMMYFUNCTION("""COMPUTED_VALUE"""),"")</f>
        <v/>
      </c>
      <c r="AF543" s="65" t="str">
        <f ca="1">IFERROR(__xludf.DUMMYFUNCTION("""COMPUTED_VALUE"""),"")</f>
        <v/>
      </c>
      <c r="AG543" s="65" t="str">
        <f ca="1">IFERROR(__xludf.DUMMYFUNCTION("""COMPUTED_VALUE"""),"")</f>
        <v/>
      </c>
    </row>
    <row r="544" spans="1:33" ht="13">
      <c r="A544" s="63">
        <v>5</v>
      </c>
      <c r="B544" s="64" t="str">
        <f ca="1">IFERROR(__xludf.DUMMYFUNCTION("""COMPUTED_VALUE"""),"I.E. SAN MATEO SEDE A")</f>
        <v>I.E. SAN MATEO SEDE A</v>
      </c>
      <c r="C544" s="65">
        <f ca="1">IFERROR(__xludf.DUMMYFUNCTION("""COMPUTED_VALUE"""),5)</f>
        <v>5</v>
      </c>
      <c r="D544" s="66" t="str">
        <f ca="1">IFERROR(__xludf.DUMMYFUNCTION("""COMPUTED_VALUE"""),"Pendiente por Digitar")</f>
        <v>Pendiente por Digitar</v>
      </c>
      <c r="E544" s="65" t="str">
        <f ca="1">IFERROR(__xludf.DUMMYFUNCTION("""COMPUTED_VALUE"""),"")</f>
        <v/>
      </c>
      <c r="F544" s="65" t="str">
        <f ca="1">IFERROR(__xludf.DUMMYFUNCTION("""COMPUTED_VALUE"""),"")</f>
        <v/>
      </c>
      <c r="G544" s="65" t="str">
        <f ca="1">IFERROR(__xludf.DUMMYFUNCTION("""COMPUTED_VALUE"""),"")</f>
        <v/>
      </c>
      <c r="H544" s="65" t="str">
        <f ca="1">IFERROR(__xludf.DUMMYFUNCTION("""COMPUTED_VALUE"""),"")</f>
        <v/>
      </c>
      <c r="I544" s="65" t="str">
        <f ca="1">IFERROR(__xludf.DUMMYFUNCTION("""COMPUTED_VALUE"""),"")</f>
        <v/>
      </c>
      <c r="J544" s="65" t="str">
        <f ca="1">IFERROR(__xludf.DUMMYFUNCTION("""COMPUTED_VALUE"""),"")</f>
        <v/>
      </c>
      <c r="K544" s="65" t="str">
        <f ca="1">IFERROR(__xludf.DUMMYFUNCTION("""COMPUTED_VALUE"""),"")</f>
        <v/>
      </c>
      <c r="L544" s="65" t="str">
        <f ca="1">IFERROR(__xludf.DUMMYFUNCTION("""COMPUTED_VALUE"""),"")</f>
        <v/>
      </c>
      <c r="M544" s="65" t="str">
        <f ca="1">IFERROR(__xludf.DUMMYFUNCTION("""COMPUTED_VALUE"""),"")</f>
        <v/>
      </c>
      <c r="N544" s="65" t="str">
        <f ca="1">IFERROR(__xludf.DUMMYFUNCTION("""COMPUTED_VALUE"""),"")</f>
        <v/>
      </c>
      <c r="O544" s="65" t="str">
        <f ca="1">IFERROR(__xludf.DUMMYFUNCTION("""COMPUTED_VALUE"""),"")</f>
        <v/>
      </c>
      <c r="P544" s="65" t="str">
        <f ca="1">IFERROR(__xludf.DUMMYFUNCTION("""COMPUTED_VALUE"""),"")</f>
        <v/>
      </c>
      <c r="Q544" s="65" t="str">
        <f ca="1">IFERROR(__xludf.DUMMYFUNCTION("""COMPUTED_VALUE"""),"")</f>
        <v/>
      </c>
      <c r="R544" s="65" t="str">
        <f ca="1">IFERROR(__xludf.DUMMYFUNCTION("""COMPUTED_VALUE"""),"")</f>
        <v/>
      </c>
      <c r="S544" s="65" t="str">
        <f ca="1">IFERROR(__xludf.DUMMYFUNCTION("""COMPUTED_VALUE"""),"")</f>
        <v/>
      </c>
      <c r="T544" s="65" t="str">
        <f ca="1">IFERROR(__xludf.DUMMYFUNCTION("""COMPUTED_VALUE"""),"")</f>
        <v/>
      </c>
      <c r="U544" s="65" t="str">
        <f ca="1">IFERROR(__xludf.DUMMYFUNCTION("""COMPUTED_VALUE"""),"")</f>
        <v/>
      </c>
      <c r="V544" s="65" t="str">
        <f ca="1">IFERROR(__xludf.DUMMYFUNCTION("""COMPUTED_VALUE"""),"")</f>
        <v/>
      </c>
      <c r="W544" s="65" t="str">
        <f ca="1">IFERROR(__xludf.DUMMYFUNCTION("""COMPUTED_VALUE"""),"")</f>
        <v/>
      </c>
      <c r="X544" s="65" t="str">
        <f ca="1">IFERROR(__xludf.DUMMYFUNCTION("""COMPUTED_VALUE"""),"")</f>
        <v/>
      </c>
      <c r="Y544" s="65" t="str">
        <f ca="1">IFERROR(__xludf.DUMMYFUNCTION("""COMPUTED_VALUE"""),"")</f>
        <v/>
      </c>
      <c r="Z544" s="65" t="str">
        <f ca="1">IFERROR(__xludf.DUMMYFUNCTION("""COMPUTED_VALUE"""),"")</f>
        <v/>
      </c>
      <c r="AA544" s="65" t="str">
        <f ca="1">IFERROR(__xludf.DUMMYFUNCTION("""COMPUTED_VALUE"""),"")</f>
        <v/>
      </c>
      <c r="AB544" s="65" t="str">
        <f ca="1">IFERROR(__xludf.DUMMYFUNCTION("""COMPUTED_VALUE"""),"")</f>
        <v/>
      </c>
      <c r="AC544" s="65" t="str">
        <f ca="1">IFERROR(__xludf.DUMMYFUNCTION("""COMPUTED_VALUE"""),"")</f>
        <v/>
      </c>
      <c r="AD544" s="65" t="str">
        <f ca="1">IFERROR(__xludf.DUMMYFUNCTION("""COMPUTED_VALUE"""),"")</f>
        <v/>
      </c>
      <c r="AE544" s="65" t="str">
        <f ca="1">IFERROR(__xludf.DUMMYFUNCTION("""COMPUTED_VALUE"""),"")</f>
        <v/>
      </c>
      <c r="AF544" s="65" t="str">
        <f ca="1">IFERROR(__xludf.DUMMYFUNCTION("""COMPUTED_VALUE"""),"")</f>
        <v/>
      </c>
      <c r="AG544" s="65" t="str">
        <f ca="1">IFERROR(__xludf.DUMMYFUNCTION("""COMPUTED_VALUE"""),"")</f>
        <v/>
      </c>
    </row>
    <row r="545" spans="1:33" ht="13">
      <c r="A545" s="63">
        <v>5</v>
      </c>
      <c r="B545" s="64" t="str">
        <f ca="1">IFERROR(__xludf.DUMMYFUNCTION("""COMPUTED_VALUE"""),"I.E. SAN MATEO SEDE A")</f>
        <v>I.E. SAN MATEO SEDE A</v>
      </c>
      <c r="C545" s="65">
        <f ca="1">IFERROR(__xludf.DUMMYFUNCTION("""COMPUTED_VALUE"""),6)</f>
        <v>6</v>
      </c>
      <c r="D545" s="66" t="str">
        <f ca="1">IFERROR(__xludf.DUMMYFUNCTION("""COMPUTED_VALUE"""),"Pendiente por Digitar")</f>
        <v>Pendiente por Digitar</v>
      </c>
      <c r="E545" s="65" t="str">
        <f ca="1">IFERROR(__xludf.DUMMYFUNCTION("""COMPUTED_VALUE"""),"")</f>
        <v/>
      </c>
      <c r="F545" s="65" t="str">
        <f ca="1">IFERROR(__xludf.DUMMYFUNCTION("""COMPUTED_VALUE"""),"")</f>
        <v/>
      </c>
      <c r="G545" s="65" t="str">
        <f ca="1">IFERROR(__xludf.DUMMYFUNCTION("""COMPUTED_VALUE"""),"")</f>
        <v/>
      </c>
      <c r="H545" s="65" t="str">
        <f ca="1">IFERROR(__xludf.DUMMYFUNCTION("""COMPUTED_VALUE"""),"")</f>
        <v/>
      </c>
      <c r="I545" s="65" t="str">
        <f ca="1">IFERROR(__xludf.DUMMYFUNCTION("""COMPUTED_VALUE"""),"")</f>
        <v/>
      </c>
      <c r="J545" s="65" t="str">
        <f ca="1">IFERROR(__xludf.DUMMYFUNCTION("""COMPUTED_VALUE"""),"")</f>
        <v/>
      </c>
      <c r="K545" s="65" t="str">
        <f ca="1">IFERROR(__xludf.DUMMYFUNCTION("""COMPUTED_VALUE"""),"")</f>
        <v/>
      </c>
      <c r="L545" s="65" t="str">
        <f ca="1">IFERROR(__xludf.DUMMYFUNCTION("""COMPUTED_VALUE"""),"")</f>
        <v/>
      </c>
      <c r="M545" s="65" t="str">
        <f ca="1">IFERROR(__xludf.DUMMYFUNCTION("""COMPUTED_VALUE"""),"")</f>
        <v/>
      </c>
      <c r="N545" s="65" t="str">
        <f ca="1">IFERROR(__xludf.DUMMYFUNCTION("""COMPUTED_VALUE"""),"")</f>
        <v/>
      </c>
      <c r="O545" s="65" t="str">
        <f ca="1">IFERROR(__xludf.DUMMYFUNCTION("""COMPUTED_VALUE"""),"")</f>
        <v/>
      </c>
      <c r="P545" s="65" t="str">
        <f ca="1">IFERROR(__xludf.DUMMYFUNCTION("""COMPUTED_VALUE"""),"")</f>
        <v/>
      </c>
      <c r="Q545" s="65" t="str">
        <f ca="1">IFERROR(__xludf.DUMMYFUNCTION("""COMPUTED_VALUE"""),"")</f>
        <v/>
      </c>
      <c r="R545" s="65" t="str">
        <f ca="1">IFERROR(__xludf.DUMMYFUNCTION("""COMPUTED_VALUE"""),"")</f>
        <v/>
      </c>
      <c r="S545" s="65" t="str">
        <f ca="1">IFERROR(__xludf.DUMMYFUNCTION("""COMPUTED_VALUE"""),"")</f>
        <v/>
      </c>
      <c r="T545" s="65" t="str">
        <f ca="1">IFERROR(__xludf.DUMMYFUNCTION("""COMPUTED_VALUE"""),"")</f>
        <v/>
      </c>
      <c r="U545" s="65" t="str">
        <f ca="1">IFERROR(__xludf.DUMMYFUNCTION("""COMPUTED_VALUE"""),"")</f>
        <v/>
      </c>
      <c r="V545" s="65" t="str">
        <f ca="1">IFERROR(__xludf.DUMMYFUNCTION("""COMPUTED_VALUE"""),"")</f>
        <v/>
      </c>
      <c r="W545" s="65" t="str">
        <f ca="1">IFERROR(__xludf.DUMMYFUNCTION("""COMPUTED_VALUE"""),"")</f>
        <v/>
      </c>
      <c r="X545" s="65" t="str">
        <f ca="1">IFERROR(__xludf.DUMMYFUNCTION("""COMPUTED_VALUE"""),"")</f>
        <v/>
      </c>
      <c r="Y545" s="65" t="str">
        <f ca="1">IFERROR(__xludf.DUMMYFUNCTION("""COMPUTED_VALUE"""),"")</f>
        <v/>
      </c>
      <c r="Z545" s="65" t="str">
        <f ca="1">IFERROR(__xludf.DUMMYFUNCTION("""COMPUTED_VALUE"""),"")</f>
        <v/>
      </c>
      <c r="AA545" s="65" t="str">
        <f ca="1">IFERROR(__xludf.DUMMYFUNCTION("""COMPUTED_VALUE"""),"")</f>
        <v/>
      </c>
      <c r="AB545" s="65" t="str">
        <f ca="1">IFERROR(__xludf.DUMMYFUNCTION("""COMPUTED_VALUE"""),"")</f>
        <v/>
      </c>
      <c r="AC545" s="65" t="str">
        <f ca="1">IFERROR(__xludf.DUMMYFUNCTION("""COMPUTED_VALUE"""),"")</f>
        <v/>
      </c>
      <c r="AD545" s="65" t="str">
        <f ca="1">IFERROR(__xludf.DUMMYFUNCTION("""COMPUTED_VALUE"""),"")</f>
        <v/>
      </c>
      <c r="AE545" s="65" t="str">
        <f ca="1">IFERROR(__xludf.DUMMYFUNCTION("""COMPUTED_VALUE"""),"")</f>
        <v/>
      </c>
      <c r="AF545" s="65" t="str">
        <f ca="1">IFERROR(__xludf.DUMMYFUNCTION("""COMPUTED_VALUE"""),"")</f>
        <v/>
      </c>
      <c r="AG545" s="65" t="str">
        <f ca="1">IFERROR(__xludf.DUMMYFUNCTION("""COMPUTED_VALUE"""),"")</f>
        <v/>
      </c>
    </row>
    <row r="546" spans="1:33" ht="13">
      <c r="A546" s="63">
        <v>5</v>
      </c>
      <c r="B546" s="64" t="str">
        <f ca="1">IFERROR(__xludf.DUMMYFUNCTION("""COMPUTED_VALUE"""),"I.E. SAN MATEO SEDE A")</f>
        <v>I.E. SAN MATEO SEDE A</v>
      </c>
      <c r="C546" s="65">
        <f ca="1">IFERROR(__xludf.DUMMYFUNCTION("""COMPUTED_VALUE"""),7)</f>
        <v>7</v>
      </c>
      <c r="D546" s="66" t="str">
        <f ca="1">IFERROR(__xludf.DUMMYFUNCTION("""COMPUTED_VALUE"""),"Pendiente por Digitar")</f>
        <v>Pendiente por Digitar</v>
      </c>
      <c r="E546" s="65" t="str">
        <f ca="1">IFERROR(__xludf.DUMMYFUNCTION("""COMPUTED_VALUE"""),"")</f>
        <v/>
      </c>
      <c r="F546" s="65" t="str">
        <f ca="1">IFERROR(__xludf.DUMMYFUNCTION("""COMPUTED_VALUE"""),"")</f>
        <v/>
      </c>
      <c r="G546" s="65" t="str">
        <f ca="1">IFERROR(__xludf.DUMMYFUNCTION("""COMPUTED_VALUE"""),"")</f>
        <v/>
      </c>
      <c r="H546" s="65" t="str">
        <f ca="1">IFERROR(__xludf.DUMMYFUNCTION("""COMPUTED_VALUE"""),"")</f>
        <v/>
      </c>
      <c r="I546" s="65" t="str">
        <f ca="1">IFERROR(__xludf.DUMMYFUNCTION("""COMPUTED_VALUE"""),"")</f>
        <v/>
      </c>
      <c r="J546" s="65" t="str">
        <f ca="1">IFERROR(__xludf.DUMMYFUNCTION("""COMPUTED_VALUE"""),"")</f>
        <v/>
      </c>
      <c r="K546" s="65" t="str">
        <f ca="1">IFERROR(__xludf.DUMMYFUNCTION("""COMPUTED_VALUE"""),"")</f>
        <v/>
      </c>
      <c r="L546" s="65" t="str">
        <f ca="1">IFERROR(__xludf.DUMMYFUNCTION("""COMPUTED_VALUE"""),"")</f>
        <v/>
      </c>
      <c r="M546" s="65" t="str">
        <f ca="1">IFERROR(__xludf.DUMMYFUNCTION("""COMPUTED_VALUE"""),"")</f>
        <v/>
      </c>
      <c r="N546" s="65" t="str">
        <f ca="1">IFERROR(__xludf.DUMMYFUNCTION("""COMPUTED_VALUE"""),"")</f>
        <v/>
      </c>
      <c r="O546" s="65" t="str">
        <f ca="1">IFERROR(__xludf.DUMMYFUNCTION("""COMPUTED_VALUE"""),"")</f>
        <v/>
      </c>
      <c r="P546" s="65" t="str">
        <f ca="1">IFERROR(__xludf.DUMMYFUNCTION("""COMPUTED_VALUE"""),"")</f>
        <v/>
      </c>
      <c r="Q546" s="65" t="str">
        <f ca="1">IFERROR(__xludf.DUMMYFUNCTION("""COMPUTED_VALUE"""),"")</f>
        <v/>
      </c>
      <c r="R546" s="65" t="str">
        <f ca="1">IFERROR(__xludf.DUMMYFUNCTION("""COMPUTED_VALUE"""),"")</f>
        <v/>
      </c>
      <c r="S546" s="65" t="str">
        <f ca="1">IFERROR(__xludf.DUMMYFUNCTION("""COMPUTED_VALUE"""),"")</f>
        <v/>
      </c>
      <c r="T546" s="65" t="str">
        <f ca="1">IFERROR(__xludf.DUMMYFUNCTION("""COMPUTED_VALUE"""),"")</f>
        <v/>
      </c>
      <c r="U546" s="65" t="str">
        <f ca="1">IFERROR(__xludf.DUMMYFUNCTION("""COMPUTED_VALUE"""),"")</f>
        <v/>
      </c>
      <c r="V546" s="65" t="str">
        <f ca="1">IFERROR(__xludf.DUMMYFUNCTION("""COMPUTED_VALUE"""),"")</f>
        <v/>
      </c>
      <c r="W546" s="65" t="str">
        <f ca="1">IFERROR(__xludf.DUMMYFUNCTION("""COMPUTED_VALUE"""),"")</f>
        <v/>
      </c>
      <c r="X546" s="65" t="str">
        <f ca="1">IFERROR(__xludf.DUMMYFUNCTION("""COMPUTED_VALUE"""),"")</f>
        <v/>
      </c>
      <c r="Y546" s="65" t="str">
        <f ca="1">IFERROR(__xludf.DUMMYFUNCTION("""COMPUTED_VALUE"""),"")</f>
        <v/>
      </c>
      <c r="Z546" s="65" t="str">
        <f ca="1">IFERROR(__xludf.DUMMYFUNCTION("""COMPUTED_VALUE"""),"")</f>
        <v/>
      </c>
      <c r="AA546" s="65" t="str">
        <f ca="1">IFERROR(__xludf.DUMMYFUNCTION("""COMPUTED_VALUE"""),"")</f>
        <v/>
      </c>
      <c r="AB546" s="65" t="str">
        <f ca="1">IFERROR(__xludf.DUMMYFUNCTION("""COMPUTED_VALUE"""),"")</f>
        <v/>
      </c>
      <c r="AC546" s="65" t="str">
        <f ca="1">IFERROR(__xludf.DUMMYFUNCTION("""COMPUTED_VALUE"""),"")</f>
        <v/>
      </c>
      <c r="AD546" s="65" t="str">
        <f ca="1">IFERROR(__xludf.DUMMYFUNCTION("""COMPUTED_VALUE"""),"")</f>
        <v/>
      </c>
      <c r="AE546" s="65" t="str">
        <f ca="1">IFERROR(__xludf.DUMMYFUNCTION("""COMPUTED_VALUE"""),"")</f>
        <v/>
      </c>
      <c r="AF546" s="65" t="str">
        <f ca="1">IFERROR(__xludf.DUMMYFUNCTION("""COMPUTED_VALUE"""),"")</f>
        <v/>
      </c>
      <c r="AG546" s="65" t="str">
        <f ca="1">IFERROR(__xludf.DUMMYFUNCTION("""COMPUTED_VALUE"""),"")</f>
        <v/>
      </c>
    </row>
    <row r="547" spans="1:33" ht="13">
      <c r="A547" s="63">
        <v>5</v>
      </c>
      <c r="B547" s="64" t="str">
        <f ca="1">IFERROR(__xludf.DUMMYFUNCTION("""COMPUTED_VALUE"""),"I.E. SAN MATEO SEDE A")</f>
        <v>I.E. SAN MATEO SEDE A</v>
      </c>
      <c r="C547" s="65">
        <f ca="1">IFERROR(__xludf.DUMMYFUNCTION("""COMPUTED_VALUE"""),8)</f>
        <v>8</v>
      </c>
      <c r="D547" s="66" t="str">
        <f ca="1">IFERROR(__xludf.DUMMYFUNCTION("""COMPUTED_VALUE"""),"Pendiente por Digitar")</f>
        <v>Pendiente por Digitar</v>
      </c>
      <c r="E547" s="65" t="str">
        <f ca="1">IFERROR(__xludf.DUMMYFUNCTION("""COMPUTED_VALUE"""),"")</f>
        <v/>
      </c>
      <c r="F547" s="65" t="str">
        <f ca="1">IFERROR(__xludf.DUMMYFUNCTION("""COMPUTED_VALUE"""),"")</f>
        <v/>
      </c>
      <c r="G547" s="65" t="str">
        <f ca="1">IFERROR(__xludf.DUMMYFUNCTION("""COMPUTED_VALUE"""),"")</f>
        <v/>
      </c>
      <c r="H547" s="65" t="str">
        <f ca="1">IFERROR(__xludf.DUMMYFUNCTION("""COMPUTED_VALUE"""),"")</f>
        <v/>
      </c>
      <c r="I547" s="65" t="str">
        <f ca="1">IFERROR(__xludf.DUMMYFUNCTION("""COMPUTED_VALUE"""),"")</f>
        <v/>
      </c>
      <c r="J547" s="65" t="str">
        <f ca="1">IFERROR(__xludf.DUMMYFUNCTION("""COMPUTED_VALUE"""),"")</f>
        <v/>
      </c>
      <c r="K547" s="65" t="str">
        <f ca="1">IFERROR(__xludf.DUMMYFUNCTION("""COMPUTED_VALUE"""),"")</f>
        <v/>
      </c>
      <c r="L547" s="65" t="str">
        <f ca="1">IFERROR(__xludf.DUMMYFUNCTION("""COMPUTED_VALUE"""),"")</f>
        <v/>
      </c>
      <c r="M547" s="65" t="str">
        <f ca="1">IFERROR(__xludf.DUMMYFUNCTION("""COMPUTED_VALUE"""),"")</f>
        <v/>
      </c>
      <c r="N547" s="65" t="str">
        <f ca="1">IFERROR(__xludf.DUMMYFUNCTION("""COMPUTED_VALUE"""),"")</f>
        <v/>
      </c>
      <c r="O547" s="65" t="str">
        <f ca="1">IFERROR(__xludf.DUMMYFUNCTION("""COMPUTED_VALUE"""),"")</f>
        <v/>
      </c>
      <c r="P547" s="65" t="str">
        <f ca="1">IFERROR(__xludf.DUMMYFUNCTION("""COMPUTED_VALUE"""),"")</f>
        <v/>
      </c>
      <c r="Q547" s="65" t="str">
        <f ca="1">IFERROR(__xludf.DUMMYFUNCTION("""COMPUTED_VALUE"""),"")</f>
        <v/>
      </c>
      <c r="R547" s="65" t="str">
        <f ca="1">IFERROR(__xludf.DUMMYFUNCTION("""COMPUTED_VALUE"""),"")</f>
        <v/>
      </c>
      <c r="S547" s="65" t="str">
        <f ca="1">IFERROR(__xludf.DUMMYFUNCTION("""COMPUTED_VALUE"""),"")</f>
        <v/>
      </c>
      <c r="T547" s="65" t="str">
        <f ca="1">IFERROR(__xludf.DUMMYFUNCTION("""COMPUTED_VALUE"""),"")</f>
        <v/>
      </c>
      <c r="U547" s="65" t="str">
        <f ca="1">IFERROR(__xludf.DUMMYFUNCTION("""COMPUTED_VALUE"""),"")</f>
        <v/>
      </c>
      <c r="V547" s="65" t="str">
        <f ca="1">IFERROR(__xludf.DUMMYFUNCTION("""COMPUTED_VALUE"""),"")</f>
        <v/>
      </c>
      <c r="W547" s="65" t="str">
        <f ca="1">IFERROR(__xludf.DUMMYFUNCTION("""COMPUTED_VALUE"""),"")</f>
        <v/>
      </c>
      <c r="X547" s="65" t="str">
        <f ca="1">IFERROR(__xludf.DUMMYFUNCTION("""COMPUTED_VALUE"""),"")</f>
        <v/>
      </c>
      <c r="Y547" s="65" t="str">
        <f ca="1">IFERROR(__xludf.DUMMYFUNCTION("""COMPUTED_VALUE"""),"")</f>
        <v/>
      </c>
      <c r="Z547" s="65" t="str">
        <f ca="1">IFERROR(__xludf.DUMMYFUNCTION("""COMPUTED_VALUE"""),"")</f>
        <v/>
      </c>
      <c r="AA547" s="65" t="str">
        <f ca="1">IFERROR(__xludf.DUMMYFUNCTION("""COMPUTED_VALUE"""),"")</f>
        <v/>
      </c>
      <c r="AB547" s="65" t="str">
        <f ca="1">IFERROR(__xludf.DUMMYFUNCTION("""COMPUTED_VALUE"""),"")</f>
        <v/>
      </c>
      <c r="AC547" s="65" t="str">
        <f ca="1">IFERROR(__xludf.DUMMYFUNCTION("""COMPUTED_VALUE"""),"")</f>
        <v/>
      </c>
      <c r="AD547" s="65" t="str">
        <f ca="1">IFERROR(__xludf.DUMMYFUNCTION("""COMPUTED_VALUE"""),"")</f>
        <v/>
      </c>
      <c r="AE547" s="65" t="str">
        <f ca="1">IFERROR(__xludf.DUMMYFUNCTION("""COMPUTED_VALUE"""),"")</f>
        <v/>
      </c>
      <c r="AF547" s="65" t="str">
        <f ca="1">IFERROR(__xludf.DUMMYFUNCTION("""COMPUTED_VALUE"""),"")</f>
        <v/>
      </c>
      <c r="AG547" s="65" t="str">
        <f ca="1">IFERROR(__xludf.DUMMYFUNCTION("""COMPUTED_VALUE"""),"")</f>
        <v/>
      </c>
    </row>
    <row r="548" spans="1:33" ht="13">
      <c r="A548" s="63">
        <v>5</v>
      </c>
      <c r="B548" s="64" t="str">
        <f ca="1">IFERROR(__xludf.DUMMYFUNCTION("""COMPUTED_VALUE"""),"I.E. SAN MATEO SEDE A")</f>
        <v>I.E. SAN MATEO SEDE A</v>
      </c>
      <c r="C548" s="65">
        <f ca="1">IFERROR(__xludf.DUMMYFUNCTION("""COMPUTED_VALUE"""),9)</f>
        <v>9</v>
      </c>
      <c r="D548" s="66" t="str">
        <f ca="1">IFERROR(__xludf.DUMMYFUNCTION("""COMPUTED_VALUE"""),"Pendiente por Digitar")</f>
        <v>Pendiente por Digitar</v>
      </c>
      <c r="E548" s="65" t="str">
        <f ca="1">IFERROR(__xludf.DUMMYFUNCTION("""COMPUTED_VALUE"""),"")</f>
        <v/>
      </c>
      <c r="F548" s="65" t="str">
        <f ca="1">IFERROR(__xludf.DUMMYFUNCTION("""COMPUTED_VALUE"""),"")</f>
        <v/>
      </c>
      <c r="G548" s="65" t="str">
        <f ca="1">IFERROR(__xludf.DUMMYFUNCTION("""COMPUTED_VALUE"""),"")</f>
        <v/>
      </c>
      <c r="H548" s="65" t="str">
        <f ca="1">IFERROR(__xludf.DUMMYFUNCTION("""COMPUTED_VALUE"""),"")</f>
        <v/>
      </c>
      <c r="I548" s="65" t="str">
        <f ca="1">IFERROR(__xludf.DUMMYFUNCTION("""COMPUTED_VALUE"""),"")</f>
        <v/>
      </c>
      <c r="J548" s="65" t="str">
        <f ca="1">IFERROR(__xludf.DUMMYFUNCTION("""COMPUTED_VALUE"""),"")</f>
        <v/>
      </c>
      <c r="K548" s="65" t="str">
        <f ca="1">IFERROR(__xludf.DUMMYFUNCTION("""COMPUTED_VALUE"""),"")</f>
        <v/>
      </c>
      <c r="L548" s="65" t="str">
        <f ca="1">IFERROR(__xludf.DUMMYFUNCTION("""COMPUTED_VALUE"""),"")</f>
        <v/>
      </c>
      <c r="M548" s="65" t="str">
        <f ca="1">IFERROR(__xludf.DUMMYFUNCTION("""COMPUTED_VALUE"""),"")</f>
        <v/>
      </c>
      <c r="N548" s="65" t="str">
        <f ca="1">IFERROR(__xludf.DUMMYFUNCTION("""COMPUTED_VALUE"""),"")</f>
        <v/>
      </c>
      <c r="O548" s="65" t="str">
        <f ca="1">IFERROR(__xludf.DUMMYFUNCTION("""COMPUTED_VALUE"""),"")</f>
        <v/>
      </c>
      <c r="P548" s="65" t="str">
        <f ca="1">IFERROR(__xludf.DUMMYFUNCTION("""COMPUTED_VALUE"""),"")</f>
        <v/>
      </c>
      <c r="Q548" s="65" t="str">
        <f ca="1">IFERROR(__xludf.DUMMYFUNCTION("""COMPUTED_VALUE"""),"")</f>
        <v/>
      </c>
      <c r="R548" s="65" t="str">
        <f ca="1">IFERROR(__xludf.DUMMYFUNCTION("""COMPUTED_VALUE"""),"")</f>
        <v/>
      </c>
      <c r="S548" s="65" t="str">
        <f ca="1">IFERROR(__xludf.DUMMYFUNCTION("""COMPUTED_VALUE"""),"")</f>
        <v/>
      </c>
      <c r="T548" s="65" t="str">
        <f ca="1">IFERROR(__xludf.DUMMYFUNCTION("""COMPUTED_VALUE"""),"")</f>
        <v/>
      </c>
      <c r="U548" s="65" t="str">
        <f ca="1">IFERROR(__xludf.DUMMYFUNCTION("""COMPUTED_VALUE"""),"")</f>
        <v/>
      </c>
      <c r="V548" s="65" t="str">
        <f ca="1">IFERROR(__xludf.DUMMYFUNCTION("""COMPUTED_VALUE"""),"")</f>
        <v/>
      </c>
      <c r="W548" s="65" t="str">
        <f ca="1">IFERROR(__xludf.DUMMYFUNCTION("""COMPUTED_VALUE"""),"")</f>
        <v/>
      </c>
      <c r="X548" s="65" t="str">
        <f ca="1">IFERROR(__xludf.DUMMYFUNCTION("""COMPUTED_VALUE"""),"")</f>
        <v/>
      </c>
      <c r="Y548" s="65" t="str">
        <f ca="1">IFERROR(__xludf.DUMMYFUNCTION("""COMPUTED_VALUE"""),"")</f>
        <v/>
      </c>
      <c r="Z548" s="65" t="str">
        <f ca="1">IFERROR(__xludf.DUMMYFUNCTION("""COMPUTED_VALUE"""),"")</f>
        <v/>
      </c>
      <c r="AA548" s="65" t="str">
        <f ca="1">IFERROR(__xludf.DUMMYFUNCTION("""COMPUTED_VALUE"""),"")</f>
        <v/>
      </c>
      <c r="AB548" s="65" t="str">
        <f ca="1">IFERROR(__xludf.DUMMYFUNCTION("""COMPUTED_VALUE"""),"")</f>
        <v/>
      </c>
      <c r="AC548" s="65" t="str">
        <f ca="1">IFERROR(__xludf.DUMMYFUNCTION("""COMPUTED_VALUE"""),"")</f>
        <v/>
      </c>
      <c r="AD548" s="65" t="str">
        <f ca="1">IFERROR(__xludf.DUMMYFUNCTION("""COMPUTED_VALUE"""),"")</f>
        <v/>
      </c>
      <c r="AE548" s="65" t="str">
        <f ca="1">IFERROR(__xludf.DUMMYFUNCTION("""COMPUTED_VALUE"""),"")</f>
        <v/>
      </c>
      <c r="AF548" s="65" t="str">
        <f ca="1">IFERROR(__xludf.DUMMYFUNCTION("""COMPUTED_VALUE"""),"")</f>
        <v/>
      </c>
      <c r="AG548" s="65" t="str">
        <f ca="1">IFERROR(__xludf.DUMMYFUNCTION("""COMPUTED_VALUE"""),"")</f>
        <v/>
      </c>
    </row>
    <row r="549" spans="1:33" ht="13">
      <c r="A549" s="63">
        <v>5</v>
      </c>
      <c r="B549" s="64" t="str">
        <f ca="1">IFERROR(__xludf.DUMMYFUNCTION("""COMPUTED_VALUE"""),"I.E. SAN MATEO SEDE A")</f>
        <v>I.E. SAN MATEO SEDE A</v>
      </c>
      <c r="C549" s="65">
        <f ca="1">IFERROR(__xludf.DUMMYFUNCTION("""COMPUTED_VALUE"""),10)</f>
        <v>10</v>
      </c>
      <c r="D549" s="66" t="str">
        <f ca="1">IFERROR(__xludf.DUMMYFUNCTION("""COMPUTED_VALUE"""),"Pendiente por Digitar")</f>
        <v>Pendiente por Digitar</v>
      </c>
      <c r="E549" s="65" t="str">
        <f ca="1">IFERROR(__xludf.DUMMYFUNCTION("""COMPUTED_VALUE"""),"")</f>
        <v/>
      </c>
      <c r="F549" s="65" t="str">
        <f ca="1">IFERROR(__xludf.DUMMYFUNCTION("""COMPUTED_VALUE"""),"")</f>
        <v/>
      </c>
      <c r="G549" s="65" t="str">
        <f ca="1">IFERROR(__xludf.DUMMYFUNCTION("""COMPUTED_VALUE"""),"")</f>
        <v/>
      </c>
      <c r="H549" s="65" t="str">
        <f ca="1">IFERROR(__xludf.DUMMYFUNCTION("""COMPUTED_VALUE"""),"")</f>
        <v/>
      </c>
      <c r="I549" s="65" t="str">
        <f ca="1">IFERROR(__xludf.DUMMYFUNCTION("""COMPUTED_VALUE"""),"")</f>
        <v/>
      </c>
      <c r="J549" s="65" t="str">
        <f ca="1">IFERROR(__xludf.DUMMYFUNCTION("""COMPUTED_VALUE"""),"")</f>
        <v/>
      </c>
      <c r="K549" s="65" t="str">
        <f ca="1">IFERROR(__xludf.DUMMYFUNCTION("""COMPUTED_VALUE"""),"")</f>
        <v/>
      </c>
      <c r="L549" s="65" t="str">
        <f ca="1">IFERROR(__xludf.DUMMYFUNCTION("""COMPUTED_VALUE"""),"")</f>
        <v/>
      </c>
      <c r="M549" s="65" t="str">
        <f ca="1">IFERROR(__xludf.DUMMYFUNCTION("""COMPUTED_VALUE"""),"")</f>
        <v/>
      </c>
      <c r="N549" s="65" t="str">
        <f ca="1">IFERROR(__xludf.DUMMYFUNCTION("""COMPUTED_VALUE"""),"")</f>
        <v/>
      </c>
      <c r="O549" s="65" t="str">
        <f ca="1">IFERROR(__xludf.DUMMYFUNCTION("""COMPUTED_VALUE"""),"")</f>
        <v/>
      </c>
      <c r="P549" s="65" t="str">
        <f ca="1">IFERROR(__xludf.DUMMYFUNCTION("""COMPUTED_VALUE"""),"")</f>
        <v/>
      </c>
      <c r="Q549" s="65" t="str">
        <f ca="1">IFERROR(__xludf.DUMMYFUNCTION("""COMPUTED_VALUE"""),"")</f>
        <v/>
      </c>
      <c r="R549" s="65" t="str">
        <f ca="1">IFERROR(__xludf.DUMMYFUNCTION("""COMPUTED_VALUE"""),"")</f>
        <v/>
      </c>
      <c r="S549" s="65" t="str">
        <f ca="1">IFERROR(__xludf.DUMMYFUNCTION("""COMPUTED_VALUE"""),"")</f>
        <v/>
      </c>
      <c r="T549" s="65" t="str">
        <f ca="1">IFERROR(__xludf.DUMMYFUNCTION("""COMPUTED_VALUE"""),"")</f>
        <v/>
      </c>
      <c r="U549" s="65" t="str">
        <f ca="1">IFERROR(__xludf.DUMMYFUNCTION("""COMPUTED_VALUE"""),"")</f>
        <v/>
      </c>
      <c r="V549" s="65" t="str">
        <f ca="1">IFERROR(__xludf.DUMMYFUNCTION("""COMPUTED_VALUE"""),"")</f>
        <v/>
      </c>
      <c r="W549" s="65" t="str">
        <f ca="1">IFERROR(__xludf.DUMMYFUNCTION("""COMPUTED_VALUE"""),"")</f>
        <v/>
      </c>
      <c r="X549" s="65" t="str">
        <f ca="1">IFERROR(__xludf.DUMMYFUNCTION("""COMPUTED_VALUE"""),"")</f>
        <v/>
      </c>
      <c r="Y549" s="65" t="str">
        <f ca="1">IFERROR(__xludf.DUMMYFUNCTION("""COMPUTED_VALUE"""),"")</f>
        <v/>
      </c>
      <c r="Z549" s="65" t="str">
        <f ca="1">IFERROR(__xludf.DUMMYFUNCTION("""COMPUTED_VALUE"""),"")</f>
        <v/>
      </c>
      <c r="AA549" s="65" t="str">
        <f ca="1">IFERROR(__xludf.DUMMYFUNCTION("""COMPUTED_VALUE"""),"")</f>
        <v/>
      </c>
      <c r="AB549" s="65" t="str">
        <f ca="1">IFERROR(__xludf.DUMMYFUNCTION("""COMPUTED_VALUE"""),"")</f>
        <v/>
      </c>
      <c r="AC549" s="65" t="str">
        <f ca="1">IFERROR(__xludf.DUMMYFUNCTION("""COMPUTED_VALUE"""),"")</f>
        <v/>
      </c>
      <c r="AD549" s="65" t="str">
        <f ca="1">IFERROR(__xludf.DUMMYFUNCTION("""COMPUTED_VALUE"""),"")</f>
        <v/>
      </c>
      <c r="AE549" s="65" t="str">
        <f ca="1">IFERROR(__xludf.DUMMYFUNCTION("""COMPUTED_VALUE"""),"")</f>
        <v/>
      </c>
      <c r="AF549" s="65" t="str">
        <f ca="1">IFERROR(__xludf.DUMMYFUNCTION("""COMPUTED_VALUE"""),"")</f>
        <v/>
      </c>
      <c r="AG549" s="65" t="str">
        <f ca="1">IFERROR(__xludf.DUMMYFUNCTION("""COMPUTED_VALUE"""),"")</f>
        <v/>
      </c>
    </row>
    <row r="550" spans="1:33" ht="13">
      <c r="A550" s="63">
        <v>5</v>
      </c>
      <c r="B550" s="64" t="str">
        <f ca="1">IFERROR(__xludf.DUMMYFUNCTION("""COMPUTED_VALUE"""),"I.E. SAN MATEO SEDE A")</f>
        <v>I.E. SAN MATEO SEDE A</v>
      </c>
      <c r="C550" s="65">
        <f ca="1">IFERROR(__xludf.DUMMYFUNCTION("""COMPUTED_VALUE"""),11)</f>
        <v>11</v>
      </c>
      <c r="D550" s="66" t="str">
        <f ca="1">IFERROR(__xludf.DUMMYFUNCTION("""COMPUTED_VALUE"""),"Pendiente por Digitar")</f>
        <v>Pendiente por Digitar</v>
      </c>
      <c r="E550" s="65" t="str">
        <f ca="1">IFERROR(__xludf.DUMMYFUNCTION("""COMPUTED_VALUE"""),"")</f>
        <v/>
      </c>
      <c r="F550" s="65" t="str">
        <f ca="1">IFERROR(__xludf.DUMMYFUNCTION("""COMPUTED_VALUE"""),"")</f>
        <v/>
      </c>
      <c r="G550" s="65" t="str">
        <f ca="1">IFERROR(__xludf.DUMMYFUNCTION("""COMPUTED_VALUE"""),"")</f>
        <v/>
      </c>
      <c r="H550" s="65" t="str">
        <f ca="1">IFERROR(__xludf.DUMMYFUNCTION("""COMPUTED_VALUE"""),"")</f>
        <v/>
      </c>
      <c r="I550" s="65" t="str">
        <f ca="1">IFERROR(__xludf.DUMMYFUNCTION("""COMPUTED_VALUE"""),"")</f>
        <v/>
      </c>
      <c r="J550" s="65" t="str">
        <f ca="1">IFERROR(__xludf.DUMMYFUNCTION("""COMPUTED_VALUE"""),"")</f>
        <v/>
      </c>
      <c r="K550" s="65" t="str">
        <f ca="1">IFERROR(__xludf.DUMMYFUNCTION("""COMPUTED_VALUE"""),"")</f>
        <v/>
      </c>
      <c r="L550" s="65" t="str">
        <f ca="1">IFERROR(__xludf.DUMMYFUNCTION("""COMPUTED_VALUE"""),"")</f>
        <v/>
      </c>
      <c r="M550" s="65" t="str">
        <f ca="1">IFERROR(__xludf.DUMMYFUNCTION("""COMPUTED_VALUE"""),"")</f>
        <v/>
      </c>
      <c r="N550" s="65" t="str">
        <f ca="1">IFERROR(__xludf.DUMMYFUNCTION("""COMPUTED_VALUE"""),"")</f>
        <v/>
      </c>
      <c r="O550" s="65" t="str">
        <f ca="1">IFERROR(__xludf.DUMMYFUNCTION("""COMPUTED_VALUE"""),"")</f>
        <v/>
      </c>
      <c r="P550" s="65" t="str">
        <f ca="1">IFERROR(__xludf.DUMMYFUNCTION("""COMPUTED_VALUE"""),"")</f>
        <v/>
      </c>
      <c r="Q550" s="65" t="str">
        <f ca="1">IFERROR(__xludf.DUMMYFUNCTION("""COMPUTED_VALUE"""),"")</f>
        <v/>
      </c>
      <c r="R550" s="65" t="str">
        <f ca="1">IFERROR(__xludf.DUMMYFUNCTION("""COMPUTED_VALUE"""),"")</f>
        <v/>
      </c>
      <c r="S550" s="65" t="str">
        <f ca="1">IFERROR(__xludf.DUMMYFUNCTION("""COMPUTED_VALUE"""),"")</f>
        <v/>
      </c>
      <c r="T550" s="65" t="str">
        <f ca="1">IFERROR(__xludf.DUMMYFUNCTION("""COMPUTED_VALUE"""),"")</f>
        <v/>
      </c>
      <c r="U550" s="65" t="str">
        <f ca="1">IFERROR(__xludf.DUMMYFUNCTION("""COMPUTED_VALUE"""),"")</f>
        <v/>
      </c>
      <c r="V550" s="65" t="str">
        <f ca="1">IFERROR(__xludf.DUMMYFUNCTION("""COMPUTED_VALUE"""),"")</f>
        <v/>
      </c>
      <c r="W550" s="65" t="str">
        <f ca="1">IFERROR(__xludf.DUMMYFUNCTION("""COMPUTED_VALUE"""),"")</f>
        <v/>
      </c>
      <c r="X550" s="65" t="str">
        <f ca="1">IFERROR(__xludf.DUMMYFUNCTION("""COMPUTED_VALUE"""),"")</f>
        <v/>
      </c>
      <c r="Y550" s="65" t="str">
        <f ca="1">IFERROR(__xludf.DUMMYFUNCTION("""COMPUTED_VALUE"""),"")</f>
        <v/>
      </c>
      <c r="Z550" s="65" t="str">
        <f ca="1">IFERROR(__xludf.DUMMYFUNCTION("""COMPUTED_VALUE"""),"")</f>
        <v/>
      </c>
      <c r="AA550" s="65" t="str">
        <f ca="1">IFERROR(__xludf.DUMMYFUNCTION("""COMPUTED_VALUE"""),"")</f>
        <v/>
      </c>
      <c r="AB550" s="65" t="str">
        <f ca="1">IFERROR(__xludf.DUMMYFUNCTION("""COMPUTED_VALUE"""),"")</f>
        <v/>
      </c>
      <c r="AC550" s="65" t="str">
        <f ca="1">IFERROR(__xludf.DUMMYFUNCTION("""COMPUTED_VALUE"""),"")</f>
        <v/>
      </c>
      <c r="AD550" s="65" t="str">
        <f ca="1">IFERROR(__xludf.DUMMYFUNCTION("""COMPUTED_VALUE"""),"")</f>
        <v/>
      </c>
      <c r="AE550" s="65" t="str">
        <f ca="1">IFERROR(__xludf.DUMMYFUNCTION("""COMPUTED_VALUE"""),"")</f>
        <v/>
      </c>
      <c r="AF550" s="65" t="str">
        <f ca="1">IFERROR(__xludf.DUMMYFUNCTION("""COMPUTED_VALUE"""),"")</f>
        <v/>
      </c>
      <c r="AG550" s="65" t="str">
        <f ca="1">IFERROR(__xludf.DUMMYFUNCTION("""COMPUTED_VALUE"""),"")</f>
        <v/>
      </c>
    </row>
    <row r="551" spans="1:33" ht="13">
      <c r="A551" s="63">
        <v>5</v>
      </c>
      <c r="B551" s="64" t="str">
        <f ca="1">IFERROR(__xludf.DUMMYFUNCTION("""COMPUTED_VALUE"""),"I.E. SAN MATEO SEDE A")</f>
        <v>I.E. SAN MATEO SEDE A</v>
      </c>
      <c r="C551" s="65">
        <f ca="1">IFERROR(__xludf.DUMMYFUNCTION("""COMPUTED_VALUE"""),12)</f>
        <v>12</v>
      </c>
      <c r="D551" s="66" t="str">
        <f ca="1">IFERROR(__xludf.DUMMYFUNCTION("""COMPUTED_VALUE"""),"Pendiente por Digitar")</f>
        <v>Pendiente por Digitar</v>
      </c>
      <c r="E551" s="65" t="str">
        <f ca="1">IFERROR(__xludf.DUMMYFUNCTION("""COMPUTED_VALUE"""),"")</f>
        <v/>
      </c>
      <c r="F551" s="65" t="str">
        <f ca="1">IFERROR(__xludf.DUMMYFUNCTION("""COMPUTED_VALUE"""),"")</f>
        <v/>
      </c>
      <c r="G551" s="65" t="str">
        <f ca="1">IFERROR(__xludf.DUMMYFUNCTION("""COMPUTED_VALUE"""),"")</f>
        <v/>
      </c>
      <c r="H551" s="65" t="str">
        <f ca="1">IFERROR(__xludf.DUMMYFUNCTION("""COMPUTED_VALUE"""),"")</f>
        <v/>
      </c>
      <c r="I551" s="65" t="str">
        <f ca="1">IFERROR(__xludf.DUMMYFUNCTION("""COMPUTED_VALUE"""),"")</f>
        <v/>
      </c>
      <c r="J551" s="65" t="str">
        <f ca="1">IFERROR(__xludf.DUMMYFUNCTION("""COMPUTED_VALUE"""),"")</f>
        <v/>
      </c>
      <c r="K551" s="65" t="str">
        <f ca="1">IFERROR(__xludf.DUMMYFUNCTION("""COMPUTED_VALUE"""),"")</f>
        <v/>
      </c>
      <c r="L551" s="65" t="str">
        <f ca="1">IFERROR(__xludf.DUMMYFUNCTION("""COMPUTED_VALUE"""),"")</f>
        <v/>
      </c>
      <c r="M551" s="65" t="str">
        <f ca="1">IFERROR(__xludf.DUMMYFUNCTION("""COMPUTED_VALUE"""),"")</f>
        <v/>
      </c>
      <c r="N551" s="65" t="str">
        <f ca="1">IFERROR(__xludf.DUMMYFUNCTION("""COMPUTED_VALUE"""),"")</f>
        <v/>
      </c>
      <c r="O551" s="65" t="str">
        <f ca="1">IFERROR(__xludf.DUMMYFUNCTION("""COMPUTED_VALUE"""),"")</f>
        <v/>
      </c>
      <c r="P551" s="65" t="str">
        <f ca="1">IFERROR(__xludf.DUMMYFUNCTION("""COMPUTED_VALUE"""),"")</f>
        <v/>
      </c>
      <c r="Q551" s="65" t="str">
        <f ca="1">IFERROR(__xludf.DUMMYFUNCTION("""COMPUTED_VALUE"""),"")</f>
        <v/>
      </c>
      <c r="R551" s="65" t="str">
        <f ca="1">IFERROR(__xludf.DUMMYFUNCTION("""COMPUTED_VALUE"""),"")</f>
        <v/>
      </c>
      <c r="S551" s="65" t="str">
        <f ca="1">IFERROR(__xludf.DUMMYFUNCTION("""COMPUTED_VALUE"""),"")</f>
        <v/>
      </c>
      <c r="T551" s="65" t="str">
        <f ca="1">IFERROR(__xludf.DUMMYFUNCTION("""COMPUTED_VALUE"""),"")</f>
        <v/>
      </c>
      <c r="U551" s="65" t="str">
        <f ca="1">IFERROR(__xludf.DUMMYFUNCTION("""COMPUTED_VALUE"""),"")</f>
        <v/>
      </c>
      <c r="V551" s="65" t="str">
        <f ca="1">IFERROR(__xludf.DUMMYFUNCTION("""COMPUTED_VALUE"""),"")</f>
        <v/>
      </c>
      <c r="W551" s="65" t="str">
        <f ca="1">IFERROR(__xludf.DUMMYFUNCTION("""COMPUTED_VALUE"""),"")</f>
        <v/>
      </c>
      <c r="X551" s="65" t="str">
        <f ca="1">IFERROR(__xludf.DUMMYFUNCTION("""COMPUTED_VALUE"""),"")</f>
        <v/>
      </c>
      <c r="Y551" s="65" t="str">
        <f ca="1">IFERROR(__xludf.DUMMYFUNCTION("""COMPUTED_VALUE"""),"")</f>
        <v/>
      </c>
      <c r="Z551" s="65" t="str">
        <f ca="1">IFERROR(__xludf.DUMMYFUNCTION("""COMPUTED_VALUE"""),"")</f>
        <v/>
      </c>
      <c r="AA551" s="65" t="str">
        <f ca="1">IFERROR(__xludf.DUMMYFUNCTION("""COMPUTED_VALUE"""),"")</f>
        <v/>
      </c>
      <c r="AB551" s="65" t="str">
        <f ca="1">IFERROR(__xludf.DUMMYFUNCTION("""COMPUTED_VALUE"""),"")</f>
        <v/>
      </c>
      <c r="AC551" s="65" t="str">
        <f ca="1">IFERROR(__xludf.DUMMYFUNCTION("""COMPUTED_VALUE"""),"")</f>
        <v/>
      </c>
      <c r="AD551" s="65" t="str">
        <f ca="1">IFERROR(__xludf.DUMMYFUNCTION("""COMPUTED_VALUE"""),"")</f>
        <v/>
      </c>
      <c r="AE551" s="65" t="str">
        <f ca="1">IFERROR(__xludf.DUMMYFUNCTION("""COMPUTED_VALUE"""),"")</f>
        <v/>
      </c>
      <c r="AF551" s="65" t="str">
        <f ca="1">IFERROR(__xludf.DUMMYFUNCTION("""COMPUTED_VALUE"""),"")</f>
        <v/>
      </c>
      <c r="AG551" s="65" t="str">
        <f ca="1">IFERROR(__xludf.DUMMYFUNCTION("""COMPUTED_VALUE"""),"")</f>
        <v/>
      </c>
    </row>
    <row r="552" spans="1:33" ht="13">
      <c r="A552" s="63">
        <v>5</v>
      </c>
      <c r="B552" s="64" t="str">
        <f ca="1">IFERROR(__xludf.DUMMYFUNCTION("""COMPUTED_VALUE"""),"I.E. SAN MATEO SEDE A")</f>
        <v>I.E. SAN MATEO SEDE A</v>
      </c>
      <c r="C552" s="65">
        <f ca="1">IFERROR(__xludf.DUMMYFUNCTION("""COMPUTED_VALUE"""),13)</f>
        <v>13</v>
      </c>
      <c r="D552" s="66" t="str">
        <f ca="1">IFERROR(__xludf.DUMMYFUNCTION("""COMPUTED_VALUE"""),"Pendiente por Digitar")</f>
        <v>Pendiente por Digitar</v>
      </c>
      <c r="E552" s="65" t="str">
        <f ca="1">IFERROR(__xludf.DUMMYFUNCTION("""COMPUTED_VALUE"""),"")</f>
        <v/>
      </c>
      <c r="F552" s="65" t="str">
        <f ca="1">IFERROR(__xludf.DUMMYFUNCTION("""COMPUTED_VALUE"""),"")</f>
        <v/>
      </c>
      <c r="G552" s="65" t="str">
        <f ca="1">IFERROR(__xludf.DUMMYFUNCTION("""COMPUTED_VALUE"""),"")</f>
        <v/>
      </c>
      <c r="H552" s="65" t="str">
        <f ca="1">IFERROR(__xludf.DUMMYFUNCTION("""COMPUTED_VALUE"""),"")</f>
        <v/>
      </c>
      <c r="I552" s="65" t="str">
        <f ca="1">IFERROR(__xludf.DUMMYFUNCTION("""COMPUTED_VALUE"""),"")</f>
        <v/>
      </c>
      <c r="J552" s="65" t="str">
        <f ca="1">IFERROR(__xludf.DUMMYFUNCTION("""COMPUTED_VALUE"""),"")</f>
        <v/>
      </c>
      <c r="K552" s="65" t="str">
        <f ca="1">IFERROR(__xludf.DUMMYFUNCTION("""COMPUTED_VALUE"""),"")</f>
        <v/>
      </c>
      <c r="L552" s="65" t="str">
        <f ca="1">IFERROR(__xludf.DUMMYFUNCTION("""COMPUTED_VALUE"""),"")</f>
        <v/>
      </c>
      <c r="M552" s="65" t="str">
        <f ca="1">IFERROR(__xludf.DUMMYFUNCTION("""COMPUTED_VALUE"""),"")</f>
        <v/>
      </c>
      <c r="N552" s="65" t="str">
        <f ca="1">IFERROR(__xludf.DUMMYFUNCTION("""COMPUTED_VALUE"""),"")</f>
        <v/>
      </c>
      <c r="O552" s="65" t="str">
        <f ca="1">IFERROR(__xludf.DUMMYFUNCTION("""COMPUTED_VALUE"""),"")</f>
        <v/>
      </c>
      <c r="P552" s="65" t="str">
        <f ca="1">IFERROR(__xludf.DUMMYFUNCTION("""COMPUTED_VALUE"""),"")</f>
        <v/>
      </c>
      <c r="Q552" s="65" t="str">
        <f ca="1">IFERROR(__xludf.DUMMYFUNCTION("""COMPUTED_VALUE"""),"")</f>
        <v/>
      </c>
      <c r="R552" s="65" t="str">
        <f ca="1">IFERROR(__xludf.DUMMYFUNCTION("""COMPUTED_VALUE"""),"")</f>
        <v/>
      </c>
      <c r="S552" s="65" t="str">
        <f ca="1">IFERROR(__xludf.DUMMYFUNCTION("""COMPUTED_VALUE"""),"")</f>
        <v/>
      </c>
      <c r="T552" s="65" t="str">
        <f ca="1">IFERROR(__xludf.DUMMYFUNCTION("""COMPUTED_VALUE"""),"")</f>
        <v/>
      </c>
      <c r="U552" s="65" t="str">
        <f ca="1">IFERROR(__xludf.DUMMYFUNCTION("""COMPUTED_VALUE"""),"")</f>
        <v/>
      </c>
      <c r="V552" s="65" t="str">
        <f ca="1">IFERROR(__xludf.DUMMYFUNCTION("""COMPUTED_VALUE"""),"")</f>
        <v/>
      </c>
      <c r="W552" s="65" t="str">
        <f ca="1">IFERROR(__xludf.DUMMYFUNCTION("""COMPUTED_VALUE"""),"")</f>
        <v/>
      </c>
      <c r="X552" s="65" t="str">
        <f ca="1">IFERROR(__xludf.DUMMYFUNCTION("""COMPUTED_VALUE"""),"")</f>
        <v/>
      </c>
      <c r="Y552" s="65" t="str">
        <f ca="1">IFERROR(__xludf.DUMMYFUNCTION("""COMPUTED_VALUE"""),"")</f>
        <v/>
      </c>
      <c r="Z552" s="65" t="str">
        <f ca="1">IFERROR(__xludf.DUMMYFUNCTION("""COMPUTED_VALUE"""),"")</f>
        <v/>
      </c>
      <c r="AA552" s="65" t="str">
        <f ca="1">IFERROR(__xludf.DUMMYFUNCTION("""COMPUTED_VALUE"""),"")</f>
        <v/>
      </c>
      <c r="AB552" s="65" t="str">
        <f ca="1">IFERROR(__xludf.DUMMYFUNCTION("""COMPUTED_VALUE"""),"")</f>
        <v/>
      </c>
      <c r="AC552" s="65" t="str">
        <f ca="1">IFERROR(__xludf.DUMMYFUNCTION("""COMPUTED_VALUE"""),"")</f>
        <v/>
      </c>
      <c r="AD552" s="65" t="str">
        <f ca="1">IFERROR(__xludf.DUMMYFUNCTION("""COMPUTED_VALUE"""),"")</f>
        <v/>
      </c>
      <c r="AE552" s="65" t="str">
        <f ca="1">IFERROR(__xludf.DUMMYFUNCTION("""COMPUTED_VALUE"""),"")</f>
        <v/>
      </c>
      <c r="AF552" s="65" t="str">
        <f ca="1">IFERROR(__xludf.DUMMYFUNCTION("""COMPUTED_VALUE"""),"")</f>
        <v/>
      </c>
      <c r="AG552" s="65" t="str">
        <f ca="1">IFERROR(__xludf.DUMMYFUNCTION("""COMPUTED_VALUE"""),"")</f>
        <v/>
      </c>
    </row>
    <row r="553" spans="1:33" ht="13">
      <c r="A553" s="63">
        <v>5</v>
      </c>
      <c r="B553" s="64" t="str">
        <f ca="1">IFERROR(__xludf.DUMMYFUNCTION("""COMPUTED_VALUE"""),"I.E. SAN MATEO SEDE A")</f>
        <v>I.E. SAN MATEO SEDE A</v>
      </c>
      <c r="C553" s="65">
        <f ca="1">IFERROR(__xludf.DUMMYFUNCTION("""COMPUTED_VALUE"""),14)</f>
        <v>14</v>
      </c>
      <c r="D553" s="66" t="str">
        <f ca="1">IFERROR(__xludf.DUMMYFUNCTION("""COMPUTED_VALUE"""),"Pendiente por Digitar")</f>
        <v>Pendiente por Digitar</v>
      </c>
      <c r="E553" s="65" t="str">
        <f ca="1">IFERROR(__xludf.DUMMYFUNCTION("""COMPUTED_VALUE"""),"")</f>
        <v/>
      </c>
      <c r="F553" s="65" t="str">
        <f ca="1">IFERROR(__xludf.DUMMYFUNCTION("""COMPUTED_VALUE"""),"")</f>
        <v/>
      </c>
      <c r="G553" s="65" t="str">
        <f ca="1">IFERROR(__xludf.DUMMYFUNCTION("""COMPUTED_VALUE"""),"")</f>
        <v/>
      </c>
      <c r="H553" s="65" t="str">
        <f ca="1">IFERROR(__xludf.DUMMYFUNCTION("""COMPUTED_VALUE"""),"")</f>
        <v/>
      </c>
      <c r="I553" s="65" t="str">
        <f ca="1">IFERROR(__xludf.DUMMYFUNCTION("""COMPUTED_VALUE"""),"")</f>
        <v/>
      </c>
      <c r="J553" s="65" t="str">
        <f ca="1">IFERROR(__xludf.DUMMYFUNCTION("""COMPUTED_VALUE"""),"")</f>
        <v/>
      </c>
      <c r="K553" s="65" t="str">
        <f ca="1">IFERROR(__xludf.DUMMYFUNCTION("""COMPUTED_VALUE"""),"")</f>
        <v/>
      </c>
      <c r="L553" s="65" t="str">
        <f ca="1">IFERROR(__xludf.DUMMYFUNCTION("""COMPUTED_VALUE"""),"")</f>
        <v/>
      </c>
      <c r="M553" s="65" t="str">
        <f ca="1">IFERROR(__xludf.DUMMYFUNCTION("""COMPUTED_VALUE"""),"")</f>
        <v/>
      </c>
      <c r="N553" s="65" t="str">
        <f ca="1">IFERROR(__xludf.DUMMYFUNCTION("""COMPUTED_VALUE"""),"")</f>
        <v/>
      </c>
      <c r="O553" s="65" t="str">
        <f ca="1">IFERROR(__xludf.DUMMYFUNCTION("""COMPUTED_VALUE"""),"")</f>
        <v/>
      </c>
      <c r="P553" s="65" t="str">
        <f ca="1">IFERROR(__xludf.DUMMYFUNCTION("""COMPUTED_VALUE"""),"")</f>
        <v/>
      </c>
      <c r="Q553" s="65" t="str">
        <f ca="1">IFERROR(__xludf.DUMMYFUNCTION("""COMPUTED_VALUE"""),"")</f>
        <v/>
      </c>
      <c r="R553" s="65" t="str">
        <f ca="1">IFERROR(__xludf.DUMMYFUNCTION("""COMPUTED_VALUE"""),"")</f>
        <v/>
      </c>
      <c r="S553" s="65" t="str">
        <f ca="1">IFERROR(__xludf.DUMMYFUNCTION("""COMPUTED_VALUE"""),"")</f>
        <v/>
      </c>
      <c r="T553" s="65" t="str">
        <f ca="1">IFERROR(__xludf.DUMMYFUNCTION("""COMPUTED_VALUE"""),"")</f>
        <v/>
      </c>
      <c r="U553" s="65" t="str">
        <f ca="1">IFERROR(__xludf.DUMMYFUNCTION("""COMPUTED_VALUE"""),"")</f>
        <v/>
      </c>
      <c r="V553" s="65" t="str">
        <f ca="1">IFERROR(__xludf.DUMMYFUNCTION("""COMPUTED_VALUE"""),"")</f>
        <v/>
      </c>
      <c r="W553" s="65" t="str">
        <f ca="1">IFERROR(__xludf.DUMMYFUNCTION("""COMPUTED_VALUE"""),"")</f>
        <v/>
      </c>
      <c r="X553" s="65" t="str">
        <f ca="1">IFERROR(__xludf.DUMMYFUNCTION("""COMPUTED_VALUE"""),"")</f>
        <v/>
      </c>
      <c r="Y553" s="65" t="str">
        <f ca="1">IFERROR(__xludf.DUMMYFUNCTION("""COMPUTED_VALUE"""),"")</f>
        <v/>
      </c>
      <c r="Z553" s="65" t="str">
        <f ca="1">IFERROR(__xludf.DUMMYFUNCTION("""COMPUTED_VALUE"""),"")</f>
        <v/>
      </c>
      <c r="AA553" s="65" t="str">
        <f ca="1">IFERROR(__xludf.DUMMYFUNCTION("""COMPUTED_VALUE"""),"")</f>
        <v/>
      </c>
      <c r="AB553" s="65" t="str">
        <f ca="1">IFERROR(__xludf.DUMMYFUNCTION("""COMPUTED_VALUE"""),"")</f>
        <v/>
      </c>
      <c r="AC553" s="65" t="str">
        <f ca="1">IFERROR(__xludf.DUMMYFUNCTION("""COMPUTED_VALUE"""),"")</f>
        <v/>
      </c>
      <c r="AD553" s="65" t="str">
        <f ca="1">IFERROR(__xludf.DUMMYFUNCTION("""COMPUTED_VALUE"""),"")</f>
        <v/>
      </c>
      <c r="AE553" s="65" t="str">
        <f ca="1">IFERROR(__xludf.DUMMYFUNCTION("""COMPUTED_VALUE"""),"")</f>
        <v/>
      </c>
      <c r="AF553" s="65" t="str">
        <f ca="1">IFERROR(__xludf.DUMMYFUNCTION("""COMPUTED_VALUE"""),"")</f>
        <v/>
      </c>
      <c r="AG553" s="65" t="str">
        <f ca="1">IFERROR(__xludf.DUMMYFUNCTION("""COMPUTED_VALUE"""),"")</f>
        <v/>
      </c>
    </row>
    <row r="554" spans="1:33" ht="13">
      <c r="A554" s="63">
        <v>5</v>
      </c>
      <c r="B554" s="64" t="str">
        <f ca="1">IFERROR(__xludf.DUMMYFUNCTION("""COMPUTED_VALUE"""),"I.E. SAN MATEO SEDE A")</f>
        <v>I.E. SAN MATEO SEDE A</v>
      </c>
      <c r="C554" s="65">
        <f ca="1">IFERROR(__xludf.DUMMYFUNCTION("""COMPUTED_VALUE"""),15)</f>
        <v>15</v>
      </c>
      <c r="D554" s="66" t="str">
        <f ca="1">IFERROR(__xludf.DUMMYFUNCTION("""COMPUTED_VALUE"""),"Pendiente por Digitar")</f>
        <v>Pendiente por Digitar</v>
      </c>
      <c r="E554" s="65" t="str">
        <f ca="1">IFERROR(__xludf.DUMMYFUNCTION("""COMPUTED_VALUE"""),"")</f>
        <v/>
      </c>
      <c r="F554" s="65" t="str">
        <f ca="1">IFERROR(__xludf.DUMMYFUNCTION("""COMPUTED_VALUE"""),"")</f>
        <v/>
      </c>
      <c r="G554" s="65" t="str">
        <f ca="1">IFERROR(__xludf.DUMMYFUNCTION("""COMPUTED_VALUE"""),"")</f>
        <v/>
      </c>
      <c r="H554" s="65" t="str">
        <f ca="1">IFERROR(__xludf.DUMMYFUNCTION("""COMPUTED_VALUE"""),"")</f>
        <v/>
      </c>
      <c r="I554" s="65" t="str">
        <f ca="1">IFERROR(__xludf.DUMMYFUNCTION("""COMPUTED_VALUE"""),"")</f>
        <v/>
      </c>
      <c r="J554" s="65" t="str">
        <f ca="1">IFERROR(__xludf.DUMMYFUNCTION("""COMPUTED_VALUE"""),"")</f>
        <v/>
      </c>
      <c r="K554" s="65" t="str">
        <f ca="1">IFERROR(__xludf.DUMMYFUNCTION("""COMPUTED_VALUE"""),"")</f>
        <v/>
      </c>
      <c r="L554" s="65" t="str">
        <f ca="1">IFERROR(__xludf.DUMMYFUNCTION("""COMPUTED_VALUE"""),"")</f>
        <v/>
      </c>
      <c r="M554" s="65" t="str">
        <f ca="1">IFERROR(__xludf.DUMMYFUNCTION("""COMPUTED_VALUE"""),"")</f>
        <v/>
      </c>
      <c r="N554" s="65" t="str">
        <f ca="1">IFERROR(__xludf.DUMMYFUNCTION("""COMPUTED_VALUE"""),"")</f>
        <v/>
      </c>
      <c r="O554" s="65" t="str">
        <f ca="1">IFERROR(__xludf.DUMMYFUNCTION("""COMPUTED_VALUE"""),"")</f>
        <v/>
      </c>
      <c r="P554" s="65" t="str">
        <f ca="1">IFERROR(__xludf.DUMMYFUNCTION("""COMPUTED_VALUE"""),"")</f>
        <v/>
      </c>
      <c r="Q554" s="65" t="str">
        <f ca="1">IFERROR(__xludf.DUMMYFUNCTION("""COMPUTED_VALUE"""),"")</f>
        <v/>
      </c>
      <c r="R554" s="65" t="str">
        <f ca="1">IFERROR(__xludf.DUMMYFUNCTION("""COMPUTED_VALUE"""),"")</f>
        <v/>
      </c>
      <c r="S554" s="65" t="str">
        <f ca="1">IFERROR(__xludf.DUMMYFUNCTION("""COMPUTED_VALUE"""),"")</f>
        <v/>
      </c>
      <c r="T554" s="65" t="str">
        <f ca="1">IFERROR(__xludf.DUMMYFUNCTION("""COMPUTED_VALUE"""),"")</f>
        <v/>
      </c>
      <c r="U554" s="65" t="str">
        <f ca="1">IFERROR(__xludf.DUMMYFUNCTION("""COMPUTED_VALUE"""),"")</f>
        <v/>
      </c>
      <c r="V554" s="65" t="str">
        <f ca="1">IFERROR(__xludf.DUMMYFUNCTION("""COMPUTED_VALUE"""),"")</f>
        <v/>
      </c>
      <c r="W554" s="65" t="str">
        <f ca="1">IFERROR(__xludf.DUMMYFUNCTION("""COMPUTED_VALUE"""),"")</f>
        <v/>
      </c>
      <c r="X554" s="65" t="str">
        <f ca="1">IFERROR(__xludf.DUMMYFUNCTION("""COMPUTED_VALUE"""),"")</f>
        <v/>
      </c>
      <c r="Y554" s="65" t="str">
        <f ca="1">IFERROR(__xludf.DUMMYFUNCTION("""COMPUTED_VALUE"""),"")</f>
        <v/>
      </c>
      <c r="Z554" s="65" t="str">
        <f ca="1">IFERROR(__xludf.DUMMYFUNCTION("""COMPUTED_VALUE"""),"")</f>
        <v/>
      </c>
      <c r="AA554" s="65" t="str">
        <f ca="1">IFERROR(__xludf.DUMMYFUNCTION("""COMPUTED_VALUE"""),"")</f>
        <v/>
      </c>
      <c r="AB554" s="65" t="str">
        <f ca="1">IFERROR(__xludf.DUMMYFUNCTION("""COMPUTED_VALUE"""),"")</f>
        <v/>
      </c>
      <c r="AC554" s="65" t="str">
        <f ca="1">IFERROR(__xludf.DUMMYFUNCTION("""COMPUTED_VALUE"""),"")</f>
        <v/>
      </c>
      <c r="AD554" s="65" t="str">
        <f ca="1">IFERROR(__xludf.DUMMYFUNCTION("""COMPUTED_VALUE"""),"")</f>
        <v/>
      </c>
      <c r="AE554" s="65" t="str">
        <f ca="1">IFERROR(__xludf.DUMMYFUNCTION("""COMPUTED_VALUE"""),"")</f>
        <v/>
      </c>
      <c r="AF554" s="65" t="str">
        <f ca="1">IFERROR(__xludf.DUMMYFUNCTION("""COMPUTED_VALUE"""),"")</f>
        <v/>
      </c>
      <c r="AG554" s="65" t="str">
        <f ca="1">IFERROR(__xludf.DUMMYFUNCTION("""COMPUTED_VALUE"""),"")</f>
        <v/>
      </c>
    </row>
    <row r="555" spans="1:33" ht="13">
      <c r="A555" s="63">
        <v>5</v>
      </c>
      <c r="B555" s="64" t="str">
        <f ca="1">IFERROR(__xludf.DUMMYFUNCTION("""COMPUTED_VALUE"""),"I.E. SAN MATEO SEDE A")</f>
        <v>I.E. SAN MATEO SEDE A</v>
      </c>
      <c r="C555" s="65">
        <f ca="1">IFERROR(__xludf.DUMMYFUNCTION("""COMPUTED_VALUE"""),16)</f>
        <v>16</v>
      </c>
      <c r="D555" s="66" t="str">
        <f ca="1">IFERROR(__xludf.DUMMYFUNCTION("""COMPUTED_VALUE"""),"Pendiente por Digitar")</f>
        <v>Pendiente por Digitar</v>
      </c>
      <c r="E555" s="65" t="str">
        <f ca="1">IFERROR(__xludf.DUMMYFUNCTION("""COMPUTED_VALUE"""),"")</f>
        <v/>
      </c>
      <c r="F555" s="65" t="str">
        <f ca="1">IFERROR(__xludf.DUMMYFUNCTION("""COMPUTED_VALUE"""),"")</f>
        <v/>
      </c>
      <c r="G555" s="65" t="str">
        <f ca="1">IFERROR(__xludf.DUMMYFUNCTION("""COMPUTED_VALUE"""),"")</f>
        <v/>
      </c>
      <c r="H555" s="65" t="str">
        <f ca="1">IFERROR(__xludf.DUMMYFUNCTION("""COMPUTED_VALUE"""),"")</f>
        <v/>
      </c>
      <c r="I555" s="65" t="str">
        <f ca="1">IFERROR(__xludf.DUMMYFUNCTION("""COMPUTED_VALUE"""),"")</f>
        <v/>
      </c>
      <c r="J555" s="65" t="str">
        <f ca="1">IFERROR(__xludf.DUMMYFUNCTION("""COMPUTED_VALUE"""),"")</f>
        <v/>
      </c>
      <c r="K555" s="65" t="str">
        <f ca="1">IFERROR(__xludf.DUMMYFUNCTION("""COMPUTED_VALUE"""),"")</f>
        <v/>
      </c>
      <c r="L555" s="65" t="str">
        <f ca="1">IFERROR(__xludf.DUMMYFUNCTION("""COMPUTED_VALUE"""),"")</f>
        <v/>
      </c>
      <c r="M555" s="65" t="str">
        <f ca="1">IFERROR(__xludf.DUMMYFUNCTION("""COMPUTED_VALUE"""),"")</f>
        <v/>
      </c>
      <c r="N555" s="65" t="str">
        <f ca="1">IFERROR(__xludf.DUMMYFUNCTION("""COMPUTED_VALUE"""),"")</f>
        <v/>
      </c>
      <c r="O555" s="65" t="str">
        <f ca="1">IFERROR(__xludf.DUMMYFUNCTION("""COMPUTED_VALUE"""),"")</f>
        <v/>
      </c>
      <c r="P555" s="65" t="str">
        <f ca="1">IFERROR(__xludf.DUMMYFUNCTION("""COMPUTED_VALUE"""),"")</f>
        <v/>
      </c>
      <c r="Q555" s="65" t="str">
        <f ca="1">IFERROR(__xludf.DUMMYFUNCTION("""COMPUTED_VALUE"""),"")</f>
        <v/>
      </c>
      <c r="R555" s="65" t="str">
        <f ca="1">IFERROR(__xludf.DUMMYFUNCTION("""COMPUTED_VALUE"""),"")</f>
        <v/>
      </c>
      <c r="S555" s="65" t="str">
        <f ca="1">IFERROR(__xludf.DUMMYFUNCTION("""COMPUTED_VALUE"""),"")</f>
        <v/>
      </c>
      <c r="T555" s="65" t="str">
        <f ca="1">IFERROR(__xludf.DUMMYFUNCTION("""COMPUTED_VALUE"""),"")</f>
        <v/>
      </c>
      <c r="U555" s="65" t="str">
        <f ca="1">IFERROR(__xludf.DUMMYFUNCTION("""COMPUTED_VALUE"""),"")</f>
        <v/>
      </c>
      <c r="V555" s="65" t="str">
        <f ca="1">IFERROR(__xludf.DUMMYFUNCTION("""COMPUTED_VALUE"""),"")</f>
        <v/>
      </c>
      <c r="W555" s="65" t="str">
        <f ca="1">IFERROR(__xludf.DUMMYFUNCTION("""COMPUTED_VALUE"""),"")</f>
        <v/>
      </c>
      <c r="X555" s="65" t="str">
        <f ca="1">IFERROR(__xludf.DUMMYFUNCTION("""COMPUTED_VALUE"""),"")</f>
        <v/>
      </c>
      <c r="Y555" s="65" t="str">
        <f ca="1">IFERROR(__xludf.DUMMYFUNCTION("""COMPUTED_VALUE"""),"")</f>
        <v/>
      </c>
      <c r="Z555" s="65" t="str">
        <f ca="1">IFERROR(__xludf.DUMMYFUNCTION("""COMPUTED_VALUE"""),"")</f>
        <v/>
      </c>
      <c r="AA555" s="65" t="str">
        <f ca="1">IFERROR(__xludf.DUMMYFUNCTION("""COMPUTED_VALUE"""),"")</f>
        <v/>
      </c>
      <c r="AB555" s="65" t="str">
        <f ca="1">IFERROR(__xludf.DUMMYFUNCTION("""COMPUTED_VALUE"""),"")</f>
        <v/>
      </c>
      <c r="AC555" s="65" t="str">
        <f ca="1">IFERROR(__xludf.DUMMYFUNCTION("""COMPUTED_VALUE"""),"")</f>
        <v/>
      </c>
      <c r="AD555" s="65" t="str">
        <f ca="1">IFERROR(__xludf.DUMMYFUNCTION("""COMPUTED_VALUE"""),"")</f>
        <v/>
      </c>
      <c r="AE555" s="65" t="str">
        <f ca="1">IFERROR(__xludf.DUMMYFUNCTION("""COMPUTED_VALUE"""),"")</f>
        <v/>
      </c>
      <c r="AF555" s="65" t="str">
        <f ca="1">IFERROR(__xludf.DUMMYFUNCTION("""COMPUTED_VALUE"""),"")</f>
        <v/>
      </c>
      <c r="AG555" s="65" t="str">
        <f ca="1">IFERROR(__xludf.DUMMYFUNCTION("""COMPUTED_VALUE"""),"")</f>
        <v/>
      </c>
    </row>
    <row r="556" spans="1:33" ht="13">
      <c r="A556" s="63">
        <v>5</v>
      </c>
      <c r="B556" s="64" t="str">
        <f ca="1">IFERROR(__xludf.DUMMYFUNCTION("""COMPUTED_VALUE"""),"I.E. SAN MATEO SEDE A")</f>
        <v>I.E. SAN MATEO SEDE A</v>
      </c>
      <c r="C556" s="65">
        <f ca="1">IFERROR(__xludf.DUMMYFUNCTION("""COMPUTED_VALUE"""),17)</f>
        <v>17</v>
      </c>
      <c r="D556" s="66" t="str">
        <f ca="1">IFERROR(__xludf.DUMMYFUNCTION("""COMPUTED_VALUE"""),"Pendiente por Digitar")</f>
        <v>Pendiente por Digitar</v>
      </c>
      <c r="E556" s="65" t="str">
        <f ca="1">IFERROR(__xludf.DUMMYFUNCTION("""COMPUTED_VALUE"""),"")</f>
        <v/>
      </c>
      <c r="F556" s="65" t="str">
        <f ca="1">IFERROR(__xludf.DUMMYFUNCTION("""COMPUTED_VALUE"""),"")</f>
        <v/>
      </c>
      <c r="G556" s="65" t="str">
        <f ca="1">IFERROR(__xludf.DUMMYFUNCTION("""COMPUTED_VALUE"""),"")</f>
        <v/>
      </c>
      <c r="H556" s="65" t="str">
        <f ca="1">IFERROR(__xludf.DUMMYFUNCTION("""COMPUTED_VALUE"""),"")</f>
        <v/>
      </c>
      <c r="I556" s="65" t="str">
        <f ca="1">IFERROR(__xludf.DUMMYFUNCTION("""COMPUTED_VALUE"""),"")</f>
        <v/>
      </c>
      <c r="J556" s="65" t="str">
        <f ca="1">IFERROR(__xludf.DUMMYFUNCTION("""COMPUTED_VALUE"""),"")</f>
        <v/>
      </c>
      <c r="K556" s="65" t="str">
        <f ca="1">IFERROR(__xludf.DUMMYFUNCTION("""COMPUTED_VALUE"""),"")</f>
        <v/>
      </c>
      <c r="L556" s="65" t="str">
        <f ca="1">IFERROR(__xludf.DUMMYFUNCTION("""COMPUTED_VALUE"""),"")</f>
        <v/>
      </c>
      <c r="M556" s="65" t="str">
        <f ca="1">IFERROR(__xludf.DUMMYFUNCTION("""COMPUTED_VALUE"""),"")</f>
        <v/>
      </c>
      <c r="N556" s="65" t="str">
        <f ca="1">IFERROR(__xludf.DUMMYFUNCTION("""COMPUTED_VALUE"""),"")</f>
        <v/>
      </c>
      <c r="O556" s="65" t="str">
        <f ca="1">IFERROR(__xludf.DUMMYFUNCTION("""COMPUTED_VALUE"""),"")</f>
        <v/>
      </c>
      <c r="P556" s="65" t="str">
        <f ca="1">IFERROR(__xludf.DUMMYFUNCTION("""COMPUTED_VALUE"""),"")</f>
        <v/>
      </c>
      <c r="Q556" s="65" t="str">
        <f ca="1">IFERROR(__xludf.DUMMYFUNCTION("""COMPUTED_VALUE"""),"")</f>
        <v/>
      </c>
      <c r="R556" s="65" t="str">
        <f ca="1">IFERROR(__xludf.DUMMYFUNCTION("""COMPUTED_VALUE"""),"")</f>
        <v/>
      </c>
      <c r="S556" s="65" t="str">
        <f ca="1">IFERROR(__xludf.DUMMYFUNCTION("""COMPUTED_VALUE"""),"")</f>
        <v/>
      </c>
      <c r="T556" s="65" t="str">
        <f ca="1">IFERROR(__xludf.DUMMYFUNCTION("""COMPUTED_VALUE"""),"")</f>
        <v/>
      </c>
      <c r="U556" s="65" t="str">
        <f ca="1">IFERROR(__xludf.DUMMYFUNCTION("""COMPUTED_VALUE"""),"")</f>
        <v/>
      </c>
      <c r="V556" s="65" t="str">
        <f ca="1">IFERROR(__xludf.DUMMYFUNCTION("""COMPUTED_VALUE"""),"")</f>
        <v/>
      </c>
      <c r="W556" s="65" t="str">
        <f ca="1">IFERROR(__xludf.DUMMYFUNCTION("""COMPUTED_VALUE"""),"")</f>
        <v/>
      </c>
      <c r="X556" s="65" t="str">
        <f ca="1">IFERROR(__xludf.DUMMYFUNCTION("""COMPUTED_VALUE"""),"")</f>
        <v/>
      </c>
      <c r="Y556" s="65" t="str">
        <f ca="1">IFERROR(__xludf.DUMMYFUNCTION("""COMPUTED_VALUE"""),"")</f>
        <v/>
      </c>
      <c r="Z556" s="65" t="str">
        <f ca="1">IFERROR(__xludf.DUMMYFUNCTION("""COMPUTED_VALUE"""),"")</f>
        <v/>
      </c>
      <c r="AA556" s="65" t="str">
        <f ca="1">IFERROR(__xludf.DUMMYFUNCTION("""COMPUTED_VALUE"""),"")</f>
        <v/>
      </c>
      <c r="AB556" s="65" t="str">
        <f ca="1">IFERROR(__xludf.DUMMYFUNCTION("""COMPUTED_VALUE"""),"")</f>
        <v/>
      </c>
      <c r="AC556" s="65" t="str">
        <f ca="1">IFERROR(__xludf.DUMMYFUNCTION("""COMPUTED_VALUE"""),"")</f>
        <v/>
      </c>
      <c r="AD556" s="65" t="str">
        <f ca="1">IFERROR(__xludf.DUMMYFUNCTION("""COMPUTED_VALUE"""),"")</f>
        <v/>
      </c>
      <c r="AE556" s="65" t="str">
        <f ca="1">IFERROR(__xludf.DUMMYFUNCTION("""COMPUTED_VALUE"""),"")</f>
        <v/>
      </c>
      <c r="AF556" s="65" t="str">
        <f ca="1">IFERROR(__xludf.DUMMYFUNCTION("""COMPUTED_VALUE"""),"")</f>
        <v/>
      </c>
      <c r="AG556" s="65" t="str">
        <f ca="1">IFERROR(__xludf.DUMMYFUNCTION("""COMPUTED_VALUE"""),"")</f>
        <v/>
      </c>
    </row>
    <row r="557" spans="1:33" ht="13">
      <c r="A557" s="63">
        <v>5</v>
      </c>
      <c r="B557" s="64" t="str">
        <f ca="1">IFERROR(__xludf.DUMMYFUNCTION("""COMPUTED_VALUE"""),"I.E. SAN MATEO SEDE A")</f>
        <v>I.E. SAN MATEO SEDE A</v>
      </c>
      <c r="C557" s="65">
        <f ca="1">IFERROR(__xludf.DUMMYFUNCTION("""COMPUTED_VALUE"""),18)</f>
        <v>18</v>
      </c>
      <c r="D557" s="66" t="str">
        <f ca="1">IFERROR(__xludf.DUMMYFUNCTION("""COMPUTED_VALUE"""),"Pendiente por Digitar")</f>
        <v>Pendiente por Digitar</v>
      </c>
      <c r="E557" s="65" t="str">
        <f ca="1">IFERROR(__xludf.DUMMYFUNCTION("""COMPUTED_VALUE"""),"")</f>
        <v/>
      </c>
      <c r="F557" s="65" t="str">
        <f ca="1">IFERROR(__xludf.DUMMYFUNCTION("""COMPUTED_VALUE"""),"")</f>
        <v/>
      </c>
      <c r="G557" s="65" t="str">
        <f ca="1">IFERROR(__xludf.DUMMYFUNCTION("""COMPUTED_VALUE"""),"")</f>
        <v/>
      </c>
      <c r="H557" s="65" t="str">
        <f ca="1">IFERROR(__xludf.DUMMYFUNCTION("""COMPUTED_VALUE"""),"")</f>
        <v/>
      </c>
      <c r="I557" s="65" t="str">
        <f ca="1">IFERROR(__xludf.DUMMYFUNCTION("""COMPUTED_VALUE"""),"")</f>
        <v/>
      </c>
      <c r="J557" s="65" t="str">
        <f ca="1">IFERROR(__xludf.DUMMYFUNCTION("""COMPUTED_VALUE"""),"")</f>
        <v/>
      </c>
      <c r="K557" s="65" t="str">
        <f ca="1">IFERROR(__xludf.DUMMYFUNCTION("""COMPUTED_VALUE"""),"")</f>
        <v/>
      </c>
      <c r="L557" s="65" t="str">
        <f ca="1">IFERROR(__xludf.DUMMYFUNCTION("""COMPUTED_VALUE"""),"")</f>
        <v/>
      </c>
      <c r="M557" s="65" t="str">
        <f ca="1">IFERROR(__xludf.DUMMYFUNCTION("""COMPUTED_VALUE"""),"")</f>
        <v/>
      </c>
      <c r="N557" s="65" t="str">
        <f ca="1">IFERROR(__xludf.DUMMYFUNCTION("""COMPUTED_VALUE"""),"")</f>
        <v/>
      </c>
      <c r="O557" s="65" t="str">
        <f ca="1">IFERROR(__xludf.DUMMYFUNCTION("""COMPUTED_VALUE"""),"")</f>
        <v/>
      </c>
      <c r="P557" s="65" t="str">
        <f ca="1">IFERROR(__xludf.DUMMYFUNCTION("""COMPUTED_VALUE"""),"")</f>
        <v/>
      </c>
      <c r="Q557" s="65" t="str">
        <f ca="1">IFERROR(__xludf.DUMMYFUNCTION("""COMPUTED_VALUE"""),"")</f>
        <v/>
      </c>
      <c r="R557" s="65" t="str">
        <f ca="1">IFERROR(__xludf.DUMMYFUNCTION("""COMPUTED_VALUE"""),"")</f>
        <v/>
      </c>
      <c r="S557" s="65" t="str">
        <f ca="1">IFERROR(__xludf.DUMMYFUNCTION("""COMPUTED_VALUE"""),"")</f>
        <v/>
      </c>
      <c r="T557" s="65" t="str">
        <f ca="1">IFERROR(__xludf.DUMMYFUNCTION("""COMPUTED_VALUE"""),"")</f>
        <v/>
      </c>
      <c r="U557" s="65" t="str">
        <f ca="1">IFERROR(__xludf.DUMMYFUNCTION("""COMPUTED_VALUE"""),"")</f>
        <v/>
      </c>
      <c r="V557" s="65" t="str">
        <f ca="1">IFERROR(__xludf.DUMMYFUNCTION("""COMPUTED_VALUE"""),"")</f>
        <v/>
      </c>
      <c r="W557" s="65" t="str">
        <f ca="1">IFERROR(__xludf.DUMMYFUNCTION("""COMPUTED_VALUE"""),"")</f>
        <v/>
      </c>
      <c r="X557" s="65" t="str">
        <f ca="1">IFERROR(__xludf.DUMMYFUNCTION("""COMPUTED_VALUE"""),"")</f>
        <v/>
      </c>
      <c r="Y557" s="65" t="str">
        <f ca="1">IFERROR(__xludf.DUMMYFUNCTION("""COMPUTED_VALUE"""),"")</f>
        <v/>
      </c>
      <c r="Z557" s="65" t="str">
        <f ca="1">IFERROR(__xludf.DUMMYFUNCTION("""COMPUTED_VALUE"""),"")</f>
        <v/>
      </c>
      <c r="AA557" s="65" t="str">
        <f ca="1">IFERROR(__xludf.DUMMYFUNCTION("""COMPUTED_VALUE"""),"")</f>
        <v/>
      </c>
      <c r="AB557" s="65" t="str">
        <f ca="1">IFERROR(__xludf.DUMMYFUNCTION("""COMPUTED_VALUE"""),"")</f>
        <v/>
      </c>
      <c r="AC557" s="65" t="str">
        <f ca="1">IFERROR(__xludf.DUMMYFUNCTION("""COMPUTED_VALUE"""),"")</f>
        <v/>
      </c>
      <c r="AD557" s="65" t="str">
        <f ca="1">IFERROR(__xludf.DUMMYFUNCTION("""COMPUTED_VALUE"""),"")</f>
        <v/>
      </c>
      <c r="AE557" s="65" t="str">
        <f ca="1">IFERROR(__xludf.DUMMYFUNCTION("""COMPUTED_VALUE"""),"")</f>
        <v/>
      </c>
      <c r="AF557" s="65" t="str">
        <f ca="1">IFERROR(__xludf.DUMMYFUNCTION("""COMPUTED_VALUE"""),"")</f>
        <v/>
      </c>
      <c r="AG557" s="65" t="str">
        <f ca="1">IFERROR(__xludf.DUMMYFUNCTION("""COMPUTED_VALUE"""),"")</f>
        <v/>
      </c>
    </row>
    <row r="558" spans="1:33" ht="13">
      <c r="A558" s="63">
        <v>5</v>
      </c>
      <c r="B558" s="64" t="str">
        <f ca="1">IFERROR(__xludf.DUMMYFUNCTION("""COMPUTED_VALUE"""),"I.E. SAN MATEO SEDE A")</f>
        <v>I.E. SAN MATEO SEDE A</v>
      </c>
      <c r="C558" s="65">
        <f ca="1">IFERROR(__xludf.DUMMYFUNCTION("""COMPUTED_VALUE"""),19)</f>
        <v>19</v>
      </c>
      <c r="D558" s="66" t="str">
        <f ca="1">IFERROR(__xludf.DUMMYFUNCTION("""COMPUTED_VALUE"""),"Pendiente por Digitar")</f>
        <v>Pendiente por Digitar</v>
      </c>
      <c r="E558" s="65" t="str">
        <f ca="1">IFERROR(__xludf.DUMMYFUNCTION("""COMPUTED_VALUE"""),"")</f>
        <v/>
      </c>
      <c r="F558" s="65" t="str">
        <f ca="1">IFERROR(__xludf.DUMMYFUNCTION("""COMPUTED_VALUE"""),"")</f>
        <v/>
      </c>
      <c r="G558" s="65" t="str">
        <f ca="1">IFERROR(__xludf.DUMMYFUNCTION("""COMPUTED_VALUE"""),"")</f>
        <v/>
      </c>
      <c r="H558" s="65" t="str">
        <f ca="1">IFERROR(__xludf.DUMMYFUNCTION("""COMPUTED_VALUE"""),"")</f>
        <v/>
      </c>
      <c r="I558" s="65" t="str">
        <f ca="1">IFERROR(__xludf.DUMMYFUNCTION("""COMPUTED_VALUE"""),"")</f>
        <v/>
      </c>
      <c r="J558" s="65" t="str">
        <f ca="1">IFERROR(__xludf.DUMMYFUNCTION("""COMPUTED_VALUE"""),"")</f>
        <v/>
      </c>
      <c r="K558" s="65" t="str">
        <f ca="1">IFERROR(__xludf.DUMMYFUNCTION("""COMPUTED_VALUE"""),"")</f>
        <v/>
      </c>
      <c r="L558" s="65" t="str">
        <f ca="1">IFERROR(__xludf.DUMMYFUNCTION("""COMPUTED_VALUE"""),"")</f>
        <v/>
      </c>
      <c r="M558" s="65" t="str">
        <f ca="1">IFERROR(__xludf.DUMMYFUNCTION("""COMPUTED_VALUE"""),"")</f>
        <v/>
      </c>
      <c r="N558" s="65" t="str">
        <f ca="1">IFERROR(__xludf.DUMMYFUNCTION("""COMPUTED_VALUE"""),"")</f>
        <v/>
      </c>
      <c r="O558" s="65" t="str">
        <f ca="1">IFERROR(__xludf.DUMMYFUNCTION("""COMPUTED_VALUE"""),"")</f>
        <v/>
      </c>
      <c r="P558" s="65" t="str">
        <f ca="1">IFERROR(__xludf.DUMMYFUNCTION("""COMPUTED_VALUE"""),"")</f>
        <v/>
      </c>
      <c r="Q558" s="65" t="str">
        <f ca="1">IFERROR(__xludf.DUMMYFUNCTION("""COMPUTED_VALUE"""),"")</f>
        <v/>
      </c>
      <c r="R558" s="65" t="str">
        <f ca="1">IFERROR(__xludf.DUMMYFUNCTION("""COMPUTED_VALUE"""),"")</f>
        <v/>
      </c>
      <c r="S558" s="65" t="str">
        <f ca="1">IFERROR(__xludf.DUMMYFUNCTION("""COMPUTED_VALUE"""),"")</f>
        <v/>
      </c>
      <c r="T558" s="65" t="str">
        <f ca="1">IFERROR(__xludf.DUMMYFUNCTION("""COMPUTED_VALUE"""),"")</f>
        <v/>
      </c>
      <c r="U558" s="65" t="str">
        <f ca="1">IFERROR(__xludf.DUMMYFUNCTION("""COMPUTED_VALUE"""),"")</f>
        <v/>
      </c>
      <c r="V558" s="65" t="str">
        <f ca="1">IFERROR(__xludf.DUMMYFUNCTION("""COMPUTED_VALUE"""),"")</f>
        <v/>
      </c>
      <c r="W558" s="65" t="str">
        <f ca="1">IFERROR(__xludf.DUMMYFUNCTION("""COMPUTED_VALUE"""),"")</f>
        <v/>
      </c>
      <c r="X558" s="65" t="str">
        <f ca="1">IFERROR(__xludf.DUMMYFUNCTION("""COMPUTED_VALUE"""),"")</f>
        <v/>
      </c>
      <c r="Y558" s="65" t="str">
        <f ca="1">IFERROR(__xludf.DUMMYFUNCTION("""COMPUTED_VALUE"""),"")</f>
        <v/>
      </c>
      <c r="Z558" s="65" t="str">
        <f ca="1">IFERROR(__xludf.DUMMYFUNCTION("""COMPUTED_VALUE"""),"")</f>
        <v/>
      </c>
      <c r="AA558" s="65" t="str">
        <f ca="1">IFERROR(__xludf.DUMMYFUNCTION("""COMPUTED_VALUE"""),"")</f>
        <v/>
      </c>
      <c r="AB558" s="65" t="str">
        <f ca="1">IFERROR(__xludf.DUMMYFUNCTION("""COMPUTED_VALUE"""),"")</f>
        <v/>
      </c>
      <c r="AC558" s="65" t="str">
        <f ca="1">IFERROR(__xludf.DUMMYFUNCTION("""COMPUTED_VALUE"""),"")</f>
        <v/>
      </c>
      <c r="AD558" s="65" t="str">
        <f ca="1">IFERROR(__xludf.DUMMYFUNCTION("""COMPUTED_VALUE"""),"")</f>
        <v/>
      </c>
      <c r="AE558" s="65" t="str">
        <f ca="1">IFERROR(__xludf.DUMMYFUNCTION("""COMPUTED_VALUE"""),"")</f>
        <v/>
      </c>
      <c r="AF558" s="65" t="str">
        <f ca="1">IFERROR(__xludf.DUMMYFUNCTION("""COMPUTED_VALUE"""),"")</f>
        <v/>
      </c>
      <c r="AG558" s="65" t="str">
        <f ca="1">IFERROR(__xludf.DUMMYFUNCTION("""COMPUTED_VALUE"""),"")</f>
        <v/>
      </c>
    </row>
    <row r="559" spans="1:33" ht="13">
      <c r="A559" s="63">
        <v>5</v>
      </c>
      <c r="B559" s="64" t="str">
        <f ca="1">IFERROR(__xludf.DUMMYFUNCTION("""COMPUTED_VALUE"""),"I.E. SAN MATEO SEDE A")</f>
        <v>I.E. SAN MATEO SEDE A</v>
      </c>
      <c r="C559" s="65">
        <f ca="1">IFERROR(__xludf.DUMMYFUNCTION("""COMPUTED_VALUE"""),20)</f>
        <v>20</v>
      </c>
      <c r="D559" s="66" t="str">
        <f ca="1">IFERROR(__xludf.DUMMYFUNCTION("""COMPUTED_VALUE"""),"Pendiente por Digitar")</f>
        <v>Pendiente por Digitar</v>
      </c>
      <c r="E559" s="65" t="str">
        <f ca="1">IFERROR(__xludf.DUMMYFUNCTION("""COMPUTED_VALUE"""),"")</f>
        <v/>
      </c>
      <c r="F559" s="65" t="str">
        <f ca="1">IFERROR(__xludf.DUMMYFUNCTION("""COMPUTED_VALUE"""),"")</f>
        <v/>
      </c>
      <c r="G559" s="65" t="str">
        <f ca="1">IFERROR(__xludf.DUMMYFUNCTION("""COMPUTED_VALUE"""),"")</f>
        <v/>
      </c>
      <c r="H559" s="65" t="str">
        <f ca="1">IFERROR(__xludf.DUMMYFUNCTION("""COMPUTED_VALUE"""),"")</f>
        <v/>
      </c>
      <c r="I559" s="65" t="str">
        <f ca="1">IFERROR(__xludf.DUMMYFUNCTION("""COMPUTED_VALUE"""),"")</f>
        <v/>
      </c>
      <c r="J559" s="65" t="str">
        <f ca="1">IFERROR(__xludf.DUMMYFUNCTION("""COMPUTED_VALUE"""),"")</f>
        <v/>
      </c>
      <c r="K559" s="65" t="str">
        <f ca="1">IFERROR(__xludf.DUMMYFUNCTION("""COMPUTED_VALUE"""),"")</f>
        <v/>
      </c>
      <c r="L559" s="65" t="str">
        <f ca="1">IFERROR(__xludf.DUMMYFUNCTION("""COMPUTED_VALUE"""),"")</f>
        <v/>
      </c>
      <c r="M559" s="65" t="str">
        <f ca="1">IFERROR(__xludf.DUMMYFUNCTION("""COMPUTED_VALUE"""),"")</f>
        <v/>
      </c>
      <c r="N559" s="65" t="str">
        <f ca="1">IFERROR(__xludf.DUMMYFUNCTION("""COMPUTED_VALUE"""),"")</f>
        <v/>
      </c>
      <c r="O559" s="65" t="str">
        <f ca="1">IFERROR(__xludf.DUMMYFUNCTION("""COMPUTED_VALUE"""),"")</f>
        <v/>
      </c>
      <c r="P559" s="65" t="str">
        <f ca="1">IFERROR(__xludf.DUMMYFUNCTION("""COMPUTED_VALUE"""),"")</f>
        <v/>
      </c>
      <c r="Q559" s="65" t="str">
        <f ca="1">IFERROR(__xludf.DUMMYFUNCTION("""COMPUTED_VALUE"""),"")</f>
        <v/>
      </c>
      <c r="R559" s="65" t="str">
        <f ca="1">IFERROR(__xludf.DUMMYFUNCTION("""COMPUTED_VALUE"""),"")</f>
        <v/>
      </c>
      <c r="S559" s="65" t="str">
        <f ca="1">IFERROR(__xludf.DUMMYFUNCTION("""COMPUTED_VALUE"""),"")</f>
        <v/>
      </c>
      <c r="T559" s="65" t="str">
        <f ca="1">IFERROR(__xludf.DUMMYFUNCTION("""COMPUTED_VALUE"""),"")</f>
        <v/>
      </c>
      <c r="U559" s="65" t="str">
        <f ca="1">IFERROR(__xludf.DUMMYFUNCTION("""COMPUTED_VALUE"""),"")</f>
        <v/>
      </c>
      <c r="V559" s="65" t="str">
        <f ca="1">IFERROR(__xludf.DUMMYFUNCTION("""COMPUTED_VALUE"""),"")</f>
        <v/>
      </c>
      <c r="W559" s="65" t="str">
        <f ca="1">IFERROR(__xludf.DUMMYFUNCTION("""COMPUTED_VALUE"""),"")</f>
        <v/>
      </c>
      <c r="X559" s="65" t="str">
        <f ca="1">IFERROR(__xludf.DUMMYFUNCTION("""COMPUTED_VALUE"""),"")</f>
        <v/>
      </c>
      <c r="Y559" s="65" t="str">
        <f ca="1">IFERROR(__xludf.DUMMYFUNCTION("""COMPUTED_VALUE"""),"")</f>
        <v/>
      </c>
      <c r="Z559" s="65" t="str">
        <f ca="1">IFERROR(__xludf.DUMMYFUNCTION("""COMPUTED_VALUE"""),"")</f>
        <v/>
      </c>
      <c r="AA559" s="65" t="str">
        <f ca="1">IFERROR(__xludf.DUMMYFUNCTION("""COMPUTED_VALUE"""),"")</f>
        <v/>
      </c>
      <c r="AB559" s="65" t="str">
        <f ca="1">IFERROR(__xludf.DUMMYFUNCTION("""COMPUTED_VALUE"""),"")</f>
        <v/>
      </c>
      <c r="AC559" s="65" t="str">
        <f ca="1">IFERROR(__xludf.DUMMYFUNCTION("""COMPUTED_VALUE"""),"")</f>
        <v/>
      </c>
      <c r="AD559" s="65" t="str">
        <f ca="1">IFERROR(__xludf.DUMMYFUNCTION("""COMPUTED_VALUE"""),"")</f>
        <v/>
      </c>
      <c r="AE559" s="65" t="str">
        <f ca="1">IFERROR(__xludf.DUMMYFUNCTION("""COMPUTED_VALUE"""),"")</f>
        <v/>
      </c>
      <c r="AF559" s="65" t="str">
        <f ca="1">IFERROR(__xludf.DUMMYFUNCTION("""COMPUTED_VALUE"""),"")</f>
        <v/>
      </c>
      <c r="AG559" s="65" t="str">
        <f ca="1">IFERROR(__xludf.DUMMYFUNCTION("""COMPUTED_VALUE"""),"")</f>
        <v/>
      </c>
    </row>
    <row r="560" spans="1:33" ht="13">
      <c r="A560" s="63">
        <v>5</v>
      </c>
      <c r="B560" s="64" t="str">
        <f ca="1">IFERROR(__xludf.DUMMYFUNCTION("""COMPUTED_VALUE"""),"I.E. SAN MATEO SEDE A")</f>
        <v>I.E. SAN MATEO SEDE A</v>
      </c>
      <c r="C560" s="65">
        <f ca="1">IFERROR(__xludf.DUMMYFUNCTION("""COMPUTED_VALUE"""),21)</f>
        <v>21</v>
      </c>
      <c r="D560" s="66" t="str">
        <f ca="1">IFERROR(__xludf.DUMMYFUNCTION("""COMPUTED_VALUE"""),"Pendiente por Digitar")</f>
        <v>Pendiente por Digitar</v>
      </c>
      <c r="E560" s="65" t="str">
        <f ca="1">IFERROR(__xludf.DUMMYFUNCTION("""COMPUTED_VALUE"""),"")</f>
        <v/>
      </c>
      <c r="F560" s="65" t="str">
        <f ca="1">IFERROR(__xludf.DUMMYFUNCTION("""COMPUTED_VALUE"""),"")</f>
        <v/>
      </c>
      <c r="G560" s="65" t="str">
        <f ca="1">IFERROR(__xludf.DUMMYFUNCTION("""COMPUTED_VALUE"""),"")</f>
        <v/>
      </c>
      <c r="H560" s="65" t="str">
        <f ca="1">IFERROR(__xludf.DUMMYFUNCTION("""COMPUTED_VALUE"""),"")</f>
        <v/>
      </c>
      <c r="I560" s="65" t="str">
        <f ca="1">IFERROR(__xludf.DUMMYFUNCTION("""COMPUTED_VALUE"""),"")</f>
        <v/>
      </c>
      <c r="J560" s="65" t="str">
        <f ca="1">IFERROR(__xludf.DUMMYFUNCTION("""COMPUTED_VALUE"""),"")</f>
        <v/>
      </c>
      <c r="K560" s="65" t="str">
        <f ca="1">IFERROR(__xludf.DUMMYFUNCTION("""COMPUTED_VALUE"""),"")</f>
        <v/>
      </c>
      <c r="L560" s="65" t="str">
        <f ca="1">IFERROR(__xludf.DUMMYFUNCTION("""COMPUTED_VALUE"""),"")</f>
        <v/>
      </c>
      <c r="M560" s="65" t="str">
        <f ca="1">IFERROR(__xludf.DUMMYFUNCTION("""COMPUTED_VALUE"""),"")</f>
        <v/>
      </c>
      <c r="N560" s="65" t="str">
        <f ca="1">IFERROR(__xludf.DUMMYFUNCTION("""COMPUTED_VALUE"""),"")</f>
        <v/>
      </c>
      <c r="O560" s="65" t="str">
        <f ca="1">IFERROR(__xludf.DUMMYFUNCTION("""COMPUTED_VALUE"""),"")</f>
        <v/>
      </c>
      <c r="P560" s="65" t="str">
        <f ca="1">IFERROR(__xludf.DUMMYFUNCTION("""COMPUTED_VALUE"""),"")</f>
        <v/>
      </c>
      <c r="Q560" s="65" t="str">
        <f ca="1">IFERROR(__xludf.DUMMYFUNCTION("""COMPUTED_VALUE"""),"")</f>
        <v/>
      </c>
      <c r="R560" s="65" t="str">
        <f ca="1">IFERROR(__xludf.DUMMYFUNCTION("""COMPUTED_VALUE"""),"")</f>
        <v/>
      </c>
      <c r="S560" s="65" t="str">
        <f ca="1">IFERROR(__xludf.DUMMYFUNCTION("""COMPUTED_VALUE"""),"")</f>
        <v/>
      </c>
      <c r="T560" s="65" t="str">
        <f ca="1">IFERROR(__xludf.DUMMYFUNCTION("""COMPUTED_VALUE"""),"")</f>
        <v/>
      </c>
      <c r="U560" s="65" t="str">
        <f ca="1">IFERROR(__xludf.DUMMYFUNCTION("""COMPUTED_VALUE"""),"")</f>
        <v/>
      </c>
      <c r="V560" s="65" t="str">
        <f ca="1">IFERROR(__xludf.DUMMYFUNCTION("""COMPUTED_VALUE"""),"")</f>
        <v/>
      </c>
      <c r="W560" s="65" t="str">
        <f ca="1">IFERROR(__xludf.DUMMYFUNCTION("""COMPUTED_VALUE"""),"")</f>
        <v/>
      </c>
      <c r="X560" s="65" t="str">
        <f ca="1">IFERROR(__xludf.DUMMYFUNCTION("""COMPUTED_VALUE"""),"")</f>
        <v/>
      </c>
      <c r="Y560" s="65" t="str">
        <f ca="1">IFERROR(__xludf.DUMMYFUNCTION("""COMPUTED_VALUE"""),"")</f>
        <v/>
      </c>
      <c r="Z560" s="65" t="str">
        <f ca="1">IFERROR(__xludf.DUMMYFUNCTION("""COMPUTED_VALUE"""),"")</f>
        <v/>
      </c>
      <c r="AA560" s="65" t="str">
        <f ca="1">IFERROR(__xludf.DUMMYFUNCTION("""COMPUTED_VALUE"""),"")</f>
        <v/>
      </c>
      <c r="AB560" s="65" t="str">
        <f ca="1">IFERROR(__xludf.DUMMYFUNCTION("""COMPUTED_VALUE"""),"")</f>
        <v/>
      </c>
      <c r="AC560" s="65" t="str">
        <f ca="1">IFERROR(__xludf.DUMMYFUNCTION("""COMPUTED_VALUE"""),"")</f>
        <v/>
      </c>
      <c r="AD560" s="65" t="str">
        <f ca="1">IFERROR(__xludf.DUMMYFUNCTION("""COMPUTED_VALUE"""),"")</f>
        <v/>
      </c>
      <c r="AE560" s="65" t="str">
        <f ca="1">IFERROR(__xludf.DUMMYFUNCTION("""COMPUTED_VALUE"""),"")</f>
        <v/>
      </c>
      <c r="AF560" s="65" t="str">
        <f ca="1">IFERROR(__xludf.DUMMYFUNCTION("""COMPUTED_VALUE"""),"")</f>
        <v/>
      </c>
      <c r="AG560" s="65" t="str">
        <f ca="1">IFERROR(__xludf.DUMMYFUNCTION("""COMPUTED_VALUE"""),"")</f>
        <v/>
      </c>
    </row>
    <row r="561" spans="1:33" ht="13">
      <c r="A561" s="63">
        <v>5</v>
      </c>
      <c r="B561" s="64" t="str">
        <f ca="1">IFERROR(__xludf.DUMMYFUNCTION("""COMPUTED_VALUE"""),"I.E. SAN MATEO SEDE A")</f>
        <v>I.E. SAN MATEO SEDE A</v>
      </c>
      <c r="C561" s="65">
        <f ca="1">IFERROR(__xludf.DUMMYFUNCTION("""COMPUTED_VALUE"""),22)</f>
        <v>22</v>
      </c>
      <c r="D561" s="66" t="str">
        <f ca="1">IFERROR(__xludf.DUMMYFUNCTION("""COMPUTED_VALUE"""),"Pendiente por Digitar")</f>
        <v>Pendiente por Digitar</v>
      </c>
      <c r="E561" s="65" t="str">
        <f ca="1">IFERROR(__xludf.DUMMYFUNCTION("""COMPUTED_VALUE"""),"")</f>
        <v/>
      </c>
      <c r="F561" s="65" t="str">
        <f ca="1">IFERROR(__xludf.DUMMYFUNCTION("""COMPUTED_VALUE"""),"")</f>
        <v/>
      </c>
      <c r="G561" s="65" t="str">
        <f ca="1">IFERROR(__xludf.DUMMYFUNCTION("""COMPUTED_VALUE"""),"")</f>
        <v/>
      </c>
      <c r="H561" s="65" t="str">
        <f ca="1">IFERROR(__xludf.DUMMYFUNCTION("""COMPUTED_VALUE"""),"")</f>
        <v/>
      </c>
      <c r="I561" s="65" t="str">
        <f ca="1">IFERROR(__xludf.DUMMYFUNCTION("""COMPUTED_VALUE"""),"")</f>
        <v/>
      </c>
      <c r="J561" s="65" t="str">
        <f ca="1">IFERROR(__xludf.DUMMYFUNCTION("""COMPUTED_VALUE"""),"")</f>
        <v/>
      </c>
      <c r="K561" s="65" t="str">
        <f ca="1">IFERROR(__xludf.DUMMYFUNCTION("""COMPUTED_VALUE"""),"")</f>
        <v/>
      </c>
      <c r="L561" s="65" t="str">
        <f ca="1">IFERROR(__xludf.DUMMYFUNCTION("""COMPUTED_VALUE"""),"")</f>
        <v/>
      </c>
      <c r="M561" s="65" t="str">
        <f ca="1">IFERROR(__xludf.DUMMYFUNCTION("""COMPUTED_VALUE"""),"")</f>
        <v/>
      </c>
      <c r="N561" s="65" t="str">
        <f ca="1">IFERROR(__xludf.DUMMYFUNCTION("""COMPUTED_VALUE"""),"")</f>
        <v/>
      </c>
      <c r="O561" s="65" t="str">
        <f ca="1">IFERROR(__xludf.DUMMYFUNCTION("""COMPUTED_VALUE"""),"")</f>
        <v/>
      </c>
      <c r="P561" s="65" t="str">
        <f ca="1">IFERROR(__xludf.DUMMYFUNCTION("""COMPUTED_VALUE"""),"")</f>
        <v/>
      </c>
      <c r="Q561" s="65" t="str">
        <f ca="1">IFERROR(__xludf.DUMMYFUNCTION("""COMPUTED_VALUE"""),"")</f>
        <v/>
      </c>
      <c r="R561" s="65" t="str">
        <f ca="1">IFERROR(__xludf.DUMMYFUNCTION("""COMPUTED_VALUE"""),"")</f>
        <v/>
      </c>
      <c r="S561" s="65" t="str">
        <f ca="1">IFERROR(__xludf.DUMMYFUNCTION("""COMPUTED_VALUE"""),"")</f>
        <v/>
      </c>
      <c r="T561" s="65" t="str">
        <f ca="1">IFERROR(__xludf.DUMMYFUNCTION("""COMPUTED_VALUE"""),"")</f>
        <v/>
      </c>
      <c r="U561" s="65" t="str">
        <f ca="1">IFERROR(__xludf.DUMMYFUNCTION("""COMPUTED_VALUE"""),"")</f>
        <v/>
      </c>
      <c r="V561" s="65" t="str">
        <f ca="1">IFERROR(__xludf.DUMMYFUNCTION("""COMPUTED_VALUE"""),"")</f>
        <v/>
      </c>
      <c r="W561" s="65" t="str">
        <f ca="1">IFERROR(__xludf.DUMMYFUNCTION("""COMPUTED_VALUE"""),"")</f>
        <v/>
      </c>
      <c r="X561" s="65" t="str">
        <f ca="1">IFERROR(__xludf.DUMMYFUNCTION("""COMPUTED_VALUE"""),"")</f>
        <v/>
      </c>
      <c r="Y561" s="65" t="str">
        <f ca="1">IFERROR(__xludf.DUMMYFUNCTION("""COMPUTED_VALUE"""),"")</f>
        <v/>
      </c>
      <c r="Z561" s="65" t="str">
        <f ca="1">IFERROR(__xludf.DUMMYFUNCTION("""COMPUTED_VALUE"""),"")</f>
        <v/>
      </c>
      <c r="AA561" s="65" t="str">
        <f ca="1">IFERROR(__xludf.DUMMYFUNCTION("""COMPUTED_VALUE"""),"")</f>
        <v/>
      </c>
      <c r="AB561" s="65" t="str">
        <f ca="1">IFERROR(__xludf.DUMMYFUNCTION("""COMPUTED_VALUE"""),"")</f>
        <v/>
      </c>
      <c r="AC561" s="65" t="str">
        <f ca="1">IFERROR(__xludf.DUMMYFUNCTION("""COMPUTED_VALUE"""),"")</f>
        <v/>
      </c>
      <c r="AD561" s="65" t="str">
        <f ca="1">IFERROR(__xludf.DUMMYFUNCTION("""COMPUTED_VALUE"""),"")</f>
        <v/>
      </c>
      <c r="AE561" s="65" t="str">
        <f ca="1">IFERROR(__xludf.DUMMYFUNCTION("""COMPUTED_VALUE"""),"")</f>
        <v/>
      </c>
      <c r="AF561" s="65" t="str">
        <f ca="1">IFERROR(__xludf.DUMMYFUNCTION("""COMPUTED_VALUE"""),"")</f>
        <v/>
      </c>
      <c r="AG561" s="65" t="str">
        <f ca="1">IFERROR(__xludf.DUMMYFUNCTION("""COMPUTED_VALUE"""),"")</f>
        <v/>
      </c>
    </row>
    <row r="562" spans="1:33" ht="13">
      <c r="A562" s="63">
        <v>5</v>
      </c>
      <c r="B562" s="64" t="str">
        <f ca="1">IFERROR(__xludf.DUMMYFUNCTION("""COMPUTED_VALUE"""),"I.E. SAN MATEO SEDE A")</f>
        <v>I.E. SAN MATEO SEDE A</v>
      </c>
      <c r="C562" s="65">
        <f ca="1">IFERROR(__xludf.DUMMYFUNCTION("""COMPUTED_VALUE"""),23)</f>
        <v>23</v>
      </c>
      <c r="D562" s="66" t="str">
        <f ca="1">IFERROR(__xludf.DUMMYFUNCTION("""COMPUTED_VALUE"""),"Pendiente por Digitar")</f>
        <v>Pendiente por Digitar</v>
      </c>
      <c r="E562" s="65" t="str">
        <f ca="1">IFERROR(__xludf.DUMMYFUNCTION("""COMPUTED_VALUE"""),"")</f>
        <v/>
      </c>
      <c r="F562" s="65" t="str">
        <f ca="1">IFERROR(__xludf.DUMMYFUNCTION("""COMPUTED_VALUE"""),"")</f>
        <v/>
      </c>
      <c r="G562" s="65" t="str">
        <f ca="1">IFERROR(__xludf.DUMMYFUNCTION("""COMPUTED_VALUE"""),"")</f>
        <v/>
      </c>
      <c r="H562" s="65" t="str">
        <f ca="1">IFERROR(__xludf.DUMMYFUNCTION("""COMPUTED_VALUE"""),"")</f>
        <v/>
      </c>
      <c r="I562" s="65" t="str">
        <f ca="1">IFERROR(__xludf.DUMMYFUNCTION("""COMPUTED_VALUE"""),"")</f>
        <v/>
      </c>
      <c r="J562" s="65" t="str">
        <f ca="1">IFERROR(__xludf.DUMMYFUNCTION("""COMPUTED_VALUE"""),"")</f>
        <v/>
      </c>
      <c r="K562" s="65" t="str">
        <f ca="1">IFERROR(__xludf.DUMMYFUNCTION("""COMPUTED_VALUE"""),"")</f>
        <v/>
      </c>
      <c r="L562" s="65" t="str">
        <f ca="1">IFERROR(__xludf.DUMMYFUNCTION("""COMPUTED_VALUE"""),"")</f>
        <v/>
      </c>
      <c r="M562" s="65" t="str">
        <f ca="1">IFERROR(__xludf.DUMMYFUNCTION("""COMPUTED_VALUE"""),"")</f>
        <v/>
      </c>
      <c r="N562" s="65" t="str">
        <f ca="1">IFERROR(__xludf.DUMMYFUNCTION("""COMPUTED_VALUE"""),"")</f>
        <v/>
      </c>
      <c r="O562" s="65" t="str">
        <f ca="1">IFERROR(__xludf.DUMMYFUNCTION("""COMPUTED_VALUE"""),"")</f>
        <v/>
      </c>
      <c r="P562" s="65" t="str">
        <f ca="1">IFERROR(__xludf.DUMMYFUNCTION("""COMPUTED_VALUE"""),"")</f>
        <v/>
      </c>
      <c r="Q562" s="65" t="str">
        <f ca="1">IFERROR(__xludf.DUMMYFUNCTION("""COMPUTED_VALUE"""),"")</f>
        <v/>
      </c>
      <c r="R562" s="65" t="str">
        <f ca="1">IFERROR(__xludf.DUMMYFUNCTION("""COMPUTED_VALUE"""),"")</f>
        <v/>
      </c>
      <c r="S562" s="65" t="str">
        <f ca="1">IFERROR(__xludf.DUMMYFUNCTION("""COMPUTED_VALUE"""),"")</f>
        <v/>
      </c>
      <c r="T562" s="65" t="str">
        <f ca="1">IFERROR(__xludf.DUMMYFUNCTION("""COMPUTED_VALUE"""),"")</f>
        <v/>
      </c>
      <c r="U562" s="65" t="str">
        <f ca="1">IFERROR(__xludf.DUMMYFUNCTION("""COMPUTED_VALUE"""),"")</f>
        <v/>
      </c>
      <c r="V562" s="65" t="str">
        <f ca="1">IFERROR(__xludf.DUMMYFUNCTION("""COMPUTED_VALUE"""),"")</f>
        <v/>
      </c>
      <c r="W562" s="65" t="str">
        <f ca="1">IFERROR(__xludf.DUMMYFUNCTION("""COMPUTED_VALUE"""),"")</f>
        <v/>
      </c>
      <c r="X562" s="65" t="str">
        <f ca="1">IFERROR(__xludf.DUMMYFUNCTION("""COMPUTED_VALUE"""),"")</f>
        <v/>
      </c>
      <c r="Y562" s="65" t="str">
        <f ca="1">IFERROR(__xludf.DUMMYFUNCTION("""COMPUTED_VALUE"""),"")</f>
        <v/>
      </c>
      <c r="Z562" s="65" t="str">
        <f ca="1">IFERROR(__xludf.DUMMYFUNCTION("""COMPUTED_VALUE"""),"")</f>
        <v/>
      </c>
      <c r="AA562" s="65" t="str">
        <f ca="1">IFERROR(__xludf.DUMMYFUNCTION("""COMPUTED_VALUE"""),"")</f>
        <v/>
      </c>
      <c r="AB562" s="65" t="str">
        <f ca="1">IFERROR(__xludf.DUMMYFUNCTION("""COMPUTED_VALUE"""),"")</f>
        <v/>
      </c>
      <c r="AC562" s="65" t="str">
        <f ca="1">IFERROR(__xludf.DUMMYFUNCTION("""COMPUTED_VALUE"""),"")</f>
        <v/>
      </c>
      <c r="AD562" s="65" t="str">
        <f ca="1">IFERROR(__xludf.DUMMYFUNCTION("""COMPUTED_VALUE"""),"")</f>
        <v/>
      </c>
      <c r="AE562" s="65" t="str">
        <f ca="1">IFERROR(__xludf.DUMMYFUNCTION("""COMPUTED_VALUE"""),"")</f>
        <v/>
      </c>
      <c r="AF562" s="65" t="str">
        <f ca="1">IFERROR(__xludf.DUMMYFUNCTION("""COMPUTED_VALUE"""),"")</f>
        <v/>
      </c>
      <c r="AG562" s="65" t="str">
        <f ca="1">IFERROR(__xludf.DUMMYFUNCTION("""COMPUTED_VALUE"""),"")</f>
        <v/>
      </c>
    </row>
    <row r="563" spans="1:33" ht="13">
      <c r="A563" s="63">
        <v>5</v>
      </c>
      <c r="B563" s="64" t="str">
        <f ca="1">IFERROR(__xludf.DUMMYFUNCTION("""COMPUTED_VALUE"""),"I.E. SAN MATEO SEDE A")</f>
        <v>I.E. SAN MATEO SEDE A</v>
      </c>
      <c r="C563" s="65">
        <f ca="1">IFERROR(__xludf.DUMMYFUNCTION("""COMPUTED_VALUE"""),24)</f>
        <v>24</v>
      </c>
      <c r="D563" s="66" t="str">
        <f ca="1">IFERROR(__xludf.DUMMYFUNCTION("""COMPUTED_VALUE"""),"Pendiente por Digitar")</f>
        <v>Pendiente por Digitar</v>
      </c>
      <c r="E563" s="65" t="str">
        <f ca="1">IFERROR(__xludf.DUMMYFUNCTION("""COMPUTED_VALUE"""),"")</f>
        <v/>
      </c>
      <c r="F563" s="65" t="str">
        <f ca="1">IFERROR(__xludf.DUMMYFUNCTION("""COMPUTED_VALUE"""),"")</f>
        <v/>
      </c>
      <c r="G563" s="65" t="str">
        <f ca="1">IFERROR(__xludf.DUMMYFUNCTION("""COMPUTED_VALUE"""),"")</f>
        <v/>
      </c>
      <c r="H563" s="65" t="str">
        <f ca="1">IFERROR(__xludf.DUMMYFUNCTION("""COMPUTED_VALUE"""),"")</f>
        <v/>
      </c>
      <c r="I563" s="65" t="str">
        <f ca="1">IFERROR(__xludf.DUMMYFUNCTION("""COMPUTED_VALUE"""),"")</f>
        <v/>
      </c>
      <c r="J563" s="65" t="str">
        <f ca="1">IFERROR(__xludf.DUMMYFUNCTION("""COMPUTED_VALUE"""),"")</f>
        <v/>
      </c>
      <c r="K563" s="65" t="str">
        <f ca="1">IFERROR(__xludf.DUMMYFUNCTION("""COMPUTED_VALUE"""),"")</f>
        <v/>
      </c>
      <c r="L563" s="65" t="str">
        <f ca="1">IFERROR(__xludf.DUMMYFUNCTION("""COMPUTED_VALUE"""),"")</f>
        <v/>
      </c>
      <c r="M563" s="65" t="str">
        <f ca="1">IFERROR(__xludf.DUMMYFUNCTION("""COMPUTED_VALUE"""),"")</f>
        <v/>
      </c>
      <c r="N563" s="65" t="str">
        <f ca="1">IFERROR(__xludf.DUMMYFUNCTION("""COMPUTED_VALUE"""),"")</f>
        <v/>
      </c>
      <c r="O563" s="65" t="str">
        <f ca="1">IFERROR(__xludf.DUMMYFUNCTION("""COMPUTED_VALUE"""),"")</f>
        <v/>
      </c>
      <c r="P563" s="65" t="str">
        <f ca="1">IFERROR(__xludf.DUMMYFUNCTION("""COMPUTED_VALUE"""),"")</f>
        <v/>
      </c>
      <c r="Q563" s="65" t="str">
        <f ca="1">IFERROR(__xludf.DUMMYFUNCTION("""COMPUTED_VALUE"""),"")</f>
        <v/>
      </c>
      <c r="R563" s="65" t="str">
        <f ca="1">IFERROR(__xludf.DUMMYFUNCTION("""COMPUTED_VALUE"""),"")</f>
        <v/>
      </c>
      <c r="S563" s="65" t="str">
        <f ca="1">IFERROR(__xludf.DUMMYFUNCTION("""COMPUTED_VALUE"""),"")</f>
        <v/>
      </c>
      <c r="T563" s="65" t="str">
        <f ca="1">IFERROR(__xludf.DUMMYFUNCTION("""COMPUTED_VALUE"""),"")</f>
        <v/>
      </c>
      <c r="U563" s="65" t="str">
        <f ca="1">IFERROR(__xludf.DUMMYFUNCTION("""COMPUTED_VALUE"""),"")</f>
        <v/>
      </c>
      <c r="V563" s="65" t="str">
        <f ca="1">IFERROR(__xludf.DUMMYFUNCTION("""COMPUTED_VALUE"""),"")</f>
        <v/>
      </c>
      <c r="W563" s="65" t="str">
        <f ca="1">IFERROR(__xludf.DUMMYFUNCTION("""COMPUTED_VALUE"""),"")</f>
        <v/>
      </c>
      <c r="X563" s="65" t="str">
        <f ca="1">IFERROR(__xludf.DUMMYFUNCTION("""COMPUTED_VALUE"""),"")</f>
        <v/>
      </c>
      <c r="Y563" s="65" t="str">
        <f ca="1">IFERROR(__xludf.DUMMYFUNCTION("""COMPUTED_VALUE"""),"")</f>
        <v/>
      </c>
      <c r="Z563" s="65" t="str">
        <f ca="1">IFERROR(__xludf.DUMMYFUNCTION("""COMPUTED_VALUE"""),"")</f>
        <v/>
      </c>
      <c r="AA563" s="65" t="str">
        <f ca="1">IFERROR(__xludf.DUMMYFUNCTION("""COMPUTED_VALUE"""),"")</f>
        <v/>
      </c>
      <c r="AB563" s="65" t="str">
        <f ca="1">IFERROR(__xludf.DUMMYFUNCTION("""COMPUTED_VALUE"""),"")</f>
        <v/>
      </c>
      <c r="AC563" s="65" t="str">
        <f ca="1">IFERROR(__xludf.DUMMYFUNCTION("""COMPUTED_VALUE"""),"")</f>
        <v/>
      </c>
      <c r="AD563" s="65" t="str">
        <f ca="1">IFERROR(__xludf.DUMMYFUNCTION("""COMPUTED_VALUE"""),"")</f>
        <v/>
      </c>
      <c r="AE563" s="65" t="str">
        <f ca="1">IFERROR(__xludf.DUMMYFUNCTION("""COMPUTED_VALUE"""),"")</f>
        <v/>
      </c>
      <c r="AF563" s="65" t="str">
        <f ca="1">IFERROR(__xludf.DUMMYFUNCTION("""COMPUTED_VALUE"""),"")</f>
        <v/>
      </c>
      <c r="AG563" s="65" t="str">
        <f ca="1">IFERROR(__xludf.DUMMYFUNCTION("""COMPUTED_VALUE"""),"")</f>
        <v/>
      </c>
    </row>
    <row r="564" spans="1:33" ht="13">
      <c r="A564" s="63">
        <v>5</v>
      </c>
      <c r="B564" s="64" t="str">
        <f ca="1">IFERROR(__xludf.DUMMYFUNCTION("""COMPUTED_VALUE"""),"I.E. SAN MATEO SEDE A")</f>
        <v>I.E. SAN MATEO SEDE A</v>
      </c>
      <c r="C564" s="65">
        <f ca="1">IFERROR(__xludf.DUMMYFUNCTION("""COMPUTED_VALUE"""),25)</f>
        <v>25</v>
      </c>
      <c r="D564" s="66" t="str">
        <f ca="1">IFERROR(__xludf.DUMMYFUNCTION("""COMPUTED_VALUE"""),"Pendiente por Digitar")</f>
        <v>Pendiente por Digitar</v>
      </c>
      <c r="E564" s="65" t="str">
        <f ca="1">IFERROR(__xludf.DUMMYFUNCTION("""COMPUTED_VALUE"""),"")</f>
        <v/>
      </c>
      <c r="F564" s="65" t="str">
        <f ca="1">IFERROR(__xludf.DUMMYFUNCTION("""COMPUTED_VALUE"""),"")</f>
        <v/>
      </c>
      <c r="G564" s="65" t="str">
        <f ca="1">IFERROR(__xludf.DUMMYFUNCTION("""COMPUTED_VALUE"""),"")</f>
        <v/>
      </c>
      <c r="H564" s="65" t="str">
        <f ca="1">IFERROR(__xludf.DUMMYFUNCTION("""COMPUTED_VALUE"""),"")</f>
        <v/>
      </c>
      <c r="I564" s="65" t="str">
        <f ca="1">IFERROR(__xludf.DUMMYFUNCTION("""COMPUTED_VALUE"""),"")</f>
        <v/>
      </c>
      <c r="J564" s="65" t="str">
        <f ca="1">IFERROR(__xludf.DUMMYFUNCTION("""COMPUTED_VALUE"""),"")</f>
        <v/>
      </c>
      <c r="K564" s="65" t="str">
        <f ca="1">IFERROR(__xludf.DUMMYFUNCTION("""COMPUTED_VALUE"""),"")</f>
        <v/>
      </c>
      <c r="L564" s="65" t="str">
        <f ca="1">IFERROR(__xludf.DUMMYFUNCTION("""COMPUTED_VALUE"""),"")</f>
        <v/>
      </c>
      <c r="M564" s="65" t="str">
        <f ca="1">IFERROR(__xludf.DUMMYFUNCTION("""COMPUTED_VALUE"""),"")</f>
        <v/>
      </c>
      <c r="N564" s="65" t="str">
        <f ca="1">IFERROR(__xludf.DUMMYFUNCTION("""COMPUTED_VALUE"""),"")</f>
        <v/>
      </c>
      <c r="O564" s="65" t="str">
        <f ca="1">IFERROR(__xludf.DUMMYFUNCTION("""COMPUTED_VALUE"""),"")</f>
        <v/>
      </c>
      <c r="P564" s="65" t="str">
        <f ca="1">IFERROR(__xludf.DUMMYFUNCTION("""COMPUTED_VALUE"""),"")</f>
        <v/>
      </c>
      <c r="Q564" s="65" t="str">
        <f ca="1">IFERROR(__xludf.DUMMYFUNCTION("""COMPUTED_VALUE"""),"")</f>
        <v/>
      </c>
      <c r="R564" s="65" t="str">
        <f ca="1">IFERROR(__xludf.DUMMYFUNCTION("""COMPUTED_VALUE"""),"")</f>
        <v/>
      </c>
      <c r="S564" s="65" t="str">
        <f ca="1">IFERROR(__xludf.DUMMYFUNCTION("""COMPUTED_VALUE"""),"")</f>
        <v/>
      </c>
      <c r="T564" s="65" t="str">
        <f ca="1">IFERROR(__xludf.DUMMYFUNCTION("""COMPUTED_VALUE"""),"")</f>
        <v/>
      </c>
      <c r="U564" s="65" t="str">
        <f ca="1">IFERROR(__xludf.DUMMYFUNCTION("""COMPUTED_VALUE"""),"")</f>
        <v/>
      </c>
      <c r="V564" s="65" t="str">
        <f ca="1">IFERROR(__xludf.DUMMYFUNCTION("""COMPUTED_VALUE"""),"")</f>
        <v/>
      </c>
      <c r="W564" s="65" t="str">
        <f ca="1">IFERROR(__xludf.DUMMYFUNCTION("""COMPUTED_VALUE"""),"")</f>
        <v/>
      </c>
      <c r="X564" s="65" t="str">
        <f ca="1">IFERROR(__xludf.DUMMYFUNCTION("""COMPUTED_VALUE"""),"")</f>
        <v/>
      </c>
      <c r="Y564" s="65" t="str">
        <f ca="1">IFERROR(__xludf.DUMMYFUNCTION("""COMPUTED_VALUE"""),"")</f>
        <v/>
      </c>
      <c r="Z564" s="65" t="str">
        <f ca="1">IFERROR(__xludf.DUMMYFUNCTION("""COMPUTED_VALUE"""),"")</f>
        <v/>
      </c>
      <c r="AA564" s="65" t="str">
        <f ca="1">IFERROR(__xludf.DUMMYFUNCTION("""COMPUTED_VALUE"""),"")</f>
        <v/>
      </c>
      <c r="AB564" s="65" t="str">
        <f ca="1">IFERROR(__xludf.DUMMYFUNCTION("""COMPUTED_VALUE"""),"")</f>
        <v/>
      </c>
      <c r="AC564" s="65" t="str">
        <f ca="1">IFERROR(__xludf.DUMMYFUNCTION("""COMPUTED_VALUE"""),"")</f>
        <v/>
      </c>
      <c r="AD564" s="65" t="str">
        <f ca="1">IFERROR(__xludf.DUMMYFUNCTION("""COMPUTED_VALUE"""),"")</f>
        <v/>
      </c>
      <c r="AE564" s="65" t="str">
        <f ca="1">IFERROR(__xludf.DUMMYFUNCTION("""COMPUTED_VALUE"""),"")</f>
        <v/>
      </c>
      <c r="AF564" s="65" t="str">
        <f ca="1">IFERROR(__xludf.DUMMYFUNCTION("""COMPUTED_VALUE"""),"")</f>
        <v/>
      </c>
      <c r="AG564" s="65" t="str">
        <f ca="1">IFERROR(__xludf.DUMMYFUNCTION("""COMPUTED_VALUE"""),"")</f>
        <v/>
      </c>
    </row>
    <row r="565" spans="1:33" ht="13">
      <c r="A565" s="63">
        <v>5</v>
      </c>
      <c r="B565" s="64" t="str">
        <f ca="1">IFERROR(__xludf.DUMMYFUNCTION("""COMPUTED_VALUE"""),"I.E. SAN MATEO SEDE A")</f>
        <v>I.E. SAN MATEO SEDE A</v>
      </c>
      <c r="C565" s="65">
        <f ca="1">IFERROR(__xludf.DUMMYFUNCTION("""COMPUTED_VALUE"""),26)</f>
        <v>26</v>
      </c>
      <c r="D565" s="66" t="str">
        <f ca="1">IFERROR(__xludf.DUMMYFUNCTION("""COMPUTED_VALUE"""),"Pendiente por Digitar")</f>
        <v>Pendiente por Digitar</v>
      </c>
      <c r="E565" s="65" t="str">
        <f ca="1">IFERROR(__xludf.DUMMYFUNCTION("""COMPUTED_VALUE"""),"")</f>
        <v/>
      </c>
      <c r="F565" s="65" t="str">
        <f ca="1">IFERROR(__xludf.DUMMYFUNCTION("""COMPUTED_VALUE"""),"")</f>
        <v/>
      </c>
      <c r="G565" s="65" t="str">
        <f ca="1">IFERROR(__xludf.DUMMYFUNCTION("""COMPUTED_VALUE"""),"")</f>
        <v/>
      </c>
      <c r="H565" s="65" t="str">
        <f ca="1">IFERROR(__xludf.DUMMYFUNCTION("""COMPUTED_VALUE"""),"")</f>
        <v/>
      </c>
      <c r="I565" s="65" t="str">
        <f ca="1">IFERROR(__xludf.DUMMYFUNCTION("""COMPUTED_VALUE"""),"")</f>
        <v/>
      </c>
      <c r="J565" s="65" t="str">
        <f ca="1">IFERROR(__xludf.DUMMYFUNCTION("""COMPUTED_VALUE"""),"")</f>
        <v/>
      </c>
      <c r="K565" s="65" t="str">
        <f ca="1">IFERROR(__xludf.DUMMYFUNCTION("""COMPUTED_VALUE"""),"")</f>
        <v/>
      </c>
      <c r="L565" s="65" t="str">
        <f ca="1">IFERROR(__xludf.DUMMYFUNCTION("""COMPUTED_VALUE"""),"")</f>
        <v/>
      </c>
      <c r="M565" s="65" t="str">
        <f ca="1">IFERROR(__xludf.DUMMYFUNCTION("""COMPUTED_VALUE"""),"")</f>
        <v/>
      </c>
      <c r="N565" s="65" t="str">
        <f ca="1">IFERROR(__xludf.DUMMYFUNCTION("""COMPUTED_VALUE"""),"")</f>
        <v/>
      </c>
      <c r="O565" s="65" t="str">
        <f ca="1">IFERROR(__xludf.DUMMYFUNCTION("""COMPUTED_VALUE"""),"")</f>
        <v/>
      </c>
      <c r="P565" s="65" t="str">
        <f ca="1">IFERROR(__xludf.DUMMYFUNCTION("""COMPUTED_VALUE"""),"")</f>
        <v/>
      </c>
      <c r="Q565" s="65" t="str">
        <f ca="1">IFERROR(__xludf.DUMMYFUNCTION("""COMPUTED_VALUE"""),"")</f>
        <v/>
      </c>
      <c r="R565" s="65" t="str">
        <f ca="1">IFERROR(__xludf.DUMMYFUNCTION("""COMPUTED_VALUE"""),"")</f>
        <v/>
      </c>
      <c r="S565" s="65" t="str">
        <f ca="1">IFERROR(__xludf.DUMMYFUNCTION("""COMPUTED_VALUE"""),"")</f>
        <v/>
      </c>
      <c r="T565" s="65" t="str">
        <f ca="1">IFERROR(__xludf.DUMMYFUNCTION("""COMPUTED_VALUE"""),"")</f>
        <v/>
      </c>
      <c r="U565" s="65" t="str">
        <f ca="1">IFERROR(__xludf.DUMMYFUNCTION("""COMPUTED_VALUE"""),"")</f>
        <v/>
      </c>
      <c r="V565" s="65" t="str">
        <f ca="1">IFERROR(__xludf.DUMMYFUNCTION("""COMPUTED_VALUE"""),"")</f>
        <v/>
      </c>
      <c r="W565" s="65" t="str">
        <f ca="1">IFERROR(__xludf.DUMMYFUNCTION("""COMPUTED_VALUE"""),"")</f>
        <v/>
      </c>
      <c r="X565" s="65" t="str">
        <f ca="1">IFERROR(__xludf.DUMMYFUNCTION("""COMPUTED_VALUE"""),"")</f>
        <v/>
      </c>
      <c r="Y565" s="65" t="str">
        <f ca="1">IFERROR(__xludf.DUMMYFUNCTION("""COMPUTED_VALUE"""),"")</f>
        <v/>
      </c>
      <c r="Z565" s="65" t="str">
        <f ca="1">IFERROR(__xludf.DUMMYFUNCTION("""COMPUTED_VALUE"""),"")</f>
        <v/>
      </c>
      <c r="AA565" s="65" t="str">
        <f ca="1">IFERROR(__xludf.DUMMYFUNCTION("""COMPUTED_VALUE"""),"")</f>
        <v/>
      </c>
      <c r="AB565" s="65" t="str">
        <f ca="1">IFERROR(__xludf.DUMMYFUNCTION("""COMPUTED_VALUE"""),"")</f>
        <v/>
      </c>
      <c r="AC565" s="65" t="str">
        <f ca="1">IFERROR(__xludf.DUMMYFUNCTION("""COMPUTED_VALUE"""),"")</f>
        <v/>
      </c>
      <c r="AD565" s="65" t="str">
        <f ca="1">IFERROR(__xludf.DUMMYFUNCTION("""COMPUTED_VALUE"""),"")</f>
        <v/>
      </c>
      <c r="AE565" s="65" t="str">
        <f ca="1">IFERROR(__xludf.DUMMYFUNCTION("""COMPUTED_VALUE"""),"")</f>
        <v/>
      </c>
      <c r="AF565" s="65" t="str">
        <f ca="1">IFERROR(__xludf.DUMMYFUNCTION("""COMPUTED_VALUE"""),"")</f>
        <v/>
      </c>
      <c r="AG565" s="65" t="str">
        <f ca="1">IFERROR(__xludf.DUMMYFUNCTION("""COMPUTED_VALUE"""),"")</f>
        <v/>
      </c>
    </row>
    <row r="566" spans="1:33" ht="13">
      <c r="A566" s="63">
        <v>5</v>
      </c>
      <c r="B566" s="64" t="str">
        <f ca="1">IFERROR(__xludf.DUMMYFUNCTION("""COMPUTED_VALUE"""),"I.E. SAN MATEO SEDE B")</f>
        <v>I.E. SAN MATEO SEDE B</v>
      </c>
      <c r="C566" s="65">
        <f ca="1">IFERROR(__xludf.DUMMYFUNCTION("""COMPUTED_VALUE"""),1)</f>
        <v>1</v>
      </c>
      <c r="D566" s="66" t="str">
        <f ca="1">IFERROR(__xludf.DUMMYFUNCTION("""COMPUTED_VALUE"""),"Pendiente por Digitar")</f>
        <v>Pendiente por Digitar</v>
      </c>
      <c r="E566" s="65" t="str">
        <f ca="1">IFERROR(__xludf.DUMMYFUNCTION("""COMPUTED_VALUE"""),"")</f>
        <v/>
      </c>
      <c r="F566" s="65" t="str">
        <f ca="1">IFERROR(__xludf.DUMMYFUNCTION("""COMPUTED_VALUE"""),"")</f>
        <v/>
      </c>
      <c r="G566" s="65" t="str">
        <f ca="1">IFERROR(__xludf.DUMMYFUNCTION("""COMPUTED_VALUE"""),"")</f>
        <v/>
      </c>
      <c r="H566" s="65" t="str">
        <f ca="1">IFERROR(__xludf.DUMMYFUNCTION("""COMPUTED_VALUE"""),"")</f>
        <v/>
      </c>
      <c r="I566" s="65" t="str">
        <f ca="1">IFERROR(__xludf.DUMMYFUNCTION("""COMPUTED_VALUE"""),"")</f>
        <v/>
      </c>
      <c r="J566" s="65" t="str">
        <f ca="1">IFERROR(__xludf.DUMMYFUNCTION("""COMPUTED_VALUE"""),"")</f>
        <v/>
      </c>
      <c r="K566" s="65" t="str">
        <f ca="1">IFERROR(__xludf.DUMMYFUNCTION("""COMPUTED_VALUE"""),"")</f>
        <v/>
      </c>
      <c r="L566" s="65" t="str">
        <f ca="1">IFERROR(__xludf.DUMMYFUNCTION("""COMPUTED_VALUE"""),"")</f>
        <v/>
      </c>
      <c r="M566" s="65" t="str">
        <f ca="1">IFERROR(__xludf.DUMMYFUNCTION("""COMPUTED_VALUE"""),"")</f>
        <v/>
      </c>
      <c r="N566" s="65" t="str">
        <f ca="1">IFERROR(__xludf.DUMMYFUNCTION("""COMPUTED_VALUE"""),"")</f>
        <v/>
      </c>
      <c r="O566" s="65" t="str">
        <f ca="1">IFERROR(__xludf.DUMMYFUNCTION("""COMPUTED_VALUE"""),"")</f>
        <v/>
      </c>
      <c r="P566" s="65" t="str">
        <f ca="1">IFERROR(__xludf.DUMMYFUNCTION("""COMPUTED_VALUE"""),"")</f>
        <v/>
      </c>
      <c r="Q566" s="65" t="str">
        <f ca="1">IFERROR(__xludf.DUMMYFUNCTION("""COMPUTED_VALUE"""),"")</f>
        <v/>
      </c>
      <c r="R566" s="65" t="str">
        <f ca="1">IFERROR(__xludf.DUMMYFUNCTION("""COMPUTED_VALUE"""),"")</f>
        <v/>
      </c>
      <c r="S566" s="65" t="str">
        <f ca="1">IFERROR(__xludf.DUMMYFUNCTION("""COMPUTED_VALUE"""),"")</f>
        <v/>
      </c>
      <c r="T566" s="65" t="str">
        <f ca="1">IFERROR(__xludf.DUMMYFUNCTION("""COMPUTED_VALUE"""),"")</f>
        <v/>
      </c>
      <c r="U566" s="65" t="str">
        <f ca="1">IFERROR(__xludf.DUMMYFUNCTION("""COMPUTED_VALUE"""),"")</f>
        <v/>
      </c>
      <c r="V566" s="65" t="str">
        <f ca="1">IFERROR(__xludf.DUMMYFUNCTION("""COMPUTED_VALUE"""),"")</f>
        <v/>
      </c>
      <c r="W566" s="65" t="str">
        <f ca="1">IFERROR(__xludf.DUMMYFUNCTION("""COMPUTED_VALUE"""),"")</f>
        <v/>
      </c>
      <c r="X566" s="65" t="str">
        <f ca="1">IFERROR(__xludf.DUMMYFUNCTION("""COMPUTED_VALUE"""),"")</f>
        <v/>
      </c>
      <c r="Y566" s="65" t="str">
        <f ca="1">IFERROR(__xludf.DUMMYFUNCTION("""COMPUTED_VALUE"""),"")</f>
        <v/>
      </c>
      <c r="Z566" s="65" t="str">
        <f ca="1">IFERROR(__xludf.DUMMYFUNCTION("""COMPUTED_VALUE"""),"")</f>
        <v/>
      </c>
      <c r="AA566" s="65" t="str">
        <f ca="1">IFERROR(__xludf.DUMMYFUNCTION("""COMPUTED_VALUE"""),"")</f>
        <v/>
      </c>
      <c r="AB566" s="65" t="str">
        <f ca="1">IFERROR(__xludf.DUMMYFUNCTION("""COMPUTED_VALUE"""),"")</f>
        <v/>
      </c>
      <c r="AC566" s="65" t="str">
        <f ca="1">IFERROR(__xludf.DUMMYFUNCTION("""COMPUTED_VALUE"""),"")</f>
        <v/>
      </c>
      <c r="AD566" s="65" t="str">
        <f ca="1">IFERROR(__xludf.DUMMYFUNCTION("""COMPUTED_VALUE"""),"")</f>
        <v/>
      </c>
      <c r="AE566" s="65" t="str">
        <f ca="1">IFERROR(__xludf.DUMMYFUNCTION("""COMPUTED_VALUE"""),"")</f>
        <v/>
      </c>
      <c r="AF566" s="65" t="str">
        <f ca="1">IFERROR(__xludf.DUMMYFUNCTION("""COMPUTED_VALUE"""),"")</f>
        <v/>
      </c>
      <c r="AG566" s="65" t="str">
        <f ca="1">IFERROR(__xludf.DUMMYFUNCTION("""COMPUTED_VALUE"""),"")</f>
        <v/>
      </c>
    </row>
    <row r="567" spans="1:33" ht="13">
      <c r="A567" s="63">
        <v>5</v>
      </c>
      <c r="B567" s="64" t="str">
        <f ca="1">IFERROR(__xludf.DUMMYFUNCTION("""COMPUTED_VALUE"""),"I.E. SAN MATEO SEDE B")</f>
        <v>I.E. SAN MATEO SEDE B</v>
      </c>
      <c r="C567" s="65">
        <f ca="1">IFERROR(__xludf.DUMMYFUNCTION("""COMPUTED_VALUE"""),2)</f>
        <v>2</v>
      </c>
      <c r="D567" s="66" t="str">
        <f ca="1">IFERROR(__xludf.DUMMYFUNCTION("""COMPUTED_VALUE"""),"Pendiente por Digitar")</f>
        <v>Pendiente por Digitar</v>
      </c>
      <c r="E567" s="65" t="str">
        <f ca="1">IFERROR(__xludf.DUMMYFUNCTION("""COMPUTED_VALUE"""),"")</f>
        <v/>
      </c>
      <c r="F567" s="65" t="str">
        <f ca="1">IFERROR(__xludf.DUMMYFUNCTION("""COMPUTED_VALUE"""),"")</f>
        <v/>
      </c>
      <c r="G567" s="65" t="str">
        <f ca="1">IFERROR(__xludf.DUMMYFUNCTION("""COMPUTED_VALUE"""),"")</f>
        <v/>
      </c>
      <c r="H567" s="65" t="str">
        <f ca="1">IFERROR(__xludf.DUMMYFUNCTION("""COMPUTED_VALUE"""),"")</f>
        <v/>
      </c>
      <c r="I567" s="65" t="str">
        <f ca="1">IFERROR(__xludf.DUMMYFUNCTION("""COMPUTED_VALUE"""),"")</f>
        <v/>
      </c>
      <c r="J567" s="65" t="str">
        <f ca="1">IFERROR(__xludf.DUMMYFUNCTION("""COMPUTED_VALUE"""),"")</f>
        <v/>
      </c>
      <c r="K567" s="65" t="str">
        <f ca="1">IFERROR(__xludf.DUMMYFUNCTION("""COMPUTED_VALUE"""),"")</f>
        <v/>
      </c>
      <c r="L567" s="65" t="str">
        <f ca="1">IFERROR(__xludf.DUMMYFUNCTION("""COMPUTED_VALUE"""),"")</f>
        <v/>
      </c>
      <c r="M567" s="65" t="str">
        <f ca="1">IFERROR(__xludf.DUMMYFUNCTION("""COMPUTED_VALUE"""),"")</f>
        <v/>
      </c>
      <c r="N567" s="65" t="str">
        <f ca="1">IFERROR(__xludf.DUMMYFUNCTION("""COMPUTED_VALUE"""),"")</f>
        <v/>
      </c>
      <c r="O567" s="65" t="str">
        <f ca="1">IFERROR(__xludf.DUMMYFUNCTION("""COMPUTED_VALUE"""),"")</f>
        <v/>
      </c>
      <c r="P567" s="65" t="str">
        <f ca="1">IFERROR(__xludf.DUMMYFUNCTION("""COMPUTED_VALUE"""),"")</f>
        <v/>
      </c>
      <c r="Q567" s="65" t="str">
        <f ca="1">IFERROR(__xludf.DUMMYFUNCTION("""COMPUTED_VALUE"""),"")</f>
        <v/>
      </c>
      <c r="R567" s="65" t="str">
        <f ca="1">IFERROR(__xludf.DUMMYFUNCTION("""COMPUTED_VALUE"""),"")</f>
        <v/>
      </c>
      <c r="S567" s="65" t="str">
        <f ca="1">IFERROR(__xludf.DUMMYFUNCTION("""COMPUTED_VALUE"""),"")</f>
        <v/>
      </c>
      <c r="T567" s="65" t="str">
        <f ca="1">IFERROR(__xludf.DUMMYFUNCTION("""COMPUTED_VALUE"""),"")</f>
        <v/>
      </c>
      <c r="U567" s="65" t="str">
        <f ca="1">IFERROR(__xludf.DUMMYFUNCTION("""COMPUTED_VALUE"""),"")</f>
        <v/>
      </c>
      <c r="V567" s="65" t="str">
        <f ca="1">IFERROR(__xludf.DUMMYFUNCTION("""COMPUTED_VALUE"""),"")</f>
        <v/>
      </c>
      <c r="W567" s="65" t="str">
        <f ca="1">IFERROR(__xludf.DUMMYFUNCTION("""COMPUTED_VALUE"""),"")</f>
        <v/>
      </c>
      <c r="X567" s="65" t="str">
        <f ca="1">IFERROR(__xludf.DUMMYFUNCTION("""COMPUTED_VALUE"""),"")</f>
        <v/>
      </c>
      <c r="Y567" s="65" t="str">
        <f ca="1">IFERROR(__xludf.DUMMYFUNCTION("""COMPUTED_VALUE"""),"")</f>
        <v/>
      </c>
      <c r="Z567" s="65" t="str">
        <f ca="1">IFERROR(__xludf.DUMMYFUNCTION("""COMPUTED_VALUE"""),"")</f>
        <v/>
      </c>
      <c r="AA567" s="65" t="str">
        <f ca="1">IFERROR(__xludf.DUMMYFUNCTION("""COMPUTED_VALUE"""),"")</f>
        <v/>
      </c>
      <c r="AB567" s="65" t="str">
        <f ca="1">IFERROR(__xludf.DUMMYFUNCTION("""COMPUTED_VALUE"""),"")</f>
        <v/>
      </c>
      <c r="AC567" s="65" t="str">
        <f ca="1">IFERROR(__xludf.DUMMYFUNCTION("""COMPUTED_VALUE"""),"")</f>
        <v/>
      </c>
      <c r="AD567" s="65" t="str">
        <f ca="1">IFERROR(__xludf.DUMMYFUNCTION("""COMPUTED_VALUE"""),"")</f>
        <v/>
      </c>
      <c r="AE567" s="65" t="str">
        <f ca="1">IFERROR(__xludf.DUMMYFUNCTION("""COMPUTED_VALUE"""),"")</f>
        <v/>
      </c>
      <c r="AF567" s="65" t="str">
        <f ca="1">IFERROR(__xludf.DUMMYFUNCTION("""COMPUTED_VALUE"""),"")</f>
        <v/>
      </c>
      <c r="AG567" s="65" t="str">
        <f ca="1">IFERROR(__xludf.DUMMYFUNCTION("""COMPUTED_VALUE"""),"")</f>
        <v/>
      </c>
    </row>
    <row r="568" spans="1:33" ht="13">
      <c r="A568" s="63">
        <v>5</v>
      </c>
      <c r="B568" s="64" t="str">
        <f ca="1">IFERROR(__xludf.DUMMYFUNCTION("""COMPUTED_VALUE"""),"I.E. SAN MATEO SEDE B")</f>
        <v>I.E. SAN MATEO SEDE B</v>
      </c>
      <c r="C568" s="65">
        <f ca="1">IFERROR(__xludf.DUMMYFUNCTION("""COMPUTED_VALUE"""),3)</f>
        <v>3</v>
      </c>
      <c r="D568" s="66" t="str">
        <f ca="1">IFERROR(__xludf.DUMMYFUNCTION("""COMPUTED_VALUE"""),"Pendiente por Digitar")</f>
        <v>Pendiente por Digitar</v>
      </c>
      <c r="E568" s="65" t="str">
        <f ca="1">IFERROR(__xludf.DUMMYFUNCTION("""COMPUTED_VALUE"""),"")</f>
        <v/>
      </c>
      <c r="F568" s="65" t="str">
        <f ca="1">IFERROR(__xludf.DUMMYFUNCTION("""COMPUTED_VALUE"""),"")</f>
        <v/>
      </c>
      <c r="G568" s="65" t="str">
        <f ca="1">IFERROR(__xludf.DUMMYFUNCTION("""COMPUTED_VALUE"""),"")</f>
        <v/>
      </c>
      <c r="H568" s="65" t="str">
        <f ca="1">IFERROR(__xludf.DUMMYFUNCTION("""COMPUTED_VALUE"""),"")</f>
        <v/>
      </c>
      <c r="I568" s="65" t="str">
        <f ca="1">IFERROR(__xludf.DUMMYFUNCTION("""COMPUTED_VALUE"""),"")</f>
        <v/>
      </c>
      <c r="J568" s="65" t="str">
        <f ca="1">IFERROR(__xludf.DUMMYFUNCTION("""COMPUTED_VALUE"""),"")</f>
        <v/>
      </c>
      <c r="K568" s="65" t="str">
        <f ca="1">IFERROR(__xludf.DUMMYFUNCTION("""COMPUTED_VALUE"""),"")</f>
        <v/>
      </c>
      <c r="L568" s="65" t="str">
        <f ca="1">IFERROR(__xludf.DUMMYFUNCTION("""COMPUTED_VALUE"""),"")</f>
        <v/>
      </c>
      <c r="M568" s="65" t="str">
        <f ca="1">IFERROR(__xludf.DUMMYFUNCTION("""COMPUTED_VALUE"""),"")</f>
        <v/>
      </c>
      <c r="N568" s="65" t="str">
        <f ca="1">IFERROR(__xludf.DUMMYFUNCTION("""COMPUTED_VALUE"""),"")</f>
        <v/>
      </c>
      <c r="O568" s="65" t="str">
        <f ca="1">IFERROR(__xludf.DUMMYFUNCTION("""COMPUTED_VALUE"""),"")</f>
        <v/>
      </c>
      <c r="P568" s="65" t="str">
        <f ca="1">IFERROR(__xludf.DUMMYFUNCTION("""COMPUTED_VALUE"""),"")</f>
        <v/>
      </c>
      <c r="Q568" s="65" t="str">
        <f ca="1">IFERROR(__xludf.DUMMYFUNCTION("""COMPUTED_VALUE"""),"")</f>
        <v/>
      </c>
      <c r="R568" s="65" t="str">
        <f ca="1">IFERROR(__xludf.DUMMYFUNCTION("""COMPUTED_VALUE"""),"")</f>
        <v/>
      </c>
      <c r="S568" s="65" t="str">
        <f ca="1">IFERROR(__xludf.DUMMYFUNCTION("""COMPUTED_VALUE"""),"")</f>
        <v/>
      </c>
      <c r="T568" s="65" t="str">
        <f ca="1">IFERROR(__xludf.DUMMYFUNCTION("""COMPUTED_VALUE"""),"")</f>
        <v/>
      </c>
      <c r="U568" s="65" t="str">
        <f ca="1">IFERROR(__xludf.DUMMYFUNCTION("""COMPUTED_VALUE"""),"")</f>
        <v/>
      </c>
      <c r="V568" s="65" t="str">
        <f ca="1">IFERROR(__xludf.DUMMYFUNCTION("""COMPUTED_VALUE"""),"")</f>
        <v/>
      </c>
      <c r="W568" s="65" t="str">
        <f ca="1">IFERROR(__xludf.DUMMYFUNCTION("""COMPUTED_VALUE"""),"")</f>
        <v/>
      </c>
      <c r="X568" s="65" t="str">
        <f ca="1">IFERROR(__xludf.DUMMYFUNCTION("""COMPUTED_VALUE"""),"")</f>
        <v/>
      </c>
      <c r="Y568" s="65" t="str">
        <f ca="1">IFERROR(__xludf.DUMMYFUNCTION("""COMPUTED_VALUE"""),"")</f>
        <v/>
      </c>
      <c r="Z568" s="65" t="str">
        <f ca="1">IFERROR(__xludf.DUMMYFUNCTION("""COMPUTED_VALUE"""),"")</f>
        <v/>
      </c>
      <c r="AA568" s="65" t="str">
        <f ca="1">IFERROR(__xludf.DUMMYFUNCTION("""COMPUTED_VALUE"""),"")</f>
        <v/>
      </c>
      <c r="AB568" s="65" t="str">
        <f ca="1">IFERROR(__xludf.DUMMYFUNCTION("""COMPUTED_VALUE"""),"")</f>
        <v/>
      </c>
      <c r="AC568" s="65" t="str">
        <f ca="1">IFERROR(__xludf.DUMMYFUNCTION("""COMPUTED_VALUE"""),"")</f>
        <v/>
      </c>
      <c r="AD568" s="65" t="str">
        <f ca="1">IFERROR(__xludf.DUMMYFUNCTION("""COMPUTED_VALUE"""),"")</f>
        <v/>
      </c>
      <c r="AE568" s="65" t="str">
        <f ca="1">IFERROR(__xludf.DUMMYFUNCTION("""COMPUTED_VALUE"""),"")</f>
        <v/>
      </c>
      <c r="AF568" s="65" t="str">
        <f ca="1">IFERROR(__xludf.DUMMYFUNCTION("""COMPUTED_VALUE"""),"")</f>
        <v/>
      </c>
      <c r="AG568" s="65" t="str">
        <f ca="1">IFERROR(__xludf.DUMMYFUNCTION("""COMPUTED_VALUE"""),"")</f>
        <v/>
      </c>
    </row>
    <row r="569" spans="1:33" ht="13">
      <c r="A569" s="63">
        <v>5</v>
      </c>
      <c r="B569" s="64" t="str">
        <f ca="1">IFERROR(__xludf.DUMMYFUNCTION("""COMPUTED_VALUE"""),"I.E. SAN MATEO SEDE B")</f>
        <v>I.E. SAN MATEO SEDE B</v>
      </c>
      <c r="C569" s="65">
        <f ca="1">IFERROR(__xludf.DUMMYFUNCTION("""COMPUTED_VALUE"""),4)</f>
        <v>4</v>
      </c>
      <c r="D569" s="66" t="str">
        <f ca="1">IFERROR(__xludf.DUMMYFUNCTION("""COMPUTED_VALUE"""),"Pendiente por Digitar")</f>
        <v>Pendiente por Digitar</v>
      </c>
      <c r="E569" s="65" t="str">
        <f ca="1">IFERROR(__xludf.DUMMYFUNCTION("""COMPUTED_VALUE"""),"")</f>
        <v/>
      </c>
      <c r="F569" s="65" t="str">
        <f ca="1">IFERROR(__xludf.DUMMYFUNCTION("""COMPUTED_VALUE"""),"")</f>
        <v/>
      </c>
      <c r="G569" s="65" t="str">
        <f ca="1">IFERROR(__xludf.DUMMYFUNCTION("""COMPUTED_VALUE"""),"")</f>
        <v/>
      </c>
      <c r="H569" s="65" t="str">
        <f ca="1">IFERROR(__xludf.DUMMYFUNCTION("""COMPUTED_VALUE"""),"")</f>
        <v/>
      </c>
      <c r="I569" s="65" t="str">
        <f ca="1">IFERROR(__xludf.DUMMYFUNCTION("""COMPUTED_VALUE"""),"")</f>
        <v/>
      </c>
      <c r="J569" s="65" t="str">
        <f ca="1">IFERROR(__xludf.DUMMYFUNCTION("""COMPUTED_VALUE"""),"")</f>
        <v/>
      </c>
      <c r="K569" s="65" t="str">
        <f ca="1">IFERROR(__xludf.DUMMYFUNCTION("""COMPUTED_VALUE"""),"")</f>
        <v/>
      </c>
      <c r="L569" s="65" t="str">
        <f ca="1">IFERROR(__xludf.DUMMYFUNCTION("""COMPUTED_VALUE"""),"")</f>
        <v/>
      </c>
      <c r="M569" s="65" t="str">
        <f ca="1">IFERROR(__xludf.DUMMYFUNCTION("""COMPUTED_VALUE"""),"")</f>
        <v/>
      </c>
      <c r="N569" s="65" t="str">
        <f ca="1">IFERROR(__xludf.DUMMYFUNCTION("""COMPUTED_VALUE"""),"")</f>
        <v/>
      </c>
      <c r="O569" s="65" t="str">
        <f ca="1">IFERROR(__xludf.DUMMYFUNCTION("""COMPUTED_VALUE"""),"")</f>
        <v/>
      </c>
      <c r="P569" s="65" t="str">
        <f ca="1">IFERROR(__xludf.DUMMYFUNCTION("""COMPUTED_VALUE"""),"")</f>
        <v/>
      </c>
      <c r="Q569" s="65" t="str">
        <f ca="1">IFERROR(__xludf.DUMMYFUNCTION("""COMPUTED_VALUE"""),"")</f>
        <v/>
      </c>
      <c r="R569" s="65" t="str">
        <f ca="1">IFERROR(__xludf.DUMMYFUNCTION("""COMPUTED_VALUE"""),"")</f>
        <v/>
      </c>
      <c r="S569" s="65" t="str">
        <f ca="1">IFERROR(__xludf.DUMMYFUNCTION("""COMPUTED_VALUE"""),"")</f>
        <v/>
      </c>
      <c r="T569" s="65" t="str">
        <f ca="1">IFERROR(__xludf.DUMMYFUNCTION("""COMPUTED_VALUE"""),"")</f>
        <v/>
      </c>
      <c r="U569" s="65" t="str">
        <f ca="1">IFERROR(__xludf.DUMMYFUNCTION("""COMPUTED_VALUE"""),"")</f>
        <v/>
      </c>
      <c r="V569" s="65" t="str">
        <f ca="1">IFERROR(__xludf.DUMMYFUNCTION("""COMPUTED_VALUE"""),"")</f>
        <v/>
      </c>
      <c r="W569" s="65" t="str">
        <f ca="1">IFERROR(__xludf.DUMMYFUNCTION("""COMPUTED_VALUE"""),"")</f>
        <v/>
      </c>
      <c r="X569" s="65" t="str">
        <f ca="1">IFERROR(__xludf.DUMMYFUNCTION("""COMPUTED_VALUE"""),"")</f>
        <v/>
      </c>
      <c r="Y569" s="65" t="str">
        <f ca="1">IFERROR(__xludf.DUMMYFUNCTION("""COMPUTED_VALUE"""),"")</f>
        <v/>
      </c>
      <c r="Z569" s="65" t="str">
        <f ca="1">IFERROR(__xludf.DUMMYFUNCTION("""COMPUTED_VALUE"""),"")</f>
        <v/>
      </c>
      <c r="AA569" s="65" t="str">
        <f ca="1">IFERROR(__xludf.DUMMYFUNCTION("""COMPUTED_VALUE"""),"")</f>
        <v/>
      </c>
      <c r="AB569" s="65" t="str">
        <f ca="1">IFERROR(__xludf.DUMMYFUNCTION("""COMPUTED_VALUE"""),"")</f>
        <v/>
      </c>
      <c r="AC569" s="65" t="str">
        <f ca="1">IFERROR(__xludf.DUMMYFUNCTION("""COMPUTED_VALUE"""),"")</f>
        <v/>
      </c>
      <c r="AD569" s="65" t="str">
        <f ca="1">IFERROR(__xludf.DUMMYFUNCTION("""COMPUTED_VALUE"""),"")</f>
        <v/>
      </c>
      <c r="AE569" s="65" t="str">
        <f ca="1">IFERROR(__xludf.DUMMYFUNCTION("""COMPUTED_VALUE"""),"")</f>
        <v/>
      </c>
      <c r="AF569" s="65" t="str">
        <f ca="1">IFERROR(__xludf.DUMMYFUNCTION("""COMPUTED_VALUE"""),"")</f>
        <v/>
      </c>
      <c r="AG569" s="65" t="str">
        <f ca="1">IFERROR(__xludf.DUMMYFUNCTION("""COMPUTED_VALUE"""),"")</f>
        <v/>
      </c>
    </row>
    <row r="570" spans="1:33" ht="13">
      <c r="A570" s="63">
        <v>5</v>
      </c>
      <c r="B570" s="64" t="str">
        <f ca="1">IFERROR(__xludf.DUMMYFUNCTION("""COMPUTED_VALUE"""),"I.E. SAN MATEO SEDE B")</f>
        <v>I.E. SAN MATEO SEDE B</v>
      </c>
      <c r="C570" s="65">
        <f ca="1">IFERROR(__xludf.DUMMYFUNCTION("""COMPUTED_VALUE"""),5)</f>
        <v>5</v>
      </c>
      <c r="D570" s="66" t="str">
        <f ca="1">IFERROR(__xludf.DUMMYFUNCTION("""COMPUTED_VALUE"""),"Pendiente por Digitar")</f>
        <v>Pendiente por Digitar</v>
      </c>
      <c r="E570" s="65" t="str">
        <f ca="1">IFERROR(__xludf.DUMMYFUNCTION("""COMPUTED_VALUE"""),"")</f>
        <v/>
      </c>
      <c r="F570" s="65" t="str">
        <f ca="1">IFERROR(__xludf.DUMMYFUNCTION("""COMPUTED_VALUE"""),"")</f>
        <v/>
      </c>
      <c r="G570" s="65" t="str">
        <f ca="1">IFERROR(__xludf.DUMMYFUNCTION("""COMPUTED_VALUE"""),"")</f>
        <v/>
      </c>
      <c r="H570" s="65" t="str">
        <f ca="1">IFERROR(__xludf.DUMMYFUNCTION("""COMPUTED_VALUE"""),"")</f>
        <v/>
      </c>
      <c r="I570" s="65" t="str">
        <f ca="1">IFERROR(__xludf.DUMMYFUNCTION("""COMPUTED_VALUE"""),"")</f>
        <v/>
      </c>
      <c r="J570" s="65" t="str">
        <f ca="1">IFERROR(__xludf.DUMMYFUNCTION("""COMPUTED_VALUE"""),"")</f>
        <v/>
      </c>
      <c r="K570" s="65" t="str">
        <f ca="1">IFERROR(__xludf.DUMMYFUNCTION("""COMPUTED_VALUE"""),"")</f>
        <v/>
      </c>
      <c r="L570" s="65" t="str">
        <f ca="1">IFERROR(__xludf.DUMMYFUNCTION("""COMPUTED_VALUE"""),"")</f>
        <v/>
      </c>
      <c r="M570" s="65" t="str">
        <f ca="1">IFERROR(__xludf.DUMMYFUNCTION("""COMPUTED_VALUE"""),"")</f>
        <v/>
      </c>
      <c r="N570" s="65" t="str">
        <f ca="1">IFERROR(__xludf.DUMMYFUNCTION("""COMPUTED_VALUE"""),"")</f>
        <v/>
      </c>
      <c r="O570" s="65" t="str">
        <f ca="1">IFERROR(__xludf.DUMMYFUNCTION("""COMPUTED_VALUE"""),"")</f>
        <v/>
      </c>
      <c r="P570" s="65" t="str">
        <f ca="1">IFERROR(__xludf.DUMMYFUNCTION("""COMPUTED_VALUE"""),"")</f>
        <v/>
      </c>
      <c r="Q570" s="65" t="str">
        <f ca="1">IFERROR(__xludf.DUMMYFUNCTION("""COMPUTED_VALUE"""),"")</f>
        <v/>
      </c>
      <c r="R570" s="65" t="str">
        <f ca="1">IFERROR(__xludf.DUMMYFUNCTION("""COMPUTED_VALUE"""),"")</f>
        <v/>
      </c>
      <c r="S570" s="65" t="str">
        <f ca="1">IFERROR(__xludf.DUMMYFUNCTION("""COMPUTED_VALUE"""),"")</f>
        <v/>
      </c>
      <c r="T570" s="65" t="str">
        <f ca="1">IFERROR(__xludf.DUMMYFUNCTION("""COMPUTED_VALUE"""),"")</f>
        <v/>
      </c>
      <c r="U570" s="65" t="str">
        <f ca="1">IFERROR(__xludf.DUMMYFUNCTION("""COMPUTED_VALUE"""),"")</f>
        <v/>
      </c>
      <c r="V570" s="65" t="str">
        <f ca="1">IFERROR(__xludf.DUMMYFUNCTION("""COMPUTED_VALUE"""),"")</f>
        <v/>
      </c>
      <c r="W570" s="65" t="str">
        <f ca="1">IFERROR(__xludf.DUMMYFUNCTION("""COMPUTED_VALUE"""),"")</f>
        <v/>
      </c>
      <c r="X570" s="65" t="str">
        <f ca="1">IFERROR(__xludf.DUMMYFUNCTION("""COMPUTED_VALUE"""),"")</f>
        <v/>
      </c>
      <c r="Y570" s="65" t="str">
        <f ca="1">IFERROR(__xludf.DUMMYFUNCTION("""COMPUTED_VALUE"""),"")</f>
        <v/>
      </c>
      <c r="Z570" s="65" t="str">
        <f ca="1">IFERROR(__xludf.DUMMYFUNCTION("""COMPUTED_VALUE"""),"")</f>
        <v/>
      </c>
      <c r="AA570" s="65" t="str">
        <f ca="1">IFERROR(__xludf.DUMMYFUNCTION("""COMPUTED_VALUE"""),"")</f>
        <v/>
      </c>
      <c r="AB570" s="65" t="str">
        <f ca="1">IFERROR(__xludf.DUMMYFUNCTION("""COMPUTED_VALUE"""),"")</f>
        <v/>
      </c>
      <c r="AC570" s="65" t="str">
        <f ca="1">IFERROR(__xludf.DUMMYFUNCTION("""COMPUTED_VALUE"""),"")</f>
        <v/>
      </c>
      <c r="AD570" s="65" t="str">
        <f ca="1">IFERROR(__xludf.DUMMYFUNCTION("""COMPUTED_VALUE"""),"")</f>
        <v/>
      </c>
      <c r="AE570" s="65" t="str">
        <f ca="1">IFERROR(__xludf.DUMMYFUNCTION("""COMPUTED_VALUE"""),"")</f>
        <v/>
      </c>
      <c r="AF570" s="65" t="str">
        <f ca="1">IFERROR(__xludf.DUMMYFUNCTION("""COMPUTED_VALUE"""),"")</f>
        <v/>
      </c>
      <c r="AG570" s="65" t="str">
        <f ca="1">IFERROR(__xludf.DUMMYFUNCTION("""COMPUTED_VALUE"""),"")</f>
        <v/>
      </c>
    </row>
    <row r="571" spans="1:33" ht="13">
      <c r="A571" s="63">
        <v>5</v>
      </c>
      <c r="B571" s="64" t="str">
        <f ca="1">IFERROR(__xludf.DUMMYFUNCTION("""COMPUTED_VALUE"""),"I.E. SAN MATEO SEDE B")</f>
        <v>I.E. SAN MATEO SEDE B</v>
      </c>
      <c r="C571" s="65">
        <f ca="1">IFERROR(__xludf.DUMMYFUNCTION("""COMPUTED_VALUE"""),6)</f>
        <v>6</v>
      </c>
      <c r="D571" s="66" t="str">
        <f ca="1">IFERROR(__xludf.DUMMYFUNCTION("""COMPUTED_VALUE"""),"Pendiente por Digitar")</f>
        <v>Pendiente por Digitar</v>
      </c>
      <c r="E571" s="65" t="str">
        <f ca="1">IFERROR(__xludf.DUMMYFUNCTION("""COMPUTED_VALUE"""),"")</f>
        <v/>
      </c>
      <c r="F571" s="65" t="str">
        <f ca="1">IFERROR(__xludf.DUMMYFUNCTION("""COMPUTED_VALUE"""),"")</f>
        <v/>
      </c>
      <c r="G571" s="65" t="str">
        <f ca="1">IFERROR(__xludf.DUMMYFUNCTION("""COMPUTED_VALUE"""),"")</f>
        <v/>
      </c>
      <c r="H571" s="65" t="str">
        <f ca="1">IFERROR(__xludf.DUMMYFUNCTION("""COMPUTED_VALUE"""),"")</f>
        <v/>
      </c>
      <c r="I571" s="65" t="str">
        <f ca="1">IFERROR(__xludf.DUMMYFUNCTION("""COMPUTED_VALUE"""),"")</f>
        <v/>
      </c>
      <c r="J571" s="65" t="str">
        <f ca="1">IFERROR(__xludf.DUMMYFUNCTION("""COMPUTED_VALUE"""),"")</f>
        <v/>
      </c>
      <c r="K571" s="65" t="str">
        <f ca="1">IFERROR(__xludf.DUMMYFUNCTION("""COMPUTED_VALUE"""),"")</f>
        <v/>
      </c>
      <c r="L571" s="65" t="str">
        <f ca="1">IFERROR(__xludf.DUMMYFUNCTION("""COMPUTED_VALUE"""),"")</f>
        <v/>
      </c>
      <c r="M571" s="65" t="str">
        <f ca="1">IFERROR(__xludf.DUMMYFUNCTION("""COMPUTED_VALUE"""),"")</f>
        <v/>
      </c>
      <c r="N571" s="65" t="str">
        <f ca="1">IFERROR(__xludf.DUMMYFUNCTION("""COMPUTED_VALUE"""),"")</f>
        <v/>
      </c>
      <c r="O571" s="65" t="str">
        <f ca="1">IFERROR(__xludf.DUMMYFUNCTION("""COMPUTED_VALUE"""),"")</f>
        <v/>
      </c>
      <c r="P571" s="65" t="str">
        <f ca="1">IFERROR(__xludf.DUMMYFUNCTION("""COMPUTED_VALUE"""),"")</f>
        <v/>
      </c>
      <c r="Q571" s="65" t="str">
        <f ca="1">IFERROR(__xludf.DUMMYFUNCTION("""COMPUTED_VALUE"""),"")</f>
        <v/>
      </c>
      <c r="R571" s="65" t="str">
        <f ca="1">IFERROR(__xludf.DUMMYFUNCTION("""COMPUTED_VALUE"""),"")</f>
        <v/>
      </c>
      <c r="S571" s="65" t="str">
        <f ca="1">IFERROR(__xludf.DUMMYFUNCTION("""COMPUTED_VALUE"""),"")</f>
        <v/>
      </c>
      <c r="T571" s="65" t="str">
        <f ca="1">IFERROR(__xludf.DUMMYFUNCTION("""COMPUTED_VALUE"""),"")</f>
        <v/>
      </c>
      <c r="U571" s="65" t="str">
        <f ca="1">IFERROR(__xludf.DUMMYFUNCTION("""COMPUTED_VALUE"""),"")</f>
        <v/>
      </c>
      <c r="V571" s="65" t="str">
        <f ca="1">IFERROR(__xludf.DUMMYFUNCTION("""COMPUTED_VALUE"""),"")</f>
        <v/>
      </c>
      <c r="W571" s="65" t="str">
        <f ca="1">IFERROR(__xludf.DUMMYFUNCTION("""COMPUTED_VALUE"""),"")</f>
        <v/>
      </c>
      <c r="X571" s="65" t="str">
        <f ca="1">IFERROR(__xludf.DUMMYFUNCTION("""COMPUTED_VALUE"""),"")</f>
        <v/>
      </c>
      <c r="Y571" s="65" t="str">
        <f ca="1">IFERROR(__xludf.DUMMYFUNCTION("""COMPUTED_VALUE"""),"")</f>
        <v/>
      </c>
      <c r="Z571" s="65" t="str">
        <f ca="1">IFERROR(__xludf.DUMMYFUNCTION("""COMPUTED_VALUE"""),"")</f>
        <v/>
      </c>
      <c r="AA571" s="65" t="str">
        <f ca="1">IFERROR(__xludf.DUMMYFUNCTION("""COMPUTED_VALUE"""),"")</f>
        <v/>
      </c>
      <c r="AB571" s="65" t="str">
        <f ca="1">IFERROR(__xludf.DUMMYFUNCTION("""COMPUTED_VALUE"""),"")</f>
        <v/>
      </c>
      <c r="AC571" s="65" t="str">
        <f ca="1">IFERROR(__xludf.DUMMYFUNCTION("""COMPUTED_VALUE"""),"")</f>
        <v/>
      </c>
      <c r="AD571" s="65" t="str">
        <f ca="1">IFERROR(__xludf.DUMMYFUNCTION("""COMPUTED_VALUE"""),"")</f>
        <v/>
      </c>
      <c r="AE571" s="65" t="str">
        <f ca="1">IFERROR(__xludf.DUMMYFUNCTION("""COMPUTED_VALUE"""),"")</f>
        <v/>
      </c>
      <c r="AF571" s="65" t="str">
        <f ca="1">IFERROR(__xludf.DUMMYFUNCTION("""COMPUTED_VALUE"""),"")</f>
        <v/>
      </c>
      <c r="AG571" s="65" t="str">
        <f ca="1">IFERROR(__xludf.DUMMYFUNCTION("""COMPUTED_VALUE"""),"")</f>
        <v/>
      </c>
    </row>
    <row r="572" spans="1:33" ht="13">
      <c r="A572" s="63">
        <v>5</v>
      </c>
      <c r="B572" s="64" t="str">
        <f ca="1">IFERROR(__xludf.DUMMYFUNCTION("""COMPUTED_VALUE"""),"I.E. SAN MATEO SEDE B")</f>
        <v>I.E. SAN MATEO SEDE B</v>
      </c>
      <c r="C572" s="65">
        <f ca="1">IFERROR(__xludf.DUMMYFUNCTION("""COMPUTED_VALUE"""),7)</f>
        <v>7</v>
      </c>
      <c r="D572" s="66" t="str">
        <f ca="1">IFERROR(__xludf.DUMMYFUNCTION("""COMPUTED_VALUE"""),"Pendiente por Digitar")</f>
        <v>Pendiente por Digitar</v>
      </c>
      <c r="E572" s="65" t="str">
        <f ca="1">IFERROR(__xludf.DUMMYFUNCTION("""COMPUTED_VALUE"""),"")</f>
        <v/>
      </c>
      <c r="F572" s="65" t="str">
        <f ca="1">IFERROR(__xludf.DUMMYFUNCTION("""COMPUTED_VALUE"""),"")</f>
        <v/>
      </c>
      <c r="G572" s="65" t="str">
        <f ca="1">IFERROR(__xludf.DUMMYFUNCTION("""COMPUTED_VALUE"""),"")</f>
        <v/>
      </c>
      <c r="H572" s="65" t="str">
        <f ca="1">IFERROR(__xludf.DUMMYFUNCTION("""COMPUTED_VALUE"""),"")</f>
        <v/>
      </c>
      <c r="I572" s="65" t="str">
        <f ca="1">IFERROR(__xludf.DUMMYFUNCTION("""COMPUTED_VALUE"""),"")</f>
        <v/>
      </c>
      <c r="J572" s="65" t="str">
        <f ca="1">IFERROR(__xludf.DUMMYFUNCTION("""COMPUTED_VALUE"""),"")</f>
        <v/>
      </c>
      <c r="K572" s="65" t="str">
        <f ca="1">IFERROR(__xludf.DUMMYFUNCTION("""COMPUTED_VALUE"""),"")</f>
        <v/>
      </c>
      <c r="L572" s="65" t="str">
        <f ca="1">IFERROR(__xludf.DUMMYFUNCTION("""COMPUTED_VALUE"""),"")</f>
        <v/>
      </c>
      <c r="M572" s="65" t="str">
        <f ca="1">IFERROR(__xludf.DUMMYFUNCTION("""COMPUTED_VALUE"""),"")</f>
        <v/>
      </c>
      <c r="N572" s="65" t="str">
        <f ca="1">IFERROR(__xludf.DUMMYFUNCTION("""COMPUTED_VALUE"""),"")</f>
        <v/>
      </c>
      <c r="O572" s="65" t="str">
        <f ca="1">IFERROR(__xludf.DUMMYFUNCTION("""COMPUTED_VALUE"""),"")</f>
        <v/>
      </c>
      <c r="P572" s="65" t="str">
        <f ca="1">IFERROR(__xludf.DUMMYFUNCTION("""COMPUTED_VALUE"""),"")</f>
        <v/>
      </c>
      <c r="Q572" s="65" t="str">
        <f ca="1">IFERROR(__xludf.DUMMYFUNCTION("""COMPUTED_VALUE"""),"")</f>
        <v/>
      </c>
      <c r="R572" s="65" t="str">
        <f ca="1">IFERROR(__xludf.DUMMYFUNCTION("""COMPUTED_VALUE"""),"")</f>
        <v/>
      </c>
      <c r="S572" s="65" t="str">
        <f ca="1">IFERROR(__xludf.DUMMYFUNCTION("""COMPUTED_VALUE"""),"")</f>
        <v/>
      </c>
      <c r="T572" s="65" t="str">
        <f ca="1">IFERROR(__xludf.DUMMYFUNCTION("""COMPUTED_VALUE"""),"")</f>
        <v/>
      </c>
      <c r="U572" s="65" t="str">
        <f ca="1">IFERROR(__xludf.DUMMYFUNCTION("""COMPUTED_VALUE"""),"")</f>
        <v/>
      </c>
      <c r="V572" s="65" t="str">
        <f ca="1">IFERROR(__xludf.DUMMYFUNCTION("""COMPUTED_VALUE"""),"")</f>
        <v/>
      </c>
      <c r="W572" s="65" t="str">
        <f ca="1">IFERROR(__xludf.DUMMYFUNCTION("""COMPUTED_VALUE"""),"")</f>
        <v/>
      </c>
      <c r="X572" s="65" t="str">
        <f ca="1">IFERROR(__xludf.DUMMYFUNCTION("""COMPUTED_VALUE"""),"")</f>
        <v/>
      </c>
      <c r="Y572" s="65" t="str">
        <f ca="1">IFERROR(__xludf.DUMMYFUNCTION("""COMPUTED_VALUE"""),"")</f>
        <v/>
      </c>
      <c r="Z572" s="65" t="str">
        <f ca="1">IFERROR(__xludf.DUMMYFUNCTION("""COMPUTED_VALUE"""),"")</f>
        <v/>
      </c>
      <c r="AA572" s="65" t="str">
        <f ca="1">IFERROR(__xludf.DUMMYFUNCTION("""COMPUTED_VALUE"""),"")</f>
        <v/>
      </c>
      <c r="AB572" s="65" t="str">
        <f ca="1">IFERROR(__xludf.DUMMYFUNCTION("""COMPUTED_VALUE"""),"")</f>
        <v/>
      </c>
      <c r="AC572" s="65" t="str">
        <f ca="1">IFERROR(__xludf.DUMMYFUNCTION("""COMPUTED_VALUE"""),"")</f>
        <v/>
      </c>
      <c r="AD572" s="65" t="str">
        <f ca="1">IFERROR(__xludf.DUMMYFUNCTION("""COMPUTED_VALUE"""),"")</f>
        <v/>
      </c>
      <c r="AE572" s="65" t="str">
        <f ca="1">IFERROR(__xludf.DUMMYFUNCTION("""COMPUTED_VALUE"""),"")</f>
        <v/>
      </c>
      <c r="AF572" s="65" t="str">
        <f ca="1">IFERROR(__xludf.DUMMYFUNCTION("""COMPUTED_VALUE"""),"")</f>
        <v/>
      </c>
      <c r="AG572" s="65" t="str">
        <f ca="1">IFERROR(__xludf.DUMMYFUNCTION("""COMPUTED_VALUE"""),"")</f>
        <v/>
      </c>
    </row>
    <row r="573" spans="1:33" ht="13">
      <c r="A573" s="63">
        <v>5</v>
      </c>
      <c r="B573" s="64" t="str">
        <f ca="1">IFERROR(__xludf.DUMMYFUNCTION("""COMPUTED_VALUE"""),"I.E. SAN MATEO SEDE B")</f>
        <v>I.E. SAN MATEO SEDE B</v>
      </c>
      <c r="C573" s="65">
        <f ca="1">IFERROR(__xludf.DUMMYFUNCTION("""COMPUTED_VALUE"""),8)</f>
        <v>8</v>
      </c>
      <c r="D573" s="66" t="str">
        <f ca="1">IFERROR(__xludf.DUMMYFUNCTION("""COMPUTED_VALUE"""),"Pendiente por Digitar")</f>
        <v>Pendiente por Digitar</v>
      </c>
      <c r="E573" s="65" t="str">
        <f ca="1">IFERROR(__xludf.DUMMYFUNCTION("""COMPUTED_VALUE"""),"")</f>
        <v/>
      </c>
      <c r="F573" s="65" t="str">
        <f ca="1">IFERROR(__xludf.DUMMYFUNCTION("""COMPUTED_VALUE"""),"")</f>
        <v/>
      </c>
      <c r="G573" s="65" t="str">
        <f ca="1">IFERROR(__xludf.DUMMYFUNCTION("""COMPUTED_VALUE"""),"")</f>
        <v/>
      </c>
      <c r="H573" s="65" t="str">
        <f ca="1">IFERROR(__xludf.DUMMYFUNCTION("""COMPUTED_VALUE"""),"")</f>
        <v/>
      </c>
      <c r="I573" s="65" t="str">
        <f ca="1">IFERROR(__xludf.DUMMYFUNCTION("""COMPUTED_VALUE"""),"")</f>
        <v/>
      </c>
      <c r="J573" s="65" t="str">
        <f ca="1">IFERROR(__xludf.DUMMYFUNCTION("""COMPUTED_VALUE"""),"")</f>
        <v/>
      </c>
      <c r="K573" s="65" t="str">
        <f ca="1">IFERROR(__xludf.DUMMYFUNCTION("""COMPUTED_VALUE"""),"")</f>
        <v/>
      </c>
      <c r="L573" s="65" t="str">
        <f ca="1">IFERROR(__xludf.DUMMYFUNCTION("""COMPUTED_VALUE"""),"")</f>
        <v/>
      </c>
      <c r="M573" s="65" t="str">
        <f ca="1">IFERROR(__xludf.DUMMYFUNCTION("""COMPUTED_VALUE"""),"")</f>
        <v/>
      </c>
      <c r="N573" s="65" t="str">
        <f ca="1">IFERROR(__xludf.DUMMYFUNCTION("""COMPUTED_VALUE"""),"")</f>
        <v/>
      </c>
      <c r="O573" s="65" t="str">
        <f ca="1">IFERROR(__xludf.DUMMYFUNCTION("""COMPUTED_VALUE"""),"")</f>
        <v/>
      </c>
      <c r="P573" s="65" t="str">
        <f ca="1">IFERROR(__xludf.DUMMYFUNCTION("""COMPUTED_VALUE"""),"")</f>
        <v/>
      </c>
      <c r="Q573" s="65" t="str">
        <f ca="1">IFERROR(__xludf.DUMMYFUNCTION("""COMPUTED_VALUE"""),"")</f>
        <v/>
      </c>
      <c r="R573" s="65" t="str">
        <f ca="1">IFERROR(__xludf.DUMMYFUNCTION("""COMPUTED_VALUE"""),"")</f>
        <v/>
      </c>
      <c r="S573" s="65" t="str">
        <f ca="1">IFERROR(__xludf.DUMMYFUNCTION("""COMPUTED_VALUE"""),"")</f>
        <v/>
      </c>
      <c r="T573" s="65" t="str">
        <f ca="1">IFERROR(__xludf.DUMMYFUNCTION("""COMPUTED_VALUE"""),"")</f>
        <v/>
      </c>
      <c r="U573" s="65" t="str">
        <f ca="1">IFERROR(__xludf.DUMMYFUNCTION("""COMPUTED_VALUE"""),"")</f>
        <v/>
      </c>
      <c r="V573" s="65" t="str">
        <f ca="1">IFERROR(__xludf.DUMMYFUNCTION("""COMPUTED_VALUE"""),"")</f>
        <v/>
      </c>
      <c r="W573" s="65" t="str">
        <f ca="1">IFERROR(__xludf.DUMMYFUNCTION("""COMPUTED_VALUE"""),"")</f>
        <v/>
      </c>
      <c r="X573" s="65" t="str">
        <f ca="1">IFERROR(__xludf.DUMMYFUNCTION("""COMPUTED_VALUE"""),"")</f>
        <v/>
      </c>
      <c r="Y573" s="65" t="str">
        <f ca="1">IFERROR(__xludf.DUMMYFUNCTION("""COMPUTED_VALUE"""),"")</f>
        <v/>
      </c>
      <c r="Z573" s="65" t="str">
        <f ca="1">IFERROR(__xludf.DUMMYFUNCTION("""COMPUTED_VALUE"""),"")</f>
        <v/>
      </c>
      <c r="AA573" s="65" t="str">
        <f ca="1">IFERROR(__xludf.DUMMYFUNCTION("""COMPUTED_VALUE"""),"")</f>
        <v/>
      </c>
      <c r="AB573" s="65" t="str">
        <f ca="1">IFERROR(__xludf.DUMMYFUNCTION("""COMPUTED_VALUE"""),"")</f>
        <v/>
      </c>
      <c r="AC573" s="65" t="str">
        <f ca="1">IFERROR(__xludf.DUMMYFUNCTION("""COMPUTED_VALUE"""),"")</f>
        <v/>
      </c>
      <c r="AD573" s="65" t="str">
        <f ca="1">IFERROR(__xludf.DUMMYFUNCTION("""COMPUTED_VALUE"""),"")</f>
        <v/>
      </c>
      <c r="AE573" s="65" t="str">
        <f ca="1">IFERROR(__xludf.DUMMYFUNCTION("""COMPUTED_VALUE"""),"")</f>
        <v/>
      </c>
      <c r="AF573" s="65" t="str">
        <f ca="1">IFERROR(__xludf.DUMMYFUNCTION("""COMPUTED_VALUE"""),"")</f>
        <v/>
      </c>
      <c r="AG573" s="65" t="str">
        <f ca="1">IFERROR(__xludf.DUMMYFUNCTION("""COMPUTED_VALUE"""),"")</f>
        <v/>
      </c>
    </row>
    <row r="574" spans="1:33" ht="13">
      <c r="A574" s="63">
        <v>5</v>
      </c>
      <c r="B574" s="64" t="str">
        <f ca="1">IFERROR(__xludf.DUMMYFUNCTION("""COMPUTED_VALUE"""),"I.E. SAN MATEO SEDE B")</f>
        <v>I.E. SAN MATEO SEDE B</v>
      </c>
      <c r="C574" s="65">
        <f ca="1">IFERROR(__xludf.DUMMYFUNCTION("""COMPUTED_VALUE"""),9)</f>
        <v>9</v>
      </c>
      <c r="D574" s="66" t="str">
        <f ca="1">IFERROR(__xludf.DUMMYFUNCTION("""COMPUTED_VALUE"""),"Pendiente por Digitar")</f>
        <v>Pendiente por Digitar</v>
      </c>
      <c r="E574" s="65" t="str">
        <f ca="1">IFERROR(__xludf.DUMMYFUNCTION("""COMPUTED_VALUE"""),"")</f>
        <v/>
      </c>
      <c r="F574" s="65" t="str">
        <f ca="1">IFERROR(__xludf.DUMMYFUNCTION("""COMPUTED_VALUE"""),"")</f>
        <v/>
      </c>
      <c r="G574" s="65" t="str">
        <f ca="1">IFERROR(__xludf.DUMMYFUNCTION("""COMPUTED_VALUE"""),"")</f>
        <v/>
      </c>
      <c r="H574" s="65" t="str">
        <f ca="1">IFERROR(__xludf.DUMMYFUNCTION("""COMPUTED_VALUE"""),"")</f>
        <v/>
      </c>
      <c r="I574" s="65" t="str">
        <f ca="1">IFERROR(__xludf.DUMMYFUNCTION("""COMPUTED_VALUE"""),"")</f>
        <v/>
      </c>
      <c r="J574" s="65" t="str">
        <f ca="1">IFERROR(__xludf.DUMMYFUNCTION("""COMPUTED_VALUE"""),"")</f>
        <v/>
      </c>
      <c r="K574" s="65" t="str">
        <f ca="1">IFERROR(__xludf.DUMMYFUNCTION("""COMPUTED_VALUE"""),"")</f>
        <v/>
      </c>
      <c r="L574" s="65" t="str">
        <f ca="1">IFERROR(__xludf.DUMMYFUNCTION("""COMPUTED_VALUE"""),"")</f>
        <v/>
      </c>
      <c r="M574" s="65" t="str">
        <f ca="1">IFERROR(__xludf.DUMMYFUNCTION("""COMPUTED_VALUE"""),"")</f>
        <v/>
      </c>
      <c r="N574" s="65" t="str">
        <f ca="1">IFERROR(__xludf.DUMMYFUNCTION("""COMPUTED_VALUE"""),"")</f>
        <v/>
      </c>
      <c r="O574" s="65" t="str">
        <f ca="1">IFERROR(__xludf.DUMMYFUNCTION("""COMPUTED_VALUE"""),"")</f>
        <v/>
      </c>
      <c r="P574" s="65" t="str">
        <f ca="1">IFERROR(__xludf.DUMMYFUNCTION("""COMPUTED_VALUE"""),"")</f>
        <v/>
      </c>
      <c r="Q574" s="65" t="str">
        <f ca="1">IFERROR(__xludf.DUMMYFUNCTION("""COMPUTED_VALUE"""),"")</f>
        <v/>
      </c>
      <c r="R574" s="65" t="str">
        <f ca="1">IFERROR(__xludf.DUMMYFUNCTION("""COMPUTED_VALUE"""),"")</f>
        <v/>
      </c>
      <c r="S574" s="65" t="str">
        <f ca="1">IFERROR(__xludf.DUMMYFUNCTION("""COMPUTED_VALUE"""),"")</f>
        <v/>
      </c>
      <c r="T574" s="65" t="str">
        <f ca="1">IFERROR(__xludf.DUMMYFUNCTION("""COMPUTED_VALUE"""),"")</f>
        <v/>
      </c>
      <c r="U574" s="65" t="str">
        <f ca="1">IFERROR(__xludf.DUMMYFUNCTION("""COMPUTED_VALUE"""),"")</f>
        <v/>
      </c>
      <c r="V574" s="65" t="str">
        <f ca="1">IFERROR(__xludf.DUMMYFUNCTION("""COMPUTED_VALUE"""),"")</f>
        <v/>
      </c>
      <c r="W574" s="65" t="str">
        <f ca="1">IFERROR(__xludf.DUMMYFUNCTION("""COMPUTED_VALUE"""),"")</f>
        <v/>
      </c>
      <c r="X574" s="65" t="str">
        <f ca="1">IFERROR(__xludf.DUMMYFUNCTION("""COMPUTED_VALUE"""),"")</f>
        <v/>
      </c>
      <c r="Y574" s="65" t="str">
        <f ca="1">IFERROR(__xludf.DUMMYFUNCTION("""COMPUTED_VALUE"""),"")</f>
        <v/>
      </c>
      <c r="Z574" s="65" t="str">
        <f ca="1">IFERROR(__xludf.DUMMYFUNCTION("""COMPUTED_VALUE"""),"")</f>
        <v/>
      </c>
      <c r="AA574" s="65" t="str">
        <f ca="1">IFERROR(__xludf.DUMMYFUNCTION("""COMPUTED_VALUE"""),"")</f>
        <v/>
      </c>
      <c r="AB574" s="65" t="str">
        <f ca="1">IFERROR(__xludf.DUMMYFUNCTION("""COMPUTED_VALUE"""),"")</f>
        <v/>
      </c>
      <c r="AC574" s="65" t="str">
        <f ca="1">IFERROR(__xludf.DUMMYFUNCTION("""COMPUTED_VALUE"""),"")</f>
        <v/>
      </c>
      <c r="AD574" s="65" t="str">
        <f ca="1">IFERROR(__xludf.DUMMYFUNCTION("""COMPUTED_VALUE"""),"")</f>
        <v/>
      </c>
      <c r="AE574" s="65" t="str">
        <f ca="1">IFERROR(__xludf.DUMMYFUNCTION("""COMPUTED_VALUE"""),"")</f>
        <v/>
      </c>
      <c r="AF574" s="65" t="str">
        <f ca="1">IFERROR(__xludf.DUMMYFUNCTION("""COMPUTED_VALUE"""),"")</f>
        <v/>
      </c>
      <c r="AG574" s="65" t="str">
        <f ca="1">IFERROR(__xludf.DUMMYFUNCTION("""COMPUTED_VALUE"""),"")</f>
        <v/>
      </c>
    </row>
    <row r="575" spans="1:33" ht="13">
      <c r="A575" s="63">
        <v>5</v>
      </c>
      <c r="B575" s="64" t="str">
        <f ca="1">IFERROR(__xludf.DUMMYFUNCTION("""COMPUTED_VALUE"""),"I.E. SAN MATEO SEDE B")</f>
        <v>I.E. SAN MATEO SEDE B</v>
      </c>
      <c r="C575" s="65">
        <f ca="1">IFERROR(__xludf.DUMMYFUNCTION("""COMPUTED_VALUE"""),10)</f>
        <v>10</v>
      </c>
      <c r="D575" s="66" t="str">
        <f ca="1">IFERROR(__xludf.DUMMYFUNCTION("""COMPUTED_VALUE"""),"Pendiente por Digitar")</f>
        <v>Pendiente por Digitar</v>
      </c>
      <c r="E575" s="65" t="str">
        <f ca="1">IFERROR(__xludf.DUMMYFUNCTION("""COMPUTED_VALUE"""),"")</f>
        <v/>
      </c>
      <c r="F575" s="65" t="str">
        <f ca="1">IFERROR(__xludf.DUMMYFUNCTION("""COMPUTED_VALUE"""),"")</f>
        <v/>
      </c>
      <c r="G575" s="65" t="str">
        <f ca="1">IFERROR(__xludf.DUMMYFUNCTION("""COMPUTED_VALUE"""),"")</f>
        <v/>
      </c>
      <c r="H575" s="65" t="str">
        <f ca="1">IFERROR(__xludf.DUMMYFUNCTION("""COMPUTED_VALUE"""),"")</f>
        <v/>
      </c>
      <c r="I575" s="65" t="str">
        <f ca="1">IFERROR(__xludf.DUMMYFUNCTION("""COMPUTED_VALUE"""),"")</f>
        <v/>
      </c>
      <c r="J575" s="65" t="str">
        <f ca="1">IFERROR(__xludf.DUMMYFUNCTION("""COMPUTED_VALUE"""),"")</f>
        <v/>
      </c>
      <c r="K575" s="65" t="str">
        <f ca="1">IFERROR(__xludf.DUMMYFUNCTION("""COMPUTED_VALUE"""),"")</f>
        <v/>
      </c>
      <c r="L575" s="65" t="str">
        <f ca="1">IFERROR(__xludf.DUMMYFUNCTION("""COMPUTED_VALUE"""),"")</f>
        <v/>
      </c>
      <c r="M575" s="65" t="str">
        <f ca="1">IFERROR(__xludf.DUMMYFUNCTION("""COMPUTED_VALUE"""),"")</f>
        <v/>
      </c>
      <c r="N575" s="65" t="str">
        <f ca="1">IFERROR(__xludf.DUMMYFUNCTION("""COMPUTED_VALUE"""),"")</f>
        <v/>
      </c>
      <c r="O575" s="65" t="str">
        <f ca="1">IFERROR(__xludf.DUMMYFUNCTION("""COMPUTED_VALUE"""),"")</f>
        <v/>
      </c>
      <c r="P575" s="65" t="str">
        <f ca="1">IFERROR(__xludf.DUMMYFUNCTION("""COMPUTED_VALUE"""),"")</f>
        <v/>
      </c>
      <c r="Q575" s="65" t="str">
        <f ca="1">IFERROR(__xludf.DUMMYFUNCTION("""COMPUTED_VALUE"""),"")</f>
        <v/>
      </c>
      <c r="R575" s="65" t="str">
        <f ca="1">IFERROR(__xludf.DUMMYFUNCTION("""COMPUTED_VALUE"""),"")</f>
        <v/>
      </c>
      <c r="S575" s="65" t="str">
        <f ca="1">IFERROR(__xludf.DUMMYFUNCTION("""COMPUTED_VALUE"""),"")</f>
        <v/>
      </c>
      <c r="T575" s="65" t="str">
        <f ca="1">IFERROR(__xludf.DUMMYFUNCTION("""COMPUTED_VALUE"""),"")</f>
        <v/>
      </c>
      <c r="U575" s="65" t="str">
        <f ca="1">IFERROR(__xludf.DUMMYFUNCTION("""COMPUTED_VALUE"""),"")</f>
        <v/>
      </c>
      <c r="V575" s="65" t="str">
        <f ca="1">IFERROR(__xludf.DUMMYFUNCTION("""COMPUTED_VALUE"""),"")</f>
        <v/>
      </c>
      <c r="W575" s="65" t="str">
        <f ca="1">IFERROR(__xludf.DUMMYFUNCTION("""COMPUTED_VALUE"""),"")</f>
        <v/>
      </c>
      <c r="X575" s="65" t="str">
        <f ca="1">IFERROR(__xludf.DUMMYFUNCTION("""COMPUTED_VALUE"""),"")</f>
        <v/>
      </c>
      <c r="Y575" s="65" t="str">
        <f ca="1">IFERROR(__xludf.DUMMYFUNCTION("""COMPUTED_VALUE"""),"")</f>
        <v/>
      </c>
      <c r="Z575" s="65" t="str">
        <f ca="1">IFERROR(__xludf.DUMMYFUNCTION("""COMPUTED_VALUE"""),"")</f>
        <v/>
      </c>
      <c r="AA575" s="65" t="str">
        <f ca="1">IFERROR(__xludf.DUMMYFUNCTION("""COMPUTED_VALUE"""),"")</f>
        <v/>
      </c>
      <c r="AB575" s="65" t="str">
        <f ca="1">IFERROR(__xludf.DUMMYFUNCTION("""COMPUTED_VALUE"""),"")</f>
        <v/>
      </c>
      <c r="AC575" s="65" t="str">
        <f ca="1">IFERROR(__xludf.DUMMYFUNCTION("""COMPUTED_VALUE"""),"")</f>
        <v/>
      </c>
      <c r="AD575" s="65" t="str">
        <f ca="1">IFERROR(__xludf.DUMMYFUNCTION("""COMPUTED_VALUE"""),"")</f>
        <v/>
      </c>
      <c r="AE575" s="65" t="str">
        <f ca="1">IFERROR(__xludf.DUMMYFUNCTION("""COMPUTED_VALUE"""),"")</f>
        <v/>
      </c>
      <c r="AF575" s="65" t="str">
        <f ca="1">IFERROR(__xludf.DUMMYFUNCTION("""COMPUTED_VALUE"""),"")</f>
        <v/>
      </c>
      <c r="AG575" s="65" t="str">
        <f ca="1">IFERROR(__xludf.DUMMYFUNCTION("""COMPUTED_VALUE"""),"")</f>
        <v/>
      </c>
    </row>
    <row r="576" spans="1:33" ht="13">
      <c r="A576" s="63">
        <v>5</v>
      </c>
      <c r="B576" s="64" t="str">
        <f ca="1">IFERROR(__xludf.DUMMYFUNCTION("""COMPUTED_VALUE"""),"I.E. SAN MATEO SEDE B")</f>
        <v>I.E. SAN MATEO SEDE B</v>
      </c>
      <c r="C576" s="65">
        <f ca="1">IFERROR(__xludf.DUMMYFUNCTION("""COMPUTED_VALUE"""),11)</f>
        <v>11</v>
      </c>
      <c r="D576" s="66" t="str">
        <f ca="1">IFERROR(__xludf.DUMMYFUNCTION("""COMPUTED_VALUE"""),"Pendiente por Digitar")</f>
        <v>Pendiente por Digitar</v>
      </c>
      <c r="E576" s="65" t="str">
        <f ca="1">IFERROR(__xludf.DUMMYFUNCTION("""COMPUTED_VALUE"""),"")</f>
        <v/>
      </c>
      <c r="F576" s="65" t="str">
        <f ca="1">IFERROR(__xludf.DUMMYFUNCTION("""COMPUTED_VALUE"""),"")</f>
        <v/>
      </c>
      <c r="G576" s="65" t="str">
        <f ca="1">IFERROR(__xludf.DUMMYFUNCTION("""COMPUTED_VALUE"""),"")</f>
        <v/>
      </c>
      <c r="H576" s="65" t="str">
        <f ca="1">IFERROR(__xludf.DUMMYFUNCTION("""COMPUTED_VALUE"""),"")</f>
        <v/>
      </c>
      <c r="I576" s="65" t="str">
        <f ca="1">IFERROR(__xludf.DUMMYFUNCTION("""COMPUTED_VALUE"""),"")</f>
        <v/>
      </c>
      <c r="J576" s="65" t="str">
        <f ca="1">IFERROR(__xludf.DUMMYFUNCTION("""COMPUTED_VALUE"""),"")</f>
        <v/>
      </c>
      <c r="K576" s="65" t="str">
        <f ca="1">IFERROR(__xludf.DUMMYFUNCTION("""COMPUTED_VALUE"""),"")</f>
        <v/>
      </c>
      <c r="L576" s="65" t="str">
        <f ca="1">IFERROR(__xludf.DUMMYFUNCTION("""COMPUTED_VALUE"""),"")</f>
        <v/>
      </c>
      <c r="M576" s="65" t="str">
        <f ca="1">IFERROR(__xludf.DUMMYFUNCTION("""COMPUTED_VALUE"""),"")</f>
        <v/>
      </c>
      <c r="N576" s="65" t="str">
        <f ca="1">IFERROR(__xludf.DUMMYFUNCTION("""COMPUTED_VALUE"""),"")</f>
        <v/>
      </c>
      <c r="O576" s="65" t="str">
        <f ca="1">IFERROR(__xludf.DUMMYFUNCTION("""COMPUTED_VALUE"""),"")</f>
        <v/>
      </c>
      <c r="P576" s="65" t="str">
        <f ca="1">IFERROR(__xludf.DUMMYFUNCTION("""COMPUTED_VALUE"""),"")</f>
        <v/>
      </c>
      <c r="Q576" s="65" t="str">
        <f ca="1">IFERROR(__xludf.DUMMYFUNCTION("""COMPUTED_VALUE"""),"")</f>
        <v/>
      </c>
      <c r="R576" s="65" t="str">
        <f ca="1">IFERROR(__xludf.DUMMYFUNCTION("""COMPUTED_VALUE"""),"")</f>
        <v/>
      </c>
      <c r="S576" s="65" t="str">
        <f ca="1">IFERROR(__xludf.DUMMYFUNCTION("""COMPUTED_VALUE"""),"")</f>
        <v/>
      </c>
      <c r="T576" s="65" t="str">
        <f ca="1">IFERROR(__xludf.DUMMYFUNCTION("""COMPUTED_VALUE"""),"")</f>
        <v/>
      </c>
      <c r="U576" s="65" t="str">
        <f ca="1">IFERROR(__xludf.DUMMYFUNCTION("""COMPUTED_VALUE"""),"")</f>
        <v/>
      </c>
      <c r="V576" s="65" t="str">
        <f ca="1">IFERROR(__xludf.DUMMYFUNCTION("""COMPUTED_VALUE"""),"")</f>
        <v/>
      </c>
      <c r="W576" s="65" t="str">
        <f ca="1">IFERROR(__xludf.DUMMYFUNCTION("""COMPUTED_VALUE"""),"")</f>
        <v/>
      </c>
      <c r="X576" s="65" t="str">
        <f ca="1">IFERROR(__xludf.DUMMYFUNCTION("""COMPUTED_VALUE"""),"")</f>
        <v/>
      </c>
      <c r="Y576" s="65" t="str">
        <f ca="1">IFERROR(__xludf.DUMMYFUNCTION("""COMPUTED_VALUE"""),"")</f>
        <v/>
      </c>
      <c r="Z576" s="65" t="str">
        <f ca="1">IFERROR(__xludf.DUMMYFUNCTION("""COMPUTED_VALUE"""),"")</f>
        <v/>
      </c>
      <c r="AA576" s="65" t="str">
        <f ca="1">IFERROR(__xludf.DUMMYFUNCTION("""COMPUTED_VALUE"""),"")</f>
        <v/>
      </c>
      <c r="AB576" s="65" t="str">
        <f ca="1">IFERROR(__xludf.DUMMYFUNCTION("""COMPUTED_VALUE"""),"")</f>
        <v/>
      </c>
      <c r="AC576" s="65" t="str">
        <f ca="1">IFERROR(__xludf.DUMMYFUNCTION("""COMPUTED_VALUE"""),"")</f>
        <v/>
      </c>
      <c r="AD576" s="65" t="str">
        <f ca="1">IFERROR(__xludf.DUMMYFUNCTION("""COMPUTED_VALUE"""),"")</f>
        <v/>
      </c>
      <c r="AE576" s="65" t="str">
        <f ca="1">IFERROR(__xludf.DUMMYFUNCTION("""COMPUTED_VALUE"""),"")</f>
        <v/>
      </c>
      <c r="AF576" s="65" t="str">
        <f ca="1">IFERROR(__xludf.DUMMYFUNCTION("""COMPUTED_VALUE"""),"")</f>
        <v/>
      </c>
      <c r="AG576" s="65" t="str">
        <f ca="1">IFERROR(__xludf.DUMMYFUNCTION("""COMPUTED_VALUE"""),"")</f>
        <v/>
      </c>
    </row>
    <row r="577" spans="1:33" ht="13">
      <c r="A577" s="63">
        <v>5</v>
      </c>
      <c r="B577" s="64" t="str">
        <f ca="1">IFERROR(__xludf.DUMMYFUNCTION("""COMPUTED_VALUE"""),"I.E. SAN MATEO SEDE B")</f>
        <v>I.E. SAN MATEO SEDE B</v>
      </c>
      <c r="C577" s="65">
        <f ca="1">IFERROR(__xludf.DUMMYFUNCTION("""COMPUTED_VALUE"""),12)</f>
        <v>12</v>
      </c>
      <c r="D577" s="66" t="str">
        <f ca="1">IFERROR(__xludf.DUMMYFUNCTION("""COMPUTED_VALUE"""),"Pendiente por Digitar")</f>
        <v>Pendiente por Digitar</v>
      </c>
      <c r="E577" s="65" t="str">
        <f ca="1">IFERROR(__xludf.DUMMYFUNCTION("""COMPUTED_VALUE"""),"")</f>
        <v/>
      </c>
      <c r="F577" s="65" t="str">
        <f ca="1">IFERROR(__xludf.DUMMYFUNCTION("""COMPUTED_VALUE"""),"")</f>
        <v/>
      </c>
      <c r="G577" s="65" t="str">
        <f ca="1">IFERROR(__xludf.DUMMYFUNCTION("""COMPUTED_VALUE"""),"")</f>
        <v/>
      </c>
      <c r="H577" s="65" t="str">
        <f ca="1">IFERROR(__xludf.DUMMYFUNCTION("""COMPUTED_VALUE"""),"")</f>
        <v/>
      </c>
      <c r="I577" s="65" t="str">
        <f ca="1">IFERROR(__xludf.DUMMYFUNCTION("""COMPUTED_VALUE"""),"")</f>
        <v/>
      </c>
      <c r="J577" s="65" t="str">
        <f ca="1">IFERROR(__xludf.DUMMYFUNCTION("""COMPUTED_VALUE"""),"")</f>
        <v/>
      </c>
      <c r="K577" s="65" t="str">
        <f ca="1">IFERROR(__xludf.DUMMYFUNCTION("""COMPUTED_VALUE"""),"")</f>
        <v/>
      </c>
      <c r="L577" s="65" t="str">
        <f ca="1">IFERROR(__xludf.DUMMYFUNCTION("""COMPUTED_VALUE"""),"")</f>
        <v/>
      </c>
      <c r="M577" s="65" t="str">
        <f ca="1">IFERROR(__xludf.DUMMYFUNCTION("""COMPUTED_VALUE"""),"")</f>
        <v/>
      </c>
      <c r="N577" s="65" t="str">
        <f ca="1">IFERROR(__xludf.DUMMYFUNCTION("""COMPUTED_VALUE"""),"")</f>
        <v/>
      </c>
      <c r="O577" s="65" t="str">
        <f ca="1">IFERROR(__xludf.DUMMYFUNCTION("""COMPUTED_VALUE"""),"")</f>
        <v/>
      </c>
      <c r="P577" s="65" t="str">
        <f ca="1">IFERROR(__xludf.DUMMYFUNCTION("""COMPUTED_VALUE"""),"")</f>
        <v/>
      </c>
      <c r="Q577" s="65" t="str">
        <f ca="1">IFERROR(__xludf.DUMMYFUNCTION("""COMPUTED_VALUE"""),"")</f>
        <v/>
      </c>
      <c r="R577" s="65" t="str">
        <f ca="1">IFERROR(__xludf.DUMMYFUNCTION("""COMPUTED_VALUE"""),"")</f>
        <v/>
      </c>
      <c r="S577" s="65" t="str">
        <f ca="1">IFERROR(__xludf.DUMMYFUNCTION("""COMPUTED_VALUE"""),"")</f>
        <v/>
      </c>
      <c r="T577" s="65" t="str">
        <f ca="1">IFERROR(__xludf.DUMMYFUNCTION("""COMPUTED_VALUE"""),"")</f>
        <v/>
      </c>
      <c r="U577" s="65" t="str">
        <f ca="1">IFERROR(__xludf.DUMMYFUNCTION("""COMPUTED_VALUE"""),"")</f>
        <v/>
      </c>
      <c r="V577" s="65" t="str">
        <f ca="1">IFERROR(__xludf.DUMMYFUNCTION("""COMPUTED_VALUE"""),"")</f>
        <v/>
      </c>
      <c r="W577" s="65" t="str">
        <f ca="1">IFERROR(__xludf.DUMMYFUNCTION("""COMPUTED_VALUE"""),"")</f>
        <v/>
      </c>
      <c r="X577" s="65" t="str">
        <f ca="1">IFERROR(__xludf.DUMMYFUNCTION("""COMPUTED_VALUE"""),"")</f>
        <v/>
      </c>
      <c r="Y577" s="65" t="str">
        <f ca="1">IFERROR(__xludf.DUMMYFUNCTION("""COMPUTED_VALUE"""),"")</f>
        <v/>
      </c>
      <c r="Z577" s="65" t="str">
        <f ca="1">IFERROR(__xludf.DUMMYFUNCTION("""COMPUTED_VALUE"""),"")</f>
        <v/>
      </c>
      <c r="AA577" s="65" t="str">
        <f ca="1">IFERROR(__xludf.DUMMYFUNCTION("""COMPUTED_VALUE"""),"")</f>
        <v/>
      </c>
      <c r="AB577" s="65" t="str">
        <f ca="1">IFERROR(__xludf.DUMMYFUNCTION("""COMPUTED_VALUE"""),"")</f>
        <v/>
      </c>
      <c r="AC577" s="65" t="str">
        <f ca="1">IFERROR(__xludf.DUMMYFUNCTION("""COMPUTED_VALUE"""),"")</f>
        <v/>
      </c>
      <c r="AD577" s="65" t="str">
        <f ca="1">IFERROR(__xludf.DUMMYFUNCTION("""COMPUTED_VALUE"""),"")</f>
        <v/>
      </c>
      <c r="AE577" s="65" t="str">
        <f ca="1">IFERROR(__xludf.DUMMYFUNCTION("""COMPUTED_VALUE"""),"")</f>
        <v/>
      </c>
      <c r="AF577" s="65" t="str">
        <f ca="1">IFERROR(__xludf.DUMMYFUNCTION("""COMPUTED_VALUE"""),"")</f>
        <v/>
      </c>
      <c r="AG577" s="65" t="str">
        <f ca="1">IFERROR(__xludf.DUMMYFUNCTION("""COMPUTED_VALUE"""),"")</f>
        <v/>
      </c>
    </row>
    <row r="578" spans="1:33" ht="13">
      <c r="A578" s="63">
        <v>5</v>
      </c>
      <c r="B578" s="64" t="str">
        <f ca="1">IFERROR(__xludf.DUMMYFUNCTION("""COMPUTED_VALUE"""),"I.E. SAN MATEO SEDE B")</f>
        <v>I.E. SAN MATEO SEDE B</v>
      </c>
      <c r="C578" s="65">
        <f ca="1">IFERROR(__xludf.DUMMYFUNCTION("""COMPUTED_VALUE"""),13)</f>
        <v>13</v>
      </c>
      <c r="D578" s="66" t="str">
        <f ca="1">IFERROR(__xludf.DUMMYFUNCTION("""COMPUTED_VALUE"""),"Pendiente por Digitar")</f>
        <v>Pendiente por Digitar</v>
      </c>
      <c r="E578" s="65" t="str">
        <f ca="1">IFERROR(__xludf.DUMMYFUNCTION("""COMPUTED_VALUE"""),"")</f>
        <v/>
      </c>
      <c r="F578" s="65" t="str">
        <f ca="1">IFERROR(__xludf.DUMMYFUNCTION("""COMPUTED_VALUE"""),"")</f>
        <v/>
      </c>
      <c r="G578" s="65" t="str">
        <f ca="1">IFERROR(__xludf.DUMMYFUNCTION("""COMPUTED_VALUE"""),"")</f>
        <v/>
      </c>
      <c r="H578" s="65" t="str">
        <f ca="1">IFERROR(__xludf.DUMMYFUNCTION("""COMPUTED_VALUE"""),"")</f>
        <v/>
      </c>
      <c r="I578" s="65" t="str">
        <f ca="1">IFERROR(__xludf.DUMMYFUNCTION("""COMPUTED_VALUE"""),"")</f>
        <v/>
      </c>
      <c r="J578" s="65" t="str">
        <f ca="1">IFERROR(__xludf.DUMMYFUNCTION("""COMPUTED_VALUE"""),"")</f>
        <v/>
      </c>
      <c r="K578" s="65" t="str">
        <f ca="1">IFERROR(__xludf.DUMMYFUNCTION("""COMPUTED_VALUE"""),"")</f>
        <v/>
      </c>
      <c r="L578" s="65" t="str">
        <f ca="1">IFERROR(__xludf.DUMMYFUNCTION("""COMPUTED_VALUE"""),"")</f>
        <v/>
      </c>
      <c r="M578" s="65" t="str">
        <f ca="1">IFERROR(__xludf.DUMMYFUNCTION("""COMPUTED_VALUE"""),"")</f>
        <v/>
      </c>
      <c r="N578" s="65" t="str">
        <f ca="1">IFERROR(__xludf.DUMMYFUNCTION("""COMPUTED_VALUE"""),"")</f>
        <v/>
      </c>
      <c r="O578" s="65" t="str">
        <f ca="1">IFERROR(__xludf.DUMMYFUNCTION("""COMPUTED_VALUE"""),"")</f>
        <v/>
      </c>
      <c r="P578" s="65" t="str">
        <f ca="1">IFERROR(__xludf.DUMMYFUNCTION("""COMPUTED_VALUE"""),"")</f>
        <v/>
      </c>
      <c r="Q578" s="65" t="str">
        <f ca="1">IFERROR(__xludf.DUMMYFUNCTION("""COMPUTED_VALUE"""),"")</f>
        <v/>
      </c>
      <c r="R578" s="65" t="str">
        <f ca="1">IFERROR(__xludf.DUMMYFUNCTION("""COMPUTED_VALUE"""),"")</f>
        <v/>
      </c>
      <c r="S578" s="65" t="str">
        <f ca="1">IFERROR(__xludf.DUMMYFUNCTION("""COMPUTED_VALUE"""),"")</f>
        <v/>
      </c>
      <c r="T578" s="65" t="str">
        <f ca="1">IFERROR(__xludf.DUMMYFUNCTION("""COMPUTED_VALUE"""),"")</f>
        <v/>
      </c>
      <c r="U578" s="65" t="str">
        <f ca="1">IFERROR(__xludf.DUMMYFUNCTION("""COMPUTED_VALUE"""),"")</f>
        <v/>
      </c>
      <c r="V578" s="65" t="str">
        <f ca="1">IFERROR(__xludf.DUMMYFUNCTION("""COMPUTED_VALUE"""),"")</f>
        <v/>
      </c>
      <c r="W578" s="65" t="str">
        <f ca="1">IFERROR(__xludf.DUMMYFUNCTION("""COMPUTED_VALUE"""),"")</f>
        <v/>
      </c>
      <c r="X578" s="65" t="str">
        <f ca="1">IFERROR(__xludf.DUMMYFUNCTION("""COMPUTED_VALUE"""),"")</f>
        <v/>
      </c>
      <c r="Y578" s="65" t="str">
        <f ca="1">IFERROR(__xludf.DUMMYFUNCTION("""COMPUTED_VALUE"""),"")</f>
        <v/>
      </c>
      <c r="Z578" s="65" t="str">
        <f ca="1">IFERROR(__xludf.DUMMYFUNCTION("""COMPUTED_VALUE"""),"")</f>
        <v/>
      </c>
      <c r="AA578" s="65" t="str">
        <f ca="1">IFERROR(__xludf.DUMMYFUNCTION("""COMPUTED_VALUE"""),"")</f>
        <v/>
      </c>
      <c r="AB578" s="65" t="str">
        <f ca="1">IFERROR(__xludf.DUMMYFUNCTION("""COMPUTED_VALUE"""),"")</f>
        <v/>
      </c>
      <c r="AC578" s="65" t="str">
        <f ca="1">IFERROR(__xludf.DUMMYFUNCTION("""COMPUTED_VALUE"""),"")</f>
        <v/>
      </c>
      <c r="AD578" s="65" t="str">
        <f ca="1">IFERROR(__xludf.DUMMYFUNCTION("""COMPUTED_VALUE"""),"")</f>
        <v/>
      </c>
      <c r="AE578" s="65" t="str">
        <f ca="1">IFERROR(__xludf.DUMMYFUNCTION("""COMPUTED_VALUE"""),"")</f>
        <v/>
      </c>
      <c r="AF578" s="65" t="str">
        <f ca="1">IFERROR(__xludf.DUMMYFUNCTION("""COMPUTED_VALUE"""),"")</f>
        <v/>
      </c>
      <c r="AG578" s="65" t="str">
        <f ca="1">IFERROR(__xludf.DUMMYFUNCTION("""COMPUTED_VALUE"""),"")</f>
        <v/>
      </c>
    </row>
    <row r="579" spans="1:33" ht="13">
      <c r="A579" s="63">
        <v>5</v>
      </c>
      <c r="B579" s="64" t="str">
        <f ca="1">IFERROR(__xludf.DUMMYFUNCTION("""COMPUTED_VALUE"""),"I.E. SAN MATEO SEDE B")</f>
        <v>I.E. SAN MATEO SEDE B</v>
      </c>
      <c r="C579" s="65">
        <f ca="1">IFERROR(__xludf.DUMMYFUNCTION("""COMPUTED_VALUE"""),14)</f>
        <v>14</v>
      </c>
      <c r="D579" s="66" t="str">
        <f ca="1">IFERROR(__xludf.DUMMYFUNCTION("""COMPUTED_VALUE"""),"Pendiente por Digitar")</f>
        <v>Pendiente por Digitar</v>
      </c>
      <c r="E579" s="65" t="str">
        <f ca="1">IFERROR(__xludf.DUMMYFUNCTION("""COMPUTED_VALUE"""),"")</f>
        <v/>
      </c>
      <c r="F579" s="65" t="str">
        <f ca="1">IFERROR(__xludf.DUMMYFUNCTION("""COMPUTED_VALUE"""),"")</f>
        <v/>
      </c>
      <c r="G579" s="65" t="str">
        <f ca="1">IFERROR(__xludf.DUMMYFUNCTION("""COMPUTED_VALUE"""),"")</f>
        <v/>
      </c>
      <c r="H579" s="65" t="str">
        <f ca="1">IFERROR(__xludf.DUMMYFUNCTION("""COMPUTED_VALUE"""),"")</f>
        <v/>
      </c>
      <c r="I579" s="65" t="str">
        <f ca="1">IFERROR(__xludf.DUMMYFUNCTION("""COMPUTED_VALUE"""),"")</f>
        <v/>
      </c>
      <c r="J579" s="65" t="str">
        <f ca="1">IFERROR(__xludf.DUMMYFUNCTION("""COMPUTED_VALUE"""),"")</f>
        <v/>
      </c>
      <c r="K579" s="65" t="str">
        <f ca="1">IFERROR(__xludf.DUMMYFUNCTION("""COMPUTED_VALUE"""),"")</f>
        <v/>
      </c>
      <c r="L579" s="65" t="str">
        <f ca="1">IFERROR(__xludf.DUMMYFUNCTION("""COMPUTED_VALUE"""),"")</f>
        <v/>
      </c>
      <c r="M579" s="65" t="str">
        <f ca="1">IFERROR(__xludf.DUMMYFUNCTION("""COMPUTED_VALUE"""),"")</f>
        <v/>
      </c>
      <c r="N579" s="65" t="str">
        <f ca="1">IFERROR(__xludf.DUMMYFUNCTION("""COMPUTED_VALUE"""),"")</f>
        <v/>
      </c>
      <c r="O579" s="65" t="str">
        <f ca="1">IFERROR(__xludf.DUMMYFUNCTION("""COMPUTED_VALUE"""),"")</f>
        <v/>
      </c>
      <c r="P579" s="65" t="str">
        <f ca="1">IFERROR(__xludf.DUMMYFUNCTION("""COMPUTED_VALUE"""),"")</f>
        <v/>
      </c>
      <c r="Q579" s="65" t="str">
        <f ca="1">IFERROR(__xludf.DUMMYFUNCTION("""COMPUTED_VALUE"""),"")</f>
        <v/>
      </c>
      <c r="R579" s="65" t="str">
        <f ca="1">IFERROR(__xludf.DUMMYFUNCTION("""COMPUTED_VALUE"""),"")</f>
        <v/>
      </c>
      <c r="S579" s="65" t="str">
        <f ca="1">IFERROR(__xludf.DUMMYFUNCTION("""COMPUTED_VALUE"""),"")</f>
        <v/>
      </c>
      <c r="T579" s="65" t="str">
        <f ca="1">IFERROR(__xludf.DUMMYFUNCTION("""COMPUTED_VALUE"""),"")</f>
        <v/>
      </c>
      <c r="U579" s="65" t="str">
        <f ca="1">IFERROR(__xludf.DUMMYFUNCTION("""COMPUTED_VALUE"""),"")</f>
        <v/>
      </c>
      <c r="V579" s="65" t="str">
        <f ca="1">IFERROR(__xludf.DUMMYFUNCTION("""COMPUTED_VALUE"""),"")</f>
        <v/>
      </c>
      <c r="W579" s="65" t="str">
        <f ca="1">IFERROR(__xludf.DUMMYFUNCTION("""COMPUTED_VALUE"""),"")</f>
        <v/>
      </c>
      <c r="X579" s="65" t="str">
        <f ca="1">IFERROR(__xludf.DUMMYFUNCTION("""COMPUTED_VALUE"""),"")</f>
        <v/>
      </c>
      <c r="Y579" s="65" t="str">
        <f ca="1">IFERROR(__xludf.DUMMYFUNCTION("""COMPUTED_VALUE"""),"")</f>
        <v/>
      </c>
      <c r="Z579" s="65" t="str">
        <f ca="1">IFERROR(__xludf.DUMMYFUNCTION("""COMPUTED_VALUE"""),"")</f>
        <v/>
      </c>
      <c r="AA579" s="65" t="str">
        <f ca="1">IFERROR(__xludf.DUMMYFUNCTION("""COMPUTED_VALUE"""),"")</f>
        <v/>
      </c>
      <c r="AB579" s="65" t="str">
        <f ca="1">IFERROR(__xludf.DUMMYFUNCTION("""COMPUTED_VALUE"""),"")</f>
        <v/>
      </c>
      <c r="AC579" s="65" t="str">
        <f ca="1">IFERROR(__xludf.DUMMYFUNCTION("""COMPUTED_VALUE"""),"")</f>
        <v/>
      </c>
      <c r="AD579" s="65" t="str">
        <f ca="1">IFERROR(__xludf.DUMMYFUNCTION("""COMPUTED_VALUE"""),"")</f>
        <v/>
      </c>
      <c r="AE579" s="65" t="str">
        <f ca="1">IFERROR(__xludf.DUMMYFUNCTION("""COMPUTED_VALUE"""),"")</f>
        <v/>
      </c>
      <c r="AF579" s="65" t="str">
        <f ca="1">IFERROR(__xludf.DUMMYFUNCTION("""COMPUTED_VALUE"""),"")</f>
        <v/>
      </c>
      <c r="AG579" s="65" t="str">
        <f ca="1">IFERROR(__xludf.DUMMYFUNCTION("""COMPUTED_VALUE"""),"")</f>
        <v/>
      </c>
    </row>
    <row r="580" spans="1:33" ht="13">
      <c r="A580" s="63">
        <v>5</v>
      </c>
      <c r="B580" s="64" t="str">
        <f ca="1">IFERROR(__xludf.DUMMYFUNCTION("""COMPUTED_VALUE"""),"I.E. SAN MATEO SEDE B")</f>
        <v>I.E. SAN MATEO SEDE B</v>
      </c>
      <c r="C580" s="65">
        <f ca="1">IFERROR(__xludf.DUMMYFUNCTION("""COMPUTED_VALUE"""),15)</f>
        <v>15</v>
      </c>
      <c r="D580" s="66" t="str">
        <f ca="1">IFERROR(__xludf.DUMMYFUNCTION("""COMPUTED_VALUE"""),"Pendiente por Digitar")</f>
        <v>Pendiente por Digitar</v>
      </c>
      <c r="E580" s="65" t="str">
        <f ca="1">IFERROR(__xludf.DUMMYFUNCTION("""COMPUTED_VALUE"""),"")</f>
        <v/>
      </c>
      <c r="F580" s="65" t="str">
        <f ca="1">IFERROR(__xludf.DUMMYFUNCTION("""COMPUTED_VALUE"""),"")</f>
        <v/>
      </c>
      <c r="G580" s="65" t="str">
        <f ca="1">IFERROR(__xludf.DUMMYFUNCTION("""COMPUTED_VALUE"""),"")</f>
        <v/>
      </c>
      <c r="H580" s="65" t="str">
        <f ca="1">IFERROR(__xludf.DUMMYFUNCTION("""COMPUTED_VALUE"""),"")</f>
        <v/>
      </c>
      <c r="I580" s="65" t="str">
        <f ca="1">IFERROR(__xludf.DUMMYFUNCTION("""COMPUTED_VALUE"""),"")</f>
        <v/>
      </c>
      <c r="J580" s="65" t="str">
        <f ca="1">IFERROR(__xludf.DUMMYFUNCTION("""COMPUTED_VALUE"""),"")</f>
        <v/>
      </c>
      <c r="K580" s="65" t="str">
        <f ca="1">IFERROR(__xludf.DUMMYFUNCTION("""COMPUTED_VALUE"""),"")</f>
        <v/>
      </c>
      <c r="L580" s="65" t="str">
        <f ca="1">IFERROR(__xludf.DUMMYFUNCTION("""COMPUTED_VALUE"""),"")</f>
        <v/>
      </c>
      <c r="M580" s="65" t="str">
        <f ca="1">IFERROR(__xludf.DUMMYFUNCTION("""COMPUTED_VALUE"""),"")</f>
        <v/>
      </c>
      <c r="N580" s="65" t="str">
        <f ca="1">IFERROR(__xludf.DUMMYFUNCTION("""COMPUTED_VALUE"""),"")</f>
        <v/>
      </c>
      <c r="O580" s="65" t="str">
        <f ca="1">IFERROR(__xludf.DUMMYFUNCTION("""COMPUTED_VALUE"""),"")</f>
        <v/>
      </c>
      <c r="P580" s="65" t="str">
        <f ca="1">IFERROR(__xludf.DUMMYFUNCTION("""COMPUTED_VALUE"""),"")</f>
        <v/>
      </c>
      <c r="Q580" s="65" t="str">
        <f ca="1">IFERROR(__xludf.DUMMYFUNCTION("""COMPUTED_VALUE"""),"")</f>
        <v/>
      </c>
      <c r="R580" s="65" t="str">
        <f ca="1">IFERROR(__xludf.DUMMYFUNCTION("""COMPUTED_VALUE"""),"")</f>
        <v/>
      </c>
      <c r="S580" s="65" t="str">
        <f ca="1">IFERROR(__xludf.DUMMYFUNCTION("""COMPUTED_VALUE"""),"")</f>
        <v/>
      </c>
      <c r="T580" s="65" t="str">
        <f ca="1">IFERROR(__xludf.DUMMYFUNCTION("""COMPUTED_VALUE"""),"")</f>
        <v/>
      </c>
      <c r="U580" s="65" t="str">
        <f ca="1">IFERROR(__xludf.DUMMYFUNCTION("""COMPUTED_VALUE"""),"")</f>
        <v/>
      </c>
      <c r="V580" s="65" t="str">
        <f ca="1">IFERROR(__xludf.DUMMYFUNCTION("""COMPUTED_VALUE"""),"")</f>
        <v/>
      </c>
      <c r="W580" s="65" t="str">
        <f ca="1">IFERROR(__xludf.DUMMYFUNCTION("""COMPUTED_VALUE"""),"")</f>
        <v/>
      </c>
      <c r="X580" s="65" t="str">
        <f ca="1">IFERROR(__xludf.DUMMYFUNCTION("""COMPUTED_VALUE"""),"")</f>
        <v/>
      </c>
      <c r="Y580" s="65" t="str">
        <f ca="1">IFERROR(__xludf.DUMMYFUNCTION("""COMPUTED_VALUE"""),"")</f>
        <v/>
      </c>
      <c r="Z580" s="65" t="str">
        <f ca="1">IFERROR(__xludf.DUMMYFUNCTION("""COMPUTED_VALUE"""),"")</f>
        <v/>
      </c>
      <c r="AA580" s="65" t="str">
        <f ca="1">IFERROR(__xludf.DUMMYFUNCTION("""COMPUTED_VALUE"""),"")</f>
        <v/>
      </c>
      <c r="AB580" s="65" t="str">
        <f ca="1">IFERROR(__xludf.DUMMYFUNCTION("""COMPUTED_VALUE"""),"")</f>
        <v/>
      </c>
      <c r="AC580" s="65" t="str">
        <f ca="1">IFERROR(__xludf.DUMMYFUNCTION("""COMPUTED_VALUE"""),"")</f>
        <v/>
      </c>
      <c r="AD580" s="65" t="str">
        <f ca="1">IFERROR(__xludf.DUMMYFUNCTION("""COMPUTED_VALUE"""),"")</f>
        <v/>
      </c>
      <c r="AE580" s="65" t="str">
        <f ca="1">IFERROR(__xludf.DUMMYFUNCTION("""COMPUTED_VALUE"""),"")</f>
        <v/>
      </c>
      <c r="AF580" s="65" t="str">
        <f ca="1">IFERROR(__xludf.DUMMYFUNCTION("""COMPUTED_VALUE"""),"")</f>
        <v/>
      </c>
      <c r="AG580" s="65" t="str">
        <f ca="1">IFERROR(__xludf.DUMMYFUNCTION("""COMPUTED_VALUE"""),"")</f>
        <v/>
      </c>
    </row>
    <row r="581" spans="1:33" ht="13">
      <c r="A581" s="63">
        <v>5</v>
      </c>
      <c r="B581" s="64" t="str">
        <f ca="1">IFERROR(__xludf.DUMMYFUNCTION("""COMPUTED_VALUE"""),"I.E. SAN MATEO SEDE B")</f>
        <v>I.E. SAN MATEO SEDE B</v>
      </c>
      <c r="C581" s="65">
        <f ca="1">IFERROR(__xludf.DUMMYFUNCTION("""COMPUTED_VALUE"""),16)</f>
        <v>16</v>
      </c>
      <c r="D581" s="66" t="str">
        <f ca="1">IFERROR(__xludf.DUMMYFUNCTION("""COMPUTED_VALUE"""),"Pendiente por Digitar")</f>
        <v>Pendiente por Digitar</v>
      </c>
      <c r="E581" s="65" t="str">
        <f ca="1">IFERROR(__xludf.DUMMYFUNCTION("""COMPUTED_VALUE"""),"")</f>
        <v/>
      </c>
      <c r="F581" s="65" t="str">
        <f ca="1">IFERROR(__xludf.DUMMYFUNCTION("""COMPUTED_VALUE"""),"")</f>
        <v/>
      </c>
      <c r="G581" s="65" t="str">
        <f ca="1">IFERROR(__xludf.DUMMYFUNCTION("""COMPUTED_VALUE"""),"")</f>
        <v/>
      </c>
      <c r="H581" s="65" t="str">
        <f ca="1">IFERROR(__xludf.DUMMYFUNCTION("""COMPUTED_VALUE"""),"")</f>
        <v/>
      </c>
      <c r="I581" s="65" t="str">
        <f ca="1">IFERROR(__xludf.DUMMYFUNCTION("""COMPUTED_VALUE"""),"")</f>
        <v/>
      </c>
      <c r="J581" s="65" t="str">
        <f ca="1">IFERROR(__xludf.DUMMYFUNCTION("""COMPUTED_VALUE"""),"")</f>
        <v/>
      </c>
      <c r="K581" s="65" t="str">
        <f ca="1">IFERROR(__xludf.DUMMYFUNCTION("""COMPUTED_VALUE"""),"")</f>
        <v/>
      </c>
      <c r="L581" s="65" t="str">
        <f ca="1">IFERROR(__xludf.DUMMYFUNCTION("""COMPUTED_VALUE"""),"")</f>
        <v/>
      </c>
      <c r="M581" s="65" t="str">
        <f ca="1">IFERROR(__xludf.DUMMYFUNCTION("""COMPUTED_VALUE"""),"")</f>
        <v/>
      </c>
      <c r="N581" s="65" t="str">
        <f ca="1">IFERROR(__xludf.DUMMYFUNCTION("""COMPUTED_VALUE"""),"")</f>
        <v/>
      </c>
      <c r="O581" s="65" t="str">
        <f ca="1">IFERROR(__xludf.DUMMYFUNCTION("""COMPUTED_VALUE"""),"")</f>
        <v/>
      </c>
      <c r="P581" s="65" t="str">
        <f ca="1">IFERROR(__xludf.DUMMYFUNCTION("""COMPUTED_VALUE"""),"")</f>
        <v/>
      </c>
      <c r="Q581" s="65" t="str">
        <f ca="1">IFERROR(__xludf.DUMMYFUNCTION("""COMPUTED_VALUE"""),"")</f>
        <v/>
      </c>
      <c r="R581" s="65" t="str">
        <f ca="1">IFERROR(__xludf.DUMMYFUNCTION("""COMPUTED_VALUE"""),"")</f>
        <v/>
      </c>
      <c r="S581" s="65" t="str">
        <f ca="1">IFERROR(__xludf.DUMMYFUNCTION("""COMPUTED_VALUE"""),"")</f>
        <v/>
      </c>
      <c r="T581" s="65" t="str">
        <f ca="1">IFERROR(__xludf.DUMMYFUNCTION("""COMPUTED_VALUE"""),"")</f>
        <v/>
      </c>
      <c r="U581" s="65" t="str">
        <f ca="1">IFERROR(__xludf.DUMMYFUNCTION("""COMPUTED_VALUE"""),"")</f>
        <v/>
      </c>
      <c r="V581" s="65" t="str">
        <f ca="1">IFERROR(__xludf.DUMMYFUNCTION("""COMPUTED_VALUE"""),"")</f>
        <v/>
      </c>
      <c r="W581" s="65" t="str">
        <f ca="1">IFERROR(__xludf.DUMMYFUNCTION("""COMPUTED_VALUE"""),"")</f>
        <v/>
      </c>
      <c r="X581" s="65" t="str">
        <f ca="1">IFERROR(__xludf.DUMMYFUNCTION("""COMPUTED_VALUE"""),"")</f>
        <v/>
      </c>
      <c r="Y581" s="65" t="str">
        <f ca="1">IFERROR(__xludf.DUMMYFUNCTION("""COMPUTED_VALUE"""),"")</f>
        <v/>
      </c>
      <c r="Z581" s="65" t="str">
        <f ca="1">IFERROR(__xludf.DUMMYFUNCTION("""COMPUTED_VALUE"""),"")</f>
        <v/>
      </c>
      <c r="AA581" s="65" t="str">
        <f ca="1">IFERROR(__xludf.DUMMYFUNCTION("""COMPUTED_VALUE"""),"")</f>
        <v/>
      </c>
      <c r="AB581" s="65" t="str">
        <f ca="1">IFERROR(__xludf.DUMMYFUNCTION("""COMPUTED_VALUE"""),"")</f>
        <v/>
      </c>
      <c r="AC581" s="65" t="str">
        <f ca="1">IFERROR(__xludf.DUMMYFUNCTION("""COMPUTED_VALUE"""),"")</f>
        <v/>
      </c>
      <c r="AD581" s="65" t="str">
        <f ca="1">IFERROR(__xludf.DUMMYFUNCTION("""COMPUTED_VALUE"""),"")</f>
        <v/>
      </c>
      <c r="AE581" s="65" t="str">
        <f ca="1">IFERROR(__xludf.DUMMYFUNCTION("""COMPUTED_VALUE"""),"")</f>
        <v/>
      </c>
      <c r="AF581" s="65" t="str">
        <f ca="1">IFERROR(__xludf.DUMMYFUNCTION("""COMPUTED_VALUE"""),"")</f>
        <v/>
      </c>
      <c r="AG581" s="65" t="str">
        <f ca="1">IFERROR(__xludf.DUMMYFUNCTION("""COMPUTED_VALUE"""),"")</f>
        <v/>
      </c>
    </row>
    <row r="582" spans="1:33" ht="13">
      <c r="A582" s="63">
        <v>5</v>
      </c>
      <c r="B582" s="64" t="str">
        <f ca="1">IFERROR(__xludf.DUMMYFUNCTION("""COMPUTED_VALUE"""),"I.E. SAN MATEO SEDE B")</f>
        <v>I.E. SAN MATEO SEDE B</v>
      </c>
      <c r="C582" s="65">
        <f ca="1">IFERROR(__xludf.DUMMYFUNCTION("""COMPUTED_VALUE"""),17)</f>
        <v>17</v>
      </c>
      <c r="D582" s="66" t="str">
        <f ca="1">IFERROR(__xludf.DUMMYFUNCTION("""COMPUTED_VALUE"""),"Pendiente por Digitar")</f>
        <v>Pendiente por Digitar</v>
      </c>
      <c r="E582" s="65" t="str">
        <f ca="1">IFERROR(__xludf.DUMMYFUNCTION("""COMPUTED_VALUE"""),"")</f>
        <v/>
      </c>
      <c r="F582" s="65" t="str">
        <f ca="1">IFERROR(__xludf.DUMMYFUNCTION("""COMPUTED_VALUE"""),"")</f>
        <v/>
      </c>
      <c r="G582" s="65" t="str">
        <f ca="1">IFERROR(__xludf.DUMMYFUNCTION("""COMPUTED_VALUE"""),"")</f>
        <v/>
      </c>
      <c r="H582" s="65" t="str">
        <f ca="1">IFERROR(__xludf.DUMMYFUNCTION("""COMPUTED_VALUE"""),"")</f>
        <v/>
      </c>
      <c r="I582" s="65" t="str">
        <f ca="1">IFERROR(__xludf.DUMMYFUNCTION("""COMPUTED_VALUE"""),"")</f>
        <v/>
      </c>
      <c r="J582" s="65" t="str">
        <f ca="1">IFERROR(__xludf.DUMMYFUNCTION("""COMPUTED_VALUE"""),"")</f>
        <v/>
      </c>
      <c r="K582" s="65" t="str">
        <f ca="1">IFERROR(__xludf.DUMMYFUNCTION("""COMPUTED_VALUE"""),"")</f>
        <v/>
      </c>
      <c r="L582" s="65" t="str">
        <f ca="1">IFERROR(__xludf.DUMMYFUNCTION("""COMPUTED_VALUE"""),"")</f>
        <v/>
      </c>
      <c r="M582" s="65" t="str">
        <f ca="1">IFERROR(__xludf.DUMMYFUNCTION("""COMPUTED_VALUE"""),"")</f>
        <v/>
      </c>
      <c r="N582" s="65" t="str">
        <f ca="1">IFERROR(__xludf.DUMMYFUNCTION("""COMPUTED_VALUE"""),"")</f>
        <v/>
      </c>
      <c r="O582" s="65" t="str">
        <f ca="1">IFERROR(__xludf.DUMMYFUNCTION("""COMPUTED_VALUE"""),"")</f>
        <v/>
      </c>
      <c r="P582" s="65" t="str">
        <f ca="1">IFERROR(__xludf.DUMMYFUNCTION("""COMPUTED_VALUE"""),"")</f>
        <v/>
      </c>
      <c r="Q582" s="65" t="str">
        <f ca="1">IFERROR(__xludf.DUMMYFUNCTION("""COMPUTED_VALUE"""),"")</f>
        <v/>
      </c>
      <c r="R582" s="65" t="str">
        <f ca="1">IFERROR(__xludf.DUMMYFUNCTION("""COMPUTED_VALUE"""),"")</f>
        <v/>
      </c>
      <c r="S582" s="65" t="str">
        <f ca="1">IFERROR(__xludf.DUMMYFUNCTION("""COMPUTED_VALUE"""),"")</f>
        <v/>
      </c>
      <c r="T582" s="65" t="str">
        <f ca="1">IFERROR(__xludf.DUMMYFUNCTION("""COMPUTED_VALUE"""),"")</f>
        <v/>
      </c>
      <c r="U582" s="65" t="str">
        <f ca="1">IFERROR(__xludf.DUMMYFUNCTION("""COMPUTED_VALUE"""),"")</f>
        <v/>
      </c>
      <c r="V582" s="65" t="str">
        <f ca="1">IFERROR(__xludf.DUMMYFUNCTION("""COMPUTED_VALUE"""),"")</f>
        <v/>
      </c>
      <c r="W582" s="65" t="str">
        <f ca="1">IFERROR(__xludf.DUMMYFUNCTION("""COMPUTED_VALUE"""),"")</f>
        <v/>
      </c>
      <c r="X582" s="65" t="str">
        <f ca="1">IFERROR(__xludf.DUMMYFUNCTION("""COMPUTED_VALUE"""),"")</f>
        <v/>
      </c>
      <c r="Y582" s="65" t="str">
        <f ca="1">IFERROR(__xludf.DUMMYFUNCTION("""COMPUTED_VALUE"""),"")</f>
        <v/>
      </c>
      <c r="Z582" s="65" t="str">
        <f ca="1">IFERROR(__xludf.DUMMYFUNCTION("""COMPUTED_VALUE"""),"")</f>
        <v/>
      </c>
      <c r="AA582" s="65" t="str">
        <f ca="1">IFERROR(__xludf.DUMMYFUNCTION("""COMPUTED_VALUE"""),"")</f>
        <v/>
      </c>
      <c r="AB582" s="65" t="str">
        <f ca="1">IFERROR(__xludf.DUMMYFUNCTION("""COMPUTED_VALUE"""),"")</f>
        <v/>
      </c>
      <c r="AC582" s="65" t="str">
        <f ca="1">IFERROR(__xludf.DUMMYFUNCTION("""COMPUTED_VALUE"""),"")</f>
        <v/>
      </c>
      <c r="AD582" s="65" t="str">
        <f ca="1">IFERROR(__xludf.DUMMYFUNCTION("""COMPUTED_VALUE"""),"")</f>
        <v/>
      </c>
      <c r="AE582" s="65" t="str">
        <f ca="1">IFERROR(__xludf.DUMMYFUNCTION("""COMPUTED_VALUE"""),"")</f>
        <v/>
      </c>
      <c r="AF582" s="65" t="str">
        <f ca="1">IFERROR(__xludf.DUMMYFUNCTION("""COMPUTED_VALUE"""),"")</f>
        <v/>
      </c>
      <c r="AG582" s="65" t="str">
        <f ca="1">IFERROR(__xludf.DUMMYFUNCTION("""COMPUTED_VALUE"""),"")</f>
        <v/>
      </c>
    </row>
    <row r="583" spans="1:33" ht="13">
      <c r="A583" s="63">
        <v>5</v>
      </c>
      <c r="B583" s="64" t="str">
        <f ca="1">IFERROR(__xludf.DUMMYFUNCTION("""COMPUTED_VALUE"""),"I.E. SAN MATEO SEDE B")</f>
        <v>I.E. SAN MATEO SEDE B</v>
      </c>
      <c r="C583" s="65">
        <f ca="1">IFERROR(__xludf.DUMMYFUNCTION("""COMPUTED_VALUE"""),18)</f>
        <v>18</v>
      </c>
      <c r="D583" s="66" t="str">
        <f ca="1">IFERROR(__xludf.DUMMYFUNCTION("""COMPUTED_VALUE"""),"Pendiente por Digitar")</f>
        <v>Pendiente por Digitar</v>
      </c>
      <c r="E583" s="65" t="str">
        <f ca="1">IFERROR(__xludf.DUMMYFUNCTION("""COMPUTED_VALUE"""),"")</f>
        <v/>
      </c>
      <c r="F583" s="65" t="str">
        <f ca="1">IFERROR(__xludf.DUMMYFUNCTION("""COMPUTED_VALUE"""),"")</f>
        <v/>
      </c>
      <c r="G583" s="65" t="str">
        <f ca="1">IFERROR(__xludf.DUMMYFUNCTION("""COMPUTED_VALUE"""),"")</f>
        <v/>
      </c>
      <c r="H583" s="65" t="str">
        <f ca="1">IFERROR(__xludf.DUMMYFUNCTION("""COMPUTED_VALUE"""),"")</f>
        <v/>
      </c>
      <c r="I583" s="65" t="str">
        <f ca="1">IFERROR(__xludf.DUMMYFUNCTION("""COMPUTED_VALUE"""),"")</f>
        <v/>
      </c>
      <c r="J583" s="65" t="str">
        <f ca="1">IFERROR(__xludf.DUMMYFUNCTION("""COMPUTED_VALUE"""),"")</f>
        <v/>
      </c>
      <c r="K583" s="65" t="str">
        <f ca="1">IFERROR(__xludf.DUMMYFUNCTION("""COMPUTED_VALUE"""),"")</f>
        <v/>
      </c>
      <c r="L583" s="65" t="str">
        <f ca="1">IFERROR(__xludf.DUMMYFUNCTION("""COMPUTED_VALUE"""),"")</f>
        <v/>
      </c>
      <c r="M583" s="65" t="str">
        <f ca="1">IFERROR(__xludf.DUMMYFUNCTION("""COMPUTED_VALUE"""),"")</f>
        <v/>
      </c>
      <c r="N583" s="65" t="str">
        <f ca="1">IFERROR(__xludf.DUMMYFUNCTION("""COMPUTED_VALUE"""),"")</f>
        <v/>
      </c>
      <c r="O583" s="65" t="str">
        <f ca="1">IFERROR(__xludf.DUMMYFUNCTION("""COMPUTED_VALUE"""),"")</f>
        <v/>
      </c>
      <c r="P583" s="65" t="str">
        <f ca="1">IFERROR(__xludf.DUMMYFUNCTION("""COMPUTED_VALUE"""),"")</f>
        <v/>
      </c>
      <c r="Q583" s="65" t="str">
        <f ca="1">IFERROR(__xludf.DUMMYFUNCTION("""COMPUTED_VALUE"""),"")</f>
        <v/>
      </c>
      <c r="R583" s="65" t="str">
        <f ca="1">IFERROR(__xludf.DUMMYFUNCTION("""COMPUTED_VALUE"""),"")</f>
        <v/>
      </c>
      <c r="S583" s="65" t="str">
        <f ca="1">IFERROR(__xludf.DUMMYFUNCTION("""COMPUTED_VALUE"""),"")</f>
        <v/>
      </c>
      <c r="T583" s="65" t="str">
        <f ca="1">IFERROR(__xludf.DUMMYFUNCTION("""COMPUTED_VALUE"""),"")</f>
        <v/>
      </c>
      <c r="U583" s="65" t="str">
        <f ca="1">IFERROR(__xludf.DUMMYFUNCTION("""COMPUTED_VALUE"""),"")</f>
        <v/>
      </c>
      <c r="V583" s="65" t="str">
        <f ca="1">IFERROR(__xludf.DUMMYFUNCTION("""COMPUTED_VALUE"""),"")</f>
        <v/>
      </c>
      <c r="W583" s="65" t="str">
        <f ca="1">IFERROR(__xludf.DUMMYFUNCTION("""COMPUTED_VALUE"""),"")</f>
        <v/>
      </c>
      <c r="X583" s="65" t="str">
        <f ca="1">IFERROR(__xludf.DUMMYFUNCTION("""COMPUTED_VALUE"""),"")</f>
        <v/>
      </c>
      <c r="Y583" s="65" t="str">
        <f ca="1">IFERROR(__xludf.DUMMYFUNCTION("""COMPUTED_VALUE"""),"")</f>
        <v/>
      </c>
      <c r="Z583" s="65" t="str">
        <f ca="1">IFERROR(__xludf.DUMMYFUNCTION("""COMPUTED_VALUE"""),"")</f>
        <v/>
      </c>
      <c r="AA583" s="65" t="str">
        <f ca="1">IFERROR(__xludf.DUMMYFUNCTION("""COMPUTED_VALUE"""),"")</f>
        <v/>
      </c>
      <c r="AB583" s="65" t="str">
        <f ca="1">IFERROR(__xludf.DUMMYFUNCTION("""COMPUTED_VALUE"""),"")</f>
        <v/>
      </c>
      <c r="AC583" s="65" t="str">
        <f ca="1">IFERROR(__xludf.DUMMYFUNCTION("""COMPUTED_VALUE"""),"")</f>
        <v/>
      </c>
      <c r="AD583" s="65" t="str">
        <f ca="1">IFERROR(__xludf.DUMMYFUNCTION("""COMPUTED_VALUE"""),"")</f>
        <v/>
      </c>
      <c r="AE583" s="65" t="str">
        <f ca="1">IFERROR(__xludf.DUMMYFUNCTION("""COMPUTED_VALUE"""),"")</f>
        <v/>
      </c>
      <c r="AF583" s="65" t="str">
        <f ca="1">IFERROR(__xludf.DUMMYFUNCTION("""COMPUTED_VALUE"""),"")</f>
        <v/>
      </c>
      <c r="AG583" s="65" t="str">
        <f ca="1">IFERROR(__xludf.DUMMYFUNCTION("""COMPUTED_VALUE"""),"")</f>
        <v/>
      </c>
    </row>
    <row r="584" spans="1:33" ht="13">
      <c r="A584" s="63">
        <v>5</v>
      </c>
      <c r="B584" s="64" t="str">
        <f ca="1">IFERROR(__xludf.DUMMYFUNCTION("""COMPUTED_VALUE"""),"I.E. SAN MATEO SEDE B")</f>
        <v>I.E. SAN MATEO SEDE B</v>
      </c>
      <c r="C584" s="65">
        <f ca="1">IFERROR(__xludf.DUMMYFUNCTION("""COMPUTED_VALUE"""),19)</f>
        <v>19</v>
      </c>
      <c r="D584" s="66" t="str">
        <f ca="1">IFERROR(__xludf.DUMMYFUNCTION("""COMPUTED_VALUE"""),"Pendiente por Digitar")</f>
        <v>Pendiente por Digitar</v>
      </c>
      <c r="E584" s="65" t="str">
        <f ca="1">IFERROR(__xludf.DUMMYFUNCTION("""COMPUTED_VALUE"""),"")</f>
        <v/>
      </c>
      <c r="F584" s="65" t="str">
        <f ca="1">IFERROR(__xludf.DUMMYFUNCTION("""COMPUTED_VALUE"""),"")</f>
        <v/>
      </c>
      <c r="G584" s="65" t="str">
        <f ca="1">IFERROR(__xludf.DUMMYFUNCTION("""COMPUTED_VALUE"""),"")</f>
        <v/>
      </c>
      <c r="H584" s="65" t="str">
        <f ca="1">IFERROR(__xludf.DUMMYFUNCTION("""COMPUTED_VALUE"""),"")</f>
        <v/>
      </c>
      <c r="I584" s="65" t="str">
        <f ca="1">IFERROR(__xludf.DUMMYFUNCTION("""COMPUTED_VALUE"""),"")</f>
        <v/>
      </c>
      <c r="J584" s="65" t="str">
        <f ca="1">IFERROR(__xludf.DUMMYFUNCTION("""COMPUTED_VALUE"""),"")</f>
        <v/>
      </c>
      <c r="K584" s="65" t="str">
        <f ca="1">IFERROR(__xludf.DUMMYFUNCTION("""COMPUTED_VALUE"""),"")</f>
        <v/>
      </c>
      <c r="L584" s="65" t="str">
        <f ca="1">IFERROR(__xludf.DUMMYFUNCTION("""COMPUTED_VALUE"""),"")</f>
        <v/>
      </c>
      <c r="M584" s="65" t="str">
        <f ca="1">IFERROR(__xludf.DUMMYFUNCTION("""COMPUTED_VALUE"""),"")</f>
        <v/>
      </c>
      <c r="N584" s="65" t="str">
        <f ca="1">IFERROR(__xludf.DUMMYFUNCTION("""COMPUTED_VALUE"""),"")</f>
        <v/>
      </c>
      <c r="O584" s="65" t="str">
        <f ca="1">IFERROR(__xludf.DUMMYFUNCTION("""COMPUTED_VALUE"""),"")</f>
        <v/>
      </c>
      <c r="P584" s="65" t="str">
        <f ca="1">IFERROR(__xludf.DUMMYFUNCTION("""COMPUTED_VALUE"""),"")</f>
        <v/>
      </c>
      <c r="Q584" s="65" t="str">
        <f ca="1">IFERROR(__xludf.DUMMYFUNCTION("""COMPUTED_VALUE"""),"")</f>
        <v/>
      </c>
      <c r="R584" s="65" t="str">
        <f ca="1">IFERROR(__xludf.DUMMYFUNCTION("""COMPUTED_VALUE"""),"")</f>
        <v/>
      </c>
      <c r="S584" s="65" t="str">
        <f ca="1">IFERROR(__xludf.DUMMYFUNCTION("""COMPUTED_VALUE"""),"")</f>
        <v/>
      </c>
      <c r="T584" s="65" t="str">
        <f ca="1">IFERROR(__xludf.DUMMYFUNCTION("""COMPUTED_VALUE"""),"")</f>
        <v/>
      </c>
      <c r="U584" s="65" t="str">
        <f ca="1">IFERROR(__xludf.DUMMYFUNCTION("""COMPUTED_VALUE"""),"")</f>
        <v/>
      </c>
      <c r="V584" s="65" t="str">
        <f ca="1">IFERROR(__xludf.DUMMYFUNCTION("""COMPUTED_VALUE"""),"")</f>
        <v/>
      </c>
      <c r="W584" s="65" t="str">
        <f ca="1">IFERROR(__xludf.DUMMYFUNCTION("""COMPUTED_VALUE"""),"")</f>
        <v/>
      </c>
      <c r="X584" s="65" t="str">
        <f ca="1">IFERROR(__xludf.DUMMYFUNCTION("""COMPUTED_VALUE"""),"")</f>
        <v/>
      </c>
      <c r="Y584" s="65" t="str">
        <f ca="1">IFERROR(__xludf.DUMMYFUNCTION("""COMPUTED_VALUE"""),"")</f>
        <v/>
      </c>
      <c r="Z584" s="65" t="str">
        <f ca="1">IFERROR(__xludf.DUMMYFUNCTION("""COMPUTED_VALUE"""),"")</f>
        <v/>
      </c>
      <c r="AA584" s="65" t="str">
        <f ca="1">IFERROR(__xludf.DUMMYFUNCTION("""COMPUTED_VALUE"""),"")</f>
        <v/>
      </c>
      <c r="AB584" s="65" t="str">
        <f ca="1">IFERROR(__xludf.DUMMYFUNCTION("""COMPUTED_VALUE"""),"")</f>
        <v/>
      </c>
      <c r="AC584" s="65" t="str">
        <f ca="1">IFERROR(__xludf.DUMMYFUNCTION("""COMPUTED_VALUE"""),"")</f>
        <v/>
      </c>
      <c r="AD584" s="65" t="str">
        <f ca="1">IFERROR(__xludf.DUMMYFUNCTION("""COMPUTED_VALUE"""),"")</f>
        <v/>
      </c>
      <c r="AE584" s="65" t="str">
        <f ca="1">IFERROR(__xludf.DUMMYFUNCTION("""COMPUTED_VALUE"""),"")</f>
        <v/>
      </c>
      <c r="AF584" s="65" t="str">
        <f ca="1">IFERROR(__xludf.DUMMYFUNCTION("""COMPUTED_VALUE"""),"")</f>
        <v/>
      </c>
      <c r="AG584" s="65" t="str">
        <f ca="1">IFERROR(__xludf.DUMMYFUNCTION("""COMPUTED_VALUE"""),"")</f>
        <v/>
      </c>
    </row>
    <row r="585" spans="1:33" ht="13">
      <c r="A585" s="63">
        <v>5</v>
      </c>
      <c r="B585" s="64" t="str">
        <f ca="1">IFERROR(__xludf.DUMMYFUNCTION("""COMPUTED_VALUE"""),"I.E. SAN MATEO SEDE B")</f>
        <v>I.E. SAN MATEO SEDE B</v>
      </c>
      <c r="C585" s="65">
        <f ca="1">IFERROR(__xludf.DUMMYFUNCTION("""COMPUTED_VALUE"""),20)</f>
        <v>20</v>
      </c>
      <c r="D585" s="66" t="str">
        <f ca="1">IFERROR(__xludf.DUMMYFUNCTION("""COMPUTED_VALUE"""),"Pendiente por Digitar")</f>
        <v>Pendiente por Digitar</v>
      </c>
      <c r="E585" s="65" t="str">
        <f ca="1">IFERROR(__xludf.DUMMYFUNCTION("""COMPUTED_VALUE"""),"")</f>
        <v/>
      </c>
      <c r="F585" s="65" t="str">
        <f ca="1">IFERROR(__xludf.DUMMYFUNCTION("""COMPUTED_VALUE"""),"")</f>
        <v/>
      </c>
      <c r="G585" s="65" t="str">
        <f ca="1">IFERROR(__xludf.DUMMYFUNCTION("""COMPUTED_VALUE"""),"")</f>
        <v/>
      </c>
      <c r="H585" s="65" t="str">
        <f ca="1">IFERROR(__xludf.DUMMYFUNCTION("""COMPUTED_VALUE"""),"")</f>
        <v/>
      </c>
      <c r="I585" s="65" t="str">
        <f ca="1">IFERROR(__xludf.DUMMYFUNCTION("""COMPUTED_VALUE"""),"")</f>
        <v/>
      </c>
      <c r="J585" s="65" t="str">
        <f ca="1">IFERROR(__xludf.DUMMYFUNCTION("""COMPUTED_VALUE"""),"")</f>
        <v/>
      </c>
      <c r="K585" s="65" t="str">
        <f ca="1">IFERROR(__xludf.DUMMYFUNCTION("""COMPUTED_VALUE"""),"")</f>
        <v/>
      </c>
      <c r="L585" s="65" t="str">
        <f ca="1">IFERROR(__xludf.DUMMYFUNCTION("""COMPUTED_VALUE"""),"")</f>
        <v/>
      </c>
      <c r="M585" s="65" t="str">
        <f ca="1">IFERROR(__xludf.DUMMYFUNCTION("""COMPUTED_VALUE"""),"")</f>
        <v/>
      </c>
      <c r="N585" s="65" t="str">
        <f ca="1">IFERROR(__xludf.DUMMYFUNCTION("""COMPUTED_VALUE"""),"")</f>
        <v/>
      </c>
      <c r="O585" s="65" t="str">
        <f ca="1">IFERROR(__xludf.DUMMYFUNCTION("""COMPUTED_VALUE"""),"")</f>
        <v/>
      </c>
      <c r="P585" s="65" t="str">
        <f ca="1">IFERROR(__xludf.DUMMYFUNCTION("""COMPUTED_VALUE"""),"")</f>
        <v/>
      </c>
      <c r="Q585" s="65" t="str">
        <f ca="1">IFERROR(__xludf.DUMMYFUNCTION("""COMPUTED_VALUE"""),"")</f>
        <v/>
      </c>
      <c r="R585" s="65" t="str">
        <f ca="1">IFERROR(__xludf.DUMMYFUNCTION("""COMPUTED_VALUE"""),"")</f>
        <v/>
      </c>
      <c r="S585" s="65" t="str">
        <f ca="1">IFERROR(__xludf.DUMMYFUNCTION("""COMPUTED_VALUE"""),"")</f>
        <v/>
      </c>
      <c r="T585" s="65" t="str">
        <f ca="1">IFERROR(__xludf.DUMMYFUNCTION("""COMPUTED_VALUE"""),"")</f>
        <v/>
      </c>
      <c r="U585" s="65" t="str">
        <f ca="1">IFERROR(__xludf.DUMMYFUNCTION("""COMPUTED_VALUE"""),"")</f>
        <v/>
      </c>
      <c r="V585" s="65" t="str">
        <f ca="1">IFERROR(__xludf.DUMMYFUNCTION("""COMPUTED_VALUE"""),"")</f>
        <v/>
      </c>
      <c r="W585" s="65" t="str">
        <f ca="1">IFERROR(__xludf.DUMMYFUNCTION("""COMPUTED_VALUE"""),"")</f>
        <v/>
      </c>
      <c r="X585" s="65" t="str">
        <f ca="1">IFERROR(__xludf.DUMMYFUNCTION("""COMPUTED_VALUE"""),"")</f>
        <v/>
      </c>
      <c r="Y585" s="65" t="str">
        <f ca="1">IFERROR(__xludf.DUMMYFUNCTION("""COMPUTED_VALUE"""),"")</f>
        <v/>
      </c>
      <c r="Z585" s="65" t="str">
        <f ca="1">IFERROR(__xludf.DUMMYFUNCTION("""COMPUTED_VALUE"""),"")</f>
        <v/>
      </c>
      <c r="AA585" s="65" t="str">
        <f ca="1">IFERROR(__xludf.DUMMYFUNCTION("""COMPUTED_VALUE"""),"")</f>
        <v/>
      </c>
      <c r="AB585" s="65" t="str">
        <f ca="1">IFERROR(__xludf.DUMMYFUNCTION("""COMPUTED_VALUE"""),"")</f>
        <v/>
      </c>
      <c r="AC585" s="65" t="str">
        <f ca="1">IFERROR(__xludf.DUMMYFUNCTION("""COMPUTED_VALUE"""),"")</f>
        <v/>
      </c>
      <c r="AD585" s="65" t="str">
        <f ca="1">IFERROR(__xludf.DUMMYFUNCTION("""COMPUTED_VALUE"""),"")</f>
        <v/>
      </c>
      <c r="AE585" s="65" t="str">
        <f ca="1">IFERROR(__xludf.DUMMYFUNCTION("""COMPUTED_VALUE"""),"")</f>
        <v/>
      </c>
      <c r="AF585" s="65" t="str">
        <f ca="1">IFERROR(__xludf.DUMMYFUNCTION("""COMPUTED_VALUE"""),"")</f>
        <v/>
      </c>
      <c r="AG585" s="65" t="str">
        <f ca="1">IFERROR(__xludf.DUMMYFUNCTION("""COMPUTED_VALUE"""),"")</f>
        <v/>
      </c>
    </row>
    <row r="586" spans="1:33" ht="13">
      <c r="A586" s="63">
        <v>5</v>
      </c>
      <c r="B586" s="64" t="str">
        <f ca="1">IFERROR(__xludf.DUMMYFUNCTION("""COMPUTED_VALUE"""),"I.E. SAN MATEO SEDE B")</f>
        <v>I.E. SAN MATEO SEDE B</v>
      </c>
      <c r="C586" s="65">
        <f ca="1">IFERROR(__xludf.DUMMYFUNCTION("""COMPUTED_VALUE"""),21)</f>
        <v>21</v>
      </c>
      <c r="D586" s="66" t="str">
        <f ca="1">IFERROR(__xludf.DUMMYFUNCTION("""COMPUTED_VALUE"""),"Pendiente por Digitar")</f>
        <v>Pendiente por Digitar</v>
      </c>
      <c r="E586" s="65" t="str">
        <f ca="1">IFERROR(__xludf.DUMMYFUNCTION("""COMPUTED_VALUE"""),"")</f>
        <v/>
      </c>
      <c r="F586" s="65" t="str">
        <f ca="1">IFERROR(__xludf.DUMMYFUNCTION("""COMPUTED_VALUE"""),"")</f>
        <v/>
      </c>
      <c r="G586" s="65" t="str">
        <f ca="1">IFERROR(__xludf.DUMMYFUNCTION("""COMPUTED_VALUE"""),"")</f>
        <v/>
      </c>
      <c r="H586" s="65" t="str">
        <f ca="1">IFERROR(__xludf.DUMMYFUNCTION("""COMPUTED_VALUE"""),"")</f>
        <v/>
      </c>
      <c r="I586" s="65" t="str">
        <f ca="1">IFERROR(__xludf.DUMMYFUNCTION("""COMPUTED_VALUE"""),"")</f>
        <v/>
      </c>
      <c r="J586" s="65" t="str">
        <f ca="1">IFERROR(__xludf.DUMMYFUNCTION("""COMPUTED_VALUE"""),"")</f>
        <v/>
      </c>
      <c r="K586" s="65" t="str">
        <f ca="1">IFERROR(__xludf.DUMMYFUNCTION("""COMPUTED_VALUE"""),"")</f>
        <v/>
      </c>
      <c r="L586" s="65" t="str">
        <f ca="1">IFERROR(__xludf.DUMMYFUNCTION("""COMPUTED_VALUE"""),"")</f>
        <v/>
      </c>
      <c r="M586" s="65" t="str">
        <f ca="1">IFERROR(__xludf.DUMMYFUNCTION("""COMPUTED_VALUE"""),"")</f>
        <v/>
      </c>
      <c r="N586" s="65" t="str">
        <f ca="1">IFERROR(__xludf.DUMMYFUNCTION("""COMPUTED_VALUE"""),"")</f>
        <v/>
      </c>
      <c r="O586" s="65" t="str">
        <f ca="1">IFERROR(__xludf.DUMMYFUNCTION("""COMPUTED_VALUE"""),"")</f>
        <v/>
      </c>
      <c r="P586" s="65" t="str">
        <f ca="1">IFERROR(__xludf.DUMMYFUNCTION("""COMPUTED_VALUE"""),"")</f>
        <v/>
      </c>
      <c r="Q586" s="65" t="str">
        <f ca="1">IFERROR(__xludf.DUMMYFUNCTION("""COMPUTED_VALUE"""),"")</f>
        <v/>
      </c>
      <c r="R586" s="65" t="str">
        <f ca="1">IFERROR(__xludf.DUMMYFUNCTION("""COMPUTED_VALUE"""),"")</f>
        <v/>
      </c>
      <c r="S586" s="65" t="str">
        <f ca="1">IFERROR(__xludf.DUMMYFUNCTION("""COMPUTED_VALUE"""),"")</f>
        <v/>
      </c>
      <c r="T586" s="65" t="str">
        <f ca="1">IFERROR(__xludf.DUMMYFUNCTION("""COMPUTED_VALUE"""),"")</f>
        <v/>
      </c>
      <c r="U586" s="65" t="str">
        <f ca="1">IFERROR(__xludf.DUMMYFUNCTION("""COMPUTED_VALUE"""),"")</f>
        <v/>
      </c>
      <c r="V586" s="65" t="str">
        <f ca="1">IFERROR(__xludf.DUMMYFUNCTION("""COMPUTED_VALUE"""),"")</f>
        <v/>
      </c>
      <c r="W586" s="65" t="str">
        <f ca="1">IFERROR(__xludf.DUMMYFUNCTION("""COMPUTED_VALUE"""),"")</f>
        <v/>
      </c>
      <c r="X586" s="65" t="str">
        <f ca="1">IFERROR(__xludf.DUMMYFUNCTION("""COMPUTED_VALUE"""),"")</f>
        <v/>
      </c>
      <c r="Y586" s="65" t="str">
        <f ca="1">IFERROR(__xludf.DUMMYFUNCTION("""COMPUTED_VALUE"""),"")</f>
        <v/>
      </c>
      <c r="Z586" s="65" t="str">
        <f ca="1">IFERROR(__xludf.DUMMYFUNCTION("""COMPUTED_VALUE"""),"")</f>
        <v/>
      </c>
      <c r="AA586" s="65" t="str">
        <f ca="1">IFERROR(__xludf.DUMMYFUNCTION("""COMPUTED_VALUE"""),"")</f>
        <v/>
      </c>
      <c r="AB586" s="65" t="str">
        <f ca="1">IFERROR(__xludf.DUMMYFUNCTION("""COMPUTED_VALUE"""),"")</f>
        <v/>
      </c>
      <c r="AC586" s="65" t="str">
        <f ca="1">IFERROR(__xludf.DUMMYFUNCTION("""COMPUTED_VALUE"""),"")</f>
        <v/>
      </c>
      <c r="AD586" s="65" t="str">
        <f ca="1">IFERROR(__xludf.DUMMYFUNCTION("""COMPUTED_VALUE"""),"")</f>
        <v/>
      </c>
      <c r="AE586" s="65" t="str">
        <f ca="1">IFERROR(__xludf.DUMMYFUNCTION("""COMPUTED_VALUE"""),"")</f>
        <v/>
      </c>
      <c r="AF586" s="65" t="str">
        <f ca="1">IFERROR(__xludf.DUMMYFUNCTION("""COMPUTED_VALUE"""),"")</f>
        <v/>
      </c>
      <c r="AG586" s="65" t="str">
        <f ca="1">IFERROR(__xludf.DUMMYFUNCTION("""COMPUTED_VALUE"""),"")</f>
        <v/>
      </c>
    </row>
    <row r="587" spans="1:33" ht="13">
      <c r="A587" s="63">
        <v>5</v>
      </c>
      <c r="B587" s="64" t="str">
        <f ca="1">IFERROR(__xludf.DUMMYFUNCTION("""COMPUTED_VALUE"""),"I.E. SAN MATEO SEDE B")</f>
        <v>I.E. SAN MATEO SEDE B</v>
      </c>
      <c r="C587" s="65">
        <f ca="1">IFERROR(__xludf.DUMMYFUNCTION("""COMPUTED_VALUE"""),22)</f>
        <v>22</v>
      </c>
      <c r="D587" s="66" t="str">
        <f ca="1">IFERROR(__xludf.DUMMYFUNCTION("""COMPUTED_VALUE"""),"Pendiente por Digitar")</f>
        <v>Pendiente por Digitar</v>
      </c>
      <c r="E587" s="65" t="str">
        <f ca="1">IFERROR(__xludf.DUMMYFUNCTION("""COMPUTED_VALUE"""),"")</f>
        <v/>
      </c>
      <c r="F587" s="65" t="str">
        <f ca="1">IFERROR(__xludf.DUMMYFUNCTION("""COMPUTED_VALUE"""),"")</f>
        <v/>
      </c>
      <c r="G587" s="65" t="str">
        <f ca="1">IFERROR(__xludf.DUMMYFUNCTION("""COMPUTED_VALUE"""),"")</f>
        <v/>
      </c>
      <c r="H587" s="65" t="str">
        <f ca="1">IFERROR(__xludf.DUMMYFUNCTION("""COMPUTED_VALUE"""),"")</f>
        <v/>
      </c>
      <c r="I587" s="65" t="str">
        <f ca="1">IFERROR(__xludf.DUMMYFUNCTION("""COMPUTED_VALUE"""),"")</f>
        <v/>
      </c>
      <c r="J587" s="65" t="str">
        <f ca="1">IFERROR(__xludf.DUMMYFUNCTION("""COMPUTED_VALUE"""),"")</f>
        <v/>
      </c>
      <c r="K587" s="65" t="str">
        <f ca="1">IFERROR(__xludf.DUMMYFUNCTION("""COMPUTED_VALUE"""),"")</f>
        <v/>
      </c>
      <c r="L587" s="65" t="str">
        <f ca="1">IFERROR(__xludf.DUMMYFUNCTION("""COMPUTED_VALUE"""),"")</f>
        <v/>
      </c>
      <c r="M587" s="65" t="str">
        <f ca="1">IFERROR(__xludf.DUMMYFUNCTION("""COMPUTED_VALUE"""),"")</f>
        <v/>
      </c>
      <c r="N587" s="65" t="str">
        <f ca="1">IFERROR(__xludf.DUMMYFUNCTION("""COMPUTED_VALUE"""),"")</f>
        <v/>
      </c>
      <c r="O587" s="65" t="str">
        <f ca="1">IFERROR(__xludf.DUMMYFUNCTION("""COMPUTED_VALUE"""),"")</f>
        <v/>
      </c>
      <c r="P587" s="65" t="str">
        <f ca="1">IFERROR(__xludf.DUMMYFUNCTION("""COMPUTED_VALUE"""),"")</f>
        <v/>
      </c>
      <c r="Q587" s="65" t="str">
        <f ca="1">IFERROR(__xludf.DUMMYFUNCTION("""COMPUTED_VALUE"""),"")</f>
        <v/>
      </c>
      <c r="R587" s="65" t="str">
        <f ca="1">IFERROR(__xludf.DUMMYFUNCTION("""COMPUTED_VALUE"""),"")</f>
        <v/>
      </c>
      <c r="S587" s="65" t="str">
        <f ca="1">IFERROR(__xludf.DUMMYFUNCTION("""COMPUTED_VALUE"""),"")</f>
        <v/>
      </c>
      <c r="T587" s="65" t="str">
        <f ca="1">IFERROR(__xludf.DUMMYFUNCTION("""COMPUTED_VALUE"""),"")</f>
        <v/>
      </c>
      <c r="U587" s="65" t="str">
        <f ca="1">IFERROR(__xludf.DUMMYFUNCTION("""COMPUTED_VALUE"""),"")</f>
        <v/>
      </c>
      <c r="V587" s="65" t="str">
        <f ca="1">IFERROR(__xludf.DUMMYFUNCTION("""COMPUTED_VALUE"""),"")</f>
        <v/>
      </c>
      <c r="W587" s="65" t="str">
        <f ca="1">IFERROR(__xludf.DUMMYFUNCTION("""COMPUTED_VALUE"""),"")</f>
        <v/>
      </c>
      <c r="X587" s="65" t="str">
        <f ca="1">IFERROR(__xludf.DUMMYFUNCTION("""COMPUTED_VALUE"""),"")</f>
        <v/>
      </c>
      <c r="Y587" s="65" t="str">
        <f ca="1">IFERROR(__xludf.DUMMYFUNCTION("""COMPUTED_VALUE"""),"")</f>
        <v/>
      </c>
      <c r="Z587" s="65" t="str">
        <f ca="1">IFERROR(__xludf.DUMMYFUNCTION("""COMPUTED_VALUE"""),"")</f>
        <v/>
      </c>
      <c r="AA587" s="65" t="str">
        <f ca="1">IFERROR(__xludf.DUMMYFUNCTION("""COMPUTED_VALUE"""),"")</f>
        <v/>
      </c>
      <c r="AB587" s="65" t="str">
        <f ca="1">IFERROR(__xludf.DUMMYFUNCTION("""COMPUTED_VALUE"""),"")</f>
        <v/>
      </c>
      <c r="AC587" s="65" t="str">
        <f ca="1">IFERROR(__xludf.DUMMYFUNCTION("""COMPUTED_VALUE"""),"")</f>
        <v/>
      </c>
      <c r="AD587" s="65" t="str">
        <f ca="1">IFERROR(__xludf.DUMMYFUNCTION("""COMPUTED_VALUE"""),"")</f>
        <v/>
      </c>
      <c r="AE587" s="65" t="str">
        <f ca="1">IFERROR(__xludf.DUMMYFUNCTION("""COMPUTED_VALUE"""),"")</f>
        <v/>
      </c>
      <c r="AF587" s="65" t="str">
        <f ca="1">IFERROR(__xludf.DUMMYFUNCTION("""COMPUTED_VALUE"""),"")</f>
        <v/>
      </c>
      <c r="AG587" s="65" t="str">
        <f ca="1">IFERROR(__xludf.DUMMYFUNCTION("""COMPUTED_VALUE"""),"")</f>
        <v/>
      </c>
    </row>
    <row r="588" spans="1:33" ht="13">
      <c r="A588" s="63">
        <v>5</v>
      </c>
      <c r="B588" s="64" t="str">
        <f ca="1">IFERROR(__xludf.DUMMYFUNCTION("""COMPUTED_VALUE"""),"I.E. LICEO MAYOR DE SOACHA")</f>
        <v>I.E. LICEO MAYOR DE SOACHA</v>
      </c>
      <c r="C588" s="65">
        <f ca="1">IFERROR(__xludf.DUMMYFUNCTION("""COMPUTED_VALUE"""),1)</f>
        <v>1</v>
      </c>
      <c r="D588" s="66" t="str">
        <f ca="1">IFERROR(__xludf.DUMMYFUNCTION("""COMPUTED_VALUE"""),"Pendiente por Digitar")</f>
        <v>Pendiente por Digitar</v>
      </c>
      <c r="E588" s="65" t="str">
        <f ca="1">IFERROR(__xludf.DUMMYFUNCTION("""COMPUTED_VALUE"""),"")</f>
        <v/>
      </c>
      <c r="F588" s="65" t="str">
        <f ca="1">IFERROR(__xludf.DUMMYFUNCTION("""COMPUTED_VALUE"""),"")</f>
        <v/>
      </c>
      <c r="G588" s="65" t="str">
        <f ca="1">IFERROR(__xludf.DUMMYFUNCTION("""COMPUTED_VALUE"""),"")</f>
        <v/>
      </c>
      <c r="H588" s="65" t="str">
        <f ca="1">IFERROR(__xludf.DUMMYFUNCTION("""COMPUTED_VALUE"""),"")</f>
        <v/>
      </c>
      <c r="I588" s="65" t="str">
        <f ca="1">IFERROR(__xludf.DUMMYFUNCTION("""COMPUTED_VALUE"""),"")</f>
        <v/>
      </c>
      <c r="J588" s="65" t="str">
        <f ca="1">IFERROR(__xludf.DUMMYFUNCTION("""COMPUTED_VALUE"""),"")</f>
        <v/>
      </c>
      <c r="K588" s="65" t="str">
        <f ca="1">IFERROR(__xludf.DUMMYFUNCTION("""COMPUTED_VALUE"""),"")</f>
        <v/>
      </c>
      <c r="L588" s="65" t="str">
        <f ca="1">IFERROR(__xludf.DUMMYFUNCTION("""COMPUTED_VALUE"""),"")</f>
        <v/>
      </c>
      <c r="M588" s="65" t="str">
        <f ca="1">IFERROR(__xludf.DUMMYFUNCTION("""COMPUTED_VALUE"""),"")</f>
        <v/>
      </c>
      <c r="N588" s="65" t="str">
        <f ca="1">IFERROR(__xludf.DUMMYFUNCTION("""COMPUTED_VALUE"""),"")</f>
        <v/>
      </c>
      <c r="O588" s="65" t="str">
        <f ca="1">IFERROR(__xludf.DUMMYFUNCTION("""COMPUTED_VALUE"""),"")</f>
        <v/>
      </c>
      <c r="P588" s="65" t="str">
        <f ca="1">IFERROR(__xludf.DUMMYFUNCTION("""COMPUTED_VALUE"""),"")</f>
        <v/>
      </c>
      <c r="Q588" s="65" t="str">
        <f ca="1">IFERROR(__xludf.DUMMYFUNCTION("""COMPUTED_VALUE"""),"")</f>
        <v/>
      </c>
      <c r="R588" s="65" t="str">
        <f ca="1">IFERROR(__xludf.DUMMYFUNCTION("""COMPUTED_VALUE"""),"")</f>
        <v/>
      </c>
      <c r="S588" s="65" t="str">
        <f ca="1">IFERROR(__xludf.DUMMYFUNCTION("""COMPUTED_VALUE"""),"")</f>
        <v/>
      </c>
      <c r="T588" s="65" t="str">
        <f ca="1">IFERROR(__xludf.DUMMYFUNCTION("""COMPUTED_VALUE"""),"")</f>
        <v/>
      </c>
      <c r="U588" s="65" t="str">
        <f ca="1">IFERROR(__xludf.DUMMYFUNCTION("""COMPUTED_VALUE"""),"")</f>
        <v/>
      </c>
      <c r="V588" s="65" t="str">
        <f ca="1">IFERROR(__xludf.DUMMYFUNCTION("""COMPUTED_VALUE"""),"")</f>
        <v/>
      </c>
      <c r="W588" s="65" t="str">
        <f ca="1">IFERROR(__xludf.DUMMYFUNCTION("""COMPUTED_VALUE"""),"")</f>
        <v/>
      </c>
      <c r="X588" s="65" t="str">
        <f ca="1">IFERROR(__xludf.DUMMYFUNCTION("""COMPUTED_VALUE"""),"")</f>
        <v/>
      </c>
      <c r="Y588" s="65" t="str">
        <f ca="1">IFERROR(__xludf.DUMMYFUNCTION("""COMPUTED_VALUE"""),"")</f>
        <v/>
      </c>
      <c r="Z588" s="65" t="str">
        <f ca="1">IFERROR(__xludf.DUMMYFUNCTION("""COMPUTED_VALUE"""),"")</f>
        <v/>
      </c>
      <c r="AA588" s="65" t="str">
        <f ca="1">IFERROR(__xludf.DUMMYFUNCTION("""COMPUTED_VALUE"""),"")</f>
        <v/>
      </c>
      <c r="AB588" s="65" t="str">
        <f ca="1">IFERROR(__xludf.DUMMYFUNCTION("""COMPUTED_VALUE"""),"")</f>
        <v/>
      </c>
      <c r="AC588" s="65" t="str">
        <f ca="1">IFERROR(__xludf.DUMMYFUNCTION("""COMPUTED_VALUE"""),"")</f>
        <v/>
      </c>
      <c r="AD588" s="65" t="str">
        <f ca="1">IFERROR(__xludf.DUMMYFUNCTION("""COMPUTED_VALUE"""),"")</f>
        <v/>
      </c>
      <c r="AE588" s="65" t="str">
        <f ca="1">IFERROR(__xludf.DUMMYFUNCTION("""COMPUTED_VALUE"""),"")</f>
        <v/>
      </c>
      <c r="AF588" s="65" t="str">
        <f ca="1">IFERROR(__xludf.DUMMYFUNCTION("""COMPUTED_VALUE"""),"")</f>
        <v/>
      </c>
      <c r="AG588" s="65" t="str">
        <f ca="1">IFERROR(__xludf.DUMMYFUNCTION("""COMPUTED_VALUE"""),"")</f>
        <v/>
      </c>
    </row>
    <row r="589" spans="1:33" ht="13">
      <c r="A589" s="63">
        <v>5</v>
      </c>
      <c r="B589" s="64" t="str">
        <f ca="1">IFERROR(__xludf.DUMMYFUNCTION("""COMPUTED_VALUE"""),"I.E. LICEO MAYOR DE SOACHA")</f>
        <v>I.E. LICEO MAYOR DE SOACHA</v>
      </c>
      <c r="C589" s="65">
        <f ca="1">IFERROR(__xludf.DUMMYFUNCTION("""COMPUTED_VALUE"""),2)</f>
        <v>2</v>
      </c>
      <c r="D589" s="66" t="str">
        <f ca="1">IFERROR(__xludf.DUMMYFUNCTION("""COMPUTED_VALUE"""),"Pendiente por Digitar")</f>
        <v>Pendiente por Digitar</v>
      </c>
      <c r="E589" s="65" t="str">
        <f ca="1">IFERROR(__xludf.DUMMYFUNCTION("""COMPUTED_VALUE"""),"")</f>
        <v/>
      </c>
      <c r="F589" s="65" t="str">
        <f ca="1">IFERROR(__xludf.DUMMYFUNCTION("""COMPUTED_VALUE"""),"")</f>
        <v/>
      </c>
      <c r="G589" s="65" t="str">
        <f ca="1">IFERROR(__xludf.DUMMYFUNCTION("""COMPUTED_VALUE"""),"")</f>
        <v/>
      </c>
      <c r="H589" s="65" t="str">
        <f ca="1">IFERROR(__xludf.DUMMYFUNCTION("""COMPUTED_VALUE"""),"")</f>
        <v/>
      </c>
      <c r="I589" s="65" t="str">
        <f ca="1">IFERROR(__xludf.DUMMYFUNCTION("""COMPUTED_VALUE"""),"")</f>
        <v/>
      </c>
      <c r="J589" s="65" t="str">
        <f ca="1">IFERROR(__xludf.DUMMYFUNCTION("""COMPUTED_VALUE"""),"")</f>
        <v/>
      </c>
      <c r="K589" s="65" t="str">
        <f ca="1">IFERROR(__xludf.DUMMYFUNCTION("""COMPUTED_VALUE"""),"")</f>
        <v/>
      </c>
      <c r="L589" s="65" t="str">
        <f ca="1">IFERROR(__xludf.DUMMYFUNCTION("""COMPUTED_VALUE"""),"")</f>
        <v/>
      </c>
      <c r="M589" s="65" t="str">
        <f ca="1">IFERROR(__xludf.DUMMYFUNCTION("""COMPUTED_VALUE"""),"")</f>
        <v/>
      </c>
      <c r="N589" s="65" t="str">
        <f ca="1">IFERROR(__xludf.DUMMYFUNCTION("""COMPUTED_VALUE"""),"")</f>
        <v/>
      </c>
      <c r="O589" s="65" t="str">
        <f ca="1">IFERROR(__xludf.DUMMYFUNCTION("""COMPUTED_VALUE"""),"")</f>
        <v/>
      </c>
      <c r="P589" s="65" t="str">
        <f ca="1">IFERROR(__xludf.DUMMYFUNCTION("""COMPUTED_VALUE"""),"")</f>
        <v/>
      </c>
      <c r="Q589" s="65" t="str">
        <f ca="1">IFERROR(__xludf.DUMMYFUNCTION("""COMPUTED_VALUE"""),"")</f>
        <v/>
      </c>
      <c r="R589" s="65" t="str">
        <f ca="1">IFERROR(__xludf.DUMMYFUNCTION("""COMPUTED_VALUE"""),"")</f>
        <v/>
      </c>
      <c r="S589" s="65" t="str">
        <f ca="1">IFERROR(__xludf.DUMMYFUNCTION("""COMPUTED_VALUE"""),"")</f>
        <v/>
      </c>
      <c r="T589" s="65" t="str">
        <f ca="1">IFERROR(__xludf.DUMMYFUNCTION("""COMPUTED_VALUE"""),"")</f>
        <v/>
      </c>
      <c r="U589" s="65" t="str">
        <f ca="1">IFERROR(__xludf.DUMMYFUNCTION("""COMPUTED_VALUE"""),"")</f>
        <v/>
      </c>
      <c r="V589" s="65" t="str">
        <f ca="1">IFERROR(__xludf.DUMMYFUNCTION("""COMPUTED_VALUE"""),"")</f>
        <v/>
      </c>
      <c r="W589" s="65" t="str">
        <f ca="1">IFERROR(__xludf.DUMMYFUNCTION("""COMPUTED_VALUE"""),"")</f>
        <v/>
      </c>
      <c r="X589" s="65" t="str">
        <f ca="1">IFERROR(__xludf.DUMMYFUNCTION("""COMPUTED_VALUE"""),"")</f>
        <v/>
      </c>
      <c r="Y589" s="65" t="str">
        <f ca="1">IFERROR(__xludf.DUMMYFUNCTION("""COMPUTED_VALUE"""),"")</f>
        <v/>
      </c>
      <c r="Z589" s="65" t="str">
        <f ca="1">IFERROR(__xludf.DUMMYFUNCTION("""COMPUTED_VALUE"""),"")</f>
        <v/>
      </c>
      <c r="AA589" s="65" t="str">
        <f ca="1">IFERROR(__xludf.DUMMYFUNCTION("""COMPUTED_VALUE"""),"")</f>
        <v/>
      </c>
      <c r="AB589" s="65" t="str">
        <f ca="1">IFERROR(__xludf.DUMMYFUNCTION("""COMPUTED_VALUE"""),"")</f>
        <v/>
      </c>
      <c r="AC589" s="65" t="str">
        <f ca="1">IFERROR(__xludf.DUMMYFUNCTION("""COMPUTED_VALUE"""),"")</f>
        <v/>
      </c>
      <c r="AD589" s="65" t="str">
        <f ca="1">IFERROR(__xludf.DUMMYFUNCTION("""COMPUTED_VALUE"""),"")</f>
        <v/>
      </c>
      <c r="AE589" s="65" t="str">
        <f ca="1">IFERROR(__xludf.DUMMYFUNCTION("""COMPUTED_VALUE"""),"")</f>
        <v/>
      </c>
      <c r="AF589" s="65" t="str">
        <f ca="1">IFERROR(__xludf.DUMMYFUNCTION("""COMPUTED_VALUE"""),"")</f>
        <v/>
      </c>
      <c r="AG589" s="65" t="str">
        <f ca="1">IFERROR(__xludf.DUMMYFUNCTION("""COMPUTED_VALUE"""),"")</f>
        <v/>
      </c>
    </row>
    <row r="590" spans="1:33" ht="13">
      <c r="A590" s="63">
        <v>5</v>
      </c>
      <c r="B590" s="64" t="str">
        <f ca="1">IFERROR(__xludf.DUMMYFUNCTION("""COMPUTED_VALUE"""),"I.E. LICEO MAYOR DE SOACHA")</f>
        <v>I.E. LICEO MAYOR DE SOACHA</v>
      </c>
      <c r="C590" s="65">
        <f ca="1">IFERROR(__xludf.DUMMYFUNCTION("""COMPUTED_VALUE"""),3)</f>
        <v>3</v>
      </c>
      <c r="D590" s="66" t="str">
        <f ca="1">IFERROR(__xludf.DUMMYFUNCTION("""COMPUTED_VALUE"""),"Pendiente por Digitar")</f>
        <v>Pendiente por Digitar</v>
      </c>
      <c r="E590" s="65" t="str">
        <f ca="1">IFERROR(__xludf.DUMMYFUNCTION("""COMPUTED_VALUE"""),"")</f>
        <v/>
      </c>
      <c r="F590" s="65" t="str">
        <f ca="1">IFERROR(__xludf.DUMMYFUNCTION("""COMPUTED_VALUE"""),"")</f>
        <v/>
      </c>
      <c r="G590" s="65" t="str">
        <f ca="1">IFERROR(__xludf.DUMMYFUNCTION("""COMPUTED_VALUE"""),"")</f>
        <v/>
      </c>
      <c r="H590" s="65" t="str">
        <f ca="1">IFERROR(__xludf.DUMMYFUNCTION("""COMPUTED_VALUE"""),"")</f>
        <v/>
      </c>
      <c r="I590" s="65" t="str">
        <f ca="1">IFERROR(__xludf.DUMMYFUNCTION("""COMPUTED_VALUE"""),"")</f>
        <v/>
      </c>
      <c r="J590" s="65" t="str">
        <f ca="1">IFERROR(__xludf.DUMMYFUNCTION("""COMPUTED_VALUE"""),"")</f>
        <v/>
      </c>
      <c r="K590" s="65" t="str">
        <f ca="1">IFERROR(__xludf.DUMMYFUNCTION("""COMPUTED_VALUE"""),"")</f>
        <v/>
      </c>
      <c r="L590" s="65" t="str">
        <f ca="1">IFERROR(__xludf.DUMMYFUNCTION("""COMPUTED_VALUE"""),"")</f>
        <v/>
      </c>
      <c r="M590" s="65" t="str">
        <f ca="1">IFERROR(__xludf.DUMMYFUNCTION("""COMPUTED_VALUE"""),"")</f>
        <v/>
      </c>
      <c r="N590" s="65" t="str">
        <f ca="1">IFERROR(__xludf.DUMMYFUNCTION("""COMPUTED_VALUE"""),"")</f>
        <v/>
      </c>
      <c r="O590" s="65" t="str">
        <f ca="1">IFERROR(__xludf.DUMMYFUNCTION("""COMPUTED_VALUE"""),"")</f>
        <v/>
      </c>
      <c r="P590" s="65" t="str">
        <f ca="1">IFERROR(__xludf.DUMMYFUNCTION("""COMPUTED_VALUE"""),"")</f>
        <v/>
      </c>
      <c r="Q590" s="65" t="str">
        <f ca="1">IFERROR(__xludf.DUMMYFUNCTION("""COMPUTED_VALUE"""),"")</f>
        <v/>
      </c>
      <c r="R590" s="65" t="str">
        <f ca="1">IFERROR(__xludf.DUMMYFUNCTION("""COMPUTED_VALUE"""),"")</f>
        <v/>
      </c>
      <c r="S590" s="65" t="str">
        <f ca="1">IFERROR(__xludf.DUMMYFUNCTION("""COMPUTED_VALUE"""),"")</f>
        <v/>
      </c>
      <c r="T590" s="65" t="str">
        <f ca="1">IFERROR(__xludf.DUMMYFUNCTION("""COMPUTED_VALUE"""),"")</f>
        <v/>
      </c>
      <c r="U590" s="65" t="str">
        <f ca="1">IFERROR(__xludf.DUMMYFUNCTION("""COMPUTED_VALUE"""),"")</f>
        <v/>
      </c>
      <c r="V590" s="65" t="str">
        <f ca="1">IFERROR(__xludf.DUMMYFUNCTION("""COMPUTED_VALUE"""),"")</f>
        <v/>
      </c>
      <c r="W590" s="65" t="str">
        <f ca="1">IFERROR(__xludf.DUMMYFUNCTION("""COMPUTED_VALUE"""),"")</f>
        <v/>
      </c>
      <c r="X590" s="65" t="str">
        <f ca="1">IFERROR(__xludf.DUMMYFUNCTION("""COMPUTED_VALUE"""),"")</f>
        <v/>
      </c>
      <c r="Y590" s="65" t="str">
        <f ca="1">IFERROR(__xludf.DUMMYFUNCTION("""COMPUTED_VALUE"""),"")</f>
        <v/>
      </c>
      <c r="Z590" s="65" t="str">
        <f ca="1">IFERROR(__xludf.DUMMYFUNCTION("""COMPUTED_VALUE"""),"")</f>
        <v/>
      </c>
      <c r="AA590" s="65" t="str">
        <f ca="1">IFERROR(__xludf.DUMMYFUNCTION("""COMPUTED_VALUE"""),"")</f>
        <v/>
      </c>
      <c r="AB590" s="65" t="str">
        <f ca="1">IFERROR(__xludf.DUMMYFUNCTION("""COMPUTED_VALUE"""),"")</f>
        <v/>
      </c>
      <c r="AC590" s="65" t="str">
        <f ca="1">IFERROR(__xludf.DUMMYFUNCTION("""COMPUTED_VALUE"""),"")</f>
        <v/>
      </c>
      <c r="AD590" s="65" t="str">
        <f ca="1">IFERROR(__xludf.DUMMYFUNCTION("""COMPUTED_VALUE"""),"")</f>
        <v/>
      </c>
      <c r="AE590" s="65" t="str">
        <f ca="1">IFERROR(__xludf.DUMMYFUNCTION("""COMPUTED_VALUE"""),"")</f>
        <v/>
      </c>
      <c r="AF590" s="65" t="str">
        <f ca="1">IFERROR(__xludf.DUMMYFUNCTION("""COMPUTED_VALUE"""),"")</f>
        <v/>
      </c>
      <c r="AG590" s="65" t="str">
        <f ca="1">IFERROR(__xludf.DUMMYFUNCTION("""COMPUTED_VALUE"""),"")</f>
        <v/>
      </c>
    </row>
    <row r="591" spans="1:33" ht="13">
      <c r="A591" s="63">
        <v>6</v>
      </c>
      <c r="B591" s="99" t="str">
        <f ca="1">IFERROR(__xludf.DUMMYFUNCTION("IMPORTRANGE(""https://docs.google.com/spreadsheets/d/18mQ7lDs5PbWvPVSATgW139ID6ivVj9Clq-5xn_SaKd4/edit#gid=29155320"", ""Z6!A2:aF99"")"),"I.E. LAS VILLAS- BARON DEL SOL")</f>
        <v>I.E. LAS VILLAS- BARON DEL SOL</v>
      </c>
      <c r="C591" s="65">
        <f ca="1">IFERROR(__xludf.DUMMYFUNCTION("""COMPUTED_VALUE"""),1)</f>
        <v>1</v>
      </c>
      <c r="D591" s="66" t="str">
        <f ca="1">IFERROR(__xludf.DUMMYFUNCTION("""COMPUTED_VALUE"""),"Pendiente por Digitar")</f>
        <v>Pendiente por Digitar</v>
      </c>
      <c r="E591" s="65" t="str">
        <f ca="1">IFERROR(__xludf.DUMMYFUNCTION("""COMPUTED_VALUE"""),"")</f>
        <v/>
      </c>
      <c r="F591" s="65" t="str">
        <f ca="1">IFERROR(__xludf.DUMMYFUNCTION("""COMPUTED_VALUE"""),"")</f>
        <v/>
      </c>
      <c r="G591" s="65" t="str">
        <f ca="1">IFERROR(__xludf.DUMMYFUNCTION("""COMPUTED_VALUE"""),"")</f>
        <v/>
      </c>
      <c r="H591" s="65" t="str">
        <f ca="1">IFERROR(__xludf.DUMMYFUNCTION("""COMPUTED_VALUE"""),"")</f>
        <v/>
      </c>
      <c r="I591" s="65" t="str">
        <f ca="1">IFERROR(__xludf.DUMMYFUNCTION("""COMPUTED_VALUE"""),"")</f>
        <v/>
      </c>
      <c r="J591" s="65" t="str">
        <f ca="1">IFERROR(__xludf.DUMMYFUNCTION("""COMPUTED_VALUE"""),"")</f>
        <v/>
      </c>
      <c r="K591" s="65" t="str">
        <f ca="1">IFERROR(__xludf.DUMMYFUNCTION("""COMPUTED_VALUE"""),"")</f>
        <v/>
      </c>
      <c r="L591" s="65" t="str">
        <f ca="1">IFERROR(__xludf.DUMMYFUNCTION("""COMPUTED_VALUE"""),"")</f>
        <v/>
      </c>
      <c r="M591" s="65" t="str">
        <f ca="1">IFERROR(__xludf.DUMMYFUNCTION("""COMPUTED_VALUE"""),"")</f>
        <v/>
      </c>
      <c r="N591" s="65" t="str">
        <f ca="1">IFERROR(__xludf.DUMMYFUNCTION("""COMPUTED_VALUE"""),"")</f>
        <v/>
      </c>
      <c r="O591" s="65" t="str">
        <f ca="1">IFERROR(__xludf.DUMMYFUNCTION("""COMPUTED_VALUE"""),"")</f>
        <v/>
      </c>
      <c r="P591" s="65" t="str">
        <f ca="1">IFERROR(__xludf.DUMMYFUNCTION("""COMPUTED_VALUE"""),"")</f>
        <v/>
      </c>
      <c r="Q591" s="65" t="str">
        <f ca="1">IFERROR(__xludf.DUMMYFUNCTION("""COMPUTED_VALUE"""),"")</f>
        <v/>
      </c>
      <c r="R591" s="65" t="str">
        <f ca="1">IFERROR(__xludf.DUMMYFUNCTION("""COMPUTED_VALUE"""),"")</f>
        <v/>
      </c>
      <c r="S591" s="65" t="str">
        <f ca="1">IFERROR(__xludf.DUMMYFUNCTION("""COMPUTED_VALUE"""),"")</f>
        <v/>
      </c>
      <c r="T591" s="65" t="str">
        <f ca="1">IFERROR(__xludf.DUMMYFUNCTION("""COMPUTED_VALUE"""),"")</f>
        <v/>
      </c>
      <c r="U591" s="65" t="str">
        <f ca="1">IFERROR(__xludf.DUMMYFUNCTION("""COMPUTED_VALUE"""),"")</f>
        <v/>
      </c>
      <c r="V591" s="65" t="str">
        <f ca="1">IFERROR(__xludf.DUMMYFUNCTION("""COMPUTED_VALUE"""),"")</f>
        <v/>
      </c>
      <c r="W591" s="65" t="str">
        <f ca="1">IFERROR(__xludf.DUMMYFUNCTION("""COMPUTED_VALUE"""),"")</f>
        <v/>
      </c>
      <c r="X591" s="65" t="str">
        <f ca="1">IFERROR(__xludf.DUMMYFUNCTION("""COMPUTED_VALUE"""),"")</f>
        <v/>
      </c>
      <c r="Y591" s="65" t="str">
        <f ca="1">IFERROR(__xludf.DUMMYFUNCTION("""COMPUTED_VALUE"""),"")</f>
        <v/>
      </c>
      <c r="Z591" s="65" t="str">
        <f ca="1">IFERROR(__xludf.DUMMYFUNCTION("""COMPUTED_VALUE"""),"")</f>
        <v/>
      </c>
      <c r="AA591" s="65" t="str">
        <f ca="1">IFERROR(__xludf.DUMMYFUNCTION("""COMPUTED_VALUE"""),"")</f>
        <v/>
      </c>
      <c r="AB591" s="65" t="str">
        <f ca="1">IFERROR(__xludf.DUMMYFUNCTION("""COMPUTED_VALUE"""),"")</f>
        <v/>
      </c>
      <c r="AC591" s="65" t="str">
        <f ca="1">IFERROR(__xludf.DUMMYFUNCTION("""COMPUTED_VALUE"""),"")</f>
        <v/>
      </c>
      <c r="AD591" s="65" t="str">
        <f ca="1">IFERROR(__xludf.DUMMYFUNCTION("""COMPUTED_VALUE"""),"")</f>
        <v/>
      </c>
      <c r="AE591" s="65" t="str">
        <f ca="1">IFERROR(__xludf.DUMMYFUNCTION("""COMPUTED_VALUE"""),"")</f>
        <v/>
      </c>
      <c r="AF591" s="65" t="str">
        <f ca="1">IFERROR(__xludf.DUMMYFUNCTION("""COMPUTED_VALUE"""),"")</f>
        <v/>
      </c>
      <c r="AG591" s="65" t="str">
        <f ca="1">IFERROR(__xludf.DUMMYFUNCTION("""COMPUTED_VALUE"""),"")</f>
        <v/>
      </c>
    </row>
    <row r="592" spans="1:33" ht="13">
      <c r="A592" s="63">
        <v>6</v>
      </c>
      <c r="B592" s="64" t="str">
        <f ca="1">IFERROR(__xludf.DUMMYFUNCTION("""COMPUTED_VALUE"""),"I.E. LAS VILLAS- BARON DEL SOL")</f>
        <v>I.E. LAS VILLAS- BARON DEL SOL</v>
      </c>
      <c r="C592" s="65">
        <f ca="1">IFERROR(__xludf.DUMMYFUNCTION("""COMPUTED_VALUE"""),2)</f>
        <v>2</v>
      </c>
      <c r="D592" s="66" t="str">
        <f ca="1">IFERROR(__xludf.DUMMYFUNCTION("""COMPUTED_VALUE"""),"Pendiente por Digitar")</f>
        <v>Pendiente por Digitar</v>
      </c>
      <c r="E592" s="65" t="str">
        <f ca="1">IFERROR(__xludf.DUMMYFUNCTION("""COMPUTED_VALUE"""),"")</f>
        <v/>
      </c>
      <c r="F592" s="65" t="str">
        <f ca="1">IFERROR(__xludf.DUMMYFUNCTION("""COMPUTED_VALUE"""),"")</f>
        <v/>
      </c>
      <c r="G592" s="65" t="str">
        <f ca="1">IFERROR(__xludf.DUMMYFUNCTION("""COMPUTED_VALUE"""),"")</f>
        <v/>
      </c>
      <c r="H592" s="65" t="str">
        <f ca="1">IFERROR(__xludf.DUMMYFUNCTION("""COMPUTED_VALUE"""),"")</f>
        <v/>
      </c>
      <c r="I592" s="65" t="str">
        <f ca="1">IFERROR(__xludf.DUMMYFUNCTION("""COMPUTED_VALUE"""),"")</f>
        <v/>
      </c>
      <c r="J592" s="65" t="str">
        <f ca="1">IFERROR(__xludf.DUMMYFUNCTION("""COMPUTED_VALUE"""),"")</f>
        <v/>
      </c>
      <c r="K592" s="65" t="str">
        <f ca="1">IFERROR(__xludf.DUMMYFUNCTION("""COMPUTED_VALUE"""),"")</f>
        <v/>
      </c>
      <c r="L592" s="65" t="str">
        <f ca="1">IFERROR(__xludf.DUMMYFUNCTION("""COMPUTED_VALUE"""),"")</f>
        <v/>
      </c>
      <c r="M592" s="65" t="str">
        <f ca="1">IFERROR(__xludf.DUMMYFUNCTION("""COMPUTED_VALUE"""),"")</f>
        <v/>
      </c>
      <c r="N592" s="65" t="str">
        <f ca="1">IFERROR(__xludf.DUMMYFUNCTION("""COMPUTED_VALUE"""),"")</f>
        <v/>
      </c>
      <c r="O592" s="65" t="str">
        <f ca="1">IFERROR(__xludf.DUMMYFUNCTION("""COMPUTED_VALUE"""),"")</f>
        <v/>
      </c>
      <c r="P592" s="65" t="str">
        <f ca="1">IFERROR(__xludf.DUMMYFUNCTION("""COMPUTED_VALUE"""),"")</f>
        <v/>
      </c>
      <c r="Q592" s="65" t="str">
        <f ca="1">IFERROR(__xludf.DUMMYFUNCTION("""COMPUTED_VALUE"""),"")</f>
        <v/>
      </c>
      <c r="R592" s="65" t="str">
        <f ca="1">IFERROR(__xludf.DUMMYFUNCTION("""COMPUTED_VALUE"""),"")</f>
        <v/>
      </c>
      <c r="S592" s="65" t="str">
        <f ca="1">IFERROR(__xludf.DUMMYFUNCTION("""COMPUTED_VALUE"""),"")</f>
        <v/>
      </c>
      <c r="T592" s="65" t="str">
        <f ca="1">IFERROR(__xludf.DUMMYFUNCTION("""COMPUTED_VALUE"""),"")</f>
        <v/>
      </c>
      <c r="U592" s="65" t="str">
        <f ca="1">IFERROR(__xludf.DUMMYFUNCTION("""COMPUTED_VALUE"""),"")</f>
        <v/>
      </c>
      <c r="V592" s="65" t="str">
        <f ca="1">IFERROR(__xludf.DUMMYFUNCTION("""COMPUTED_VALUE"""),"")</f>
        <v/>
      </c>
      <c r="W592" s="65" t="str">
        <f ca="1">IFERROR(__xludf.DUMMYFUNCTION("""COMPUTED_VALUE"""),"")</f>
        <v/>
      </c>
      <c r="X592" s="65" t="str">
        <f ca="1">IFERROR(__xludf.DUMMYFUNCTION("""COMPUTED_VALUE"""),"")</f>
        <v/>
      </c>
      <c r="Y592" s="65" t="str">
        <f ca="1">IFERROR(__xludf.DUMMYFUNCTION("""COMPUTED_VALUE"""),"")</f>
        <v/>
      </c>
      <c r="Z592" s="65" t="str">
        <f ca="1">IFERROR(__xludf.DUMMYFUNCTION("""COMPUTED_VALUE"""),"")</f>
        <v/>
      </c>
      <c r="AA592" s="65" t="str">
        <f ca="1">IFERROR(__xludf.DUMMYFUNCTION("""COMPUTED_VALUE"""),"")</f>
        <v/>
      </c>
      <c r="AB592" s="65" t="str">
        <f ca="1">IFERROR(__xludf.DUMMYFUNCTION("""COMPUTED_VALUE"""),"")</f>
        <v/>
      </c>
      <c r="AC592" s="65" t="str">
        <f ca="1">IFERROR(__xludf.DUMMYFUNCTION("""COMPUTED_VALUE"""),"")</f>
        <v/>
      </c>
      <c r="AD592" s="65" t="str">
        <f ca="1">IFERROR(__xludf.DUMMYFUNCTION("""COMPUTED_VALUE"""),"")</f>
        <v/>
      </c>
      <c r="AE592" s="65" t="str">
        <f ca="1">IFERROR(__xludf.DUMMYFUNCTION("""COMPUTED_VALUE"""),"")</f>
        <v/>
      </c>
      <c r="AF592" s="65" t="str">
        <f ca="1">IFERROR(__xludf.DUMMYFUNCTION("""COMPUTED_VALUE"""),"")</f>
        <v/>
      </c>
      <c r="AG592" s="65" t="str">
        <f ca="1">IFERROR(__xludf.DUMMYFUNCTION("""COMPUTED_VALUE"""),"")</f>
        <v/>
      </c>
    </row>
    <row r="593" spans="1:33" ht="13">
      <c r="A593" s="63">
        <v>6</v>
      </c>
      <c r="B593" s="64" t="str">
        <f ca="1">IFERROR(__xludf.DUMMYFUNCTION("""COMPUTED_VALUE"""),"I.E. LAS VILLAS- BARON DEL SOL")</f>
        <v>I.E. LAS VILLAS- BARON DEL SOL</v>
      </c>
      <c r="C593" s="65">
        <f ca="1">IFERROR(__xludf.DUMMYFUNCTION("""COMPUTED_VALUE"""),3)</f>
        <v>3</v>
      </c>
      <c r="D593" s="66" t="str">
        <f ca="1">IFERROR(__xludf.DUMMYFUNCTION("""COMPUTED_VALUE"""),"Pendiente por Digitar")</f>
        <v>Pendiente por Digitar</v>
      </c>
      <c r="E593" s="65" t="str">
        <f ca="1">IFERROR(__xludf.DUMMYFUNCTION("""COMPUTED_VALUE"""),"")</f>
        <v/>
      </c>
      <c r="F593" s="65" t="str">
        <f ca="1">IFERROR(__xludf.DUMMYFUNCTION("""COMPUTED_VALUE"""),"")</f>
        <v/>
      </c>
      <c r="G593" s="65" t="str">
        <f ca="1">IFERROR(__xludf.DUMMYFUNCTION("""COMPUTED_VALUE"""),"")</f>
        <v/>
      </c>
      <c r="H593" s="65" t="str">
        <f ca="1">IFERROR(__xludf.DUMMYFUNCTION("""COMPUTED_VALUE"""),"")</f>
        <v/>
      </c>
      <c r="I593" s="65" t="str">
        <f ca="1">IFERROR(__xludf.DUMMYFUNCTION("""COMPUTED_VALUE"""),"")</f>
        <v/>
      </c>
      <c r="J593" s="65" t="str">
        <f ca="1">IFERROR(__xludf.DUMMYFUNCTION("""COMPUTED_VALUE"""),"")</f>
        <v/>
      </c>
      <c r="K593" s="65" t="str">
        <f ca="1">IFERROR(__xludf.DUMMYFUNCTION("""COMPUTED_VALUE"""),"")</f>
        <v/>
      </c>
      <c r="L593" s="65" t="str">
        <f ca="1">IFERROR(__xludf.DUMMYFUNCTION("""COMPUTED_VALUE"""),"")</f>
        <v/>
      </c>
      <c r="M593" s="65" t="str">
        <f ca="1">IFERROR(__xludf.DUMMYFUNCTION("""COMPUTED_VALUE"""),"")</f>
        <v/>
      </c>
      <c r="N593" s="65" t="str">
        <f ca="1">IFERROR(__xludf.DUMMYFUNCTION("""COMPUTED_VALUE"""),"")</f>
        <v/>
      </c>
      <c r="O593" s="65" t="str">
        <f ca="1">IFERROR(__xludf.DUMMYFUNCTION("""COMPUTED_VALUE"""),"")</f>
        <v/>
      </c>
      <c r="P593" s="65" t="str">
        <f ca="1">IFERROR(__xludf.DUMMYFUNCTION("""COMPUTED_VALUE"""),"")</f>
        <v/>
      </c>
      <c r="Q593" s="65" t="str">
        <f ca="1">IFERROR(__xludf.DUMMYFUNCTION("""COMPUTED_VALUE"""),"")</f>
        <v/>
      </c>
      <c r="R593" s="65" t="str">
        <f ca="1">IFERROR(__xludf.DUMMYFUNCTION("""COMPUTED_VALUE"""),"")</f>
        <v/>
      </c>
      <c r="S593" s="65" t="str">
        <f ca="1">IFERROR(__xludf.DUMMYFUNCTION("""COMPUTED_VALUE"""),"")</f>
        <v/>
      </c>
      <c r="T593" s="65" t="str">
        <f ca="1">IFERROR(__xludf.DUMMYFUNCTION("""COMPUTED_VALUE"""),"")</f>
        <v/>
      </c>
      <c r="U593" s="65" t="str">
        <f ca="1">IFERROR(__xludf.DUMMYFUNCTION("""COMPUTED_VALUE"""),"")</f>
        <v/>
      </c>
      <c r="V593" s="65" t="str">
        <f ca="1">IFERROR(__xludf.DUMMYFUNCTION("""COMPUTED_VALUE"""),"")</f>
        <v/>
      </c>
      <c r="W593" s="65" t="str">
        <f ca="1">IFERROR(__xludf.DUMMYFUNCTION("""COMPUTED_VALUE"""),"")</f>
        <v/>
      </c>
      <c r="X593" s="65" t="str">
        <f ca="1">IFERROR(__xludf.DUMMYFUNCTION("""COMPUTED_VALUE"""),"")</f>
        <v/>
      </c>
      <c r="Y593" s="65" t="str">
        <f ca="1">IFERROR(__xludf.DUMMYFUNCTION("""COMPUTED_VALUE"""),"")</f>
        <v/>
      </c>
      <c r="Z593" s="65" t="str">
        <f ca="1">IFERROR(__xludf.DUMMYFUNCTION("""COMPUTED_VALUE"""),"")</f>
        <v/>
      </c>
      <c r="AA593" s="65" t="str">
        <f ca="1">IFERROR(__xludf.DUMMYFUNCTION("""COMPUTED_VALUE"""),"")</f>
        <v/>
      </c>
      <c r="AB593" s="65" t="str">
        <f ca="1">IFERROR(__xludf.DUMMYFUNCTION("""COMPUTED_VALUE"""),"")</f>
        <v/>
      </c>
      <c r="AC593" s="65" t="str">
        <f ca="1">IFERROR(__xludf.DUMMYFUNCTION("""COMPUTED_VALUE"""),"")</f>
        <v/>
      </c>
      <c r="AD593" s="65" t="str">
        <f ca="1">IFERROR(__xludf.DUMMYFUNCTION("""COMPUTED_VALUE"""),"")</f>
        <v/>
      </c>
      <c r="AE593" s="65" t="str">
        <f ca="1">IFERROR(__xludf.DUMMYFUNCTION("""COMPUTED_VALUE"""),"")</f>
        <v/>
      </c>
      <c r="AF593" s="65" t="str">
        <f ca="1">IFERROR(__xludf.DUMMYFUNCTION("""COMPUTED_VALUE"""),"")</f>
        <v/>
      </c>
      <c r="AG593" s="65" t="str">
        <f ca="1">IFERROR(__xludf.DUMMYFUNCTION("""COMPUTED_VALUE"""),"")</f>
        <v/>
      </c>
    </row>
    <row r="594" spans="1:33" ht="13">
      <c r="A594" s="63">
        <v>6</v>
      </c>
      <c r="B594" s="64" t="str">
        <f ca="1">IFERROR(__xludf.DUMMYFUNCTION("""COMPUTED_VALUE"""),"I.E. LAS VILLAS- BARON DEL SOL")</f>
        <v>I.E. LAS VILLAS- BARON DEL SOL</v>
      </c>
      <c r="C594" s="65">
        <f ca="1">IFERROR(__xludf.DUMMYFUNCTION("""COMPUTED_VALUE"""),4)</f>
        <v>4</v>
      </c>
      <c r="D594" s="66" t="str">
        <f ca="1">IFERROR(__xludf.DUMMYFUNCTION("""COMPUTED_VALUE"""),"Pendiente por Digitar")</f>
        <v>Pendiente por Digitar</v>
      </c>
      <c r="E594" s="65" t="str">
        <f ca="1">IFERROR(__xludf.DUMMYFUNCTION("""COMPUTED_VALUE"""),"")</f>
        <v/>
      </c>
      <c r="F594" s="65" t="str">
        <f ca="1">IFERROR(__xludf.DUMMYFUNCTION("""COMPUTED_VALUE"""),"")</f>
        <v/>
      </c>
      <c r="G594" s="65" t="str">
        <f ca="1">IFERROR(__xludf.DUMMYFUNCTION("""COMPUTED_VALUE"""),"")</f>
        <v/>
      </c>
      <c r="H594" s="65" t="str">
        <f ca="1">IFERROR(__xludf.DUMMYFUNCTION("""COMPUTED_VALUE"""),"")</f>
        <v/>
      </c>
      <c r="I594" s="65" t="str">
        <f ca="1">IFERROR(__xludf.DUMMYFUNCTION("""COMPUTED_VALUE"""),"")</f>
        <v/>
      </c>
      <c r="J594" s="65" t="str">
        <f ca="1">IFERROR(__xludf.DUMMYFUNCTION("""COMPUTED_VALUE"""),"")</f>
        <v/>
      </c>
      <c r="K594" s="65" t="str">
        <f ca="1">IFERROR(__xludf.DUMMYFUNCTION("""COMPUTED_VALUE"""),"")</f>
        <v/>
      </c>
      <c r="L594" s="65" t="str">
        <f ca="1">IFERROR(__xludf.DUMMYFUNCTION("""COMPUTED_VALUE"""),"")</f>
        <v/>
      </c>
      <c r="M594" s="65" t="str">
        <f ca="1">IFERROR(__xludf.DUMMYFUNCTION("""COMPUTED_VALUE"""),"")</f>
        <v/>
      </c>
      <c r="N594" s="65" t="str">
        <f ca="1">IFERROR(__xludf.DUMMYFUNCTION("""COMPUTED_VALUE"""),"")</f>
        <v/>
      </c>
      <c r="O594" s="65" t="str">
        <f ca="1">IFERROR(__xludf.DUMMYFUNCTION("""COMPUTED_VALUE"""),"")</f>
        <v/>
      </c>
      <c r="P594" s="65" t="str">
        <f ca="1">IFERROR(__xludf.DUMMYFUNCTION("""COMPUTED_VALUE"""),"")</f>
        <v/>
      </c>
      <c r="Q594" s="65" t="str">
        <f ca="1">IFERROR(__xludf.DUMMYFUNCTION("""COMPUTED_VALUE"""),"")</f>
        <v/>
      </c>
      <c r="R594" s="65" t="str">
        <f ca="1">IFERROR(__xludf.DUMMYFUNCTION("""COMPUTED_VALUE"""),"")</f>
        <v/>
      </c>
      <c r="S594" s="65" t="str">
        <f ca="1">IFERROR(__xludf.DUMMYFUNCTION("""COMPUTED_VALUE"""),"")</f>
        <v/>
      </c>
      <c r="T594" s="65" t="str">
        <f ca="1">IFERROR(__xludf.DUMMYFUNCTION("""COMPUTED_VALUE"""),"")</f>
        <v/>
      </c>
      <c r="U594" s="65" t="str">
        <f ca="1">IFERROR(__xludf.DUMMYFUNCTION("""COMPUTED_VALUE"""),"")</f>
        <v/>
      </c>
      <c r="V594" s="65" t="str">
        <f ca="1">IFERROR(__xludf.DUMMYFUNCTION("""COMPUTED_VALUE"""),"")</f>
        <v/>
      </c>
      <c r="W594" s="65" t="str">
        <f ca="1">IFERROR(__xludf.DUMMYFUNCTION("""COMPUTED_VALUE"""),"")</f>
        <v/>
      </c>
      <c r="X594" s="65" t="str">
        <f ca="1">IFERROR(__xludf.DUMMYFUNCTION("""COMPUTED_VALUE"""),"")</f>
        <v/>
      </c>
      <c r="Y594" s="65" t="str">
        <f ca="1">IFERROR(__xludf.DUMMYFUNCTION("""COMPUTED_VALUE"""),"")</f>
        <v/>
      </c>
      <c r="Z594" s="65" t="str">
        <f ca="1">IFERROR(__xludf.DUMMYFUNCTION("""COMPUTED_VALUE"""),"")</f>
        <v/>
      </c>
      <c r="AA594" s="65" t="str">
        <f ca="1">IFERROR(__xludf.DUMMYFUNCTION("""COMPUTED_VALUE"""),"")</f>
        <v/>
      </c>
      <c r="AB594" s="65" t="str">
        <f ca="1">IFERROR(__xludf.DUMMYFUNCTION("""COMPUTED_VALUE"""),"")</f>
        <v/>
      </c>
      <c r="AC594" s="65" t="str">
        <f ca="1">IFERROR(__xludf.DUMMYFUNCTION("""COMPUTED_VALUE"""),"")</f>
        <v/>
      </c>
      <c r="AD594" s="65" t="str">
        <f ca="1">IFERROR(__xludf.DUMMYFUNCTION("""COMPUTED_VALUE"""),"")</f>
        <v/>
      </c>
      <c r="AE594" s="65" t="str">
        <f ca="1">IFERROR(__xludf.DUMMYFUNCTION("""COMPUTED_VALUE"""),"")</f>
        <v/>
      </c>
      <c r="AF594" s="65" t="str">
        <f ca="1">IFERROR(__xludf.DUMMYFUNCTION("""COMPUTED_VALUE"""),"")</f>
        <v/>
      </c>
      <c r="AG594" s="65" t="str">
        <f ca="1">IFERROR(__xludf.DUMMYFUNCTION("""COMPUTED_VALUE"""),"")</f>
        <v/>
      </c>
    </row>
    <row r="595" spans="1:33" ht="13">
      <c r="A595" s="63">
        <v>6</v>
      </c>
      <c r="B595" s="64" t="str">
        <f ca="1">IFERROR(__xludf.DUMMYFUNCTION("""COMPUTED_VALUE"""),"I.E. LAS VILLAS- BARON DEL SOL")</f>
        <v>I.E. LAS VILLAS- BARON DEL SOL</v>
      </c>
      <c r="C595" s="65">
        <f ca="1">IFERROR(__xludf.DUMMYFUNCTION("""COMPUTED_VALUE"""),5)</f>
        <v>5</v>
      </c>
      <c r="D595" s="66" t="str">
        <f ca="1">IFERROR(__xludf.DUMMYFUNCTION("""COMPUTED_VALUE"""),"Pendiente por Digitar")</f>
        <v>Pendiente por Digitar</v>
      </c>
      <c r="E595" s="65" t="str">
        <f ca="1">IFERROR(__xludf.DUMMYFUNCTION("""COMPUTED_VALUE"""),"")</f>
        <v/>
      </c>
      <c r="F595" s="65" t="str">
        <f ca="1">IFERROR(__xludf.DUMMYFUNCTION("""COMPUTED_VALUE"""),"")</f>
        <v/>
      </c>
      <c r="G595" s="65" t="str">
        <f ca="1">IFERROR(__xludf.DUMMYFUNCTION("""COMPUTED_VALUE"""),"")</f>
        <v/>
      </c>
      <c r="H595" s="65" t="str">
        <f ca="1">IFERROR(__xludf.DUMMYFUNCTION("""COMPUTED_VALUE"""),"")</f>
        <v/>
      </c>
      <c r="I595" s="65" t="str">
        <f ca="1">IFERROR(__xludf.DUMMYFUNCTION("""COMPUTED_VALUE"""),"")</f>
        <v/>
      </c>
      <c r="J595" s="65" t="str">
        <f ca="1">IFERROR(__xludf.DUMMYFUNCTION("""COMPUTED_VALUE"""),"")</f>
        <v/>
      </c>
      <c r="K595" s="65" t="str">
        <f ca="1">IFERROR(__xludf.DUMMYFUNCTION("""COMPUTED_VALUE"""),"")</f>
        <v/>
      </c>
      <c r="L595" s="65" t="str">
        <f ca="1">IFERROR(__xludf.DUMMYFUNCTION("""COMPUTED_VALUE"""),"")</f>
        <v/>
      </c>
      <c r="M595" s="65" t="str">
        <f ca="1">IFERROR(__xludf.DUMMYFUNCTION("""COMPUTED_VALUE"""),"")</f>
        <v/>
      </c>
      <c r="N595" s="65" t="str">
        <f ca="1">IFERROR(__xludf.DUMMYFUNCTION("""COMPUTED_VALUE"""),"")</f>
        <v/>
      </c>
      <c r="O595" s="65" t="str">
        <f ca="1">IFERROR(__xludf.DUMMYFUNCTION("""COMPUTED_VALUE"""),"")</f>
        <v/>
      </c>
      <c r="P595" s="65" t="str">
        <f ca="1">IFERROR(__xludf.DUMMYFUNCTION("""COMPUTED_VALUE"""),"")</f>
        <v/>
      </c>
      <c r="Q595" s="65" t="str">
        <f ca="1">IFERROR(__xludf.DUMMYFUNCTION("""COMPUTED_VALUE"""),"")</f>
        <v/>
      </c>
      <c r="R595" s="65" t="str">
        <f ca="1">IFERROR(__xludf.DUMMYFUNCTION("""COMPUTED_VALUE"""),"")</f>
        <v/>
      </c>
      <c r="S595" s="65" t="str">
        <f ca="1">IFERROR(__xludf.DUMMYFUNCTION("""COMPUTED_VALUE"""),"")</f>
        <v/>
      </c>
      <c r="T595" s="65" t="str">
        <f ca="1">IFERROR(__xludf.DUMMYFUNCTION("""COMPUTED_VALUE"""),"")</f>
        <v/>
      </c>
      <c r="U595" s="65" t="str">
        <f ca="1">IFERROR(__xludf.DUMMYFUNCTION("""COMPUTED_VALUE"""),"")</f>
        <v/>
      </c>
      <c r="V595" s="65" t="str">
        <f ca="1">IFERROR(__xludf.DUMMYFUNCTION("""COMPUTED_VALUE"""),"")</f>
        <v/>
      </c>
      <c r="W595" s="65" t="str">
        <f ca="1">IFERROR(__xludf.DUMMYFUNCTION("""COMPUTED_VALUE"""),"")</f>
        <v/>
      </c>
      <c r="X595" s="65" t="str">
        <f ca="1">IFERROR(__xludf.DUMMYFUNCTION("""COMPUTED_VALUE"""),"")</f>
        <v/>
      </c>
      <c r="Y595" s="65" t="str">
        <f ca="1">IFERROR(__xludf.DUMMYFUNCTION("""COMPUTED_VALUE"""),"")</f>
        <v/>
      </c>
      <c r="Z595" s="65" t="str">
        <f ca="1">IFERROR(__xludf.DUMMYFUNCTION("""COMPUTED_VALUE"""),"")</f>
        <v/>
      </c>
      <c r="AA595" s="65" t="str">
        <f ca="1">IFERROR(__xludf.DUMMYFUNCTION("""COMPUTED_VALUE"""),"")</f>
        <v/>
      </c>
      <c r="AB595" s="65" t="str">
        <f ca="1">IFERROR(__xludf.DUMMYFUNCTION("""COMPUTED_VALUE"""),"")</f>
        <v/>
      </c>
      <c r="AC595" s="65" t="str">
        <f ca="1">IFERROR(__xludf.DUMMYFUNCTION("""COMPUTED_VALUE"""),"")</f>
        <v/>
      </c>
      <c r="AD595" s="65" t="str">
        <f ca="1">IFERROR(__xludf.DUMMYFUNCTION("""COMPUTED_VALUE"""),"")</f>
        <v/>
      </c>
      <c r="AE595" s="65" t="str">
        <f ca="1">IFERROR(__xludf.DUMMYFUNCTION("""COMPUTED_VALUE"""),"")</f>
        <v/>
      </c>
      <c r="AF595" s="65" t="str">
        <f ca="1">IFERROR(__xludf.DUMMYFUNCTION("""COMPUTED_VALUE"""),"")</f>
        <v/>
      </c>
      <c r="AG595" s="65" t="str">
        <f ca="1">IFERROR(__xludf.DUMMYFUNCTION("""COMPUTED_VALUE"""),"")</f>
        <v/>
      </c>
    </row>
    <row r="596" spans="1:33" ht="13">
      <c r="A596" s="63">
        <v>6</v>
      </c>
      <c r="B596" s="64" t="str">
        <f ca="1">IFERROR(__xludf.DUMMYFUNCTION("""COMPUTED_VALUE"""),"I.E. LAS VILLAS- BARON DEL SOL")</f>
        <v>I.E. LAS VILLAS- BARON DEL SOL</v>
      </c>
      <c r="C596" s="65">
        <f ca="1">IFERROR(__xludf.DUMMYFUNCTION("""COMPUTED_VALUE"""),6)</f>
        <v>6</v>
      </c>
      <c r="D596" s="66" t="str">
        <f ca="1">IFERROR(__xludf.DUMMYFUNCTION("""COMPUTED_VALUE"""),"Pendiente por Digitar")</f>
        <v>Pendiente por Digitar</v>
      </c>
      <c r="E596" s="65" t="str">
        <f ca="1">IFERROR(__xludf.DUMMYFUNCTION("""COMPUTED_VALUE"""),"")</f>
        <v/>
      </c>
      <c r="F596" s="65" t="str">
        <f ca="1">IFERROR(__xludf.DUMMYFUNCTION("""COMPUTED_VALUE"""),"")</f>
        <v/>
      </c>
      <c r="G596" s="65" t="str">
        <f ca="1">IFERROR(__xludf.DUMMYFUNCTION("""COMPUTED_VALUE"""),"")</f>
        <v/>
      </c>
      <c r="H596" s="65" t="str">
        <f ca="1">IFERROR(__xludf.DUMMYFUNCTION("""COMPUTED_VALUE"""),"")</f>
        <v/>
      </c>
      <c r="I596" s="65" t="str">
        <f ca="1">IFERROR(__xludf.DUMMYFUNCTION("""COMPUTED_VALUE"""),"")</f>
        <v/>
      </c>
      <c r="J596" s="65" t="str">
        <f ca="1">IFERROR(__xludf.DUMMYFUNCTION("""COMPUTED_VALUE"""),"")</f>
        <v/>
      </c>
      <c r="K596" s="65" t="str">
        <f ca="1">IFERROR(__xludf.DUMMYFUNCTION("""COMPUTED_VALUE"""),"")</f>
        <v/>
      </c>
      <c r="L596" s="65" t="str">
        <f ca="1">IFERROR(__xludf.DUMMYFUNCTION("""COMPUTED_VALUE"""),"")</f>
        <v/>
      </c>
      <c r="M596" s="65" t="str">
        <f ca="1">IFERROR(__xludf.DUMMYFUNCTION("""COMPUTED_VALUE"""),"")</f>
        <v/>
      </c>
      <c r="N596" s="65" t="str">
        <f ca="1">IFERROR(__xludf.DUMMYFUNCTION("""COMPUTED_VALUE"""),"")</f>
        <v/>
      </c>
      <c r="O596" s="65" t="str">
        <f ca="1">IFERROR(__xludf.DUMMYFUNCTION("""COMPUTED_VALUE"""),"")</f>
        <v/>
      </c>
      <c r="P596" s="65" t="str">
        <f ca="1">IFERROR(__xludf.DUMMYFUNCTION("""COMPUTED_VALUE"""),"")</f>
        <v/>
      </c>
      <c r="Q596" s="65" t="str">
        <f ca="1">IFERROR(__xludf.DUMMYFUNCTION("""COMPUTED_VALUE"""),"")</f>
        <v/>
      </c>
      <c r="R596" s="65" t="str">
        <f ca="1">IFERROR(__xludf.DUMMYFUNCTION("""COMPUTED_VALUE"""),"")</f>
        <v/>
      </c>
      <c r="S596" s="65" t="str">
        <f ca="1">IFERROR(__xludf.DUMMYFUNCTION("""COMPUTED_VALUE"""),"")</f>
        <v/>
      </c>
      <c r="T596" s="65" t="str">
        <f ca="1">IFERROR(__xludf.DUMMYFUNCTION("""COMPUTED_VALUE"""),"")</f>
        <v/>
      </c>
      <c r="U596" s="65" t="str">
        <f ca="1">IFERROR(__xludf.DUMMYFUNCTION("""COMPUTED_VALUE"""),"")</f>
        <v/>
      </c>
      <c r="V596" s="65" t="str">
        <f ca="1">IFERROR(__xludf.DUMMYFUNCTION("""COMPUTED_VALUE"""),"")</f>
        <v/>
      </c>
      <c r="W596" s="65" t="str">
        <f ca="1">IFERROR(__xludf.DUMMYFUNCTION("""COMPUTED_VALUE"""),"")</f>
        <v/>
      </c>
      <c r="X596" s="65" t="str">
        <f ca="1">IFERROR(__xludf.DUMMYFUNCTION("""COMPUTED_VALUE"""),"")</f>
        <v/>
      </c>
      <c r="Y596" s="65" t="str">
        <f ca="1">IFERROR(__xludf.DUMMYFUNCTION("""COMPUTED_VALUE"""),"")</f>
        <v/>
      </c>
      <c r="Z596" s="65" t="str">
        <f ca="1">IFERROR(__xludf.DUMMYFUNCTION("""COMPUTED_VALUE"""),"")</f>
        <v/>
      </c>
      <c r="AA596" s="65" t="str">
        <f ca="1">IFERROR(__xludf.DUMMYFUNCTION("""COMPUTED_VALUE"""),"")</f>
        <v/>
      </c>
      <c r="AB596" s="65" t="str">
        <f ca="1">IFERROR(__xludf.DUMMYFUNCTION("""COMPUTED_VALUE"""),"")</f>
        <v/>
      </c>
      <c r="AC596" s="65" t="str">
        <f ca="1">IFERROR(__xludf.DUMMYFUNCTION("""COMPUTED_VALUE"""),"")</f>
        <v/>
      </c>
      <c r="AD596" s="65" t="str">
        <f ca="1">IFERROR(__xludf.DUMMYFUNCTION("""COMPUTED_VALUE"""),"")</f>
        <v/>
      </c>
      <c r="AE596" s="65" t="str">
        <f ca="1">IFERROR(__xludf.DUMMYFUNCTION("""COMPUTED_VALUE"""),"")</f>
        <v/>
      </c>
      <c r="AF596" s="65" t="str">
        <f ca="1">IFERROR(__xludf.DUMMYFUNCTION("""COMPUTED_VALUE"""),"")</f>
        <v/>
      </c>
      <c r="AG596" s="65" t="str">
        <f ca="1">IFERROR(__xludf.DUMMYFUNCTION("""COMPUTED_VALUE"""),"")</f>
        <v/>
      </c>
    </row>
    <row r="597" spans="1:33" ht="13">
      <c r="A597" s="63">
        <v>6</v>
      </c>
      <c r="B597" s="64" t="str">
        <f ca="1">IFERROR(__xludf.DUMMYFUNCTION("""COMPUTED_VALUE"""),"I.E. LAS VILLAS- BARON DEL SOL")</f>
        <v>I.E. LAS VILLAS- BARON DEL SOL</v>
      </c>
      <c r="C597" s="65">
        <f ca="1">IFERROR(__xludf.DUMMYFUNCTION("""COMPUTED_VALUE"""),7)</f>
        <v>7</v>
      </c>
      <c r="D597" s="66" t="str">
        <f ca="1">IFERROR(__xludf.DUMMYFUNCTION("""COMPUTED_VALUE"""),"Pendiente por Digitar")</f>
        <v>Pendiente por Digitar</v>
      </c>
      <c r="E597" s="65" t="str">
        <f ca="1">IFERROR(__xludf.DUMMYFUNCTION("""COMPUTED_VALUE"""),"")</f>
        <v/>
      </c>
      <c r="F597" s="65" t="str">
        <f ca="1">IFERROR(__xludf.DUMMYFUNCTION("""COMPUTED_VALUE"""),"")</f>
        <v/>
      </c>
      <c r="G597" s="65" t="str">
        <f ca="1">IFERROR(__xludf.DUMMYFUNCTION("""COMPUTED_VALUE"""),"")</f>
        <v/>
      </c>
      <c r="H597" s="65" t="str">
        <f ca="1">IFERROR(__xludf.DUMMYFUNCTION("""COMPUTED_VALUE"""),"")</f>
        <v/>
      </c>
      <c r="I597" s="65" t="str">
        <f ca="1">IFERROR(__xludf.DUMMYFUNCTION("""COMPUTED_VALUE"""),"")</f>
        <v/>
      </c>
      <c r="J597" s="65" t="str">
        <f ca="1">IFERROR(__xludf.DUMMYFUNCTION("""COMPUTED_VALUE"""),"")</f>
        <v/>
      </c>
      <c r="K597" s="65" t="str">
        <f ca="1">IFERROR(__xludf.DUMMYFUNCTION("""COMPUTED_VALUE"""),"")</f>
        <v/>
      </c>
      <c r="L597" s="65" t="str">
        <f ca="1">IFERROR(__xludf.DUMMYFUNCTION("""COMPUTED_VALUE"""),"")</f>
        <v/>
      </c>
      <c r="M597" s="65" t="str">
        <f ca="1">IFERROR(__xludf.DUMMYFUNCTION("""COMPUTED_VALUE"""),"")</f>
        <v/>
      </c>
      <c r="N597" s="65" t="str">
        <f ca="1">IFERROR(__xludf.DUMMYFUNCTION("""COMPUTED_VALUE"""),"")</f>
        <v/>
      </c>
      <c r="O597" s="65" t="str">
        <f ca="1">IFERROR(__xludf.DUMMYFUNCTION("""COMPUTED_VALUE"""),"")</f>
        <v/>
      </c>
      <c r="P597" s="65" t="str">
        <f ca="1">IFERROR(__xludf.DUMMYFUNCTION("""COMPUTED_VALUE"""),"")</f>
        <v/>
      </c>
      <c r="Q597" s="65" t="str">
        <f ca="1">IFERROR(__xludf.DUMMYFUNCTION("""COMPUTED_VALUE"""),"")</f>
        <v/>
      </c>
      <c r="R597" s="65" t="str">
        <f ca="1">IFERROR(__xludf.DUMMYFUNCTION("""COMPUTED_VALUE"""),"")</f>
        <v/>
      </c>
      <c r="S597" s="65" t="str">
        <f ca="1">IFERROR(__xludf.DUMMYFUNCTION("""COMPUTED_VALUE"""),"")</f>
        <v/>
      </c>
      <c r="T597" s="65" t="str">
        <f ca="1">IFERROR(__xludf.DUMMYFUNCTION("""COMPUTED_VALUE"""),"")</f>
        <v/>
      </c>
      <c r="U597" s="65" t="str">
        <f ca="1">IFERROR(__xludf.DUMMYFUNCTION("""COMPUTED_VALUE"""),"")</f>
        <v/>
      </c>
      <c r="V597" s="65" t="str">
        <f ca="1">IFERROR(__xludf.DUMMYFUNCTION("""COMPUTED_VALUE"""),"")</f>
        <v/>
      </c>
      <c r="W597" s="65" t="str">
        <f ca="1">IFERROR(__xludf.DUMMYFUNCTION("""COMPUTED_VALUE"""),"")</f>
        <v/>
      </c>
      <c r="X597" s="65" t="str">
        <f ca="1">IFERROR(__xludf.DUMMYFUNCTION("""COMPUTED_VALUE"""),"")</f>
        <v/>
      </c>
      <c r="Y597" s="65" t="str">
        <f ca="1">IFERROR(__xludf.DUMMYFUNCTION("""COMPUTED_VALUE"""),"")</f>
        <v/>
      </c>
      <c r="Z597" s="65" t="str">
        <f ca="1">IFERROR(__xludf.DUMMYFUNCTION("""COMPUTED_VALUE"""),"")</f>
        <v/>
      </c>
      <c r="AA597" s="65" t="str">
        <f ca="1">IFERROR(__xludf.DUMMYFUNCTION("""COMPUTED_VALUE"""),"")</f>
        <v/>
      </c>
      <c r="AB597" s="65" t="str">
        <f ca="1">IFERROR(__xludf.DUMMYFUNCTION("""COMPUTED_VALUE"""),"")</f>
        <v/>
      </c>
      <c r="AC597" s="65" t="str">
        <f ca="1">IFERROR(__xludf.DUMMYFUNCTION("""COMPUTED_VALUE"""),"")</f>
        <v/>
      </c>
      <c r="AD597" s="65" t="str">
        <f ca="1">IFERROR(__xludf.DUMMYFUNCTION("""COMPUTED_VALUE"""),"")</f>
        <v/>
      </c>
      <c r="AE597" s="65" t="str">
        <f ca="1">IFERROR(__xludf.DUMMYFUNCTION("""COMPUTED_VALUE"""),"")</f>
        <v/>
      </c>
      <c r="AF597" s="65" t="str">
        <f ca="1">IFERROR(__xludf.DUMMYFUNCTION("""COMPUTED_VALUE"""),"")</f>
        <v/>
      </c>
      <c r="AG597" s="65" t="str">
        <f ca="1">IFERROR(__xludf.DUMMYFUNCTION("""COMPUTED_VALUE"""),"")</f>
        <v/>
      </c>
    </row>
    <row r="598" spans="1:33" ht="13">
      <c r="A598" s="63">
        <v>6</v>
      </c>
      <c r="B598" s="64" t="str">
        <f ca="1">IFERROR(__xludf.DUMMYFUNCTION("""COMPUTED_VALUE"""),"I.E. LAS VILLAS- BARON DEL SOL")</f>
        <v>I.E. LAS VILLAS- BARON DEL SOL</v>
      </c>
      <c r="C598" s="65">
        <f ca="1">IFERROR(__xludf.DUMMYFUNCTION("""COMPUTED_VALUE"""),8)</f>
        <v>8</v>
      </c>
      <c r="D598" s="66" t="str">
        <f ca="1">IFERROR(__xludf.DUMMYFUNCTION("""COMPUTED_VALUE"""),"Pendiente por Digitar")</f>
        <v>Pendiente por Digitar</v>
      </c>
      <c r="E598" s="65" t="str">
        <f ca="1">IFERROR(__xludf.DUMMYFUNCTION("""COMPUTED_VALUE"""),"")</f>
        <v/>
      </c>
      <c r="F598" s="65" t="str">
        <f ca="1">IFERROR(__xludf.DUMMYFUNCTION("""COMPUTED_VALUE"""),"")</f>
        <v/>
      </c>
      <c r="G598" s="65" t="str">
        <f ca="1">IFERROR(__xludf.DUMMYFUNCTION("""COMPUTED_VALUE"""),"")</f>
        <v/>
      </c>
      <c r="H598" s="65" t="str">
        <f ca="1">IFERROR(__xludf.DUMMYFUNCTION("""COMPUTED_VALUE"""),"")</f>
        <v/>
      </c>
      <c r="I598" s="65" t="str">
        <f ca="1">IFERROR(__xludf.DUMMYFUNCTION("""COMPUTED_VALUE"""),"")</f>
        <v/>
      </c>
      <c r="J598" s="65" t="str">
        <f ca="1">IFERROR(__xludf.DUMMYFUNCTION("""COMPUTED_VALUE"""),"")</f>
        <v/>
      </c>
      <c r="K598" s="65" t="str">
        <f ca="1">IFERROR(__xludf.DUMMYFUNCTION("""COMPUTED_VALUE"""),"")</f>
        <v/>
      </c>
      <c r="L598" s="65" t="str">
        <f ca="1">IFERROR(__xludf.DUMMYFUNCTION("""COMPUTED_VALUE"""),"")</f>
        <v/>
      </c>
      <c r="M598" s="65" t="str">
        <f ca="1">IFERROR(__xludf.DUMMYFUNCTION("""COMPUTED_VALUE"""),"")</f>
        <v/>
      </c>
      <c r="N598" s="65" t="str">
        <f ca="1">IFERROR(__xludf.DUMMYFUNCTION("""COMPUTED_VALUE"""),"")</f>
        <v/>
      </c>
      <c r="O598" s="65" t="str">
        <f ca="1">IFERROR(__xludf.DUMMYFUNCTION("""COMPUTED_VALUE"""),"")</f>
        <v/>
      </c>
      <c r="P598" s="65" t="str">
        <f ca="1">IFERROR(__xludf.DUMMYFUNCTION("""COMPUTED_VALUE"""),"")</f>
        <v/>
      </c>
      <c r="Q598" s="65" t="str">
        <f ca="1">IFERROR(__xludf.DUMMYFUNCTION("""COMPUTED_VALUE"""),"")</f>
        <v/>
      </c>
      <c r="R598" s="65" t="str">
        <f ca="1">IFERROR(__xludf.DUMMYFUNCTION("""COMPUTED_VALUE"""),"")</f>
        <v/>
      </c>
      <c r="S598" s="65" t="str">
        <f ca="1">IFERROR(__xludf.DUMMYFUNCTION("""COMPUTED_VALUE"""),"")</f>
        <v/>
      </c>
      <c r="T598" s="65" t="str">
        <f ca="1">IFERROR(__xludf.DUMMYFUNCTION("""COMPUTED_VALUE"""),"")</f>
        <v/>
      </c>
      <c r="U598" s="65" t="str">
        <f ca="1">IFERROR(__xludf.DUMMYFUNCTION("""COMPUTED_VALUE"""),"")</f>
        <v/>
      </c>
      <c r="V598" s="65" t="str">
        <f ca="1">IFERROR(__xludf.DUMMYFUNCTION("""COMPUTED_VALUE"""),"")</f>
        <v/>
      </c>
      <c r="W598" s="65" t="str">
        <f ca="1">IFERROR(__xludf.DUMMYFUNCTION("""COMPUTED_VALUE"""),"")</f>
        <v/>
      </c>
      <c r="X598" s="65" t="str">
        <f ca="1">IFERROR(__xludf.DUMMYFUNCTION("""COMPUTED_VALUE"""),"")</f>
        <v/>
      </c>
      <c r="Y598" s="65" t="str">
        <f ca="1">IFERROR(__xludf.DUMMYFUNCTION("""COMPUTED_VALUE"""),"")</f>
        <v/>
      </c>
      <c r="Z598" s="65" t="str">
        <f ca="1">IFERROR(__xludf.DUMMYFUNCTION("""COMPUTED_VALUE"""),"")</f>
        <v/>
      </c>
      <c r="AA598" s="65" t="str">
        <f ca="1">IFERROR(__xludf.DUMMYFUNCTION("""COMPUTED_VALUE"""),"")</f>
        <v/>
      </c>
      <c r="AB598" s="65" t="str">
        <f ca="1">IFERROR(__xludf.DUMMYFUNCTION("""COMPUTED_VALUE"""),"")</f>
        <v/>
      </c>
      <c r="AC598" s="65" t="str">
        <f ca="1">IFERROR(__xludf.DUMMYFUNCTION("""COMPUTED_VALUE"""),"")</f>
        <v/>
      </c>
      <c r="AD598" s="65" t="str">
        <f ca="1">IFERROR(__xludf.DUMMYFUNCTION("""COMPUTED_VALUE"""),"")</f>
        <v/>
      </c>
      <c r="AE598" s="65" t="str">
        <f ca="1">IFERROR(__xludf.DUMMYFUNCTION("""COMPUTED_VALUE"""),"")</f>
        <v/>
      </c>
      <c r="AF598" s="65" t="str">
        <f ca="1">IFERROR(__xludf.DUMMYFUNCTION("""COMPUTED_VALUE"""),"")</f>
        <v/>
      </c>
      <c r="AG598" s="65" t="str">
        <f ca="1">IFERROR(__xludf.DUMMYFUNCTION("""COMPUTED_VALUE"""),"")</f>
        <v/>
      </c>
    </row>
    <row r="599" spans="1:33" ht="13">
      <c r="A599" s="63">
        <v>6</v>
      </c>
      <c r="B599" s="64" t="str">
        <f ca="1">IFERROR(__xludf.DUMMYFUNCTION("""COMPUTED_VALUE"""),"I.E. LAS VILLAS- BARON DEL SOL")</f>
        <v>I.E. LAS VILLAS- BARON DEL SOL</v>
      </c>
      <c r="C599" s="65">
        <f ca="1">IFERROR(__xludf.DUMMYFUNCTION("""COMPUTED_VALUE"""),9)</f>
        <v>9</v>
      </c>
      <c r="D599" s="66" t="str">
        <f ca="1">IFERROR(__xludf.DUMMYFUNCTION("""COMPUTED_VALUE"""),"Pendiente por Digitar")</f>
        <v>Pendiente por Digitar</v>
      </c>
      <c r="E599" s="65" t="str">
        <f ca="1">IFERROR(__xludf.DUMMYFUNCTION("""COMPUTED_VALUE"""),"")</f>
        <v/>
      </c>
      <c r="F599" s="65" t="str">
        <f ca="1">IFERROR(__xludf.DUMMYFUNCTION("""COMPUTED_VALUE"""),"")</f>
        <v/>
      </c>
      <c r="G599" s="65" t="str">
        <f ca="1">IFERROR(__xludf.DUMMYFUNCTION("""COMPUTED_VALUE"""),"")</f>
        <v/>
      </c>
      <c r="H599" s="65" t="str">
        <f ca="1">IFERROR(__xludf.DUMMYFUNCTION("""COMPUTED_VALUE"""),"")</f>
        <v/>
      </c>
      <c r="I599" s="65" t="str">
        <f ca="1">IFERROR(__xludf.DUMMYFUNCTION("""COMPUTED_VALUE"""),"")</f>
        <v/>
      </c>
      <c r="J599" s="65" t="str">
        <f ca="1">IFERROR(__xludf.DUMMYFUNCTION("""COMPUTED_VALUE"""),"")</f>
        <v/>
      </c>
      <c r="K599" s="65" t="str">
        <f ca="1">IFERROR(__xludf.DUMMYFUNCTION("""COMPUTED_VALUE"""),"")</f>
        <v/>
      </c>
      <c r="L599" s="65" t="str">
        <f ca="1">IFERROR(__xludf.DUMMYFUNCTION("""COMPUTED_VALUE"""),"")</f>
        <v/>
      </c>
      <c r="M599" s="65" t="str">
        <f ca="1">IFERROR(__xludf.DUMMYFUNCTION("""COMPUTED_VALUE"""),"")</f>
        <v/>
      </c>
      <c r="N599" s="65" t="str">
        <f ca="1">IFERROR(__xludf.DUMMYFUNCTION("""COMPUTED_VALUE"""),"")</f>
        <v/>
      </c>
      <c r="O599" s="65" t="str">
        <f ca="1">IFERROR(__xludf.DUMMYFUNCTION("""COMPUTED_VALUE"""),"")</f>
        <v/>
      </c>
      <c r="P599" s="65" t="str">
        <f ca="1">IFERROR(__xludf.DUMMYFUNCTION("""COMPUTED_VALUE"""),"")</f>
        <v/>
      </c>
      <c r="Q599" s="65" t="str">
        <f ca="1">IFERROR(__xludf.DUMMYFUNCTION("""COMPUTED_VALUE"""),"")</f>
        <v/>
      </c>
      <c r="R599" s="65" t="str">
        <f ca="1">IFERROR(__xludf.DUMMYFUNCTION("""COMPUTED_VALUE"""),"")</f>
        <v/>
      </c>
      <c r="S599" s="65" t="str">
        <f ca="1">IFERROR(__xludf.DUMMYFUNCTION("""COMPUTED_VALUE"""),"")</f>
        <v/>
      </c>
      <c r="T599" s="65" t="str">
        <f ca="1">IFERROR(__xludf.DUMMYFUNCTION("""COMPUTED_VALUE"""),"")</f>
        <v/>
      </c>
      <c r="U599" s="65" t="str">
        <f ca="1">IFERROR(__xludf.DUMMYFUNCTION("""COMPUTED_VALUE"""),"")</f>
        <v/>
      </c>
      <c r="V599" s="65" t="str">
        <f ca="1">IFERROR(__xludf.DUMMYFUNCTION("""COMPUTED_VALUE"""),"")</f>
        <v/>
      </c>
      <c r="W599" s="65" t="str">
        <f ca="1">IFERROR(__xludf.DUMMYFUNCTION("""COMPUTED_VALUE"""),"")</f>
        <v/>
      </c>
      <c r="X599" s="65" t="str">
        <f ca="1">IFERROR(__xludf.DUMMYFUNCTION("""COMPUTED_VALUE"""),"")</f>
        <v/>
      </c>
      <c r="Y599" s="65" t="str">
        <f ca="1">IFERROR(__xludf.DUMMYFUNCTION("""COMPUTED_VALUE"""),"")</f>
        <v/>
      </c>
      <c r="Z599" s="65" t="str">
        <f ca="1">IFERROR(__xludf.DUMMYFUNCTION("""COMPUTED_VALUE"""),"")</f>
        <v/>
      </c>
      <c r="AA599" s="65" t="str">
        <f ca="1">IFERROR(__xludf.DUMMYFUNCTION("""COMPUTED_VALUE"""),"")</f>
        <v/>
      </c>
      <c r="AB599" s="65" t="str">
        <f ca="1">IFERROR(__xludf.DUMMYFUNCTION("""COMPUTED_VALUE"""),"")</f>
        <v/>
      </c>
      <c r="AC599" s="65" t="str">
        <f ca="1">IFERROR(__xludf.DUMMYFUNCTION("""COMPUTED_VALUE"""),"")</f>
        <v/>
      </c>
      <c r="AD599" s="65" t="str">
        <f ca="1">IFERROR(__xludf.DUMMYFUNCTION("""COMPUTED_VALUE"""),"")</f>
        <v/>
      </c>
      <c r="AE599" s="65" t="str">
        <f ca="1">IFERROR(__xludf.DUMMYFUNCTION("""COMPUTED_VALUE"""),"")</f>
        <v/>
      </c>
      <c r="AF599" s="65" t="str">
        <f ca="1">IFERROR(__xludf.DUMMYFUNCTION("""COMPUTED_VALUE"""),"")</f>
        <v/>
      </c>
      <c r="AG599" s="65" t="str">
        <f ca="1">IFERROR(__xludf.DUMMYFUNCTION("""COMPUTED_VALUE"""),"")</f>
        <v/>
      </c>
    </row>
    <row r="600" spans="1:33" ht="13">
      <c r="A600" s="63">
        <v>6</v>
      </c>
      <c r="B600" s="64" t="str">
        <f ca="1">IFERROR(__xludf.DUMMYFUNCTION("""COMPUTED_VALUE"""),"I.E. LAS VILLAS- BARON DEL SOL")</f>
        <v>I.E. LAS VILLAS- BARON DEL SOL</v>
      </c>
      <c r="C600" s="65">
        <f ca="1">IFERROR(__xludf.DUMMYFUNCTION("""COMPUTED_VALUE"""),10)</f>
        <v>10</v>
      </c>
      <c r="D600" s="66" t="str">
        <f ca="1">IFERROR(__xludf.DUMMYFUNCTION("""COMPUTED_VALUE"""),"Pendiente por Digitar")</f>
        <v>Pendiente por Digitar</v>
      </c>
      <c r="E600" s="65" t="str">
        <f ca="1">IFERROR(__xludf.DUMMYFUNCTION("""COMPUTED_VALUE"""),"")</f>
        <v/>
      </c>
      <c r="F600" s="65" t="str">
        <f ca="1">IFERROR(__xludf.DUMMYFUNCTION("""COMPUTED_VALUE"""),"")</f>
        <v/>
      </c>
      <c r="G600" s="65" t="str">
        <f ca="1">IFERROR(__xludf.DUMMYFUNCTION("""COMPUTED_VALUE"""),"")</f>
        <v/>
      </c>
      <c r="H600" s="65" t="str">
        <f ca="1">IFERROR(__xludf.DUMMYFUNCTION("""COMPUTED_VALUE"""),"")</f>
        <v/>
      </c>
      <c r="I600" s="65" t="str">
        <f ca="1">IFERROR(__xludf.DUMMYFUNCTION("""COMPUTED_VALUE"""),"")</f>
        <v/>
      </c>
      <c r="J600" s="65" t="str">
        <f ca="1">IFERROR(__xludf.DUMMYFUNCTION("""COMPUTED_VALUE"""),"")</f>
        <v/>
      </c>
      <c r="K600" s="65" t="str">
        <f ca="1">IFERROR(__xludf.DUMMYFUNCTION("""COMPUTED_VALUE"""),"")</f>
        <v/>
      </c>
      <c r="L600" s="65" t="str">
        <f ca="1">IFERROR(__xludf.DUMMYFUNCTION("""COMPUTED_VALUE"""),"")</f>
        <v/>
      </c>
      <c r="M600" s="65" t="str">
        <f ca="1">IFERROR(__xludf.DUMMYFUNCTION("""COMPUTED_VALUE"""),"")</f>
        <v/>
      </c>
      <c r="N600" s="65" t="str">
        <f ca="1">IFERROR(__xludf.DUMMYFUNCTION("""COMPUTED_VALUE"""),"")</f>
        <v/>
      </c>
      <c r="O600" s="65" t="str">
        <f ca="1">IFERROR(__xludf.DUMMYFUNCTION("""COMPUTED_VALUE"""),"")</f>
        <v/>
      </c>
      <c r="P600" s="65" t="str">
        <f ca="1">IFERROR(__xludf.DUMMYFUNCTION("""COMPUTED_VALUE"""),"")</f>
        <v/>
      </c>
      <c r="Q600" s="65" t="str">
        <f ca="1">IFERROR(__xludf.DUMMYFUNCTION("""COMPUTED_VALUE"""),"")</f>
        <v/>
      </c>
      <c r="R600" s="65" t="str">
        <f ca="1">IFERROR(__xludf.DUMMYFUNCTION("""COMPUTED_VALUE"""),"")</f>
        <v/>
      </c>
      <c r="S600" s="65" t="str">
        <f ca="1">IFERROR(__xludf.DUMMYFUNCTION("""COMPUTED_VALUE"""),"")</f>
        <v/>
      </c>
      <c r="T600" s="65" t="str">
        <f ca="1">IFERROR(__xludf.DUMMYFUNCTION("""COMPUTED_VALUE"""),"")</f>
        <v/>
      </c>
      <c r="U600" s="65" t="str">
        <f ca="1">IFERROR(__xludf.DUMMYFUNCTION("""COMPUTED_VALUE"""),"")</f>
        <v/>
      </c>
      <c r="V600" s="65" t="str">
        <f ca="1">IFERROR(__xludf.DUMMYFUNCTION("""COMPUTED_VALUE"""),"")</f>
        <v/>
      </c>
      <c r="W600" s="65" t="str">
        <f ca="1">IFERROR(__xludf.DUMMYFUNCTION("""COMPUTED_VALUE"""),"")</f>
        <v/>
      </c>
      <c r="X600" s="65" t="str">
        <f ca="1">IFERROR(__xludf.DUMMYFUNCTION("""COMPUTED_VALUE"""),"")</f>
        <v/>
      </c>
      <c r="Y600" s="65" t="str">
        <f ca="1">IFERROR(__xludf.DUMMYFUNCTION("""COMPUTED_VALUE"""),"")</f>
        <v/>
      </c>
      <c r="Z600" s="65" t="str">
        <f ca="1">IFERROR(__xludf.DUMMYFUNCTION("""COMPUTED_VALUE"""),"")</f>
        <v/>
      </c>
      <c r="AA600" s="65" t="str">
        <f ca="1">IFERROR(__xludf.DUMMYFUNCTION("""COMPUTED_VALUE"""),"")</f>
        <v/>
      </c>
      <c r="AB600" s="65" t="str">
        <f ca="1">IFERROR(__xludf.DUMMYFUNCTION("""COMPUTED_VALUE"""),"")</f>
        <v/>
      </c>
      <c r="AC600" s="65" t="str">
        <f ca="1">IFERROR(__xludf.DUMMYFUNCTION("""COMPUTED_VALUE"""),"")</f>
        <v/>
      </c>
      <c r="AD600" s="65" t="str">
        <f ca="1">IFERROR(__xludf.DUMMYFUNCTION("""COMPUTED_VALUE"""),"")</f>
        <v/>
      </c>
      <c r="AE600" s="65" t="str">
        <f ca="1">IFERROR(__xludf.DUMMYFUNCTION("""COMPUTED_VALUE"""),"")</f>
        <v/>
      </c>
      <c r="AF600" s="65" t="str">
        <f ca="1">IFERROR(__xludf.DUMMYFUNCTION("""COMPUTED_VALUE"""),"")</f>
        <v/>
      </c>
      <c r="AG600" s="65" t="str">
        <f ca="1">IFERROR(__xludf.DUMMYFUNCTION("""COMPUTED_VALUE"""),"")</f>
        <v/>
      </c>
    </row>
    <row r="601" spans="1:33" ht="13">
      <c r="A601" s="63">
        <v>6</v>
      </c>
      <c r="B601" s="64" t="str">
        <f ca="1">IFERROR(__xludf.DUMMYFUNCTION("""COMPUTED_VALUE"""),"I.E. LAS VILLAS- BARON DEL SOL")</f>
        <v>I.E. LAS VILLAS- BARON DEL SOL</v>
      </c>
      <c r="C601" s="65">
        <f ca="1">IFERROR(__xludf.DUMMYFUNCTION("""COMPUTED_VALUE"""),11)</f>
        <v>11</v>
      </c>
      <c r="D601" s="66" t="str">
        <f ca="1">IFERROR(__xludf.DUMMYFUNCTION("""COMPUTED_VALUE"""),"Pendiente por Digitar")</f>
        <v>Pendiente por Digitar</v>
      </c>
      <c r="E601" s="65" t="str">
        <f ca="1">IFERROR(__xludf.DUMMYFUNCTION("""COMPUTED_VALUE"""),"")</f>
        <v/>
      </c>
      <c r="F601" s="65" t="str">
        <f ca="1">IFERROR(__xludf.DUMMYFUNCTION("""COMPUTED_VALUE"""),"")</f>
        <v/>
      </c>
      <c r="G601" s="65" t="str">
        <f ca="1">IFERROR(__xludf.DUMMYFUNCTION("""COMPUTED_VALUE"""),"")</f>
        <v/>
      </c>
      <c r="H601" s="65" t="str">
        <f ca="1">IFERROR(__xludf.DUMMYFUNCTION("""COMPUTED_VALUE"""),"")</f>
        <v/>
      </c>
      <c r="I601" s="65" t="str">
        <f ca="1">IFERROR(__xludf.DUMMYFUNCTION("""COMPUTED_VALUE"""),"")</f>
        <v/>
      </c>
      <c r="J601" s="65" t="str">
        <f ca="1">IFERROR(__xludf.DUMMYFUNCTION("""COMPUTED_VALUE"""),"")</f>
        <v/>
      </c>
      <c r="K601" s="65" t="str">
        <f ca="1">IFERROR(__xludf.DUMMYFUNCTION("""COMPUTED_VALUE"""),"")</f>
        <v/>
      </c>
      <c r="L601" s="65" t="str">
        <f ca="1">IFERROR(__xludf.DUMMYFUNCTION("""COMPUTED_VALUE"""),"")</f>
        <v/>
      </c>
      <c r="M601" s="65" t="str">
        <f ca="1">IFERROR(__xludf.DUMMYFUNCTION("""COMPUTED_VALUE"""),"")</f>
        <v/>
      </c>
      <c r="N601" s="65" t="str">
        <f ca="1">IFERROR(__xludf.DUMMYFUNCTION("""COMPUTED_VALUE"""),"")</f>
        <v/>
      </c>
      <c r="O601" s="65" t="str">
        <f ca="1">IFERROR(__xludf.DUMMYFUNCTION("""COMPUTED_VALUE"""),"")</f>
        <v/>
      </c>
      <c r="P601" s="65" t="str">
        <f ca="1">IFERROR(__xludf.DUMMYFUNCTION("""COMPUTED_VALUE"""),"")</f>
        <v/>
      </c>
      <c r="Q601" s="65" t="str">
        <f ca="1">IFERROR(__xludf.DUMMYFUNCTION("""COMPUTED_VALUE"""),"")</f>
        <v/>
      </c>
      <c r="R601" s="65" t="str">
        <f ca="1">IFERROR(__xludf.DUMMYFUNCTION("""COMPUTED_VALUE"""),"")</f>
        <v/>
      </c>
      <c r="S601" s="65" t="str">
        <f ca="1">IFERROR(__xludf.DUMMYFUNCTION("""COMPUTED_VALUE"""),"")</f>
        <v/>
      </c>
      <c r="T601" s="65" t="str">
        <f ca="1">IFERROR(__xludf.DUMMYFUNCTION("""COMPUTED_VALUE"""),"")</f>
        <v/>
      </c>
      <c r="U601" s="65" t="str">
        <f ca="1">IFERROR(__xludf.DUMMYFUNCTION("""COMPUTED_VALUE"""),"")</f>
        <v/>
      </c>
      <c r="V601" s="65" t="str">
        <f ca="1">IFERROR(__xludf.DUMMYFUNCTION("""COMPUTED_VALUE"""),"")</f>
        <v/>
      </c>
      <c r="W601" s="65" t="str">
        <f ca="1">IFERROR(__xludf.DUMMYFUNCTION("""COMPUTED_VALUE"""),"")</f>
        <v/>
      </c>
      <c r="X601" s="65" t="str">
        <f ca="1">IFERROR(__xludf.DUMMYFUNCTION("""COMPUTED_VALUE"""),"")</f>
        <v/>
      </c>
      <c r="Y601" s="65" t="str">
        <f ca="1">IFERROR(__xludf.DUMMYFUNCTION("""COMPUTED_VALUE"""),"")</f>
        <v/>
      </c>
      <c r="Z601" s="65" t="str">
        <f ca="1">IFERROR(__xludf.DUMMYFUNCTION("""COMPUTED_VALUE"""),"")</f>
        <v/>
      </c>
      <c r="AA601" s="65" t="str">
        <f ca="1">IFERROR(__xludf.DUMMYFUNCTION("""COMPUTED_VALUE"""),"")</f>
        <v/>
      </c>
      <c r="AB601" s="65" t="str">
        <f ca="1">IFERROR(__xludf.DUMMYFUNCTION("""COMPUTED_VALUE"""),"")</f>
        <v/>
      </c>
      <c r="AC601" s="65" t="str">
        <f ca="1">IFERROR(__xludf.DUMMYFUNCTION("""COMPUTED_VALUE"""),"")</f>
        <v/>
      </c>
      <c r="AD601" s="65" t="str">
        <f ca="1">IFERROR(__xludf.DUMMYFUNCTION("""COMPUTED_VALUE"""),"")</f>
        <v/>
      </c>
      <c r="AE601" s="65" t="str">
        <f ca="1">IFERROR(__xludf.DUMMYFUNCTION("""COMPUTED_VALUE"""),"")</f>
        <v/>
      </c>
      <c r="AF601" s="65" t="str">
        <f ca="1">IFERROR(__xludf.DUMMYFUNCTION("""COMPUTED_VALUE"""),"")</f>
        <v/>
      </c>
      <c r="AG601" s="65" t="str">
        <f ca="1">IFERROR(__xludf.DUMMYFUNCTION("""COMPUTED_VALUE"""),"")</f>
        <v/>
      </c>
    </row>
    <row r="602" spans="1:33" ht="13">
      <c r="A602" s="63">
        <v>6</v>
      </c>
      <c r="B602" s="64" t="str">
        <f ca="1">IFERROR(__xludf.DUMMYFUNCTION("""COMPUTED_VALUE"""),"I.E. LAS VILLAS- BARON DEL SOL")</f>
        <v>I.E. LAS VILLAS- BARON DEL SOL</v>
      </c>
      <c r="C602" s="65">
        <f ca="1">IFERROR(__xludf.DUMMYFUNCTION("""COMPUTED_VALUE"""),12)</f>
        <v>12</v>
      </c>
      <c r="D602" s="66" t="str">
        <f ca="1">IFERROR(__xludf.DUMMYFUNCTION("""COMPUTED_VALUE"""),"Pendiente por Digitar")</f>
        <v>Pendiente por Digitar</v>
      </c>
      <c r="E602" s="65" t="str">
        <f ca="1">IFERROR(__xludf.DUMMYFUNCTION("""COMPUTED_VALUE"""),"")</f>
        <v/>
      </c>
      <c r="F602" s="65" t="str">
        <f ca="1">IFERROR(__xludf.DUMMYFUNCTION("""COMPUTED_VALUE"""),"")</f>
        <v/>
      </c>
      <c r="G602" s="65" t="str">
        <f ca="1">IFERROR(__xludf.DUMMYFUNCTION("""COMPUTED_VALUE"""),"")</f>
        <v/>
      </c>
      <c r="H602" s="65" t="str">
        <f ca="1">IFERROR(__xludf.DUMMYFUNCTION("""COMPUTED_VALUE"""),"")</f>
        <v/>
      </c>
      <c r="I602" s="65" t="str">
        <f ca="1">IFERROR(__xludf.DUMMYFUNCTION("""COMPUTED_VALUE"""),"")</f>
        <v/>
      </c>
      <c r="J602" s="65" t="str">
        <f ca="1">IFERROR(__xludf.DUMMYFUNCTION("""COMPUTED_VALUE"""),"")</f>
        <v/>
      </c>
      <c r="K602" s="65" t="str">
        <f ca="1">IFERROR(__xludf.DUMMYFUNCTION("""COMPUTED_VALUE"""),"")</f>
        <v/>
      </c>
      <c r="L602" s="65" t="str">
        <f ca="1">IFERROR(__xludf.DUMMYFUNCTION("""COMPUTED_VALUE"""),"")</f>
        <v/>
      </c>
      <c r="M602" s="65" t="str">
        <f ca="1">IFERROR(__xludf.DUMMYFUNCTION("""COMPUTED_VALUE"""),"")</f>
        <v/>
      </c>
      <c r="N602" s="65" t="str">
        <f ca="1">IFERROR(__xludf.DUMMYFUNCTION("""COMPUTED_VALUE"""),"")</f>
        <v/>
      </c>
      <c r="O602" s="65" t="str">
        <f ca="1">IFERROR(__xludf.DUMMYFUNCTION("""COMPUTED_VALUE"""),"")</f>
        <v/>
      </c>
      <c r="P602" s="65" t="str">
        <f ca="1">IFERROR(__xludf.DUMMYFUNCTION("""COMPUTED_VALUE"""),"")</f>
        <v/>
      </c>
      <c r="Q602" s="65" t="str">
        <f ca="1">IFERROR(__xludf.DUMMYFUNCTION("""COMPUTED_VALUE"""),"")</f>
        <v/>
      </c>
      <c r="R602" s="65" t="str">
        <f ca="1">IFERROR(__xludf.DUMMYFUNCTION("""COMPUTED_VALUE"""),"")</f>
        <v/>
      </c>
      <c r="S602" s="65" t="str">
        <f ca="1">IFERROR(__xludf.DUMMYFUNCTION("""COMPUTED_VALUE"""),"")</f>
        <v/>
      </c>
      <c r="T602" s="65" t="str">
        <f ca="1">IFERROR(__xludf.DUMMYFUNCTION("""COMPUTED_VALUE"""),"")</f>
        <v/>
      </c>
      <c r="U602" s="65" t="str">
        <f ca="1">IFERROR(__xludf.DUMMYFUNCTION("""COMPUTED_VALUE"""),"")</f>
        <v/>
      </c>
      <c r="V602" s="65" t="str">
        <f ca="1">IFERROR(__xludf.DUMMYFUNCTION("""COMPUTED_VALUE"""),"")</f>
        <v/>
      </c>
      <c r="W602" s="65" t="str">
        <f ca="1">IFERROR(__xludf.DUMMYFUNCTION("""COMPUTED_VALUE"""),"")</f>
        <v/>
      </c>
      <c r="X602" s="65" t="str">
        <f ca="1">IFERROR(__xludf.DUMMYFUNCTION("""COMPUTED_VALUE"""),"")</f>
        <v/>
      </c>
      <c r="Y602" s="65" t="str">
        <f ca="1">IFERROR(__xludf.DUMMYFUNCTION("""COMPUTED_VALUE"""),"")</f>
        <v/>
      </c>
      <c r="Z602" s="65" t="str">
        <f ca="1">IFERROR(__xludf.DUMMYFUNCTION("""COMPUTED_VALUE"""),"")</f>
        <v/>
      </c>
      <c r="AA602" s="65" t="str">
        <f ca="1">IFERROR(__xludf.DUMMYFUNCTION("""COMPUTED_VALUE"""),"")</f>
        <v/>
      </c>
      <c r="AB602" s="65" t="str">
        <f ca="1">IFERROR(__xludf.DUMMYFUNCTION("""COMPUTED_VALUE"""),"")</f>
        <v/>
      </c>
      <c r="AC602" s="65" t="str">
        <f ca="1">IFERROR(__xludf.DUMMYFUNCTION("""COMPUTED_VALUE"""),"")</f>
        <v/>
      </c>
      <c r="AD602" s="65" t="str">
        <f ca="1">IFERROR(__xludf.DUMMYFUNCTION("""COMPUTED_VALUE"""),"")</f>
        <v/>
      </c>
      <c r="AE602" s="65" t="str">
        <f ca="1">IFERROR(__xludf.DUMMYFUNCTION("""COMPUTED_VALUE"""),"")</f>
        <v/>
      </c>
      <c r="AF602" s="65" t="str">
        <f ca="1">IFERROR(__xludf.DUMMYFUNCTION("""COMPUTED_VALUE"""),"")</f>
        <v/>
      </c>
      <c r="AG602" s="65" t="str">
        <f ca="1">IFERROR(__xludf.DUMMYFUNCTION("""COMPUTED_VALUE"""),"")</f>
        <v/>
      </c>
    </row>
    <row r="603" spans="1:33" ht="13">
      <c r="A603" s="63">
        <v>6</v>
      </c>
      <c r="B603" s="64" t="str">
        <f ca="1">IFERROR(__xludf.DUMMYFUNCTION("""COMPUTED_VALUE"""),"I.E. LAS VILLAS- BARON DEL SOL")</f>
        <v>I.E. LAS VILLAS- BARON DEL SOL</v>
      </c>
      <c r="C603" s="65">
        <f ca="1">IFERROR(__xludf.DUMMYFUNCTION("""COMPUTED_VALUE"""),13)</f>
        <v>13</v>
      </c>
      <c r="D603" s="66" t="str">
        <f ca="1">IFERROR(__xludf.DUMMYFUNCTION("""COMPUTED_VALUE"""),"Pendiente por Digitar")</f>
        <v>Pendiente por Digitar</v>
      </c>
      <c r="E603" s="65" t="str">
        <f ca="1">IFERROR(__xludf.DUMMYFUNCTION("""COMPUTED_VALUE"""),"")</f>
        <v/>
      </c>
      <c r="F603" s="65" t="str">
        <f ca="1">IFERROR(__xludf.DUMMYFUNCTION("""COMPUTED_VALUE"""),"")</f>
        <v/>
      </c>
      <c r="G603" s="65" t="str">
        <f ca="1">IFERROR(__xludf.DUMMYFUNCTION("""COMPUTED_VALUE"""),"")</f>
        <v/>
      </c>
      <c r="H603" s="65" t="str">
        <f ca="1">IFERROR(__xludf.DUMMYFUNCTION("""COMPUTED_VALUE"""),"")</f>
        <v/>
      </c>
      <c r="I603" s="65" t="str">
        <f ca="1">IFERROR(__xludf.DUMMYFUNCTION("""COMPUTED_VALUE"""),"")</f>
        <v/>
      </c>
      <c r="J603" s="65" t="str">
        <f ca="1">IFERROR(__xludf.DUMMYFUNCTION("""COMPUTED_VALUE"""),"")</f>
        <v/>
      </c>
      <c r="K603" s="65" t="str">
        <f ca="1">IFERROR(__xludf.DUMMYFUNCTION("""COMPUTED_VALUE"""),"")</f>
        <v/>
      </c>
      <c r="L603" s="65" t="str">
        <f ca="1">IFERROR(__xludf.DUMMYFUNCTION("""COMPUTED_VALUE"""),"")</f>
        <v/>
      </c>
      <c r="M603" s="65" t="str">
        <f ca="1">IFERROR(__xludf.DUMMYFUNCTION("""COMPUTED_VALUE"""),"")</f>
        <v/>
      </c>
      <c r="N603" s="65" t="str">
        <f ca="1">IFERROR(__xludf.DUMMYFUNCTION("""COMPUTED_VALUE"""),"")</f>
        <v/>
      </c>
      <c r="O603" s="65" t="str">
        <f ca="1">IFERROR(__xludf.DUMMYFUNCTION("""COMPUTED_VALUE"""),"")</f>
        <v/>
      </c>
      <c r="P603" s="65" t="str">
        <f ca="1">IFERROR(__xludf.DUMMYFUNCTION("""COMPUTED_VALUE"""),"")</f>
        <v/>
      </c>
      <c r="Q603" s="65" t="str">
        <f ca="1">IFERROR(__xludf.DUMMYFUNCTION("""COMPUTED_VALUE"""),"")</f>
        <v/>
      </c>
      <c r="R603" s="65" t="str">
        <f ca="1">IFERROR(__xludf.DUMMYFUNCTION("""COMPUTED_VALUE"""),"")</f>
        <v/>
      </c>
      <c r="S603" s="65" t="str">
        <f ca="1">IFERROR(__xludf.DUMMYFUNCTION("""COMPUTED_VALUE"""),"")</f>
        <v/>
      </c>
      <c r="T603" s="65" t="str">
        <f ca="1">IFERROR(__xludf.DUMMYFUNCTION("""COMPUTED_VALUE"""),"")</f>
        <v/>
      </c>
      <c r="U603" s="65" t="str">
        <f ca="1">IFERROR(__xludf.DUMMYFUNCTION("""COMPUTED_VALUE"""),"")</f>
        <v/>
      </c>
      <c r="V603" s="65" t="str">
        <f ca="1">IFERROR(__xludf.DUMMYFUNCTION("""COMPUTED_VALUE"""),"")</f>
        <v/>
      </c>
      <c r="W603" s="65" t="str">
        <f ca="1">IFERROR(__xludf.DUMMYFUNCTION("""COMPUTED_VALUE"""),"")</f>
        <v/>
      </c>
      <c r="X603" s="65" t="str">
        <f ca="1">IFERROR(__xludf.DUMMYFUNCTION("""COMPUTED_VALUE"""),"")</f>
        <v/>
      </c>
      <c r="Y603" s="65" t="str">
        <f ca="1">IFERROR(__xludf.DUMMYFUNCTION("""COMPUTED_VALUE"""),"")</f>
        <v/>
      </c>
      <c r="Z603" s="65" t="str">
        <f ca="1">IFERROR(__xludf.DUMMYFUNCTION("""COMPUTED_VALUE"""),"")</f>
        <v/>
      </c>
      <c r="AA603" s="65" t="str">
        <f ca="1">IFERROR(__xludf.DUMMYFUNCTION("""COMPUTED_VALUE"""),"")</f>
        <v/>
      </c>
      <c r="AB603" s="65" t="str">
        <f ca="1">IFERROR(__xludf.DUMMYFUNCTION("""COMPUTED_VALUE"""),"")</f>
        <v/>
      </c>
      <c r="AC603" s="65" t="str">
        <f ca="1">IFERROR(__xludf.DUMMYFUNCTION("""COMPUTED_VALUE"""),"")</f>
        <v/>
      </c>
      <c r="AD603" s="65" t="str">
        <f ca="1">IFERROR(__xludf.DUMMYFUNCTION("""COMPUTED_VALUE"""),"")</f>
        <v/>
      </c>
      <c r="AE603" s="65" t="str">
        <f ca="1">IFERROR(__xludf.DUMMYFUNCTION("""COMPUTED_VALUE"""),"")</f>
        <v/>
      </c>
      <c r="AF603" s="65" t="str">
        <f ca="1">IFERROR(__xludf.DUMMYFUNCTION("""COMPUTED_VALUE"""),"")</f>
        <v/>
      </c>
      <c r="AG603" s="65" t="str">
        <f ca="1">IFERROR(__xludf.DUMMYFUNCTION("""COMPUTED_VALUE"""),"")</f>
        <v/>
      </c>
    </row>
    <row r="604" spans="1:33" ht="13">
      <c r="A604" s="63">
        <v>6</v>
      </c>
      <c r="B604" s="64" t="str">
        <f ca="1">IFERROR(__xludf.DUMMYFUNCTION("""COMPUTED_VALUE"""),"I.E. LAS VILLAS- BARON DEL SOL")</f>
        <v>I.E. LAS VILLAS- BARON DEL SOL</v>
      </c>
      <c r="C604" s="65">
        <f ca="1">IFERROR(__xludf.DUMMYFUNCTION("""COMPUTED_VALUE"""),14)</f>
        <v>14</v>
      </c>
      <c r="D604" s="66" t="str">
        <f ca="1">IFERROR(__xludf.DUMMYFUNCTION("""COMPUTED_VALUE"""),"Pendiente por Digitar")</f>
        <v>Pendiente por Digitar</v>
      </c>
      <c r="E604" s="65" t="str">
        <f ca="1">IFERROR(__xludf.DUMMYFUNCTION("""COMPUTED_VALUE"""),"")</f>
        <v/>
      </c>
      <c r="F604" s="65" t="str">
        <f ca="1">IFERROR(__xludf.DUMMYFUNCTION("""COMPUTED_VALUE"""),"")</f>
        <v/>
      </c>
      <c r="G604" s="65" t="str">
        <f ca="1">IFERROR(__xludf.DUMMYFUNCTION("""COMPUTED_VALUE"""),"")</f>
        <v/>
      </c>
      <c r="H604" s="65" t="str">
        <f ca="1">IFERROR(__xludf.DUMMYFUNCTION("""COMPUTED_VALUE"""),"")</f>
        <v/>
      </c>
      <c r="I604" s="65" t="str">
        <f ca="1">IFERROR(__xludf.DUMMYFUNCTION("""COMPUTED_VALUE"""),"")</f>
        <v/>
      </c>
      <c r="J604" s="65" t="str">
        <f ca="1">IFERROR(__xludf.DUMMYFUNCTION("""COMPUTED_VALUE"""),"")</f>
        <v/>
      </c>
      <c r="K604" s="65" t="str">
        <f ca="1">IFERROR(__xludf.DUMMYFUNCTION("""COMPUTED_VALUE"""),"")</f>
        <v/>
      </c>
      <c r="L604" s="65" t="str">
        <f ca="1">IFERROR(__xludf.DUMMYFUNCTION("""COMPUTED_VALUE"""),"")</f>
        <v/>
      </c>
      <c r="M604" s="65" t="str">
        <f ca="1">IFERROR(__xludf.DUMMYFUNCTION("""COMPUTED_VALUE"""),"")</f>
        <v/>
      </c>
      <c r="N604" s="65" t="str">
        <f ca="1">IFERROR(__xludf.DUMMYFUNCTION("""COMPUTED_VALUE"""),"")</f>
        <v/>
      </c>
      <c r="O604" s="65" t="str">
        <f ca="1">IFERROR(__xludf.DUMMYFUNCTION("""COMPUTED_VALUE"""),"")</f>
        <v/>
      </c>
      <c r="P604" s="65" t="str">
        <f ca="1">IFERROR(__xludf.DUMMYFUNCTION("""COMPUTED_VALUE"""),"")</f>
        <v/>
      </c>
      <c r="Q604" s="65" t="str">
        <f ca="1">IFERROR(__xludf.DUMMYFUNCTION("""COMPUTED_VALUE"""),"")</f>
        <v/>
      </c>
      <c r="R604" s="65" t="str">
        <f ca="1">IFERROR(__xludf.DUMMYFUNCTION("""COMPUTED_VALUE"""),"")</f>
        <v/>
      </c>
      <c r="S604" s="65" t="str">
        <f ca="1">IFERROR(__xludf.DUMMYFUNCTION("""COMPUTED_VALUE"""),"")</f>
        <v/>
      </c>
      <c r="T604" s="65" t="str">
        <f ca="1">IFERROR(__xludf.DUMMYFUNCTION("""COMPUTED_VALUE"""),"")</f>
        <v/>
      </c>
      <c r="U604" s="65" t="str">
        <f ca="1">IFERROR(__xludf.DUMMYFUNCTION("""COMPUTED_VALUE"""),"")</f>
        <v/>
      </c>
      <c r="V604" s="65" t="str">
        <f ca="1">IFERROR(__xludf.DUMMYFUNCTION("""COMPUTED_VALUE"""),"")</f>
        <v/>
      </c>
      <c r="W604" s="65" t="str">
        <f ca="1">IFERROR(__xludf.DUMMYFUNCTION("""COMPUTED_VALUE"""),"")</f>
        <v/>
      </c>
      <c r="X604" s="65" t="str">
        <f ca="1">IFERROR(__xludf.DUMMYFUNCTION("""COMPUTED_VALUE"""),"")</f>
        <v/>
      </c>
      <c r="Y604" s="65" t="str">
        <f ca="1">IFERROR(__xludf.DUMMYFUNCTION("""COMPUTED_VALUE"""),"")</f>
        <v/>
      </c>
      <c r="Z604" s="65" t="str">
        <f ca="1">IFERROR(__xludf.DUMMYFUNCTION("""COMPUTED_VALUE"""),"")</f>
        <v/>
      </c>
      <c r="AA604" s="65" t="str">
        <f ca="1">IFERROR(__xludf.DUMMYFUNCTION("""COMPUTED_VALUE"""),"")</f>
        <v/>
      </c>
      <c r="AB604" s="65" t="str">
        <f ca="1">IFERROR(__xludf.DUMMYFUNCTION("""COMPUTED_VALUE"""),"")</f>
        <v/>
      </c>
      <c r="AC604" s="65" t="str">
        <f ca="1">IFERROR(__xludf.DUMMYFUNCTION("""COMPUTED_VALUE"""),"")</f>
        <v/>
      </c>
      <c r="AD604" s="65" t="str">
        <f ca="1">IFERROR(__xludf.DUMMYFUNCTION("""COMPUTED_VALUE"""),"")</f>
        <v/>
      </c>
      <c r="AE604" s="65" t="str">
        <f ca="1">IFERROR(__xludf.DUMMYFUNCTION("""COMPUTED_VALUE"""),"")</f>
        <v/>
      </c>
      <c r="AF604" s="65" t="str">
        <f ca="1">IFERROR(__xludf.DUMMYFUNCTION("""COMPUTED_VALUE"""),"")</f>
        <v/>
      </c>
      <c r="AG604" s="65" t="str">
        <f ca="1">IFERROR(__xludf.DUMMYFUNCTION("""COMPUTED_VALUE"""),"")</f>
        <v/>
      </c>
    </row>
    <row r="605" spans="1:33" ht="13">
      <c r="A605" s="63">
        <v>6</v>
      </c>
      <c r="B605" s="64" t="str">
        <f ca="1">IFERROR(__xludf.DUMMYFUNCTION("""COMPUTED_VALUE"""),"I.E. LAS VILLAS- BARON DEL SOL")</f>
        <v>I.E. LAS VILLAS- BARON DEL SOL</v>
      </c>
      <c r="C605" s="65">
        <f ca="1">IFERROR(__xludf.DUMMYFUNCTION("""COMPUTED_VALUE"""),15)</f>
        <v>15</v>
      </c>
      <c r="D605" s="66" t="str">
        <f ca="1">IFERROR(__xludf.DUMMYFUNCTION("""COMPUTED_VALUE"""),"Pendiente por Digitar")</f>
        <v>Pendiente por Digitar</v>
      </c>
      <c r="E605" s="65" t="str">
        <f ca="1">IFERROR(__xludf.DUMMYFUNCTION("""COMPUTED_VALUE"""),"")</f>
        <v/>
      </c>
      <c r="F605" s="65" t="str">
        <f ca="1">IFERROR(__xludf.DUMMYFUNCTION("""COMPUTED_VALUE"""),"")</f>
        <v/>
      </c>
      <c r="G605" s="65" t="str">
        <f ca="1">IFERROR(__xludf.DUMMYFUNCTION("""COMPUTED_VALUE"""),"")</f>
        <v/>
      </c>
      <c r="H605" s="65" t="str">
        <f ca="1">IFERROR(__xludf.DUMMYFUNCTION("""COMPUTED_VALUE"""),"")</f>
        <v/>
      </c>
      <c r="I605" s="65" t="str">
        <f ca="1">IFERROR(__xludf.DUMMYFUNCTION("""COMPUTED_VALUE"""),"")</f>
        <v/>
      </c>
      <c r="J605" s="65" t="str">
        <f ca="1">IFERROR(__xludf.DUMMYFUNCTION("""COMPUTED_VALUE"""),"")</f>
        <v/>
      </c>
      <c r="K605" s="65" t="str">
        <f ca="1">IFERROR(__xludf.DUMMYFUNCTION("""COMPUTED_VALUE"""),"")</f>
        <v/>
      </c>
      <c r="L605" s="65" t="str">
        <f ca="1">IFERROR(__xludf.DUMMYFUNCTION("""COMPUTED_VALUE"""),"")</f>
        <v/>
      </c>
      <c r="M605" s="65" t="str">
        <f ca="1">IFERROR(__xludf.DUMMYFUNCTION("""COMPUTED_VALUE"""),"")</f>
        <v/>
      </c>
      <c r="N605" s="65" t="str">
        <f ca="1">IFERROR(__xludf.DUMMYFUNCTION("""COMPUTED_VALUE"""),"")</f>
        <v/>
      </c>
      <c r="O605" s="65" t="str">
        <f ca="1">IFERROR(__xludf.DUMMYFUNCTION("""COMPUTED_VALUE"""),"")</f>
        <v/>
      </c>
      <c r="P605" s="65" t="str">
        <f ca="1">IFERROR(__xludf.DUMMYFUNCTION("""COMPUTED_VALUE"""),"")</f>
        <v/>
      </c>
      <c r="Q605" s="65" t="str">
        <f ca="1">IFERROR(__xludf.DUMMYFUNCTION("""COMPUTED_VALUE"""),"")</f>
        <v/>
      </c>
      <c r="R605" s="65" t="str">
        <f ca="1">IFERROR(__xludf.DUMMYFUNCTION("""COMPUTED_VALUE"""),"")</f>
        <v/>
      </c>
      <c r="S605" s="65" t="str">
        <f ca="1">IFERROR(__xludf.DUMMYFUNCTION("""COMPUTED_VALUE"""),"")</f>
        <v/>
      </c>
      <c r="T605" s="65" t="str">
        <f ca="1">IFERROR(__xludf.DUMMYFUNCTION("""COMPUTED_VALUE"""),"")</f>
        <v/>
      </c>
      <c r="U605" s="65" t="str">
        <f ca="1">IFERROR(__xludf.DUMMYFUNCTION("""COMPUTED_VALUE"""),"")</f>
        <v/>
      </c>
      <c r="V605" s="65" t="str">
        <f ca="1">IFERROR(__xludf.DUMMYFUNCTION("""COMPUTED_VALUE"""),"")</f>
        <v/>
      </c>
      <c r="W605" s="65" t="str">
        <f ca="1">IFERROR(__xludf.DUMMYFUNCTION("""COMPUTED_VALUE"""),"")</f>
        <v/>
      </c>
      <c r="X605" s="65" t="str">
        <f ca="1">IFERROR(__xludf.DUMMYFUNCTION("""COMPUTED_VALUE"""),"")</f>
        <v/>
      </c>
      <c r="Y605" s="65" t="str">
        <f ca="1">IFERROR(__xludf.DUMMYFUNCTION("""COMPUTED_VALUE"""),"")</f>
        <v/>
      </c>
      <c r="Z605" s="65" t="str">
        <f ca="1">IFERROR(__xludf.DUMMYFUNCTION("""COMPUTED_VALUE"""),"")</f>
        <v/>
      </c>
      <c r="AA605" s="65" t="str">
        <f ca="1">IFERROR(__xludf.DUMMYFUNCTION("""COMPUTED_VALUE"""),"")</f>
        <v/>
      </c>
      <c r="AB605" s="65" t="str">
        <f ca="1">IFERROR(__xludf.DUMMYFUNCTION("""COMPUTED_VALUE"""),"")</f>
        <v/>
      </c>
      <c r="AC605" s="65" t="str">
        <f ca="1">IFERROR(__xludf.DUMMYFUNCTION("""COMPUTED_VALUE"""),"")</f>
        <v/>
      </c>
      <c r="AD605" s="65" t="str">
        <f ca="1">IFERROR(__xludf.DUMMYFUNCTION("""COMPUTED_VALUE"""),"")</f>
        <v/>
      </c>
      <c r="AE605" s="65" t="str">
        <f ca="1">IFERROR(__xludf.DUMMYFUNCTION("""COMPUTED_VALUE"""),"")</f>
        <v/>
      </c>
      <c r="AF605" s="65" t="str">
        <f ca="1">IFERROR(__xludf.DUMMYFUNCTION("""COMPUTED_VALUE"""),"")</f>
        <v/>
      </c>
      <c r="AG605" s="65" t="str">
        <f ca="1">IFERROR(__xludf.DUMMYFUNCTION("""COMPUTED_VALUE"""),"")</f>
        <v/>
      </c>
    </row>
    <row r="606" spans="1:33" ht="13">
      <c r="A606" s="63">
        <v>6</v>
      </c>
      <c r="B606" s="64" t="str">
        <f ca="1">IFERROR(__xludf.DUMMYFUNCTION("""COMPUTED_VALUE"""),"I.E. LAS VILLAS- BARON DEL SOL")</f>
        <v>I.E. LAS VILLAS- BARON DEL SOL</v>
      </c>
      <c r="C606" s="65">
        <f ca="1">IFERROR(__xludf.DUMMYFUNCTION("""COMPUTED_VALUE"""),16)</f>
        <v>16</v>
      </c>
      <c r="D606" s="66" t="str">
        <f ca="1">IFERROR(__xludf.DUMMYFUNCTION("""COMPUTED_VALUE"""),"Pendiente por Digitar")</f>
        <v>Pendiente por Digitar</v>
      </c>
      <c r="E606" s="65" t="str">
        <f ca="1">IFERROR(__xludf.DUMMYFUNCTION("""COMPUTED_VALUE"""),"")</f>
        <v/>
      </c>
      <c r="F606" s="65" t="str">
        <f ca="1">IFERROR(__xludf.DUMMYFUNCTION("""COMPUTED_VALUE"""),"")</f>
        <v/>
      </c>
      <c r="G606" s="65" t="str">
        <f ca="1">IFERROR(__xludf.DUMMYFUNCTION("""COMPUTED_VALUE"""),"")</f>
        <v/>
      </c>
      <c r="H606" s="65" t="str">
        <f ca="1">IFERROR(__xludf.DUMMYFUNCTION("""COMPUTED_VALUE"""),"")</f>
        <v/>
      </c>
      <c r="I606" s="65" t="str">
        <f ca="1">IFERROR(__xludf.DUMMYFUNCTION("""COMPUTED_VALUE"""),"")</f>
        <v/>
      </c>
      <c r="J606" s="65" t="str">
        <f ca="1">IFERROR(__xludf.DUMMYFUNCTION("""COMPUTED_VALUE"""),"")</f>
        <v/>
      </c>
      <c r="K606" s="65" t="str">
        <f ca="1">IFERROR(__xludf.DUMMYFUNCTION("""COMPUTED_VALUE"""),"")</f>
        <v/>
      </c>
      <c r="L606" s="65" t="str">
        <f ca="1">IFERROR(__xludf.DUMMYFUNCTION("""COMPUTED_VALUE"""),"")</f>
        <v/>
      </c>
      <c r="M606" s="65" t="str">
        <f ca="1">IFERROR(__xludf.DUMMYFUNCTION("""COMPUTED_VALUE"""),"")</f>
        <v/>
      </c>
      <c r="N606" s="65" t="str">
        <f ca="1">IFERROR(__xludf.DUMMYFUNCTION("""COMPUTED_VALUE"""),"")</f>
        <v/>
      </c>
      <c r="O606" s="65" t="str">
        <f ca="1">IFERROR(__xludf.DUMMYFUNCTION("""COMPUTED_VALUE"""),"")</f>
        <v/>
      </c>
      <c r="P606" s="65" t="str">
        <f ca="1">IFERROR(__xludf.DUMMYFUNCTION("""COMPUTED_VALUE"""),"")</f>
        <v/>
      </c>
      <c r="Q606" s="65" t="str">
        <f ca="1">IFERROR(__xludf.DUMMYFUNCTION("""COMPUTED_VALUE"""),"")</f>
        <v/>
      </c>
      <c r="R606" s="65" t="str">
        <f ca="1">IFERROR(__xludf.DUMMYFUNCTION("""COMPUTED_VALUE"""),"")</f>
        <v/>
      </c>
      <c r="S606" s="65" t="str">
        <f ca="1">IFERROR(__xludf.DUMMYFUNCTION("""COMPUTED_VALUE"""),"")</f>
        <v/>
      </c>
      <c r="T606" s="65" t="str">
        <f ca="1">IFERROR(__xludf.DUMMYFUNCTION("""COMPUTED_VALUE"""),"")</f>
        <v/>
      </c>
      <c r="U606" s="65" t="str">
        <f ca="1">IFERROR(__xludf.DUMMYFUNCTION("""COMPUTED_VALUE"""),"")</f>
        <v/>
      </c>
      <c r="V606" s="65" t="str">
        <f ca="1">IFERROR(__xludf.DUMMYFUNCTION("""COMPUTED_VALUE"""),"")</f>
        <v/>
      </c>
      <c r="W606" s="65" t="str">
        <f ca="1">IFERROR(__xludf.DUMMYFUNCTION("""COMPUTED_VALUE"""),"")</f>
        <v/>
      </c>
      <c r="X606" s="65" t="str">
        <f ca="1">IFERROR(__xludf.DUMMYFUNCTION("""COMPUTED_VALUE"""),"")</f>
        <v/>
      </c>
      <c r="Y606" s="65" t="str">
        <f ca="1">IFERROR(__xludf.DUMMYFUNCTION("""COMPUTED_VALUE"""),"")</f>
        <v/>
      </c>
      <c r="Z606" s="65" t="str">
        <f ca="1">IFERROR(__xludf.DUMMYFUNCTION("""COMPUTED_VALUE"""),"")</f>
        <v/>
      </c>
      <c r="AA606" s="65" t="str">
        <f ca="1">IFERROR(__xludf.DUMMYFUNCTION("""COMPUTED_VALUE"""),"")</f>
        <v/>
      </c>
      <c r="AB606" s="65" t="str">
        <f ca="1">IFERROR(__xludf.DUMMYFUNCTION("""COMPUTED_VALUE"""),"")</f>
        <v/>
      </c>
      <c r="AC606" s="65" t="str">
        <f ca="1">IFERROR(__xludf.DUMMYFUNCTION("""COMPUTED_VALUE"""),"")</f>
        <v/>
      </c>
      <c r="AD606" s="65" t="str">
        <f ca="1">IFERROR(__xludf.DUMMYFUNCTION("""COMPUTED_VALUE"""),"")</f>
        <v/>
      </c>
      <c r="AE606" s="65" t="str">
        <f ca="1">IFERROR(__xludf.DUMMYFUNCTION("""COMPUTED_VALUE"""),"")</f>
        <v/>
      </c>
      <c r="AF606" s="65" t="str">
        <f ca="1">IFERROR(__xludf.DUMMYFUNCTION("""COMPUTED_VALUE"""),"")</f>
        <v/>
      </c>
      <c r="AG606" s="65" t="str">
        <f ca="1">IFERROR(__xludf.DUMMYFUNCTION("""COMPUTED_VALUE"""),"")</f>
        <v/>
      </c>
    </row>
    <row r="607" spans="1:33" ht="13">
      <c r="A607" s="63">
        <v>6</v>
      </c>
      <c r="B607" s="64" t="str">
        <f ca="1">IFERROR(__xludf.DUMMYFUNCTION("""COMPUTED_VALUE"""),"I.E. LAS VILLAS- BARON DEL SOL")</f>
        <v>I.E. LAS VILLAS- BARON DEL SOL</v>
      </c>
      <c r="C607" s="65">
        <f ca="1">IFERROR(__xludf.DUMMYFUNCTION("""COMPUTED_VALUE"""),17)</f>
        <v>17</v>
      </c>
      <c r="D607" s="66" t="str">
        <f ca="1">IFERROR(__xludf.DUMMYFUNCTION("""COMPUTED_VALUE"""),"Pendiente por Digitar")</f>
        <v>Pendiente por Digitar</v>
      </c>
      <c r="E607" s="65" t="str">
        <f ca="1">IFERROR(__xludf.DUMMYFUNCTION("""COMPUTED_VALUE"""),"")</f>
        <v/>
      </c>
      <c r="F607" s="65" t="str">
        <f ca="1">IFERROR(__xludf.DUMMYFUNCTION("""COMPUTED_VALUE"""),"")</f>
        <v/>
      </c>
      <c r="G607" s="65" t="str">
        <f ca="1">IFERROR(__xludf.DUMMYFUNCTION("""COMPUTED_VALUE"""),"")</f>
        <v/>
      </c>
      <c r="H607" s="65" t="str">
        <f ca="1">IFERROR(__xludf.DUMMYFUNCTION("""COMPUTED_VALUE"""),"")</f>
        <v/>
      </c>
      <c r="I607" s="65" t="str">
        <f ca="1">IFERROR(__xludf.DUMMYFUNCTION("""COMPUTED_VALUE"""),"")</f>
        <v/>
      </c>
      <c r="J607" s="65" t="str">
        <f ca="1">IFERROR(__xludf.DUMMYFUNCTION("""COMPUTED_VALUE"""),"")</f>
        <v/>
      </c>
      <c r="K607" s="65" t="str">
        <f ca="1">IFERROR(__xludf.DUMMYFUNCTION("""COMPUTED_VALUE"""),"")</f>
        <v/>
      </c>
      <c r="L607" s="65" t="str">
        <f ca="1">IFERROR(__xludf.DUMMYFUNCTION("""COMPUTED_VALUE"""),"")</f>
        <v/>
      </c>
      <c r="M607" s="65" t="str">
        <f ca="1">IFERROR(__xludf.DUMMYFUNCTION("""COMPUTED_VALUE"""),"")</f>
        <v/>
      </c>
      <c r="N607" s="65" t="str">
        <f ca="1">IFERROR(__xludf.DUMMYFUNCTION("""COMPUTED_VALUE"""),"")</f>
        <v/>
      </c>
      <c r="O607" s="65" t="str">
        <f ca="1">IFERROR(__xludf.DUMMYFUNCTION("""COMPUTED_VALUE"""),"")</f>
        <v/>
      </c>
      <c r="P607" s="65" t="str">
        <f ca="1">IFERROR(__xludf.DUMMYFUNCTION("""COMPUTED_VALUE"""),"")</f>
        <v/>
      </c>
      <c r="Q607" s="65" t="str">
        <f ca="1">IFERROR(__xludf.DUMMYFUNCTION("""COMPUTED_VALUE"""),"")</f>
        <v/>
      </c>
      <c r="R607" s="65" t="str">
        <f ca="1">IFERROR(__xludf.DUMMYFUNCTION("""COMPUTED_VALUE"""),"")</f>
        <v/>
      </c>
      <c r="S607" s="65" t="str">
        <f ca="1">IFERROR(__xludf.DUMMYFUNCTION("""COMPUTED_VALUE"""),"")</f>
        <v/>
      </c>
      <c r="T607" s="65" t="str">
        <f ca="1">IFERROR(__xludf.DUMMYFUNCTION("""COMPUTED_VALUE"""),"")</f>
        <v/>
      </c>
      <c r="U607" s="65" t="str">
        <f ca="1">IFERROR(__xludf.DUMMYFUNCTION("""COMPUTED_VALUE"""),"")</f>
        <v/>
      </c>
      <c r="V607" s="65" t="str">
        <f ca="1">IFERROR(__xludf.DUMMYFUNCTION("""COMPUTED_VALUE"""),"")</f>
        <v/>
      </c>
      <c r="W607" s="65" t="str">
        <f ca="1">IFERROR(__xludf.DUMMYFUNCTION("""COMPUTED_VALUE"""),"")</f>
        <v/>
      </c>
      <c r="X607" s="65" t="str">
        <f ca="1">IFERROR(__xludf.DUMMYFUNCTION("""COMPUTED_VALUE"""),"")</f>
        <v/>
      </c>
      <c r="Y607" s="65" t="str">
        <f ca="1">IFERROR(__xludf.DUMMYFUNCTION("""COMPUTED_VALUE"""),"")</f>
        <v/>
      </c>
      <c r="Z607" s="65" t="str">
        <f ca="1">IFERROR(__xludf.DUMMYFUNCTION("""COMPUTED_VALUE"""),"")</f>
        <v/>
      </c>
      <c r="AA607" s="65" t="str">
        <f ca="1">IFERROR(__xludf.DUMMYFUNCTION("""COMPUTED_VALUE"""),"")</f>
        <v/>
      </c>
      <c r="AB607" s="65" t="str">
        <f ca="1">IFERROR(__xludf.DUMMYFUNCTION("""COMPUTED_VALUE"""),"")</f>
        <v/>
      </c>
      <c r="AC607" s="65" t="str">
        <f ca="1">IFERROR(__xludf.DUMMYFUNCTION("""COMPUTED_VALUE"""),"")</f>
        <v/>
      </c>
      <c r="AD607" s="65" t="str">
        <f ca="1">IFERROR(__xludf.DUMMYFUNCTION("""COMPUTED_VALUE"""),"")</f>
        <v/>
      </c>
      <c r="AE607" s="65" t="str">
        <f ca="1">IFERROR(__xludf.DUMMYFUNCTION("""COMPUTED_VALUE"""),"")</f>
        <v/>
      </c>
      <c r="AF607" s="65" t="str">
        <f ca="1">IFERROR(__xludf.DUMMYFUNCTION("""COMPUTED_VALUE"""),"")</f>
        <v/>
      </c>
      <c r="AG607" s="65" t="str">
        <f ca="1">IFERROR(__xludf.DUMMYFUNCTION("""COMPUTED_VALUE"""),"")</f>
        <v/>
      </c>
    </row>
    <row r="608" spans="1:33" ht="13">
      <c r="A608" s="63">
        <v>6</v>
      </c>
      <c r="B608" s="64" t="str">
        <f ca="1">IFERROR(__xludf.DUMMYFUNCTION("""COMPUTED_VALUE"""),"I.E. LAS VILLAS- BARON DEL SOL")</f>
        <v>I.E. LAS VILLAS- BARON DEL SOL</v>
      </c>
      <c r="C608" s="65">
        <f ca="1">IFERROR(__xludf.DUMMYFUNCTION("""COMPUTED_VALUE"""),18)</f>
        <v>18</v>
      </c>
      <c r="D608" s="66" t="str">
        <f ca="1">IFERROR(__xludf.DUMMYFUNCTION("""COMPUTED_VALUE"""),"Pendiente por Digitar")</f>
        <v>Pendiente por Digitar</v>
      </c>
      <c r="E608" s="65" t="str">
        <f ca="1">IFERROR(__xludf.DUMMYFUNCTION("""COMPUTED_VALUE"""),"")</f>
        <v/>
      </c>
      <c r="F608" s="65" t="str">
        <f ca="1">IFERROR(__xludf.DUMMYFUNCTION("""COMPUTED_VALUE"""),"")</f>
        <v/>
      </c>
      <c r="G608" s="65" t="str">
        <f ca="1">IFERROR(__xludf.DUMMYFUNCTION("""COMPUTED_VALUE"""),"")</f>
        <v/>
      </c>
      <c r="H608" s="65" t="str">
        <f ca="1">IFERROR(__xludf.DUMMYFUNCTION("""COMPUTED_VALUE"""),"")</f>
        <v/>
      </c>
      <c r="I608" s="65" t="str">
        <f ca="1">IFERROR(__xludf.DUMMYFUNCTION("""COMPUTED_VALUE"""),"")</f>
        <v/>
      </c>
      <c r="J608" s="65" t="str">
        <f ca="1">IFERROR(__xludf.DUMMYFUNCTION("""COMPUTED_VALUE"""),"")</f>
        <v/>
      </c>
      <c r="K608" s="65" t="str">
        <f ca="1">IFERROR(__xludf.DUMMYFUNCTION("""COMPUTED_VALUE"""),"")</f>
        <v/>
      </c>
      <c r="L608" s="65" t="str">
        <f ca="1">IFERROR(__xludf.DUMMYFUNCTION("""COMPUTED_VALUE"""),"")</f>
        <v/>
      </c>
      <c r="M608" s="65" t="str">
        <f ca="1">IFERROR(__xludf.DUMMYFUNCTION("""COMPUTED_VALUE"""),"")</f>
        <v/>
      </c>
      <c r="N608" s="65" t="str">
        <f ca="1">IFERROR(__xludf.DUMMYFUNCTION("""COMPUTED_VALUE"""),"")</f>
        <v/>
      </c>
      <c r="O608" s="65" t="str">
        <f ca="1">IFERROR(__xludf.DUMMYFUNCTION("""COMPUTED_VALUE"""),"")</f>
        <v/>
      </c>
      <c r="P608" s="65" t="str">
        <f ca="1">IFERROR(__xludf.DUMMYFUNCTION("""COMPUTED_VALUE"""),"")</f>
        <v/>
      </c>
      <c r="Q608" s="65" t="str">
        <f ca="1">IFERROR(__xludf.DUMMYFUNCTION("""COMPUTED_VALUE"""),"")</f>
        <v/>
      </c>
      <c r="R608" s="65" t="str">
        <f ca="1">IFERROR(__xludf.DUMMYFUNCTION("""COMPUTED_VALUE"""),"")</f>
        <v/>
      </c>
      <c r="S608" s="65" t="str">
        <f ca="1">IFERROR(__xludf.DUMMYFUNCTION("""COMPUTED_VALUE"""),"")</f>
        <v/>
      </c>
      <c r="T608" s="65" t="str">
        <f ca="1">IFERROR(__xludf.DUMMYFUNCTION("""COMPUTED_VALUE"""),"")</f>
        <v/>
      </c>
      <c r="U608" s="65" t="str">
        <f ca="1">IFERROR(__xludf.DUMMYFUNCTION("""COMPUTED_VALUE"""),"")</f>
        <v/>
      </c>
      <c r="V608" s="65" t="str">
        <f ca="1">IFERROR(__xludf.DUMMYFUNCTION("""COMPUTED_VALUE"""),"")</f>
        <v/>
      </c>
      <c r="W608" s="65" t="str">
        <f ca="1">IFERROR(__xludf.DUMMYFUNCTION("""COMPUTED_VALUE"""),"")</f>
        <v/>
      </c>
      <c r="X608" s="65" t="str">
        <f ca="1">IFERROR(__xludf.DUMMYFUNCTION("""COMPUTED_VALUE"""),"")</f>
        <v/>
      </c>
      <c r="Y608" s="65" t="str">
        <f ca="1">IFERROR(__xludf.DUMMYFUNCTION("""COMPUTED_VALUE"""),"")</f>
        <v/>
      </c>
      <c r="Z608" s="65" t="str">
        <f ca="1">IFERROR(__xludf.DUMMYFUNCTION("""COMPUTED_VALUE"""),"")</f>
        <v/>
      </c>
      <c r="AA608" s="65" t="str">
        <f ca="1">IFERROR(__xludf.DUMMYFUNCTION("""COMPUTED_VALUE"""),"")</f>
        <v/>
      </c>
      <c r="AB608" s="65" t="str">
        <f ca="1">IFERROR(__xludf.DUMMYFUNCTION("""COMPUTED_VALUE"""),"")</f>
        <v/>
      </c>
      <c r="AC608" s="65" t="str">
        <f ca="1">IFERROR(__xludf.DUMMYFUNCTION("""COMPUTED_VALUE"""),"")</f>
        <v/>
      </c>
      <c r="AD608" s="65" t="str">
        <f ca="1">IFERROR(__xludf.DUMMYFUNCTION("""COMPUTED_VALUE"""),"")</f>
        <v/>
      </c>
      <c r="AE608" s="65" t="str">
        <f ca="1">IFERROR(__xludf.DUMMYFUNCTION("""COMPUTED_VALUE"""),"")</f>
        <v/>
      </c>
      <c r="AF608" s="65" t="str">
        <f ca="1">IFERROR(__xludf.DUMMYFUNCTION("""COMPUTED_VALUE"""),"")</f>
        <v/>
      </c>
      <c r="AG608" s="65" t="str">
        <f ca="1">IFERROR(__xludf.DUMMYFUNCTION("""COMPUTED_VALUE"""),"")</f>
        <v/>
      </c>
    </row>
    <row r="609" spans="1:33" ht="13">
      <c r="A609" s="63">
        <v>6</v>
      </c>
      <c r="B609" s="64" t="str">
        <f ca="1">IFERROR(__xludf.DUMMYFUNCTION("""COMPUTED_VALUE"""),"I.E. LAS VILLAS- BARON DEL SOL")</f>
        <v>I.E. LAS VILLAS- BARON DEL SOL</v>
      </c>
      <c r="C609" s="65">
        <f ca="1">IFERROR(__xludf.DUMMYFUNCTION("""COMPUTED_VALUE"""),19)</f>
        <v>19</v>
      </c>
      <c r="D609" s="66" t="str">
        <f ca="1">IFERROR(__xludf.DUMMYFUNCTION("""COMPUTED_VALUE"""),"Pendiente por Digitar")</f>
        <v>Pendiente por Digitar</v>
      </c>
      <c r="E609" s="65" t="str">
        <f ca="1">IFERROR(__xludf.DUMMYFUNCTION("""COMPUTED_VALUE"""),"")</f>
        <v/>
      </c>
      <c r="F609" s="65" t="str">
        <f ca="1">IFERROR(__xludf.DUMMYFUNCTION("""COMPUTED_VALUE"""),"")</f>
        <v/>
      </c>
      <c r="G609" s="65" t="str">
        <f ca="1">IFERROR(__xludf.DUMMYFUNCTION("""COMPUTED_VALUE"""),"")</f>
        <v/>
      </c>
      <c r="H609" s="65" t="str">
        <f ca="1">IFERROR(__xludf.DUMMYFUNCTION("""COMPUTED_VALUE"""),"")</f>
        <v/>
      </c>
      <c r="I609" s="65" t="str">
        <f ca="1">IFERROR(__xludf.DUMMYFUNCTION("""COMPUTED_VALUE"""),"")</f>
        <v/>
      </c>
      <c r="J609" s="65" t="str">
        <f ca="1">IFERROR(__xludf.DUMMYFUNCTION("""COMPUTED_VALUE"""),"")</f>
        <v/>
      </c>
      <c r="K609" s="65" t="str">
        <f ca="1">IFERROR(__xludf.DUMMYFUNCTION("""COMPUTED_VALUE"""),"")</f>
        <v/>
      </c>
      <c r="L609" s="65" t="str">
        <f ca="1">IFERROR(__xludf.DUMMYFUNCTION("""COMPUTED_VALUE"""),"")</f>
        <v/>
      </c>
      <c r="M609" s="65" t="str">
        <f ca="1">IFERROR(__xludf.DUMMYFUNCTION("""COMPUTED_VALUE"""),"")</f>
        <v/>
      </c>
      <c r="N609" s="65" t="str">
        <f ca="1">IFERROR(__xludf.DUMMYFUNCTION("""COMPUTED_VALUE"""),"")</f>
        <v/>
      </c>
      <c r="O609" s="65" t="str">
        <f ca="1">IFERROR(__xludf.DUMMYFUNCTION("""COMPUTED_VALUE"""),"")</f>
        <v/>
      </c>
      <c r="P609" s="65" t="str">
        <f ca="1">IFERROR(__xludf.DUMMYFUNCTION("""COMPUTED_VALUE"""),"")</f>
        <v/>
      </c>
      <c r="Q609" s="65" t="str">
        <f ca="1">IFERROR(__xludf.DUMMYFUNCTION("""COMPUTED_VALUE"""),"")</f>
        <v/>
      </c>
      <c r="R609" s="65" t="str">
        <f ca="1">IFERROR(__xludf.DUMMYFUNCTION("""COMPUTED_VALUE"""),"")</f>
        <v/>
      </c>
      <c r="S609" s="65" t="str">
        <f ca="1">IFERROR(__xludf.DUMMYFUNCTION("""COMPUTED_VALUE"""),"")</f>
        <v/>
      </c>
      <c r="T609" s="65" t="str">
        <f ca="1">IFERROR(__xludf.DUMMYFUNCTION("""COMPUTED_VALUE"""),"")</f>
        <v/>
      </c>
      <c r="U609" s="65" t="str">
        <f ca="1">IFERROR(__xludf.DUMMYFUNCTION("""COMPUTED_VALUE"""),"")</f>
        <v/>
      </c>
      <c r="V609" s="65" t="str">
        <f ca="1">IFERROR(__xludf.DUMMYFUNCTION("""COMPUTED_VALUE"""),"")</f>
        <v/>
      </c>
      <c r="W609" s="65" t="str">
        <f ca="1">IFERROR(__xludf.DUMMYFUNCTION("""COMPUTED_VALUE"""),"")</f>
        <v/>
      </c>
      <c r="X609" s="65" t="str">
        <f ca="1">IFERROR(__xludf.DUMMYFUNCTION("""COMPUTED_VALUE"""),"")</f>
        <v/>
      </c>
      <c r="Y609" s="65" t="str">
        <f ca="1">IFERROR(__xludf.DUMMYFUNCTION("""COMPUTED_VALUE"""),"")</f>
        <v/>
      </c>
      <c r="Z609" s="65" t="str">
        <f ca="1">IFERROR(__xludf.DUMMYFUNCTION("""COMPUTED_VALUE"""),"")</f>
        <v/>
      </c>
      <c r="AA609" s="65" t="str">
        <f ca="1">IFERROR(__xludf.DUMMYFUNCTION("""COMPUTED_VALUE"""),"")</f>
        <v/>
      </c>
      <c r="AB609" s="65" t="str">
        <f ca="1">IFERROR(__xludf.DUMMYFUNCTION("""COMPUTED_VALUE"""),"")</f>
        <v/>
      </c>
      <c r="AC609" s="65" t="str">
        <f ca="1">IFERROR(__xludf.DUMMYFUNCTION("""COMPUTED_VALUE"""),"")</f>
        <v/>
      </c>
      <c r="AD609" s="65" t="str">
        <f ca="1">IFERROR(__xludf.DUMMYFUNCTION("""COMPUTED_VALUE"""),"")</f>
        <v/>
      </c>
      <c r="AE609" s="65" t="str">
        <f ca="1">IFERROR(__xludf.DUMMYFUNCTION("""COMPUTED_VALUE"""),"")</f>
        <v/>
      </c>
      <c r="AF609" s="65" t="str">
        <f ca="1">IFERROR(__xludf.DUMMYFUNCTION("""COMPUTED_VALUE"""),"")</f>
        <v/>
      </c>
      <c r="AG609" s="65" t="str">
        <f ca="1">IFERROR(__xludf.DUMMYFUNCTION("""COMPUTED_VALUE"""),"")</f>
        <v/>
      </c>
    </row>
    <row r="610" spans="1:33" ht="13">
      <c r="A610" s="63">
        <v>6</v>
      </c>
      <c r="B610" s="64" t="str">
        <f ca="1">IFERROR(__xludf.DUMMYFUNCTION("""COMPUTED_VALUE"""),"I.E. LAS VILLAS- BARON DEL SOL")</f>
        <v>I.E. LAS VILLAS- BARON DEL SOL</v>
      </c>
      <c r="C610" s="65">
        <f ca="1">IFERROR(__xludf.DUMMYFUNCTION("""COMPUTED_VALUE"""),20)</f>
        <v>20</v>
      </c>
      <c r="D610" s="66" t="str">
        <f ca="1">IFERROR(__xludf.DUMMYFUNCTION("""COMPUTED_VALUE"""),"Pendiente por Digitar")</f>
        <v>Pendiente por Digitar</v>
      </c>
      <c r="E610" s="65" t="str">
        <f ca="1">IFERROR(__xludf.DUMMYFUNCTION("""COMPUTED_VALUE"""),"")</f>
        <v/>
      </c>
      <c r="F610" s="65" t="str">
        <f ca="1">IFERROR(__xludf.DUMMYFUNCTION("""COMPUTED_VALUE"""),"")</f>
        <v/>
      </c>
      <c r="G610" s="65" t="str">
        <f ca="1">IFERROR(__xludf.DUMMYFUNCTION("""COMPUTED_VALUE"""),"")</f>
        <v/>
      </c>
      <c r="H610" s="65" t="str">
        <f ca="1">IFERROR(__xludf.DUMMYFUNCTION("""COMPUTED_VALUE"""),"")</f>
        <v/>
      </c>
      <c r="I610" s="65" t="str">
        <f ca="1">IFERROR(__xludf.DUMMYFUNCTION("""COMPUTED_VALUE"""),"")</f>
        <v/>
      </c>
      <c r="J610" s="65" t="str">
        <f ca="1">IFERROR(__xludf.DUMMYFUNCTION("""COMPUTED_VALUE"""),"")</f>
        <v/>
      </c>
      <c r="K610" s="65" t="str">
        <f ca="1">IFERROR(__xludf.DUMMYFUNCTION("""COMPUTED_VALUE"""),"")</f>
        <v/>
      </c>
      <c r="L610" s="65" t="str">
        <f ca="1">IFERROR(__xludf.DUMMYFUNCTION("""COMPUTED_VALUE"""),"")</f>
        <v/>
      </c>
      <c r="M610" s="65" t="str">
        <f ca="1">IFERROR(__xludf.DUMMYFUNCTION("""COMPUTED_VALUE"""),"")</f>
        <v/>
      </c>
      <c r="N610" s="65" t="str">
        <f ca="1">IFERROR(__xludf.DUMMYFUNCTION("""COMPUTED_VALUE"""),"")</f>
        <v/>
      </c>
      <c r="O610" s="65" t="str">
        <f ca="1">IFERROR(__xludf.DUMMYFUNCTION("""COMPUTED_VALUE"""),"")</f>
        <v/>
      </c>
      <c r="P610" s="65" t="str">
        <f ca="1">IFERROR(__xludf.DUMMYFUNCTION("""COMPUTED_VALUE"""),"")</f>
        <v/>
      </c>
      <c r="Q610" s="65" t="str">
        <f ca="1">IFERROR(__xludf.DUMMYFUNCTION("""COMPUTED_VALUE"""),"")</f>
        <v/>
      </c>
      <c r="R610" s="65" t="str">
        <f ca="1">IFERROR(__xludf.DUMMYFUNCTION("""COMPUTED_VALUE"""),"")</f>
        <v/>
      </c>
      <c r="S610" s="65" t="str">
        <f ca="1">IFERROR(__xludf.DUMMYFUNCTION("""COMPUTED_VALUE"""),"")</f>
        <v/>
      </c>
      <c r="T610" s="65" t="str">
        <f ca="1">IFERROR(__xludf.DUMMYFUNCTION("""COMPUTED_VALUE"""),"")</f>
        <v/>
      </c>
      <c r="U610" s="65" t="str">
        <f ca="1">IFERROR(__xludf.DUMMYFUNCTION("""COMPUTED_VALUE"""),"")</f>
        <v/>
      </c>
      <c r="V610" s="65" t="str">
        <f ca="1">IFERROR(__xludf.DUMMYFUNCTION("""COMPUTED_VALUE"""),"")</f>
        <v/>
      </c>
      <c r="W610" s="65" t="str">
        <f ca="1">IFERROR(__xludf.DUMMYFUNCTION("""COMPUTED_VALUE"""),"")</f>
        <v/>
      </c>
      <c r="X610" s="65" t="str">
        <f ca="1">IFERROR(__xludf.DUMMYFUNCTION("""COMPUTED_VALUE"""),"")</f>
        <v/>
      </c>
      <c r="Y610" s="65" t="str">
        <f ca="1">IFERROR(__xludf.DUMMYFUNCTION("""COMPUTED_VALUE"""),"")</f>
        <v/>
      </c>
      <c r="Z610" s="65" t="str">
        <f ca="1">IFERROR(__xludf.DUMMYFUNCTION("""COMPUTED_VALUE"""),"")</f>
        <v/>
      </c>
      <c r="AA610" s="65" t="str">
        <f ca="1">IFERROR(__xludf.DUMMYFUNCTION("""COMPUTED_VALUE"""),"")</f>
        <v/>
      </c>
      <c r="AB610" s="65" t="str">
        <f ca="1">IFERROR(__xludf.DUMMYFUNCTION("""COMPUTED_VALUE"""),"")</f>
        <v/>
      </c>
      <c r="AC610" s="65" t="str">
        <f ca="1">IFERROR(__xludf.DUMMYFUNCTION("""COMPUTED_VALUE"""),"")</f>
        <v/>
      </c>
      <c r="AD610" s="65" t="str">
        <f ca="1">IFERROR(__xludf.DUMMYFUNCTION("""COMPUTED_VALUE"""),"")</f>
        <v/>
      </c>
      <c r="AE610" s="65" t="str">
        <f ca="1">IFERROR(__xludf.DUMMYFUNCTION("""COMPUTED_VALUE"""),"")</f>
        <v/>
      </c>
      <c r="AF610" s="65" t="str">
        <f ca="1">IFERROR(__xludf.DUMMYFUNCTION("""COMPUTED_VALUE"""),"")</f>
        <v/>
      </c>
      <c r="AG610" s="65" t="str">
        <f ca="1">IFERROR(__xludf.DUMMYFUNCTION("""COMPUTED_VALUE"""),"")</f>
        <v/>
      </c>
    </row>
    <row r="611" spans="1:33" ht="13">
      <c r="A611" s="63">
        <v>6</v>
      </c>
      <c r="B611" s="64" t="str">
        <f ca="1">IFERROR(__xludf.DUMMYFUNCTION("""COMPUTED_VALUE"""),"I.E. LAS VILLAS- BARON DEL SOL")</f>
        <v>I.E. LAS VILLAS- BARON DEL SOL</v>
      </c>
      <c r="C611" s="65">
        <f ca="1">IFERROR(__xludf.DUMMYFUNCTION("""COMPUTED_VALUE"""),21)</f>
        <v>21</v>
      </c>
      <c r="D611" s="66" t="str">
        <f ca="1">IFERROR(__xludf.DUMMYFUNCTION("""COMPUTED_VALUE"""),"Pendiente por Digitar")</f>
        <v>Pendiente por Digitar</v>
      </c>
      <c r="E611" s="65" t="str">
        <f ca="1">IFERROR(__xludf.DUMMYFUNCTION("""COMPUTED_VALUE"""),"")</f>
        <v/>
      </c>
      <c r="F611" s="65" t="str">
        <f ca="1">IFERROR(__xludf.DUMMYFUNCTION("""COMPUTED_VALUE"""),"")</f>
        <v/>
      </c>
      <c r="G611" s="65" t="str">
        <f ca="1">IFERROR(__xludf.DUMMYFUNCTION("""COMPUTED_VALUE"""),"")</f>
        <v/>
      </c>
      <c r="H611" s="65" t="str">
        <f ca="1">IFERROR(__xludf.DUMMYFUNCTION("""COMPUTED_VALUE"""),"")</f>
        <v/>
      </c>
      <c r="I611" s="65" t="str">
        <f ca="1">IFERROR(__xludf.DUMMYFUNCTION("""COMPUTED_VALUE"""),"")</f>
        <v/>
      </c>
      <c r="J611" s="65" t="str">
        <f ca="1">IFERROR(__xludf.DUMMYFUNCTION("""COMPUTED_VALUE"""),"")</f>
        <v/>
      </c>
      <c r="K611" s="65" t="str">
        <f ca="1">IFERROR(__xludf.DUMMYFUNCTION("""COMPUTED_VALUE"""),"")</f>
        <v/>
      </c>
      <c r="L611" s="65" t="str">
        <f ca="1">IFERROR(__xludf.DUMMYFUNCTION("""COMPUTED_VALUE"""),"")</f>
        <v/>
      </c>
      <c r="M611" s="65" t="str">
        <f ca="1">IFERROR(__xludf.DUMMYFUNCTION("""COMPUTED_VALUE"""),"")</f>
        <v/>
      </c>
      <c r="N611" s="65" t="str">
        <f ca="1">IFERROR(__xludf.DUMMYFUNCTION("""COMPUTED_VALUE"""),"")</f>
        <v/>
      </c>
      <c r="O611" s="65" t="str">
        <f ca="1">IFERROR(__xludf.DUMMYFUNCTION("""COMPUTED_VALUE"""),"")</f>
        <v/>
      </c>
      <c r="P611" s="65" t="str">
        <f ca="1">IFERROR(__xludf.DUMMYFUNCTION("""COMPUTED_VALUE"""),"")</f>
        <v/>
      </c>
      <c r="Q611" s="65" t="str">
        <f ca="1">IFERROR(__xludf.DUMMYFUNCTION("""COMPUTED_VALUE"""),"")</f>
        <v/>
      </c>
      <c r="R611" s="65" t="str">
        <f ca="1">IFERROR(__xludf.DUMMYFUNCTION("""COMPUTED_VALUE"""),"")</f>
        <v/>
      </c>
      <c r="S611" s="65" t="str">
        <f ca="1">IFERROR(__xludf.DUMMYFUNCTION("""COMPUTED_VALUE"""),"")</f>
        <v/>
      </c>
      <c r="T611" s="65" t="str">
        <f ca="1">IFERROR(__xludf.DUMMYFUNCTION("""COMPUTED_VALUE"""),"")</f>
        <v/>
      </c>
      <c r="U611" s="65" t="str">
        <f ca="1">IFERROR(__xludf.DUMMYFUNCTION("""COMPUTED_VALUE"""),"")</f>
        <v/>
      </c>
      <c r="V611" s="65" t="str">
        <f ca="1">IFERROR(__xludf.DUMMYFUNCTION("""COMPUTED_VALUE"""),"")</f>
        <v/>
      </c>
      <c r="W611" s="65" t="str">
        <f ca="1">IFERROR(__xludf.DUMMYFUNCTION("""COMPUTED_VALUE"""),"")</f>
        <v/>
      </c>
      <c r="X611" s="65" t="str">
        <f ca="1">IFERROR(__xludf.DUMMYFUNCTION("""COMPUTED_VALUE"""),"")</f>
        <v/>
      </c>
      <c r="Y611" s="65" t="str">
        <f ca="1">IFERROR(__xludf.DUMMYFUNCTION("""COMPUTED_VALUE"""),"")</f>
        <v/>
      </c>
      <c r="Z611" s="65" t="str">
        <f ca="1">IFERROR(__xludf.DUMMYFUNCTION("""COMPUTED_VALUE"""),"")</f>
        <v/>
      </c>
      <c r="AA611" s="65" t="str">
        <f ca="1">IFERROR(__xludf.DUMMYFUNCTION("""COMPUTED_VALUE"""),"")</f>
        <v/>
      </c>
      <c r="AB611" s="65" t="str">
        <f ca="1">IFERROR(__xludf.DUMMYFUNCTION("""COMPUTED_VALUE"""),"")</f>
        <v/>
      </c>
      <c r="AC611" s="65" t="str">
        <f ca="1">IFERROR(__xludf.DUMMYFUNCTION("""COMPUTED_VALUE"""),"")</f>
        <v/>
      </c>
      <c r="AD611" s="65" t="str">
        <f ca="1">IFERROR(__xludf.DUMMYFUNCTION("""COMPUTED_VALUE"""),"")</f>
        <v/>
      </c>
      <c r="AE611" s="65" t="str">
        <f ca="1">IFERROR(__xludf.DUMMYFUNCTION("""COMPUTED_VALUE"""),"")</f>
        <v/>
      </c>
      <c r="AF611" s="65" t="str">
        <f ca="1">IFERROR(__xludf.DUMMYFUNCTION("""COMPUTED_VALUE"""),"")</f>
        <v/>
      </c>
      <c r="AG611" s="65" t="str">
        <f ca="1">IFERROR(__xludf.DUMMYFUNCTION("""COMPUTED_VALUE"""),"")</f>
        <v/>
      </c>
    </row>
    <row r="612" spans="1:33" ht="13">
      <c r="A612" s="63">
        <v>6</v>
      </c>
      <c r="B612" s="64" t="str">
        <f ca="1">IFERROR(__xludf.DUMMYFUNCTION("""COMPUTED_VALUE"""),"I.E. LAS VILLAS- BARON DEL SOL")</f>
        <v>I.E. LAS VILLAS- BARON DEL SOL</v>
      </c>
      <c r="C612" s="65">
        <f ca="1">IFERROR(__xludf.DUMMYFUNCTION("""COMPUTED_VALUE"""),22)</f>
        <v>22</v>
      </c>
      <c r="D612" s="66" t="str">
        <f ca="1">IFERROR(__xludf.DUMMYFUNCTION("""COMPUTED_VALUE"""),"Pendiente por Digitar")</f>
        <v>Pendiente por Digitar</v>
      </c>
      <c r="E612" s="65" t="str">
        <f ca="1">IFERROR(__xludf.DUMMYFUNCTION("""COMPUTED_VALUE"""),"")</f>
        <v/>
      </c>
      <c r="F612" s="65" t="str">
        <f ca="1">IFERROR(__xludf.DUMMYFUNCTION("""COMPUTED_VALUE"""),"")</f>
        <v/>
      </c>
      <c r="G612" s="65" t="str">
        <f ca="1">IFERROR(__xludf.DUMMYFUNCTION("""COMPUTED_VALUE"""),"")</f>
        <v/>
      </c>
      <c r="H612" s="65" t="str">
        <f ca="1">IFERROR(__xludf.DUMMYFUNCTION("""COMPUTED_VALUE"""),"")</f>
        <v/>
      </c>
      <c r="I612" s="65" t="str">
        <f ca="1">IFERROR(__xludf.DUMMYFUNCTION("""COMPUTED_VALUE"""),"")</f>
        <v/>
      </c>
      <c r="J612" s="65" t="str">
        <f ca="1">IFERROR(__xludf.DUMMYFUNCTION("""COMPUTED_VALUE"""),"")</f>
        <v/>
      </c>
      <c r="K612" s="65" t="str">
        <f ca="1">IFERROR(__xludf.DUMMYFUNCTION("""COMPUTED_VALUE"""),"")</f>
        <v/>
      </c>
      <c r="L612" s="65" t="str">
        <f ca="1">IFERROR(__xludf.DUMMYFUNCTION("""COMPUTED_VALUE"""),"")</f>
        <v/>
      </c>
      <c r="M612" s="65" t="str">
        <f ca="1">IFERROR(__xludf.DUMMYFUNCTION("""COMPUTED_VALUE"""),"")</f>
        <v/>
      </c>
      <c r="N612" s="65" t="str">
        <f ca="1">IFERROR(__xludf.DUMMYFUNCTION("""COMPUTED_VALUE"""),"")</f>
        <v/>
      </c>
      <c r="O612" s="65" t="str">
        <f ca="1">IFERROR(__xludf.DUMMYFUNCTION("""COMPUTED_VALUE"""),"")</f>
        <v/>
      </c>
      <c r="P612" s="65" t="str">
        <f ca="1">IFERROR(__xludf.DUMMYFUNCTION("""COMPUTED_VALUE"""),"")</f>
        <v/>
      </c>
      <c r="Q612" s="65" t="str">
        <f ca="1">IFERROR(__xludf.DUMMYFUNCTION("""COMPUTED_VALUE"""),"")</f>
        <v/>
      </c>
      <c r="R612" s="65" t="str">
        <f ca="1">IFERROR(__xludf.DUMMYFUNCTION("""COMPUTED_VALUE"""),"")</f>
        <v/>
      </c>
      <c r="S612" s="65" t="str">
        <f ca="1">IFERROR(__xludf.DUMMYFUNCTION("""COMPUTED_VALUE"""),"")</f>
        <v/>
      </c>
      <c r="T612" s="65" t="str">
        <f ca="1">IFERROR(__xludf.DUMMYFUNCTION("""COMPUTED_VALUE"""),"")</f>
        <v/>
      </c>
      <c r="U612" s="65" t="str">
        <f ca="1">IFERROR(__xludf.DUMMYFUNCTION("""COMPUTED_VALUE"""),"")</f>
        <v/>
      </c>
      <c r="V612" s="65" t="str">
        <f ca="1">IFERROR(__xludf.DUMMYFUNCTION("""COMPUTED_VALUE"""),"")</f>
        <v/>
      </c>
      <c r="W612" s="65" t="str">
        <f ca="1">IFERROR(__xludf.DUMMYFUNCTION("""COMPUTED_VALUE"""),"")</f>
        <v/>
      </c>
      <c r="X612" s="65" t="str">
        <f ca="1">IFERROR(__xludf.DUMMYFUNCTION("""COMPUTED_VALUE"""),"")</f>
        <v/>
      </c>
      <c r="Y612" s="65" t="str">
        <f ca="1">IFERROR(__xludf.DUMMYFUNCTION("""COMPUTED_VALUE"""),"")</f>
        <v/>
      </c>
      <c r="Z612" s="65" t="str">
        <f ca="1">IFERROR(__xludf.DUMMYFUNCTION("""COMPUTED_VALUE"""),"")</f>
        <v/>
      </c>
      <c r="AA612" s="65" t="str">
        <f ca="1">IFERROR(__xludf.DUMMYFUNCTION("""COMPUTED_VALUE"""),"")</f>
        <v/>
      </c>
      <c r="AB612" s="65" t="str">
        <f ca="1">IFERROR(__xludf.DUMMYFUNCTION("""COMPUTED_VALUE"""),"")</f>
        <v/>
      </c>
      <c r="AC612" s="65" t="str">
        <f ca="1">IFERROR(__xludf.DUMMYFUNCTION("""COMPUTED_VALUE"""),"")</f>
        <v/>
      </c>
      <c r="AD612" s="65" t="str">
        <f ca="1">IFERROR(__xludf.DUMMYFUNCTION("""COMPUTED_VALUE"""),"")</f>
        <v/>
      </c>
      <c r="AE612" s="65" t="str">
        <f ca="1">IFERROR(__xludf.DUMMYFUNCTION("""COMPUTED_VALUE"""),"")</f>
        <v/>
      </c>
      <c r="AF612" s="65" t="str">
        <f ca="1">IFERROR(__xludf.DUMMYFUNCTION("""COMPUTED_VALUE"""),"")</f>
        <v/>
      </c>
      <c r="AG612" s="65" t="str">
        <f ca="1">IFERROR(__xludf.DUMMYFUNCTION("""COMPUTED_VALUE"""),"")</f>
        <v/>
      </c>
    </row>
    <row r="613" spans="1:33" ht="13">
      <c r="A613" s="63">
        <v>6</v>
      </c>
      <c r="B613" s="64" t="str">
        <f ca="1">IFERROR(__xludf.DUMMYFUNCTION("""COMPUTED_VALUE"""),"I.E. LAS VILLAS- BARON DEL SOL")</f>
        <v>I.E. LAS VILLAS- BARON DEL SOL</v>
      </c>
      <c r="C613" s="65">
        <f ca="1">IFERROR(__xludf.DUMMYFUNCTION("""COMPUTED_VALUE"""),23)</f>
        <v>23</v>
      </c>
      <c r="D613" s="66" t="str">
        <f ca="1">IFERROR(__xludf.DUMMYFUNCTION("""COMPUTED_VALUE"""),"Pendiente por Digitar")</f>
        <v>Pendiente por Digitar</v>
      </c>
      <c r="E613" s="65" t="str">
        <f ca="1">IFERROR(__xludf.DUMMYFUNCTION("""COMPUTED_VALUE"""),"")</f>
        <v/>
      </c>
      <c r="F613" s="65" t="str">
        <f ca="1">IFERROR(__xludf.DUMMYFUNCTION("""COMPUTED_VALUE"""),"")</f>
        <v/>
      </c>
      <c r="G613" s="65" t="str">
        <f ca="1">IFERROR(__xludf.DUMMYFUNCTION("""COMPUTED_VALUE"""),"")</f>
        <v/>
      </c>
      <c r="H613" s="65" t="str">
        <f ca="1">IFERROR(__xludf.DUMMYFUNCTION("""COMPUTED_VALUE"""),"")</f>
        <v/>
      </c>
      <c r="I613" s="65" t="str">
        <f ca="1">IFERROR(__xludf.DUMMYFUNCTION("""COMPUTED_VALUE"""),"")</f>
        <v/>
      </c>
      <c r="J613" s="65" t="str">
        <f ca="1">IFERROR(__xludf.DUMMYFUNCTION("""COMPUTED_VALUE"""),"")</f>
        <v/>
      </c>
      <c r="K613" s="65" t="str">
        <f ca="1">IFERROR(__xludf.DUMMYFUNCTION("""COMPUTED_VALUE"""),"")</f>
        <v/>
      </c>
      <c r="L613" s="65" t="str">
        <f ca="1">IFERROR(__xludf.DUMMYFUNCTION("""COMPUTED_VALUE"""),"")</f>
        <v/>
      </c>
      <c r="M613" s="65" t="str">
        <f ca="1">IFERROR(__xludf.DUMMYFUNCTION("""COMPUTED_VALUE"""),"")</f>
        <v/>
      </c>
      <c r="N613" s="65" t="str">
        <f ca="1">IFERROR(__xludf.DUMMYFUNCTION("""COMPUTED_VALUE"""),"")</f>
        <v/>
      </c>
      <c r="O613" s="65" t="str">
        <f ca="1">IFERROR(__xludf.DUMMYFUNCTION("""COMPUTED_VALUE"""),"")</f>
        <v/>
      </c>
      <c r="P613" s="65" t="str">
        <f ca="1">IFERROR(__xludf.DUMMYFUNCTION("""COMPUTED_VALUE"""),"")</f>
        <v/>
      </c>
      <c r="Q613" s="65" t="str">
        <f ca="1">IFERROR(__xludf.DUMMYFUNCTION("""COMPUTED_VALUE"""),"")</f>
        <v/>
      </c>
      <c r="R613" s="65" t="str">
        <f ca="1">IFERROR(__xludf.DUMMYFUNCTION("""COMPUTED_VALUE"""),"")</f>
        <v/>
      </c>
      <c r="S613" s="65" t="str">
        <f ca="1">IFERROR(__xludf.DUMMYFUNCTION("""COMPUTED_VALUE"""),"")</f>
        <v/>
      </c>
      <c r="T613" s="65" t="str">
        <f ca="1">IFERROR(__xludf.DUMMYFUNCTION("""COMPUTED_VALUE"""),"")</f>
        <v/>
      </c>
      <c r="U613" s="65" t="str">
        <f ca="1">IFERROR(__xludf.DUMMYFUNCTION("""COMPUTED_VALUE"""),"")</f>
        <v/>
      </c>
      <c r="V613" s="65" t="str">
        <f ca="1">IFERROR(__xludf.DUMMYFUNCTION("""COMPUTED_VALUE"""),"")</f>
        <v/>
      </c>
      <c r="W613" s="65" t="str">
        <f ca="1">IFERROR(__xludf.DUMMYFUNCTION("""COMPUTED_VALUE"""),"")</f>
        <v/>
      </c>
      <c r="X613" s="65" t="str">
        <f ca="1">IFERROR(__xludf.DUMMYFUNCTION("""COMPUTED_VALUE"""),"")</f>
        <v/>
      </c>
      <c r="Y613" s="65" t="str">
        <f ca="1">IFERROR(__xludf.DUMMYFUNCTION("""COMPUTED_VALUE"""),"")</f>
        <v/>
      </c>
      <c r="Z613" s="65" t="str">
        <f ca="1">IFERROR(__xludf.DUMMYFUNCTION("""COMPUTED_VALUE"""),"")</f>
        <v/>
      </c>
      <c r="AA613" s="65" t="str">
        <f ca="1">IFERROR(__xludf.DUMMYFUNCTION("""COMPUTED_VALUE"""),"")</f>
        <v/>
      </c>
      <c r="AB613" s="65" t="str">
        <f ca="1">IFERROR(__xludf.DUMMYFUNCTION("""COMPUTED_VALUE"""),"")</f>
        <v/>
      </c>
      <c r="AC613" s="65" t="str">
        <f ca="1">IFERROR(__xludf.DUMMYFUNCTION("""COMPUTED_VALUE"""),"")</f>
        <v/>
      </c>
      <c r="AD613" s="65" t="str">
        <f ca="1">IFERROR(__xludf.DUMMYFUNCTION("""COMPUTED_VALUE"""),"")</f>
        <v/>
      </c>
      <c r="AE613" s="65" t="str">
        <f ca="1">IFERROR(__xludf.DUMMYFUNCTION("""COMPUTED_VALUE"""),"")</f>
        <v/>
      </c>
      <c r="AF613" s="65" t="str">
        <f ca="1">IFERROR(__xludf.DUMMYFUNCTION("""COMPUTED_VALUE"""),"")</f>
        <v/>
      </c>
      <c r="AG613" s="65" t="str">
        <f ca="1">IFERROR(__xludf.DUMMYFUNCTION("""COMPUTED_VALUE"""),"")</f>
        <v/>
      </c>
    </row>
    <row r="614" spans="1:33" ht="13">
      <c r="A614" s="63">
        <v>6</v>
      </c>
      <c r="B614" s="64" t="str">
        <f ca="1">IFERROR(__xludf.DUMMYFUNCTION("""COMPUTED_VALUE"""),"I.E. LAS VILLAS - LIBERTADORES")</f>
        <v>I.E. LAS VILLAS - LIBERTADORES</v>
      </c>
      <c r="C614" s="65">
        <f ca="1">IFERROR(__xludf.DUMMYFUNCTION("""COMPUTED_VALUE"""),1)</f>
        <v>1</v>
      </c>
      <c r="D614" s="66" t="str">
        <f ca="1">IFERROR(__xludf.DUMMYFUNCTION("""COMPUTED_VALUE"""),"Pendiente por Digitar")</f>
        <v>Pendiente por Digitar</v>
      </c>
      <c r="E614" s="65" t="str">
        <f ca="1">IFERROR(__xludf.DUMMYFUNCTION("""COMPUTED_VALUE"""),"")</f>
        <v/>
      </c>
      <c r="F614" s="65" t="str">
        <f ca="1">IFERROR(__xludf.DUMMYFUNCTION("""COMPUTED_VALUE"""),"")</f>
        <v/>
      </c>
      <c r="G614" s="65" t="str">
        <f ca="1">IFERROR(__xludf.DUMMYFUNCTION("""COMPUTED_VALUE"""),"")</f>
        <v/>
      </c>
      <c r="H614" s="65" t="str">
        <f ca="1">IFERROR(__xludf.DUMMYFUNCTION("""COMPUTED_VALUE"""),"")</f>
        <v/>
      </c>
      <c r="I614" s="65" t="str">
        <f ca="1">IFERROR(__xludf.DUMMYFUNCTION("""COMPUTED_VALUE"""),"")</f>
        <v/>
      </c>
      <c r="J614" s="65" t="str">
        <f ca="1">IFERROR(__xludf.DUMMYFUNCTION("""COMPUTED_VALUE"""),"")</f>
        <v/>
      </c>
      <c r="K614" s="65" t="str">
        <f ca="1">IFERROR(__xludf.DUMMYFUNCTION("""COMPUTED_VALUE"""),"")</f>
        <v/>
      </c>
      <c r="L614" s="65" t="str">
        <f ca="1">IFERROR(__xludf.DUMMYFUNCTION("""COMPUTED_VALUE"""),"")</f>
        <v/>
      </c>
      <c r="M614" s="65" t="str">
        <f ca="1">IFERROR(__xludf.DUMMYFUNCTION("""COMPUTED_VALUE"""),"")</f>
        <v/>
      </c>
      <c r="N614" s="65" t="str">
        <f ca="1">IFERROR(__xludf.DUMMYFUNCTION("""COMPUTED_VALUE"""),"")</f>
        <v/>
      </c>
      <c r="O614" s="65" t="str">
        <f ca="1">IFERROR(__xludf.DUMMYFUNCTION("""COMPUTED_VALUE"""),"")</f>
        <v/>
      </c>
      <c r="P614" s="65" t="str">
        <f ca="1">IFERROR(__xludf.DUMMYFUNCTION("""COMPUTED_VALUE"""),"")</f>
        <v/>
      </c>
      <c r="Q614" s="65" t="str">
        <f ca="1">IFERROR(__xludf.DUMMYFUNCTION("""COMPUTED_VALUE"""),"")</f>
        <v/>
      </c>
      <c r="R614" s="65" t="str">
        <f ca="1">IFERROR(__xludf.DUMMYFUNCTION("""COMPUTED_VALUE"""),"")</f>
        <v/>
      </c>
      <c r="S614" s="65" t="str">
        <f ca="1">IFERROR(__xludf.DUMMYFUNCTION("""COMPUTED_VALUE"""),"")</f>
        <v/>
      </c>
      <c r="T614" s="65" t="str">
        <f ca="1">IFERROR(__xludf.DUMMYFUNCTION("""COMPUTED_VALUE"""),"")</f>
        <v/>
      </c>
      <c r="U614" s="65" t="str">
        <f ca="1">IFERROR(__xludf.DUMMYFUNCTION("""COMPUTED_VALUE"""),"")</f>
        <v/>
      </c>
      <c r="V614" s="65" t="str">
        <f ca="1">IFERROR(__xludf.DUMMYFUNCTION("""COMPUTED_VALUE"""),"")</f>
        <v/>
      </c>
      <c r="W614" s="65" t="str">
        <f ca="1">IFERROR(__xludf.DUMMYFUNCTION("""COMPUTED_VALUE"""),"")</f>
        <v/>
      </c>
      <c r="X614" s="65" t="str">
        <f ca="1">IFERROR(__xludf.DUMMYFUNCTION("""COMPUTED_VALUE"""),"")</f>
        <v/>
      </c>
      <c r="Y614" s="65" t="str">
        <f ca="1">IFERROR(__xludf.DUMMYFUNCTION("""COMPUTED_VALUE"""),"")</f>
        <v/>
      </c>
      <c r="Z614" s="65" t="str">
        <f ca="1">IFERROR(__xludf.DUMMYFUNCTION("""COMPUTED_VALUE"""),"")</f>
        <v/>
      </c>
      <c r="AA614" s="65" t="str">
        <f ca="1">IFERROR(__xludf.DUMMYFUNCTION("""COMPUTED_VALUE"""),"")</f>
        <v/>
      </c>
      <c r="AB614" s="65" t="str">
        <f ca="1">IFERROR(__xludf.DUMMYFUNCTION("""COMPUTED_VALUE"""),"")</f>
        <v/>
      </c>
      <c r="AC614" s="65" t="str">
        <f ca="1">IFERROR(__xludf.DUMMYFUNCTION("""COMPUTED_VALUE"""),"")</f>
        <v/>
      </c>
      <c r="AD614" s="65" t="str">
        <f ca="1">IFERROR(__xludf.DUMMYFUNCTION("""COMPUTED_VALUE"""),"")</f>
        <v/>
      </c>
      <c r="AE614" s="65" t="str">
        <f ca="1">IFERROR(__xludf.DUMMYFUNCTION("""COMPUTED_VALUE"""),"")</f>
        <v/>
      </c>
      <c r="AF614" s="65" t="str">
        <f ca="1">IFERROR(__xludf.DUMMYFUNCTION("""COMPUTED_VALUE"""),"")</f>
        <v/>
      </c>
      <c r="AG614" s="65" t="str">
        <f ca="1">IFERROR(__xludf.DUMMYFUNCTION("""COMPUTED_VALUE"""),"")</f>
        <v/>
      </c>
    </row>
    <row r="615" spans="1:33" ht="13">
      <c r="A615" s="63">
        <v>6</v>
      </c>
      <c r="B615" s="64" t="str">
        <f ca="1">IFERROR(__xludf.DUMMYFUNCTION("""COMPUTED_VALUE"""),"I.E. LAS VILLAS - LIBERTADORES")</f>
        <v>I.E. LAS VILLAS - LIBERTADORES</v>
      </c>
      <c r="C615" s="65">
        <f ca="1">IFERROR(__xludf.DUMMYFUNCTION("""COMPUTED_VALUE"""),2)</f>
        <v>2</v>
      </c>
      <c r="D615" s="66" t="str">
        <f ca="1">IFERROR(__xludf.DUMMYFUNCTION("""COMPUTED_VALUE"""),"Pendiente por Digitar")</f>
        <v>Pendiente por Digitar</v>
      </c>
      <c r="E615" s="65" t="str">
        <f ca="1">IFERROR(__xludf.DUMMYFUNCTION("""COMPUTED_VALUE"""),"")</f>
        <v/>
      </c>
      <c r="F615" s="65" t="str">
        <f ca="1">IFERROR(__xludf.DUMMYFUNCTION("""COMPUTED_VALUE"""),"")</f>
        <v/>
      </c>
      <c r="G615" s="65" t="str">
        <f ca="1">IFERROR(__xludf.DUMMYFUNCTION("""COMPUTED_VALUE"""),"")</f>
        <v/>
      </c>
      <c r="H615" s="65" t="str">
        <f ca="1">IFERROR(__xludf.DUMMYFUNCTION("""COMPUTED_VALUE"""),"")</f>
        <v/>
      </c>
      <c r="I615" s="65" t="str">
        <f ca="1">IFERROR(__xludf.DUMMYFUNCTION("""COMPUTED_VALUE"""),"")</f>
        <v/>
      </c>
      <c r="J615" s="65" t="str">
        <f ca="1">IFERROR(__xludf.DUMMYFUNCTION("""COMPUTED_VALUE"""),"")</f>
        <v/>
      </c>
      <c r="K615" s="65" t="str">
        <f ca="1">IFERROR(__xludf.DUMMYFUNCTION("""COMPUTED_VALUE"""),"")</f>
        <v/>
      </c>
      <c r="L615" s="65" t="str">
        <f ca="1">IFERROR(__xludf.DUMMYFUNCTION("""COMPUTED_VALUE"""),"")</f>
        <v/>
      </c>
      <c r="M615" s="65" t="str">
        <f ca="1">IFERROR(__xludf.DUMMYFUNCTION("""COMPUTED_VALUE"""),"")</f>
        <v/>
      </c>
      <c r="N615" s="65" t="str">
        <f ca="1">IFERROR(__xludf.DUMMYFUNCTION("""COMPUTED_VALUE"""),"")</f>
        <v/>
      </c>
      <c r="O615" s="65" t="str">
        <f ca="1">IFERROR(__xludf.DUMMYFUNCTION("""COMPUTED_VALUE"""),"")</f>
        <v/>
      </c>
      <c r="P615" s="65" t="str">
        <f ca="1">IFERROR(__xludf.DUMMYFUNCTION("""COMPUTED_VALUE"""),"")</f>
        <v/>
      </c>
      <c r="Q615" s="65" t="str">
        <f ca="1">IFERROR(__xludf.DUMMYFUNCTION("""COMPUTED_VALUE"""),"")</f>
        <v/>
      </c>
      <c r="R615" s="65" t="str">
        <f ca="1">IFERROR(__xludf.DUMMYFUNCTION("""COMPUTED_VALUE"""),"")</f>
        <v/>
      </c>
      <c r="S615" s="65" t="str">
        <f ca="1">IFERROR(__xludf.DUMMYFUNCTION("""COMPUTED_VALUE"""),"")</f>
        <v/>
      </c>
      <c r="T615" s="65" t="str">
        <f ca="1">IFERROR(__xludf.DUMMYFUNCTION("""COMPUTED_VALUE"""),"")</f>
        <v/>
      </c>
      <c r="U615" s="65" t="str">
        <f ca="1">IFERROR(__xludf.DUMMYFUNCTION("""COMPUTED_VALUE"""),"")</f>
        <v/>
      </c>
      <c r="V615" s="65" t="str">
        <f ca="1">IFERROR(__xludf.DUMMYFUNCTION("""COMPUTED_VALUE"""),"")</f>
        <v/>
      </c>
      <c r="W615" s="65" t="str">
        <f ca="1">IFERROR(__xludf.DUMMYFUNCTION("""COMPUTED_VALUE"""),"")</f>
        <v/>
      </c>
      <c r="X615" s="65" t="str">
        <f ca="1">IFERROR(__xludf.DUMMYFUNCTION("""COMPUTED_VALUE"""),"")</f>
        <v/>
      </c>
      <c r="Y615" s="65" t="str">
        <f ca="1">IFERROR(__xludf.DUMMYFUNCTION("""COMPUTED_VALUE"""),"")</f>
        <v/>
      </c>
      <c r="Z615" s="65" t="str">
        <f ca="1">IFERROR(__xludf.DUMMYFUNCTION("""COMPUTED_VALUE"""),"")</f>
        <v/>
      </c>
      <c r="AA615" s="65" t="str">
        <f ca="1">IFERROR(__xludf.DUMMYFUNCTION("""COMPUTED_VALUE"""),"")</f>
        <v/>
      </c>
      <c r="AB615" s="65" t="str">
        <f ca="1">IFERROR(__xludf.DUMMYFUNCTION("""COMPUTED_VALUE"""),"")</f>
        <v/>
      </c>
      <c r="AC615" s="65" t="str">
        <f ca="1">IFERROR(__xludf.DUMMYFUNCTION("""COMPUTED_VALUE"""),"")</f>
        <v/>
      </c>
      <c r="AD615" s="65" t="str">
        <f ca="1">IFERROR(__xludf.DUMMYFUNCTION("""COMPUTED_VALUE"""),"")</f>
        <v/>
      </c>
      <c r="AE615" s="65" t="str">
        <f ca="1">IFERROR(__xludf.DUMMYFUNCTION("""COMPUTED_VALUE"""),"")</f>
        <v/>
      </c>
      <c r="AF615" s="65" t="str">
        <f ca="1">IFERROR(__xludf.DUMMYFUNCTION("""COMPUTED_VALUE"""),"")</f>
        <v/>
      </c>
      <c r="AG615" s="65" t="str">
        <f ca="1">IFERROR(__xludf.DUMMYFUNCTION("""COMPUTED_VALUE"""),"")</f>
        <v/>
      </c>
    </row>
    <row r="616" spans="1:33" ht="13">
      <c r="A616" s="63">
        <v>6</v>
      </c>
      <c r="B616" s="64" t="str">
        <f ca="1">IFERROR(__xludf.DUMMYFUNCTION("""COMPUTED_VALUE"""),"I.E. LAS VILLAS - LIBERTADORES")</f>
        <v>I.E. LAS VILLAS - LIBERTADORES</v>
      </c>
      <c r="C616" s="65">
        <f ca="1">IFERROR(__xludf.DUMMYFUNCTION("""COMPUTED_VALUE"""),3)</f>
        <v>3</v>
      </c>
      <c r="D616" s="66" t="str">
        <f ca="1">IFERROR(__xludf.DUMMYFUNCTION("""COMPUTED_VALUE"""),"Pendiente por Digitar")</f>
        <v>Pendiente por Digitar</v>
      </c>
      <c r="E616" s="65" t="str">
        <f ca="1">IFERROR(__xludf.DUMMYFUNCTION("""COMPUTED_VALUE"""),"")</f>
        <v/>
      </c>
      <c r="F616" s="65" t="str">
        <f ca="1">IFERROR(__xludf.DUMMYFUNCTION("""COMPUTED_VALUE"""),"")</f>
        <v/>
      </c>
      <c r="G616" s="65" t="str">
        <f ca="1">IFERROR(__xludf.DUMMYFUNCTION("""COMPUTED_VALUE"""),"")</f>
        <v/>
      </c>
      <c r="H616" s="65" t="str">
        <f ca="1">IFERROR(__xludf.DUMMYFUNCTION("""COMPUTED_VALUE"""),"")</f>
        <v/>
      </c>
      <c r="I616" s="65" t="str">
        <f ca="1">IFERROR(__xludf.DUMMYFUNCTION("""COMPUTED_VALUE"""),"")</f>
        <v/>
      </c>
      <c r="J616" s="65" t="str">
        <f ca="1">IFERROR(__xludf.DUMMYFUNCTION("""COMPUTED_VALUE"""),"")</f>
        <v/>
      </c>
      <c r="K616" s="65" t="str">
        <f ca="1">IFERROR(__xludf.DUMMYFUNCTION("""COMPUTED_VALUE"""),"")</f>
        <v/>
      </c>
      <c r="L616" s="65" t="str">
        <f ca="1">IFERROR(__xludf.DUMMYFUNCTION("""COMPUTED_VALUE"""),"")</f>
        <v/>
      </c>
      <c r="M616" s="65" t="str">
        <f ca="1">IFERROR(__xludf.DUMMYFUNCTION("""COMPUTED_VALUE"""),"")</f>
        <v/>
      </c>
      <c r="N616" s="65" t="str">
        <f ca="1">IFERROR(__xludf.DUMMYFUNCTION("""COMPUTED_VALUE"""),"")</f>
        <v/>
      </c>
      <c r="O616" s="65" t="str">
        <f ca="1">IFERROR(__xludf.DUMMYFUNCTION("""COMPUTED_VALUE"""),"")</f>
        <v/>
      </c>
      <c r="P616" s="65" t="str">
        <f ca="1">IFERROR(__xludf.DUMMYFUNCTION("""COMPUTED_VALUE"""),"")</f>
        <v/>
      </c>
      <c r="Q616" s="65" t="str">
        <f ca="1">IFERROR(__xludf.DUMMYFUNCTION("""COMPUTED_VALUE"""),"")</f>
        <v/>
      </c>
      <c r="R616" s="65" t="str">
        <f ca="1">IFERROR(__xludf.DUMMYFUNCTION("""COMPUTED_VALUE"""),"")</f>
        <v/>
      </c>
      <c r="S616" s="65" t="str">
        <f ca="1">IFERROR(__xludf.DUMMYFUNCTION("""COMPUTED_VALUE"""),"")</f>
        <v/>
      </c>
      <c r="T616" s="65" t="str">
        <f ca="1">IFERROR(__xludf.DUMMYFUNCTION("""COMPUTED_VALUE"""),"")</f>
        <v/>
      </c>
      <c r="U616" s="65" t="str">
        <f ca="1">IFERROR(__xludf.DUMMYFUNCTION("""COMPUTED_VALUE"""),"")</f>
        <v/>
      </c>
      <c r="V616" s="65" t="str">
        <f ca="1">IFERROR(__xludf.DUMMYFUNCTION("""COMPUTED_VALUE"""),"")</f>
        <v/>
      </c>
      <c r="W616" s="65" t="str">
        <f ca="1">IFERROR(__xludf.DUMMYFUNCTION("""COMPUTED_VALUE"""),"")</f>
        <v/>
      </c>
      <c r="X616" s="65" t="str">
        <f ca="1">IFERROR(__xludf.DUMMYFUNCTION("""COMPUTED_VALUE"""),"")</f>
        <v/>
      </c>
      <c r="Y616" s="65" t="str">
        <f ca="1">IFERROR(__xludf.DUMMYFUNCTION("""COMPUTED_VALUE"""),"")</f>
        <v/>
      </c>
      <c r="Z616" s="65" t="str">
        <f ca="1">IFERROR(__xludf.DUMMYFUNCTION("""COMPUTED_VALUE"""),"")</f>
        <v/>
      </c>
      <c r="AA616" s="65" t="str">
        <f ca="1">IFERROR(__xludf.DUMMYFUNCTION("""COMPUTED_VALUE"""),"")</f>
        <v/>
      </c>
      <c r="AB616" s="65" t="str">
        <f ca="1">IFERROR(__xludf.DUMMYFUNCTION("""COMPUTED_VALUE"""),"")</f>
        <v/>
      </c>
      <c r="AC616" s="65" t="str">
        <f ca="1">IFERROR(__xludf.DUMMYFUNCTION("""COMPUTED_VALUE"""),"")</f>
        <v/>
      </c>
      <c r="AD616" s="65" t="str">
        <f ca="1">IFERROR(__xludf.DUMMYFUNCTION("""COMPUTED_VALUE"""),"")</f>
        <v/>
      </c>
      <c r="AE616" s="65" t="str">
        <f ca="1">IFERROR(__xludf.DUMMYFUNCTION("""COMPUTED_VALUE"""),"")</f>
        <v/>
      </c>
      <c r="AF616" s="65" t="str">
        <f ca="1">IFERROR(__xludf.DUMMYFUNCTION("""COMPUTED_VALUE"""),"")</f>
        <v/>
      </c>
      <c r="AG616" s="65" t="str">
        <f ca="1">IFERROR(__xludf.DUMMYFUNCTION("""COMPUTED_VALUE"""),"")</f>
        <v/>
      </c>
    </row>
    <row r="617" spans="1:33" ht="13">
      <c r="A617" s="63">
        <v>6</v>
      </c>
      <c r="B617" s="64" t="str">
        <f ca="1">IFERROR(__xludf.DUMMYFUNCTION("""COMPUTED_VALUE"""),"I.E. LAS VILLAS - LIBERTADORES")</f>
        <v>I.E. LAS VILLAS - LIBERTADORES</v>
      </c>
      <c r="C617" s="65">
        <f ca="1">IFERROR(__xludf.DUMMYFUNCTION("""COMPUTED_VALUE"""),4)</f>
        <v>4</v>
      </c>
      <c r="D617" s="66" t="str">
        <f ca="1">IFERROR(__xludf.DUMMYFUNCTION("""COMPUTED_VALUE"""),"Pendiente por Digitar")</f>
        <v>Pendiente por Digitar</v>
      </c>
      <c r="E617" s="65" t="str">
        <f ca="1">IFERROR(__xludf.DUMMYFUNCTION("""COMPUTED_VALUE"""),"")</f>
        <v/>
      </c>
      <c r="F617" s="65" t="str">
        <f ca="1">IFERROR(__xludf.DUMMYFUNCTION("""COMPUTED_VALUE"""),"")</f>
        <v/>
      </c>
      <c r="G617" s="65" t="str">
        <f ca="1">IFERROR(__xludf.DUMMYFUNCTION("""COMPUTED_VALUE"""),"")</f>
        <v/>
      </c>
      <c r="H617" s="65" t="str">
        <f ca="1">IFERROR(__xludf.DUMMYFUNCTION("""COMPUTED_VALUE"""),"")</f>
        <v/>
      </c>
      <c r="I617" s="65" t="str">
        <f ca="1">IFERROR(__xludf.DUMMYFUNCTION("""COMPUTED_VALUE"""),"")</f>
        <v/>
      </c>
      <c r="J617" s="65" t="str">
        <f ca="1">IFERROR(__xludf.DUMMYFUNCTION("""COMPUTED_VALUE"""),"")</f>
        <v/>
      </c>
      <c r="K617" s="65" t="str">
        <f ca="1">IFERROR(__xludf.DUMMYFUNCTION("""COMPUTED_VALUE"""),"")</f>
        <v/>
      </c>
      <c r="L617" s="65" t="str">
        <f ca="1">IFERROR(__xludf.DUMMYFUNCTION("""COMPUTED_VALUE"""),"")</f>
        <v/>
      </c>
      <c r="M617" s="65" t="str">
        <f ca="1">IFERROR(__xludf.DUMMYFUNCTION("""COMPUTED_VALUE"""),"")</f>
        <v/>
      </c>
      <c r="N617" s="65" t="str">
        <f ca="1">IFERROR(__xludf.DUMMYFUNCTION("""COMPUTED_VALUE"""),"")</f>
        <v/>
      </c>
      <c r="O617" s="65" t="str">
        <f ca="1">IFERROR(__xludf.DUMMYFUNCTION("""COMPUTED_VALUE"""),"")</f>
        <v/>
      </c>
      <c r="P617" s="65" t="str">
        <f ca="1">IFERROR(__xludf.DUMMYFUNCTION("""COMPUTED_VALUE"""),"")</f>
        <v/>
      </c>
      <c r="Q617" s="65" t="str">
        <f ca="1">IFERROR(__xludf.DUMMYFUNCTION("""COMPUTED_VALUE"""),"")</f>
        <v/>
      </c>
      <c r="R617" s="65" t="str">
        <f ca="1">IFERROR(__xludf.DUMMYFUNCTION("""COMPUTED_VALUE"""),"")</f>
        <v/>
      </c>
      <c r="S617" s="65" t="str">
        <f ca="1">IFERROR(__xludf.DUMMYFUNCTION("""COMPUTED_VALUE"""),"")</f>
        <v/>
      </c>
      <c r="T617" s="65" t="str">
        <f ca="1">IFERROR(__xludf.DUMMYFUNCTION("""COMPUTED_VALUE"""),"")</f>
        <v/>
      </c>
      <c r="U617" s="65" t="str">
        <f ca="1">IFERROR(__xludf.DUMMYFUNCTION("""COMPUTED_VALUE"""),"")</f>
        <v/>
      </c>
      <c r="V617" s="65" t="str">
        <f ca="1">IFERROR(__xludf.DUMMYFUNCTION("""COMPUTED_VALUE"""),"")</f>
        <v/>
      </c>
      <c r="W617" s="65" t="str">
        <f ca="1">IFERROR(__xludf.DUMMYFUNCTION("""COMPUTED_VALUE"""),"")</f>
        <v/>
      </c>
      <c r="X617" s="65" t="str">
        <f ca="1">IFERROR(__xludf.DUMMYFUNCTION("""COMPUTED_VALUE"""),"")</f>
        <v/>
      </c>
      <c r="Y617" s="65" t="str">
        <f ca="1">IFERROR(__xludf.DUMMYFUNCTION("""COMPUTED_VALUE"""),"")</f>
        <v/>
      </c>
      <c r="Z617" s="65" t="str">
        <f ca="1">IFERROR(__xludf.DUMMYFUNCTION("""COMPUTED_VALUE"""),"")</f>
        <v/>
      </c>
      <c r="AA617" s="65" t="str">
        <f ca="1">IFERROR(__xludf.DUMMYFUNCTION("""COMPUTED_VALUE"""),"")</f>
        <v/>
      </c>
      <c r="AB617" s="65" t="str">
        <f ca="1">IFERROR(__xludf.DUMMYFUNCTION("""COMPUTED_VALUE"""),"")</f>
        <v/>
      </c>
      <c r="AC617" s="65" t="str">
        <f ca="1">IFERROR(__xludf.DUMMYFUNCTION("""COMPUTED_VALUE"""),"")</f>
        <v/>
      </c>
      <c r="AD617" s="65" t="str">
        <f ca="1">IFERROR(__xludf.DUMMYFUNCTION("""COMPUTED_VALUE"""),"")</f>
        <v/>
      </c>
      <c r="AE617" s="65" t="str">
        <f ca="1">IFERROR(__xludf.DUMMYFUNCTION("""COMPUTED_VALUE"""),"")</f>
        <v/>
      </c>
      <c r="AF617" s="65" t="str">
        <f ca="1">IFERROR(__xludf.DUMMYFUNCTION("""COMPUTED_VALUE"""),"")</f>
        <v/>
      </c>
      <c r="AG617" s="65" t="str">
        <f ca="1">IFERROR(__xludf.DUMMYFUNCTION("""COMPUTED_VALUE"""),"")</f>
        <v/>
      </c>
    </row>
    <row r="618" spans="1:33" ht="13">
      <c r="A618" s="63">
        <v>6</v>
      </c>
      <c r="B618" s="64" t="str">
        <f ca="1">IFERROR(__xludf.DUMMYFUNCTION("""COMPUTED_VALUE"""),"I.E. LAS VILLAS - LIBERTADORES")</f>
        <v>I.E. LAS VILLAS - LIBERTADORES</v>
      </c>
      <c r="C618" s="65">
        <f ca="1">IFERROR(__xludf.DUMMYFUNCTION("""COMPUTED_VALUE"""),5)</f>
        <v>5</v>
      </c>
      <c r="D618" s="66" t="str">
        <f ca="1">IFERROR(__xludf.DUMMYFUNCTION("""COMPUTED_VALUE"""),"Pendiente por Digitar")</f>
        <v>Pendiente por Digitar</v>
      </c>
      <c r="E618" s="65" t="str">
        <f ca="1">IFERROR(__xludf.DUMMYFUNCTION("""COMPUTED_VALUE"""),"")</f>
        <v/>
      </c>
      <c r="F618" s="65" t="str">
        <f ca="1">IFERROR(__xludf.DUMMYFUNCTION("""COMPUTED_VALUE"""),"")</f>
        <v/>
      </c>
      <c r="G618" s="65" t="str">
        <f ca="1">IFERROR(__xludf.DUMMYFUNCTION("""COMPUTED_VALUE"""),"")</f>
        <v/>
      </c>
      <c r="H618" s="65" t="str">
        <f ca="1">IFERROR(__xludf.DUMMYFUNCTION("""COMPUTED_VALUE"""),"")</f>
        <v/>
      </c>
      <c r="I618" s="65" t="str">
        <f ca="1">IFERROR(__xludf.DUMMYFUNCTION("""COMPUTED_VALUE"""),"")</f>
        <v/>
      </c>
      <c r="J618" s="65" t="str">
        <f ca="1">IFERROR(__xludf.DUMMYFUNCTION("""COMPUTED_VALUE"""),"")</f>
        <v/>
      </c>
      <c r="K618" s="65" t="str">
        <f ca="1">IFERROR(__xludf.DUMMYFUNCTION("""COMPUTED_VALUE"""),"")</f>
        <v/>
      </c>
      <c r="L618" s="65" t="str">
        <f ca="1">IFERROR(__xludf.DUMMYFUNCTION("""COMPUTED_VALUE"""),"")</f>
        <v/>
      </c>
      <c r="M618" s="65" t="str">
        <f ca="1">IFERROR(__xludf.DUMMYFUNCTION("""COMPUTED_VALUE"""),"")</f>
        <v/>
      </c>
      <c r="N618" s="65" t="str">
        <f ca="1">IFERROR(__xludf.DUMMYFUNCTION("""COMPUTED_VALUE"""),"")</f>
        <v/>
      </c>
      <c r="O618" s="65" t="str">
        <f ca="1">IFERROR(__xludf.DUMMYFUNCTION("""COMPUTED_VALUE"""),"")</f>
        <v/>
      </c>
      <c r="P618" s="65" t="str">
        <f ca="1">IFERROR(__xludf.DUMMYFUNCTION("""COMPUTED_VALUE"""),"")</f>
        <v/>
      </c>
      <c r="Q618" s="65" t="str">
        <f ca="1">IFERROR(__xludf.DUMMYFUNCTION("""COMPUTED_VALUE"""),"")</f>
        <v/>
      </c>
      <c r="R618" s="65" t="str">
        <f ca="1">IFERROR(__xludf.DUMMYFUNCTION("""COMPUTED_VALUE"""),"")</f>
        <v/>
      </c>
      <c r="S618" s="65" t="str">
        <f ca="1">IFERROR(__xludf.DUMMYFUNCTION("""COMPUTED_VALUE"""),"")</f>
        <v/>
      </c>
      <c r="T618" s="65" t="str">
        <f ca="1">IFERROR(__xludf.DUMMYFUNCTION("""COMPUTED_VALUE"""),"")</f>
        <v/>
      </c>
      <c r="U618" s="65" t="str">
        <f ca="1">IFERROR(__xludf.DUMMYFUNCTION("""COMPUTED_VALUE"""),"")</f>
        <v/>
      </c>
      <c r="V618" s="65" t="str">
        <f ca="1">IFERROR(__xludf.DUMMYFUNCTION("""COMPUTED_VALUE"""),"")</f>
        <v/>
      </c>
      <c r="W618" s="65" t="str">
        <f ca="1">IFERROR(__xludf.DUMMYFUNCTION("""COMPUTED_VALUE"""),"")</f>
        <v/>
      </c>
      <c r="X618" s="65" t="str">
        <f ca="1">IFERROR(__xludf.DUMMYFUNCTION("""COMPUTED_VALUE"""),"")</f>
        <v/>
      </c>
      <c r="Y618" s="65" t="str">
        <f ca="1">IFERROR(__xludf.DUMMYFUNCTION("""COMPUTED_VALUE"""),"")</f>
        <v/>
      </c>
      <c r="Z618" s="65" t="str">
        <f ca="1">IFERROR(__xludf.DUMMYFUNCTION("""COMPUTED_VALUE"""),"")</f>
        <v/>
      </c>
      <c r="AA618" s="65" t="str">
        <f ca="1">IFERROR(__xludf.DUMMYFUNCTION("""COMPUTED_VALUE"""),"")</f>
        <v/>
      </c>
      <c r="AB618" s="65" t="str">
        <f ca="1">IFERROR(__xludf.DUMMYFUNCTION("""COMPUTED_VALUE"""),"")</f>
        <v/>
      </c>
      <c r="AC618" s="65" t="str">
        <f ca="1">IFERROR(__xludf.DUMMYFUNCTION("""COMPUTED_VALUE"""),"")</f>
        <v/>
      </c>
      <c r="AD618" s="65" t="str">
        <f ca="1">IFERROR(__xludf.DUMMYFUNCTION("""COMPUTED_VALUE"""),"")</f>
        <v/>
      </c>
      <c r="AE618" s="65" t="str">
        <f ca="1">IFERROR(__xludf.DUMMYFUNCTION("""COMPUTED_VALUE"""),"")</f>
        <v/>
      </c>
      <c r="AF618" s="65" t="str">
        <f ca="1">IFERROR(__xludf.DUMMYFUNCTION("""COMPUTED_VALUE"""),"")</f>
        <v/>
      </c>
      <c r="AG618" s="65" t="str">
        <f ca="1">IFERROR(__xludf.DUMMYFUNCTION("""COMPUTED_VALUE"""),"")</f>
        <v/>
      </c>
    </row>
    <row r="619" spans="1:33" ht="13">
      <c r="A619" s="63">
        <v>6</v>
      </c>
      <c r="B619" s="64" t="str">
        <f ca="1">IFERROR(__xludf.DUMMYFUNCTION("""COMPUTED_VALUE"""),"I.E. LAS VILLAS - LIBERTADORES")</f>
        <v>I.E. LAS VILLAS - LIBERTADORES</v>
      </c>
      <c r="C619" s="65">
        <f ca="1">IFERROR(__xludf.DUMMYFUNCTION("""COMPUTED_VALUE"""),6)</f>
        <v>6</v>
      </c>
      <c r="D619" s="66" t="str">
        <f ca="1">IFERROR(__xludf.DUMMYFUNCTION("""COMPUTED_VALUE"""),"Pendiente por Digitar")</f>
        <v>Pendiente por Digitar</v>
      </c>
      <c r="E619" s="65" t="str">
        <f ca="1">IFERROR(__xludf.DUMMYFUNCTION("""COMPUTED_VALUE"""),"")</f>
        <v/>
      </c>
      <c r="F619" s="65" t="str">
        <f ca="1">IFERROR(__xludf.DUMMYFUNCTION("""COMPUTED_VALUE"""),"")</f>
        <v/>
      </c>
      <c r="G619" s="65" t="str">
        <f ca="1">IFERROR(__xludf.DUMMYFUNCTION("""COMPUTED_VALUE"""),"")</f>
        <v/>
      </c>
      <c r="H619" s="65" t="str">
        <f ca="1">IFERROR(__xludf.DUMMYFUNCTION("""COMPUTED_VALUE"""),"")</f>
        <v/>
      </c>
      <c r="I619" s="65" t="str">
        <f ca="1">IFERROR(__xludf.DUMMYFUNCTION("""COMPUTED_VALUE"""),"")</f>
        <v/>
      </c>
      <c r="J619" s="65" t="str">
        <f ca="1">IFERROR(__xludf.DUMMYFUNCTION("""COMPUTED_VALUE"""),"")</f>
        <v/>
      </c>
      <c r="K619" s="65" t="str">
        <f ca="1">IFERROR(__xludf.DUMMYFUNCTION("""COMPUTED_VALUE"""),"")</f>
        <v/>
      </c>
      <c r="L619" s="65" t="str">
        <f ca="1">IFERROR(__xludf.DUMMYFUNCTION("""COMPUTED_VALUE"""),"")</f>
        <v/>
      </c>
      <c r="M619" s="65" t="str">
        <f ca="1">IFERROR(__xludf.DUMMYFUNCTION("""COMPUTED_VALUE"""),"")</f>
        <v/>
      </c>
      <c r="N619" s="65" t="str">
        <f ca="1">IFERROR(__xludf.DUMMYFUNCTION("""COMPUTED_VALUE"""),"")</f>
        <v/>
      </c>
      <c r="O619" s="65" t="str">
        <f ca="1">IFERROR(__xludf.DUMMYFUNCTION("""COMPUTED_VALUE"""),"")</f>
        <v/>
      </c>
      <c r="P619" s="65" t="str">
        <f ca="1">IFERROR(__xludf.DUMMYFUNCTION("""COMPUTED_VALUE"""),"")</f>
        <v/>
      </c>
      <c r="Q619" s="65" t="str">
        <f ca="1">IFERROR(__xludf.DUMMYFUNCTION("""COMPUTED_VALUE"""),"")</f>
        <v/>
      </c>
      <c r="R619" s="65" t="str">
        <f ca="1">IFERROR(__xludf.DUMMYFUNCTION("""COMPUTED_VALUE"""),"")</f>
        <v/>
      </c>
      <c r="S619" s="65" t="str">
        <f ca="1">IFERROR(__xludf.DUMMYFUNCTION("""COMPUTED_VALUE"""),"")</f>
        <v/>
      </c>
      <c r="T619" s="65" t="str">
        <f ca="1">IFERROR(__xludf.DUMMYFUNCTION("""COMPUTED_VALUE"""),"")</f>
        <v/>
      </c>
      <c r="U619" s="65" t="str">
        <f ca="1">IFERROR(__xludf.DUMMYFUNCTION("""COMPUTED_VALUE"""),"")</f>
        <v/>
      </c>
      <c r="V619" s="65" t="str">
        <f ca="1">IFERROR(__xludf.DUMMYFUNCTION("""COMPUTED_VALUE"""),"")</f>
        <v/>
      </c>
      <c r="W619" s="65" t="str">
        <f ca="1">IFERROR(__xludf.DUMMYFUNCTION("""COMPUTED_VALUE"""),"")</f>
        <v/>
      </c>
      <c r="X619" s="65" t="str">
        <f ca="1">IFERROR(__xludf.DUMMYFUNCTION("""COMPUTED_VALUE"""),"")</f>
        <v/>
      </c>
      <c r="Y619" s="65" t="str">
        <f ca="1">IFERROR(__xludf.DUMMYFUNCTION("""COMPUTED_VALUE"""),"")</f>
        <v/>
      </c>
      <c r="Z619" s="65" t="str">
        <f ca="1">IFERROR(__xludf.DUMMYFUNCTION("""COMPUTED_VALUE"""),"")</f>
        <v/>
      </c>
      <c r="AA619" s="65" t="str">
        <f ca="1">IFERROR(__xludf.DUMMYFUNCTION("""COMPUTED_VALUE"""),"")</f>
        <v/>
      </c>
      <c r="AB619" s="65" t="str">
        <f ca="1">IFERROR(__xludf.DUMMYFUNCTION("""COMPUTED_VALUE"""),"")</f>
        <v/>
      </c>
      <c r="AC619" s="65" t="str">
        <f ca="1">IFERROR(__xludf.DUMMYFUNCTION("""COMPUTED_VALUE"""),"")</f>
        <v/>
      </c>
      <c r="AD619" s="65" t="str">
        <f ca="1">IFERROR(__xludf.DUMMYFUNCTION("""COMPUTED_VALUE"""),"")</f>
        <v/>
      </c>
      <c r="AE619" s="65" t="str">
        <f ca="1">IFERROR(__xludf.DUMMYFUNCTION("""COMPUTED_VALUE"""),"")</f>
        <v/>
      </c>
      <c r="AF619" s="65" t="str">
        <f ca="1">IFERROR(__xludf.DUMMYFUNCTION("""COMPUTED_VALUE"""),"")</f>
        <v/>
      </c>
      <c r="AG619" s="65" t="str">
        <f ca="1">IFERROR(__xludf.DUMMYFUNCTION("""COMPUTED_VALUE"""),"")</f>
        <v/>
      </c>
    </row>
    <row r="620" spans="1:33" ht="13">
      <c r="A620" s="63">
        <v>6</v>
      </c>
      <c r="B620" s="64" t="str">
        <f ca="1">IFERROR(__xludf.DUMMYFUNCTION("""COMPUTED_VALUE"""),"I.E. LAS VILLAS - LIBERTADORES")</f>
        <v>I.E. LAS VILLAS - LIBERTADORES</v>
      </c>
      <c r="C620" s="65">
        <f ca="1">IFERROR(__xludf.DUMMYFUNCTION("""COMPUTED_VALUE"""),7)</f>
        <v>7</v>
      </c>
      <c r="D620" s="66" t="str">
        <f ca="1">IFERROR(__xludf.DUMMYFUNCTION("""COMPUTED_VALUE"""),"Pendiente por Digitar")</f>
        <v>Pendiente por Digitar</v>
      </c>
      <c r="E620" s="65" t="str">
        <f ca="1">IFERROR(__xludf.DUMMYFUNCTION("""COMPUTED_VALUE"""),"")</f>
        <v/>
      </c>
      <c r="F620" s="65" t="str">
        <f ca="1">IFERROR(__xludf.DUMMYFUNCTION("""COMPUTED_VALUE"""),"")</f>
        <v/>
      </c>
      <c r="G620" s="65" t="str">
        <f ca="1">IFERROR(__xludf.DUMMYFUNCTION("""COMPUTED_VALUE"""),"")</f>
        <v/>
      </c>
      <c r="H620" s="65" t="str">
        <f ca="1">IFERROR(__xludf.DUMMYFUNCTION("""COMPUTED_VALUE"""),"")</f>
        <v/>
      </c>
      <c r="I620" s="65" t="str">
        <f ca="1">IFERROR(__xludf.DUMMYFUNCTION("""COMPUTED_VALUE"""),"")</f>
        <v/>
      </c>
      <c r="J620" s="65" t="str">
        <f ca="1">IFERROR(__xludf.DUMMYFUNCTION("""COMPUTED_VALUE"""),"")</f>
        <v/>
      </c>
      <c r="K620" s="65" t="str">
        <f ca="1">IFERROR(__xludf.DUMMYFUNCTION("""COMPUTED_VALUE"""),"")</f>
        <v/>
      </c>
      <c r="L620" s="65" t="str">
        <f ca="1">IFERROR(__xludf.DUMMYFUNCTION("""COMPUTED_VALUE"""),"")</f>
        <v/>
      </c>
      <c r="M620" s="65" t="str">
        <f ca="1">IFERROR(__xludf.DUMMYFUNCTION("""COMPUTED_VALUE"""),"")</f>
        <v/>
      </c>
      <c r="N620" s="65" t="str">
        <f ca="1">IFERROR(__xludf.DUMMYFUNCTION("""COMPUTED_VALUE"""),"")</f>
        <v/>
      </c>
      <c r="O620" s="65" t="str">
        <f ca="1">IFERROR(__xludf.DUMMYFUNCTION("""COMPUTED_VALUE"""),"")</f>
        <v/>
      </c>
      <c r="P620" s="65" t="str">
        <f ca="1">IFERROR(__xludf.DUMMYFUNCTION("""COMPUTED_VALUE"""),"")</f>
        <v/>
      </c>
      <c r="Q620" s="65" t="str">
        <f ca="1">IFERROR(__xludf.DUMMYFUNCTION("""COMPUTED_VALUE"""),"")</f>
        <v/>
      </c>
      <c r="R620" s="65" t="str">
        <f ca="1">IFERROR(__xludf.DUMMYFUNCTION("""COMPUTED_VALUE"""),"")</f>
        <v/>
      </c>
      <c r="S620" s="65" t="str">
        <f ca="1">IFERROR(__xludf.DUMMYFUNCTION("""COMPUTED_VALUE"""),"")</f>
        <v/>
      </c>
      <c r="T620" s="65" t="str">
        <f ca="1">IFERROR(__xludf.DUMMYFUNCTION("""COMPUTED_VALUE"""),"")</f>
        <v/>
      </c>
      <c r="U620" s="65" t="str">
        <f ca="1">IFERROR(__xludf.DUMMYFUNCTION("""COMPUTED_VALUE"""),"")</f>
        <v/>
      </c>
      <c r="V620" s="65" t="str">
        <f ca="1">IFERROR(__xludf.DUMMYFUNCTION("""COMPUTED_VALUE"""),"")</f>
        <v/>
      </c>
      <c r="W620" s="65" t="str">
        <f ca="1">IFERROR(__xludf.DUMMYFUNCTION("""COMPUTED_VALUE"""),"")</f>
        <v/>
      </c>
      <c r="X620" s="65" t="str">
        <f ca="1">IFERROR(__xludf.DUMMYFUNCTION("""COMPUTED_VALUE"""),"")</f>
        <v/>
      </c>
      <c r="Y620" s="65" t="str">
        <f ca="1">IFERROR(__xludf.DUMMYFUNCTION("""COMPUTED_VALUE"""),"")</f>
        <v/>
      </c>
      <c r="Z620" s="65" t="str">
        <f ca="1">IFERROR(__xludf.DUMMYFUNCTION("""COMPUTED_VALUE"""),"")</f>
        <v/>
      </c>
      <c r="AA620" s="65" t="str">
        <f ca="1">IFERROR(__xludf.DUMMYFUNCTION("""COMPUTED_VALUE"""),"")</f>
        <v/>
      </c>
      <c r="AB620" s="65" t="str">
        <f ca="1">IFERROR(__xludf.DUMMYFUNCTION("""COMPUTED_VALUE"""),"")</f>
        <v/>
      </c>
      <c r="AC620" s="65" t="str">
        <f ca="1">IFERROR(__xludf.DUMMYFUNCTION("""COMPUTED_VALUE"""),"")</f>
        <v/>
      </c>
      <c r="AD620" s="65" t="str">
        <f ca="1">IFERROR(__xludf.DUMMYFUNCTION("""COMPUTED_VALUE"""),"")</f>
        <v/>
      </c>
      <c r="AE620" s="65" t="str">
        <f ca="1">IFERROR(__xludf.DUMMYFUNCTION("""COMPUTED_VALUE"""),"")</f>
        <v/>
      </c>
      <c r="AF620" s="65" t="str">
        <f ca="1">IFERROR(__xludf.DUMMYFUNCTION("""COMPUTED_VALUE"""),"")</f>
        <v/>
      </c>
      <c r="AG620" s="65" t="str">
        <f ca="1">IFERROR(__xludf.DUMMYFUNCTION("""COMPUTED_VALUE"""),"")</f>
        <v/>
      </c>
    </row>
    <row r="621" spans="1:33" ht="13">
      <c r="A621" s="63">
        <v>6</v>
      </c>
      <c r="B621" s="64" t="str">
        <f ca="1">IFERROR(__xludf.DUMMYFUNCTION("""COMPUTED_VALUE"""),"I.E. LAS VILLAS - LIBERTADORES")</f>
        <v>I.E. LAS VILLAS - LIBERTADORES</v>
      </c>
      <c r="C621" s="65">
        <f ca="1">IFERROR(__xludf.DUMMYFUNCTION("""COMPUTED_VALUE"""),8)</f>
        <v>8</v>
      </c>
      <c r="D621" s="66" t="str">
        <f ca="1">IFERROR(__xludf.DUMMYFUNCTION("""COMPUTED_VALUE"""),"Pendiente por Digitar")</f>
        <v>Pendiente por Digitar</v>
      </c>
      <c r="E621" s="65" t="str">
        <f ca="1">IFERROR(__xludf.DUMMYFUNCTION("""COMPUTED_VALUE"""),"")</f>
        <v/>
      </c>
      <c r="F621" s="65" t="str">
        <f ca="1">IFERROR(__xludf.DUMMYFUNCTION("""COMPUTED_VALUE"""),"")</f>
        <v/>
      </c>
      <c r="G621" s="65" t="str">
        <f ca="1">IFERROR(__xludf.DUMMYFUNCTION("""COMPUTED_VALUE"""),"")</f>
        <v/>
      </c>
      <c r="H621" s="65" t="str">
        <f ca="1">IFERROR(__xludf.DUMMYFUNCTION("""COMPUTED_VALUE"""),"")</f>
        <v/>
      </c>
      <c r="I621" s="65" t="str">
        <f ca="1">IFERROR(__xludf.DUMMYFUNCTION("""COMPUTED_VALUE"""),"")</f>
        <v/>
      </c>
      <c r="J621" s="65" t="str">
        <f ca="1">IFERROR(__xludf.DUMMYFUNCTION("""COMPUTED_VALUE"""),"")</f>
        <v/>
      </c>
      <c r="K621" s="65" t="str">
        <f ca="1">IFERROR(__xludf.DUMMYFUNCTION("""COMPUTED_VALUE"""),"")</f>
        <v/>
      </c>
      <c r="L621" s="65" t="str">
        <f ca="1">IFERROR(__xludf.DUMMYFUNCTION("""COMPUTED_VALUE"""),"")</f>
        <v/>
      </c>
      <c r="M621" s="65" t="str">
        <f ca="1">IFERROR(__xludf.DUMMYFUNCTION("""COMPUTED_VALUE"""),"")</f>
        <v/>
      </c>
      <c r="N621" s="65" t="str">
        <f ca="1">IFERROR(__xludf.DUMMYFUNCTION("""COMPUTED_VALUE"""),"")</f>
        <v/>
      </c>
      <c r="O621" s="65" t="str">
        <f ca="1">IFERROR(__xludf.DUMMYFUNCTION("""COMPUTED_VALUE"""),"")</f>
        <v/>
      </c>
      <c r="P621" s="65" t="str">
        <f ca="1">IFERROR(__xludf.DUMMYFUNCTION("""COMPUTED_VALUE"""),"")</f>
        <v/>
      </c>
      <c r="Q621" s="65" t="str">
        <f ca="1">IFERROR(__xludf.DUMMYFUNCTION("""COMPUTED_VALUE"""),"")</f>
        <v/>
      </c>
      <c r="R621" s="65" t="str">
        <f ca="1">IFERROR(__xludf.DUMMYFUNCTION("""COMPUTED_VALUE"""),"")</f>
        <v/>
      </c>
      <c r="S621" s="65" t="str">
        <f ca="1">IFERROR(__xludf.DUMMYFUNCTION("""COMPUTED_VALUE"""),"")</f>
        <v/>
      </c>
      <c r="T621" s="65" t="str">
        <f ca="1">IFERROR(__xludf.DUMMYFUNCTION("""COMPUTED_VALUE"""),"")</f>
        <v/>
      </c>
      <c r="U621" s="65" t="str">
        <f ca="1">IFERROR(__xludf.DUMMYFUNCTION("""COMPUTED_VALUE"""),"")</f>
        <v/>
      </c>
      <c r="V621" s="65" t="str">
        <f ca="1">IFERROR(__xludf.DUMMYFUNCTION("""COMPUTED_VALUE"""),"")</f>
        <v/>
      </c>
      <c r="W621" s="65" t="str">
        <f ca="1">IFERROR(__xludf.DUMMYFUNCTION("""COMPUTED_VALUE"""),"")</f>
        <v/>
      </c>
      <c r="X621" s="65" t="str">
        <f ca="1">IFERROR(__xludf.DUMMYFUNCTION("""COMPUTED_VALUE"""),"")</f>
        <v/>
      </c>
      <c r="Y621" s="65" t="str">
        <f ca="1">IFERROR(__xludf.DUMMYFUNCTION("""COMPUTED_VALUE"""),"")</f>
        <v/>
      </c>
      <c r="Z621" s="65" t="str">
        <f ca="1">IFERROR(__xludf.DUMMYFUNCTION("""COMPUTED_VALUE"""),"")</f>
        <v/>
      </c>
      <c r="AA621" s="65" t="str">
        <f ca="1">IFERROR(__xludf.DUMMYFUNCTION("""COMPUTED_VALUE"""),"")</f>
        <v/>
      </c>
      <c r="AB621" s="65" t="str">
        <f ca="1">IFERROR(__xludf.DUMMYFUNCTION("""COMPUTED_VALUE"""),"")</f>
        <v/>
      </c>
      <c r="AC621" s="65" t="str">
        <f ca="1">IFERROR(__xludf.DUMMYFUNCTION("""COMPUTED_VALUE"""),"")</f>
        <v/>
      </c>
      <c r="AD621" s="65" t="str">
        <f ca="1">IFERROR(__xludf.DUMMYFUNCTION("""COMPUTED_VALUE"""),"")</f>
        <v/>
      </c>
      <c r="AE621" s="65" t="str">
        <f ca="1">IFERROR(__xludf.DUMMYFUNCTION("""COMPUTED_VALUE"""),"")</f>
        <v/>
      </c>
      <c r="AF621" s="65" t="str">
        <f ca="1">IFERROR(__xludf.DUMMYFUNCTION("""COMPUTED_VALUE"""),"")</f>
        <v/>
      </c>
      <c r="AG621" s="65" t="str">
        <f ca="1">IFERROR(__xludf.DUMMYFUNCTION("""COMPUTED_VALUE"""),"")</f>
        <v/>
      </c>
    </row>
    <row r="622" spans="1:33" ht="13">
      <c r="A622" s="63">
        <v>6</v>
      </c>
      <c r="B622" s="64" t="str">
        <f ca="1">IFERROR(__xludf.DUMMYFUNCTION("""COMPUTED_VALUE"""),"I.E. LAS VILLAS - LIBERTADORES")</f>
        <v>I.E. LAS VILLAS - LIBERTADORES</v>
      </c>
      <c r="C622" s="65">
        <f ca="1">IFERROR(__xludf.DUMMYFUNCTION("""COMPUTED_VALUE"""),9)</f>
        <v>9</v>
      </c>
      <c r="D622" s="66" t="str">
        <f ca="1">IFERROR(__xludf.DUMMYFUNCTION("""COMPUTED_VALUE"""),"Pendiente por Digitar")</f>
        <v>Pendiente por Digitar</v>
      </c>
      <c r="E622" s="65" t="str">
        <f ca="1">IFERROR(__xludf.DUMMYFUNCTION("""COMPUTED_VALUE"""),"")</f>
        <v/>
      </c>
      <c r="F622" s="65" t="str">
        <f ca="1">IFERROR(__xludf.DUMMYFUNCTION("""COMPUTED_VALUE"""),"")</f>
        <v/>
      </c>
      <c r="G622" s="65" t="str">
        <f ca="1">IFERROR(__xludf.DUMMYFUNCTION("""COMPUTED_VALUE"""),"")</f>
        <v/>
      </c>
      <c r="H622" s="65" t="str">
        <f ca="1">IFERROR(__xludf.DUMMYFUNCTION("""COMPUTED_VALUE"""),"")</f>
        <v/>
      </c>
      <c r="I622" s="65" t="str">
        <f ca="1">IFERROR(__xludf.DUMMYFUNCTION("""COMPUTED_VALUE"""),"")</f>
        <v/>
      </c>
      <c r="J622" s="65" t="str">
        <f ca="1">IFERROR(__xludf.DUMMYFUNCTION("""COMPUTED_VALUE"""),"")</f>
        <v/>
      </c>
      <c r="K622" s="65" t="str">
        <f ca="1">IFERROR(__xludf.DUMMYFUNCTION("""COMPUTED_VALUE"""),"")</f>
        <v/>
      </c>
      <c r="L622" s="65" t="str">
        <f ca="1">IFERROR(__xludf.DUMMYFUNCTION("""COMPUTED_VALUE"""),"")</f>
        <v/>
      </c>
      <c r="M622" s="65" t="str">
        <f ca="1">IFERROR(__xludf.DUMMYFUNCTION("""COMPUTED_VALUE"""),"")</f>
        <v/>
      </c>
      <c r="N622" s="65" t="str">
        <f ca="1">IFERROR(__xludf.DUMMYFUNCTION("""COMPUTED_VALUE"""),"")</f>
        <v/>
      </c>
      <c r="O622" s="65" t="str">
        <f ca="1">IFERROR(__xludf.DUMMYFUNCTION("""COMPUTED_VALUE"""),"")</f>
        <v/>
      </c>
      <c r="P622" s="65" t="str">
        <f ca="1">IFERROR(__xludf.DUMMYFUNCTION("""COMPUTED_VALUE"""),"")</f>
        <v/>
      </c>
      <c r="Q622" s="65" t="str">
        <f ca="1">IFERROR(__xludf.DUMMYFUNCTION("""COMPUTED_VALUE"""),"")</f>
        <v/>
      </c>
      <c r="R622" s="65" t="str">
        <f ca="1">IFERROR(__xludf.DUMMYFUNCTION("""COMPUTED_VALUE"""),"")</f>
        <v/>
      </c>
      <c r="S622" s="65" t="str">
        <f ca="1">IFERROR(__xludf.DUMMYFUNCTION("""COMPUTED_VALUE"""),"")</f>
        <v/>
      </c>
      <c r="T622" s="65" t="str">
        <f ca="1">IFERROR(__xludf.DUMMYFUNCTION("""COMPUTED_VALUE"""),"")</f>
        <v/>
      </c>
      <c r="U622" s="65" t="str">
        <f ca="1">IFERROR(__xludf.DUMMYFUNCTION("""COMPUTED_VALUE"""),"")</f>
        <v/>
      </c>
      <c r="V622" s="65" t="str">
        <f ca="1">IFERROR(__xludf.DUMMYFUNCTION("""COMPUTED_VALUE"""),"")</f>
        <v/>
      </c>
      <c r="W622" s="65" t="str">
        <f ca="1">IFERROR(__xludf.DUMMYFUNCTION("""COMPUTED_VALUE"""),"")</f>
        <v/>
      </c>
      <c r="X622" s="65" t="str">
        <f ca="1">IFERROR(__xludf.DUMMYFUNCTION("""COMPUTED_VALUE"""),"")</f>
        <v/>
      </c>
      <c r="Y622" s="65" t="str">
        <f ca="1">IFERROR(__xludf.DUMMYFUNCTION("""COMPUTED_VALUE"""),"")</f>
        <v/>
      </c>
      <c r="Z622" s="65" t="str">
        <f ca="1">IFERROR(__xludf.DUMMYFUNCTION("""COMPUTED_VALUE"""),"")</f>
        <v/>
      </c>
      <c r="AA622" s="65" t="str">
        <f ca="1">IFERROR(__xludf.DUMMYFUNCTION("""COMPUTED_VALUE"""),"")</f>
        <v/>
      </c>
      <c r="AB622" s="65" t="str">
        <f ca="1">IFERROR(__xludf.DUMMYFUNCTION("""COMPUTED_VALUE"""),"")</f>
        <v/>
      </c>
      <c r="AC622" s="65" t="str">
        <f ca="1">IFERROR(__xludf.DUMMYFUNCTION("""COMPUTED_VALUE"""),"")</f>
        <v/>
      </c>
      <c r="AD622" s="65" t="str">
        <f ca="1">IFERROR(__xludf.DUMMYFUNCTION("""COMPUTED_VALUE"""),"")</f>
        <v/>
      </c>
      <c r="AE622" s="65" t="str">
        <f ca="1">IFERROR(__xludf.DUMMYFUNCTION("""COMPUTED_VALUE"""),"")</f>
        <v/>
      </c>
      <c r="AF622" s="65" t="str">
        <f ca="1">IFERROR(__xludf.DUMMYFUNCTION("""COMPUTED_VALUE"""),"")</f>
        <v/>
      </c>
      <c r="AG622" s="65" t="str">
        <f ca="1">IFERROR(__xludf.DUMMYFUNCTION("""COMPUTED_VALUE"""),"")</f>
        <v/>
      </c>
    </row>
    <row r="623" spans="1:33" ht="13">
      <c r="A623" s="63">
        <v>6</v>
      </c>
      <c r="B623" s="64" t="str">
        <f ca="1">IFERROR(__xludf.DUMMYFUNCTION("""COMPUTED_VALUE"""),"I.E. LAS VILLAS - LIBERTADORES")</f>
        <v>I.E. LAS VILLAS - LIBERTADORES</v>
      </c>
      <c r="C623" s="65">
        <f ca="1">IFERROR(__xludf.DUMMYFUNCTION("""COMPUTED_VALUE"""),10)</f>
        <v>10</v>
      </c>
      <c r="D623" s="66" t="str">
        <f ca="1">IFERROR(__xludf.DUMMYFUNCTION("""COMPUTED_VALUE"""),"Pendiente por Digitar")</f>
        <v>Pendiente por Digitar</v>
      </c>
      <c r="E623" s="65" t="str">
        <f ca="1">IFERROR(__xludf.DUMMYFUNCTION("""COMPUTED_VALUE"""),"")</f>
        <v/>
      </c>
      <c r="F623" s="65" t="str">
        <f ca="1">IFERROR(__xludf.DUMMYFUNCTION("""COMPUTED_VALUE"""),"")</f>
        <v/>
      </c>
      <c r="G623" s="65" t="str">
        <f ca="1">IFERROR(__xludf.DUMMYFUNCTION("""COMPUTED_VALUE"""),"")</f>
        <v/>
      </c>
      <c r="H623" s="65" t="str">
        <f ca="1">IFERROR(__xludf.DUMMYFUNCTION("""COMPUTED_VALUE"""),"")</f>
        <v/>
      </c>
      <c r="I623" s="65" t="str">
        <f ca="1">IFERROR(__xludf.DUMMYFUNCTION("""COMPUTED_VALUE"""),"")</f>
        <v/>
      </c>
      <c r="J623" s="65" t="str">
        <f ca="1">IFERROR(__xludf.DUMMYFUNCTION("""COMPUTED_VALUE"""),"")</f>
        <v/>
      </c>
      <c r="K623" s="65" t="str">
        <f ca="1">IFERROR(__xludf.DUMMYFUNCTION("""COMPUTED_VALUE"""),"")</f>
        <v/>
      </c>
      <c r="L623" s="65" t="str">
        <f ca="1">IFERROR(__xludf.DUMMYFUNCTION("""COMPUTED_VALUE"""),"")</f>
        <v/>
      </c>
      <c r="M623" s="65" t="str">
        <f ca="1">IFERROR(__xludf.DUMMYFUNCTION("""COMPUTED_VALUE"""),"")</f>
        <v/>
      </c>
      <c r="N623" s="65" t="str">
        <f ca="1">IFERROR(__xludf.DUMMYFUNCTION("""COMPUTED_VALUE"""),"")</f>
        <v/>
      </c>
      <c r="O623" s="65" t="str">
        <f ca="1">IFERROR(__xludf.DUMMYFUNCTION("""COMPUTED_VALUE"""),"")</f>
        <v/>
      </c>
      <c r="P623" s="65" t="str">
        <f ca="1">IFERROR(__xludf.DUMMYFUNCTION("""COMPUTED_VALUE"""),"")</f>
        <v/>
      </c>
      <c r="Q623" s="65" t="str">
        <f ca="1">IFERROR(__xludf.DUMMYFUNCTION("""COMPUTED_VALUE"""),"")</f>
        <v/>
      </c>
      <c r="R623" s="65" t="str">
        <f ca="1">IFERROR(__xludf.DUMMYFUNCTION("""COMPUTED_VALUE"""),"")</f>
        <v/>
      </c>
      <c r="S623" s="65" t="str">
        <f ca="1">IFERROR(__xludf.DUMMYFUNCTION("""COMPUTED_VALUE"""),"")</f>
        <v/>
      </c>
      <c r="T623" s="65" t="str">
        <f ca="1">IFERROR(__xludf.DUMMYFUNCTION("""COMPUTED_VALUE"""),"")</f>
        <v/>
      </c>
      <c r="U623" s="65" t="str">
        <f ca="1">IFERROR(__xludf.DUMMYFUNCTION("""COMPUTED_VALUE"""),"")</f>
        <v/>
      </c>
      <c r="V623" s="65" t="str">
        <f ca="1">IFERROR(__xludf.DUMMYFUNCTION("""COMPUTED_VALUE"""),"")</f>
        <v/>
      </c>
      <c r="W623" s="65" t="str">
        <f ca="1">IFERROR(__xludf.DUMMYFUNCTION("""COMPUTED_VALUE"""),"")</f>
        <v/>
      </c>
      <c r="X623" s="65" t="str">
        <f ca="1">IFERROR(__xludf.DUMMYFUNCTION("""COMPUTED_VALUE"""),"")</f>
        <v/>
      </c>
      <c r="Y623" s="65" t="str">
        <f ca="1">IFERROR(__xludf.DUMMYFUNCTION("""COMPUTED_VALUE"""),"")</f>
        <v/>
      </c>
      <c r="Z623" s="65" t="str">
        <f ca="1">IFERROR(__xludf.DUMMYFUNCTION("""COMPUTED_VALUE"""),"")</f>
        <v/>
      </c>
      <c r="AA623" s="65" t="str">
        <f ca="1">IFERROR(__xludf.DUMMYFUNCTION("""COMPUTED_VALUE"""),"")</f>
        <v/>
      </c>
      <c r="AB623" s="65" t="str">
        <f ca="1">IFERROR(__xludf.DUMMYFUNCTION("""COMPUTED_VALUE"""),"")</f>
        <v/>
      </c>
      <c r="AC623" s="65" t="str">
        <f ca="1">IFERROR(__xludf.DUMMYFUNCTION("""COMPUTED_VALUE"""),"")</f>
        <v/>
      </c>
      <c r="AD623" s="65" t="str">
        <f ca="1">IFERROR(__xludf.DUMMYFUNCTION("""COMPUTED_VALUE"""),"")</f>
        <v/>
      </c>
      <c r="AE623" s="65" t="str">
        <f ca="1">IFERROR(__xludf.DUMMYFUNCTION("""COMPUTED_VALUE"""),"")</f>
        <v/>
      </c>
      <c r="AF623" s="65" t="str">
        <f ca="1">IFERROR(__xludf.DUMMYFUNCTION("""COMPUTED_VALUE"""),"")</f>
        <v/>
      </c>
      <c r="AG623" s="65" t="str">
        <f ca="1">IFERROR(__xludf.DUMMYFUNCTION("""COMPUTED_VALUE"""),"")</f>
        <v/>
      </c>
    </row>
    <row r="624" spans="1:33" ht="13">
      <c r="A624" s="63">
        <v>6</v>
      </c>
      <c r="B624" s="64" t="str">
        <f ca="1">IFERROR(__xludf.DUMMYFUNCTION("""COMPUTED_VALUE"""),"I.E. LAS VILLAS - LIBERTADORES")</f>
        <v>I.E. LAS VILLAS - LIBERTADORES</v>
      </c>
      <c r="C624" s="65">
        <f ca="1">IFERROR(__xludf.DUMMYFUNCTION("""COMPUTED_VALUE"""),11)</f>
        <v>11</v>
      </c>
      <c r="D624" s="66" t="str">
        <f ca="1">IFERROR(__xludf.DUMMYFUNCTION("""COMPUTED_VALUE"""),"Pendiente por Digitar")</f>
        <v>Pendiente por Digitar</v>
      </c>
      <c r="E624" s="65" t="str">
        <f ca="1">IFERROR(__xludf.DUMMYFUNCTION("""COMPUTED_VALUE"""),"")</f>
        <v/>
      </c>
      <c r="F624" s="65" t="str">
        <f ca="1">IFERROR(__xludf.DUMMYFUNCTION("""COMPUTED_VALUE"""),"")</f>
        <v/>
      </c>
      <c r="G624" s="65" t="str">
        <f ca="1">IFERROR(__xludf.DUMMYFUNCTION("""COMPUTED_VALUE"""),"")</f>
        <v/>
      </c>
      <c r="H624" s="65" t="str">
        <f ca="1">IFERROR(__xludf.DUMMYFUNCTION("""COMPUTED_VALUE"""),"")</f>
        <v/>
      </c>
      <c r="I624" s="65" t="str">
        <f ca="1">IFERROR(__xludf.DUMMYFUNCTION("""COMPUTED_VALUE"""),"")</f>
        <v/>
      </c>
      <c r="J624" s="65" t="str">
        <f ca="1">IFERROR(__xludf.DUMMYFUNCTION("""COMPUTED_VALUE"""),"")</f>
        <v/>
      </c>
      <c r="K624" s="65" t="str">
        <f ca="1">IFERROR(__xludf.DUMMYFUNCTION("""COMPUTED_VALUE"""),"")</f>
        <v/>
      </c>
      <c r="L624" s="65" t="str">
        <f ca="1">IFERROR(__xludf.DUMMYFUNCTION("""COMPUTED_VALUE"""),"")</f>
        <v/>
      </c>
      <c r="M624" s="65" t="str">
        <f ca="1">IFERROR(__xludf.DUMMYFUNCTION("""COMPUTED_VALUE"""),"")</f>
        <v/>
      </c>
      <c r="N624" s="65" t="str">
        <f ca="1">IFERROR(__xludf.DUMMYFUNCTION("""COMPUTED_VALUE"""),"")</f>
        <v/>
      </c>
      <c r="O624" s="65" t="str">
        <f ca="1">IFERROR(__xludf.DUMMYFUNCTION("""COMPUTED_VALUE"""),"")</f>
        <v/>
      </c>
      <c r="P624" s="65" t="str">
        <f ca="1">IFERROR(__xludf.DUMMYFUNCTION("""COMPUTED_VALUE"""),"")</f>
        <v/>
      </c>
      <c r="Q624" s="65" t="str">
        <f ca="1">IFERROR(__xludf.DUMMYFUNCTION("""COMPUTED_VALUE"""),"")</f>
        <v/>
      </c>
      <c r="R624" s="65" t="str">
        <f ca="1">IFERROR(__xludf.DUMMYFUNCTION("""COMPUTED_VALUE"""),"")</f>
        <v/>
      </c>
      <c r="S624" s="65" t="str">
        <f ca="1">IFERROR(__xludf.DUMMYFUNCTION("""COMPUTED_VALUE"""),"")</f>
        <v/>
      </c>
      <c r="T624" s="65" t="str">
        <f ca="1">IFERROR(__xludf.DUMMYFUNCTION("""COMPUTED_VALUE"""),"")</f>
        <v/>
      </c>
      <c r="U624" s="65" t="str">
        <f ca="1">IFERROR(__xludf.DUMMYFUNCTION("""COMPUTED_VALUE"""),"")</f>
        <v/>
      </c>
      <c r="V624" s="65" t="str">
        <f ca="1">IFERROR(__xludf.DUMMYFUNCTION("""COMPUTED_VALUE"""),"")</f>
        <v/>
      </c>
      <c r="W624" s="65" t="str">
        <f ca="1">IFERROR(__xludf.DUMMYFUNCTION("""COMPUTED_VALUE"""),"")</f>
        <v/>
      </c>
      <c r="X624" s="65" t="str">
        <f ca="1">IFERROR(__xludf.DUMMYFUNCTION("""COMPUTED_VALUE"""),"")</f>
        <v/>
      </c>
      <c r="Y624" s="65" t="str">
        <f ca="1">IFERROR(__xludf.DUMMYFUNCTION("""COMPUTED_VALUE"""),"")</f>
        <v/>
      </c>
      <c r="Z624" s="65" t="str">
        <f ca="1">IFERROR(__xludf.DUMMYFUNCTION("""COMPUTED_VALUE"""),"")</f>
        <v/>
      </c>
      <c r="AA624" s="65" t="str">
        <f ca="1">IFERROR(__xludf.DUMMYFUNCTION("""COMPUTED_VALUE"""),"")</f>
        <v/>
      </c>
      <c r="AB624" s="65" t="str">
        <f ca="1">IFERROR(__xludf.DUMMYFUNCTION("""COMPUTED_VALUE"""),"")</f>
        <v/>
      </c>
      <c r="AC624" s="65" t="str">
        <f ca="1">IFERROR(__xludf.DUMMYFUNCTION("""COMPUTED_VALUE"""),"")</f>
        <v/>
      </c>
      <c r="AD624" s="65" t="str">
        <f ca="1">IFERROR(__xludf.DUMMYFUNCTION("""COMPUTED_VALUE"""),"")</f>
        <v/>
      </c>
      <c r="AE624" s="65" t="str">
        <f ca="1">IFERROR(__xludf.DUMMYFUNCTION("""COMPUTED_VALUE"""),"")</f>
        <v/>
      </c>
      <c r="AF624" s="65" t="str">
        <f ca="1">IFERROR(__xludf.DUMMYFUNCTION("""COMPUTED_VALUE"""),"")</f>
        <v/>
      </c>
      <c r="AG624" s="65" t="str">
        <f ca="1">IFERROR(__xludf.DUMMYFUNCTION("""COMPUTED_VALUE"""),"")</f>
        <v/>
      </c>
    </row>
    <row r="625" spans="1:33" ht="13">
      <c r="A625" s="63">
        <v>6</v>
      </c>
      <c r="B625" s="64" t="str">
        <f ca="1">IFERROR(__xludf.DUMMYFUNCTION("""COMPUTED_VALUE"""),"I.E. LAS VILLAS - LIBERTADORES")</f>
        <v>I.E. LAS VILLAS - LIBERTADORES</v>
      </c>
      <c r="C625" s="65">
        <f ca="1">IFERROR(__xludf.DUMMYFUNCTION("""COMPUTED_VALUE"""),12)</f>
        <v>12</v>
      </c>
      <c r="D625" s="66" t="str">
        <f ca="1">IFERROR(__xludf.DUMMYFUNCTION("""COMPUTED_VALUE"""),"Pendiente por Digitar")</f>
        <v>Pendiente por Digitar</v>
      </c>
      <c r="E625" s="65" t="str">
        <f ca="1">IFERROR(__xludf.DUMMYFUNCTION("""COMPUTED_VALUE"""),"")</f>
        <v/>
      </c>
      <c r="F625" s="65" t="str">
        <f ca="1">IFERROR(__xludf.DUMMYFUNCTION("""COMPUTED_VALUE"""),"")</f>
        <v/>
      </c>
      <c r="G625" s="65" t="str">
        <f ca="1">IFERROR(__xludf.DUMMYFUNCTION("""COMPUTED_VALUE"""),"")</f>
        <v/>
      </c>
      <c r="H625" s="65" t="str">
        <f ca="1">IFERROR(__xludf.DUMMYFUNCTION("""COMPUTED_VALUE"""),"")</f>
        <v/>
      </c>
      <c r="I625" s="65" t="str">
        <f ca="1">IFERROR(__xludf.DUMMYFUNCTION("""COMPUTED_VALUE"""),"")</f>
        <v/>
      </c>
      <c r="J625" s="65" t="str">
        <f ca="1">IFERROR(__xludf.DUMMYFUNCTION("""COMPUTED_VALUE"""),"")</f>
        <v/>
      </c>
      <c r="K625" s="65" t="str">
        <f ca="1">IFERROR(__xludf.DUMMYFUNCTION("""COMPUTED_VALUE"""),"")</f>
        <v/>
      </c>
      <c r="L625" s="65" t="str">
        <f ca="1">IFERROR(__xludf.DUMMYFUNCTION("""COMPUTED_VALUE"""),"")</f>
        <v/>
      </c>
      <c r="M625" s="65" t="str">
        <f ca="1">IFERROR(__xludf.DUMMYFUNCTION("""COMPUTED_VALUE"""),"")</f>
        <v/>
      </c>
      <c r="N625" s="65" t="str">
        <f ca="1">IFERROR(__xludf.DUMMYFUNCTION("""COMPUTED_VALUE"""),"")</f>
        <v/>
      </c>
      <c r="O625" s="65" t="str">
        <f ca="1">IFERROR(__xludf.DUMMYFUNCTION("""COMPUTED_VALUE"""),"")</f>
        <v/>
      </c>
      <c r="P625" s="65" t="str">
        <f ca="1">IFERROR(__xludf.DUMMYFUNCTION("""COMPUTED_VALUE"""),"")</f>
        <v/>
      </c>
      <c r="Q625" s="65" t="str">
        <f ca="1">IFERROR(__xludf.DUMMYFUNCTION("""COMPUTED_VALUE"""),"")</f>
        <v/>
      </c>
      <c r="R625" s="65" t="str">
        <f ca="1">IFERROR(__xludf.DUMMYFUNCTION("""COMPUTED_VALUE"""),"")</f>
        <v/>
      </c>
      <c r="S625" s="65" t="str">
        <f ca="1">IFERROR(__xludf.DUMMYFUNCTION("""COMPUTED_VALUE"""),"")</f>
        <v/>
      </c>
      <c r="T625" s="65" t="str">
        <f ca="1">IFERROR(__xludf.DUMMYFUNCTION("""COMPUTED_VALUE"""),"")</f>
        <v/>
      </c>
      <c r="U625" s="65" t="str">
        <f ca="1">IFERROR(__xludf.DUMMYFUNCTION("""COMPUTED_VALUE"""),"")</f>
        <v/>
      </c>
      <c r="V625" s="65" t="str">
        <f ca="1">IFERROR(__xludf.DUMMYFUNCTION("""COMPUTED_VALUE"""),"")</f>
        <v/>
      </c>
      <c r="W625" s="65" t="str">
        <f ca="1">IFERROR(__xludf.DUMMYFUNCTION("""COMPUTED_VALUE"""),"")</f>
        <v/>
      </c>
      <c r="X625" s="65" t="str">
        <f ca="1">IFERROR(__xludf.DUMMYFUNCTION("""COMPUTED_VALUE"""),"")</f>
        <v/>
      </c>
      <c r="Y625" s="65" t="str">
        <f ca="1">IFERROR(__xludf.DUMMYFUNCTION("""COMPUTED_VALUE"""),"")</f>
        <v/>
      </c>
      <c r="Z625" s="65" t="str">
        <f ca="1">IFERROR(__xludf.DUMMYFUNCTION("""COMPUTED_VALUE"""),"")</f>
        <v/>
      </c>
      <c r="AA625" s="65" t="str">
        <f ca="1">IFERROR(__xludf.DUMMYFUNCTION("""COMPUTED_VALUE"""),"")</f>
        <v/>
      </c>
      <c r="AB625" s="65" t="str">
        <f ca="1">IFERROR(__xludf.DUMMYFUNCTION("""COMPUTED_VALUE"""),"")</f>
        <v/>
      </c>
      <c r="AC625" s="65" t="str">
        <f ca="1">IFERROR(__xludf.DUMMYFUNCTION("""COMPUTED_VALUE"""),"")</f>
        <v/>
      </c>
      <c r="AD625" s="65" t="str">
        <f ca="1">IFERROR(__xludf.DUMMYFUNCTION("""COMPUTED_VALUE"""),"")</f>
        <v/>
      </c>
      <c r="AE625" s="65" t="str">
        <f ca="1">IFERROR(__xludf.DUMMYFUNCTION("""COMPUTED_VALUE"""),"")</f>
        <v/>
      </c>
      <c r="AF625" s="65" t="str">
        <f ca="1">IFERROR(__xludf.DUMMYFUNCTION("""COMPUTED_VALUE"""),"")</f>
        <v/>
      </c>
      <c r="AG625" s="65" t="str">
        <f ca="1">IFERROR(__xludf.DUMMYFUNCTION("""COMPUTED_VALUE"""),"")</f>
        <v/>
      </c>
    </row>
    <row r="626" spans="1:33" ht="13">
      <c r="A626" s="63">
        <v>6</v>
      </c>
      <c r="B626" s="64" t="str">
        <f ca="1">IFERROR(__xludf.DUMMYFUNCTION("""COMPUTED_VALUE"""),"I.E. LAS VILLAS - LIBERTADORES")</f>
        <v>I.E. LAS VILLAS - LIBERTADORES</v>
      </c>
      <c r="C626" s="65">
        <f ca="1">IFERROR(__xludf.DUMMYFUNCTION("""COMPUTED_VALUE"""),13)</f>
        <v>13</v>
      </c>
      <c r="D626" s="66" t="str">
        <f ca="1">IFERROR(__xludf.DUMMYFUNCTION("""COMPUTED_VALUE"""),"Pendiente por Digitar")</f>
        <v>Pendiente por Digitar</v>
      </c>
      <c r="E626" s="65" t="str">
        <f ca="1">IFERROR(__xludf.DUMMYFUNCTION("""COMPUTED_VALUE"""),"")</f>
        <v/>
      </c>
      <c r="F626" s="65" t="str">
        <f ca="1">IFERROR(__xludf.DUMMYFUNCTION("""COMPUTED_VALUE"""),"")</f>
        <v/>
      </c>
      <c r="G626" s="65" t="str">
        <f ca="1">IFERROR(__xludf.DUMMYFUNCTION("""COMPUTED_VALUE"""),"")</f>
        <v/>
      </c>
      <c r="H626" s="65" t="str">
        <f ca="1">IFERROR(__xludf.DUMMYFUNCTION("""COMPUTED_VALUE"""),"")</f>
        <v/>
      </c>
      <c r="I626" s="65" t="str">
        <f ca="1">IFERROR(__xludf.DUMMYFUNCTION("""COMPUTED_VALUE"""),"")</f>
        <v/>
      </c>
      <c r="J626" s="65" t="str">
        <f ca="1">IFERROR(__xludf.DUMMYFUNCTION("""COMPUTED_VALUE"""),"")</f>
        <v/>
      </c>
      <c r="K626" s="65" t="str">
        <f ca="1">IFERROR(__xludf.DUMMYFUNCTION("""COMPUTED_VALUE"""),"")</f>
        <v/>
      </c>
      <c r="L626" s="65" t="str">
        <f ca="1">IFERROR(__xludf.DUMMYFUNCTION("""COMPUTED_VALUE"""),"")</f>
        <v/>
      </c>
      <c r="M626" s="65" t="str">
        <f ca="1">IFERROR(__xludf.DUMMYFUNCTION("""COMPUTED_VALUE"""),"")</f>
        <v/>
      </c>
      <c r="N626" s="65" t="str">
        <f ca="1">IFERROR(__xludf.DUMMYFUNCTION("""COMPUTED_VALUE"""),"")</f>
        <v/>
      </c>
      <c r="O626" s="65" t="str">
        <f ca="1">IFERROR(__xludf.DUMMYFUNCTION("""COMPUTED_VALUE"""),"")</f>
        <v/>
      </c>
      <c r="P626" s="65" t="str">
        <f ca="1">IFERROR(__xludf.DUMMYFUNCTION("""COMPUTED_VALUE"""),"")</f>
        <v/>
      </c>
      <c r="Q626" s="65" t="str">
        <f ca="1">IFERROR(__xludf.DUMMYFUNCTION("""COMPUTED_VALUE"""),"")</f>
        <v/>
      </c>
      <c r="R626" s="65" t="str">
        <f ca="1">IFERROR(__xludf.DUMMYFUNCTION("""COMPUTED_VALUE"""),"")</f>
        <v/>
      </c>
      <c r="S626" s="65" t="str">
        <f ca="1">IFERROR(__xludf.DUMMYFUNCTION("""COMPUTED_VALUE"""),"")</f>
        <v/>
      </c>
      <c r="T626" s="65" t="str">
        <f ca="1">IFERROR(__xludf.DUMMYFUNCTION("""COMPUTED_VALUE"""),"")</f>
        <v/>
      </c>
      <c r="U626" s="65" t="str">
        <f ca="1">IFERROR(__xludf.DUMMYFUNCTION("""COMPUTED_VALUE"""),"")</f>
        <v/>
      </c>
      <c r="V626" s="65" t="str">
        <f ca="1">IFERROR(__xludf.DUMMYFUNCTION("""COMPUTED_VALUE"""),"")</f>
        <v/>
      </c>
      <c r="W626" s="65" t="str">
        <f ca="1">IFERROR(__xludf.DUMMYFUNCTION("""COMPUTED_VALUE"""),"")</f>
        <v/>
      </c>
      <c r="X626" s="65" t="str">
        <f ca="1">IFERROR(__xludf.DUMMYFUNCTION("""COMPUTED_VALUE"""),"")</f>
        <v/>
      </c>
      <c r="Y626" s="65" t="str">
        <f ca="1">IFERROR(__xludf.DUMMYFUNCTION("""COMPUTED_VALUE"""),"")</f>
        <v/>
      </c>
      <c r="Z626" s="65" t="str">
        <f ca="1">IFERROR(__xludf.DUMMYFUNCTION("""COMPUTED_VALUE"""),"")</f>
        <v/>
      </c>
      <c r="AA626" s="65" t="str">
        <f ca="1">IFERROR(__xludf.DUMMYFUNCTION("""COMPUTED_VALUE"""),"")</f>
        <v/>
      </c>
      <c r="AB626" s="65" t="str">
        <f ca="1">IFERROR(__xludf.DUMMYFUNCTION("""COMPUTED_VALUE"""),"")</f>
        <v/>
      </c>
      <c r="AC626" s="65" t="str">
        <f ca="1">IFERROR(__xludf.DUMMYFUNCTION("""COMPUTED_VALUE"""),"")</f>
        <v/>
      </c>
      <c r="AD626" s="65" t="str">
        <f ca="1">IFERROR(__xludf.DUMMYFUNCTION("""COMPUTED_VALUE"""),"")</f>
        <v/>
      </c>
      <c r="AE626" s="65" t="str">
        <f ca="1">IFERROR(__xludf.DUMMYFUNCTION("""COMPUTED_VALUE"""),"")</f>
        <v/>
      </c>
      <c r="AF626" s="65" t="str">
        <f ca="1">IFERROR(__xludf.DUMMYFUNCTION("""COMPUTED_VALUE"""),"")</f>
        <v/>
      </c>
      <c r="AG626" s="65" t="str">
        <f ca="1">IFERROR(__xludf.DUMMYFUNCTION("""COMPUTED_VALUE"""),"")</f>
        <v/>
      </c>
    </row>
    <row r="627" spans="1:33" ht="13">
      <c r="A627" s="63">
        <v>6</v>
      </c>
      <c r="B627" s="64" t="str">
        <f ca="1">IFERROR(__xludf.DUMMYFUNCTION("""COMPUTED_VALUE"""),"I.E. LAS VILLAS - LIBERTADORES")</f>
        <v>I.E. LAS VILLAS - LIBERTADORES</v>
      </c>
      <c r="C627" s="65">
        <f ca="1">IFERROR(__xludf.DUMMYFUNCTION("""COMPUTED_VALUE"""),14)</f>
        <v>14</v>
      </c>
      <c r="D627" s="66" t="str">
        <f ca="1">IFERROR(__xludf.DUMMYFUNCTION("""COMPUTED_VALUE"""),"Pendiente por Digitar")</f>
        <v>Pendiente por Digitar</v>
      </c>
      <c r="E627" s="65" t="str">
        <f ca="1">IFERROR(__xludf.DUMMYFUNCTION("""COMPUTED_VALUE"""),"")</f>
        <v/>
      </c>
      <c r="F627" s="65" t="str">
        <f ca="1">IFERROR(__xludf.DUMMYFUNCTION("""COMPUTED_VALUE"""),"")</f>
        <v/>
      </c>
      <c r="G627" s="65" t="str">
        <f ca="1">IFERROR(__xludf.DUMMYFUNCTION("""COMPUTED_VALUE"""),"")</f>
        <v/>
      </c>
      <c r="H627" s="65" t="str">
        <f ca="1">IFERROR(__xludf.DUMMYFUNCTION("""COMPUTED_VALUE"""),"")</f>
        <v/>
      </c>
      <c r="I627" s="65" t="str">
        <f ca="1">IFERROR(__xludf.DUMMYFUNCTION("""COMPUTED_VALUE"""),"")</f>
        <v/>
      </c>
      <c r="J627" s="65" t="str">
        <f ca="1">IFERROR(__xludf.DUMMYFUNCTION("""COMPUTED_VALUE"""),"")</f>
        <v/>
      </c>
      <c r="K627" s="65" t="str">
        <f ca="1">IFERROR(__xludf.DUMMYFUNCTION("""COMPUTED_VALUE"""),"")</f>
        <v/>
      </c>
      <c r="L627" s="65" t="str">
        <f ca="1">IFERROR(__xludf.DUMMYFUNCTION("""COMPUTED_VALUE"""),"")</f>
        <v/>
      </c>
      <c r="M627" s="65" t="str">
        <f ca="1">IFERROR(__xludf.DUMMYFUNCTION("""COMPUTED_VALUE"""),"")</f>
        <v/>
      </c>
      <c r="N627" s="65" t="str">
        <f ca="1">IFERROR(__xludf.DUMMYFUNCTION("""COMPUTED_VALUE"""),"")</f>
        <v/>
      </c>
      <c r="O627" s="65" t="str">
        <f ca="1">IFERROR(__xludf.DUMMYFUNCTION("""COMPUTED_VALUE"""),"")</f>
        <v/>
      </c>
      <c r="P627" s="65" t="str">
        <f ca="1">IFERROR(__xludf.DUMMYFUNCTION("""COMPUTED_VALUE"""),"")</f>
        <v/>
      </c>
      <c r="Q627" s="65" t="str">
        <f ca="1">IFERROR(__xludf.DUMMYFUNCTION("""COMPUTED_VALUE"""),"")</f>
        <v/>
      </c>
      <c r="R627" s="65" t="str">
        <f ca="1">IFERROR(__xludf.DUMMYFUNCTION("""COMPUTED_VALUE"""),"")</f>
        <v/>
      </c>
      <c r="S627" s="65" t="str">
        <f ca="1">IFERROR(__xludf.DUMMYFUNCTION("""COMPUTED_VALUE"""),"")</f>
        <v/>
      </c>
      <c r="T627" s="65" t="str">
        <f ca="1">IFERROR(__xludf.DUMMYFUNCTION("""COMPUTED_VALUE"""),"")</f>
        <v/>
      </c>
      <c r="U627" s="65" t="str">
        <f ca="1">IFERROR(__xludf.DUMMYFUNCTION("""COMPUTED_VALUE"""),"")</f>
        <v/>
      </c>
      <c r="V627" s="65" t="str">
        <f ca="1">IFERROR(__xludf.DUMMYFUNCTION("""COMPUTED_VALUE"""),"")</f>
        <v/>
      </c>
      <c r="W627" s="65" t="str">
        <f ca="1">IFERROR(__xludf.DUMMYFUNCTION("""COMPUTED_VALUE"""),"")</f>
        <v/>
      </c>
      <c r="X627" s="65" t="str">
        <f ca="1">IFERROR(__xludf.DUMMYFUNCTION("""COMPUTED_VALUE"""),"")</f>
        <v/>
      </c>
      <c r="Y627" s="65" t="str">
        <f ca="1">IFERROR(__xludf.DUMMYFUNCTION("""COMPUTED_VALUE"""),"")</f>
        <v/>
      </c>
      <c r="Z627" s="65" t="str">
        <f ca="1">IFERROR(__xludf.DUMMYFUNCTION("""COMPUTED_VALUE"""),"")</f>
        <v/>
      </c>
      <c r="AA627" s="65" t="str">
        <f ca="1">IFERROR(__xludf.DUMMYFUNCTION("""COMPUTED_VALUE"""),"")</f>
        <v/>
      </c>
      <c r="AB627" s="65" t="str">
        <f ca="1">IFERROR(__xludf.DUMMYFUNCTION("""COMPUTED_VALUE"""),"")</f>
        <v/>
      </c>
      <c r="AC627" s="65" t="str">
        <f ca="1">IFERROR(__xludf.DUMMYFUNCTION("""COMPUTED_VALUE"""),"")</f>
        <v/>
      </c>
      <c r="AD627" s="65" t="str">
        <f ca="1">IFERROR(__xludf.DUMMYFUNCTION("""COMPUTED_VALUE"""),"")</f>
        <v/>
      </c>
      <c r="AE627" s="65" t="str">
        <f ca="1">IFERROR(__xludf.DUMMYFUNCTION("""COMPUTED_VALUE"""),"")</f>
        <v/>
      </c>
      <c r="AF627" s="65" t="str">
        <f ca="1">IFERROR(__xludf.DUMMYFUNCTION("""COMPUTED_VALUE"""),"")</f>
        <v/>
      </c>
      <c r="AG627" s="65" t="str">
        <f ca="1">IFERROR(__xludf.DUMMYFUNCTION("""COMPUTED_VALUE"""),"")</f>
        <v/>
      </c>
    </row>
    <row r="628" spans="1:33" ht="13">
      <c r="A628" s="63">
        <v>6</v>
      </c>
      <c r="B628" s="64" t="str">
        <f ca="1">IFERROR(__xludf.DUMMYFUNCTION("""COMPUTED_VALUE"""),"I.E. LAS VILLAS - LIBERTADORES")</f>
        <v>I.E. LAS VILLAS - LIBERTADORES</v>
      </c>
      <c r="C628" s="65">
        <f ca="1">IFERROR(__xludf.DUMMYFUNCTION("""COMPUTED_VALUE"""),15)</f>
        <v>15</v>
      </c>
      <c r="D628" s="66" t="str">
        <f ca="1">IFERROR(__xludf.DUMMYFUNCTION("""COMPUTED_VALUE"""),"Pendiente por Digitar")</f>
        <v>Pendiente por Digitar</v>
      </c>
      <c r="E628" s="65" t="str">
        <f ca="1">IFERROR(__xludf.DUMMYFUNCTION("""COMPUTED_VALUE"""),"")</f>
        <v/>
      </c>
      <c r="F628" s="65" t="str">
        <f ca="1">IFERROR(__xludf.DUMMYFUNCTION("""COMPUTED_VALUE"""),"")</f>
        <v/>
      </c>
      <c r="G628" s="65" t="str">
        <f ca="1">IFERROR(__xludf.DUMMYFUNCTION("""COMPUTED_VALUE"""),"")</f>
        <v/>
      </c>
      <c r="H628" s="65" t="str">
        <f ca="1">IFERROR(__xludf.DUMMYFUNCTION("""COMPUTED_VALUE"""),"")</f>
        <v/>
      </c>
      <c r="I628" s="65" t="str">
        <f ca="1">IFERROR(__xludf.DUMMYFUNCTION("""COMPUTED_VALUE"""),"")</f>
        <v/>
      </c>
      <c r="J628" s="65" t="str">
        <f ca="1">IFERROR(__xludf.DUMMYFUNCTION("""COMPUTED_VALUE"""),"")</f>
        <v/>
      </c>
      <c r="K628" s="65" t="str">
        <f ca="1">IFERROR(__xludf.DUMMYFUNCTION("""COMPUTED_VALUE"""),"")</f>
        <v/>
      </c>
      <c r="L628" s="65" t="str">
        <f ca="1">IFERROR(__xludf.DUMMYFUNCTION("""COMPUTED_VALUE"""),"")</f>
        <v/>
      </c>
      <c r="M628" s="65" t="str">
        <f ca="1">IFERROR(__xludf.DUMMYFUNCTION("""COMPUTED_VALUE"""),"")</f>
        <v/>
      </c>
      <c r="N628" s="65" t="str">
        <f ca="1">IFERROR(__xludf.DUMMYFUNCTION("""COMPUTED_VALUE"""),"")</f>
        <v/>
      </c>
      <c r="O628" s="65" t="str">
        <f ca="1">IFERROR(__xludf.DUMMYFUNCTION("""COMPUTED_VALUE"""),"")</f>
        <v/>
      </c>
      <c r="P628" s="65" t="str">
        <f ca="1">IFERROR(__xludf.DUMMYFUNCTION("""COMPUTED_VALUE"""),"")</f>
        <v/>
      </c>
      <c r="Q628" s="65" t="str">
        <f ca="1">IFERROR(__xludf.DUMMYFUNCTION("""COMPUTED_VALUE"""),"")</f>
        <v/>
      </c>
      <c r="R628" s="65" t="str">
        <f ca="1">IFERROR(__xludf.DUMMYFUNCTION("""COMPUTED_VALUE"""),"")</f>
        <v/>
      </c>
      <c r="S628" s="65" t="str">
        <f ca="1">IFERROR(__xludf.DUMMYFUNCTION("""COMPUTED_VALUE"""),"")</f>
        <v/>
      </c>
      <c r="T628" s="65" t="str">
        <f ca="1">IFERROR(__xludf.DUMMYFUNCTION("""COMPUTED_VALUE"""),"")</f>
        <v/>
      </c>
      <c r="U628" s="65" t="str">
        <f ca="1">IFERROR(__xludf.DUMMYFUNCTION("""COMPUTED_VALUE"""),"")</f>
        <v/>
      </c>
      <c r="V628" s="65" t="str">
        <f ca="1">IFERROR(__xludf.DUMMYFUNCTION("""COMPUTED_VALUE"""),"")</f>
        <v/>
      </c>
      <c r="W628" s="65" t="str">
        <f ca="1">IFERROR(__xludf.DUMMYFUNCTION("""COMPUTED_VALUE"""),"")</f>
        <v/>
      </c>
      <c r="X628" s="65" t="str">
        <f ca="1">IFERROR(__xludf.DUMMYFUNCTION("""COMPUTED_VALUE"""),"")</f>
        <v/>
      </c>
      <c r="Y628" s="65" t="str">
        <f ca="1">IFERROR(__xludf.DUMMYFUNCTION("""COMPUTED_VALUE"""),"")</f>
        <v/>
      </c>
      <c r="Z628" s="65" t="str">
        <f ca="1">IFERROR(__xludf.DUMMYFUNCTION("""COMPUTED_VALUE"""),"")</f>
        <v/>
      </c>
      <c r="AA628" s="65" t="str">
        <f ca="1">IFERROR(__xludf.DUMMYFUNCTION("""COMPUTED_VALUE"""),"")</f>
        <v/>
      </c>
      <c r="AB628" s="65" t="str">
        <f ca="1">IFERROR(__xludf.DUMMYFUNCTION("""COMPUTED_VALUE"""),"")</f>
        <v/>
      </c>
      <c r="AC628" s="65" t="str">
        <f ca="1">IFERROR(__xludf.DUMMYFUNCTION("""COMPUTED_VALUE"""),"")</f>
        <v/>
      </c>
      <c r="AD628" s="65" t="str">
        <f ca="1">IFERROR(__xludf.DUMMYFUNCTION("""COMPUTED_VALUE"""),"")</f>
        <v/>
      </c>
      <c r="AE628" s="65" t="str">
        <f ca="1">IFERROR(__xludf.DUMMYFUNCTION("""COMPUTED_VALUE"""),"")</f>
        <v/>
      </c>
      <c r="AF628" s="65" t="str">
        <f ca="1">IFERROR(__xludf.DUMMYFUNCTION("""COMPUTED_VALUE"""),"")</f>
        <v/>
      </c>
      <c r="AG628" s="65" t="str">
        <f ca="1">IFERROR(__xludf.DUMMYFUNCTION("""COMPUTED_VALUE"""),"")</f>
        <v/>
      </c>
    </row>
    <row r="629" spans="1:33" ht="13">
      <c r="A629" s="63">
        <v>6</v>
      </c>
      <c r="B629" s="64" t="str">
        <f ca="1">IFERROR(__xludf.DUMMYFUNCTION("""COMPUTED_VALUE"""),"I.E. LAS VILLAS - LIBERTADORES")</f>
        <v>I.E. LAS VILLAS - LIBERTADORES</v>
      </c>
      <c r="C629" s="65">
        <f ca="1">IFERROR(__xludf.DUMMYFUNCTION("""COMPUTED_VALUE"""),16)</f>
        <v>16</v>
      </c>
      <c r="D629" s="66" t="str">
        <f ca="1">IFERROR(__xludf.DUMMYFUNCTION("""COMPUTED_VALUE"""),"Pendiente por Digitar")</f>
        <v>Pendiente por Digitar</v>
      </c>
      <c r="E629" s="65" t="str">
        <f ca="1">IFERROR(__xludf.DUMMYFUNCTION("""COMPUTED_VALUE"""),"")</f>
        <v/>
      </c>
      <c r="F629" s="65" t="str">
        <f ca="1">IFERROR(__xludf.DUMMYFUNCTION("""COMPUTED_VALUE"""),"")</f>
        <v/>
      </c>
      <c r="G629" s="65" t="str">
        <f ca="1">IFERROR(__xludf.DUMMYFUNCTION("""COMPUTED_VALUE"""),"")</f>
        <v/>
      </c>
      <c r="H629" s="65" t="str">
        <f ca="1">IFERROR(__xludf.DUMMYFUNCTION("""COMPUTED_VALUE"""),"")</f>
        <v/>
      </c>
      <c r="I629" s="65" t="str">
        <f ca="1">IFERROR(__xludf.DUMMYFUNCTION("""COMPUTED_VALUE"""),"")</f>
        <v/>
      </c>
      <c r="J629" s="65" t="str">
        <f ca="1">IFERROR(__xludf.DUMMYFUNCTION("""COMPUTED_VALUE"""),"")</f>
        <v/>
      </c>
      <c r="K629" s="65" t="str">
        <f ca="1">IFERROR(__xludf.DUMMYFUNCTION("""COMPUTED_VALUE"""),"")</f>
        <v/>
      </c>
      <c r="L629" s="65" t="str">
        <f ca="1">IFERROR(__xludf.DUMMYFUNCTION("""COMPUTED_VALUE"""),"")</f>
        <v/>
      </c>
      <c r="M629" s="65" t="str">
        <f ca="1">IFERROR(__xludf.DUMMYFUNCTION("""COMPUTED_VALUE"""),"")</f>
        <v/>
      </c>
      <c r="N629" s="65" t="str">
        <f ca="1">IFERROR(__xludf.DUMMYFUNCTION("""COMPUTED_VALUE"""),"")</f>
        <v/>
      </c>
      <c r="O629" s="65" t="str">
        <f ca="1">IFERROR(__xludf.DUMMYFUNCTION("""COMPUTED_VALUE"""),"")</f>
        <v/>
      </c>
      <c r="P629" s="65" t="str">
        <f ca="1">IFERROR(__xludf.DUMMYFUNCTION("""COMPUTED_VALUE"""),"")</f>
        <v/>
      </c>
      <c r="Q629" s="65" t="str">
        <f ca="1">IFERROR(__xludf.DUMMYFUNCTION("""COMPUTED_VALUE"""),"")</f>
        <v/>
      </c>
      <c r="R629" s="65" t="str">
        <f ca="1">IFERROR(__xludf.DUMMYFUNCTION("""COMPUTED_VALUE"""),"")</f>
        <v/>
      </c>
      <c r="S629" s="65" t="str">
        <f ca="1">IFERROR(__xludf.DUMMYFUNCTION("""COMPUTED_VALUE"""),"")</f>
        <v/>
      </c>
      <c r="T629" s="65" t="str">
        <f ca="1">IFERROR(__xludf.DUMMYFUNCTION("""COMPUTED_VALUE"""),"")</f>
        <v/>
      </c>
      <c r="U629" s="65" t="str">
        <f ca="1">IFERROR(__xludf.DUMMYFUNCTION("""COMPUTED_VALUE"""),"")</f>
        <v/>
      </c>
      <c r="V629" s="65" t="str">
        <f ca="1">IFERROR(__xludf.DUMMYFUNCTION("""COMPUTED_VALUE"""),"")</f>
        <v/>
      </c>
      <c r="W629" s="65" t="str">
        <f ca="1">IFERROR(__xludf.DUMMYFUNCTION("""COMPUTED_VALUE"""),"")</f>
        <v/>
      </c>
      <c r="X629" s="65" t="str">
        <f ca="1">IFERROR(__xludf.DUMMYFUNCTION("""COMPUTED_VALUE"""),"")</f>
        <v/>
      </c>
      <c r="Y629" s="65" t="str">
        <f ca="1">IFERROR(__xludf.DUMMYFUNCTION("""COMPUTED_VALUE"""),"")</f>
        <v/>
      </c>
      <c r="Z629" s="65" t="str">
        <f ca="1">IFERROR(__xludf.DUMMYFUNCTION("""COMPUTED_VALUE"""),"")</f>
        <v/>
      </c>
      <c r="AA629" s="65" t="str">
        <f ca="1">IFERROR(__xludf.DUMMYFUNCTION("""COMPUTED_VALUE"""),"")</f>
        <v/>
      </c>
      <c r="AB629" s="65" t="str">
        <f ca="1">IFERROR(__xludf.DUMMYFUNCTION("""COMPUTED_VALUE"""),"")</f>
        <v/>
      </c>
      <c r="AC629" s="65" t="str">
        <f ca="1">IFERROR(__xludf.DUMMYFUNCTION("""COMPUTED_VALUE"""),"")</f>
        <v/>
      </c>
      <c r="AD629" s="65" t="str">
        <f ca="1">IFERROR(__xludf.DUMMYFUNCTION("""COMPUTED_VALUE"""),"")</f>
        <v/>
      </c>
      <c r="AE629" s="65" t="str">
        <f ca="1">IFERROR(__xludf.DUMMYFUNCTION("""COMPUTED_VALUE"""),"")</f>
        <v/>
      </c>
      <c r="AF629" s="65" t="str">
        <f ca="1">IFERROR(__xludf.DUMMYFUNCTION("""COMPUTED_VALUE"""),"")</f>
        <v/>
      </c>
      <c r="AG629" s="65" t="str">
        <f ca="1">IFERROR(__xludf.DUMMYFUNCTION("""COMPUTED_VALUE"""),"")</f>
        <v/>
      </c>
    </row>
    <row r="630" spans="1:33" ht="13">
      <c r="A630" s="63">
        <v>6</v>
      </c>
      <c r="B630" s="64" t="str">
        <f ca="1">IFERROR(__xludf.DUMMYFUNCTION("""COMPUTED_VALUE"""),"I.E. SOL NACIENTE")</f>
        <v>I.E. SOL NACIENTE</v>
      </c>
      <c r="C630" s="65">
        <f ca="1">IFERROR(__xludf.DUMMYFUNCTION("""COMPUTED_VALUE"""),1)</f>
        <v>1</v>
      </c>
      <c r="D630" s="66" t="str">
        <f ca="1">IFERROR(__xludf.DUMMYFUNCTION("""COMPUTED_VALUE"""),"Pendiente por Digitar")</f>
        <v>Pendiente por Digitar</v>
      </c>
      <c r="E630" s="65" t="str">
        <f ca="1">IFERROR(__xludf.DUMMYFUNCTION("""COMPUTED_VALUE"""),"")</f>
        <v/>
      </c>
      <c r="F630" s="65" t="str">
        <f ca="1">IFERROR(__xludf.DUMMYFUNCTION("""COMPUTED_VALUE"""),"")</f>
        <v/>
      </c>
      <c r="G630" s="65" t="str">
        <f ca="1">IFERROR(__xludf.DUMMYFUNCTION("""COMPUTED_VALUE"""),"")</f>
        <v/>
      </c>
      <c r="H630" s="65" t="str">
        <f ca="1">IFERROR(__xludf.DUMMYFUNCTION("""COMPUTED_VALUE"""),"")</f>
        <v/>
      </c>
      <c r="I630" s="65" t="str">
        <f ca="1">IFERROR(__xludf.DUMMYFUNCTION("""COMPUTED_VALUE"""),"")</f>
        <v/>
      </c>
      <c r="J630" s="65" t="str">
        <f ca="1">IFERROR(__xludf.DUMMYFUNCTION("""COMPUTED_VALUE"""),"")</f>
        <v/>
      </c>
      <c r="K630" s="65" t="str">
        <f ca="1">IFERROR(__xludf.DUMMYFUNCTION("""COMPUTED_VALUE"""),"")</f>
        <v/>
      </c>
      <c r="L630" s="65" t="str">
        <f ca="1">IFERROR(__xludf.DUMMYFUNCTION("""COMPUTED_VALUE"""),"")</f>
        <v/>
      </c>
      <c r="M630" s="65" t="str">
        <f ca="1">IFERROR(__xludf.DUMMYFUNCTION("""COMPUTED_VALUE"""),"")</f>
        <v/>
      </c>
      <c r="N630" s="65" t="str">
        <f ca="1">IFERROR(__xludf.DUMMYFUNCTION("""COMPUTED_VALUE"""),"")</f>
        <v/>
      </c>
      <c r="O630" s="65" t="str">
        <f ca="1">IFERROR(__xludf.DUMMYFUNCTION("""COMPUTED_VALUE"""),"")</f>
        <v/>
      </c>
      <c r="P630" s="65" t="str">
        <f ca="1">IFERROR(__xludf.DUMMYFUNCTION("""COMPUTED_VALUE"""),"")</f>
        <v/>
      </c>
      <c r="Q630" s="65" t="str">
        <f ca="1">IFERROR(__xludf.DUMMYFUNCTION("""COMPUTED_VALUE"""),"")</f>
        <v/>
      </c>
      <c r="R630" s="65" t="str">
        <f ca="1">IFERROR(__xludf.DUMMYFUNCTION("""COMPUTED_VALUE"""),"")</f>
        <v/>
      </c>
      <c r="S630" s="65" t="str">
        <f ca="1">IFERROR(__xludf.DUMMYFUNCTION("""COMPUTED_VALUE"""),"")</f>
        <v/>
      </c>
      <c r="T630" s="65" t="str">
        <f ca="1">IFERROR(__xludf.DUMMYFUNCTION("""COMPUTED_VALUE"""),"")</f>
        <v/>
      </c>
      <c r="U630" s="65" t="str">
        <f ca="1">IFERROR(__xludf.DUMMYFUNCTION("""COMPUTED_VALUE"""),"")</f>
        <v/>
      </c>
      <c r="V630" s="65" t="str">
        <f ca="1">IFERROR(__xludf.DUMMYFUNCTION("""COMPUTED_VALUE"""),"")</f>
        <v/>
      </c>
      <c r="W630" s="65" t="str">
        <f ca="1">IFERROR(__xludf.DUMMYFUNCTION("""COMPUTED_VALUE"""),"")</f>
        <v/>
      </c>
      <c r="X630" s="65" t="str">
        <f ca="1">IFERROR(__xludf.DUMMYFUNCTION("""COMPUTED_VALUE"""),"")</f>
        <v/>
      </c>
      <c r="Y630" s="65" t="str">
        <f ca="1">IFERROR(__xludf.DUMMYFUNCTION("""COMPUTED_VALUE"""),"")</f>
        <v/>
      </c>
      <c r="Z630" s="65" t="str">
        <f ca="1">IFERROR(__xludf.DUMMYFUNCTION("""COMPUTED_VALUE"""),"")</f>
        <v/>
      </c>
      <c r="AA630" s="65" t="str">
        <f ca="1">IFERROR(__xludf.DUMMYFUNCTION("""COMPUTED_VALUE"""),"")</f>
        <v/>
      </c>
      <c r="AB630" s="65" t="str">
        <f ca="1">IFERROR(__xludf.DUMMYFUNCTION("""COMPUTED_VALUE"""),"")</f>
        <v/>
      </c>
      <c r="AC630" s="65" t="str">
        <f ca="1">IFERROR(__xludf.DUMMYFUNCTION("""COMPUTED_VALUE"""),"")</f>
        <v/>
      </c>
      <c r="AD630" s="65" t="str">
        <f ca="1">IFERROR(__xludf.DUMMYFUNCTION("""COMPUTED_VALUE"""),"")</f>
        <v/>
      </c>
      <c r="AE630" s="65" t="str">
        <f ca="1">IFERROR(__xludf.DUMMYFUNCTION("""COMPUTED_VALUE"""),"")</f>
        <v/>
      </c>
      <c r="AF630" s="65" t="str">
        <f ca="1">IFERROR(__xludf.DUMMYFUNCTION("""COMPUTED_VALUE"""),"")</f>
        <v/>
      </c>
      <c r="AG630" s="65" t="str">
        <f ca="1">IFERROR(__xludf.DUMMYFUNCTION("""COMPUTED_VALUE"""),"")</f>
        <v/>
      </c>
    </row>
    <row r="631" spans="1:33" ht="13">
      <c r="A631" s="63">
        <v>6</v>
      </c>
      <c r="B631" s="64" t="str">
        <f ca="1">IFERROR(__xludf.DUMMYFUNCTION("""COMPUTED_VALUE"""),"I.E. SOL NACIENTE")</f>
        <v>I.E. SOL NACIENTE</v>
      </c>
      <c r="C631" s="65">
        <f ca="1">IFERROR(__xludf.DUMMYFUNCTION("""COMPUTED_VALUE"""),2)</f>
        <v>2</v>
      </c>
      <c r="D631" s="66" t="str">
        <f ca="1">IFERROR(__xludf.DUMMYFUNCTION("""COMPUTED_VALUE"""),"Pendiente por Digitar")</f>
        <v>Pendiente por Digitar</v>
      </c>
      <c r="E631" s="65" t="str">
        <f ca="1">IFERROR(__xludf.DUMMYFUNCTION("""COMPUTED_VALUE"""),"")</f>
        <v/>
      </c>
      <c r="F631" s="65" t="str">
        <f ca="1">IFERROR(__xludf.DUMMYFUNCTION("""COMPUTED_VALUE"""),"")</f>
        <v/>
      </c>
      <c r="G631" s="65" t="str">
        <f ca="1">IFERROR(__xludf.DUMMYFUNCTION("""COMPUTED_VALUE"""),"")</f>
        <v/>
      </c>
      <c r="H631" s="65" t="str">
        <f ca="1">IFERROR(__xludf.DUMMYFUNCTION("""COMPUTED_VALUE"""),"")</f>
        <v/>
      </c>
      <c r="I631" s="65" t="str">
        <f ca="1">IFERROR(__xludf.DUMMYFUNCTION("""COMPUTED_VALUE"""),"")</f>
        <v/>
      </c>
      <c r="J631" s="65" t="str">
        <f ca="1">IFERROR(__xludf.DUMMYFUNCTION("""COMPUTED_VALUE"""),"")</f>
        <v/>
      </c>
      <c r="K631" s="65" t="str">
        <f ca="1">IFERROR(__xludf.DUMMYFUNCTION("""COMPUTED_VALUE"""),"")</f>
        <v/>
      </c>
      <c r="L631" s="65" t="str">
        <f ca="1">IFERROR(__xludf.DUMMYFUNCTION("""COMPUTED_VALUE"""),"")</f>
        <v/>
      </c>
      <c r="M631" s="65" t="str">
        <f ca="1">IFERROR(__xludf.DUMMYFUNCTION("""COMPUTED_VALUE"""),"")</f>
        <v/>
      </c>
      <c r="N631" s="65" t="str">
        <f ca="1">IFERROR(__xludf.DUMMYFUNCTION("""COMPUTED_VALUE"""),"")</f>
        <v/>
      </c>
      <c r="O631" s="65" t="str">
        <f ca="1">IFERROR(__xludf.DUMMYFUNCTION("""COMPUTED_VALUE"""),"")</f>
        <v/>
      </c>
      <c r="P631" s="65" t="str">
        <f ca="1">IFERROR(__xludf.DUMMYFUNCTION("""COMPUTED_VALUE"""),"")</f>
        <v/>
      </c>
      <c r="Q631" s="65" t="str">
        <f ca="1">IFERROR(__xludf.DUMMYFUNCTION("""COMPUTED_VALUE"""),"")</f>
        <v/>
      </c>
      <c r="R631" s="65" t="str">
        <f ca="1">IFERROR(__xludf.DUMMYFUNCTION("""COMPUTED_VALUE"""),"")</f>
        <v/>
      </c>
      <c r="S631" s="65" t="str">
        <f ca="1">IFERROR(__xludf.DUMMYFUNCTION("""COMPUTED_VALUE"""),"")</f>
        <v/>
      </c>
      <c r="T631" s="65" t="str">
        <f ca="1">IFERROR(__xludf.DUMMYFUNCTION("""COMPUTED_VALUE"""),"")</f>
        <v/>
      </c>
      <c r="U631" s="65" t="str">
        <f ca="1">IFERROR(__xludf.DUMMYFUNCTION("""COMPUTED_VALUE"""),"")</f>
        <v/>
      </c>
      <c r="V631" s="65" t="str">
        <f ca="1">IFERROR(__xludf.DUMMYFUNCTION("""COMPUTED_VALUE"""),"")</f>
        <v/>
      </c>
      <c r="W631" s="65" t="str">
        <f ca="1">IFERROR(__xludf.DUMMYFUNCTION("""COMPUTED_VALUE"""),"")</f>
        <v/>
      </c>
      <c r="X631" s="65" t="str">
        <f ca="1">IFERROR(__xludf.DUMMYFUNCTION("""COMPUTED_VALUE"""),"")</f>
        <v/>
      </c>
      <c r="Y631" s="65" t="str">
        <f ca="1">IFERROR(__xludf.DUMMYFUNCTION("""COMPUTED_VALUE"""),"")</f>
        <v/>
      </c>
      <c r="Z631" s="65" t="str">
        <f ca="1">IFERROR(__xludf.DUMMYFUNCTION("""COMPUTED_VALUE"""),"")</f>
        <v/>
      </c>
      <c r="AA631" s="65" t="str">
        <f ca="1">IFERROR(__xludf.DUMMYFUNCTION("""COMPUTED_VALUE"""),"")</f>
        <v/>
      </c>
      <c r="AB631" s="65" t="str">
        <f ca="1">IFERROR(__xludf.DUMMYFUNCTION("""COMPUTED_VALUE"""),"")</f>
        <v/>
      </c>
      <c r="AC631" s="65" t="str">
        <f ca="1">IFERROR(__xludf.DUMMYFUNCTION("""COMPUTED_VALUE"""),"")</f>
        <v/>
      </c>
      <c r="AD631" s="65" t="str">
        <f ca="1">IFERROR(__xludf.DUMMYFUNCTION("""COMPUTED_VALUE"""),"")</f>
        <v/>
      </c>
      <c r="AE631" s="65" t="str">
        <f ca="1">IFERROR(__xludf.DUMMYFUNCTION("""COMPUTED_VALUE"""),"")</f>
        <v/>
      </c>
      <c r="AF631" s="65" t="str">
        <f ca="1">IFERROR(__xludf.DUMMYFUNCTION("""COMPUTED_VALUE"""),"")</f>
        <v/>
      </c>
      <c r="AG631" s="65" t="str">
        <f ca="1">IFERROR(__xludf.DUMMYFUNCTION("""COMPUTED_VALUE"""),"")</f>
        <v/>
      </c>
    </row>
    <row r="632" spans="1:33" ht="13">
      <c r="A632" s="63">
        <v>6</v>
      </c>
      <c r="B632" s="64" t="str">
        <f ca="1">IFERROR(__xludf.DUMMYFUNCTION("""COMPUTED_VALUE"""),"I.E. SOL NACIENTE")</f>
        <v>I.E. SOL NACIENTE</v>
      </c>
      <c r="C632" s="65">
        <f ca="1">IFERROR(__xludf.DUMMYFUNCTION("""COMPUTED_VALUE"""),3)</f>
        <v>3</v>
      </c>
      <c r="D632" s="66" t="str">
        <f ca="1">IFERROR(__xludf.DUMMYFUNCTION("""COMPUTED_VALUE"""),"Pendiente por Digitar")</f>
        <v>Pendiente por Digitar</v>
      </c>
      <c r="E632" s="65" t="str">
        <f ca="1">IFERROR(__xludf.DUMMYFUNCTION("""COMPUTED_VALUE"""),"")</f>
        <v/>
      </c>
      <c r="F632" s="65" t="str">
        <f ca="1">IFERROR(__xludf.DUMMYFUNCTION("""COMPUTED_VALUE"""),"")</f>
        <v/>
      </c>
      <c r="G632" s="65" t="str">
        <f ca="1">IFERROR(__xludf.DUMMYFUNCTION("""COMPUTED_VALUE"""),"")</f>
        <v/>
      </c>
      <c r="H632" s="65" t="str">
        <f ca="1">IFERROR(__xludf.DUMMYFUNCTION("""COMPUTED_VALUE"""),"")</f>
        <v/>
      </c>
      <c r="I632" s="65" t="str">
        <f ca="1">IFERROR(__xludf.DUMMYFUNCTION("""COMPUTED_VALUE"""),"")</f>
        <v/>
      </c>
      <c r="J632" s="65" t="str">
        <f ca="1">IFERROR(__xludf.DUMMYFUNCTION("""COMPUTED_VALUE"""),"")</f>
        <v/>
      </c>
      <c r="K632" s="65" t="str">
        <f ca="1">IFERROR(__xludf.DUMMYFUNCTION("""COMPUTED_VALUE"""),"")</f>
        <v/>
      </c>
      <c r="L632" s="65" t="str">
        <f ca="1">IFERROR(__xludf.DUMMYFUNCTION("""COMPUTED_VALUE"""),"")</f>
        <v/>
      </c>
      <c r="M632" s="65" t="str">
        <f ca="1">IFERROR(__xludf.DUMMYFUNCTION("""COMPUTED_VALUE"""),"")</f>
        <v/>
      </c>
      <c r="N632" s="65" t="str">
        <f ca="1">IFERROR(__xludf.DUMMYFUNCTION("""COMPUTED_VALUE"""),"")</f>
        <v/>
      </c>
      <c r="O632" s="65" t="str">
        <f ca="1">IFERROR(__xludf.DUMMYFUNCTION("""COMPUTED_VALUE"""),"")</f>
        <v/>
      </c>
      <c r="P632" s="65" t="str">
        <f ca="1">IFERROR(__xludf.DUMMYFUNCTION("""COMPUTED_VALUE"""),"")</f>
        <v/>
      </c>
      <c r="Q632" s="65" t="str">
        <f ca="1">IFERROR(__xludf.DUMMYFUNCTION("""COMPUTED_VALUE"""),"")</f>
        <v/>
      </c>
      <c r="R632" s="65" t="str">
        <f ca="1">IFERROR(__xludf.DUMMYFUNCTION("""COMPUTED_VALUE"""),"")</f>
        <v/>
      </c>
      <c r="S632" s="65" t="str">
        <f ca="1">IFERROR(__xludf.DUMMYFUNCTION("""COMPUTED_VALUE"""),"")</f>
        <v/>
      </c>
      <c r="T632" s="65" t="str">
        <f ca="1">IFERROR(__xludf.DUMMYFUNCTION("""COMPUTED_VALUE"""),"")</f>
        <v/>
      </c>
      <c r="U632" s="65" t="str">
        <f ca="1">IFERROR(__xludf.DUMMYFUNCTION("""COMPUTED_VALUE"""),"")</f>
        <v/>
      </c>
      <c r="V632" s="65" t="str">
        <f ca="1">IFERROR(__xludf.DUMMYFUNCTION("""COMPUTED_VALUE"""),"")</f>
        <v/>
      </c>
      <c r="W632" s="65" t="str">
        <f ca="1">IFERROR(__xludf.DUMMYFUNCTION("""COMPUTED_VALUE"""),"")</f>
        <v/>
      </c>
      <c r="X632" s="65" t="str">
        <f ca="1">IFERROR(__xludf.DUMMYFUNCTION("""COMPUTED_VALUE"""),"")</f>
        <v/>
      </c>
      <c r="Y632" s="65" t="str">
        <f ca="1">IFERROR(__xludf.DUMMYFUNCTION("""COMPUTED_VALUE"""),"")</f>
        <v/>
      </c>
      <c r="Z632" s="65" t="str">
        <f ca="1">IFERROR(__xludf.DUMMYFUNCTION("""COMPUTED_VALUE"""),"")</f>
        <v/>
      </c>
      <c r="AA632" s="65" t="str">
        <f ca="1">IFERROR(__xludf.DUMMYFUNCTION("""COMPUTED_VALUE"""),"")</f>
        <v/>
      </c>
      <c r="AB632" s="65" t="str">
        <f ca="1">IFERROR(__xludf.DUMMYFUNCTION("""COMPUTED_VALUE"""),"")</f>
        <v/>
      </c>
      <c r="AC632" s="65" t="str">
        <f ca="1">IFERROR(__xludf.DUMMYFUNCTION("""COMPUTED_VALUE"""),"")</f>
        <v/>
      </c>
      <c r="AD632" s="65" t="str">
        <f ca="1">IFERROR(__xludf.DUMMYFUNCTION("""COMPUTED_VALUE"""),"")</f>
        <v/>
      </c>
      <c r="AE632" s="65" t="str">
        <f ca="1">IFERROR(__xludf.DUMMYFUNCTION("""COMPUTED_VALUE"""),"")</f>
        <v/>
      </c>
      <c r="AF632" s="65" t="str">
        <f ca="1">IFERROR(__xludf.DUMMYFUNCTION("""COMPUTED_VALUE"""),"")</f>
        <v/>
      </c>
      <c r="AG632" s="65" t="str">
        <f ca="1">IFERROR(__xludf.DUMMYFUNCTION("""COMPUTED_VALUE"""),"")</f>
        <v/>
      </c>
    </row>
    <row r="633" spans="1:33" ht="13">
      <c r="A633" s="63">
        <v>6</v>
      </c>
      <c r="B633" s="64" t="str">
        <f ca="1">IFERROR(__xludf.DUMMYFUNCTION("""COMPUTED_VALUE"""),"I.E. SOL NACIENTE")</f>
        <v>I.E. SOL NACIENTE</v>
      </c>
      <c r="C633" s="65">
        <f ca="1">IFERROR(__xludf.DUMMYFUNCTION("""COMPUTED_VALUE"""),4)</f>
        <v>4</v>
      </c>
      <c r="D633" s="66" t="str">
        <f ca="1">IFERROR(__xludf.DUMMYFUNCTION("""COMPUTED_VALUE"""),"Pendiente por Digitar")</f>
        <v>Pendiente por Digitar</v>
      </c>
      <c r="E633" s="65" t="str">
        <f ca="1">IFERROR(__xludf.DUMMYFUNCTION("""COMPUTED_VALUE"""),"")</f>
        <v/>
      </c>
      <c r="F633" s="65" t="str">
        <f ca="1">IFERROR(__xludf.DUMMYFUNCTION("""COMPUTED_VALUE"""),"")</f>
        <v/>
      </c>
      <c r="G633" s="65" t="str">
        <f ca="1">IFERROR(__xludf.DUMMYFUNCTION("""COMPUTED_VALUE"""),"")</f>
        <v/>
      </c>
      <c r="H633" s="65" t="str">
        <f ca="1">IFERROR(__xludf.DUMMYFUNCTION("""COMPUTED_VALUE"""),"")</f>
        <v/>
      </c>
      <c r="I633" s="65" t="str">
        <f ca="1">IFERROR(__xludf.DUMMYFUNCTION("""COMPUTED_VALUE"""),"")</f>
        <v/>
      </c>
      <c r="J633" s="65" t="str">
        <f ca="1">IFERROR(__xludf.DUMMYFUNCTION("""COMPUTED_VALUE"""),"")</f>
        <v/>
      </c>
      <c r="K633" s="65" t="str">
        <f ca="1">IFERROR(__xludf.DUMMYFUNCTION("""COMPUTED_VALUE"""),"")</f>
        <v/>
      </c>
      <c r="L633" s="65" t="str">
        <f ca="1">IFERROR(__xludf.DUMMYFUNCTION("""COMPUTED_VALUE"""),"")</f>
        <v/>
      </c>
      <c r="M633" s="65" t="str">
        <f ca="1">IFERROR(__xludf.DUMMYFUNCTION("""COMPUTED_VALUE"""),"")</f>
        <v/>
      </c>
      <c r="N633" s="65" t="str">
        <f ca="1">IFERROR(__xludf.DUMMYFUNCTION("""COMPUTED_VALUE"""),"")</f>
        <v/>
      </c>
      <c r="O633" s="65" t="str">
        <f ca="1">IFERROR(__xludf.DUMMYFUNCTION("""COMPUTED_VALUE"""),"")</f>
        <v/>
      </c>
      <c r="P633" s="65" t="str">
        <f ca="1">IFERROR(__xludf.DUMMYFUNCTION("""COMPUTED_VALUE"""),"")</f>
        <v/>
      </c>
      <c r="Q633" s="65" t="str">
        <f ca="1">IFERROR(__xludf.DUMMYFUNCTION("""COMPUTED_VALUE"""),"")</f>
        <v/>
      </c>
      <c r="R633" s="65" t="str">
        <f ca="1">IFERROR(__xludf.DUMMYFUNCTION("""COMPUTED_VALUE"""),"")</f>
        <v/>
      </c>
      <c r="S633" s="65" t="str">
        <f ca="1">IFERROR(__xludf.DUMMYFUNCTION("""COMPUTED_VALUE"""),"")</f>
        <v/>
      </c>
      <c r="T633" s="65" t="str">
        <f ca="1">IFERROR(__xludf.DUMMYFUNCTION("""COMPUTED_VALUE"""),"")</f>
        <v/>
      </c>
      <c r="U633" s="65" t="str">
        <f ca="1">IFERROR(__xludf.DUMMYFUNCTION("""COMPUTED_VALUE"""),"")</f>
        <v/>
      </c>
      <c r="V633" s="65" t="str">
        <f ca="1">IFERROR(__xludf.DUMMYFUNCTION("""COMPUTED_VALUE"""),"")</f>
        <v/>
      </c>
      <c r="W633" s="65" t="str">
        <f ca="1">IFERROR(__xludf.DUMMYFUNCTION("""COMPUTED_VALUE"""),"")</f>
        <v/>
      </c>
      <c r="X633" s="65" t="str">
        <f ca="1">IFERROR(__xludf.DUMMYFUNCTION("""COMPUTED_VALUE"""),"")</f>
        <v/>
      </c>
      <c r="Y633" s="65" t="str">
        <f ca="1">IFERROR(__xludf.DUMMYFUNCTION("""COMPUTED_VALUE"""),"")</f>
        <v/>
      </c>
      <c r="Z633" s="65" t="str">
        <f ca="1">IFERROR(__xludf.DUMMYFUNCTION("""COMPUTED_VALUE"""),"")</f>
        <v/>
      </c>
      <c r="AA633" s="65" t="str">
        <f ca="1">IFERROR(__xludf.DUMMYFUNCTION("""COMPUTED_VALUE"""),"")</f>
        <v/>
      </c>
      <c r="AB633" s="65" t="str">
        <f ca="1">IFERROR(__xludf.DUMMYFUNCTION("""COMPUTED_VALUE"""),"")</f>
        <v/>
      </c>
      <c r="AC633" s="65" t="str">
        <f ca="1">IFERROR(__xludf.DUMMYFUNCTION("""COMPUTED_VALUE"""),"")</f>
        <v/>
      </c>
      <c r="AD633" s="65" t="str">
        <f ca="1">IFERROR(__xludf.DUMMYFUNCTION("""COMPUTED_VALUE"""),"")</f>
        <v/>
      </c>
      <c r="AE633" s="65" t="str">
        <f ca="1">IFERROR(__xludf.DUMMYFUNCTION("""COMPUTED_VALUE"""),"")</f>
        <v/>
      </c>
      <c r="AF633" s="65" t="str">
        <f ca="1">IFERROR(__xludf.DUMMYFUNCTION("""COMPUTED_VALUE"""),"")</f>
        <v/>
      </c>
      <c r="AG633" s="65" t="str">
        <f ca="1">IFERROR(__xludf.DUMMYFUNCTION("""COMPUTED_VALUE"""),"")</f>
        <v/>
      </c>
    </row>
    <row r="634" spans="1:33" ht="13">
      <c r="A634" s="63">
        <v>6</v>
      </c>
      <c r="B634" s="64" t="str">
        <f ca="1">IFERROR(__xludf.DUMMYFUNCTION("""COMPUTED_VALUE"""),"I.E. SOL NACIENTE")</f>
        <v>I.E. SOL NACIENTE</v>
      </c>
      <c r="C634" s="65">
        <f ca="1">IFERROR(__xludf.DUMMYFUNCTION("""COMPUTED_VALUE"""),5)</f>
        <v>5</v>
      </c>
      <c r="D634" s="66" t="str">
        <f ca="1">IFERROR(__xludf.DUMMYFUNCTION("""COMPUTED_VALUE"""),"Pendiente por Digitar")</f>
        <v>Pendiente por Digitar</v>
      </c>
      <c r="E634" s="65" t="str">
        <f ca="1">IFERROR(__xludf.DUMMYFUNCTION("""COMPUTED_VALUE"""),"")</f>
        <v/>
      </c>
      <c r="F634" s="65" t="str">
        <f ca="1">IFERROR(__xludf.DUMMYFUNCTION("""COMPUTED_VALUE"""),"")</f>
        <v/>
      </c>
      <c r="G634" s="65" t="str">
        <f ca="1">IFERROR(__xludf.DUMMYFUNCTION("""COMPUTED_VALUE"""),"")</f>
        <v/>
      </c>
      <c r="H634" s="65" t="str">
        <f ca="1">IFERROR(__xludf.DUMMYFUNCTION("""COMPUTED_VALUE"""),"")</f>
        <v/>
      </c>
      <c r="I634" s="65" t="str">
        <f ca="1">IFERROR(__xludf.DUMMYFUNCTION("""COMPUTED_VALUE"""),"")</f>
        <v/>
      </c>
      <c r="J634" s="65" t="str">
        <f ca="1">IFERROR(__xludf.DUMMYFUNCTION("""COMPUTED_VALUE"""),"")</f>
        <v/>
      </c>
      <c r="K634" s="65" t="str">
        <f ca="1">IFERROR(__xludf.DUMMYFUNCTION("""COMPUTED_VALUE"""),"")</f>
        <v/>
      </c>
      <c r="L634" s="65" t="str">
        <f ca="1">IFERROR(__xludf.DUMMYFUNCTION("""COMPUTED_VALUE"""),"")</f>
        <v/>
      </c>
      <c r="M634" s="65" t="str">
        <f ca="1">IFERROR(__xludf.DUMMYFUNCTION("""COMPUTED_VALUE"""),"")</f>
        <v/>
      </c>
      <c r="N634" s="65" t="str">
        <f ca="1">IFERROR(__xludf.DUMMYFUNCTION("""COMPUTED_VALUE"""),"")</f>
        <v/>
      </c>
      <c r="O634" s="65" t="str">
        <f ca="1">IFERROR(__xludf.DUMMYFUNCTION("""COMPUTED_VALUE"""),"")</f>
        <v/>
      </c>
      <c r="P634" s="65" t="str">
        <f ca="1">IFERROR(__xludf.DUMMYFUNCTION("""COMPUTED_VALUE"""),"")</f>
        <v/>
      </c>
      <c r="Q634" s="65" t="str">
        <f ca="1">IFERROR(__xludf.DUMMYFUNCTION("""COMPUTED_VALUE"""),"")</f>
        <v/>
      </c>
      <c r="R634" s="65" t="str">
        <f ca="1">IFERROR(__xludf.DUMMYFUNCTION("""COMPUTED_VALUE"""),"")</f>
        <v/>
      </c>
      <c r="S634" s="65" t="str">
        <f ca="1">IFERROR(__xludf.DUMMYFUNCTION("""COMPUTED_VALUE"""),"")</f>
        <v/>
      </c>
      <c r="T634" s="65" t="str">
        <f ca="1">IFERROR(__xludf.DUMMYFUNCTION("""COMPUTED_VALUE"""),"")</f>
        <v/>
      </c>
      <c r="U634" s="65" t="str">
        <f ca="1">IFERROR(__xludf.DUMMYFUNCTION("""COMPUTED_VALUE"""),"")</f>
        <v/>
      </c>
      <c r="V634" s="65" t="str">
        <f ca="1">IFERROR(__xludf.DUMMYFUNCTION("""COMPUTED_VALUE"""),"")</f>
        <v/>
      </c>
      <c r="W634" s="65" t="str">
        <f ca="1">IFERROR(__xludf.DUMMYFUNCTION("""COMPUTED_VALUE"""),"")</f>
        <v/>
      </c>
      <c r="X634" s="65" t="str">
        <f ca="1">IFERROR(__xludf.DUMMYFUNCTION("""COMPUTED_VALUE"""),"")</f>
        <v/>
      </c>
      <c r="Y634" s="65" t="str">
        <f ca="1">IFERROR(__xludf.DUMMYFUNCTION("""COMPUTED_VALUE"""),"")</f>
        <v/>
      </c>
      <c r="Z634" s="65" t="str">
        <f ca="1">IFERROR(__xludf.DUMMYFUNCTION("""COMPUTED_VALUE"""),"")</f>
        <v/>
      </c>
      <c r="AA634" s="65" t="str">
        <f ca="1">IFERROR(__xludf.DUMMYFUNCTION("""COMPUTED_VALUE"""),"")</f>
        <v/>
      </c>
      <c r="AB634" s="65" t="str">
        <f ca="1">IFERROR(__xludf.DUMMYFUNCTION("""COMPUTED_VALUE"""),"")</f>
        <v/>
      </c>
      <c r="AC634" s="65" t="str">
        <f ca="1">IFERROR(__xludf.DUMMYFUNCTION("""COMPUTED_VALUE"""),"")</f>
        <v/>
      </c>
      <c r="AD634" s="65" t="str">
        <f ca="1">IFERROR(__xludf.DUMMYFUNCTION("""COMPUTED_VALUE"""),"")</f>
        <v/>
      </c>
      <c r="AE634" s="65" t="str">
        <f ca="1">IFERROR(__xludf.DUMMYFUNCTION("""COMPUTED_VALUE"""),"")</f>
        <v/>
      </c>
      <c r="AF634" s="65" t="str">
        <f ca="1">IFERROR(__xludf.DUMMYFUNCTION("""COMPUTED_VALUE"""),"")</f>
        <v/>
      </c>
      <c r="AG634" s="65" t="str">
        <f ca="1">IFERROR(__xludf.DUMMYFUNCTION("""COMPUTED_VALUE"""),"")</f>
        <v/>
      </c>
    </row>
    <row r="635" spans="1:33" ht="13">
      <c r="A635" s="63">
        <v>6</v>
      </c>
      <c r="B635" s="64" t="str">
        <f ca="1">IFERROR(__xludf.DUMMYFUNCTION("""COMPUTED_VALUE"""),"I.E. SOL NACIENTE")</f>
        <v>I.E. SOL NACIENTE</v>
      </c>
      <c r="C635" s="65">
        <f ca="1">IFERROR(__xludf.DUMMYFUNCTION("""COMPUTED_VALUE"""),6)</f>
        <v>6</v>
      </c>
      <c r="D635" s="66" t="str">
        <f ca="1">IFERROR(__xludf.DUMMYFUNCTION("""COMPUTED_VALUE"""),"Pendiente por Digitar")</f>
        <v>Pendiente por Digitar</v>
      </c>
      <c r="E635" s="65" t="str">
        <f ca="1">IFERROR(__xludf.DUMMYFUNCTION("""COMPUTED_VALUE"""),"")</f>
        <v/>
      </c>
      <c r="F635" s="65" t="str">
        <f ca="1">IFERROR(__xludf.DUMMYFUNCTION("""COMPUTED_VALUE"""),"")</f>
        <v/>
      </c>
      <c r="G635" s="65" t="str">
        <f ca="1">IFERROR(__xludf.DUMMYFUNCTION("""COMPUTED_VALUE"""),"")</f>
        <v/>
      </c>
      <c r="H635" s="65" t="str">
        <f ca="1">IFERROR(__xludf.DUMMYFUNCTION("""COMPUTED_VALUE"""),"")</f>
        <v/>
      </c>
      <c r="I635" s="65" t="str">
        <f ca="1">IFERROR(__xludf.DUMMYFUNCTION("""COMPUTED_VALUE"""),"")</f>
        <v/>
      </c>
      <c r="J635" s="65" t="str">
        <f ca="1">IFERROR(__xludf.DUMMYFUNCTION("""COMPUTED_VALUE"""),"")</f>
        <v/>
      </c>
      <c r="K635" s="65" t="str">
        <f ca="1">IFERROR(__xludf.DUMMYFUNCTION("""COMPUTED_VALUE"""),"")</f>
        <v/>
      </c>
      <c r="L635" s="65" t="str">
        <f ca="1">IFERROR(__xludf.DUMMYFUNCTION("""COMPUTED_VALUE"""),"")</f>
        <v/>
      </c>
      <c r="M635" s="65" t="str">
        <f ca="1">IFERROR(__xludf.DUMMYFUNCTION("""COMPUTED_VALUE"""),"")</f>
        <v/>
      </c>
      <c r="N635" s="65" t="str">
        <f ca="1">IFERROR(__xludf.DUMMYFUNCTION("""COMPUTED_VALUE"""),"")</f>
        <v/>
      </c>
      <c r="O635" s="65" t="str">
        <f ca="1">IFERROR(__xludf.DUMMYFUNCTION("""COMPUTED_VALUE"""),"")</f>
        <v/>
      </c>
      <c r="P635" s="65" t="str">
        <f ca="1">IFERROR(__xludf.DUMMYFUNCTION("""COMPUTED_VALUE"""),"")</f>
        <v/>
      </c>
      <c r="Q635" s="65" t="str">
        <f ca="1">IFERROR(__xludf.DUMMYFUNCTION("""COMPUTED_VALUE"""),"")</f>
        <v/>
      </c>
      <c r="R635" s="65" t="str">
        <f ca="1">IFERROR(__xludf.DUMMYFUNCTION("""COMPUTED_VALUE"""),"")</f>
        <v/>
      </c>
      <c r="S635" s="65" t="str">
        <f ca="1">IFERROR(__xludf.DUMMYFUNCTION("""COMPUTED_VALUE"""),"")</f>
        <v/>
      </c>
      <c r="T635" s="65" t="str">
        <f ca="1">IFERROR(__xludf.DUMMYFUNCTION("""COMPUTED_VALUE"""),"")</f>
        <v/>
      </c>
      <c r="U635" s="65" t="str">
        <f ca="1">IFERROR(__xludf.DUMMYFUNCTION("""COMPUTED_VALUE"""),"")</f>
        <v/>
      </c>
      <c r="V635" s="65" t="str">
        <f ca="1">IFERROR(__xludf.DUMMYFUNCTION("""COMPUTED_VALUE"""),"")</f>
        <v/>
      </c>
      <c r="W635" s="65" t="str">
        <f ca="1">IFERROR(__xludf.DUMMYFUNCTION("""COMPUTED_VALUE"""),"")</f>
        <v/>
      </c>
      <c r="X635" s="65" t="str">
        <f ca="1">IFERROR(__xludf.DUMMYFUNCTION("""COMPUTED_VALUE"""),"")</f>
        <v/>
      </c>
      <c r="Y635" s="65" t="str">
        <f ca="1">IFERROR(__xludf.DUMMYFUNCTION("""COMPUTED_VALUE"""),"")</f>
        <v/>
      </c>
      <c r="Z635" s="65" t="str">
        <f ca="1">IFERROR(__xludf.DUMMYFUNCTION("""COMPUTED_VALUE"""),"")</f>
        <v/>
      </c>
      <c r="AA635" s="65" t="str">
        <f ca="1">IFERROR(__xludf.DUMMYFUNCTION("""COMPUTED_VALUE"""),"")</f>
        <v/>
      </c>
      <c r="AB635" s="65" t="str">
        <f ca="1">IFERROR(__xludf.DUMMYFUNCTION("""COMPUTED_VALUE"""),"")</f>
        <v/>
      </c>
      <c r="AC635" s="65" t="str">
        <f ca="1">IFERROR(__xludf.DUMMYFUNCTION("""COMPUTED_VALUE"""),"")</f>
        <v/>
      </c>
      <c r="AD635" s="65" t="str">
        <f ca="1">IFERROR(__xludf.DUMMYFUNCTION("""COMPUTED_VALUE"""),"")</f>
        <v/>
      </c>
      <c r="AE635" s="65" t="str">
        <f ca="1">IFERROR(__xludf.DUMMYFUNCTION("""COMPUTED_VALUE"""),"")</f>
        <v/>
      </c>
      <c r="AF635" s="65" t="str">
        <f ca="1">IFERROR(__xludf.DUMMYFUNCTION("""COMPUTED_VALUE"""),"")</f>
        <v/>
      </c>
      <c r="AG635" s="65" t="str">
        <f ca="1">IFERROR(__xludf.DUMMYFUNCTION("""COMPUTED_VALUE"""),"")</f>
        <v/>
      </c>
    </row>
    <row r="636" spans="1:33" ht="13">
      <c r="A636" s="63">
        <v>6</v>
      </c>
      <c r="B636" s="64" t="str">
        <f ca="1">IFERROR(__xludf.DUMMYFUNCTION("""COMPUTED_VALUE"""),"I.E. SOL NACIENTE")</f>
        <v>I.E. SOL NACIENTE</v>
      </c>
      <c r="C636" s="65">
        <f ca="1">IFERROR(__xludf.DUMMYFUNCTION("""COMPUTED_VALUE"""),7)</f>
        <v>7</v>
      </c>
      <c r="D636" s="66" t="str">
        <f ca="1">IFERROR(__xludf.DUMMYFUNCTION("""COMPUTED_VALUE"""),"Pendiente por Digitar")</f>
        <v>Pendiente por Digitar</v>
      </c>
      <c r="E636" s="65" t="str">
        <f ca="1">IFERROR(__xludf.DUMMYFUNCTION("""COMPUTED_VALUE"""),"")</f>
        <v/>
      </c>
      <c r="F636" s="65" t="str">
        <f ca="1">IFERROR(__xludf.DUMMYFUNCTION("""COMPUTED_VALUE"""),"")</f>
        <v/>
      </c>
      <c r="G636" s="65" t="str">
        <f ca="1">IFERROR(__xludf.DUMMYFUNCTION("""COMPUTED_VALUE"""),"")</f>
        <v/>
      </c>
      <c r="H636" s="65" t="str">
        <f ca="1">IFERROR(__xludf.DUMMYFUNCTION("""COMPUTED_VALUE"""),"")</f>
        <v/>
      </c>
      <c r="I636" s="65" t="str">
        <f ca="1">IFERROR(__xludf.DUMMYFUNCTION("""COMPUTED_VALUE"""),"")</f>
        <v/>
      </c>
      <c r="J636" s="65" t="str">
        <f ca="1">IFERROR(__xludf.DUMMYFUNCTION("""COMPUTED_VALUE"""),"")</f>
        <v/>
      </c>
      <c r="K636" s="65" t="str">
        <f ca="1">IFERROR(__xludf.DUMMYFUNCTION("""COMPUTED_VALUE"""),"")</f>
        <v/>
      </c>
      <c r="L636" s="65" t="str">
        <f ca="1">IFERROR(__xludf.DUMMYFUNCTION("""COMPUTED_VALUE"""),"")</f>
        <v/>
      </c>
      <c r="M636" s="65" t="str">
        <f ca="1">IFERROR(__xludf.DUMMYFUNCTION("""COMPUTED_VALUE"""),"")</f>
        <v/>
      </c>
      <c r="N636" s="65" t="str">
        <f ca="1">IFERROR(__xludf.DUMMYFUNCTION("""COMPUTED_VALUE"""),"")</f>
        <v/>
      </c>
      <c r="O636" s="65" t="str">
        <f ca="1">IFERROR(__xludf.DUMMYFUNCTION("""COMPUTED_VALUE"""),"")</f>
        <v/>
      </c>
      <c r="P636" s="65" t="str">
        <f ca="1">IFERROR(__xludf.DUMMYFUNCTION("""COMPUTED_VALUE"""),"")</f>
        <v/>
      </c>
      <c r="Q636" s="65" t="str">
        <f ca="1">IFERROR(__xludf.DUMMYFUNCTION("""COMPUTED_VALUE"""),"")</f>
        <v/>
      </c>
      <c r="R636" s="65" t="str">
        <f ca="1">IFERROR(__xludf.DUMMYFUNCTION("""COMPUTED_VALUE"""),"")</f>
        <v/>
      </c>
      <c r="S636" s="65" t="str">
        <f ca="1">IFERROR(__xludf.DUMMYFUNCTION("""COMPUTED_VALUE"""),"")</f>
        <v/>
      </c>
      <c r="T636" s="65" t="str">
        <f ca="1">IFERROR(__xludf.DUMMYFUNCTION("""COMPUTED_VALUE"""),"")</f>
        <v/>
      </c>
      <c r="U636" s="65" t="str">
        <f ca="1">IFERROR(__xludf.DUMMYFUNCTION("""COMPUTED_VALUE"""),"")</f>
        <v/>
      </c>
      <c r="V636" s="65" t="str">
        <f ca="1">IFERROR(__xludf.DUMMYFUNCTION("""COMPUTED_VALUE"""),"")</f>
        <v/>
      </c>
      <c r="W636" s="65" t="str">
        <f ca="1">IFERROR(__xludf.DUMMYFUNCTION("""COMPUTED_VALUE"""),"")</f>
        <v/>
      </c>
      <c r="X636" s="65" t="str">
        <f ca="1">IFERROR(__xludf.DUMMYFUNCTION("""COMPUTED_VALUE"""),"")</f>
        <v/>
      </c>
      <c r="Y636" s="65" t="str">
        <f ca="1">IFERROR(__xludf.DUMMYFUNCTION("""COMPUTED_VALUE"""),"")</f>
        <v/>
      </c>
      <c r="Z636" s="65" t="str">
        <f ca="1">IFERROR(__xludf.DUMMYFUNCTION("""COMPUTED_VALUE"""),"")</f>
        <v/>
      </c>
      <c r="AA636" s="65" t="str">
        <f ca="1">IFERROR(__xludf.DUMMYFUNCTION("""COMPUTED_VALUE"""),"")</f>
        <v/>
      </c>
      <c r="AB636" s="65" t="str">
        <f ca="1">IFERROR(__xludf.DUMMYFUNCTION("""COMPUTED_VALUE"""),"")</f>
        <v/>
      </c>
      <c r="AC636" s="65" t="str">
        <f ca="1">IFERROR(__xludf.DUMMYFUNCTION("""COMPUTED_VALUE"""),"")</f>
        <v/>
      </c>
      <c r="AD636" s="65" t="str">
        <f ca="1">IFERROR(__xludf.DUMMYFUNCTION("""COMPUTED_VALUE"""),"")</f>
        <v/>
      </c>
      <c r="AE636" s="65" t="str">
        <f ca="1">IFERROR(__xludf.DUMMYFUNCTION("""COMPUTED_VALUE"""),"")</f>
        <v/>
      </c>
      <c r="AF636" s="65" t="str">
        <f ca="1">IFERROR(__xludf.DUMMYFUNCTION("""COMPUTED_VALUE"""),"")</f>
        <v/>
      </c>
      <c r="AG636" s="65" t="str">
        <f ca="1">IFERROR(__xludf.DUMMYFUNCTION("""COMPUTED_VALUE"""),"")</f>
        <v/>
      </c>
    </row>
    <row r="637" spans="1:33" ht="13">
      <c r="A637" s="63">
        <v>6</v>
      </c>
      <c r="B637" s="64" t="str">
        <f ca="1">IFERROR(__xludf.DUMMYFUNCTION("""COMPUTED_VALUE"""),"I.E. SOL NACIENTE")</f>
        <v>I.E. SOL NACIENTE</v>
      </c>
      <c r="C637" s="65">
        <f ca="1">IFERROR(__xludf.DUMMYFUNCTION("""COMPUTED_VALUE"""),8)</f>
        <v>8</v>
      </c>
      <c r="D637" s="66" t="str">
        <f ca="1">IFERROR(__xludf.DUMMYFUNCTION("""COMPUTED_VALUE"""),"Pendiente por Digitar")</f>
        <v>Pendiente por Digitar</v>
      </c>
      <c r="E637" s="65" t="str">
        <f ca="1">IFERROR(__xludf.DUMMYFUNCTION("""COMPUTED_VALUE"""),"")</f>
        <v/>
      </c>
      <c r="F637" s="65" t="str">
        <f ca="1">IFERROR(__xludf.DUMMYFUNCTION("""COMPUTED_VALUE"""),"")</f>
        <v/>
      </c>
      <c r="G637" s="65" t="str">
        <f ca="1">IFERROR(__xludf.DUMMYFUNCTION("""COMPUTED_VALUE"""),"")</f>
        <v/>
      </c>
      <c r="H637" s="65" t="str">
        <f ca="1">IFERROR(__xludf.DUMMYFUNCTION("""COMPUTED_VALUE"""),"")</f>
        <v/>
      </c>
      <c r="I637" s="65" t="str">
        <f ca="1">IFERROR(__xludf.DUMMYFUNCTION("""COMPUTED_VALUE"""),"")</f>
        <v/>
      </c>
      <c r="J637" s="65" t="str">
        <f ca="1">IFERROR(__xludf.DUMMYFUNCTION("""COMPUTED_VALUE"""),"")</f>
        <v/>
      </c>
      <c r="K637" s="65" t="str">
        <f ca="1">IFERROR(__xludf.DUMMYFUNCTION("""COMPUTED_VALUE"""),"")</f>
        <v/>
      </c>
      <c r="L637" s="65" t="str">
        <f ca="1">IFERROR(__xludf.DUMMYFUNCTION("""COMPUTED_VALUE"""),"")</f>
        <v/>
      </c>
      <c r="M637" s="65" t="str">
        <f ca="1">IFERROR(__xludf.DUMMYFUNCTION("""COMPUTED_VALUE"""),"")</f>
        <v/>
      </c>
      <c r="N637" s="65" t="str">
        <f ca="1">IFERROR(__xludf.DUMMYFUNCTION("""COMPUTED_VALUE"""),"")</f>
        <v/>
      </c>
      <c r="O637" s="65" t="str">
        <f ca="1">IFERROR(__xludf.DUMMYFUNCTION("""COMPUTED_VALUE"""),"")</f>
        <v/>
      </c>
      <c r="P637" s="65" t="str">
        <f ca="1">IFERROR(__xludf.DUMMYFUNCTION("""COMPUTED_VALUE"""),"")</f>
        <v/>
      </c>
      <c r="Q637" s="65" t="str">
        <f ca="1">IFERROR(__xludf.DUMMYFUNCTION("""COMPUTED_VALUE"""),"")</f>
        <v/>
      </c>
      <c r="R637" s="65" t="str">
        <f ca="1">IFERROR(__xludf.DUMMYFUNCTION("""COMPUTED_VALUE"""),"")</f>
        <v/>
      </c>
      <c r="S637" s="65" t="str">
        <f ca="1">IFERROR(__xludf.DUMMYFUNCTION("""COMPUTED_VALUE"""),"")</f>
        <v/>
      </c>
      <c r="T637" s="65" t="str">
        <f ca="1">IFERROR(__xludf.DUMMYFUNCTION("""COMPUTED_VALUE"""),"")</f>
        <v/>
      </c>
      <c r="U637" s="65" t="str">
        <f ca="1">IFERROR(__xludf.DUMMYFUNCTION("""COMPUTED_VALUE"""),"")</f>
        <v/>
      </c>
      <c r="V637" s="65" t="str">
        <f ca="1">IFERROR(__xludf.DUMMYFUNCTION("""COMPUTED_VALUE"""),"")</f>
        <v/>
      </c>
      <c r="W637" s="65" t="str">
        <f ca="1">IFERROR(__xludf.DUMMYFUNCTION("""COMPUTED_VALUE"""),"")</f>
        <v/>
      </c>
      <c r="X637" s="65" t="str">
        <f ca="1">IFERROR(__xludf.DUMMYFUNCTION("""COMPUTED_VALUE"""),"")</f>
        <v/>
      </c>
      <c r="Y637" s="65" t="str">
        <f ca="1">IFERROR(__xludf.DUMMYFUNCTION("""COMPUTED_VALUE"""),"")</f>
        <v/>
      </c>
      <c r="Z637" s="65" t="str">
        <f ca="1">IFERROR(__xludf.DUMMYFUNCTION("""COMPUTED_VALUE"""),"")</f>
        <v/>
      </c>
      <c r="AA637" s="65" t="str">
        <f ca="1">IFERROR(__xludf.DUMMYFUNCTION("""COMPUTED_VALUE"""),"")</f>
        <v/>
      </c>
      <c r="AB637" s="65" t="str">
        <f ca="1">IFERROR(__xludf.DUMMYFUNCTION("""COMPUTED_VALUE"""),"")</f>
        <v/>
      </c>
      <c r="AC637" s="65" t="str">
        <f ca="1">IFERROR(__xludf.DUMMYFUNCTION("""COMPUTED_VALUE"""),"")</f>
        <v/>
      </c>
      <c r="AD637" s="65" t="str">
        <f ca="1">IFERROR(__xludf.DUMMYFUNCTION("""COMPUTED_VALUE"""),"")</f>
        <v/>
      </c>
      <c r="AE637" s="65" t="str">
        <f ca="1">IFERROR(__xludf.DUMMYFUNCTION("""COMPUTED_VALUE"""),"")</f>
        <v/>
      </c>
      <c r="AF637" s="65" t="str">
        <f ca="1">IFERROR(__xludf.DUMMYFUNCTION("""COMPUTED_VALUE"""),"")</f>
        <v/>
      </c>
      <c r="AG637" s="65" t="str">
        <f ca="1">IFERROR(__xludf.DUMMYFUNCTION("""COMPUTED_VALUE"""),"")</f>
        <v/>
      </c>
    </row>
    <row r="638" spans="1:33" ht="13">
      <c r="A638" s="63">
        <v>6</v>
      </c>
      <c r="B638" s="64" t="str">
        <f ca="1">IFERROR(__xludf.DUMMYFUNCTION("""COMPUTED_VALUE"""),"I.E. SOL NACIENTE")</f>
        <v>I.E. SOL NACIENTE</v>
      </c>
      <c r="C638" s="65">
        <f ca="1">IFERROR(__xludf.DUMMYFUNCTION("""COMPUTED_VALUE"""),9)</f>
        <v>9</v>
      </c>
      <c r="D638" s="66" t="str">
        <f ca="1">IFERROR(__xludf.DUMMYFUNCTION("""COMPUTED_VALUE"""),"Pendiente por Digitar")</f>
        <v>Pendiente por Digitar</v>
      </c>
      <c r="E638" s="65" t="str">
        <f ca="1">IFERROR(__xludf.DUMMYFUNCTION("""COMPUTED_VALUE"""),"")</f>
        <v/>
      </c>
      <c r="F638" s="65" t="str">
        <f ca="1">IFERROR(__xludf.DUMMYFUNCTION("""COMPUTED_VALUE"""),"")</f>
        <v/>
      </c>
      <c r="G638" s="65" t="str">
        <f ca="1">IFERROR(__xludf.DUMMYFUNCTION("""COMPUTED_VALUE"""),"")</f>
        <v/>
      </c>
      <c r="H638" s="65" t="str">
        <f ca="1">IFERROR(__xludf.DUMMYFUNCTION("""COMPUTED_VALUE"""),"")</f>
        <v/>
      </c>
      <c r="I638" s="65" t="str">
        <f ca="1">IFERROR(__xludf.DUMMYFUNCTION("""COMPUTED_VALUE"""),"")</f>
        <v/>
      </c>
      <c r="J638" s="65" t="str">
        <f ca="1">IFERROR(__xludf.DUMMYFUNCTION("""COMPUTED_VALUE"""),"")</f>
        <v/>
      </c>
      <c r="K638" s="65" t="str">
        <f ca="1">IFERROR(__xludf.DUMMYFUNCTION("""COMPUTED_VALUE"""),"")</f>
        <v/>
      </c>
      <c r="L638" s="65" t="str">
        <f ca="1">IFERROR(__xludf.DUMMYFUNCTION("""COMPUTED_VALUE"""),"")</f>
        <v/>
      </c>
      <c r="M638" s="65" t="str">
        <f ca="1">IFERROR(__xludf.DUMMYFUNCTION("""COMPUTED_VALUE"""),"")</f>
        <v/>
      </c>
      <c r="N638" s="65" t="str">
        <f ca="1">IFERROR(__xludf.DUMMYFUNCTION("""COMPUTED_VALUE"""),"")</f>
        <v/>
      </c>
      <c r="O638" s="65" t="str">
        <f ca="1">IFERROR(__xludf.DUMMYFUNCTION("""COMPUTED_VALUE"""),"")</f>
        <v/>
      </c>
      <c r="P638" s="65" t="str">
        <f ca="1">IFERROR(__xludf.DUMMYFUNCTION("""COMPUTED_VALUE"""),"")</f>
        <v/>
      </c>
      <c r="Q638" s="65" t="str">
        <f ca="1">IFERROR(__xludf.DUMMYFUNCTION("""COMPUTED_VALUE"""),"")</f>
        <v/>
      </c>
      <c r="R638" s="65" t="str">
        <f ca="1">IFERROR(__xludf.DUMMYFUNCTION("""COMPUTED_VALUE"""),"")</f>
        <v/>
      </c>
      <c r="S638" s="65" t="str">
        <f ca="1">IFERROR(__xludf.DUMMYFUNCTION("""COMPUTED_VALUE"""),"")</f>
        <v/>
      </c>
      <c r="T638" s="65" t="str">
        <f ca="1">IFERROR(__xludf.DUMMYFUNCTION("""COMPUTED_VALUE"""),"")</f>
        <v/>
      </c>
      <c r="U638" s="65" t="str">
        <f ca="1">IFERROR(__xludf.DUMMYFUNCTION("""COMPUTED_VALUE"""),"")</f>
        <v/>
      </c>
      <c r="V638" s="65" t="str">
        <f ca="1">IFERROR(__xludf.DUMMYFUNCTION("""COMPUTED_VALUE"""),"")</f>
        <v/>
      </c>
      <c r="W638" s="65" t="str">
        <f ca="1">IFERROR(__xludf.DUMMYFUNCTION("""COMPUTED_VALUE"""),"")</f>
        <v/>
      </c>
      <c r="X638" s="65" t="str">
        <f ca="1">IFERROR(__xludf.DUMMYFUNCTION("""COMPUTED_VALUE"""),"")</f>
        <v/>
      </c>
      <c r="Y638" s="65" t="str">
        <f ca="1">IFERROR(__xludf.DUMMYFUNCTION("""COMPUTED_VALUE"""),"")</f>
        <v/>
      </c>
      <c r="Z638" s="65" t="str">
        <f ca="1">IFERROR(__xludf.DUMMYFUNCTION("""COMPUTED_VALUE"""),"")</f>
        <v/>
      </c>
      <c r="AA638" s="65" t="str">
        <f ca="1">IFERROR(__xludf.DUMMYFUNCTION("""COMPUTED_VALUE"""),"")</f>
        <v/>
      </c>
      <c r="AB638" s="65" t="str">
        <f ca="1">IFERROR(__xludf.DUMMYFUNCTION("""COMPUTED_VALUE"""),"")</f>
        <v/>
      </c>
      <c r="AC638" s="65" t="str">
        <f ca="1">IFERROR(__xludf.DUMMYFUNCTION("""COMPUTED_VALUE"""),"")</f>
        <v/>
      </c>
      <c r="AD638" s="65" t="str">
        <f ca="1">IFERROR(__xludf.DUMMYFUNCTION("""COMPUTED_VALUE"""),"")</f>
        <v/>
      </c>
      <c r="AE638" s="65" t="str">
        <f ca="1">IFERROR(__xludf.DUMMYFUNCTION("""COMPUTED_VALUE"""),"")</f>
        <v/>
      </c>
      <c r="AF638" s="65" t="str">
        <f ca="1">IFERROR(__xludf.DUMMYFUNCTION("""COMPUTED_VALUE"""),"")</f>
        <v/>
      </c>
      <c r="AG638" s="65" t="str">
        <f ca="1">IFERROR(__xludf.DUMMYFUNCTION("""COMPUTED_VALUE"""),"")</f>
        <v/>
      </c>
    </row>
    <row r="639" spans="1:33" ht="13">
      <c r="A639" s="63">
        <v>6</v>
      </c>
      <c r="B639" s="64" t="str">
        <f ca="1">IFERROR(__xludf.DUMMYFUNCTION("""COMPUTED_VALUE"""),"I.E. SOL NACIENTE")</f>
        <v>I.E. SOL NACIENTE</v>
      </c>
      <c r="C639" s="65">
        <f ca="1">IFERROR(__xludf.DUMMYFUNCTION("""COMPUTED_VALUE"""),10)</f>
        <v>10</v>
      </c>
      <c r="D639" s="66" t="str">
        <f ca="1">IFERROR(__xludf.DUMMYFUNCTION("""COMPUTED_VALUE"""),"Pendiente por Digitar")</f>
        <v>Pendiente por Digitar</v>
      </c>
      <c r="E639" s="65" t="str">
        <f ca="1">IFERROR(__xludf.DUMMYFUNCTION("""COMPUTED_VALUE"""),"")</f>
        <v/>
      </c>
      <c r="F639" s="65" t="str">
        <f ca="1">IFERROR(__xludf.DUMMYFUNCTION("""COMPUTED_VALUE"""),"")</f>
        <v/>
      </c>
      <c r="G639" s="65" t="str">
        <f ca="1">IFERROR(__xludf.DUMMYFUNCTION("""COMPUTED_VALUE"""),"")</f>
        <v/>
      </c>
      <c r="H639" s="65" t="str">
        <f ca="1">IFERROR(__xludf.DUMMYFUNCTION("""COMPUTED_VALUE"""),"")</f>
        <v/>
      </c>
      <c r="I639" s="65" t="str">
        <f ca="1">IFERROR(__xludf.DUMMYFUNCTION("""COMPUTED_VALUE"""),"")</f>
        <v/>
      </c>
      <c r="J639" s="65" t="str">
        <f ca="1">IFERROR(__xludf.DUMMYFUNCTION("""COMPUTED_VALUE"""),"")</f>
        <v/>
      </c>
      <c r="K639" s="65" t="str">
        <f ca="1">IFERROR(__xludf.DUMMYFUNCTION("""COMPUTED_VALUE"""),"")</f>
        <v/>
      </c>
      <c r="L639" s="65" t="str">
        <f ca="1">IFERROR(__xludf.DUMMYFUNCTION("""COMPUTED_VALUE"""),"")</f>
        <v/>
      </c>
      <c r="M639" s="65" t="str">
        <f ca="1">IFERROR(__xludf.DUMMYFUNCTION("""COMPUTED_VALUE"""),"")</f>
        <v/>
      </c>
      <c r="N639" s="65" t="str">
        <f ca="1">IFERROR(__xludf.DUMMYFUNCTION("""COMPUTED_VALUE"""),"")</f>
        <v/>
      </c>
      <c r="O639" s="65" t="str">
        <f ca="1">IFERROR(__xludf.DUMMYFUNCTION("""COMPUTED_VALUE"""),"")</f>
        <v/>
      </c>
      <c r="P639" s="65" t="str">
        <f ca="1">IFERROR(__xludf.DUMMYFUNCTION("""COMPUTED_VALUE"""),"")</f>
        <v/>
      </c>
      <c r="Q639" s="65" t="str">
        <f ca="1">IFERROR(__xludf.DUMMYFUNCTION("""COMPUTED_VALUE"""),"")</f>
        <v/>
      </c>
      <c r="R639" s="65" t="str">
        <f ca="1">IFERROR(__xludf.DUMMYFUNCTION("""COMPUTED_VALUE"""),"")</f>
        <v/>
      </c>
      <c r="S639" s="65" t="str">
        <f ca="1">IFERROR(__xludf.DUMMYFUNCTION("""COMPUTED_VALUE"""),"")</f>
        <v/>
      </c>
      <c r="T639" s="65" t="str">
        <f ca="1">IFERROR(__xludf.DUMMYFUNCTION("""COMPUTED_VALUE"""),"")</f>
        <v/>
      </c>
      <c r="U639" s="65" t="str">
        <f ca="1">IFERROR(__xludf.DUMMYFUNCTION("""COMPUTED_VALUE"""),"")</f>
        <v/>
      </c>
      <c r="V639" s="65" t="str">
        <f ca="1">IFERROR(__xludf.DUMMYFUNCTION("""COMPUTED_VALUE"""),"")</f>
        <v/>
      </c>
      <c r="W639" s="65" t="str">
        <f ca="1">IFERROR(__xludf.DUMMYFUNCTION("""COMPUTED_VALUE"""),"")</f>
        <v/>
      </c>
      <c r="X639" s="65" t="str">
        <f ca="1">IFERROR(__xludf.DUMMYFUNCTION("""COMPUTED_VALUE"""),"")</f>
        <v/>
      </c>
      <c r="Y639" s="65" t="str">
        <f ca="1">IFERROR(__xludf.DUMMYFUNCTION("""COMPUTED_VALUE"""),"")</f>
        <v/>
      </c>
      <c r="Z639" s="65" t="str">
        <f ca="1">IFERROR(__xludf.DUMMYFUNCTION("""COMPUTED_VALUE"""),"")</f>
        <v/>
      </c>
      <c r="AA639" s="65" t="str">
        <f ca="1">IFERROR(__xludf.DUMMYFUNCTION("""COMPUTED_VALUE"""),"")</f>
        <v/>
      </c>
      <c r="AB639" s="65" t="str">
        <f ca="1">IFERROR(__xludf.DUMMYFUNCTION("""COMPUTED_VALUE"""),"")</f>
        <v/>
      </c>
      <c r="AC639" s="65" t="str">
        <f ca="1">IFERROR(__xludf.DUMMYFUNCTION("""COMPUTED_VALUE"""),"")</f>
        <v/>
      </c>
      <c r="AD639" s="65" t="str">
        <f ca="1">IFERROR(__xludf.DUMMYFUNCTION("""COMPUTED_VALUE"""),"")</f>
        <v/>
      </c>
      <c r="AE639" s="65" t="str">
        <f ca="1">IFERROR(__xludf.DUMMYFUNCTION("""COMPUTED_VALUE"""),"")</f>
        <v/>
      </c>
      <c r="AF639" s="65" t="str">
        <f ca="1">IFERROR(__xludf.DUMMYFUNCTION("""COMPUTED_VALUE"""),"")</f>
        <v/>
      </c>
      <c r="AG639" s="65" t="str">
        <f ca="1">IFERROR(__xludf.DUMMYFUNCTION("""COMPUTED_VALUE"""),"")</f>
        <v/>
      </c>
    </row>
    <row r="640" spans="1:33" ht="13">
      <c r="A640" s="63">
        <v>6</v>
      </c>
      <c r="B640" s="64" t="str">
        <f ca="1">IFERROR(__xludf.DUMMYFUNCTION("""COMPUTED_VALUE"""),"I.E. SOL NACIENTE")</f>
        <v>I.E. SOL NACIENTE</v>
      </c>
      <c r="C640" s="65">
        <f ca="1">IFERROR(__xludf.DUMMYFUNCTION("""COMPUTED_VALUE"""),11)</f>
        <v>11</v>
      </c>
      <c r="D640" s="66" t="str">
        <f ca="1">IFERROR(__xludf.DUMMYFUNCTION("""COMPUTED_VALUE"""),"Pendiente por Digitar")</f>
        <v>Pendiente por Digitar</v>
      </c>
      <c r="E640" s="65" t="str">
        <f ca="1">IFERROR(__xludf.DUMMYFUNCTION("""COMPUTED_VALUE"""),"")</f>
        <v/>
      </c>
      <c r="F640" s="65" t="str">
        <f ca="1">IFERROR(__xludf.DUMMYFUNCTION("""COMPUTED_VALUE"""),"")</f>
        <v/>
      </c>
      <c r="G640" s="65" t="str">
        <f ca="1">IFERROR(__xludf.DUMMYFUNCTION("""COMPUTED_VALUE"""),"")</f>
        <v/>
      </c>
      <c r="H640" s="65" t="str">
        <f ca="1">IFERROR(__xludf.DUMMYFUNCTION("""COMPUTED_VALUE"""),"")</f>
        <v/>
      </c>
      <c r="I640" s="65" t="str">
        <f ca="1">IFERROR(__xludf.DUMMYFUNCTION("""COMPUTED_VALUE"""),"")</f>
        <v/>
      </c>
      <c r="J640" s="65" t="str">
        <f ca="1">IFERROR(__xludf.DUMMYFUNCTION("""COMPUTED_VALUE"""),"")</f>
        <v/>
      </c>
      <c r="K640" s="65" t="str">
        <f ca="1">IFERROR(__xludf.DUMMYFUNCTION("""COMPUTED_VALUE"""),"")</f>
        <v/>
      </c>
      <c r="L640" s="65" t="str">
        <f ca="1">IFERROR(__xludf.DUMMYFUNCTION("""COMPUTED_VALUE"""),"")</f>
        <v/>
      </c>
      <c r="M640" s="65" t="str">
        <f ca="1">IFERROR(__xludf.DUMMYFUNCTION("""COMPUTED_VALUE"""),"")</f>
        <v/>
      </c>
      <c r="N640" s="65" t="str">
        <f ca="1">IFERROR(__xludf.DUMMYFUNCTION("""COMPUTED_VALUE"""),"")</f>
        <v/>
      </c>
      <c r="O640" s="65" t="str">
        <f ca="1">IFERROR(__xludf.DUMMYFUNCTION("""COMPUTED_VALUE"""),"")</f>
        <v/>
      </c>
      <c r="P640" s="65" t="str">
        <f ca="1">IFERROR(__xludf.DUMMYFUNCTION("""COMPUTED_VALUE"""),"")</f>
        <v/>
      </c>
      <c r="Q640" s="65" t="str">
        <f ca="1">IFERROR(__xludf.DUMMYFUNCTION("""COMPUTED_VALUE"""),"")</f>
        <v/>
      </c>
      <c r="R640" s="65" t="str">
        <f ca="1">IFERROR(__xludf.DUMMYFUNCTION("""COMPUTED_VALUE"""),"")</f>
        <v/>
      </c>
      <c r="S640" s="65" t="str">
        <f ca="1">IFERROR(__xludf.DUMMYFUNCTION("""COMPUTED_VALUE"""),"")</f>
        <v/>
      </c>
      <c r="T640" s="65" t="str">
        <f ca="1">IFERROR(__xludf.DUMMYFUNCTION("""COMPUTED_VALUE"""),"")</f>
        <v/>
      </c>
      <c r="U640" s="65" t="str">
        <f ca="1">IFERROR(__xludf.DUMMYFUNCTION("""COMPUTED_VALUE"""),"")</f>
        <v/>
      </c>
      <c r="V640" s="65" t="str">
        <f ca="1">IFERROR(__xludf.DUMMYFUNCTION("""COMPUTED_VALUE"""),"")</f>
        <v/>
      </c>
      <c r="W640" s="65" t="str">
        <f ca="1">IFERROR(__xludf.DUMMYFUNCTION("""COMPUTED_VALUE"""),"")</f>
        <v/>
      </c>
      <c r="X640" s="65" t="str">
        <f ca="1">IFERROR(__xludf.DUMMYFUNCTION("""COMPUTED_VALUE"""),"")</f>
        <v/>
      </c>
      <c r="Y640" s="65" t="str">
        <f ca="1">IFERROR(__xludf.DUMMYFUNCTION("""COMPUTED_VALUE"""),"")</f>
        <v/>
      </c>
      <c r="Z640" s="65" t="str">
        <f ca="1">IFERROR(__xludf.DUMMYFUNCTION("""COMPUTED_VALUE"""),"")</f>
        <v/>
      </c>
      <c r="AA640" s="65" t="str">
        <f ca="1">IFERROR(__xludf.DUMMYFUNCTION("""COMPUTED_VALUE"""),"")</f>
        <v/>
      </c>
      <c r="AB640" s="65" t="str">
        <f ca="1">IFERROR(__xludf.DUMMYFUNCTION("""COMPUTED_VALUE"""),"")</f>
        <v/>
      </c>
      <c r="AC640" s="65" t="str">
        <f ca="1">IFERROR(__xludf.DUMMYFUNCTION("""COMPUTED_VALUE"""),"")</f>
        <v/>
      </c>
      <c r="AD640" s="65" t="str">
        <f ca="1">IFERROR(__xludf.DUMMYFUNCTION("""COMPUTED_VALUE"""),"")</f>
        <v/>
      </c>
      <c r="AE640" s="65" t="str">
        <f ca="1">IFERROR(__xludf.DUMMYFUNCTION("""COMPUTED_VALUE"""),"")</f>
        <v/>
      </c>
      <c r="AF640" s="65" t="str">
        <f ca="1">IFERROR(__xludf.DUMMYFUNCTION("""COMPUTED_VALUE"""),"")</f>
        <v/>
      </c>
      <c r="AG640" s="65" t="str">
        <f ca="1">IFERROR(__xludf.DUMMYFUNCTION("""COMPUTED_VALUE"""),"")</f>
        <v/>
      </c>
    </row>
    <row r="641" spans="1:33" ht="13">
      <c r="A641" s="63">
        <v>6</v>
      </c>
      <c r="B641" s="64" t="str">
        <f ca="1">IFERROR(__xludf.DUMMYFUNCTION("""COMPUTED_VALUE"""),"I.E. SOL NACIENTE")</f>
        <v>I.E. SOL NACIENTE</v>
      </c>
      <c r="C641" s="65">
        <f ca="1">IFERROR(__xludf.DUMMYFUNCTION("""COMPUTED_VALUE"""),12)</f>
        <v>12</v>
      </c>
      <c r="D641" s="66" t="str">
        <f ca="1">IFERROR(__xludf.DUMMYFUNCTION("""COMPUTED_VALUE"""),"Pendiente por Digitar")</f>
        <v>Pendiente por Digitar</v>
      </c>
      <c r="E641" s="65" t="str">
        <f ca="1">IFERROR(__xludf.DUMMYFUNCTION("""COMPUTED_VALUE"""),"")</f>
        <v/>
      </c>
      <c r="F641" s="65" t="str">
        <f ca="1">IFERROR(__xludf.DUMMYFUNCTION("""COMPUTED_VALUE"""),"")</f>
        <v/>
      </c>
      <c r="G641" s="65" t="str">
        <f ca="1">IFERROR(__xludf.DUMMYFUNCTION("""COMPUTED_VALUE"""),"")</f>
        <v/>
      </c>
      <c r="H641" s="65" t="str">
        <f ca="1">IFERROR(__xludf.DUMMYFUNCTION("""COMPUTED_VALUE"""),"")</f>
        <v/>
      </c>
      <c r="I641" s="65" t="str">
        <f ca="1">IFERROR(__xludf.DUMMYFUNCTION("""COMPUTED_VALUE"""),"")</f>
        <v/>
      </c>
      <c r="J641" s="65" t="str">
        <f ca="1">IFERROR(__xludf.DUMMYFUNCTION("""COMPUTED_VALUE"""),"")</f>
        <v/>
      </c>
      <c r="K641" s="65" t="str">
        <f ca="1">IFERROR(__xludf.DUMMYFUNCTION("""COMPUTED_VALUE"""),"")</f>
        <v/>
      </c>
      <c r="L641" s="65" t="str">
        <f ca="1">IFERROR(__xludf.DUMMYFUNCTION("""COMPUTED_VALUE"""),"")</f>
        <v/>
      </c>
      <c r="M641" s="65" t="str">
        <f ca="1">IFERROR(__xludf.DUMMYFUNCTION("""COMPUTED_VALUE"""),"")</f>
        <v/>
      </c>
      <c r="N641" s="65" t="str">
        <f ca="1">IFERROR(__xludf.DUMMYFUNCTION("""COMPUTED_VALUE"""),"")</f>
        <v/>
      </c>
      <c r="O641" s="65" t="str">
        <f ca="1">IFERROR(__xludf.DUMMYFUNCTION("""COMPUTED_VALUE"""),"")</f>
        <v/>
      </c>
      <c r="P641" s="65" t="str">
        <f ca="1">IFERROR(__xludf.DUMMYFUNCTION("""COMPUTED_VALUE"""),"")</f>
        <v/>
      </c>
      <c r="Q641" s="65" t="str">
        <f ca="1">IFERROR(__xludf.DUMMYFUNCTION("""COMPUTED_VALUE"""),"")</f>
        <v/>
      </c>
      <c r="R641" s="65" t="str">
        <f ca="1">IFERROR(__xludf.DUMMYFUNCTION("""COMPUTED_VALUE"""),"")</f>
        <v/>
      </c>
      <c r="S641" s="65" t="str">
        <f ca="1">IFERROR(__xludf.DUMMYFUNCTION("""COMPUTED_VALUE"""),"")</f>
        <v/>
      </c>
      <c r="T641" s="65" t="str">
        <f ca="1">IFERROR(__xludf.DUMMYFUNCTION("""COMPUTED_VALUE"""),"")</f>
        <v/>
      </c>
      <c r="U641" s="65" t="str">
        <f ca="1">IFERROR(__xludf.DUMMYFUNCTION("""COMPUTED_VALUE"""),"")</f>
        <v/>
      </c>
      <c r="V641" s="65" t="str">
        <f ca="1">IFERROR(__xludf.DUMMYFUNCTION("""COMPUTED_VALUE"""),"")</f>
        <v/>
      </c>
      <c r="W641" s="65" t="str">
        <f ca="1">IFERROR(__xludf.DUMMYFUNCTION("""COMPUTED_VALUE"""),"")</f>
        <v/>
      </c>
      <c r="X641" s="65" t="str">
        <f ca="1">IFERROR(__xludf.DUMMYFUNCTION("""COMPUTED_VALUE"""),"")</f>
        <v/>
      </c>
      <c r="Y641" s="65" t="str">
        <f ca="1">IFERROR(__xludf.DUMMYFUNCTION("""COMPUTED_VALUE"""),"")</f>
        <v/>
      </c>
      <c r="Z641" s="65" t="str">
        <f ca="1">IFERROR(__xludf.DUMMYFUNCTION("""COMPUTED_VALUE"""),"")</f>
        <v/>
      </c>
      <c r="AA641" s="65" t="str">
        <f ca="1">IFERROR(__xludf.DUMMYFUNCTION("""COMPUTED_VALUE"""),"")</f>
        <v/>
      </c>
      <c r="AB641" s="65" t="str">
        <f ca="1">IFERROR(__xludf.DUMMYFUNCTION("""COMPUTED_VALUE"""),"")</f>
        <v/>
      </c>
      <c r="AC641" s="65" t="str">
        <f ca="1">IFERROR(__xludf.DUMMYFUNCTION("""COMPUTED_VALUE"""),"")</f>
        <v/>
      </c>
      <c r="AD641" s="65" t="str">
        <f ca="1">IFERROR(__xludf.DUMMYFUNCTION("""COMPUTED_VALUE"""),"")</f>
        <v/>
      </c>
      <c r="AE641" s="65" t="str">
        <f ca="1">IFERROR(__xludf.DUMMYFUNCTION("""COMPUTED_VALUE"""),"")</f>
        <v/>
      </c>
      <c r="AF641" s="65" t="str">
        <f ca="1">IFERROR(__xludf.DUMMYFUNCTION("""COMPUTED_VALUE"""),"")</f>
        <v/>
      </c>
      <c r="AG641" s="65" t="str">
        <f ca="1">IFERROR(__xludf.DUMMYFUNCTION("""COMPUTED_VALUE"""),"")</f>
        <v/>
      </c>
    </row>
    <row r="642" spans="1:33" ht="13">
      <c r="A642" s="63">
        <v>6</v>
      </c>
      <c r="B642" s="64" t="str">
        <f ca="1">IFERROR(__xludf.DUMMYFUNCTION("""COMPUTED_VALUE"""),"I.E. SOL NACIENTE")</f>
        <v>I.E. SOL NACIENTE</v>
      </c>
      <c r="C642" s="65">
        <f ca="1">IFERROR(__xludf.DUMMYFUNCTION("""COMPUTED_VALUE"""),13)</f>
        <v>13</v>
      </c>
      <c r="D642" s="66" t="str">
        <f ca="1">IFERROR(__xludf.DUMMYFUNCTION("""COMPUTED_VALUE"""),"Pendiente por Digitar")</f>
        <v>Pendiente por Digitar</v>
      </c>
      <c r="E642" s="65" t="str">
        <f ca="1">IFERROR(__xludf.DUMMYFUNCTION("""COMPUTED_VALUE"""),"")</f>
        <v/>
      </c>
      <c r="F642" s="65" t="str">
        <f ca="1">IFERROR(__xludf.DUMMYFUNCTION("""COMPUTED_VALUE"""),"")</f>
        <v/>
      </c>
      <c r="G642" s="65" t="str">
        <f ca="1">IFERROR(__xludf.DUMMYFUNCTION("""COMPUTED_VALUE"""),"")</f>
        <v/>
      </c>
      <c r="H642" s="65" t="str">
        <f ca="1">IFERROR(__xludf.DUMMYFUNCTION("""COMPUTED_VALUE"""),"")</f>
        <v/>
      </c>
      <c r="I642" s="65" t="str">
        <f ca="1">IFERROR(__xludf.DUMMYFUNCTION("""COMPUTED_VALUE"""),"")</f>
        <v/>
      </c>
      <c r="J642" s="65" t="str">
        <f ca="1">IFERROR(__xludf.DUMMYFUNCTION("""COMPUTED_VALUE"""),"")</f>
        <v/>
      </c>
      <c r="K642" s="65" t="str">
        <f ca="1">IFERROR(__xludf.DUMMYFUNCTION("""COMPUTED_VALUE"""),"")</f>
        <v/>
      </c>
      <c r="L642" s="65" t="str">
        <f ca="1">IFERROR(__xludf.DUMMYFUNCTION("""COMPUTED_VALUE"""),"")</f>
        <v/>
      </c>
      <c r="M642" s="65" t="str">
        <f ca="1">IFERROR(__xludf.DUMMYFUNCTION("""COMPUTED_VALUE"""),"")</f>
        <v/>
      </c>
      <c r="N642" s="65" t="str">
        <f ca="1">IFERROR(__xludf.DUMMYFUNCTION("""COMPUTED_VALUE"""),"")</f>
        <v/>
      </c>
      <c r="O642" s="65" t="str">
        <f ca="1">IFERROR(__xludf.DUMMYFUNCTION("""COMPUTED_VALUE"""),"")</f>
        <v/>
      </c>
      <c r="P642" s="65" t="str">
        <f ca="1">IFERROR(__xludf.DUMMYFUNCTION("""COMPUTED_VALUE"""),"")</f>
        <v/>
      </c>
      <c r="Q642" s="65" t="str">
        <f ca="1">IFERROR(__xludf.DUMMYFUNCTION("""COMPUTED_VALUE"""),"")</f>
        <v/>
      </c>
      <c r="R642" s="65" t="str">
        <f ca="1">IFERROR(__xludf.DUMMYFUNCTION("""COMPUTED_VALUE"""),"")</f>
        <v/>
      </c>
      <c r="S642" s="65" t="str">
        <f ca="1">IFERROR(__xludf.DUMMYFUNCTION("""COMPUTED_VALUE"""),"")</f>
        <v/>
      </c>
      <c r="T642" s="65" t="str">
        <f ca="1">IFERROR(__xludf.DUMMYFUNCTION("""COMPUTED_VALUE"""),"")</f>
        <v/>
      </c>
      <c r="U642" s="65" t="str">
        <f ca="1">IFERROR(__xludf.DUMMYFUNCTION("""COMPUTED_VALUE"""),"")</f>
        <v/>
      </c>
      <c r="V642" s="65" t="str">
        <f ca="1">IFERROR(__xludf.DUMMYFUNCTION("""COMPUTED_VALUE"""),"")</f>
        <v/>
      </c>
      <c r="W642" s="65" t="str">
        <f ca="1">IFERROR(__xludf.DUMMYFUNCTION("""COMPUTED_VALUE"""),"")</f>
        <v/>
      </c>
      <c r="X642" s="65" t="str">
        <f ca="1">IFERROR(__xludf.DUMMYFUNCTION("""COMPUTED_VALUE"""),"")</f>
        <v/>
      </c>
      <c r="Y642" s="65" t="str">
        <f ca="1">IFERROR(__xludf.DUMMYFUNCTION("""COMPUTED_VALUE"""),"")</f>
        <v/>
      </c>
      <c r="Z642" s="65" t="str">
        <f ca="1">IFERROR(__xludf.DUMMYFUNCTION("""COMPUTED_VALUE"""),"")</f>
        <v/>
      </c>
      <c r="AA642" s="65" t="str">
        <f ca="1">IFERROR(__xludf.DUMMYFUNCTION("""COMPUTED_VALUE"""),"")</f>
        <v/>
      </c>
      <c r="AB642" s="65" t="str">
        <f ca="1">IFERROR(__xludf.DUMMYFUNCTION("""COMPUTED_VALUE"""),"")</f>
        <v/>
      </c>
      <c r="AC642" s="65" t="str">
        <f ca="1">IFERROR(__xludf.DUMMYFUNCTION("""COMPUTED_VALUE"""),"")</f>
        <v/>
      </c>
      <c r="AD642" s="65" t="str">
        <f ca="1">IFERROR(__xludf.DUMMYFUNCTION("""COMPUTED_VALUE"""),"")</f>
        <v/>
      </c>
      <c r="AE642" s="65" t="str">
        <f ca="1">IFERROR(__xludf.DUMMYFUNCTION("""COMPUTED_VALUE"""),"")</f>
        <v/>
      </c>
      <c r="AF642" s="65" t="str">
        <f ca="1">IFERROR(__xludf.DUMMYFUNCTION("""COMPUTED_VALUE"""),"")</f>
        <v/>
      </c>
      <c r="AG642" s="65" t="str">
        <f ca="1">IFERROR(__xludf.DUMMYFUNCTION("""COMPUTED_VALUE"""),"")</f>
        <v/>
      </c>
    </row>
    <row r="643" spans="1:33" ht="13">
      <c r="A643" s="63">
        <v>6</v>
      </c>
      <c r="B643" s="64" t="str">
        <f ca="1">IFERROR(__xludf.DUMMYFUNCTION("""COMPUTED_VALUE"""),"I.E. SOL NACIENTE")</f>
        <v>I.E. SOL NACIENTE</v>
      </c>
      <c r="C643" s="65">
        <f ca="1">IFERROR(__xludf.DUMMYFUNCTION("""COMPUTED_VALUE"""),14)</f>
        <v>14</v>
      </c>
      <c r="D643" s="66" t="str">
        <f ca="1">IFERROR(__xludf.DUMMYFUNCTION("""COMPUTED_VALUE"""),"Pendiente por Digitar")</f>
        <v>Pendiente por Digitar</v>
      </c>
      <c r="E643" s="65" t="str">
        <f ca="1">IFERROR(__xludf.DUMMYFUNCTION("""COMPUTED_VALUE"""),"")</f>
        <v/>
      </c>
      <c r="F643" s="65" t="str">
        <f ca="1">IFERROR(__xludf.DUMMYFUNCTION("""COMPUTED_VALUE"""),"")</f>
        <v/>
      </c>
      <c r="G643" s="65" t="str">
        <f ca="1">IFERROR(__xludf.DUMMYFUNCTION("""COMPUTED_VALUE"""),"")</f>
        <v/>
      </c>
      <c r="H643" s="65" t="str">
        <f ca="1">IFERROR(__xludf.DUMMYFUNCTION("""COMPUTED_VALUE"""),"")</f>
        <v/>
      </c>
      <c r="I643" s="65" t="str">
        <f ca="1">IFERROR(__xludf.DUMMYFUNCTION("""COMPUTED_VALUE"""),"")</f>
        <v/>
      </c>
      <c r="J643" s="65" t="str">
        <f ca="1">IFERROR(__xludf.DUMMYFUNCTION("""COMPUTED_VALUE"""),"")</f>
        <v/>
      </c>
      <c r="K643" s="65" t="str">
        <f ca="1">IFERROR(__xludf.DUMMYFUNCTION("""COMPUTED_VALUE"""),"")</f>
        <v/>
      </c>
      <c r="L643" s="65" t="str">
        <f ca="1">IFERROR(__xludf.DUMMYFUNCTION("""COMPUTED_VALUE"""),"")</f>
        <v/>
      </c>
      <c r="M643" s="65" t="str">
        <f ca="1">IFERROR(__xludf.DUMMYFUNCTION("""COMPUTED_VALUE"""),"")</f>
        <v/>
      </c>
      <c r="N643" s="65" t="str">
        <f ca="1">IFERROR(__xludf.DUMMYFUNCTION("""COMPUTED_VALUE"""),"")</f>
        <v/>
      </c>
      <c r="O643" s="65" t="str">
        <f ca="1">IFERROR(__xludf.DUMMYFUNCTION("""COMPUTED_VALUE"""),"")</f>
        <v/>
      </c>
      <c r="P643" s="65" t="str">
        <f ca="1">IFERROR(__xludf.DUMMYFUNCTION("""COMPUTED_VALUE"""),"")</f>
        <v/>
      </c>
      <c r="Q643" s="65" t="str">
        <f ca="1">IFERROR(__xludf.DUMMYFUNCTION("""COMPUTED_VALUE"""),"")</f>
        <v/>
      </c>
      <c r="R643" s="65" t="str">
        <f ca="1">IFERROR(__xludf.DUMMYFUNCTION("""COMPUTED_VALUE"""),"")</f>
        <v/>
      </c>
      <c r="S643" s="65" t="str">
        <f ca="1">IFERROR(__xludf.DUMMYFUNCTION("""COMPUTED_VALUE"""),"")</f>
        <v/>
      </c>
      <c r="T643" s="65" t="str">
        <f ca="1">IFERROR(__xludf.DUMMYFUNCTION("""COMPUTED_VALUE"""),"")</f>
        <v/>
      </c>
      <c r="U643" s="65" t="str">
        <f ca="1">IFERROR(__xludf.DUMMYFUNCTION("""COMPUTED_VALUE"""),"")</f>
        <v/>
      </c>
      <c r="V643" s="65" t="str">
        <f ca="1">IFERROR(__xludf.DUMMYFUNCTION("""COMPUTED_VALUE"""),"")</f>
        <v/>
      </c>
      <c r="W643" s="65" t="str">
        <f ca="1">IFERROR(__xludf.DUMMYFUNCTION("""COMPUTED_VALUE"""),"")</f>
        <v/>
      </c>
      <c r="X643" s="65" t="str">
        <f ca="1">IFERROR(__xludf.DUMMYFUNCTION("""COMPUTED_VALUE"""),"")</f>
        <v/>
      </c>
      <c r="Y643" s="65" t="str">
        <f ca="1">IFERROR(__xludf.DUMMYFUNCTION("""COMPUTED_VALUE"""),"")</f>
        <v/>
      </c>
      <c r="Z643" s="65" t="str">
        <f ca="1">IFERROR(__xludf.DUMMYFUNCTION("""COMPUTED_VALUE"""),"")</f>
        <v/>
      </c>
      <c r="AA643" s="65" t="str">
        <f ca="1">IFERROR(__xludf.DUMMYFUNCTION("""COMPUTED_VALUE"""),"")</f>
        <v/>
      </c>
      <c r="AB643" s="65" t="str">
        <f ca="1">IFERROR(__xludf.DUMMYFUNCTION("""COMPUTED_VALUE"""),"")</f>
        <v/>
      </c>
      <c r="AC643" s="65" t="str">
        <f ca="1">IFERROR(__xludf.DUMMYFUNCTION("""COMPUTED_VALUE"""),"")</f>
        <v/>
      </c>
      <c r="AD643" s="65" t="str">
        <f ca="1">IFERROR(__xludf.DUMMYFUNCTION("""COMPUTED_VALUE"""),"")</f>
        <v/>
      </c>
      <c r="AE643" s="65" t="str">
        <f ca="1">IFERROR(__xludf.DUMMYFUNCTION("""COMPUTED_VALUE"""),"")</f>
        <v/>
      </c>
      <c r="AF643" s="65" t="str">
        <f ca="1">IFERROR(__xludf.DUMMYFUNCTION("""COMPUTED_VALUE"""),"")</f>
        <v/>
      </c>
      <c r="AG643" s="65" t="str">
        <f ca="1">IFERROR(__xludf.DUMMYFUNCTION("""COMPUTED_VALUE"""),"")</f>
        <v/>
      </c>
    </row>
    <row r="644" spans="1:33" ht="13">
      <c r="A644" s="63">
        <v>6</v>
      </c>
      <c r="B644" s="64" t="str">
        <f ca="1">IFERROR(__xludf.DUMMYFUNCTION("""COMPUTED_VALUE"""),"I.E. SOL NACIENTE")</f>
        <v>I.E. SOL NACIENTE</v>
      </c>
      <c r="C644" s="65">
        <f ca="1">IFERROR(__xludf.DUMMYFUNCTION("""COMPUTED_VALUE"""),15)</f>
        <v>15</v>
      </c>
      <c r="D644" s="66" t="str">
        <f ca="1">IFERROR(__xludf.DUMMYFUNCTION("""COMPUTED_VALUE"""),"Pendiente por Digitar")</f>
        <v>Pendiente por Digitar</v>
      </c>
      <c r="E644" s="65" t="str">
        <f ca="1">IFERROR(__xludf.DUMMYFUNCTION("""COMPUTED_VALUE"""),"")</f>
        <v/>
      </c>
      <c r="F644" s="65" t="str">
        <f ca="1">IFERROR(__xludf.DUMMYFUNCTION("""COMPUTED_VALUE"""),"")</f>
        <v/>
      </c>
      <c r="G644" s="65" t="str">
        <f ca="1">IFERROR(__xludf.DUMMYFUNCTION("""COMPUTED_VALUE"""),"")</f>
        <v/>
      </c>
      <c r="H644" s="65" t="str">
        <f ca="1">IFERROR(__xludf.DUMMYFUNCTION("""COMPUTED_VALUE"""),"")</f>
        <v/>
      </c>
      <c r="I644" s="65" t="str">
        <f ca="1">IFERROR(__xludf.DUMMYFUNCTION("""COMPUTED_VALUE"""),"")</f>
        <v/>
      </c>
      <c r="J644" s="65" t="str">
        <f ca="1">IFERROR(__xludf.DUMMYFUNCTION("""COMPUTED_VALUE"""),"")</f>
        <v/>
      </c>
      <c r="K644" s="65" t="str">
        <f ca="1">IFERROR(__xludf.DUMMYFUNCTION("""COMPUTED_VALUE"""),"")</f>
        <v/>
      </c>
      <c r="L644" s="65" t="str">
        <f ca="1">IFERROR(__xludf.DUMMYFUNCTION("""COMPUTED_VALUE"""),"")</f>
        <v/>
      </c>
      <c r="M644" s="65" t="str">
        <f ca="1">IFERROR(__xludf.DUMMYFUNCTION("""COMPUTED_VALUE"""),"")</f>
        <v/>
      </c>
      <c r="N644" s="65" t="str">
        <f ca="1">IFERROR(__xludf.DUMMYFUNCTION("""COMPUTED_VALUE"""),"")</f>
        <v/>
      </c>
      <c r="O644" s="65" t="str">
        <f ca="1">IFERROR(__xludf.DUMMYFUNCTION("""COMPUTED_VALUE"""),"")</f>
        <v/>
      </c>
      <c r="P644" s="65" t="str">
        <f ca="1">IFERROR(__xludf.DUMMYFUNCTION("""COMPUTED_VALUE"""),"")</f>
        <v/>
      </c>
      <c r="Q644" s="65" t="str">
        <f ca="1">IFERROR(__xludf.DUMMYFUNCTION("""COMPUTED_VALUE"""),"")</f>
        <v/>
      </c>
      <c r="R644" s="65" t="str">
        <f ca="1">IFERROR(__xludf.DUMMYFUNCTION("""COMPUTED_VALUE"""),"")</f>
        <v/>
      </c>
      <c r="S644" s="65" t="str">
        <f ca="1">IFERROR(__xludf.DUMMYFUNCTION("""COMPUTED_VALUE"""),"")</f>
        <v/>
      </c>
      <c r="T644" s="65" t="str">
        <f ca="1">IFERROR(__xludf.DUMMYFUNCTION("""COMPUTED_VALUE"""),"")</f>
        <v/>
      </c>
      <c r="U644" s="65" t="str">
        <f ca="1">IFERROR(__xludf.DUMMYFUNCTION("""COMPUTED_VALUE"""),"")</f>
        <v/>
      </c>
      <c r="V644" s="65" t="str">
        <f ca="1">IFERROR(__xludf.DUMMYFUNCTION("""COMPUTED_VALUE"""),"")</f>
        <v/>
      </c>
      <c r="W644" s="65" t="str">
        <f ca="1">IFERROR(__xludf.DUMMYFUNCTION("""COMPUTED_VALUE"""),"")</f>
        <v/>
      </c>
      <c r="X644" s="65" t="str">
        <f ca="1">IFERROR(__xludf.DUMMYFUNCTION("""COMPUTED_VALUE"""),"")</f>
        <v/>
      </c>
      <c r="Y644" s="65" t="str">
        <f ca="1">IFERROR(__xludf.DUMMYFUNCTION("""COMPUTED_VALUE"""),"")</f>
        <v/>
      </c>
      <c r="Z644" s="65" t="str">
        <f ca="1">IFERROR(__xludf.DUMMYFUNCTION("""COMPUTED_VALUE"""),"")</f>
        <v/>
      </c>
      <c r="AA644" s="65" t="str">
        <f ca="1">IFERROR(__xludf.DUMMYFUNCTION("""COMPUTED_VALUE"""),"")</f>
        <v/>
      </c>
      <c r="AB644" s="65" t="str">
        <f ca="1">IFERROR(__xludf.DUMMYFUNCTION("""COMPUTED_VALUE"""),"")</f>
        <v/>
      </c>
      <c r="AC644" s="65" t="str">
        <f ca="1">IFERROR(__xludf.DUMMYFUNCTION("""COMPUTED_VALUE"""),"")</f>
        <v/>
      </c>
      <c r="AD644" s="65" t="str">
        <f ca="1">IFERROR(__xludf.DUMMYFUNCTION("""COMPUTED_VALUE"""),"")</f>
        <v/>
      </c>
      <c r="AE644" s="65" t="str">
        <f ca="1">IFERROR(__xludf.DUMMYFUNCTION("""COMPUTED_VALUE"""),"")</f>
        <v/>
      </c>
      <c r="AF644" s="65" t="str">
        <f ca="1">IFERROR(__xludf.DUMMYFUNCTION("""COMPUTED_VALUE"""),"")</f>
        <v/>
      </c>
      <c r="AG644" s="65" t="str">
        <f ca="1">IFERROR(__xludf.DUMMYFUNCTION("""COMPUTED_VALUE"""),"")</f>
        <v/>
      </c>
    </row>
    <row r="645" spans="1:33" ht="13">
      <c r="A645" s="63">
        <v>6</v>
      </c>
      <c r="B645" s="64" t="str">
        <f ca="1">IFERROR(__xludf.DUMMYFUNCTION("""COMPUTED_VALUE"""),"I.E. SOL NACIENTE")</f>
        <v>I.E. SOL NACIENTE</v>
      </c>
      <c r="C645" s="65">
        <f ca="1">IFERROR(__xludf.DUMMYFUNCTION("""COMPUTED_VALUE"""),16)</f>
        <v>16</v>
      </c>
      <c r="D645" s="66" t="str">
        <f ca="1">IFERROR(__xludf.DUMMYFUNCTION("""COMPUTED_VALUE"""),"Pendiente por Digitar")</f>
        <v>Pendiente por Digitar</v>
      </c>
      <c r="E645" s="65" t="str">
        <f ca="1">IFERROR(__xludf.DUMMYFUNCTION("""COMPUTED_VALUE"""),"")</f>
        <v/>
      </c>
      <c r="F645" s="65" t="str">
        <f ca="1">IFERROR(__xludf.DUMMYFUNCTION("""COMPUTED_VALUE"""),"")</f>
        <v/>
      </c>
      <c r="G645" s="65" t="str">
        <f ca="1">IFERROR(__xludf.DUMMYFUNCTION("""COMPUTED_VALUE"""),"")</f>
        <v/>
      </c>
      <c r="H645" s="65" t="str">
        <f ca="1">IFERROR(__xludf.DUMMYFUNCTION("""COMPUTED_VALUE"""),"")</f>
        <v/>
      </c>
      <c r="I645" s="65" t="str">
        <f ca="1">IFERROR(__xludf.DUMMYFUNCTION("""COMPUTED_VALUE"""),"")</f>
        <v/>
      </c>
      <c r="J645" s="65" t="str">
        <f ca="1">IFERROR(__xludf.DUMMYFUNCTION("""COMPUTED_VALUE"""),"")</f>
        <v/>
      </c>
      <c r="K645" s="65" t="str">
        <f ca="1">IFERROR(__xludf.DUMMYFUNCTION("""COMPUTED_VALUE"""),"")</f>
        <v/>
      </c>
      <c r="L645" s="65" t="str">
        <f ca="1">IFERROR(__xludf.DUMMYFUNCTION("""COMPUTED_VALUE"""),"")</f>
        <v/>
      </c>
      <c r="M645" s="65" t="str">
        <f ca="1">IFERROR(__xludf.DUMMYFUNCTION("""COMPUTED_VALUE"""),"")</f>
        <v/>
      </c>
      <c r="N645" s="65" t="str">
        <f ca="1">IFERROR(__xludf.DUMMYFUNCTION("""COMPUTED_VALUE"""),"")</f>
        <v/>
      </c>
      <c r="O645" s="65" t="str">
        <f ca="1">IFERROR(__xludf.DUMMYFUNCTION("""COMPUTED_VALUE"""),"")</f>
        <v/>
      </c>
      <c r="P645" s="65" t="str">
        <f ca="1">IFERROR(__xludf.DUMMYFUNCTION("""COMPUTED_VALUE"""),"")</f>
        <v/>
      </c>
      <c r="Q645" s="65" t="str">
        <f ca="1">IFERROR(__xludf.DUMMYFUNCTION("""COMPUTED_VALUE"""),"")</f>
        <v/>
      </c>
      <c r="R645" s="65" t="str">
        <f ca="1">IFERROR(__xludf.DUMMYFUNCTION("""COMPUTED_VALUE"""),"")</f>
        <v/>
      </c>
      <c r="S645" s="65" t="str">
        <f ca="1">IFERROR(__xludf.DUMMYFUNCTION("""COMPUTED_VALUE"""),"")</f>
        <v/>
      </c>
      <c r="T645" s="65" t="str">
        <f ca="1">IFERROR(__xludf.DUMMYFUNCTION("""COMPUTED_VALUE"""),"")</f>
        <v/>
      </c>
      <c r="U645" s="65" t="str">
        <f ca="1">IFERROR(__xludf.DUMMYFUNCTION("""COMPUTED_VALUE"""),"")</f>
        <v/>
      </c>
      <c r="V645" s="65" t="str">
        <f ca="1">IFERROR(__xludf.DUMMYFUNCTION("""COMPUTED_VALUE"""),"")</f>
        <v/>
      </c>
      <c r="W645" s="65" t="str">
        <f ca="1">IFERROR(__xludf.DUMMYFUNCTION("""COMPUTED_VALUE"""),"")</f>
        <v/>
      </c>
      <c r="X645" s="65" t="str">
        <f ca="1">IFERROR(__xludf.DUMMYFUNCTION("""COMPUTED_VALUE"""),"")</f>
        <v/>
      </c>
      <c r="Y645" s="65" t="str">
        <f ca="1">IFERROR(__xludf.DUMMYFUNCTION("""COMPUTED_VALUE"""),"")</f>
        <v/>
      </c>
      <c r="Z645" s="65" t="str">
        <f ca="1">IFERROR(__xludf.DUMMYFUNCTION("""COMPUTED_VALUE"""),"")</f>
        <v/>
      </c>
      <c r="AA645" s="65" t="str">
        <f ca="1">IFERROR(__xludf.DUMMYFUNCTION("""COMPUTED_VALUE"""),"")</f>
        <v/>
      </c>
      <c r="AB645" s="65" t="str">
        <f ca="1">IFERROR(__xludf.DUMMYFUNCTION("""COMPUTED_VALUE"""),"")</f>
        <v/>
      </c>
      <c r="AC645" s="65" t="str">
        <f ca="1">IFERROR(__xludf.DUMMYFUNCTION("""COMPUTED_VALUE"""),"")</f>
        <v/>
      </c>
      <c r="AD645" s="65" t="str">
        <f ca="1">IFERROR(__xludf.DUMMYFUNCTION("""COMPUTED_VALUE"""),"")</f>
        <v/>
      </c>
      <c r="AE645" s="65" t="str">
        <f ca="1">IFERROR(__xludf.DUMMYFUNCTION("""COMPUTED_VALUE"""),"")</f>
        <v/>
      </c>
      <c r="AF645" s="65" t="str">
        <f ca="1">IFERROR(__xludf.DUMMYFUNCTION("""COMPUTED_VALUE"""),"")</f>
        <v/>
      </c>
      <c r="AG645" s="65" t="str">
        <f ca="1">IFERROR(__xludf.DUMMYFUNCTION("""COMPUTED_VALUE"""),"")</f>
        <v/>
      </c>
    </row>
    <row r="646" spans="1:33" ht="13">
      <c r="A646" s="63">
        <v>6</v>
      </c>
      <c r="B646" s="64" t="str">
        <f ca="1">IFERROR(__xludf.DUMMYFUNCTION("""COMPUTED_VALUE"""),"I.E. SOL NACIENTE")</f>
        <v>I.E. SOL NACIENTE</v>
      </c>
      <c r="C646" s="65">
        <f ca="1">IFERROR(__xludf.DUMMYFUNCTION("""COMPUTED_VALUE"""),17)</f>
        <v>17</v>
      </c>
      <c r="D646" s="66" t="str">
        <f ca="1">IFERROR(__xludf.DUMMYFUNCTION("""COMPUTED_VALUE"""),"Pendiente por Digitar")</f>
        <v>Pendiente por Digitar</v>
      </c>
      <c r="E646" s="65" t="str">
        <f ca="1">IFERROR(__xludf.DUMMYFUNCTION("""COMPUTED_VALUE"""),"")</f>
        <v/>
      </c>
      <c r="F646" s="65" t="str">
        <f ca="1">IFERROR(__xludf.DUMMYFUNCTION("""COMPUTED_VALUE"""),"")</f>
        <v/>
      </c>
      <c r="G646" s="65" t="str">
        <f ca="1">IFERROR(__xludf.DUMMYFUNCTION("""COMPUTED_VALUE"""),"")</f>
        <v/>
      </c>
      <c r="H646" s="65" t="str">
        <f ca="1">IFERROR(__xludf.DUMMYFUNCTION("""COMPUTED_VALUE"""),"")</f>
        <v/>
      </c>
      <c r="I646" s="65" t="str">
        <f ca="1">IFERROR(__xludf.DUMMYFUNCTION("""COMPUTED_VALUE"""),"")</f>
        <v/>
      </c>
      <c r="J646" s="65" t="str">
        <f ca="1">IFERROR(__xludf.DUMMYFUNCTION("""COMPUTED_VALUE"""),"")</f>
        <v/>
      </c>
      <c r="K646" s="65" t="str">
        <f ca="1">IFERROR(__xludf.DUMMYFUNCTION("""COMPUTED_VALUE"""),"")</f>
        <v/>
      </c>
      <c r="L646" s="65" t="str">
        <f ca="1">IFERROR(__xludf.DUMMYFUNCTION("""COMPUTED_VALUE"""),"")</f>
        <v/>
      </c>
      <c r="M646" s="65" t="str">
        <f ca="1">IFERROR(__xludf.DUMMYFUNCTION("""COMPUTED_VALUE"""),"")</f>
        <v/>
      </c>
      <c r="N646" s="65" t="str">
        <f ca="1">IFERROR(__xludf.DUMMYFUNCTION("""COMPUTED_VALUE"""),"")</f>
        <v/>
      </c>
      <c r="O646" s="65" t="str">
        <f ca="1">IFERROR(__xludf.DUMMYFUNCTION("""COMPUTED_VALUE"""),"")</f>
        <v/>
      </c>
      <c r="P646" s="65" t="str">
        <f ca="1">IFERROR(__xludf.DUMMYFUNCTION("""COMPUTED_VALUE"""),"")</f>
        <v/>
      </c>
      <c r="Q646" s="65" t="str">
        <f ca="1">IFERROR(__xludf.DUMMYFUNCTION("""COMPUTED_VALUE"""),"")</f>
        <v/>
      </c>
      <c r="R646" s="65" t="str">
        <f ca="1">IFERROR(__xludf.DUMMYFUNCTION("""COMPUTED_VALUE"""),"")</f>
        <v/>
      </c>
      <c r="S646" s="65" t="str">
        <f ca="1">IFERROR(__xludf.DUMMYFUNCTION("""COMPUTED_VALUE"""),"")</f>
        <v/>
      </c>
      <c r="T646" s="65" t="str">
        <f ca="1">IFERROR(__xludf.DUMMYFUNCTION("""COMPUTED_VALUE"""),"")</f>
        <v/>
      </c>
      <c r="U646" s="65" t="str">
        <f ca="1">IFERROR(__xludf.DUMMYFUNCTION("""COMPUTED_VALUE"""),"")</f>
        <v/>
      </c>
      <c r="V646" s="65" t="str">
        <f ca="1">IFERROR(__xludf.DUMMYFUNCTION("""COMPUTED_VALUE"""),"")</f>
        <v/>
      </c>
      <c r="W646" s="65" t="str">
        <f ca="1">IFERROR(__xludf.DUMMYFUNCTION("""COMPUTED_VALUE"""),"")</f>
        <v/>
      </c>
      <c r="X646" s="65" t="str">
        <f ca="1">IFERROR(__xludf.DUMMYFUNCTION("""COMPUTED_VALUE"""),"")</f>
        <v/>
      </c>
      <c r="Y646" s="65" t="str">
        <f ca="1">IFERROR(__xludf.DUMMYFUNCTION("""COMPUTED_VALUE"""),"")</f>
        <v/>
      </c>
      <c r="Z646" s="65" t="str">
        <f ca="1">IFERROR(__xludf.DUMMYFUNCTION("""COMPUTED_VALUE"""),"")</f>
        <v/>
      </c>
      <c r="AA646" s="65" t="str">
        <f ca="1">IFERROR(__xludf.DUMMYFUNCTION("""COMPUTED_VALUE"""),"")</f>
        <v/>
      </c>
      <c r="AB646" s="65" t="str">
        <f ca="1">IFERROR(__xludf.DUMMYFUNCTION("""COMPUTED_VALUE"""),"")</f>
        <v/>
      </c>
      <c r="AC646" s="65" t="str">
        <f ca="1">IFERROR(__xludf.DUMMYFUNCTION("""COMPUTED_VALUE"""),"")</f>
        <v/>
      </c>
      <c r="AD646" s="65" t="str">
        <f ca="1">IFERROR(__xludf.DUMMYFUNCTION("""COMPUTED_VALUE"""),"")</f>
        <v/>
      </c>
      <c r="AE646" s="65" t="str">
        <f ca="1">IFERROR(__xludf.DUMMYFUNCTION("""COMPUTED_VALUE"""),"")</f>
        <v/>
      </c>
      <c r="AF646" s="65" t="str">
        <f ca="1">IFERROR(__xludf.DUMMYFUNCTION("""COMPUTED_VALUE"""),"")</f>
        <v/>
      </c>
      <c r="AG646" s="65" t="str">
        <f ca="1">IFERROR(__xludf.DUMMYFUNCTION("""COMPUTED_VALUE"""),"")</f>
        <v/>
      </c>
    </row>
    <row r="647" spans="1:33" ht="13">
      <c r="A647" s="63">
        <v>6</v>
      </c>
      <c r="B647" s="64" t="str">
        <f ca="1">IFERROR(__xludf.DUMMYFUNCTION("""COMPUTED_VALUE"""),"I.E. SOL NACIENTE")</f>
        <v>I.E. SOL NACIENTE</v>
      </c>
      <c r="C647" s="65">
        <f ca="1">IFERROR(__xludf.DUMMYFUNCTION("""COMPUTED_VALUE"""),18)</f>
        <v>18</v>
      </c>
      <c r="D647" s="66" t="str">
        <f ca="1">IFERROR(__xludf.DUMMYFUNCTION("""COMPUTED_VALUE"""),"Pendiente por Digitar")</f>
        <v>Pendiente por Digitar</v>
      </c>
      <c r="E647" s="65" t="str">
        <f ca="1">IFERROR(__xludf.DUMMYFUNCTION("""COMPUTED_VALUE"""),"")</f>
        <v/>
      </c>
      <c r="F647" s="65" t="str">
        <f ca="1">IFERROR(__xludf.DUMMYFUNCTION("""COMPUTED_VALUE"""),"")</f>
        <v/>
      </c>
      <c r="G647" s="65" t="str">
        <f ca="1">IFERROR(__xludf.DUMMYFUNCTION("""COMPUTED_VALUE"""),"")</f>
        <v/>
      </c>
      <c r="H647" s="65" t="str">
        <f ca="1">IFERROR(__xludf.DUMMYFUNCTION("""COMPUTED_VALUE"""),"")</f>
        <v/>
      </c>
      <c r="I647" s="65" t="str">
        <f ca="1">IFERROR(__xludf.DUMMYFUNCTION("""COMPUTED_VALUE"""),"")</f>
        <v/>
      </c>
      <c r="J647" s="65" t="str">
        <f ca="1">IFERROR(__xludf.DUMMYFUNCTION("""COMPUTED_VALUE"""),"")</f>
        <v/>
      </c>
      <c r="K647" s="65" t="str">
        <f ca="1">IFERROR(__xludf.DUMMYFUNCTION("""COMPUTED_VALUE"""),"")</f>
        <v/>
      </c>
      <c r="L647" s="65" t="str">
        <f ca="1">IFERROR(__xludf.DUMMYFUNCTION("""COMPUTED_VALUE"""),"")</f>
        <v/>
      </c>
      <c r="M647" s="65" t="str">
        <f ca="1">IFERROR(__xludf.DUMMYFUNCTION("""COMPUTED_VALUE"""),"")</f>
        <v/>
      </c>
      <c r="N647" s="65" t="str">
        <f ca="1">IFERROR(__xludf.DUMMYFUNCTION("""COMPUTED_VALUE"""),"")</f>
        <v/>
      </c>
      <c r="O647" s="65" t="str">
        <f ca="1">IFERROR(__xludf.DUMMYFUNCTION("""COMPUTED_VALUE"""),"")</f>
        <v/>
      </c>
      <c r="P647" s="65" t="str">
        <f ca="1">IFERROR(__xludf.DUMMYFUNCTION("""COMPUTED_VALUE"""),"")</f>
        <v/>
      </c>
      <c r="Q647" s="65" t="str">
        <f ca="1">IFERROR(__xludf.DUMMYFUNCTION("""COMPUTED_VALUE"""),"")</f>
        <v/>
      </c>
      <c r="R647" s="65" t="str">
        <f ca="1">IFERROR(__xludf.DUMMYFUNCTION("""COMPUTED_VALUE"""),"")</f>
        <v/>
      </c>
      <c r="S647" s="65" t="str">
        <f ca="1">IFERROR(__xludf.DUMMYFUNCTION("""COMPUTED_VALUE"""),"")</f>
        <v/>
      </c>
      <c r="T647" s="65" t="str">
        <f ca="1">IFERROR(__xludf.DUMMYFUNCTION("""COMPUTED_VALUE"""),"")</f>
        <v/>
      </c>
      <c r="U647" s="65" t="str">
        <f ca="1">IFERROR(__xludf.DUMMYFUNCTION("""COMPUTED_VALUE"""),"")</f>
        <v/>
      </c>
      <c r="V647" s="65" t="str">
        <f ca="1">IFERROR(__xludf.DUMMYFUNCTION("""COMPUTED_VALUE"""),"")</f>
        <v/>
      </c>
      <c r="W647" s="65" t="str">
        <f ca="1">IFERROR(__xludf.DUMMYFUNCTION("""COMPUTED_VALUE"""),"")</f>
        <v/>
      </c>
      <c r="X647" s="65" t="str">
        <f ca="1">IFERROR(__xludf.DUMMYFUNCTION("""COMPUTED_VALUE"""),"")</f>
        <v/>
      </c>
      <c r="Y647" s="65" t="str">
        <f ca="1">IFERROR(__xludf.DUMMYFUNCTION("""COMPUTED_VALUE"""),"")</f>
        <v/>
      </c>
      <c r="Z647" s="65" t="str">
        <f ca="1">IFERROR(__xludf.DUMMYFUNCTION("""COMPUTED_VALUE"""),"")</f>
        <v/>
      </c>
      <c r="AA647" s="65" t="str">
        <f ca="1">IFERROR(__xludf.DUMMYFUNCTION("""COMPUTED_VALUE"""),"")</f>
        <v/>
      </c>
      <c r="AB647" s="65" t="str">
        <f ca="1">IFERROR(__xludf.DUMMYFUNCTION("""COMPUTED_VALUE"""),"")</f>
        <v/>
      </c>
      <c r="AC647" s="65" t="str">
        <f ca="1">IFERROR(__xludf.DUMMYFUNCTION("""COMPUTED_VALUE"""),"")</f>
        <v/>
      </c>
      <c r="AD647" s="65" t="str">
        <f ca="1">IFERROR(__xludf.DUMMYFUNCTION("""COMPUTED_VALUE"""),"")</f>
        <v/>
      </c>
      <c r="AE647" s="65" t="str">
        <f ca="1">IFERROR(__xludf.DUMMYFUNCTION("""COMPUTED_VALUE"""),"")</f>
        <v/>
      </c>
      <c r="AF647" s="65" t="str">
        <f ca="1">IFERROR(__xludf.DUMMYFUNCTION("""COMPUTED_VALUE"""),"")</f>
        <v/>
      </c>
      <c r="AG647" s="65" t="str">
        <f ca="1">IFERROR(__xludf.DUMMYFUNCTION("""COMPUTED_VALUE"""),"")</f>
        <v/>
      </c>
    </row>
    <row r="648" spans="1:33" ht="13">
      <c r="A648" s="63">
        <v>6</v>
      </c>
      <c r="B648" s="64" t="str">
        <f ca="1">IFERROR(__xludf.DUMMYFUNCTION("""COMPUTED_VALUE"""),"I.E. SOL NACIENTE")</f>
        <v>I.E. SOL NACIENTE</v>
      </c>
      <c r="C648" s="65">
        <f ca="1">IFERROR(__xludf.DUMMYFUNCTION("""COMPUTED_VALUE"""),19)</f>
        <v>19</v>
      </c>
      <c r="D648" s="66" t="str">
        <f ca="1">IFERROR(__xludf.DUMMYFUNCTION("""COMPUTED_VALUE"""),"Pendiente por Digitar")</f>
        <v>Pendiente por Digitar</v>
      </c>
      <c r="E648" s="65" t="str">
        <f ca="1">IFERROR(__xludf.DUMMYFUNCTION("""COMPUTED_VALUE"""),"")</f>
        <v/>
      </c>
      <c r="F648" s="65" t="str">
        <f ca="1">IFERROR(__xludf.DUMMYFUNCTION("""COMPUTED_VALUE"""),"")</f>
        <v/>
      </c>
      <c r="G648" s="65" t="str">
        <f ca="1">IFERROR(__xludf.DUMMYFUNCTION("""COMPUTED_VALUE"""),"")</f>
        <v/>
      </c>
      <c r="H648" s="65" t="str">
        <f ca="1">IFERROR(__xludf.DUMMYFUNCTION("""COMPUTED_VALUE"""),"")</f>
        <v/>
      </c>
      <c r="I648" s="65" t="str">
        <f ca="1">IFERROR(__xludf.DUMMYFUNCTION("""COMPUTED_VALUE"""),"")</f>
        <v/>
      </c>
      <c r="J648" s="65" t="str">
        <f ca="1">IFERROR(__xludf.DUMMYFUNCTION("""COMPUTED_VALUE"""),"")</f>
        <v/>
      </c>
      <c r="K648" s="65" t="str">
        <f ca="1">IFERROR(__xludf.DUMMYFUNCTION("""COMPUTED_VALUE"""),"")</f>
        <v/>
      </c>
      <c r="L648" s="65" t="str">
        <f ca="1">IFERROR(__xludf.DUMMYFUNCTION("""COMPUTED_VALUE"""),"")</f>
        <v/>
      </c>
      <c r="M648" s="65" t="str">
        <f ca="1">IFERROR(__xludf.DUMMYFUNCTION("""COMPUTED_VALUE"""),"")</f>
        <v/>
      </c>
      <c r="N648" s="65" t="str">
        <f ca="1">IFERROR(__xludf.DUMMYFUNCTION("""COMPUTED_VALUE"""),"")</f>
        <v/>
      </c>
      <c r="O648" s="65" t="str">
        <f ca="1">IFERROR(__xludf.DUMMYFUNCTION("""COMPUTED_VALUE"""),"")</f>
        <v/>
      </c>
      <c r="P648" s="65" t="str">
        <f ca="1">IFERROR(__xludf.DUMMYFUNCTION("""COMPUTED_VALUE"""),"")</f>
        <v/>
      </c>
      <c r="Q648" s="65" t="str">
        <f ca="1">IFERROR(__xludf.DUMMYFUNCTION("""COMPUTED_VALUE"""),"")</f>
        <v/>
      </c>
      <c r="R648" s="65" t="str">
        <f ca="1">IFERROR(__xludf.DUMMYFUNCTION("""COMPUTED_VALUE"""),"")</f>
        <v/>
      </c>
      <c r="S648" s="65" t="str">
        <f ca="1">IFERROR(__xludf.DUMMYFUNCTION("""COMPUTED_VALUE"""),"")</f>
        <v/>
      </c>
      <c r="T648" s="65" t="str">
        <f ca="1">IFERROR(__xludf.DUMMYFUNCTION("""COMPUTED_VALUE"""),"")</f>
        <v/>
      </c>
      <c r="U648" s="65" t="str">
        <f ca="1">IFERROR(__xludf.DUMMYFUNCTION("""COMPUTED_VALUE"""),"")</f>
        <v/>
      </c>
      <c r="V648" s="65" t="str">
        <f ca="1">IFERROR(__xludf.DUMMYFUNCTION("""COMPUTED_VALUE"""),"")</f>
        <v/>
      </c>
      <c r="W648" s="65" t="str">
        <f ca="1">IFERROR(__xludf.DUMMYFUNCTION("""COMPUTED_VALUE"""),"")</f>
        <v/>
      </c>
      <c r="X648" s="65" t="str">
        <f ca="1">IFERROR(__xludf.DUMMYFUNCTION("""COMPUTED_VALUE"""),"")</f>
        <v/>
      </c>
      <c r="Y648" s="65" t="str">
        <f ca="1">IFERROR(__xludf.DUMMYFUNCTION("""COMPUTED_VALUE"""),"")</f>
        <v/>
      </c>
      <c r="Z648" s="65" t="str">
        <f ca="1">IFERROR(__xludf.DUMMYFUNCTION("""COMPUTED_VALUE"""),"")</f>
        <v/>
      </c>
      <c r="AA648" s="65" t="str">
        <f ca="1">IFERROR(__xludf.DUMMYFUNCTION("""COMPUTED_VALUE"""),"")</f>
        <v/>
      </c>
      <c r="AB648" s="65" t="str">
        <f ca="1">IFERROR(__xludf.DUMMYFUNCTION("""COMPUTED_VALUE"""),"")</f>
        <v/>
      </c>
      <c r="AC648" s="65" t="str">
        <f ca="1">IFERROR(__xludf.DUMMYFUNCTION("""COMPUTED_VALUE"""),"")</f>
        <v/>
      </c>
      <c r="AD648" s="65" t="str">
        <f ca="1">IFERROR(__xludf.DUMMYFUNCTION("""COMPUTED_VALUE"""),"")</f>
        <v/>
      </c>
      <c r="AE648" s="65" t="str">
        <f ca="1">IFERROR(__xludf.DUMMYFUNCTION("""COMPUTED_VALUE"""),"")</f>
        <v/>
      </c>
      <c r="AF648" s="65" t="str">
        <f ca="1">IFERROR(__xludf.DUMMYFUNCTION("""COMPUTED_VALUE"""),"")</f>
        <v/>
      </c>
      <c r="AG648" s="65" t="str">
        <f ca="1">IFERROR(__xludf.DUMMYFUNCTION("""COMPUTED_VALUE"""),"")</f>
        <v/>
      </c>
    </row>
    <row r="649" spans="1:33" ht="13">
      <c r="A649" s="63">
        <v>6</v>
      </c>
      <c r="B649" s="64" t="str">
        <f ca="1">IFERROR(__xludf.DUMMYFUNCTION("""COMPUTED_VALUE"""),"I.E. SOL NACIENTE")</f>
        <v>I.E. SOL NACIENTE</v>
      </c>
      <c r="C649" s="65">
        <f ca="1">IFERROR(__xludf.DUMMYFUNCTION("""COMPUTED_VALUE"""),20)</f>
        <v>20</v>
      </c>
      <c r="D649" s="66" t="str">
        <f ca="1">IFERROR(__xludf.DUMMYFUNCTION("""COMPUTED_VALUE"""),"Pendiente por Digitar")</f>
        <v>Pendiente por Digitar</v>
      </c>
      <c r="E649" s="65" t="str">
        <f ca="1">IFERROR(__xludf.DUMMYFUNCTION("""COMPUTED_VALUE"""),"")</f>
        <v/>
      </c>
      <c r="F649" s="65" t="str">
        <f ca="1">IFERROR(__xludf.DUMMYFUNCTION("""COMPUTED_VALUE"""),"")</f>
        <v/>
      </c>
      <c r="G649" s="65" t="str">
        <f ca="1">IFERROR(__xludf.DUMMYFUNCTION("""COMPUTED_VALUE"""),"")</f>
        <v/>
      </c>
      <c r="H649" s="65" t="str">
        <f ca="1">IFERROR(__xludf.DUMMYFUNCTION("""COMPUTED_VALUE"""),"")</f>
        <v/>
      </c>
      <c r="I649" s="65" t="str">
        <f ca="1">IFERROR(__xludf.DUMMYFUNCTION("""COMPUTED_VALUE"""),"")</f>
        <v/>
      </c>
      <c r="J649" s="65" t="str">
        <f ca="1">IFERROR(__xludf.DUMMYFUNCTION("""COMPUTED_VALUE"""),"")</f>
        <v/>
      </c>
      <c r="K649" s="65" t="str">
        <f ca="1">IFERROR(__xludf.DUMMYFUNCTION("""COMPUTED_VALUE"""),"")</f>
        <v/>
      </c>
      <c r="L649" s="65" t="str">
        <f ca="1">IFERROR(__xludf.DUMMYFUNCTION("""COMPUTED_VALUE"""),"")</f>
        <v/>
      </c>
      <c r="M649" s="65" t="str">
        <f ca="1">IFERROR(__xludf.DUMMYFUNCTION("""COMPUTED_VALUE"""),"")</f>
        <v/>
      </c>
      <c r="N649" s="65" t="str">
        <f ca="1">IFERROR(__xludf.DUMMYFUNCTION("""COMPUTED_VALUE"""),"")</f>
        <v/>
      </c>
      <c r="O649" s="65" t="str">
        <f ca="1">IFERROR(__xludf.DUMMYFUNCTION("""COMPUTED_VALUE"""),"")</f>
        <v/>
      </c>
      <c r="P649" s="65" t="str">
        <f ca="1">IFERROR(__xludf.DUMMYFUNCTION("""COMPUTED_VALUE"""),"")</f>
        <v/>
      </c>
      <c r="Q649" s="65" t="str">
        <f ca="1">IFERROR(__xludf.DUMMYFUNCTION("""COMPUTED_VALUE"""),"")</f>
        <v/>
      </c>
      <c r="R649" s="65" t="str">
        <f ca="1">IFERROR(__xludf.DUMMYFUNCTION("""COMPUTED_VALUE"""),"")</f>
        <v/>
      </c>
      <c r="S649" s="65" t="str">
        <f ca="1">IFERROR(__xludf.DUMMYFUNCTION("""COMPUTED_VALUE"""),"")</f>
        <v/>
      </c>
      <c r="T649" s="65" t="str">
        <f ca="1">IFERROR(__xludf.DUMMYFUNCTION("""COMPUTED_VALUE"""),"")</f>
        <v/>
      </c>
      <c r="U649" s="65" t="str">
        <f ca="1">IFERROR(__xludf.DUMMYFUNCTION("""COMPUTED_VALUE"""),"")</f>
        <v/>
      </c>
      <c r="V649" s="65" t="str">
        <f ca="1">IFERROR(__xludf.DUMMYFUNCTION("""COMPUTED_VALUE"""),"")</f>
        <v/>
      </c>
      <c r="W649" s="65" t="str">
        <f ca="1">IFERROR(__xludf.DUMMYFUNCTION("""COMPUTED_VALUE"""),"")</f>
        <v/>
      </c>
      <c r="X649" s="65" t="str">
        <f ca="1">IFERROR(__xludf.DUMMYFUNCTION("""COMPUTED_VALUE"""),"")</f>
        <v/>
      </c>
      <c r="Y649" s="65" t="str">
        <f ca="1">IFERROR(__xludf.DUMMYFUNCTION("""COMPUTED_VALUE"""),"")</f>
        <v/>
      </c>
      <c r="Z649" s="65" t="str">
        <f ca="1">IFERROR(__xludf.DUMMYFUNCTION("""COMPUTED_VALUE"""),"")</f>
        <v/>
      </c>
      <c r="AA649" s="65" t="str">
        <f ca="1">IFERROR(__xludf.DUMMYFUNCTION("""COMPUTED_VALUE"""),"")</f>
        <v/>
      </c>
      <c r="AB649" s="65" t="str">
        <f ca="1">IFERROR(__xludf.DUMMYFUNCTION("""COMPUTED_VALUE"""),"")</f>
        <v/>
      </c>
      <c r="AC649" s="65" t="str">
        <f ca="1">IFERROR(__xludf.DUMMYFUNCTION("""COMPUTED_VALUE"""),"")</f>
        <v/>
      </c>
      <c r="AD649" s="65" t="str">
        <f ca="1">IFERROR(__xludf.DUMMYFUNCTION("""COMPUTED_VALUE"""),"")</f>
        <v/>
      </c>
      <c r="AE649" s="65" t="str">
        <f ca="1">IFERROR(__xludf.DUMMYFUNCTION("""COMPUTED_VALUE"""),"")</f>
        <v/>
      </c>
      <c r="AF649" s="65" t="str">
        <f ca="1">IFERROR(__xludf.DUMMYFUNCTION("""COMPUTED_VALUE"""),"")</f>
        <v/>
      </c>
      <c r="AG649" s="65" t="str">
        <f ca="1">IFERROR(__xludf.DUMMYFUNCTION("""COMPUTED_VALUE"""),"")</f>
        <v/>
      </c>
    </row>
    <row r="650" spans="1:33" ht="13">
      <c r="A650" s="63">
        <v>6</v>
      </c>
      <c r="B650" s="64" t="str">
        <f ca="1">IFERROR(__xludf.DUMMYFUNCTION("""COMPUTED_VALUE"""),"I.E. SOL NACIENTE")</f>
        <v>I.E. SOL NACIENTE</v>
      </c>
      <c r="C650" s="65">
        <f ca="1">IFERROR(__xludf.DUMMYFUNCTION("""COMPUTED_VALUE"""),21)</f>
        <v>21</v>
      </c>
      <c r="D650" s="66" t="str">
        <f ca="1">IFERROR(__xludf.DUMMYFUNCTION("""COMPUTED_VALUE"""),"Pendiente por Digitar")</f>
        <v>Pendiente por Digitar</v>
      </c>
      <c r="E650" s="65" t="str">
        <f ca="1">IFERROR(__xludf.DUMMYFUNCTION("""COMPUTED_VALUE"""),"")</f>
        <v/>
      </c>
      <c r="F650" s="65" t="str">
        <f ca="1">IFERROR(__xludf.DUMMYFUNCTION("""COMPUTED_VALUE"""),"")</f>
        <v/>
      </c>
      <c r="G650" s="65" t="str">
        <f ca="1">IFERROR(__xludf.DUMMYFUNCTION("""COMPUTED_VALUE"""),"")</f>
        <v/>
      </c>
      <c r="H650" s="65" t="str">
        <f ca="1">IFERROR(__xludf.DUMMYFUNCTION("""COMPUTED_VALUE"""),"")</f>
        <v/>
      </c>
      <c r="I650" s="65" t="str">
        <f ca="1">IFERROR(__xludf.DUMMYFUNCTION("""COMPUTED_VALUE"""),"")</f>
        <v/>
      </c>
      <c r="J650" s="65" t="str">
        <f ca="1">IFERROR(__xludf.DUMMYFUNCTION("""COMPUTED_VALUE"""),"")</f>
        <v/>
      </c>
      <c r="K650" s="65" t="str">
        <f ca="1">IFERROR(__xludf.DUMMYFUNCTION("""COMPUTED_VALUE"""),"")</f>
        <v/>
      </c>
      <c r="L650" s="65" t="str">
        <f ca="1">IFERROR(__xludf.DUMMYFUNCTION("""COMPUTED_VALUE"""),"")</f>
        <v/>
      </c>
      <c r="M650" s="65" t="str">
        <f ca="1">IFERROR(__xludf.DUMMYFUNCTION("""COMPUTED_VALUE"""),"")</f>
        <v/>
      </c>
      <c r="N650" s="65" t="str">
        <f ca="1">IFERROR(__xludf.DUMMYFUNCTION("""COMPUTED_VALUE"""),"")</f>
        <v/>
      </c>
      <c r="O650" s="65" t="str">
        <f ca="1">IFERROR(__xludf.DUMMYFUNCTION("""COMPUTED_VALUE"""),"")</f>
        <v/>
      </c>
      <c r="P650" s="65" t="str">
        <f ca="1">IFERROR(__xludf.DUMMYFUNCTION("""COMPUTED_VALUE"""),"")</f>
        <v/>
      </c>
      <c r="Q650" s="65" t="str">
        <f ca="1">IFERROR(__xludf.DUMMYFUNCTION("""COMPUTED_VALUE"""),"")</f>
        <v/>
      </c>
      <c r="R650" s="65" t="str">
        <f ca="1">IFERROR(__xludf.DUMMYFUNCTION("""COMPUTED_VALUE"""),"")</f>
        <v/>
      </c>
      <c r="S650" s="65" t="str">
        <f ca="1">IFERROR(__xludf.DUMMYFUNCTION("""COMPUTED_VALUE"""),"")</f>
        <v/>
      </c>
      <c r="T650" s="65" t="str">
        <f ca="1">IFERROR(__xludf.DUMMYFUNCTION("""COMPUTED_VALUE"""),"")</f>
        <v/>
      </c>
      <c r="U650" s="65" t="str">
        <f ca="1">IFERROR(__xludf.DUMMYFUNCTION("""COMPUTED_VALUE"""),"")</f>
        <v/>
      </c>
      <c r="V650" s="65" t="str">
        <f ca="1">IFERROR(__xludf.DUMMYFUNCTION("""COMPUTED_VALUE"""),"")</f>
        <v/>
      </c>
      <c r="W650" s="65" t="str">
        <f ca="1">IFERROR(__xludf.DUMMYFUNCTION("""COMPUTED_VALUE"""),"")</f>
        <v/>
      </c>
      <c r="X650" s="65" t="str">
        <f ca="1">IFERROR(__xludf.DUMMYFUNCTION("""COMPUTED_VALUE"""),"")</f>
        <v/>
      </c>
      <c r="Y650" s="65" t="str">
        <f ca="1">IFERROR(__xludf.DUMMYFUNCTION("""COMPUTED_VALUE"""),"")</f>
        <v/>
      </c>
      <c r="Z650" s="65" t="str">
        <f ca="1">IFERROR(__xludf.DUMMYFUNCTION("""COMPUTED_VALUE"""),"")</f>
        <v/>
      </c>
      <c r="AA650" s="65" t="str">
        <f ca="1">IFERROR(__xludf.DUMMYFUNCTION("""COMPUTED_VALUE"""),"")</f>
        <v/>
      </c>
      <c r="AB650" s="65" t="str">
        <f ca="1">IFERROR(__xludf.DUMMYFUNCTION("""COMPUTED_VALUE"""),"")</f>
        <v/>
      </c>
      <c r="AC650" s="65" t="str">
        <f ca="1">IFERROR(__xludf.DUMMYFUNCTION("""COMPUTED_VALUE"""),"")</f>
        <v/>
      </c>
      <c r="AD650" s="65" t="str">
        <f ca="1">IFERROR(__xludf.DUMMYFUNCTION("""COMPUTED_VALUE"""),"")</f>
        <v/>
      </c>
      <c r="AE650" s="65" t="str">
        <f ca="1">IFERROR(__xludf.DUMMYFUNCTION("""COMPUTED_VALUE"""),"")</f>
        <v/>
      </c>
      <c r="AF650" s="65" t="str">
        <f ca="1">IFERROR(__xludf.DUMMYFUNCTION("""COMPUTED_VALUE"""),"")</f>
        <v/>
      </c>
      <c r="AG650" s="65" t="str">
        <f ca="1">IFERROR(__xludf.DUMMYFUNCTION("""COMPUTED_VALUE"""),"")</f>
        <v/>
      </c>
    </row>
    <row r="651" spans="1:33" ht="13">
      <c r="A651" s="63">
        <v>6</v>
      </c>
      <c r="B651" s="64" t="str">
        <f ca="1">IFERROR(__xludf.DUMMYFUNCTION("""COMPUTED_VALUE"""),"I.E. SOL NACIENTE")</f>
        <v>I.E. SOL NACIENTE</v>
      </c>
      <c r="C651" s="65">
        <f ca="1">IFERROR(__xludf.DUMMYFUNCTION("""COMPUTED_VALUE"""),22)</f>
        <v>22</v>
      </c>
      <c r="D651" s="66" t="str">
        <f ca="1">IFERROR(__xludf.DUMMYFUNCTION("""COMPUTED_VALUE"""),"Pendiente por Digitar")</f>
        <v>Pendiente por Digitar</v>
      </c>
      <c r="E651" s="65" t="str">
        <f ca="1">IFERROR(__xludf.DUMMYFUNCTION("""COMPUTED_VALUE"""),"")</f>
        <v/>
      </c>
      <c r="F651" s="65" t="str">
        <f ca="1">IFERROR(__xludf.DUMMYFUNCTION("""COMPUTED_VALUE"""),"")</f>
        <v/>
      </c>
      <c r="G651" s="65" t="str">
        <f ca="1">IFERROR(__xludf.DUMMYFUNCTION("""COMPUTED_VALUE"""),"")</f>
        <v/>
      </c>
      <c r="H651" s="65" t="str">
        <f ca="1">IFERROR(__xludf.DUMMYFUNCTION("""COMPUTED_VALUE"""),"")</f>
        <v/>
      </c>
      <c r="I651" s="65" t="str">
        <f ca="1">IFERROR(__xludf.DUMMYFUNCTION("""COMPUTED_VALUE"""),"")</f>
        <v/>
      </c>
      <c r="J651" s="65" t="str">
        <f ca="1">IFERROR(__xludf.DUMMYFUNCTION("""COMPUTED_VALUE"""),"")</f>
        <v/>
      </c>
      <c r="K651" s="65" t="str">
        <f ca="1">IFERROR(__xludf.DUMMYFUNCTION("""COMPUTED_VALUE"""),"")</f>
        <v/>
      </c>
      <c r="L651" s="65" t="str">
        <f ca="1">IFERROR(__xludf.DUMMYFUNCTION("""COMPUTED_VALUE"""),"")</f>
        <v/>
      </c>
      <c r="M651" s="65" t="str">
        <f ca="1">IFERROR(__xludf.DUMMYFUNCTION("""COMPUTED_VALUE"""),"")</f>
        <v/>
      </c>
      <c r="N651" s="65" t="str">
        <f ca="1">IFERROR(__xludf.DUMMYFUNCTION("""COMPUTED_VALUE"""),"")</f>
        <v/>
      </c>
      <c r="O651" s="65" t="str">
        <f ca="1">IFERROR(__xludf.DUMMYFUNCTION("""COMPUTED_VALUE"""),"")</f>
        <v/>
      </c>
      <c r="P651" s="65" t="str">
        <f ca="1">IFERROR(__xludf.DUMMYFUNCTION("""COMPUTED_VALUE"""),"")</f>
        <v/>
      </c>
      <c r="Q651" s="65" t="str">
        <f ca="1">IFERROR(__xludf.DUMMYFUNCTION("""COMPUTED_VALUE"""),"")</f>
        <v/>
      </c>
      <c r="R651" s="65" t="str">
        <f ca="1">IFERROR(__xludf.DUMMYFUNCTION("""COMPUTED_VALUE"""),"")</f>
        <v/>
      </c>
      <c r="S651" s="65" t="str">
        <f ca="1">IFERROR(__xludf.DUMMYFUNCTION("""COMPUTED_VALUE"""),"")</f>
        <v/>
      </c>
      <c r="T651" s="65" t="str">
        <f ca="1">IFERROR(__xludf.DUMMYFUNCTION("""COMPUTED_VALUE"""),"")</f>
        <v/>
      </c>
      <c r="U651" s="65" t="str">
        <f ca="1">IFERROR(__xludf.DUMMYFUNCTION("""COMPUTED_VALUE"""),"")</f>
        <v/>
      </c>
      <c r="V651" s="65" t="str">
        <f ca="1">IFERROR(__xludf.DUMMYFUNCTION("""COMPUTED_VALUE"""),"")</f>
        <v/>
      </c>
      <c r="W651" s="65" t="str">
        <f ca="1">IFERROR(__xludf.DUMMYFUNCTION("""COMPUTED_VALUE"""),"")</f>
        <v/>
      </c>
      <c r="X651" s="65" t="str">
        <f ca="1">IFERROR(__xludf.DUMMYFUNCTION("""COMPUTED_VALUE"""),"")</f>
        <v/>
      </c>
      <c r="Y651" s="65" t="str">
        <f ca="1">IFERROR(__xludf.DUMMYFUNCTION("""COMPUTED_VALUE"""),"")</f>
        <v/>
      </c>
      <c r="Z651" s="65" t="str">
        <f ca="1">IFERROR(__xludf.DUMMYFUNCTION("""COMPUTED_VALUE"""),"")</f>
        <v/>
      </c>
      <c r="AA651" s="65" t="str">
        <f ca="1">IFERROR(__xludf.DUMMYFUNCTION("""COMPUTED_VALUE"""),"")</f>
        <v/>
      </c>
      <c r="AB651" s="65" t="str">
        <f ca="1">IFERROR(__xludf.DUMMYFUNCTION("""COMPUTED_VALUE"""),"")</f>
        <v/>
      </c>
      <c r="AC651" s="65" t="str">
        <f ca="1">IFERROR(__xludf.DUMMYFUNCTION("""COMPUTED_VALUE"""),"")</f>
        <v/>
      </c>
      <c r="AD651" s="65" t="str">
        <f ca="1">IFERROR(__xludf.DUMMYFUNCTION("""COMPUTED_VALUE"""),"")</f>
        <v/>
      </c>
      <c r="AE651" s="65" t="str">
        <f ca="1">IFERROR(__xludf.DUMMYFUNCTION("""COMPUTED_VALUE"""),"")</f>
        <v/>
      </c>
      <c r="AF651" s="65" t="str">
        <f ca="1">IFERROR(__xludf.DUMMYFUNCTION("""COMPUTED_VALUE"""),"")</f>
        <v/>
      </c>
      <c r="AG651" s="65" t="str">
        <f ca="1">IFERROR(__xludf.DUMMYFUNCTION("""COMPUTED_VALUE"""),"")</f>
        <v/>
      </c>
    </row>
    <row r="652" spans="1:33" ht="13">
      <c r="A652" s="63">
        <v>6</v>
      </c>
      <c r="B652" s="64" t="str">
        <f ca="1">IFERROR(__xludf.DUMMYFUNCTION("""COMPUTED_VALUE"""),"I.E. SOL NACIENTE")</f>
        <v>I.E. SOL NACIENTE</v>
      </c>
      <c r="C652" s="65">
        <f ca="1">IFERROR(__xludf.DUMMYFUNCTION("""COMPUTED_VALUE"""),23)</f>
        <v>23</v>
      </c>
      <c r="D652" s="66" t="str">
        <f ca="1">IFERROR(__xludf.DUMMYFUNCTION("""COMPUTED_VALUE"""),"Pendiente por Digitar")</f>
        <v>Pendiente por Digitar</v>
      </c>
      <c r="E652" s="65" t="str">
        <f ca="1">IFERROR(__xludf.DUMMYFUNCTION("""COMPUTED_VALUE"""),"")</f>
        <v/>
      </c>
      <c r="F652" s="65" t="str">
        <f ca="1">IFERROR(__xludf.DUMMYFUNCTION("""COMPUTED_VALUE"""),"")</f>
        <v/>
      </c>
      <c r="G652" s="65" t="str">
        <f ca="1">IFERROR(__xludf.DUMMYFUNCTION("""COMPUTED_VALUE"""),"")</f>
        <v/>
      </c>
      <c r="H652" s="65" t="str">
        <f ca="1">IFERROR(__xludf.DUMMYFUNCTION("""COMPUTED_VALUE"""),"")</f>
        <v/>
      </c>
      <c r="I652" s="65" t="str">
        <f ca="1">IFERROR(__xludf.DUMMYFUNCTION("""COMPUTED_VALUE"""),"")</f>
        <v/>
      </c>
      <c r="J652" s="65" t="str">
        <f ca="1">IFERROR(__xludf.DUMMYFUNCTION("""COMPUTED_VALUE"""),"")</f>
        <v/>
      </c>
      <c r="K652" s="65" t="str">
        <f ca="1">IFERROR(__xludf.DUMMYFUNCTION("""COMPUTED_VALUE"""),"")</f>
        <v/>
      </c>
      <c r="L652" s="65" t="str">
        <f ca="1">IFERROR(__xludf.DUMMYFUNCTION("""COMPUTED_VALUE"""),"")</f>
        <v/>
      </c>
      <c r="M652" s="65" t="str">
        <f ca="1">IFERROR(__xludf.DUMMYFUNCTION("""COMPUTED_VALUE"""),"")</f>
        <v/>
      </c>
      <c r="N652" s="65" t="str">
        <f ca="1">IFERROR(__xludf.DUMMYFUNCTION("""COMPUTED_VALUE"""),"")</f>
        <v/>
      </c>
      <c r="O652" s="65" t="str">
        <f ca="1">IFERROR(__xludf.DUMMYFUNCTION("""COMPUTED_VALUE"""),"")</f>
        <v/>
      </c>
      <c r="P652" s="65" t="str">
        <f ca="1">IFERROR(__xludf.DUMMYFUNCTION("""COMPUTED_VALUE"""),"")</f>
        <v/>
      </c>
      <c r="Q652" s="65" t="str">
        <f ca="1">IFERROR(__xludf.DUMMYFUNCTION("""COMPUTED_VALUE"""),"")</f>
        <v/>
      </c>
      <c r="R652" s="65" t="str">
        <f ca="1">IFERROR(__xludf.DUMMYFUNCTION("""COMPUTED_VALUE"""),"")</f>
        <v/>
      </c>
      <c r="S652" s="65" t="str">
        <f ca="1">IFERROR(__xludf.DUMMYFUNCTION("""COMPUTED_VALUE"""),"")</f>
        <v/>
      </c>
      <c r="T652" s="65" t="str">
        <f ca="1">IFERROR(__xludf.DUMMYFUNCTION("""COMPUTED_VALUE"""),"")</f>
        <v/>
      </c>
      <c r="U652" s="65" t="str">
        <f ca="1">IFERROR(__xludf.DUMMYFUNCTION("""COMPUTED_VALUE"""),"")</f>
        <v/>
      </c>
      <c r="V652" s="65" t="str">
        <f ca="1">IFERROR(__xludf.DUMMYFUNCTION("""COMPUTED_VALUE"""),"")</f>
        <v/>
      </c>
      <c r="W652" s="65" t="str">
        <f ca="1">IFERROR(__xludf.DUMMYFUNCTION("""COMPUTED_VALUE"""),"")</f>
        <v/>
      </c>
      <c r="X652" s="65" t="str">
        <f ca="1">IFERROR(__xludf.DUMMYFUNCTION("""COMPUTED_VALUE"""),"")</f>
        <v/>
      </c>
      <c r="Y652" s="65" t="str">
        <f ca="1">IFERROR(__xludf.DUMMYFUNCTION("""COMPUTED_VALUE"""),"")</f>
        <v/>
      </c>
      <c r="Z652" s="65" t="str">
        <f ca="1">IFERROR(__xludf.DUMMYFUNCTION("""COMPUTED_VALUE"""),"")</f>
        <v/>
      </c>
      <c r="AA652" s="65" t="str">
        <f ca="1">IFERROR(__xludf.DUMMYFUNCTION("""COMPUTED_VALUE"""),"")</f>
        <v/>
      </c>
      <c r="AB652" s="65" t="str">
        <f ca="1">IFERROR(__xludf.DUMMYFUNCTION("""COMPUTED_VALUE"""),"")</f>
        <v/>
      </c>
      <c r="AC652" s="65" t="str">
        <f ca="1">IFERROR(__xludf.DUMMYFUNCTION("""COMPUTED_VALUE"""),"")</f>
        <v/>
      </c>
      <c r="AD652" s="65" t="str">
        <f ca="1">IFERROR(__xludf.DUMMYFUNCTION("""COMPUTED_VALUE"""),"")</f>
        <v/>
      </c>
      <c r="AE652" s="65" t="str">
        <f ca="1">IFERROR(__xludf.DUMMYFUNCTION("""COMPUTED_VALUE"""),"")</f>
        <v/>
      </c>
      <c r="AF652" s="65" t="str">
        <f ca="1">IFERROR(__xludf.DUMMYFUNCTION("""COMPUTED_VALUE"""),"")</f>
        <v/>
      </c>
      <c r="AG652" s="65" t="str">
        <f ca="1">IFERROR(__xludf.DUMMYFUNCTION("""COMPUTED_VALUE"""),"")</f>
        <v/>
      </c>
    </row>
    <row r="653" spans="1:33" ht="13">
      <c r="A653" s="63">
        <v>6</v>
      </c>
      <c r="B653" s="64" t="str">
        <f ca="1">IFERROR(__xludf.DUMMYFUNCTION("""COMPUTED_VALUE"""),"I.E. SOL NACIENTE")</f>
        <v>I.E. SOL NACIENTE</v>
      </c>
      <c r="C653" s="65">
        <f ca="1">IFERROR(__xludf.DUMMYFUNCTION("""COMPUTED_VALUE"""),24)</f>
        <v>24</v>
      </c>
      <c r="D653" s="66" t="str">
        <f ca="1">IFERROR(__xludf.DUMMYFUNCTION("""COMPUTED_VALUE"""),"Pendiente por Digitar")</f>
        <v>Pendiente por Digitar</v>
      </c>
      <c r="E653" s="65" t="str">
        <f ca="1">IFERROR(__xludf.DUMMYFUNCTION("""COMPUTED_VALUE"""),"")</f>
        <v/>
      </c>
      <c r="F653" s="65" t="str">
        <f ca="1">IFERROR(__xludf.DUMMYFUNCTION("""COMPUTED_VALUE"""),"")</f>
        <v/>
      </c>
      <c r="G653" s="65" t="str">
        <f ca="1">IFERROR(__xludf.DUMMYFUNCTION("""COMPUTED_VALUE"""),"")</f>
        <v/>
      </c>
      <c r="H653" s="65" t="str">
        <f ca="1">IFERROR(__xludf.DUMMYFUNCTION("""COMPUTED_VALUE"""),"")</f>
        <v/>
      </c>
      <c r="I653" s="65" t="str">
        <f ca="1">IFERROR(__xludf.DUMMYFUNCTION("""COMPUTED_VALUE"""),"")</f>
        <v/>
      </c>
      <c r="J653" s="65" t="str">
        <f ca="1">IFERROR(__xludf.DUMMYFUNCTION("""COMPUTED_VALUE"""),"")</f>
        <v/>
      </c>
      <c r="K653" s="65" t="str">
        <f ca="1">IFERROR(__xludf.DUMMYFUNCTION("""COMPUTED_VALUE"""),"")</f>
        <v/>
      </c>
      <c r="L653" s="65" t="str">
        <f ca="1">IFERROR(__xludf.DUMMYFUNCTION("""COMPUTED_VALUE"""),"")</f>
        <v/>
      </c>
      <c r="M653" s="65" t="str">
        <f ca="1">IFERROR(__xludf.DUMMYFUNCTION("""COMPUTED_VALUE"""),"")</f>
        <v/>
      </c>
      <c r="N653" s="65" t="str">
        <f ca="1">IFERROR(__xludf.DUMMYFUNCTION("""COMPUTED_VALUE"""),"")</f>
        <v/>
      </c>
      <c r="O653" s="65" t="str">
        <f ca="1">IFERROR(__xludf.DUMMYFUNCTION("""COMPUTED_VALUE"""),"")</f>
        <v/>
      </c>
      <c r="P653" s="65" t="str">
        <f ca="1">IFERROR(__xludf.DUMMYFUNCTION("""COMPUTED_VALUE"""),"")</f>
        <v/>
      </c>
      <c r="Q653" s="65" t="str">
        <f ca="1">IFERROR(__xludf.DUMMYFUNCTION("""COMPUTED_VALUE"""),"")</f>
        <v/>
      </c>
      <c r="R653" s="65" t="str">
        <f ca="1">IFERROR(__xludf.DUMMYFUNCTION("""COMPUTED_VALUE"""),"")</f>
        <v/>
      </c>
      <c r="S653" s="65" t="str">
        <f ca="1">IFERROR(__xludf.DUMMYFUNCTION("""COMPUTED_VALUE"""),"")</f>
        <v/>
      </c>
      <c r="T653" s="65" t="str">
        <f ca="1">IFERROR(__xludf.DUMMYFUNCTION("""COMPUTED_VALUE"""),"")</f>
        <v/>
      </c>
      <c r="U653" s="65" t="str">
        <f ca="1">IFERROR(__xludf.DUMMYFUNCTION("""COMPUTED_VALUE"""),"")</f>
        <v/>
      </c>
      <c r="V653" s="65" t="str">
        <f ca="1">IFERROR(__xludf.DUMMYFUNCTION("""COMPUTED_VALUE"""),"")</f>
        <v/>
      </c>
      <c r="W653" s="65" t="str">
        <f ca="1">IFERROR(__xludf.DUMMYFUNCTION("""COMPUTED_VALUE"""),"")</f>
        <v/>
      </c>
      <c r="X653" s="65" t="str">
        <f ca="1">IFERROR(__xludf.DUMMYFUNCTION("""COMPUTED_VALUE"""),"")</f>
        <v/>
      </c>
      <c r="Y653" s="65" t="str">
        <f ca="1">IFERROR(__xludf.DUMMYFUNCTION("""COMPUTED_VALUE"""),"")</f>
        <v/>
      </c>
      <c r="Z653" s="65" t="str">
        <f ca="1">IFERROR(__xludf.DUMMYFUNCTION("""COMPUTED_VALUE"""),"")</f>
        <v/>
      </c>
      <c r="AA653" s="65" t="str">
        <f ca="1">IFERROR(__xludf.DUMMYFUNCTION("""COMPUTED_VALUE"""),"")</f>
        <v/>
      </c>
      <c r="AB653" s="65" t="str">
        <f ca="1">IFERROR(__xludf.DUMMYFUNCTION("""COMPUTED_VALUE"""),"")</f>
        <v/>
      </c>
      <c r="AC653" s="65" t="str">
        <f ca="1">IFERROR(__xludf.DUMMYFUNCTION("""COMPUTED_VALUE"""),"")</f>
        <v/>
      </c>
      <c r="AD653" s="65" t="str">
        <f ca="1">IFERROR(__xludf.DUMMYFUNCTION("""COMPUTED_VALUE"""),"")</f>
        <v/>
      </c>
      <c r="AE653" s="65" t="str">
        <f ca="1">IFERROR(__xludf.DUMMYFUNCTION("""COMPUTED_VALUE"""),"")</f>
        <v/>
      </c>
      <c r="AF653" s="65" t="str">
        <f ca="1">IFERROR(__xludf.DUMMYFUNCTION("""COMPUTED_VALUE"""),"")</f>
        <v/>
      </c>
      <c r="AG653" s="65" t="str">
        <f ca="1">IFERROR(__xludf.DUMMYFUNCTION("""COMPUTED_VALUE"""),"")</f>
        <v/>
      </c>
    </row>
    <row r="654" spans="1:33" ht="13">
      <c r="A654" s="63">
        <v>6</v>
      </c>
      <c r="B654" s="64" t="str">
        <f ca="1">IFERROR(__xludf.DUMMYFUNCTION("""COMPUTED_VALUE"""),"I.E. SOL NACIENTE")</f>
        <v>I.E. SOL NACIENTE</v>
      </c>
      <c r="C654" s="65">
        <f ca="1">IFERROR(__xludf.DUMMYFUNCTION("""COMPUTED_VALUE"""),25)</f>
        <v>25</v>
      </c>
      <c r="D654" s="66" t="str">
        <f ca="1">IFERROR(__xludf.DUMMYFUNCTION("""COMPUTED_VALUE"""),"Pendiente por Digitar")</f>
        <v>Pendiente por Digitar</v>
      </c>
      <c r="E654" s="65" t="str">
        <f ca="1">IFERROR(__xludf.DUMMYFUNCTION("""COMPUTED_VALUE"""),"")</f>
        <v/>
      </c>
      <c r="F654" s="65" t="str">
        <f ca="1">IFERROR(__xludf.DUMMYFUNCTION("""COMPUTED_VALUE"""),"")</f>
        <v/>
      </c>
      <c r="G654" s="65" t="str">
        <f ca="1">IFERROR(__xludf.DUMMYFUNCTION("""COMPUTED_VALUE"""),"")</f>
        <v/>
      </c>
      <c r="H654" s="65" t="str">
        <f ca="1">IFERROR(__xludf.DUMMYFUNCTION("""COMPUTED_VALUE"""),"")</f>
        <v/>
      </c>
      <c r="I654" s="65" t="str">
        <f ca="1">IFERROR(__xludf.DUMMYFUNCTION("""COMPUTED_VALUE"""),"")</f>
        <v/>
      </c>
      <c r="J654" s="65" t="str">
        <f ca="1">IFERROR(__xludf.DUMMYFUNCTION("""COMPUTED_VALUE"""),"")</f>
        <v/>
      </c>
      <c r="K654" s="65" t="str">
        <f ca="1">IFERROR(__xludf.DUMMYFUNCTION("""COMPUTED_VALUE"""),"")</f>
        <v/>
      </c>
      <c r="L654" s="65" t="str">
        <f ca="1">IFERROR(__xludf.DUMMYFUNCTION("""COMPUTED_VALUE"""),"")</f>
        <v/>
      </c>
      <c r="M654" s="65" t="str">
        <f ca="1">IFERROR(__xludf.DUMMYFUNCTION("""COMPUTED_VALUE"""),"")</f>
        <v/>
      </c>
      <c r="N654" s="65" t="str">
        <f ca="1">IFERROR(__xludf.DUMMYFUNCTION("""COMPUTED_VALUE"""),"")</f>
        <v/>
      </c>
      <c r="O654" s="65" t="str">
        <f ca="1">IFERROR(__xludf.DUMMYFUNCTION("""COMPUTED_VALUE"""),"")</f>
        <v/>
      </c>
      <c r="P654" s="65" t="str">
        <f ca="1">IFERROR(__xludf.DUMMYFUNCTION("""COMPUTED_VALUE"""),"")</f>
        <v/>
      </c>
      <c r="Q654" s="65" t="str">
        <f ca="1">IFERROR(__xludf.DUMMYFUNCTION("""COMPUTED_VALUE"""),"")</f>
        <v/>
      </c>
      <c r="R654" s="65" t="str">
        <f ca="1">IFERROR(__xludf.DUMMYFUNCTION("""COMPUTED_VALUE"""),"")</f>
        <v/>
      </c>
      <c r="S654" s="65" t="str">
        <f ca="1">IFERROR(__xludf.DUMMYFUNCTION("""COMPUTED_VALUE"""),"")</f>
        <v/>
      </c>
      <c r="T654" s="65" t="str">
        <f ca="1">IFERROR(__xludf.DUMMYFUNCTION("""COMPUTED_VALUE"""),"")</f>
        <v/>
      </c>
      <c r="U654" s="65" t="str">
        <f ca="1">IFERROR(__xludf.DUMMYFUNCTION("""COMPUTED_VALUE"""),"")</f>
        <v/>
      </c>
      <c r="V654" s="65" t="str">
        <f ca="1">IFERROR(__xludf.DUMMYFUNCTION("""COMPUTED_VALUE"""),"")</f>
        <v/>
      </c>
      <c r="W654" s="65" t="str">
        <f ca="1">IFERROR(__xludf.DUMMYFUNCTION("""COMPUTED_VALUE"""),"")</f>
        <v/>
      </c>
      <c r="X654" s="65" t="str">
        <f ca="1">IFERROR(__xludf.DUMMYFUNCTION("""COMPUTED_VALUE"""),"")</f>
        <v/>
      </c>
      <c r="Y654" s="65" t="str">
        <f ca="1">IFERROR(__xludf.DUMMYFUNCTION("""COMPUTED_VALUE"""),"")</f>
        <v/>
      </c>
      <c r="Z654" s="65" t="str">
        <f ca="1">IFERROR(__xludf.DUMMYFUNCTION("""COMPUTED_VALUE"""),"")</f>
        <v/>
      </c>
      <c r="AA654" s="65" t="str">
        <f ca="1">IFERROR(__xludf.DUMMYFUNCTION("""COMPUTED_VALUE"""),"")</f>
        <v/>
      </c>
      <c r="AB654" s="65" t="str">
        <f ca="1">IFERROR(__xludf.DUMMYFUNCTION("""COMPUTED_VALUE"""),"")</f>
        <v/>
      </c>
      <c r="AC654" s="65" t="str">
        <f ca="1">IFERROR(__xludf.DUMMYFUNCTION("""COMPUTED_VALUE"""),"")</f>
        <v/>
      </c>
      <c r="AD654" s="65" t="str">
        <f ca="1">IFERROR(__xludf.DUMMYFUNCTION("""COMPUTED_VALUE"""),"")</f>
        <v/>
      </c>
      <c r="AE654" s="65" t="str">
        <f ca="1">IFERROR(__xludf.DUMMYFUNCTION("""COMPUTED_VALUE"""),"")</f>
        <v/>
      </c>
      <c r="AF654" s="65" t="str">
        <f ca="1">IFERROR(__xludf.DUMMYFUNCTION("""COMPUTED_VALUE"""),"")</f>
        <v/>
      </c>
      <c r="AG654" s="65" t="str">
        <f ca="1">IFERROR(__xludf.DUMMYFUNCTION("""COMPUTED_VALUE"""),"")</f>
        <v/>
      </c>
    </row>
    <row r="655" spans="1:33" ht="13">
      <c r="A655" s="63">
        <v>6</v>
      </c>
      <c r="B655" s="64" t="str">
        <f ca="1">IFERROR(__xludf.DUMMYFUNCTION("""COMPUTED_VALUE"""),"I.E. SOL NACIENTE")</f>
        <v>I.E. SOL NACIENTE</v>
      </c>
      <c r="C655" s="65">
        <f ca="1">IFERROR(__xludf.DUMMYFUNCTION("""COMPUTED_VALUE"""),26)</f>
        <v>26</v>
      </c>
      <c r="D655" s="66" t="str">
        <f ca="1">IFERROR(__xludf.DUMMYFUNCTION("""COMPUTED_VALUE"""),"Pendiente por Digitar")</f>
        <v>Pendiente por Digitar</v>
      </c>
      <c r="E655" s="65" t="str">
        <f ca="1">IFERROR(__xludf.DUMMYFUNCTION("""COMPUTED_VALUE"""),"")</f>
        <v/>
      </c>
      <c r="F655" s="65" t="str">
        <f ca="1">IFERROR(__xludf.DUMMYFUNCTION("""COMPUTED_VALUE"""),"")</f>
        <v/>
      </c>
      <c r="G655" s="65" t="str">
        <f ca="1">IFERROR(__xludf.DUMMYFUNCTION("""COMPUTED_VALUE"""),"")</f>
        <v/>
      </c>
      <c r="H655" s="65" t="str">
        <f ca="1">IFERROR(__xludf.DUMMYFUNCTION("""COMPUTED_VALUE"""),"")</f>
        <v/>
      </c>
      <c r="I655" s="65" t="str">
        <f ca="1">IFERROR(__xludf.DUMMYFUNCTION("""COMPUTED_VALUE"""),"")</f>
        <v/>
      </c>
      <c r="J655" s="65" t="str">
        <f ca="1">IFERROR(__xludf.DUMMYFUNCTION("""COMPUTED_VALUE"""),"")</f>
        <v/>
      </c>
      <c r="K655" s="65" t="str">
        <f ca="1">IFERROR(__xludf.DUMMYFUNCTION("""COMPUTED_VALUE"""),"")</f>
        <v/>
      </c>
      <c r="L655" s="65" t="str">
        <f ca="1">IFERROR(__xludf.DUMMYFUNCTION("""COMPUTED_VALUE"""),"")</f>
        <v/>
      </c>
      <c r="M655" s="65" t="str">
        <f ca="1">IFERROR(__xludf.DUMMYFUNCTION("""COMPUTED_VALUE"""),"")</f>
        <v/>
      </c>
      <c r="N655" s="65" t="str">
        <f ca="1">IFERROR(__xludf.DUMMYFUNCTION("""COMPUTED_VALUE"""),"")</f>
        <v/>
      </c>
      <c r="O655" s="65" t="str">
        <f ca="1">IFERROR(__xludf.DUMMYFUNCTION("""COMPUTED_VALUE"""),"")</f>
        <v/>
      </c>
      <c r="P655" s="65" t="str">
        <f ca="1">IFERROR(__xludf.DUMMYFUNCTION("""COMPUTED_VALUE"""),"")</f>
        <v/>
      </c>
      <c r="Q655" s="65" t="str">
        <f ca="1">IFERROR(__xludf.DUMMYFUNCTION("""COMPUTED_VALUE"""),"")</f>
        <v/>
      </c>
      <c r="R655" s="65" t="str">
        <f ca="1">IFERROR(__xludf.DUMMYFUNCTION("""COMPUTED_VALUE"""),"")</f>
        <v/>
      </c>
      <c r="S655" s="65" t="str">
        <f ca="1">IFERROR(__xludf.DUMMYFUNCTION("""COMPUTED_VALUE"""),"")</f>
        <v/>
      </c>
      <c r="T655" s="65" t="str">
        <f ca="1">IFERROR(__xludf.DUMMYFUNCTION("""COMPUTED_VALUE"""),"")</f>
        <v/>
      </c>
      <c r="U655" s="65" t="str">
        <f ca="1">IFERROR(__xludf.DUMMYFUNCTION("""COMPUTED_VALUE"""),"")</f>
        <v/>
      </c>
      <c r="V655" s="65" t="str">
        <f ca="1">IFERROR(__xludf.DUMMYFUNCTION("""COMPUTED_VALUE"""),"")</f>
        <v/>
      </c>
      <c r="W655" s="65" t="str">
        <f ca="1">IFERROR(__xludf.DUMMYFUNCTION("""COMPUTED_VALUE"""),"")</f>
        <v/>
      </c>
      <c r="X655" s="65" t="str">
        <f ca="1">IFERROR(__xludf.DUMMYFUNCTION("""COMPUTED_VALUE"""),"")</f>
        <v/>
      </c>
      <c r="Y655" s="65" t="str">
        <f ca="1">IFERROR(__xludf.DUMMYFUNCTION("""COMPUTED_VALUE"""),"")</f>
        <v/>
      </c>
      <c r="Z655" s="65" t="str">
        <f ca="1">IFERROR(__xludf.DUMMYFUNCTION("""COMPUTED_VALUE"""),"")</f>
        <v/>
      </c>
      <c r="AA655" s="65" t="str">
        <f ca="1">IFERROR(__xludf.DUMMYFUNCTION("""COMPUTED_VALUE"""),"")</f>
        <v/>
      </c>
      <c r="AB655" s="65" t="str">
        <f ca="1">IFERROR(__xludf.DUMMYFUNCTION("""COMPUTED_VALUE"""),"")</f>
        <v/>
      </c>
      <c r="AC655" s="65" t="str">
        <f ca="1">IFERROR(__xludf.DUMMYFUNCTION("""COMPUTED_VALUE"""),"")</f>
        <v/>
      </c>
      <c r="AD655" s="65" t="str">
        <f ca="1">IFERROR(__xludf.DUMMYFUNCTION("""COMPUTED_VALUE"""),"")</f>
        <v/>
      </c>
      <c r="AE655" s="65" t="str">
        <f ca="1">IFERROR(__xludf.DUMMYFUNCTION("""COMPUTED_VALUE"""),"")</f>
        <v/>
      </c>
      <c r="AF655" s="65" t="str">
        <f ca="1">IFERROR(__xludf.DUMMYFUNCTION("""COMPUTED_VALUE"""),"")</f>
        <v/>
      </c>
      <c r="AG655" s="65" t="str">
        <f ca="1">IFERROR(__xludf.DUMMYFUNCTION("""COMPUTED_VALUE"""),"")</f>
        <v/>
      </c>
    </row>
    <row r="656" spans="1:33" ht="13">
      <c r="A656" s="63">
        <v>6</v>
      </c>
      <c r="B656" s="64" t="str">
        <f ca="1">IFERROR(__xludf.DUMMYFUNCTION("""COMPUTED_VALUE"""),"I.E. SOL NACIENTE")</f>
        <v>I.E. SOL NACIENTE</v>
      </c>
      <c r="C656" s="65">
        <f ca="1">IFERROR(__xludf.DUMMYFUNCTION("""COMPUTED_VALUE"""),27)</f>
        <v>27</v>
      </c>
      <c r="D656" s="66" t="str">
        <f ca="1">IFERROR(__xludf.DUMMYFUNCTION("""COMPUTED_VALUE"""),"Pendiente por Digitar")</f>
        <v>Pendiente por Digitar</v>
      </c>
      <c r="E656" s="65" t="str">
        <f ca="1">IFERROR(__xludf.DUMMYFUNCTION("""COMPUTED_VALUE"""),"")</f>
        <v/>
      </c>
      <c r="F656" s="65" t="str">
        <f ca="1">IFERROR(__xludf.DUMMYFUNCTION("""COMPUTED_VALUE"""),"")</f>
        <v/>
      </c>
      <c r="G656" s="65" t="str">
        <f ca="1">IFERROR(__xludf.DUMMYFUNCTION("""COMPUTED_VALUE"""),"")</f>
        <v/>
      </c>
      <c r="H656" s="65" t="str">
        <f ca="1">IFERROR(__xludf.DUMMYFUNCTION("""COMPUTED_VALUE"""),"")</f>
        <v/>
      </c>
      <c r="I656" s="65" t="str">
        <f ca="1">IFERROR(__xludf.DUMMYFUNCTION("""COMPUTED_VALUE"""),"")</f>
        <v/>
      </c>
      <c r="J656" s="65" t="str">
        <f ca="1">IFERROR(__xludf.DUMMYFUNCTION("""COMPUTED_VALUE"""),"")</f>
        <v/>
      </c>
      <c r="K656" s="65" t="str">
        <f ca="1">IFERROR(__xludf.DUMMYFUNCTION("""COMPUTED_VALUE"""),"")</f>
        <v/>
      </c>
      <c r="L656" s="65" t="str">
        <f ca="1">IFERROR(__xludf.DUMMYFUNCTION("""COMPUTED_VALUE"""),"")</f>
        <v/>
      </c>
      <c r="M656" s="65" t="str">
        <f ca="1">IFERROR(__xludf.DUMMYFUNCTION("""COMPUTED_VALUE"""),"")</f>
        <v/>
      </c>
      <c r="N656" s="65" t="str">
        <f ca="1">IFERROR(__xludf.DUMMYFUNCTION("""COMPUTED_VALUE"""),"")</f>
        <v/>
      </c>
      <c r="O656" s="65" t="str">
        <f ca="1">IFERROR(__xludf.DUMMYFUNCTION("""COMPUTED_VALUE"""),"")</f>
        <v/>
      </c>
      <c r="P656" s="65" t="str">
        <f ca="1">IFERROR(__xludf.DUMMYFUNCTION("""COMPUTED_VALUE"""),"")</f>
        <v/>
      </c>
      <c r="Q656" s="65" t="str">
        <f ca="1">IFERROR(__xludf.DUMMYFUNCTION("""COMPUTED_VALUE"""),"")</f>
        <v/>
      </c>
      <c r="R656" s="65" t="str">
        <f ca="1">IFERROR(__xludf.DUMMYFUNCTION("""COMPUTED_VALUE"""),"")</f>
        <v/>
      </c>
      <c r="S656" s="65" t="str">
        <f ca="1">IFERROR(__xludf.DUMMYFUNCTION("""COMPUTED_VALUE"""),"")</f>
        <v/>
      </c>
      <c r="T656" s="65" t="str">
        <f ca="1">IFERROR(__xludf.DUMMYFUNCTION("""COMPUTED_VALUE"""),"")</f>
        <v/>
      </c>
      <c r="U656" s="65" t="str">
        <f ca="1">IFERROR(__xludf.DUMMYFUNCTION("""COMPUTED_VALUE"""),"")</f>
        <v/>
      </c>
      <c r="V656" s="65" t="str">
        <f ca="1">IFERROR(__xludf.DUMMYFUNCTION("""COMPUTED_VALUE"""),"")</f>
        <v/>
      </c>
      <c r="W656" s="65" t="str">
        <f ca="1">IFERROR(__xludf.DUMMYFUNCTION("""COMPUTED_VALUE"""),"")</f>
        <v/>
      </c>
      <c r="X656" s="65" t="str">
        <f ca="1">IFERROR(__xludf.DUMMYFUNCTION("""COMPUTED_VALUE"""),"")</f>
        <v/>
      </c>
      <c r="Y656" s="65" t="str">
        <f ca="1">IFERROR(__xludf.DUMMYFUNCTION("""COMPUTED_VALUE"""),"")</f>
        <v/>
      </c>
      <c r="Z656" s="65" t="str">
        <f ca="1">IFERROR(__xludf.DUMMYFUNCTION("""COMPUTED_VALUE"""),"")</f>
        <v/>
      </c>
      <c r="AA656" s="65" t="str">
        <f ca="1">IFERROR(__xludf.DUMMYFUNCTION("""COMPUTED_VALUE"""),"")</f>
        <v/>
      </c>
      <c r="AB656" s="65" t="str">
        <f ca="1">IFERROR(__xludf.DUMMYFUNCTION("""COMPUTED_VALUE"""),"")</f>
        <v/>
      </c>
      <c r="AC656" s="65" t="str">
        <f ca="1">IFERROR(__xludf.DUMMYFUNCTION("""COMPUTED_VALUE"""),"")</f>
        <v/>
      </c>
      <c r="AD656" s="65" t="str">
        <f ca="1">IFERROR(__xludf.DUMMYFUNCTION("""COMPUTED_VALUE"""),"")</f>
        <v/>
      </c>
      <c r="AE656" s="65" t="str">
        <f ca="1">IFERROR(__xludf.DUMMYFUNCTION("""COMPUTED_VALUE"""),"")</f>
        <v/>
      </c>
      <c r="AF656" s="65" t="str">
        <f ca="1">IFERROR(__xludf.DUMMYFUNCTION("""COMPUTED_VALUE"""),"")</f>
        <v/>
      </c>
      <c r="AG656" s="65" t="str">
        <f ca="1">IFERROR(__xludf.DUMMYFUNCTION("""COMPUTED_VALUE"""),"")</f>
        <v/>
      </c>
    </row>
    <row r="657" spans="1:33" ht="13">
      <c r="A657" s="63">
        <v>6</v>
      </c>
      <c r="B657" s="64" t="str">
        <f ca="1">IFERROR(__xludf.DUMMYFUNCTION("""COMPUTED_VALUE"""),"I.E. SOL NACIENTE")</f>
        <v>I.E. SOL NACIENTE</v>
      </c>
      <c r="C657" s="65">
        <f ca="1">IFERROR(__xludf.DUMMYFUNCTION("""COMPUTED_VALUE"""),28)</f>
        <v>28</v>
      </c>
      <c r="D657" s="66" t="str">
        <f ca="1">IFERROR(__xludf.DUMMYFUNCTION("""COMPUTED_VALUE"""),"Pendiente por Digitar")</f>
        <v>Pendiente por Digitar</v>
      </c>
      <c r="E657" s="65" t="str">
        <f ca="1">IFERROR(__xludf.DUMMYFUNCTION("""COMPUTED_VALUE"""),"")</f>
        <v/>
      </c>
      <c r="F657" s="65" t="str">
        <f ca="1">IFERROR(__xludf.DUMMYFUNCTION("""COMPUTED_VALUE"""),"")</f>
        <v/>
      </c>
      <c r="G657" s="65" t="str">
        <f ca="1">IFERROR(__xludf.DUMMYFUNCTION("""COMPUTED_VALUE"""),"")</f>
        <v/>
      </c>
      <c r="H657" s="65" t="str">
        <f ca="1">IFERROR(__xludf.DUMMYFUNCTION("""COMPUTED_VALUE"""),"")</f>
        <v/>
      </c>
      <c r="I657" s="65" t="str">
        <f ca="1">IFERROR(__xludf.DUMMYFUNCTION("""COMPUTED_VALUE"""),"")</f>
        <v/>
      </c>
      <c r="J657" s="65" t="str">
        <f ca="1">IFERROR(__xludf.DUMMYFUNCTION("""COMPUTED_VALUE"""),"")</f>
        <v/>
      </c>
      <c r="K657" s="65" t="str">
        <f ca="1">IFERROR(__xludf.DUMMYFUNCTION("""COMPUTED_VALUE"""),"")</f>
        <v/>
      </c>
      <c r="L657" s="65" t="str">
        <f ca="1">IFERROR(__xludf.DUMMYFUNCTION("""COMPUTED_VALUE"""),"")</f>
        <v/>
      </c>
      <c r="M657" s="65" t="str">
        <f ca="1">IFERROR(__xludf.DUMMYFUNCTION("""COMPUTED_VALUE"""),"")</f>
        <v/>
      </c>
      <c r="N657" s="65" t="str">
        <f ca="1">IFERROR(__xludf.DUMMYFUNCTION("""COMPUTED_VALUE"""),"")</f>
        <v/>
      </c>
      <c r="O657" s="65" t="str">
        <f ca="1">IFERROR(__xludf.DUMMYFUNCTION("""COMPUTED_VALUE"""),"")</f>
        <v/>
      </c>
      <c r="P657" s="65" t="str">
        <f ca="1">IFERROR(__xludf.DUMMYFUNCTION("""COMPUTED_VALUE"""),"")</f>
        <v/>
      </c>
      <c r="Q657" s="65" t="str">
        <f ca="1">IFERROR(__xludf.DUMMYFUNCTION("""COMPUTED_VALUE"""),"")</f>
        <v/>
      </c>
      <c r="R657" s="65" t="str">
        <f ca="1">IFERROR(__xludf.DUMMYFUNCTION("""COMPUTED_VALUE"""),"")</f>
        <v/>
      </c>
      <c r="S657" s="65" t="str">
        <f ca="1">IFERROR(__xludf.DUMMYFUNCTION("""COMPUTED_VALUE"""),"")</f>
        <v/>
      </c>
      <c r="T657" s="65" t="str">
        <f ca="1">IFERROR(__xludf.DUMMYFUNCTION("""COMPUTED_VALUE"""),"")</f>
        <v/>
      </c>
      <c r="U657" s="65" t="str">
        <f ca="1">IFERROR(__xludf.DUMMYFUNCTION("""COMPUTED_VALUE"""),"")</f>
        <v/>
      </c>
      <c r="V657" s="65" t="str">
        <f ca="1">IFERROR(__xludf.DUMMYFUNCTION("""COMPUTED_VALUE"""),"")</f>
        <v/>
      </c>
      <c r="W657" s="65" t="str">
        <f ca="1">IFERROR(__xludf.DUMMYFUNCTION("""COMPUTED_VALUE"""),"")</f>
        <v/>
      </c>
      <c r="X657" s="65" t="str">
        <f ca="1">IFERROR(__xludf.DUMMYFUNCTION("""COMPUTED_VALUE"""),"")</f>
        <v/>
      </c>
      <c r="Y657" s="65" t="str">
        <f ca="1">IFERROR(__xludf.DUMMYFUNCTION("""COMPUTED_VALUE"""),"")</f>
        <v/>
      </c>
      <c r="Z657" s="65" t="str">
        <f ca="1">IFERROR(__xludf.DUMMYFUNCTION("""COMPUTED_VALUE"""),"")</f>
        <v/>
      </c>
      <c r="AA657" s="65" t="str">
        <f ca="1">IFERROR(__xludf.DUMMYFUNCTION("""COMPUTED_VALUE"""),"")</f>
        <v/>
      </c>
      <c r="AB657" s="65" t="str">
        <f ca="1">IFERROR(__xludf.DUMMYFUNCTION("""COMPUTED_VALUE"""),"")</f>
        <v/>
      </c>
      <c r="AC657" s="65" t="str">
        <f ca="1">IFERROR(__xludf.DUMMYFUNCTION("""COMPUTED_VALUE"""),"")</f>
        <v/>
      </c>
      <c r="AD657" s="65" t="str">
        <f ca="1">IFERROR(__xludf.DUMMYFUNCTION("""COMPUTED_VALUE"""),"")</f>
        <v/>
      </c>
      <c r="AE657" s="65" t="str">
        <f ca="1">IFERROR(__xludf.DUMMYFUNCTION("""COMPUTED_VALUE"""),"")</f>
        <v/>
      </c>
      <c r="AF657" s="65" t="str">
        <f ca="1">IFERROR(__xludf.DUMMYFUNCTION("""COMPUTED_VALUE"""),"")</f>
        <v/>
      </c>
      <c r="AG657" s="65" t="str">
        <f ca="1">IFERROR(__xludf.DUMMYFUNCTION("""COMPUTED_VALUE"""),"")</f>
        <v/>
      </c>
    </row>
    <row r="658" spans="1:33" ht="13">
      <c r="A658" s="63">
        <v>6</v>
      </c>
      <c r="B658" s="64" t="str">
        <f ca="1">IFERROR(__xludf.DUMMYFUNCTION("""COMPUTED_VALUE"""),"I.E. SAN MATEO - MARISCAL SUCRE")</f>
        <v>I.E. SAN MATEO - MARISCAL SUCRE</v>
      </c>
      <c r="C658" s="65">
        <f ca="1">IFERROR(__xludf.DUMMYFUNCTION("""COMPUTED_VALUE"""),1)</f>
        <v>1</v>
      </c>
      <c r="D658" s="66" t="str">
        <f ca="1">IFERROR(__xludf.DUMMYFUNCTION("""COMPUTED_VALUE"""),"Pendiente por Digitar")</f>
        <v>Pendiente por Digitar</v>
      </c>
      <c r="E658" s="65" t="str">
        <f ca="1">IFERROR(__xludf.DUMMYFUNCTION("""COMPUTED_VALUE"""),"")</f>
        <v/>
      </c>
      <c r="F658" s="65" t="str">
        <f ca="1">IFERROR(__xludf.DUMMYFUNCTION("""COMPUTED_VALUE"""),"")</f>
        <v/>
      </c>
      <c r="G658" s="65" t="str">
        <f ca="1">IFERROR(__xludf.DUMMYFUNCTION("""COMPUTED_VALUE"""),"")</f>
        <v/>
      </c>
      <c r="H658" s="65" t="str">
        <f ca="1">IFERROR(__xludf.DUMMYFUNCTION("""COMPUTED_VALUE"""),"")</f>
        <v/>
      </c>
      <c r="I658" s="65" t="str">
        <f ca="1">IFERROR(__xludf.DUMMYFUNCTION("""COMPUTED_VALUE"""),"")</f>
        <v/>
      </c>
      <c r="J658" s="65" t="str">
        <f ca="1">IFERROR(__xludf.DUMMYFUNCTION("""COMPUTED_VALUE"""),"")</f>
        <v/>
      </c>
      <c r="K658" s="65" t="str">
        <f ca="1">IFERROR(__xludf.DUMMYFUNCTION("""COMPUTED_VALUE"""),"")</f>
        <v/>
      </c>
      <c r="L658" s="65" t="str">
        <f ca="1">IFERROR(__xludf.DUMMYFUNCTION("""COMPUTED_VALUE"""),"")</f>
        <v/>
      </c>
      <c r="M658" s="65" t="str">
        <f ca="1">IFERROR(__xludf.DUMMYFUNCTION("""COMPUTED_VALUE"""),"")</f>
        <v/>
      </c>
      <c r="N658" s="65" t="str">
        <f ca="1">IFERROR(__xludf.DUMMYFUNCTION("""COMPUTED_VALUE"""),"")</f>
        <v/>
      </c>
      <c r="O658" s="65" t="str">
        <f ca="1">IFERROR(__xludf.DUMMYFUNCTION("""COMPUTED_VALUE"""),"")</f>
        <v/>
      </c>
      <c r="P658" s="65" t="str">
        <f ca="1">IFERROR(__xludf.DUMMYFUNCTION("""COMPUTED_VALUE"""),"")</f>
        <v/>
      </c>
      <c r="Q658" s="65" t="str">
        <f ca="1">IFERROR(__xludf.DUMMYFUNCTION("""COMPUTED_VALUE"""),"")</f>
        <v/>
      </c>
      <c r="R658" s="65" t="str">
        <f ca="1">IFERROR(__xludf.DUMMYFUNCTION("""COMPUTED_VALUE"""),"")</f>
        <v/>
      </c>
      <c r="S658" s="65" t="str">
        <f ca="1">IFERROR(__xludf.DUMMYFUNCTION("""COMPUTED_VALUE"""),"")</f>
        <v/>
      </c>
      <c r="T658" s="65" t="str">
        <f ca="1">IFERROR(__xludf.DUMMYFUNCTION("""COMPUTED_VALUE"""),"")</f>
        <v/>
      </c>
      <c r="U658" s="65" t="str">
        <f ca="1">IFERROR(__xludf.DUMMYFUNCTION("""COMPUTED_VALUE"""),"")</f>
        <v/>
      </c>
      <c r="V658" s="65" t="str">
        <f ca="1">IFERROR(__xludf.DUMMYFUNCTION("""COMPUTED_VALUE"""),"")</f>
        <v/>
      </c>
      <c r="W658" s="65" t="str">
        <f ca="1">IFERROR(__xludf.DUMMYFUNCTION("""COMPUTED_VALUE"""),"")</f>
        <v/>
      </c>
      <c r="X658" s="65" t="str">
        <f ca="1">IFERROR(__xludf.DUMMYFUNCTION("""COMPUTED_VALUE"""),"")</f>
        <v/>
      </c>
      <c r="Y658" s="65" t="str">
        <f ca="1">IFERROR(__xludf.DUMMYFUNCTION("""COMPUTED_VALUE"""),"")</f>
        <v/>
      </c>
      <c r="Z658" s="65" t="str">
        <f ca="1">IFERROR(__xludf.DUMMYFUNCTION("""COMPUTED_VALUE"""),"")</f>
        <v/>
      </c>
      <c r="AA658" s="65" t="str">
        <f ca="1">IFERROR(__xludf.DUMMYFUNCTION("""COMPUTED_VALUE"""),"")</f>
        <v/>
      </c>
      <c r="AB658" s="65" t="str">
        <f ca="1">IFERROR(__xludf.DUMMYFUNCTION("""COMPUTED_VALUE"""),"")</f>
        <v/>
      </c>
      <c r="AC658" s="65" t="str">
        <f ca="1">IFERROR(__xludf.DUMMYFUNCTION("""COMPUTED_VALUE"""),"")</f>
        <v/>
      </c>
      <c r="AD658" s="65" t="str">
        <f ca="1">IFERROR(__xludf.DUMMYFUNCTION("""COMPUTED_VALUE"""),"")</f>
        <v/>
      </c>
      <c r="AE658" s="65" t="str">
        <f ca="1">IFERROR(__xludf.DUMMYFUNCTION("""COMPUTED_VALUE"""),"")</f>
        <v/>
      </c>
      <c r="AF658" s="65" t="str">
        <f ca="1">IFERROR(__xludf.DUMMYFUNCTION("""COMPUTED_VALUE"""),"")</f>
        <v/>
      </c>
      <c r="AG658" s="65" t="str">
        <f ca="1">IFERROR(__xludf.DUMMYFUNCTION("""COMPUTED_VALUE"""),"")</f>
        <v/>
      </c>
    </row>
    <row r="659" spans="1:33" ht="13">
      <c r="A659" s="63">
        <v>6</v>
      </c>
      <c r="B659" s="64" t="str">
        <f ca="1">IFERROR(__xludf.DUMMYFUNCTION("""COMPUTED_VALUE"""),"I.E. SAN MATEO - MARISCAL SUCRE")</f>
        <v>I.E. SAN MATEO - MARISCAL SUCRE</v>
      </c>
      <c r="C659" s="65">
        <f ca="1">IFERROR(__xludf.DUMMYFUNCTION("""COMPUTED_VALUE"""),2)</f>
        <v>2</v>
      </c>
      <c r="D659" s="66" t="str">
        <f ca="1">IFERROR(__xludf.DUMMYFUNCTION("""COMPUTED_VALUE"""),"Pendiente por Digitar")</f>
        <v>Pendiente por Digitar</v>
      </c>
      <c r="E659" s="65" t="str">
        <f ca="1">IFERROR(__xludf.DUMMYFUNCTION("""COMPUTED_VALUE"""),"")</f>
        <v/>
      </c>
      <c r="F659" s="65" t="str">
        <f ca="1">IFERROR(__xludf.DUMMYFUNCTION("""COMPUTED_VALUE"""),"")</f>
        <v/>
      </c>
      <c r="G659" s="65" t="str">
        <f ca="1">IFERROR(__xludf.DUMMYFUNCTION("""COMPUTED_VALUE"""),"")</f>
        <v/>
      </c>
      <c r="H659" s="65" t="str">
        <f ca="1">IFERROR(__xludf.DUMMYFUNCTION("""COMPUTED_VALUE"""),"")</f>
        <v/>
      </c>
      <c r="I659" s="65" t="str">
        <f ca="1">IFERROR(__xludf.DUMMYFUNCTION("""COMPUTED_VALUE"""),"")</f>
        <v/>
      </c>
      <c r="J659" s="65" t="str">
        <f ca="1">IFERROR(__xludf.DUMMYFUNCTION("""COMPUTED_VALUE"""),"")</f>
        <v/>
      </c>
      <c r="K659" s="65" t="str">
        <f ca="1">IFERROR(__xludf.DUMMYFUNCTION("""COMPUTED_VALUE"""),"")</f>
        <v/>
      </c>
      <c r="L659" s="65" t="str">
        <f ca="1">IFERROR(__xludf.DUMMYFUNCTION("""COMPUTED_VALUE"""),"")</f>
        <v/>
      </c>
      <c r="M659" s="65" t="str">
        <f ca="1">IFERROR(__xludf.DUMMYFUNCTION("""COMPUTED_VALUE"""),"")</f>
        <v/>
      </c>
      <c r="N659" s="65" t="str">
        <f ca="1">IFERROR(__xludf.DUMMYFUNCTION("""COMPUTED_VALUE"""),"")</f>
        <v/>
      </c>
      <c r="O659" s="65" t="str">
        <f ca="1">IFERROR(__xludf.DUMMYFUNCTION("""COMPUTED_VALUE"""),"")</f>
        <v/>
      </c>
      <c r="P659" s="65" t="str">
        <f ca="1">IFERROR(__xludf.DUMMYFUNCTION("""COMPUTED_VALUE"""),"")</f>
        <v/>
      </c>
      <c r="Q659" s="65" t="str">
        <f ca="1">IFERROR(__xludf.DUMMYFUNCTION("""COMPUTED_VALUE"""),"")</f>
        <v/>
      </c>
      <c r="R659" s="65" t="str">
        <f ca="1">IFERROR(__xludf.DUMMYFUNCTION("""COMPUTED_VALUE"""),"")</f>
        <v/>
      </c>
      <c r="S659" s="65" t="str">
        <f ca="1">IFERROR(__xludf.DUMMYFUNCTION("""COMPUTED_VALUE"""),"")</f>
        <v/>
      </c>
      <c r="T659" s="65" t="str">
        <f ca="1">IFERROR(__xludf.DUMMYFUNCTION("""COMPUTED_VALUE"""),"")</f>
        <v/>
      </c>
      <c r="U659" s="65" t="str">
        <f ca="1">IFERROR(__xludf.DUMMYFUNCTION("""COMPUTED_VALUE"""),"")</f>
        <v/>
      </c>
      <c r="V659" s="65" t="str">
        <f ca="1">IFERROR(__xludf.DUMMYFUNCTION("""COMPUTED_VALUE"""),"")</f>
        <v/>
      </c>
      <c r="W659" s="65" t="str">
        <f ca="1">IFERROR(__xludf.DUMMYFUNCTION("""COMPUTED_VALUE"""),"")</f>
        <v/>
      </c>
      <c r="X659" s="65" t="str">
        <f ca="1">IFERROR(__xludf.DUMMYFUNCTION("""COMPUTED_VALUE"""),"")</f>
        <v/>
      </c>
      <c r="Y659" s="65" t="str">
        <f ca="1">IFERROR(__xludf.DUMMYFUNCTION("""COMPUTED_VALUE"""),"")</f>
        <v/>
      </c>
      <c r="Z659" s="65" t="str">
        <f ca="1">IFERROR(__xludf.DUMMYFUNCTION("""COMPUTED_VALUE"""),"")</f>
        <v/>
      </c>
      <c r="AA659" s="65" t="str">
        <f ca="1">IFERROR(__xludf.DUMMYFUNCTION("""COMPUTED_VALUE"""),"")</f>
        <v/>
      </c>
      <c r="AB659" s="65" t="str">
        <f ca="1">IFERROR(__xludf.DUMMYFUNCTION("""COMPUTED_VALUE"""),"")</f>
        <v/>
      </c>
      <c r="AC659" s="65" t="str">
        <f ca="1">IFERROR(__xludf.DUMMYFUNCTION("""COMPUTED_VALUE"""),"")</f>
        <v/>
      </c>
      <c r="AD659" s="65" t="str">
        <f ca="1">IFERROR(__xludf.DUMMYFUNCTION("""COMPUTED_VALUE"""),"")</f>
        <v/>
      </c>
      <c r="AE659" s="65" t="str">
        <f ca="1">IFERROR(__xludf.DUMMYFUNCTION("""COMPUTED_VALUE"""),"")</f>
        <v/>
      </c>
      <c r="AF659" s="65" t="str">
        <f ca="1">IFERROR(__xludf.DUMMYFUNCTION("""COMPUTED_VALUE"""),"")</f>
        <v/>
      </c>
      <c r="AG659" s="65" t="str">
        <f ca="1">IFERROR(__xludf.DUMMYFUNCTION("""COMPUTED_VALUE"""),"")</f>
        <v/>
      </c>
    </row>
    <row r="660" spans="1:33" ht="13">
      <c r="A660" s="63">
        <v>6</v>
      </c>
      <c r="B660" s="64" t="str">
        <f ca="1">IFERROR(__xludf.DUMMYFUNCTION("""COMPUTED_VALUE"""),"I.E. SAN MATEO - MARISCAL SUCRE")</f>
        <v>I.E. SAN MATEO - MARISCAL SUCRE</v>
      </c>
      <c r="C660" s="65">
        <f ca="1">IFERROR(__xludf.DUMMYFUNCTION("""COMPUTED_VALUE"""),3)</f>
        <v>3</v>
      </c>
      <c r="D660" s="66" t="str">
        <f ca="1">IFERROR(__xludf.DUMMYFUNCTION("""COMPUTED_VALUE"""),"Pendiente por Digitar")</f>
        <v>Pendiente por Digitar</v>
      </c>
      <c r="E660" s="65" t="str">
        <f ca="1">IFERROR(__xludf.DUMMYFUNCTION("""COMPUTED_VALUE"""),"")</f>
        <v/>
      </c>
      <c r="F660" s="65" t="str">
        <f ca="1">IFERROR(__xludf.DUMMYFUNCTION("""COMPUTED_VALUE"""),"")</f>
        <v/>
      </c>
      <c r="G660" s="65" t="str">
        <f ca="1">IFERROR(__xludf.DUMMYFUNCTION("""COMPUTED_VALUE"""),"")</f>
        <v/>
      </c>
      <c r="H660" s="65" t="str">
        <f ca="1">IFERROR(__xludf.DUMMYFUNCTION("""COMPUTED_VALUE"""),"")</f>
        <v/>
      </c>
      <c r="I660" s="65" t="str">
        <f ca="1">IFERROR(__xludf.DUMMYFUNCTION("""COMPUTED_VALUE"""),"")</f>
        <v/>
      </c>
      <c r="J660" s="65" t="str">
        <f ca="1">IFERROR(__xludf.DUMMYFUNCTION("""COMPUTED_VALUE"""),"")</f>
        <v/>
      </c>
      <c r="K660" s="65" t="str">
        <f ca="1">IFERROR(__xludf.DUMMYFUNCTION("""COMPUTED_VALUE"""),"")</f>
        <v/>
      </c>
      <c r="L660" s="65" t="str">
        <f ca="1">IFERROR(__xludf.DUMMYFUNCTION("""COMPUTED_VALUE"""),"")</f>
        <v/>
      </c>
      <c r="M660" s="65" t="str">
        <f ca="1">IFERROR(__xludf.DUMMYFUNCTION("""COMPUTED_VALUE"""),"")</f>
        <v/>
      </c>
      <c r="N660" s="65" t="str">
        <f ca="1">IFERROR(__xludf.DUMMYFUNCTION("""COMPUTED_VALUE"""),"")</f>
        <v/>
      </c>
      <c r="O660" s="65" t="str">
        <f ca="1">IFERROR(__xludf.DUMMYFUNCTION("""COMPUTED_VALUE"""),"")</f>
        <v/>
      </c>
      <c r="P660" s="65" t="str">
        <f ca="1">IFERROR(__xludf.DUMMYFUNCTION("""COMPUTED_VALUE"""),"")</f>
        <v/>
      </c>
      <c r="Q660" s="65" t="str">
        <f ca="1">IFERROR(__xludf.DUMMYFUNCTION("""COMPUTED_VALUE"""),"")</f>
        <v/>
      </c>
      <c r="R660" s="65" t="str">
        <f ca="1">IFERROR(__xludf.DUMMYFUNCTION("""COMPUTED_VALUE"""),"")</f>
        <v/>
      </c>
      <c r="S660" s="65" t="str">
        <f ca="1">IFERROR(__xludf.DUMMYFUNCTION("""COMPUTED_VALUE"""),"")</f>
        <v/>
      </c>
      <c r="T660" s="65" t="str">
        <f ca="1">IFERROR(__xludf.DUMMYFUNCTION("""COMPUTED_VALUE"""),"")</f>
        <v/>
      </c>
      <c r="U660" s="65" t="str">
        <f ca="1">IFERROR(__xludf.DUMMYFUNCTION("""COMPUTED_VALUE"""),"")</f>
        <v/>
      </c>
      <c r="V660" s="65" t="str">
        <f ca="1">IFERROR(__xludf.DUMMYFUNCTION("""COMPUTED_VALUE"""),"")</f>
        <v/>
      </c>
      <c r="W660" s="65" t="str">
        <f ca="1">IFERROR(__xludf.DUMMYFUNCTION("""COMPUTED_VALUE"""),"")</f>
        <v/>
      </c>
      <c r="X660" s="65" t="str">
        <f ca="1">IFERROR(__xludf.DUMMYFUNCTION("""COMPUTED_VALUE"""),"")</f>
        <v/>
      </c>
      <c r="Y660" s="65" t="str">
        <f ca="1">IFERROR(__xludf.DUMMYFUNCTION("""COMPUTED_VALUE"""),"")</f>
        <v/>
      </c>
      <c r="Z660" s="65" t="str">
        <f ca="1">IFERROR(__xludf.DUMMYFUNCTION("""COMPUTED_VALUE"""),"")</f>
        <v/>
      </c>
      <c r="AA660" s="65" t="str">
        <f ca="1">IFERROR(__xludf.DUMMYFUNCTION("""COMPUTED_VALUE"""),"")</f>
        <v/>
      </c>
      <c r="AB660" s="65" t="str">
        <f ca="1">IFERROR(__xludf.DUMMYFUNCTION("""COMPUTED_VALUE"""),"")</f>
        <v/>
      </c>
      <c r="AC660" s="65" t="str">
        <f ca="1">IFERROR(__xludf.DUMMYFUNCTION("""COMPUTED_VALUE"""),"")</f>
        <v/>
      </c>
      <c r="AD660" s="65" t="str">
        <f ca="1">IFERROR(__xludf.DUMMYFUNCTION("""COMPUTED_VALUE"""),"")</f>
        <v/>
      </c>
      <c r="AE660" s="65" t="str">
        <f ca="1">IFERROR(__xludf.DUMMYFUNCTION("""COMPUTED_VALUE"""),"")</f>
        <v/>
      </c>
      <c r="AF660" s="65" t="str">
        <f ca="1">IFERROR(__xludf.DUMMYFUNCTION("""COMPUTED_VALUE"""),"")</f>
        <v/>
      </c>
      <c r="AG660" s="65" t="str">
        <f ca="1">IFERROR(__xludf.DUMMYFUNCTION("""COMPUTED_VALUE"""),"")</f>
        <v/>
      </c>
    </row>
    <row r="661" spans="1:33" ht="13">
      <c r="A661" s="63">
        <v>6</v>
      </c>
      <c r="B661" s="64" t="str">
        <f ca="1">IFERROR(__xludf.DUMMYFUNCTION("""COMPUTED_VALUE"""),"I.E. SAN MATEO - MARISCAL SUCRE")</f>
        <v>I.E. SAN MATEO - MARISCAL SUCRE</v>
      </c>
      <c r="C661" s="65">
        <f ca="1">IFERROR(__xludf.DUMMYFUNCTION("""COMPUTED_VALUE"""),4)</f>
        <v>4</v>
      </c>
      <c r="D661" s="66" t="str">
        <f ca="1">IFERROR(__xludf.DUMMYFUNCTION("""COMPUTED_VALUE"""),"Pendiente por Digitar")</f>
        <v>Pendiente por Digitar</v>
      </c>
      <c r="E661" s="65" t="str">
        <f ca="1">IFERROR(__xludf.DUMMYFUNCTION("""COMPUTED_VALUE"""),"")</f>
        <v/>
      </c>
      <c r="F661" s="65" t="str">
        <f ca="1">IFERROR(__xludf.DUMMYFUNCTION("""COMPUTED_VALUE"""),"")</f>
        <v/>
      </c>
      <c r="G661" s="65" t="str">
        <f ca="1">IFERROR(__xludf.DUMMYFUNCTION("""COMPUTED_VALUE"""),"")</f>
        <v/>
      </c>
      <c r="H661" s="65" t="str">
        <f ca="1">IFERROR(__xludf.DUMMYFUNCTION("""COMPUTED_VALUE"""),"")</f>
        <v/>
      </c>
      <c r="I661" s="65" t="str">
        <f ca="1">IFERROR(__xludf.DUMMYFUNCTION("""COMPUTED_VALUE"""),"")</f>
        <v/>
      </c>
      <c r="J661" s="65" t="str">
        <f ca="1">IFERROR(__xludf.DUMMYFUNCTION("""COMPUTED_VALUE"""),"")</f>
        <v/>
      </c>
      <c r="K661" s="65" t="str">
        <f ca="1">IFERROR(__xludf.DUMMYFUNCTION("""COMPUTED_VALUE"""),"")</f>
        <v/>
      </c>
      <c r="L661" s="65" t="str">
        <f ca="1">IFERROR(__xludf.DUMMYFUNCTION("""COMPUTED_VALUE"""),"")</f>
        <v/>
      </c>
      <c r="M661" s="65" t="str">
        <f ca="1">IFERROR(__xludf.DUMMYFUNCTION("""COMPUTED_VALUE"""),"")</f>
        <v/>
      </c>
      <c r="N661" s="65" t="str">
        <f ca="1">IFERROR(__xludf.DUMMYFUNCTION("""COMPUTED_VALUE"""),"")</f>
        <v/>
      </c>
      <c r="O661" s="65" t="str">
        <f ca="1">IFERROR(__xludf.DUMMYFUNCTION("""COMPUTED_VALUE"""),"")</f>
        <v/>
      </c>
      <c r="P661" s="65" t="str">
        <f ca="1">IFERROR(__xludf.DUMMYFUNCTION("""COMPUTED_VALUE"""),"")</f>
        <v/>
      </c>
      <c r="Q661" s="65" t="str">
        <f ca="1">IFERROR(__xludf.DUMMYFUNCTION("""COMPUTED_VALUE"""),"")</f>
        <v/>
      </c>
      <c r="R661" s="65" t="str">
        <f ca="1">IFERROR(__xludf.DUMMYFUNCTION("""COMPUTED_VALUE"""),"")</f>
        <v/>
      </c>
      <c r="S661" s="65" t="str">
        <f ca="1">IFERROR(__xludf.DUMMYFUNCTION("""COMPUTED_VALUE"""),"")</f>
        <v/>
      </c>
      <c r="T661" s="65" t="str">
        <f ca="1">IFERROR(__xludf.DUMMYFUNCTION("""COMPUTED_VALUE"""),"")</f>
        <v/>
      </c>
      <c r="U661" s="65" t="str">
        <f ca="1">IFERROR(__xludf.DUMMYFUNCTION("""COMPUTED_VALUE"""),"")</f>
        <v/>
      </c>
      <c r="V661" s="65" t="str">
        <f ca="1">IFERROR(__xludf.DUMMYFUNCTION("""COMPUTED_VALUE"""),"")</f>
        <v/>
      </c>
      <c r="W661" s="65" t="str">
        <f ca="1">IFERROR(__xludf.DUMMYFUNCTION("""COMPUTED_VALUE"""),"")</f>
        <v/>
      </c>
      <c r="X661" s="65" t="str">
        <f ca="1">IFERROR(__xludf.DUMMYFUNCTION("""COMPUTED_VALUE"""),"")</f>
        <v/>
      </c>
      <c r="Y661" s="65" t="str">
        <f ca="1">IFERROR(__xludf.DUMMYFUNCTION("""COMPUTED_VALUE"""),"")</f>
        <v/>
      </c>
      <c r="Z661" s="65" t="str">
        <f ca="1">IFERROR(__xludf.DUMMYFUNCTION("""COMPUTED_VALUE"""),"")</f>
        <v/>
      </c>
      <c r="AA661" s="65" t="str">
        <f ca="1">IFERROR(__xludf.DUMMYFUNCTION("""COMPUTED_VALUE"""),"")</f>
        <v/>
      </c>
      <c r="AB661" s="65" t="str">
        <f ca="1">IFERROR(__xludf.DUMMYFUNCTION("""COMPUTED_VALUE"""),"")</f>
        <v/>
      </c>
      <c r="AC661" s="65" t="str">
        <f ca="1">IFERROR(__xludf.DUMMYFUNCTION("""COMPUTED_VALUE"""),"")</f>
        <v/>
      </c>
      <c r="AD661" s="65" t="str">
        <f ca="1">IFERROR(__xludf.DUMMYFUNCTION("""COMPUTED_VALUE"""),"")</f>
        <v/>
      </c>
      <c r="AE661" s="65" t="str">
        <f ca="1">IFERROR(__xludf.DUMMYFUNCTION("""COMPUTED_VALUE"""),"")</f>
        <v/>
      </c>
      <c r="AF661" s="65" t="str">
        <f ca="1">IFERROR(__xludf.DUMMYFUNCTION("""COMPUTED_VALUE"""),"")</f>
        <v/>
      </c>
      <c r="AG661" s="65" t="str">
        <f ca="1">IFERROR(__xludf.DUMMYFUNCTION("""COMPUTED_VALUE"""),"")</f>
        <v/>
      </c>
    </row>
    <row r="662" spans="1:33" ht="13">
      <c r="A662" s="63">
        <v>6</v>
      </c>
      <c r="B662" s="64" t="str">
        <f ca="1">IFERROR(__xludf.DUMMYFUNCTION("""COMPUTED_VALUE"""),"I.E. SAN MATEO - MARISCAL SUCRE")</f>
        <v>I.E. SAN MATEO - MARISCAL SUCRE</v>
      </c>
      <c r="C662" s="65">
        <f ca="1">IFERROR(__xludf.DUMMYFUNCTION("""COMPUTED_VALUE"""),5)</f>
        <v>5</v>
      </c>
      <c r="D662" s="66" t="str">
        <f ca="1">IFERROR(__xludf.DUMMYFUNCTION("""COMPUTED_VALUE"""),"Pendiente por Digitar")</f>
        <v>Pendiente por Digitar</v>
      </c>
      <c r="E662" s="65" t="str">
        <f ca="1">IFERROR(__xludf.DUMMYFUNCTION("""COMPUTED_VALUE"""),"")</f>
        <v/>
      </c>
      <c r="F662" s="65" t="str">
        <f ca="1">IFERROR(__xludf.DUMMYFUNCTION("""COMPUTED_VALUE"""),"")</f>
        <v/>
      </c>
      <c r="G662" s="65" t="str">
        <f ca="1">IFERROR(__xludf.DUMMYFUNCTION("""COMPUTED_VALUE"""),"")</f>
        <v/>
      </c>
      <c r="H662" s="65" t="str">
        <f ca="1">IFERROR(__xludf.DUMMYFUNCTION("""COMPUTED_VALUE"""),"")</f>
        <v/>
      </c>
      <c r="I662" s="65" t="str">
        <f ca="1">IFERROR(__xludf.DUMMYFUNCTION("""COMPUTED_VALUE"""),"")</f>
        <v/>
      </c>
      <c r="J662" s="65" t="str">
        <f ca="1">IFERROR(__xludf.DUMMYFUNCTION("""COMPUTED_VALUE"""),"")</f>
        <v/>
      </c>
      <c r="K662" s="65" t="str">
        <f ca="1">IFERROR(__xludf.DUMMYFUNCTION("""COMPUTED_VALUE"""),"")</f>
        <v/>
      </c>
      <c r="L662" s="65" t="str">
        <f ca="1">IFERROR(__xludf.DUMMYFUNCTION("""COMPUTED_VALUE"""),"")</f>
        <v/>
      </c>
      <c r="M662" s="65" t="str">
        <f ca="1">IFERROR(__xludf.DUMMYFUNCTION("""COMPUTED_VALUE"""),"")</f>
        <v/>
      </c>
      <c r="N662" s="65" t="str">
        <f ca="1">IFERROR(__xludf.DUMMYFUNCTION("""COMPUTED_VALUE"""),"")</f>
        <v/>
      </c>
      <c r="O662" s="65" t="str">
        <f ca="1">IFERROR(__xludf.DUMMYFUNCTION("""COMPUTED_VALUE"""),"")</f>
        <v/>
      </c>
      <c r="P662" s="65" t="str">
        <f ca="1">IFERROR(__xludf.DUMMYFUNCTION("""COMPUTED_VALUE"""),"")</f>
        <v/>
      </c>
      <c r="Q662" s="65" t="str">
        <f ca="1">IFERROR(__xludf.DUMMYFUNCTION("""COMPUTED_VALUE"""),"")</f>
        <v/>
      </c>
      <c r="R662" s="65" t="str">
        <f ca="1">IFERROR(__xludf.DUMMYFUNCTION("""COMPUTED_VALUE"""),"")</f>
        <v/>
      </c>
      <c r="S662" s="65" t="str">
        <f ca="1">IFERROR(__xludf.DUMMYFUNCTION("""COMPUTED_VALUE"""),"")</f>
        <v/>
      </c>
      <c r="T662" s="65" t="str">
        <f ca="1">IFERROR(__xludf.DUMMYFUNCTION("""COMPUTED_VALUE"""),"")</f>
        <v/>
      </c>
      <c r="U662" s="65" t="str">
        <f ca="1">IFERROR(__xludf.DUMMYFUNCTION("""COMPUTED_VALUE"""),"")</f>
        <v/>
      </c>
      <c r="V662" s="65" t="str">
        <f ca="1">IFERROR(__xludf.DUMMYFUNCTION("""COMPUTED_VALUE"""),"")</f>
        <v/>
      </c>
      <c r="W662" s="65" t="str">
        <f ca="1">IFERROR(__xludf.DUMMYFUNCTION("""COMPUTED_VALUE"""),"")</f>
        <v/>
      </c>
      <c r="X662" s="65" t="str">
        <f ca="1">IFERROR(__xludf.DUMMYFUNCTION("""COMPUTED_VALUE"""),"")</f>
        <v/>
      </c>
      <c r="Y662" s="65" t="str">
        <f ca="1">IFERROR(__xludf.DUMMYFUNCTION("""COMPUTED_VALUE"""),"")</f>
        <v/>
      </c>
      <c r="Z662" s="65" t="str">
        <f ca="1">IFERROR(__xludf.DUMMYFUNCTION("""COMPUTED_VALUE"""),"")</f>
        <v/>
      </c>
      <c r="AA662" s="65" t="str">
        <f ca="1">IFERROR(__xludf.DUMMYFUNCTION("""COMPUTED_VALUE"""),"")</f>
        <v/>
      </c>
      <c r="AB662" s="65" t="str">
        <f ca="1">IFERROR(__xludf.DUMMYFUNCTION("""COMPUTED_VALUE"""),"")</f>
        <v/>
      </c>
      <c r="AC662" s="65" t="str">
        <f ca="1">IFERROR(__xludf.DUMMYFUNCTION("""COMPUTED_VALUE"""),"")</f>
        <v/>
      </c>
      <c r="AD662" s="65" t="str">
        <f ca="1">IFERROR(__xludf.DUMMYFUNCTION("""COMPUTED_VALUE"""),"")</f>
        <v/>
      </c>
      <c r="AE662" s="65" t="str">
        <f ca="1">IFERROR(__xludf.DUMMYFUNCTION("""COMPUTED_VALUE"""),"")</f>
        <v/>
      </c>
      <c r="AF662" s="65" t="str">
        <f ca="1">IFERROR(__xludf.DUMMYFUNCTION("""COMPUTED_VALUE"""),"")</f>
        <v/>
      </c>
      <c r="AG662" s="65" t="str">
        <f ca="1">IFERROR(__xludf.DUMMYFUNCTION("""COMPUTED_VALUE"""),"")</f>
        <v/>
      </c>
    </row>
    <row r="663" spans="1:33" ht="13">
      <c r="A663" s="63">
        <v>6</v>
      </c>
      <c r="B663" s="64" t="str">
        <f ca="1">IFERROR(__xludf.DUMMYFUNCTION("""COMPUTED_VALUE"""),"I.E. SAN MATEO - MARISCAL SUCRE")</f>
        <v>I.E. SAN MATEO - MARISCAL SUCRE</v>
      </c>
      <c r="C663" s="65">
        <f ca="1">IFERROR(__xludf.DUMMYFUNCTION("""COMPUTED_VALUE"""),6)</f>
        <v>6</v>
      </c>
      <c r="D663" s="66" t="str">
        <f ca="1">IFERROR(__xludf.DUMMYFUNCTION("""COMPUTED_VALUE"""),"Pendiente por Digitar")</f>
        <v>Pendiente por Digitar</v>
      </c>
      <c r="E663" s="65" t="str">
        <f ca="1">IFERROR(__xludf.DUMMYFUNCTION("""COMPUTED_VALUE"""),"")</f>
        <v/>
      </c>
      <c r="F663" s="65" t="str">
        <f ca="1">IFERROR(__xludf.DUMMYFUNCTION("""COMPUTED_VALUE"""),"")</f>
        <v/>
      </c>
      <c r="G663" s="65" t="str">
        <f ca="1">IFERROR(__xludf.DUMMYFUNCTION("""COMPUTED_VALUE"""),"")</f>
        <v/>
      </c>
      <c r="H663" s="65" t="str">
        <f ca="1">IFERROR(__xludf.DUMMYFUNCTION("""COMPUTED_VALUE"""),"")</f>
        <v/>
      </c>
      <c r="I663" s="65" t="str">
        <f ca="1">IFERROR(__xludf.DUMMYFUNCTION("""COMPUTED_VALUE"""),"")</f>
        <v/>
      </c>
      <c r="J663" s="65" t="str">
        <f ca="1">IFERROR(__xludf.DUMMYFUNCTION("""COMPUTED_VALUE"""),"")</f>
        <v/>
      </c>
      <c r="K663" s="65" t="str">
        <f ca="1">IFERROR(__xludf.DUMMYFUNCTION("""COMPUTED_VALUE"""),"")</f>
        <v/>
      </c>
      <c r="L663" s="65" t="str">
        <f ca="1">IFERROR(__xludf.DUMMYFUNCTION("""COMPUTED_VALUE"""),"")</f>
        <v/>
      </c>
      <c r="M663" s="65" t="str">
        <f ca="1">IFERROR(__xludf.DUMMYFUNCTION("""COMPUTED_VALUE"""),"")</f>
        <v/>
      </c>
      <c r="N663" s="65" t="str">
        <f ca="1">IFERROR(__xludf.DUMMYFUNCTION("""COMPUTED_VALUE"""),"")</f>
        <v/>
      </c>
      <c r="O663" s="65" t="str">
        <f ca="1">IFERROR(__xludf.DUMMYFUNCTION("""COMPUTED_VALUE"""),"")</f>
        <v/>
      </c>
      <c r="P663" s="65" t="str">
        <f ca="1">IFERROR(__xludf.DUMMYFUNCTION("""COMPUTED_VALUE"""),"")</f>
        <v/>
      </c>
      <c r="Q663" s="65" t="str">
        <f ca="1">IFERROR(__xludf.DUMMYFUNCTION("""COMPUTED_VALUE"""),"")</f>
        <v/>
      </c>
      <c r="R663" s="65" t="str">
        <f ca="1">IFERROR(__xludf.DUMMYFUNCTION("""COMPUTED_VALUE"""),"")</f>
        <v/>
      </c>
      <c r="S663" s="65" t="str">
        <f ca="1">IFERROR(__xludf.DUMMYFUNCTION("""COMPUTED_VALUE"""),"")</f>
        <v/>
      </c>
      <c r="T663" s="65" t="str">
        <f ca="1">IFERROR(__xludf.DUMMYFUNCTION("""COMPUTED_VALUE"""),"")</f>
        <v/>
      </c>
      <c r="U663" s="65" t="str">
        <f ca="1">IFERROR(__xludf.DUMMYFUNCTION("""COMPUTED_VALUE"""),"")</f>
        <v/>
      </c>
      <c r="V663" s="65" t="str">
        <f ca="1">IFERROR(__xludf.DUMMYFUNCTION("""COMPUTED_VALUE"""),"")</f>
        <v/>
      </c>
      <c r="W663" s="65" t="str">
        <f ca="1">IFERROR(__xludf.DUMMYFUNCTION("""COMPUTED_VALUE"""),"")</f>
        <v/>
      </c>
      <c r="X663" s="65" t="str">
        <f ca="1">IFERROR(__xludf.DUMMYFUNCTION("""COMPUTED_VALUE"""),"")</f>
        <v/>
      </c>
      <c r="Y663" s="65" t="str">
        <f ca="1">IFERROR(__xludf.DUMMYFUNCTION("""COMPUTED_VALUE"""),"")</f>
        <v/>
      </c>
      <c r="Z663" s="65" t="str">
        <f ca="1">IFERROR(__xludf.DUMMYFUNCTION("""COMPUTED_VALUE"""),"")</f>
        <v/>
      </c>
      <c r="AA663" s="65" t="str">
        <f ca="1">IFERROR(__xludf.DUMMYFUNCTION("""COMPUTED_VALUE"""),"")</f>
        <v/>
      </c>
      <c r="AB663" s="65" t="str">
        <f ca="1">IFERROR(__xludf.DUMMYFUNCTION("""COMPUTED_VALUE"""),"")</f>
        <v/>
      </c>
      <c r="AC663" s="65" t="str">
        <f ca="1">IFERROR(__xludf.DUMMYFUNCTION("""COMPUTED_VALUE"""),"")</f>
        <v/>
      </c>
      <c r="AD663" s="65" t="str">
        <f ca="1">IFERROR(__xludf.DUMMYFUNCTION("""COMPUTED_VALUE"""),"")</f>
        <v/>
      </c>
      <c r="AE663" s="65" t="str">
        <f ca="1">IFERROR(__xludf.DUMMYFUNCTION("""COMPUTED_VALUE"""),"")</f>
        <v/>
      </c>
      <c r="AF663" s="65" t="str">
        <f ca="1">IFERROR(__xludf.DUMMYFUNCTION("""COMPUTED_VALUE"""),"")</f>
        <v/>
      </c>
      <c r="AG663" s="65" t="str">
        <f ca="1">IFERROR(__xludf.DUMMYFUNCTION("""COMPUTED_VALUE"""),"")</f>
        <v/>
      </c>
    </row>
    <row r="664" spans="1:33" ht="13">
      <c r="A664" s="63">
        <v>6</v>
      </c>
      <c r="B664" s="64" t="str">
        <f ca="1">IFERROR(__xludf.DUMMYFUNCTION("""COMPUTED_VALUE"""),"I.E. SAN MATEO - MARISCAL SUCRE")</f>
        <v>I.E. SAN MATEO - MARISCAL SUCRE</v>
      </c>
      <c r="C664" s="65">
        <f ca="1">IFERROR(__xludf.DUMMYFUNCTION("""COMPUTED_VALUE"""),7)</f>
        <v>7</v>
      </c>
      <c r="D664" s="66" t="str">
        <f ca="1">IFERROR(__xludf.DUMMYFUNCTION("""COMPUTED_VALUE"""),"Pendiente por Digitar")</f>
        <v>Pendiente por Digitar</v>
      </c>
      <c r="E664" s="65" t="str">
        <f ca="1">IFERROR(__xludf.DUMMYFUNCTION("""COMPUTED_VALUE"""),"")</f>
        <v/>
      </c>
      <c r="F664" s="65" t="str">
        <f ca="1">IFERROR(__xludf.DUMMYFUNCTION("""COMPUTED_VALUE"""),"")</f>
        <v/>
      </c>
      <c r="G664" s="65" t="str">
        <f ca="1">IFERROR(__xludf.DUMMYFUNCTION("""COMPUTED_VALUE"""),"")</f>
        <v/>
      </c>
      <c r="H664" s="65" t="str">
        <f ca="1">IFERROR(__xludf.DUMMYFUNCTION("""COMPUTED_VALUE"""),"")</f>
        <v/>
      </c>
      <c r="I664" s="65" t="str">
        <f ca="1">IFERROR(__xludf.DUMMYFUNCTION("""COMPUTED_VALUE"""),"")</f>
        <v/>
      </c>
      <c r="J664" s="65" t="str">
        <f ca="1">IFERROR(__xludf.DUMMYFUNCTION("""COMPUTED_VALUE"""),"")</f>
        <v/>
      </c>
      <c r="K664" s="65" t="str">
        <f ca="1">IFERROR(__xludf.DUMMYFUNCTION("""COMPUTED_VALUE"""),"")</f>
        <v/>
      </c>
      <c r="L664" s="65" t="str">
        <f ca="1">IFERROR(__xludf.DUMMYFUNCTION("""COMPUTED_VALUE"""),"")</f>
        <v/>
      </c>
      <c r="M664" s="65" t="str">
        <f ca="1">IFERROR(__xludf.DUMMYFUNCTION("""COMPUTED_VALUE"""),"")</f>
        <v/>
      </c>
      <c r="N664" s="65" t="str">
        <f ca="1">IFERROR(__xludf.DUMMYFUNCTION("""COMPUTED_VALUE"""),"")</f>
        <v/>
      </c>
      <c r="O664" s="65" t="str">
        <f ca="1">IFERROR(__xludf.DUMMYFUNCTION("""COMPUTED_VALUE"""),"")</f>
        <v/>
      </c>
      <c r="P664" s="65" t="str">
        <f ca="1">IFERROR(__xludf.DUMMYFUNCTION("""COMPUTED_VALUE"""),"")</f>
        <v/>
      </c>
      <c r="Q664" s="65" t="str">
        <f ca="1">IFERROR(__xludf.DUMMYFUNCTION("""COMPUTED_VALUE"""),"")</f>
        <v/>
      </c>
      <c r="R664" s="65" t="str">
        <f ca="1">IFERROR(__xludf.DUMMYFUNCTION("""COMPUTED_VALUE"""),"")</f>
        <v/>
      </c>
      <c r="S664" s="65" t="str">
        <f ca="1">IFERROR(__xludf.DUMMYFUNCTION("""COMPUTED_VALUE"""),"")</f>
        <v/>
      </c>
      <c r="T664" s="65" t="str">
        <f ca="1">IFERROR(__xludf.DUMMYFUNCTION("""COMPUTED_VALUE"""),"")</f>
        <v/>
      </c>
      <c r="U664" s="65" t="str">
        <f ca="1">IFERROR(__xludf.DUMMYFUNCTION("""COMPUTED_VALUE"""),"")</f>
        <v/>
      </c>
      <c r="V664" s="65" t="str">
        <f ca="1">IFERROR(__xludf.DUMMYFUNCTION("""COMPUTED_VALUE"""),"")</f>
        <v/>
      </c>
      <c r="W664" s="65" t="str">
        <f ca="1">IFERROR(__xludf.DUMMYFUNCTION("""COMPUTED_VALUE"""),"")</f>
        <v/>
      </c>
      <c r="X664" s="65" t="str">
        <f ca="1">IFERROR(__xludf.DUMMYFUNCTION("""COMPUTED_VALUE"""),"")</f>
        <v/>
      </c>
      <c r="Y664" s="65" t="str">
        <f ca="1">IFERROR(__xludf.DUMMYFUNCTION("""COMPUTED_VALUE"""),"")</f>
        <v/>
      </c>
      <c r="Z664" s="65" t="str">
        <f ca="1">IFERROR(__xludf.DUMMYFUNCTION("""COMPUTED_VALUE"""),"")</f>
        <v/>
      </c>
      <c r="AA664" s="65" t="str">
        <f ca="1">IFERROR(__xludf.DUMMYFUNCTION("""COMPUTED_VALUE"""),"")</f>
        <v/>
      </c>
      <c r="AB664" s="65" t="str">
        <f ca="1">IFERROR(__xludf.DUMMYFUNCTION("""COMPUTED_VALUE"""),"")</f>
        <v/>
      </c>
      <c r="AC664" s="65" t="str">
        <f ca="1">IFERROR(__xludf.DUMMYFUNCTION("""COMPUTED_VALUE"""),"")</f>
        <v/>
      </c>
      <c r="AD664" s="65" t="str">
        <f ca="1">IFERROR(__xludf.DUMMYFUNCTION("""COMPUTED_VALUE"""),"")</f>
        <v/>
      </c>
      <c r="AE664" s="65" t="str">
        <f ca="1">IFERROR(__xludf.DUMMYFUNCTION("""COMPUTED_VALUE"""),"")</f>
        <v/>
      </c>
      <c r="AF664" s="65" t="str">
        <f ca="1">IFERROR(__xludf.DUMMYFUNCTION("""COMPUTED_VALUE"""),"")</f>
        <v/>
      </c>
      <c r="AG664" s="65" t="str">
        <f ca="1">IFERROR(__xludf.DUMMYFUNCTION("""COMPUTED_VALUE"""),"")</f>
        <v/>
      </c>
    </row>
    <row r="665" spans="1:33" ht="13">
      <c r="A665" s="63">
        <v>6</v>
      </c>
      <c r="B665" s="64" t="str">
        <f ca="1">IFERROR(__xludf.DUMMYFUNCTION("""COMPUTED_VALUE"""),"I.E. SAN MATEO - MARISCAL SUCRE")</f>
        <v>I.E. SAN MATEO - MARISCAL SUCRE</v>
      </c>
      <c r="C665" s="65">
        <f ca="1">IFERROR(__xludf.DUMMYFUNCTION("""COMPUTED_VALUE"""),8)</f>
        <v>8</v>
      </c>
      <c r="D665" s="66" t="str">
        <f ca="1">IFERROR(__xludf.DUMMYFUNCTION("""COMPUTED_VALUE"""),"Pendiente por Digitar")</f>
        <v>Pendiente por Digitar</v>
      </c>
      <c r="E665" s="65" t="str">
        <f ca="1">IFERROR(__xludf.DUMMYFUNCTION("""COMPUTED_VALUE"""),"")</f>
        <v/>
      </c>
      <c r="F665" s="65" t="str">
        <f ca="1">IFERROR(__xludf.DUMMYFUNCTION("""COMPUTED_VALUE"""),"")</f>
        <v/>
      </c>
      <c r="G665" s="65" t="str">
        <f ca="1">IFERROR(__xludf.DUMMYFUNCTION("""COMPUTED_VALUE"""),"")</f>
        <v/>
      </c>
      <c r="H665" s="65" t="str">
        <f ca="1">IFERROR(__xludf.DUMMYFUNCTION("""COMPUTED_VALUE"""),"")</f>
        <v/>
      </c>
      <c r="I665" s="65" t="str">
        <f ca="1">IFERROR(__xludf.DUMMYFUNCTION("""COMPUTED_VALUE"""),"")</f>
        <v/>
      </c>
      <c r="J665" s="65" t="str">
        <f ca="1">IFERROR(__xludf.DUMMYFUNCTION("""COMPUTED_VALUE"""),"")</f>
        <v/>
      </c>
      <c r="K665" s="65" t="str">
        <f ca="1">IFERROR(__xludf.DUMMYFUNCTION("""COMPUTED_VALUE"""),"")</f>
        <v/>
      </c>
      <c r="L665" s="65" t="str">
        <f ca="1">IFERROR(__xludf.DUMMYFUNCTION("""COMPUTED_VALUE"""),"")</f>
        <v/>
      </c>
      <c r="M665" s="65" t="str">
        <f ca="1">IFERROR(__xludf.DUMMYFUNCTION("""COMPUTED_VALUE"""),"")</f>
        <v/>
      </c>
      <c r="N665" s="65" t="str">
        <f ca="1">IFERROR(__xludf.DUMMYFUNCTION("""COMPUTED_VALUE"""),"")</f>
        <v/>
      </c>
      <c r="O665" s="65" t="str">
        <f ca="1">IFERROR(__xludf.DUMMYFUNCTION("""COMPUTED_VALUE"""),"")</f>
        <v/>
      </c>
      <c r="P665" s="65" t="str">
        <f ca="1">IFERROR(__xludf.DUMMYFUNCTION("""COMPUTED_VALUE"""),"")</f>
        <v/>
      </c>
      <c r="Q665" s="65" t="str">
        <f ca="1">IFERROR(__xludf.DUMMYFUNCTION("""COMPUTED_VALUE"""),"")</f>
        <v/>
      </c>
      <c r="R665" s="65" t="str">
        <f ca="1">IFERROR(__xludf.DUMMYFUNCTION("""COMPUTED_VALUE"""),"")</f>
        <v/>
      </c>
      <c r="S665" s="65" t="str">
        <f ca="1">IFERROR(__xludf.DUMMYFUNCTION("""COMPUTED_VALUE"""),"")</f>
        <v/>
      </c>
      <c r="T665" s="65" t="str">
        <f ca="1">IFERROR(__xludf.DUMMYFUNCTION("""COMPUTED_VALUE"""),"")</f>
        <v/>
      </c>
      <c r="U665" s="65" t="str">
        <f ca="1">IFERROR(__xludf.DUMMYFUNCTION("""COMPUTED_VALUE"""),"")</f>
        <v/>
      </c>
      <c r="V665" s="65" t="str">
        <f ca="1">IFERROR(__xludf.DUMMYFUNCTION("""COMPUTED_VALUE"""),"")</f>
        <v/>
      </c>
      <c r="W665" s="65" t="str">
        <f ca="1">IFERROR(__xludf.DUMMYFUNCTION("""COMPUTED_VALUE"""),"")</f>
        <v/>
      </c>
      <c r="X665" s="65" t="str">
        <f ca="1">IFERROR(__xludf.DUMMYFUNCTION("""COMPUTED_VALUE"""),"")</f>
        <v/>
      </c>
      <c r="Y665" s="65" t="str">
        <f ca="1">IFERROR(__xludf.DUMMYFUNCTION("""COMPUTED_VALUE"""),"")</f>
        <v/>
      </c>
      <c r="Z665" s="65" t="str">
        <f ca="1">IFERROR(__xludf.DUMMYFUNCTION("""COMPUTED_VALUE"""),"")</f>
        <v/>
      </c>
      <c r="AA665" s="65" t="str">
        <f ca="1">IFERROR(__xludf.DUMMYFUNCTION("""COMPUTED_VALUE"""),"")</f>
        <v/>
      </c>
      <c r="AB665" s="65" t="str">
        <f ca="1">IFERROR(__xludf.DUMMYFUNCTION("""COMPUTED_VALUE"""),"")</f>
        <v/>
      </c>
      <c r="AC665" s="65" t="str">
        <f ca="1">IFERROR(__xludf.DUMMYFUNCTION("""COMPUTED_VALUE"""),"")</f>
        <v/>
      </c>
      <c r="AD665" s="65" t="str">
        <f ca="1">IFERROR(__xludf.DUMMYFUNCTION("""COMPUTED_VALUE"""),"")</f>
        <v/>
      </c>
      <c r="AE665" s="65" t="str">
        <f ca="1">IFERROR(__xludf.DUMMYFUNCTION("""COMPUTED_VALUE"""),"")</f>
        <v/>
      </c>
      <c r="AF665" s="65" t="str">
        <f ca="1">IFERROR(__xludf.DUMMYFUNCTION("""COMPUTED_VALUE"""),"")</f>
        <v/>
      </c>
      <c r="AG665" s="65" t="str">
        <f ca="1">IFERROR(__xludf.DUMMYFUNCTION("""COMPUTED_VALUE"""),"")</f>
        <v/>
      </c>
    </row>
    <row r="666" spans="1:33" ht="13">
      <c r="A666" s="63">
        <v>6</v>
      </c>
      <c r="B666" s="64" t="str">
        <f ca="1">IFERROR(__xludf.DUMMYFUNCTION("""COMPUTED_VALUE"""),"I.E. SAN MATEO - MARISCAL SUCRE")</f>
        <v>I.E. SAN MATEO - MARISCAL SUCRE</v>
      </c>
      <c r="C666" s="65">
        <f ca="1">IFERROR(__xludf.DUMMYFUNCTION("""COMPUTED_VALUE"""),9)</f>
        <v>9</v>
      </c>
      <c r="D666" s="66" t="str">
        <f ca="1">IFERROR(__xludf.DUMMYFUNCTION("""COMPUTED_VALUE"""),"Pendiente por Digitar")</f>
        <v>Pendiente por Digitar</v>
      </c>
      <c r="E666" s="65" t="str">
        <f ca="1">IFERROR(__xludf.DUMMYFUNCTION("""COMPUTED_VALUE"""),"")</f>
        <v/>
      </c>
      <c r="F666" s="65" t="str">
        <f ca="1">IFERROR(__xludf.DUMMYFUNCTION("""COMPUTED_VALUE"""),"")</f>
        <v/>
      </c>
      <c r="G666" s="65" t="str">
        <f ca="1">IFERROR(__xludf.DUMMYFUNCTION("""COMPUTED_VALUE"""),"")</f>
        <v/>
      </c>
      <c r="H666" s="65" t="str">
        <f ca="1">IFERROR(__xludf.DUMMYFUNCTION("""COMPUTED_VALUE"""),"")</f>
        <v/>
      </c>
      <c r="I666" s="65" t="str">
        <f ca="1">IFERROR(__xludf.DUMMYFUNCTION("""COMPUTED_VALUE"""),"")</f>
        <v/>
      </c>
      <c r="J666" s="65" t="str">
        <f ca="1">IFERROR(__xludf.DUMMYFUNCTION("""COMPUTED_VALUE"""),"")</f>
        <v/>
      </c>
      <c r="K666" s="65" t="str">
        <f ca="1">IFERROR(__xludf.DUMMYFUNCTION("""COMPUTED_VALUE"""),"")</f>
        <v/>
      </c>
      <c r="L666" s="65" t="str">
        <f ca="1">IFERROR(__xludf.DUMMYFUNCTION("""COMPUTED_VALUE"""),"")</f>
        <v/>
      </c>
      <c r="M666" s="65" t="str">
        <f ca="1">IFERROR(__xludf.DUMMYFUNCTION("""COMPUTED_VALUE"""),"")</f>
        <v/>
      </c>
      <c r="N666" s="65" t="str">
        <f ca="1">IFERROR(__xludf.DUMMYFUNCTION("""COMPUTED_VALUE"""),"")</f>
        <v/>
      </c>
      <c r="O666" s="65" t="str">
        <f ca="1">IFERROR(__xludf.DUMMYFUNCTION("""COMPUTED_VALUE"""),"")</f>
        <v/>
      </c>
      <c r="P666" s="65" t="str">
        <f ca="1">IFERROR(__xludf.DUMMYFUNCTION("""COMPUTED_VALUE"""),"")</f>
        <v/>
      </c>
      <c r="Q666" s="65" t="str">
        <f ca="1">IFERROR(__xludf.DUMMYFUNCTION("""COMPUTED_VALUE"""),"")</f>
        <v/>
      </c>
      <c r="R666" s="65" t="str">
        <f ca="1">IFERROR(__xludf.DUMMYFUNCTION("""COMPUTED_VALUE"""),"")</f>
        <v/>
      </c>
      <c r="S666" s="65" t="str">
        <f ca="1">IFERROR(__xludf.DUMMYFUNCTION("""COMPUTED_VALUE"""),"")</f>
        <v/>
      </c>
      <c r="T666" s="65" t="str">
        <f ca="1">IFERROR(__xludf.DUMMYFUNCTION("""COMPUTED_VALUE"""),"")</f>
        <v/>
      </c>
      <c r="U666" s="65" t="str">
        <f ca="1">IFERROR(__xludf.DUMMYFUNCTION("""COMPUTED_VALUE"""),"")</f>
        <v/>
      </c>
      <c r="V666" s="65" t="str">
        <f ca="1">IFERROR(__xludf.DUMMYFUNCTION("""COMPUTED_VALUE"""),"")</f>
        <v/>
      </c>
      <c r="W666" s="65" t="str">
        <f ca="1">IFERROR(__xludf.DUMMYFUNCTION("""COMPUTED_VALUE"""),"")</f>
        <v/>
      </c>
      <c r="X666" s="65" t="str">
        <f ca="1">IFERROR(__xludf.DUMMYFUNCTION("""COMPUTED_VALUE"""),"")</f>
        <v/>
      </c>
      <c r="Y666" s="65" t="str">
        <f ca="1">IFERROR(__xludf.DUMMYFUNCTION("""COMPUTED_VALUE"""),"")</f>
        <v/>
      </c>
      <c r="Z666" s="65" t="str">
        <f ca="1">IFERROR(__xludf.DUMMYFUNCTION("""COMPUTED_VALUE"""),"")</f>
        <v/>
      </c>
      <c r="AA666" s="65" t="str">
        <f ca="1">IFERROR(__xludf.DUMMYFUNCTION("""COMPUTED_VALUE"""),"")</f>
        <v/>
      </c>
      <c r="AB666" s="65" t="str">
        <f ca="1">IFERROR(__xludf.DUMMYFUNCTION("""COMPUTED_VALUE"""),"")</f>
        <v/>
      </c>
      <c r="AC666" s="65" t="str">
        <f ca="1">IFERROR(__xludf.DUMMYFUNCTION("""COMPUTED_VALUE"""),"")</f>
        <v/>
      </c>
      <c r="AD666" s="65" t="str">
        <f ca="1">IFERROR(__xludf.DUMMYFUNCTION("""COMPUTED_VALUE"""),"")</f>
        <v/>
      </c>
      <c r="AE666" s="65" t="str">
        <f ca="1">IFERROR(__xludf.DUMMYFUNCTION("""COMPUTED_VALUE"""),"")</f>
        <v/>
      </c>
      <c r="AF666" s="65" t="str">
        <f ca="1">IFERROR(__xludf.DUMMYFUNCTION("""COMPUTED_VALUE"""),"")</f>
        <v/>
      </c>
      <c r="AG666" s="65" t="str">
        <f ca="1">IFERROR(__xludf.DUMMYFUNCTION("""COMPUTED_VALUE"""),"")</f>
        <v/>
      </c>
    </row>
    <row r="667" spans="1:33" ht="13">
      <c r="A667" s="63">
        <v>6</v>
      </c>
      <c r="B667" s="64" t="str">
        <f ca="1">IFERROR(__xludf.DUMMYFUNCTION("""COMPUTED_VALUE"""),"I.E. SAN MATEO - MARISCAL SUCRE")</f>
        <v>I.E. SAN MATEO - MARISCAL SUCRE</v>
      </c>
      <c r="C667" s="65">
        <f ca="1">IFERROR(__xludf.DUMMYFUNCTION("""COMPUTED_VALUE"""),10)</f>
        <v>10</v>
      </c>
      <c r="D667" s="66" t="str">
        <f ca="1">IFERROR(__xludf.DUMMYFUNCTION("""COMPUTED_VALUE"""),"Pendiente por Digitar")</f>
        <v>Pendiente por Digitar</v>
      </c>
      <c r="E667" s="65" t="str">
        <f ca="1">IFERROR(__xludf.DUMMYFUNCTION("""COMPUTED_VALUE"""),"")</f>
        <v/>
      </c>
      <c r="F667" s="65" t="str">
        <f ca="1">IFERROR(__xludf.DUMMYFUNCTION("""COMPUTED_VALUE"""),"")</f>
        <v/>
      </c>
      <c r="G667" s="65" t="str">
        <f ca="1">IFERROR(__xludf.DUMMYFUNCTION("""COMPUTED_VALUE"""),"")</f>
        <v/>
      </c>
      <c r="H667" s="65" t="str">
        <f ca="1">IFERROR(__xludf.DUMMYFUNCTION("""COMPUTED_VALUE"""),"")</f>
        <v/>
      </c>
      <c r="I667" s="65" t="str">
        <f ca="1">IFERROR(__xludf.DUMMYFUNCTION("""COMPUTED_VALUE"""),"")</f>
        <v/>
      </c>
      <c r="J667" s="65" t="str">
        <f ca="1">IFERROR(__xludf.DUMMYFUNCTION("""COMPUTED_VALUE"""),"")</f>
        <v/>
      </c>
      <c r="K667" s="65" t="str">
        <f ca="1">IFERROR(__xludf.DUMMYFUNCTION("""COMPUTED_VALUE"""),"")</f>
        <v/>
      </c>
      <c r="L667" s="65" t="str">
        <f ca="1">IFERROR(__xludf.DUMMYFUNCTION("""COMPUTED_VALUE"""),"")</f>
        <v/>
      </c>
      <c r="M667" s="65" t="str">
        <f ca="1">IFERROR(__xludf.DUMMYFUNCTION("""COMPUTED_VALUE"""),"")</f>
        <v/>
      </c>
      <c r="N667" s="65" t="str">
        <f ca="1">IFERROR(__xludf.DUMMYFUNCTION("""COMPUTED_VALUE"""),"")</f>
        <v/>
      </c>
      <c r="O667" s="65" t="str">
        <f ca="1">IFERROR(__xludf.DUMMYFUNCTION("""COMPUTED_VALUE"""),"")</f>
        <v/>
      </c>
      <c r="P667" s="65" t="str">
        <f ca="1">IFERROR(__xludf.DUMMYFUNCTION("""COMPUTED_VALUE"""),"")</f>
        <v/>
      </c>
      <c r="Q667" s="65" t="str">
        <f ca="1">IFERROR(__xludf.DUMMYFUNCTION("""COMPUTED_VALUE"""),"")</f>
        <v/>
      </c>
      <c r="R667" s="65" t="str">
        <f ca="1">IFERROR(__xludf.DUMMYFUNCTION("""COMPUTED_VALUE"""),"")</f>
        <v/>
      </c>
      <c r="S667" s="65" t="str">
        <f ca="1">IFERROR(__xludf.DUMMYFUNCTION("""COMPUTED_VALUE"""),"")</f>
        <v/>
      </c>
      <c r="T667" s="65" t="str">
        <f ca="1">IFERROR(__xludf.DUMMYFUNCTION("""COMPUTED_VALUE"""),"")</f>
        <v/>
      </c>
      <c r="U667" s="65" t="str">
        <f ca="1">IFERROR(__xludf.DUMMYFUNCTION("""COMPUTED_VALUE"""),"")</f>
        <v/>
      </c>
      <c r="V667" s="65" t="str">
        <f ca="1">IFERROR(__xludf.DUMMYFUNCTION("""COMPUTED_VALUE"""),"")</f>
        <v/>
      </c>
      <c r="W667" s="65" t="str">
        <f ca="1">IFERROR(__xludf.DUMMYFUNCTION("""COMPUTED_VALUE"""),"")</f>
        <v/>
      </c>
      <c r="X667" s="65" t="str">
        <f ca="1">IFERROR(__xludf.DUMMYFUNCTION("""COMPUTED_VALUE"""),"")</f>
        <v/>
      </c>
      <c r="Y667" s="65" t="str">
        <f ca="1">IFERROR(__xludf.DUMMYFUNCTION("""COMPUTED_VALUE"""),"")</f>
        <v/>
      </c>
      <c r="Z667" s="65" t="str">
        <f ca="1">IFERROR(__xludf.DUMMYFUNCTION("""COMPUTED_VALUE"""),"")</f>
        <v/>
      </c>
      <c r="AA667" s="65" t="str">
        <f ca="1">IFERROR(__xludf.DUMMYFUNCTION("""COMPUTED_VALUE"""),"")</f>
        <v/>
      </c>
      <c r="AB667" s="65" t="str">
        <f ca="1">IFERROR(__xludf.DUMMYFUNCTION("""COMPUTED_VALUE"""),"")</f>
        <v/>
      </c>
      <c r="AC667" s="65" t="str">
        <f ca="1">IFERROR(__xludf.DUMMYFUNCTION("""COMPUTED_VALUE"""),"")</f>
        <v/>
      </c>
      <c r="AD667" s="65" t="str">
        <f ca="1">IFERROR(__xludf.DUMMYFUNCTION("""COMPUTED_VALUE"""),"")</f>
        <v/>
      </c>
      <c r="AE667" s="65" t="str">
        <f ca="1">IFERROR(__xludf.DUMMYFUNCTION("""COMPUTED_VALUE"""),"")</f>
        <v/>
      </c>
      <c r="AF667" s="65" t="str">
        <f ca="1">IFERROR(__xludf.DUMMYFUNCTION("""COMPUTED_VALUE"""),"")</f>
        <v/>
      </c>
      <c r="AG667" s="65" t="str">
        <f ca="1">IFERROR(__xludf.DUMMYFUNCTION("""COMPUTED_VALUE"""),"")</f>
        <v/>
      </c>
    </row>
    <row r="668" spans="1:33" ht="13">
      <c r="A668" s="63">
        <v>6</v>
      </c>
      <c r="B668" s="64" t="str">
        <f ca="1">IFERROR(__xludf.DUMMYFUNCTION("""COMPUTED_VALUE"""),"I.E. SAN MATEO - MARISCAL SUCRE")</f>
        <v>I.E. SAN MATEO - MARISCAL SUCRE</v>
      </c>
      <c r="C668" s="65">
        <f ca="1">IFERROR(__xludf.DUMMYFUNCTION("""COMPUTED_VALUE"""),11)</f>
        <v>11</v>
      </c>
      <c r="D668" s="66" t="str">
        <f ca="1">IFERROR(__xludf.DUMMYFUNCTION("""COMPUTED_VALUE"""),"Pendiente por Digitar")</f>
        <v>Pendiente por Digitar</v>
      </c>
      <c r="E668" s="65" t="str">
        <f ca="1">IFERROR(__xludf.DUMMYFUNCTION("""COMPUTED_VALUE"""),"")</f>
        <v/>
      </c>
      <c r="F668" s="65" t="str">
        <f ca="1">IFERROR(__xludf.DUMMYFUNCTION("""COMPUTED_VALUE"""),"")</f>
        <v/>
      </c>
      <c r="G668" s="65" t="str">
        <f ca="1">IFERROR(__xludf.DUMMYFUNCTION("""COMPUTED_VALUE"""),"")</f>
        <v/>
      </c>
      <c r="H668" s="65" t="str">
        <f ca="1">IFERROR(__xludf.DUMMYFUNCTION("""COMPUTED_VALUE"""),"")</f>
        <v/>
      </c>
      <c r="I668" s="65" t="str">
        <f ca="1">IFERROR(__xludf.DUMMYFUNCTION("""COMPUTED_VALUE"""),"")</f>
        <v/>
      </c>
      <c r="J668" s="65" t="str">
        <f ca="1">IFERROR(__xludf.DUMMYFUNCTION("""COMPUTED_VALUE"""),"")</f>
        <v/>
      </c>
      <c r="K668" s="65" t="str">
        <f ca="1">IFERROR(__xludf.DUMMYFUNCTION("""COMPUTED_VALUE"""),"")</f>
        <v/>
      </c>
      <c r="L668" s="65" t="str">
        <f ca="1">IFERROR(__xludf.DUMMYFUNCTION("""COMPUTED_VALUE"""),"")</f>
        <v/>
      </c>
      <c r="M668" s="65" t="str">
        <f ca="1">IFERROR(__xludf.DUMMYFUNCTION("""COMPUTED_VALUE"""),"")</f>
        <v/>
      </c>
      <c r="N668" s="65" t="str">
        <f ca="1">IFERROR(__xludf.DUMMYFUNCTION("""COMPUTED_VALUE"""),"")</f>
        <v/>
      </c>
      <c r="O668" s="65" t="str">
        <f ca="1">IFERROR(__xludf.DUMMYFUNCTION("""COMPUTED_VALUE"""),"")</f>
        <v/>
      </c>
      <c r="P668" s="65" t="str">
        <f ca="1">IFERROR(__xludf.DUMMYFUNCTION("""COMPUTED_VALUE"""),"")</f>
        <v/>
      </c>
      <c r="Q668" s="65" t="str">
        <f ca="1">IFERROR(__xludf.DUMMYFUNCTION("""COMPUTED_VALUE"""),"")</f>
        <v/>
      </c>
      <c r="R668" s="65" t="str">
        <f ca="1">IFERROR(__xludf.DUMMYFUNCTION("""COMPUTED_VALUE"""),"")</f>
        <v/>
      </c>
      <c r="S668" s="65" t="str">
        <f ca="1">IFERROR(__xludf.DUMMYFUNCTION("""COMPUTED_VALUE"""),"")</f>
        <v/>
      </c>
      <c r="T668" s="65" t="str">
        <f ca="1">IFERROR(__xludf.DUMMYFUNCTION("""COMPUTED_VALUE"""),"")</f>
        <v/>
      </c>
      <c r="U668" s="65" t="str">
        <f ca="1">IFERROR(__xludf.DUMMYFUNCTION("""COMPUTED_VALUE"""),"")</f>
        <v/>
      </c>
      <c r="V668" s="65" t="str">
        <f ca="1">IFERROR(__xludf.DUMMYFUNCTION("""COMPUTED_VALUE"""),"")</f>
        <v/>
      </c>
      <c r="W668" s="65" t="str">
        <f ca="1">IFERROR(__xludf.DUMMYFUNCTION("""COMPUTED_VALUE"""),"")</f>
        <v/>
      </c>
      <c r="X668" s="65" t="str">
        <f ca="1">IFERROR(__xludf.DUMMYFUNCTION("""COMPUTED_VALUE"""),"")</f>
        <v/>
      </c>
      <c r="Y668" s="65" t="str">
        <f ca="1">IFERROR(__xludf.DUMMYFUNCTION("""COMPUTED_VALUE"""),"")</f>
        <v/>
      </c>
      <c r="Z668" s="65" t="str">
        <f ca="1">IFERROR(__xludf.DUMMYFUNCTION("""COMPUTED_VALUE"""),"")</f>
        <v/>
      </c>
      <c r="AA668" s="65" t="str">
        <f ca="1">IFERROR(__xludf.DUMMYFUNCTION("""COMPUTED_VALUE"""),"")</f>
        <v/>
      </c>
      <c r="AB668" s="65" t="str">
        <f ca="1">IFERROR(__xludf.DUMMYFUNCTION("""COMPUTED_VALUE"""),"")</f>
        <v/>
      </c>
      <c r="AC668" s="65" t="str">
        <f ca="1">IFERROR(__xludf.DUMMYFUNCTION("""COMPUTED_VALUE"""),"")</f>
        <v/>
      </c>
      <c r="AD668" s="65" t="str">
        <f ca="1">IFERROR(__xludf.DUMMYFUNCTION("""COMPUTED_VALUE"""),"")</f>
        <v/>
      </c>
      <c r="AE668" s="65" t="str">
        <f ca="1">IFERROR(__xludf.DUMMYFUNCTION("""COMPUTED_VALUE"""),"")</f>
        <v/>
      </c>
      <c r="AF668" s="65" t="str">
        <f ca="1">IFERROR(__xludf.DUMMYFUNCTION("""COMPUTED_VALUE"""),"")</f>
        <v/>
      </c>
      <c r="AG668" s="65" t="str">
        <f ca="1">IFERROR(__xludf.DUMMYFUNCTION("""COMPUTED_VALUE"""),"")</f>
        <v/>
      </c>
    </row>
    <row r="669" spans="1:33" ht="13">
      <c r="A669" s="63">
        <v>6</v>
      </c>
      <c r="B669" s="64" t="str">
        <f ca="1">IFERROR(__xludf.DUMMYFUNCTION("""COMPUTED_VALUE"""),"I.E. SAN MATEO - MARISCAL SUCRE")</f>
        <v>I.E. SAN MATEO - MARISCAL SUCRE</v>
      </c>
      <c r="C669" s="65">
        <f ca="1">IFERROR(__xludf.DUMMYFUNCTION("""COMPUTED_VALUE"""),12)</f>
        <v>12</v>
      </c>
      <c r="D669" s="66" t="str">
        <f ca="1">IFERROR(__xludf.DUMMYFUNCTION("""COMPUTED_VALUE"""),"Pendiente por Digitar")</f>
        <v>Pendiente por Digitar</v>
      </c>
      <c r="E669" s="65" t="str">
        <f ca="1">IFERROR(__xludf.DUMMYFUNCTION("""COMPUTED_VALUE"""),"")</f>
        <v/>
      </c>
      <c r="F669" s="65" t="str">
        <f ca="1">IFERROR(__xludf.DUMMYFUNCTION("""COMPUTED_VALUE"""),"")</f>
        <v/>
      </c>
      <c r="G669" s="65" t="str">
        <f ca="1">IFERROR(__xludf.DUMMYFUNCTION("""COMPUTED_VALUE"""),"")</f>
        <v/>
      </c>
      <c r="H669" s="65" t="str">
        <f ca="1">IFERROR(__xludf.DUMMYFUNCTION("""COMPUTED_VALUE"""),"")</f>
        <v/>
      </c>
      <c r="I669" s="65" t="str">
        <f ca="1">IFERROR(__xludf.DUMMYFUNCTION("""COMPUTED_VALUE"""),"")</f>
        <v/>
      </c>
      <c r="J669" s="65" t="str">
        <f ca="1">IFERROR(__xludf.DUMMYFUNCTION("""COMPUTED_VALUE"""),"")</f>
        <v/>
      </c>
      <c r="K669" s="65" t="str">
        <f ca="1">IFERROR(__xludf.DUMMYFUNCTION("""COMPUTED_VALUE"""),"")</f>
        <v/>
      </c>
      <c r="L669" s="65" t="str">
        <f ca="1">IFERROR(__xludf.DUMMYFUNCTION("""COMPUTED_VALUE"""),"")</f>
        <v/>
      </c>
      <c r="M669" s="65" t="str">
        <f ca="1">IFERROR(__xludf.DUMMYFUNCTION("""COMPUTED_VALUE"""),"")</f>
        <v/>
      </c>
      <c r="N669" s="65" t="str">
        <f ca="1">IFERROR(__xludf.DUMMYFUNCTION("""COMPUTED_VALUE"""),"")</f>
        <v/>
      </c>
      <c r="O669" s="65" t="str">
        <f ca="1">IFERROR(__xludf.DUMMYFUNCTION("""COMPUTED_VALUE"""),"")</f>
        <v/>
      </c>
      <c r="P669" s="65" t="str">
        <f ca="1">IFERROR(__xludf.DUMMYFUNCTION("""COMPUTED_VALUE"""),"")</f>
        <v/>
      </c>
      <c r="Q669" s="65" t="str">
        <f ca="1">IFERROR(__xludf.DUMMYFUNCTION("""COMPUTED_VALUE"""),"")</f>
        <v/>
      </c>
      <c r="R669" s="65" t="str">
        <f ca="1">IFERROR(__xludf.DUMMYFUNCTION("""COMPUTED_VALUE"""),"")</f>
        <v/>
      </c>
      <c r="S669" s="65" t="str">
        <f ca="1">IFERROR(__xludf.DUMMYFUNCTION("""COMPUTED_VALUE"""),"")</f>
        <v/>
      </c>
      <c r="T669" s="65" t="str">
        <f ca="1">IFERROR(__xludf.DUMMYFUNCTION("""COMPUTED_VALUE"""),"")</f>
        <v/>
      </c>
      <c r="U669" s="65" t="str">
        <f ca="1">IFERROR(__xludf.DUMMYFUNCTION("""COMPUTED_VALUE"""),"")</f>
        <v/>
      </c>
      <c r="V669" s="65" t="str">
        <f ca="1">IFERROR(__xludf.DUMMYFUNCTION("""COMPUTED_VALUE"""),"")</f>
        <v/>
      </c>
      <c r="W669" s="65" t="str">
        <f ca="1">IFERROR(__xludf.DUMMYFUNCTION("""COMPUTED_VALUE"""),"")</f>
        <v/>
      </c>
      <c r="X669" s="65" t="str">
        <f ca="1">IFERROR(__xludf.DUMMYFUNCTION("""COMPUTED_VALUE"""),"")</f>
        <v/>
      </c>
      <c r="Y669" s="65" t="str">
        <f ca="1">IFERROR(__xludf.DUMMYFUNCTION("""COMPUTED_VALUE"""),"")</f>
        <v/>
      </c>
      <c r="Z669" s="65" t="str">
        <f ca="1">IFERROR(__xludf.DUMMYFUNCTION("""COMPUTED_VALUE"""),"")</f>
        <v/>
      </c>
      <c r="AA669" s="65" t="str">
        <f ca="1">IFERROR(__xludf.DUMMYFUNCTION("""COMPUTED_VALUE"""),"")</f>
        <v/>
      </c>
      <c r="AB669" s="65" t="str">
        <f ca="1">IFERROR(__xludf.DUMMYFUNCTION("""COMPUTED_VALUE"""),"")</f>
        <v/>
      </c>
      <c r="AC669" s="65" t="str">
        <f ca="1">IFERROR(__xludf.DUMMYFUNCTION("""COMPUTED_VALUE"""),"")</f>
        <v/>
      </c>
      <c r="AD669" s="65" t="str">
        <f ca="1">IFERROR(__xludf.DUMMYFUNCTION("""COMPUTED_VALUE"""),"")</f>
        <v/>
      </c>
      <c r="AE669" s="65" t="str">
        <f ca="1">IFERROR(__xludf.DUMMYFUNCTION("""COMPUTED_VALUE"""),"")</f>
        <v/>
      </c>
      <c r="AF669" s="65" t="str">
        <f ca="1">IFERROR(__xludf.DUMMYFUNCTION("""COMPUTED_VALUE"""),"")</f>
        <v/>
      </c>
      <c r="AG669" s="65" t="str">
        <f ca="1">IFERROR(__xludf.DUMMYFUNCTION("""COMPUTED_VALUE"""),"")</f>
        <v/>
      </c>
    </row>
    <row r="670" spans="1:33" ht="13">
      <c r="A670" s="63">
        <v>6</v>
      </c>
      <c r="B670" s="64" t="str">
        <f ca="1">IFERROR(__xludf.DUMMYFUNCTION("""COMPUTED_VALUE"""),"I.E. SAN MATEO - MARISCAL SUCRE")</f>
        <v>I.E. SAN MATEO - MARISCAL SUCRE</v>
      </c>
      <c r="C670" s="65">
        <f ca="1">IFERROR(__xludf.DUMMYFUNCTION("""COMPUTED_VALUE"""),13)</f>
        <v>13</v>
      </c>
      <c r="D670" s="66" t="str">
        <f ca="1">IFERROR(__xludf.DUMMYFUNCTION("""COMPUTED_VALUE"""),"Pendiente por Digitar")</f>
        <v>Pendiente por Digitar</v>
      </c>
      <c r="E670" s="65" t="str">
        <f ca="1">IFERROR(__xludf.DUMMYFUNCTION("""COMPUTED_VALUE"""),"")</f>
        <v/>
      </c>
      <c r="F670" s="65" t="str">
        <f ca="1">IFERROR(__xludf.DUMMYFUNCTION("""COMPUTED_VALUE"""),"")</f>
        <v/>
      </c>
      <c r="G670" s="65" t="str">
        <f ca="1">IFERROR(__xludf.DUMMYFUNCTION("""COMPUTED_VALUE"""),"")</f>
        <v/>
      </c>
      <c r="H670" s="65" t="str">
        <f ca="1">IFERROR(__xludf.DUMMYFUNCTION("""COMPUTED_VALUE"""),"")</f>
        <v/>
      </c>
      <c r="I670" s="65" t="str">
        <f ca="1">IFERROR(__xludf.DUMMYFUNCTION("""COMPUTED_VALUE"""),"")</f>
        <v/>
      </c>
      <c r="J670" s="65" t="str">
        <f ca="1">IFERROR(__xludf.DUMMYFUNCTION("""COMPUTED_VALUE"""),"")</f>
        <v/>
      </c>
      <c r="K670" s="65" t="str">
        <f ca="1">IFERROR(__xludf.DUMMYFUNCTION("""COMPUTED_VALUE"""),"")</f>
        <v/>
      </c>
      <c r="L670" s="65" t="str">
        <f ca="1">IFERROR(__xludf.DUMMYFUNCTION("""COMPUTED_VALUE"""),"")</f>
        <v/>
      </c>
      <c r="M670" s="65" t="str">
        <f ca="1">IFERROR(__xludf.DUMMYFUNCTION("""COMPUTED_VALUE"""),"")</f>
        <v/>
      </c>
      <c r="N670" s="65" t="str">
        <f ca="1">IFERROR(__xludf.DUMMYFUNCTION("""COMPUTED_VALUE"""),"")</f>
        <v/>
      </c>
      <c r="O670" s="65" t="str">
        <f ca="1">IFERROR(__xludf.DUMMYFUNCTION("""COMPUTED_VALUE"""),"")</f>
        <v/>
      </c>
      <c r="P670" s="65" t="str">
        <f ca="1">IFERROR(__xludf.DUMMYFUNCTION("""COMPUTED_VALUE"""),"")</f>
        <v/>
      </c>
      <c r="Q670" s="65" t="str">
        <f ca="1">IFERROR(__xludf.DUMMYFUNCTION("""COMPUTED_VALUE"""),"")</f>
        <v/>
      </c>
      <c r="R670" s="65" t="str">
        <f ca="1">IFERROR(__xludf.DUMMYFUNCTION("""COMPUTED_VALUE"""),"")</f>
        <v/>
      </c>
      <c r="S670" s="65" t="str">
        <f ca="1">IFERROR(__xludf.DUMMYFUNCTION("""COMPUTED_VALUE"""),"")</f>
        <v/>
      </c>
      <c r="T670" s="65" t="str">
        <f ca="1">IFERROR(__xludf.DUMMYFUNCTION("""COMPUTED_VALUE"""),"")</f>
        <v/>
      </c>
      <c r="U670" s="65" t="str">
        <f ca="1">IFERROR(__xludf.DUMMYFUNCTION("""COMPUTED_VALUE"""),"")</f>
        <v/>
      </c>
      <c r="V670" s="65" t="str">
        <f ca="1">IFERROR(__xludf.DUMMYFUNCTION("""COMPUTED_VALUE"""),"")</f>
        <v/>
      </c>
      <c r="W670" s="65" t="str">
        <f ca="1">IFERROR(__xludf.DUMMYFUNCTION("""COMPUTED_VALUE"""),"")</f>
        <v/>
      </c>
      <c r="X670" s="65" t="str">
        <f ca="1">IFERROR(__xludf.DUMMYFUNCTION("""COMPUTED_VALUE"""),"")</f>
        <v/>
      </c>
      <c r="Y670" s="65" t="str">
        <f ca="1">IFERROR(__xludf.DUMMYFUNCTION("""COMPUTED_VALUE"""),"")</f>
        <v/>
      </c>
      <c r="Z670" s="65" t="str">
        <f ca="1">IFERROR(__xludf.DUMMYFUNCTION("""COMPUTED_VALUE"""),"")</f>
        <v/>
      </c>
      <c r="AA670" s="65" t="str">
        <f ca="1">IFERROR(__xludf.DUMMYFUNCTION("""COMPUTED_VALUE"""),"")</f>
        <v/>
      </c>
      <c r="AB670" s="65" t="str">
        <f ca="1">IFERROR(__xludf.DUMMYFUNCTION("""COMPUTED_VALUE"""),"")</f>
        <v/>
      </c>
      <c r="AC670" s="65" t="str">
        <f ca="1">IFERROR(__xludf.DUMMYFUNCTION("""COMPUTED_VALUE"""),"")</f>
        <v/>
      </c>
      <c r="AD670" s="65" t="str">
        <f ca="1">IFERROR(__xludf.DUMMYFUNCTION("""COMPUTED_VALUE"""),"")</f>
        <v/>
      </c>
      <c r="AE670" s="65" t="str">
        <f ca="1">IFERROR(__xludf.DUMMYFUNCTION("""COMPUTED_VALUE"""),"")</f>
        <v/>
      </c>
      <c r="AF670" s="65" t="str">
        <f ca="1">IFERROR(__xludf.DUMMYFUNCTION("""COMPUTED_VALUE"""),"")</f>
        <v/>
      </c>
      <c r="AG670" s="65" t="str">
        <f ca="1">IFERROR(__xludf.DUMMYFUNCTION("""COMPUTED_VALUE"""),"")</f>
        <v/>
      </c>
    </row>
    <row r="671" spans="1:33" ht="13">
      <c r="A671" s="63">
        <v>6</v>
      </c>
      <c r="B671" s="64" t="str">
        <f ca="1">IFERROR(__xludf.DUMMYFUNCTION("""COMPUTED_VALUE"""),"I.E. EDUARDO S. - PANAMERICANA")</f>
        <v>I.E. EDUARDO S. - PANAMERICANA</v>
      </c>
      <c r="C671" s="65">
        <f ca="1">IFERROR(__xludf.DUMMYFUNCTION("""COMPUTED_VALUE"""),1)</f>
        <v>1</v>
      </c>
      <c r="D671" s="66" t="str">
        <f ca="1">IFERROR(__xludf.DUMMYFUNCTION("""COMPUTED_VALUE"""),"Pendiente por Digitar")</f>
        <v>Pendiente por Digitar</v>
      </c>
      <c r="E671" s="65" t="str">
        <f ca="1">IFERROR(__xludf.DUMMYFUNCTION("""COMPUTED_VALUE"""),"")</f>
        <v/>
      </c>
      <c r="F671" s="65" t="str">
        <f ca="1">IFERROR(__xludf.DUMMYFUNCTION("""COMPUTED_VALUE"""),"")</f>
        <v/>
      </c>
      <c r="G671" s="65" t="str">
        <f ca="1">IFERROR(__xludf.DUMMYFUNCTION("""COMPUTED_VALUE"""),"")</f>
        <v/>
      </c>
      <c r="H671" s="65" t="str">
        <f ca="1">IFERROR(__xludf.DUMMYFUNCTION("""COMPUTED_VALUE"""),"")</f>
        <v/>
      </c>
      <c r="I671" s="65" t="str">
        <f ca="1">IFERROR(__xludf.DUMMYFUNCTION("""COMPUTED_VALUE"""),"")</f>
        <v/>
      </c>
      <c r="J671" s="65" t="str">
        <f ca="1">IFERROR(__xludf.DUMMYFUNCTION("""COMPUTED_VALUE"""),"")</f>
        <v/>
      </c>
      <c r="K671" s="65" t="str">
        <f ca="1">IFERROR(__xludf.DUMMYFUNCTION("""COMPUTED_VALUE"""),"")</f>
        <v/>
      </c>
      <c r="L671" s="65" t="str">
        <f ca="1">IFERROR(__xludf.DUMMYFUNCTION("""COMPUTED_VALUE"""),"")</f>
        <v/>
      </c>
      <c r="M671" s="65" t="str">
        <f ca="1">IFERROR(__xludf.DUMMYFUNCTION("""COMPUTED_VALUE"""),"")</f>
        <v/>
      </c>
      <c r="N671" s="65" t="str">
        <f ca="1">IFERROR(__xludf.DUMMYFUNCTION("""COMPUTED_VALUE"""),"")</f>
        <v/>
      </c>
      <c r="O671" s="65" t="str">
        <f ca="1">IFERROR(__xludf.DUMMYFUNCTION("""COMPUTED_VALUE"""),"")</f>
        <v/>
      </c>
      <c r="P671" s="65" t="str">
        <f ca="1">IFERROR(__xludf.DUMMYFUNCTION("""COMPUTED_VALUE"""),"")</f>
        <v/>
      </c>
      <c r="Q671" s="65" t="str">
        <f ca="1">IFERROR(__xludf.DUMMYFUNCTION("""COMPUTED_VALUE"""),"")</f>
        <v/>
      </c>
      <c r="R671" s="65" t="str">
        <f ca="1">IFERROR(__xludf.DUMMYFUNCTION("""COMPUTED_VALUE"""),"")</f>
        <v/>
      </c>
      <c r="S671" s="65" t="str">
        <f ca="1">IFERROR(__xludf.DUMMYFUNCTION("""COMPUTED_VALUE"""),"")</f>
        <v/>
      </c>
      <c r="T671" s="65" t="str">
        <f ca="1">IFERROR(__xludf.DUMMYFUNCTION("""COMPUTED_VALUE"""),"")</f>
        <v/>
      </c>
      <c r="U671" s="65" t="str">
        <f ca="1">IFERROR(__xludf.DUMMYFUNCTION("""COMPUTED_VALUE"""),"")</f>
        <v/>
      </c>
      <c r="V671" s="65" t="str">
        <f ca="1">IFERROR(__xludf.DUMMYFUNCTION("""COMPUTED_VALUE"""),"")</f>
        <v/>
      </c>
      <c r="W671" s="65" t="str">
        <f ca="1">IFERROR(__xludf.DUMMYFUNCTION("""COMPUTED_VALUE"""),"")</f>
        <v/>
      </c>
      <c r="X671" s="65" t="str">
        <f ca="1">IFERROR(__xludf.DUMMYFUNCTION("""COMPUTED_VALUE"""),"")</f>
        <v/>
      </c>
      <c r="Y671" s="65" t="str">
        <f ca="1">IFERROR(__xludf.DUMMYFUNCTION("""COMPUTED_VALUE"""),"")</f>
        <v/>
      </c>
      <c r="Z671" s="65" t="str">
        <f ca="1">IFERROR(__xludf.DUMMYFUNCTION("""COMPUTED_VALUE"""),"")</f>
        <v/>
      </c>
      <c r="AA671" s="65" t="str">
        <f ca="1">IFERROR(__xludf.DUMMYFUNCTION("""COMPUTED_VALUE"""),"")</f>
        <v/>
      </c>
      <c r="AB671" s="65" t="str">
        <f ca="1">IFERROR(__xludf.DUMMYFUNCTION("""COMPUTED_VALUE"""),"")</f>
        <v/>
      </c>
      <c r="AC671" s="65" t="str">
        <f ca="1">IFERROR(__xludf.DUMMYFUNCTION("""COMPUTED_VALUE"""),"")</f>
        <v/>
      </c>
      <c r="AD671" s="65" t="str">
        <f ca="1">IFERROR(__xludf.DUMMYFUNCTION("""COMPUTED_VALUE"""),"")</f>
        <v/>
      </c>
      <c r="AE671" s="65" t="str">
        <f ca="1">IFERROR(__xludf.DUMMYFUNCTION("""COMPUTED_VALUE"""),"")</f>
        <v/>
      </c>
      <c r="AF671" s="65" t="str">
        <f ca="1">IFERROR(__xludf.DUMMYFUNCTION("""COMPUTED_VALUE"""),"")</f>
        <v/>
      </c>
      <c r="AG671" s="65" t="str">
        <f ca="1">IFERROR(__xludf.DUMMYFUNCTION("""COMPUTED_VALUE"""),"")</f>
        <v/>
      </c>
    </row>
    <row r="672" spans="1:33" ht="13">
      <c r="A672" s="63">
        <v>6</v>
      </c>
      <c r="B672" s="64" t="str">
        <f ca="1">IFERROR(__xludf.DUMMYFUNCTION("""COMPUTED_VALUE"""),"I.E. EDUARDO S. - PANAMERICANA")</f>
        <v>I.E. EDUARDO S. - PANAMERICANA</v>
      </c>
      <c r="C672" s="65">
        <f ca="1">IFERROR(__xludf.DUMMYFUNCTION("""COMPUTED_VALUE"""),2)</f>
        <v>2</v>
      </c>
      <c r="D672" s="66" t="str">
        <f ca="1">IFERROR(__xludf.DUMMYFUNCTION("""COMPUTED_VALUE"""),"Pendiente por Digitar")</f>
        <v>Pendiente por Digitar</v>
      </c>
      <c r="E672" s="65" t="str">
        <f ca="1">IFERROR(__xludf.DUMMYFUNCTION("""COMPUTED_VALUE"""),"")</f>
        <v/>
      </c>
      <c r="F672" s="65" t="str">
        <f ca="1">IFERROR(__xludf.DUMMYFUNCTION("""COMPUTED_VALUE"""),"")</f>
        <v/>
      </c>
      <c r="G672" s="65" t="str">
        <f ca="1">IFERROR(__xludf.DUMMYFUNCTION("""COMPUTED_VALUE"""),"")</f>
        <v/>
      </c>
      <c r="H672" s="65" t="str">
        <f ca="1">IFERROR(__xludf.DUMMYFUNCTION("""COMPUTED_VALUE"""),"")</f>
        <v/>
      </c>
      <c r="I672" s="65" t="str">
        <f ca="1">IFERROR(__xludf.DUMMYFUNCTION("""COMPUTED_VALUE"""),"")</f>
        <v/>
      </c>
      <c r="J672" s="65" t="str">
        <f ca="1">IFERROR(__xludf.DUMMYFUNCTION("""COMPUTED_VALUE"""),"")</f>
        <v/>
      </c>
      <c r="K672" s="65" t="str">
        <f ca="1">IFERROR(__xludf.DUMMYFUNCTION("""COMPUTED_VALUE"""),"")</f>
        <v/>
      </c>
      <c r="L672" s="65" t="str">
        <f ca="1">IFERROR(__xludf.DUMMYFUNCTION("""COMPUTED_VALUE"""),"")</f>
        <v/>
      </c>
      <c r="M672" s="65" t="str">
        <f ca="1">IFERROR(__xludf.DUMMYFUNCTION("""COMPUTED_VALUE"""),"")</f>
        <v/>
      </c>
      <c r="N672" s="65" t="str">
        <f ca="1">IFERROR(__xludf.DUMMYFUNCTION("""COMPUTED_VALUE"""),"")</f>
        <v/>
      </c>
      <c r="O672" s="65" t="str">
        <f ca="1">IFERROR(__xludf.DUMMYFUNCTION("""COMPUTED_VALUE"""),"")</f>
        <v/>
      </c>
      <c r="P672" s="65" t="str">
        <f ca="1">IFERROR(__xludf.DUMMYFUNCTION("""COMPUTED_VALUE"""),"")</f>
        <v/>
      </c>
      <c r="Q672" s="65" t="str">
        <f ca="1">IFERROR(__xludf.DUMMYFUNCTION("""COMPUTED_VALUE"""),"")</f>
        <v/>
      </c>
      <c r="R672" s="65" t="str">
        <f ca="1">IFERROR(__xludf.DUMMYFUNCTION("""COMPUTED_VALUE"""),"")</f>
        <v/>
      </c>
      <c r="S672" s="65" t="str">
        <f ca="1">IFERROR(__xludf.DUMMYFUNCTION("""COMPUTED_VALUE"""),"")</f>
        <v/>
      </c>
      <c r="T672" s="65" t="str">
        <f ca="1">IFERROR(__xludf.DUMMYFUNCTION("""COMPUTED_VALUE"""),"")</f>
        <v/>
      </c>
      <c r="U672" s="65" t="str">
        <f ca="1">IFERROR(__xludf.DUMMYFUNCTION("""COMPUTED_VALUE"""),"")</f>
        <v/>
      </c>
      <c r="V672" s="65" t="str">
        <f ca="1">IFERROR(__xludf.DUMMYFUNCTION("""COMPUTED_VALUE"""),"")</f>
        <v/>
      </c>
      <c r="W672" s="65" t="str">
        <f ca="1">IFERROR(__xludf.DUMMYFUNCTION("""COMPUTED_VALUE"""),"")</f>
        <v/>
      </c>
      <c r="X672" s="65" t="str">
        <f ca="1">IFERROR(__xludf.DUMMYFUNCTION("""COMPUTED_VALUE"""),"")</f>
        <v/>
      </c>
      <c r="Y672" s="65" t="str">
        <f ca="1">IFERROR(__xludf.DUMMYFUNCTION("""COMPUTED_VALUE"""),"")</f>
        <v/>
      </c>
      <c r="Z672" s="65" t="str">
        <f ca="1">IFERROR(__xludf.DUMMYFUNCTION("""COMPUTED_VALUE"""),"")</f>
        <v/>
      </c>
      <c r="AA672" s="65" t="str">
        <f ca="1">IFERROR(__xludf.DUMMYFUNCTION("""COMPUTED_VALUE"""),"")</f>
        <v/>
      </c>
      <c r="AB672" s="65" t="str">
        <f ca="1">IFERROR(__xludf.DUMMYFUNCTION("""COMPUTED_VALUE"""),"")</f>
        <v/>
      </c>
      <c r="AC672" s="65" t="str">
        <f ca="1">IFERROR(__xludf.DUMMYFUNCTION("""COMPUTED_VALUE"""),"")</f>
        <v/>
      </c>
      <c r="AD672" s="65" t="str">
        <f ca="1">IFERROR(__xludf.DUMMYFUNCTION("""COMPUTED_VALUE"""),"")</f>
        <v/>
      </c>
      <c r="AE672" s="65" t="str">
        <f ca="1">IFERROR(__xludf.DUMMYFUNCTION("""COMPUTED_VALUE"""),"")</f>
        <v/>
      </c>
      <c r="AF672" s="65" t="str">
        <f ca="1">IFERROR(__xludf.DUMMYFUNCTION("""COMPUTED_VALUE"""),"")</f>
        <v/>
      </c>
      <c r="AG672" s="65" t="str">
        <f ca="1">IFERROR(__xludf.DUMMYFUNCTION("""COMPUTED_VALUE"""),"")</f>
        <v/>
      </c>
    </row>
    <row r="673" spans="1:33" ht="13">
      <c r="A673" s="63">
        <v>6</v>
      </c>
      <c r="B673" s="64" t="str">
        <f ca="1">IFERROR(__xludf.DUMMYFUNCTION("""COMPUTED_VALUE"""),"I.E. EDUARDO S. - PANAMERICANA")</f>
        <v>I.E. EDUARDO S. - PANAMERICANA</v>
      </c>
      <c r="C673" s="65">
        <f ca="1">IFERROR(__xludf.DUMMYFUNCTION("""COMPUTED_VALUE"""),3)</f>
        <v>3</v>
      </c>
      <c r="D673" s="66" t="str">
        <f ca="1">IFERROR(__xludf.DUMMYFUNCTION("""COMPUTED_VALUE"""),"Pendiente por Digitar")</f>
        <v>Pendiente por Digitar</v>
      </c>
      <c r="E673" s="65" t="str">
        <f ca="1">IFERROR(__xludf.DUMMYFUNCTION("""COMPUTED_VALUE"""),"")</f>
        <v/>
      </c>
      <c r="F673" s="65" t="str">
        <f ca="1">IFERROR(__xludf.DUMMYFUNCTION("""COMPUTED_VALUE"""),"")</f>
        <v/>
      </c>
      <c r="G673" s="65" t="str">
        <f ca="1">IFERROR(__xludf.DUMMYFUNCTION("""COMPUTED_VALUE"""),"")</f>
        <v/>
      </c>
      <c r="H673" s="65" t="str">
        <f ca="1">IFERROR(__xludf.DUMMYFUNCTION("""COMPUTED_VALUE"""),"")</f>
        <v/>
      </c>
      <c r="I673" s="65" t="str">
        <f ca="1">IFERROR(__xludf.DUMMYFUNCTION("""COMPUTED_VALUE"""),"")</f>
        <v/>
      </c>
      <c r="J673" s="65" t="str">
        <f ca="1">IFERROR(__xludf.DUMMYFUNCTION("""COMPUTED_VALUE"""),"")</f>
        <v/>
      </c>
      <c r="K673" s="65" t="str">
        <f ca="1">IFERROR(__xludf.DUMMYFUNCTION("""COMPUTED_VALUE"""),"")</f>
        <v/>
      </c>
      <c r="L673" s="65" t="str">
        <f ca="1">IFERROR(__xludf.DUMMYFUNCTION("""COMPUTED_VALUE"""),"")</f>
        <v/>
      </c>
      <c r="M673" s="65" t="str">
        <f ca="1">IFERROR(__xludf.DUMMYFUNCTION("""COMPUTED_VALUE"""),"")</f>
        <v/>
      </c>
      <c r="N673" s="65" t="str">
        <f ca="1">IFERROR(__xludf.DUMMYFUNCTION("""COMPUTED_VALUE"""),"")</f>
        <v/>
      </c>
      <c r="O673" s="65" t="str">
        <f ca="1">IFERROR(__xludf.DUMMYFUNCTION("""COMPUTED_VALUE"""),"")</f>
        <v/>
      </c>
      <c r="P673" s="65" t="str">
        <f ca="1">IFERROR(__xludf.DUMMYFUNCTION("""COMPUTED_VALUE"""),"")</f>
        <v/>
      </c>
      <c r="Q673" s="65" t="str">
        <f ca="1">IFERROR(__xludf.DUMMYFUNCTION("""COMPUTED_VALUE"""),"")</f>
        <v/>
      </c>
      <c r="R673" s="65" t="str">
        <f ca="1">IFERROR(__xludf.DUMMYFUNCTION("""COMPUTED_VALUE"""),"")</f>
        <v/>
      </c>
      <c r="S673" s="65" t="str">
        <f ca="1">IFERROR(__xludf.DUMMYFUNCTION("""COMPUTED_VALUE"""),"")</f>
        <v/>
      </c>
      <c r="T673" s="65" t="str">
        <f ca="1">IFERROR(__xludf.DUMMYFUNCTION("""COMPUTED_VALUE"""),"")</f>
        <v/>
      </c>
      <c r="U673" s="65" t="str">
        <f ca="1">IFERROR(__xludf.DUMMYFUNCTION("""COMPUTED_VALUE"""),"")</f>
        <v/>
      </c>
      <c r="V673" s="65" t="str">
        <f ca="1">IFERROR(__xludf.DUMMYFUNCTION("""COMPUTED_VALUE"""),"")</f>
        <v/>
      </c>
      <c r="W673" s="65" t="str">
        <f ca="1">IFERROR(__xludf.DUMMYFUNCTION("""COMPUTED_VALUE"""),"")</f>
        <v/>
      </c>
      <c r="X673" s="65" t="str">
        <f ca="1">IFERROR(__xludf.DUMMYFUNCTION("""COMPUTED_VALUE"""),"")</f>
        <v/>
      </c>
      <c r="Y673" s="65" t="str">
        <f ca="1">IFERROR(__xludf.DUMMYFUNCTION("""COMPUTED_VALUE"""),"")</f>
        <v/>
      </c>
      <c r="Z673" s="65" t="str">
        <f ca="1">IFERROR(__xludf.DUMMYFUNCTION("""COMPUTED_VALUE"""),"")</f>
        <v/>
      </c>
      <c r="AA673" s="65" t="str">
        <f ca="1">IFERROR(__xludf.DUMMYFUNCTION("""COMPUTED_VALUE"""),"")</f>
        <v/>
      </c>
      <c r="AB673" s="65" t="str">
        <f ca="1">IFERROR(__xludf.DUMMYFUNCTION("""COMPUTED_VALUE"""),"")</f>
        <v/>
      </c>
      <c r="AC673" s="65" t="str">
        <f ca="1">IFERROR(__xludf.DUMMYFUNCTION("""COMPUTED_VALUE"""),"")</f>
        <v/>
      </c>
      <c r="AD673" s="65" t="str">
        <f ca="1">IFERROR(__xludf.DUMMYFUNCTION("""COMPUTED_VALUE"""),"")</f>
        <v/>
      </c>
      <c r="AE673" s="65" t="str">
        <f ca="1">IFERROR(__xludf.DUMMYFUNCTION("""COMPUTED_VALUE"""),"")</f>
        <v/>
      </c>
      <c r="AF673" s="65" t="str">
        <f ca="1">IFERROR(__xludf.DUMMYFUNCTION("""COMPUTED_VALUE"""),"")</f>
        <v/>
      </c>
      <c r="AG673" s="65" t="str">
        <f ca="1">IFERROR(__xludf.DUMMYFUNCTION("""COMPUTED_VALUE"""),"")</f>
        <v/>
      </c>
    </row>
    <row r="674" spans="1:33" ht="13">
      <c r="A674" s="63">
        <v>6</v>
      </c>
      <c r="B674" s="64" t="str">
        <f ca="1">IFERROR(__xludf.DUMMYFUNCTION("""COMPUTED_VALUE"""),"I.E. EDUARDO S. - PANAMERICANA")</f>
        <v>I.E. EDUARDO S. - PANAMERICANA</v>
      </c>
      <c r="C674" s="65">
        <f ca="1">IFERROR(__xludf.DUMMYFUNCTION("""COMPUTED_VALUE"""),4)</f>
        <v>4</v>
      </c>
      <c r="D674" s="66" t="str">
        <f ca="1">IFERROR(__xludf.DUMMYFUNCTION("""COMPUTED_VALUE"""),"Pendiente por Digitar")</f>
        <v>Pendiente por Digitar</v>
      </c>
      <c r="E674" s="65" t="str">
        <f ca="1">IFERROR(__xludf.DUMMYFUNCTION("""COMPUTED_VALUE"""),"")</f>
        <v/>
      </c>
      <c r="F674" s="65" t="str">
        <f ca="1">IFERROR(__xludf.DUMMYFUNCTION("""COMPUTED_VALUE"""),"")</f>
        <v/>
      </c>
      <c r="G674" s="65" t="str">
        <f ca="1">IFERROR(__xludf.DUMMYFUNCTION("""COMPUTED_VALUE"""),"")</f>
        <v/>
      </c>
      <c r="H674" s="65" t="str">
        <f ca="1">IFERROR(__xludf.DUMMYFUNCTION("""COMPUTED_VALUE"""),"")</f>
        <v/>
      </c>
      <c r="I674" s="65" t="str">
        <f ca="1">IFERROR(__xludf.DUMMYFUNCTION("""COMPUTED_VALUE"""),"")</f>
        <v/>
      </c>
      <c r="J674" s="65" t="str">
        <f ca="1">IFERROR(__xludf.DUMMYFUNCTION("""COMPUTED_VALUE"""),"")</f>
        <v/>
      </c>
      <c r="K674" s="65" t="str">
        <f ca="1">IFERROR(__xludf.DUMMYFUNCTION("""COMPUTED_VALUE"""),"")</f>
        <v/>
      </c>
      <c r="L674" s="65" t="str">
        <f ca="1">IFERROR(__xludf.DUMMYFUNCTION("""COMPUTED_VALUE"""),"")</f>
        <v/>
      </c>
      <c r="M674" s="65" t="str">
        <f ca="1">IFERROR(__xludf.DUMMYFUNCTION("""COMPUTED_VALUE"""),"")</f>
        <v/>
      </c>
      <c r="N674" s="65" t="str">
        <f ca="1">IFERROR(__xludf.DUMMYFUNCTION("""COMPUTED_VALUE"""),"")</f>
        <v/>
      </c>
      <c r="O674" s="65" t="str">
        <f ca="1">IFERROR(__xludf.DUMMYFUNCTION("""COMPUTED_VALUE"""),"")</f>
        <v/>
      </c>
      <c r="P674" s="65" t="str">
        <f ca="1">IFERROR(__xludf.DUMMYFUNCTION("""COMPUTED_VALUE"""),"")</f>
        <v/>
      </c>
      <c r="Q674" s="65" t="str">
        <f ca="1">IFERROR(__xludf.DUMMYFUNCTION("""COMPUTED_VALUE"""),"")</f>
        <v/>
      </c>
      <c r="R674" s="65" t="str">
        <f ca="1">IFERROR(__xludf.DUMMYFUNCTION("""COMPUTED_VALUE"""),"")</f>
        <v/>
      </c>
      <c r="S674" s="65" t="str">
        <f ca="1">IFERROR(__xludf.DUMMYFUNCTION("""COMPUTED_VALUE"""),"")</f>
        <v/>
      </c>
      <c r="T674" s="65" t="str">
        <f ca="1">IFERROR(__xludf.DUMMYFUNCTION("""COMPUTED_VALUE"""),"")</f>
        <v/>
      </c>
      <c r="U674" s="65" t="str">
        <f ca="1">IFERROR(__xludf.DUMMYFUNCTION("""COMPUTED_VALUE"""),"")</f>
        <v/>
      </c>
      <c r="V674" s="65" t="str">
        <f ca="1">IFERROR(__xludf.DUMMYFUNCTION("""COMPUTED_VALUE"""),"")</f>
        <v/>
      </c>
      <c r="W674" s="65" t="str">
        <f ca="1">IFERROR(__xludf.DUMMYFUNCTION("""COMPUTED_VALUE"""),"")</f>
        <v/>
      </c>
      <c r="X674" s="65" t="str">
        <f ca="1">IFERROR(__xludf.DUMMYFUNCTION("""COMPUTED_VALUE"""),"")</f>
        <v/>
      </c>
      <c r="Y674" s="65" t="str">
        <f ca="1">IFERROR(__xludf.DUMMYFUNCTION("""COMPUTED_VALUE"""),"")</f>
        <v/>
      </c>
      <c r="Z674" s="65" t="str">
        <f ca="1">IFERROR(__xludf.DUMMYFUNCTION("""COMPUTED_VALUE"""),"")</f>
        <v/>
      </c>
      <c r="AA674" s="65" t="str">
        <f ca="1">IFERROR(__xludf.DUMMYFUNCTION("""COMPUTED_VALUE"""),"")</f>
        <v/>
      </c>
      <c r="AB674" s="65" t="str">
        <f ca="1">IFERROR(__xludf.DUMMYFUNCTION("""COMPUTED_VALUE"""),"")</f>
        <v/>
      </c>
      <c r="AC674" s="65" t="str">
        <f ca="1">IFERROR(__xludf.DUMMYFUNCTION("""COMPUTED_VALUE"""),"")</f>
        <v/>
      </c>
      <c r="AD674" s="65" t="str">
        <f ca="1">IFERROR(__xludf.DUMMYFUNCTION("""COMPUTED_VALUE"""),"")</f>
        <v/>
      </c>
      <c r="AE674" s="65" t="str">
        <f ca="1">IFERROR(__xludf.DUMMYFUNCTION("""COMPUTED_VALUE"""),"")</f>
        <v/>
      </c>
      <c r="AF674" s="65" t="str">
        <f ca="1">IFERROR(__xludf.DUMMYFUNCTION("""COMPUTED_VALUE"""),"")</f>
        <v/>
      </c>
      <c r="AG674" s="65" t="str">
        <f ca="1">IFERROR(__xludf.DUMMYFUNCTION("""COMPUTED_VALUE"""),"")</f>
        <v/>
      </c>
    </row>
    <row r="675" spans="1:33" ht="13">
      <c r="A675" s="63">
        <v>6</v>
      </c>
      <c r="B675" s="64" t="str">
        <f ca="1">IFERROR(__xludf.DUMMYFUNCTION("""COMPUTED_VALUE"""),"I.E. EDUARDO S. - PANAMERICANA")</f>
        <v>I.E. EDUARDO S. - PANAMERICANA</v>
      </c>
      <c r="C675" s="65">
        <f ca="1">IFERROR(__xludf.DUMMYFUNCTION("""COMPUTED_VALUE"""),5)</f>
        <v>5</v>
      </c>
      <c r="D675" s="66" t="str">
        <f ca="1">IFERROR(__xludf.DUMMYFUNCTION("""COMPUTED_VALUE"""),"Pendiente por Digitar")</f>
        <v>Pendiente por Digitar</v>
      </c>
      <c r="E675" s="65" t="str">
        <f ca="1">IFERROR(__xludf.DUMMYFUNCTION("""COMPUTED_VALUE"""),"")</f>
        <v/>
      </c>
      <c r="F675" s="65" t="str">
        <f ca="1">IFERROR(__xludf.DUMMYFUNCTION("""COMPUTED_VALUE"""),"")</f>
        <v/>
      </c>
      <c r="G675" s="65" t="str">
        <f ca="1">IFERROR(__xludf.DUMMYFUNCTION("""COMPUTED_VALUE"""),"")</f>
        <v/>
      </c>
      <c r="H675" s="65" t="str">
        <f ca="1">IFERROR(__xludf.DUMMYFUNCTION("""COMPUTED_VALUE"""),"")</f>
        <v/>
      </c>
      <c r="I675" s="65" t="str">
        <f ca="1">IFERROR(__xludf.DUMMYFUNCTION("""COMPUTED_VALUE"""),"")</f>
        <v/>
      </c>
      <c r="J675" s="65" t="str">
        <f ca="1">IFERROR(__xludf.DUMMYFUNCTION("""COMPUTED_VALUE"""),"")</f>
        <v/>
      </c>
      <c r="K675" s="65" t="str">
        <f ca="1">IFERROR(__xludf.DUMMYFUNCTION("""COMPUTED_VALUE"""),"")</f>
        <v/>
      </c>
      <c r="L675" s="65" t="str">
        <f ca="1">IFERROR(__xludf.DUMMYFUNCTION("""COMPUTED_VALUE"""),"")</f>
        <v/>
      </c>
      <c r="M675" s="65" t="str">
        <f ca="1">IFERROR(__xludf.DUMMYFUNCTION("""COMPUTED_VALUE"""),"")</f>
        <v/>
      </c>
      <c r="N675" s="65" t="str">
        <f ca="1">IFERROR(__xludf.DUMMYFUNCTION("""COMPUTED_VALUE"""),"")</f>
        <v/>
      </c>
      <c r="O675" s="65" t="str">
        <f ca="1">IFERROR(__xludf.DUMMYFUNCTION("""COMPUTED_VALUE"""),"")</f>
        <v/>
      </c>
      <c r="P675" s="65" t="str">
        <f ca="1">IFERROR(__xludf.DUMMYFUNCTION("""COMPUTED_VALUE"""),"")</f>
        <v/>
      </c>
      <c r="Q675" s="65" t="str">
        <f ca="1">IFERROR(__xludf.DUMMYFUNCTION("""COMPUTED_VALUE"""),"")</f>
        <v/>
      </c>
      <c r="R675" s="65" t="str">
        <f ca="1">IFERROR(__xludf.DUMMYFUNCTION("""COMPUTED_VALUE"""),"")</f>
        <v/>
      </c>
      <c r="S675" s="65" t="str">
        <f ca="1">IFERROR(__xludf.DUMMYFUNCTION("""COMPUTED_VALUE"""),"")</f>
        <v/>
      </c>
      <c r="T675" s="65" t="str">
        <f ca="1">IFERROR(__xludf.DUMMYFUNCTION("""COMPUTED_VALUE"""),"")</f>
        <v/>
      </c>
      <c r="U675" s="65" t="str">
        <f ca="1">IFERROR(__xludf.DUMMYFUNCTION("""COMPUTED_VALUE"""),"")</f>
        <v/>
      </c>
      <c r="V675" s="65" t="str">
        <f ca="1">IFERROR(__xludf.DUMMYFUNCTION("""COMPUTED_VALUE"""),"")</f>
        <v/>
      </c>
      <c r="W675" s="65" t="str">
        <f ca="1">IFERROR(__xludf.DUMMYFUNCTION("""COMPUTED_VALUE"""),"")</f>
        <v/>
      </c>
      <c r="X675" s="65" t="str">
        <f ca="1">IFERROR(__xludf.DUMMYFUNCTION("""COMPUTED_VALUE"""),"")</f>
        <v/>
      </c>
      <c r="Y675" s="65" t="str">
        <f ca="1">IFERROR(__xludf.DUMMYFUNCTION("""COMPUTED_VALUE"""),"")</f>
        <v/>
      </c>
      <c r="Z675" s="65" t="str">
        <f ca="1">IFERROR(__xludf.DUMMYFUNCTION("""COMPUTED_VALUE"""),"")</f>
        <v/>
      </c>
      <c r="AA675" s="65" t="str">
        <f ca="1">IFERROR(__xludf.DUMMYFUNCTION("""COMPUTED_VALUE"""),"")</f>
        <v/>
      </c>
      <c r="AB675" s="65" t="str">
        <f ca="1">IFERROR(__xludf.DUMMYFUNCTION("""COMPUTED_VALUE"""),"")</f>
        <v/>
      </c>
      <c r="AC675" s="65" t="str">
        <f ca="1">IFERROR(__xludf.DUMMYFUNCTION("""COMPUTED_VALUE"""),"")</f>
        <v/>
      </c>
      <c r="AD675" s="65" t="str">
        <f ca="1">IFERROR(__xludf.DUMMYFUNCTION("""COMPUTED_VALUE"""),"")</f>
        <v/>
      </c>
      <c r="AE675" s="65" t="str">
        <f ca="1">IFERROR(__xludf.DUMMYFUNCTION("""COMPUTED_VALUE"""),"")</f>
        <v/>
      </c>
      <c r="AF675" s="65" t="str">
        <f ca="1">IFERROR(__xludf.DUMMYFUNCTION("""COMPUTED_VALUE"""),"")</f>
        <v/>
      </c>
      <c r="AG675" s="65" t="str">
        <f ca="1">IFERROR(__xludf.DUMMYFUNCTION("""COMPUTED_VALUE"""),"")</f>
        <v/>
      </c>
    </row>
    <row r="676" spans="1:33" ht="13">
      <c r="A676" s="63">
        <v>6</v>
      </c>
      <c r="B676" s="64" t="str">
        <f ca="1">IFERROR(__xludf.DUMMYFUNCTION("""COMPUTED_VALUE"""),"I.E. EDUARDO S. - PANAMERICANA")</f>
        <v>I.E. EDUARDO S. - PANAMERICANA</v>
      </c>
      <c r="C676" s="65">
        <f ca="1">IFERROR(__xludf.DUMMYFUNCTION("""COMPUTED_VALUE"""),6)</f>
        <v>6</v>
      </c>
      <c r="D676" s="66" t="str">
        <f ca="1">IFERROR(__xludf.DUMMYFUNCTION("""COMPUTED_VALUE"""),"Pendiente por Digitar")</f>
        <v>Pendiente por Digitar</v>
      </c>
      <c r="E676" s="65" t="str">
        <f ca="1">IFERROR(__xludf.DUMMYFUNCTION("""COMPUTED_VALUE"""),"")</f>
        <v/>
      </c>
      <c r="F676" s="65" t="str">
        <f ca="1">IFERROR(__xludf.DUMMYFUNCTION("""COMPUTED_VALUE"""),"")</f>
        <v/>
      </c>
      <c r="G676" s="65" t="str">
        <f ca="1">IFERROR(__xludf.DUMMYFUNCTION("""COMPUTED_VALUE"""),"")</f>
        <v/>
      </c>
      <c r="H676" s="65" t="str">
        <f ca="1">IFERROR(__xludf.DUMMYFUNCTION("""COMPUTED_VALUE"""),"")</f>
        <v/>
      </c>
      <c r="I676" s="65" t="str">
        <f ca="1">IFERROR(__xludf.DUMMYFUNCTION("""COMPUTED_VALUE"""),"")</f>
        <v/>
      </c>
      <c r="J676" s="65" t="str">
        <f ca="1">IFERROR(__xludf.DUMMYFUNCTION("""COMPUTED_VALUE"""),"")</f>
        <v/>
      </c>
      <c r="K676" s="65" t="str">
        <f ca="1">IFERROR(__xludf.DUMMYFUNCTION("""COMPUTED_VALUE"""),"")</f>
        <v/>
      </c>
      <c r="L676" s="65" t="str">
        <f ca="1">IFERROR(__xludf.DUMMYFUNCTION("""COMPUTED_VALUE"""),"")</f>
        <v/>
      </c>
      <c r="M676" s="65" t="str">
        <f ca="1">IFERROR(__xludf.DUMMYFUNCTION("""COMPUTED_VALUE"""),"")</f>
        <v/>
      </c>
      <c r="N676" s="65" t="str">
        <f ca="1">IFERROR(__xludf.DUMMYFUNCTION("""COMPUTED_VALUE"""),"")</f>
        <v/>
      </c>
      <c r="O676" s="65" t="str">
        <f ca="1">IFERROR(__xludf.DUMMYFUNCTION("""COMPUTED_VALUE"""),"")</f>
        <v/>
      </c>
      <c r="P676" s="65" t="str">
        <f ca="1">IFERROR(__xludf.DUMMYFUNCTION("""COMPUTED_VALUE"""),"")</f>
        <v/>
      </c>
      <c r="Q676" s="65" t="str">
        <f ca="1">IFERROR(__xludf.DUMMYFUNCTION("""COMPUTED_VALUE"""),"")</f>
        <v/>
      </c>
      <c r="R676" s="65" t="str">
        <f ca="1">IFERROR(__xludf.DUMMYFUNCTION("""COMPUTED_VALUE"""),"")</f>
        <v/>
      </c>
      <c r="S676" s="65" t="str">
        <f ca="1">IFERROR(__xludf.DUMMYFUNCTION("""COMPUTED_VALUE"""),"")</f>
        <v/>
      </c>
      <c r="T676" s="65" t="str">
        <f ca="1">IFERROR(__xludf.DUMMYFUNCTION("""COMPUTED_VALUE"""),"")</f>
        <v/>
      </c>
      <c r="U676" s="65" t="str">
        <f ca="1">IFERROR(__xludf.DUMMYFUNCTION("""COMPUTED_VALUE"""),"")</f>
        <v/>
      </c>
      <c r="V676" s="65" t="str">
        <f ca="1">IFERROR(__xludf.DUMMYFUNCTION("""COMPUTED_VALUE"""),"")</f>
        <v/>
      </c>
      <c r="W676" s="65" t="str">
        <f ca="1">IFERROR(__xludf.DUMMYFUNCTION("""COMPUTED_VALUE"""),"")</f>
        <v/>
      </c>
      <c r="X676" s="65" t="str">
        <f ca="1">IFERROR(__xludf.DUMMYFUNCTION("""COMPUTED_VALUE"""),"")</f>
        <v/>
      </c>
      <c r="Y676" s="65" t="str">
        <f ca="1">IFERROR(__xludf.DUMMYFUNCTION("""COMPUTED_VALUE"""),"")</f>
        <v/>
      </c>
      <c r="Z676" s="65" t="str">
        <f ca="1">IFERROR(__xludf.DUMMYFUNCTION("""COMPUTED_VALUE"""),"")</f>
        <v/>
      </c>
      <c r="AA676" s="65" t="str">
        <f ca="1">IFERROR(__xludf.DUMMYFUNCTION("""COMPUTED_VALUE"""),"")</f>
        <v/>
      </c>
      <c r="AB676" s="65" t="str">
        <f ca="1">IFERROR(__xludf.DUMMYFUNCTION("""COMPUTED_VALUE"""),"")</f>
        <v/>
      </c>
      <c r="AC676" s="65" t="str">
        <f ca="1">IFERROR(__xludf.DUMMYFUNCTION("""COMPUTED_VALUE"""),"")</f>
        <v/>
      </c>
      <c r="AD676" s="65" t="str">
        <f ca="1">IFERROR(__xludf.DUMMYFUNCTION("""COMPUTED_VALUE"""),"")</f>
        <v/>
      </c>
      <c r="AE676" s="65" t="str">
        <f ca="1">IFERROR(__xludf.DUMMYFUNCTION("""COMPUTED_VALUE"""),"")</f>
        <v/>
      </c>
      <c r="AF676" s="65" t="str">
        <f ca="1">IFERROR(__xludf.DUMMYFUNCTION("""COMPUTED_VALUE"""),"")</f>
        <v/>
      </c>
      <c r="AG676" s="65" t="str">
        <f ca="1">IFERROR(__xludf.DUMMYFUNCTION("""COMPUTED_VALUE"""),"")</f>
        <v/>
      </c>
    </row>
    <row r="677" spans="1:33" ht="13">
      <c r="A677" s="63">
        <v>6</v>
      </c>
      <c r="B677" s="64" t="str">
        <f ca="1">IFERROR(__xludf.DUMMYFUNCTION("""COMPUTED_VALUE"""),"I.E. EDUARDO S. - PANAMERICANA")</f>
        <v>I.E. EDUARDO S. - PANAMERICANA</v>
      </c>
      <c r="C677" s="65">
        <f ca="1">IFERROR(__xludf.DUMMYFUNCTION("""COMPUTED_VALUE"""),7)</f>
        <v>7</v>
      </c>
      <c r="D677" s="66" t="str">
        <f ca="1">IFERROR(__xludf.DUMMYFUNCTION("""COMPUTED_VALUE"""),"Pendiente por Digitar")</f>
        <v>Pendiente por Digitar</v>
      </c>
      <c r="E677" s="65" t="str">
        <f ca="1">IFERROR(__xludf.DUMMYFUNCTION("""COMPUTED_VALUE"""),"")</f>
        <v/>
      </c>
      <c r="F677" s="65" t="str">
        <f ca="1">IFERROR(__xludf.DUMMYFUNCTION("""COMPUTED_VALUE"""),"")</f>
        <v/>
      </c>
      <c r="G677" s="65" t="str">
        <f ca="1">IFERROR(__xludf.DUMMYFUNCTION("""COMPUTED_VALUE"""),"")</f>
        <v/>
      </c>
      <c r="H677" s="65" t="str">
        <f ca="1">IFERROR(__xludf.DUMMYFUNCTION("""COMPUTED_VALUE"""),"")</f>
        <v/>
      </c>
      <c r="I677" s="65" t="str">
        <f ca="1">IFERROR(__xludf.DUMMYFUNCTION("""COMPUTED_VALUE"""),"")</f>
        <v/>
      </c>
      <c r="J677" s="65" t="str">
        <f ca="1">IFERROR(__xludf.DUMMYFUNCTION("""COMPUTED_VALUE"""),"")</f>
        <v/>
      </c>
      <c r="K677" s="65" t="str">
        <f ca="1">IFERROR(__xludf.DUMMYFUNCTION("""COMPUTED_VALUE"""),"")</f>
        <v/>
      </c>
      <c r="L677" s="65" t="str">
        <f ca="1">IFERROR(__xludf.DUMMYFUNCTION("""COMPUTED_VALUE"""),"")</f>
        <v/>
      </c>
      <c r="M677" s="65" t="str">
        <f ca="1">IFERROR(__xludf.DUMMYFUNCTION("""COMPUTED_VALUE"""),"")</f>
        <v/>
      </c>
      <c r="N677" s="65" t="str">
        <f ca="1">IFERROR(__xludf.DUMMYFUNCTION("""COMPUTED_VALUE"""),"")</f>
        <v/>
      </c>
      <c r="O677" s="65" t="str">
        <f ca="1">IFERROR(__xludf.DUMMYFUNCTION("""COMPUTED_VALUE"""),"")</f>
        <v/>
      </c>
      <c r="P677" s="65" t="str">
        <f ca="1">IFERROR(__xludf.DUMMYFUNCTION("""COMPUTED_VALUE"""),"")</f>
        <v/>
      </c>
      <c r="Q677" s="65" t="str">
        <f ca="1">IFERROR(__xludf.DUMMYFUNCTION("""COMPUTED_VALUE"""),"")</f>
        <v/>
      </c>
      <c r="R677" s="65" t="str">
        <f ca="1">IFERROR(__xludf.DUMMYFUNCTION("""COMPUTED_VALUE"""),"")</f>
        <v/>
      </c>
      <c r="S677" s="65" t="str">
        <f ca="1">IFERROR(__xludf.DUMMYFUNCTION("""COMPUTED_VALUE"""),"")</f>
        <v/>
      </c>
      <c r="T677" s="65" t="str">
        <f ca="1">IFERROR(__xludf.DUMMYFUNCTION("""COMPUTED_VALUE"""),"")</f>
        <v/>
      </c>
      <c r="U677" s="65" t="str">
        <f ca="1">IFERROR(__xludf.DUMMYFUNCTION("""COMPUTED_VALUE"""),"")</f>
        <v/>
      </c>
      <c r="V677" s="65" t="str">
        <f ca="1">IFERROR(__xludf.DUMMYFUNCTION("""COMPUTED_VALUE"""),"")</f>
        <v/>
      </c>
      <c r="W677" s="65" t="str">
        <f ca="1">IFERROR(__xludf.DUMMYFUNCTION("""COMPUTED_VALUE"""),"")</f>
        <v/>
      </c>
      <c r="X677" s="65" t="str">
        <f ca="1">IFERROR(__xludf.DUMMYFUNCTION("""COMPUTED_VALUE"""),"")</f>
        <v/>
      </c>
      <c r="Y677" s="65" t="str">
        <f ca="1">IFERROR(__xludf.DUMMYFUNCTION("""COMPUTED_VALUE"""),"")</f>
        <v/>
      </c>
      <c r="Z677" s="65" t="str">
        <f ca="1">IFERROR(__xludf.DUMMYFUNCTION("""COMPUTED_VALUE"""),"")</f>
        <v/>
      </c>
      <c r="AA677" s="65" t="str">
        <f ca="1">IFERROR(__xludf.DUMMYFUNCTION("""COMPUTED_VALUE"""),"")</f>
        <v/>
      </c>
      <c r="AB677" s="65" t="str">
        <f ca="1">IFERROR(__xludf.DUMMYFUNCTION("""COMPUTED_VALUE"""),"")</f>
        <v/>
      </c>
      <c r="AC677" s="65" t="str">
        <f ca="1">IFERROR(__xludf.DUMMYFUNCTION("""COMPUTED_VALUE"""),"")</f>
        <v/>
      </c>
      <c r="AD677" s="65" t="str">
        <f ca="1">IFERROR(__xludf.DUMMYFUNCTION("""COMPUTED_VALUE"""),"")</f>
        <v/>
      </c>
      <c r="AE677" s="65" t="str">
        <f ca="1">IFERROR(__xludf.DUMMYFUNCTION("""COMPUTED_VALUE"""),"")</f>
        <v/>
      </c>
      <c r="AF677" s="65" t="str">
        <f ca="1">IFERROR(__xludf.DUMMYFUNCTION("""COMPUTED_VALUE"""),"")</f>
        <v/>
      </c>
      <c r="AG677" s="65" t="str">
        <f ca="1">IFERROR(__xludf.DUMMYFUNCTION("""COMPUTED_VALUE"""),"")</f>
        <v/>
      </c>
    </row>
    <row r="678" spans="1:33" ht="13">
      <c r="A678" s="63">
        <v>6</v>
      </c>
      <c r="B678" s="64" t="str">
        <f ca="1">IFERROR(__xludf.DUMMYFUNCTION("""COMPUTED_VALUE"""),"I.E. EDUARDO S. - PANAMERICANA")</f>
        <v>I.E. EDUARDO S. - PANAMERICANA</v>
      </c>
      <c r="C678" s="65">
        <f ca="1">IFERROR(__xludf.DUMMYFUNCTION("""COMPUTED_VALUE"""),8)</f>
        <v>8</v>
      </c>
      <c r="D678" s="66" t="str">
        <f ca="1">IFERROR(__xludf.DUMMYFUNCTION("""COMPUTED_VALUE"""),"Pendiente por Digitar")</f>
        <v>Pendiente por Digitar</v>
      </c>
      <c r="E678" s="65" t="str">
        <f ca="1">IFERROR(__xludf.DUMMYFUNCTION("""COMPUTED_VALUE"""),"")</f>
        <v/>
      </c>
      <c r="F678" s="65" t="str">
        <f ca="1">IFERROR(__xludf.DUMMYFUNCTION("""COMPUTED_VALUE"""),"")</f>
        <v/>
      </c>
      <c r="G678" s="65" t="str">
        <f ca="1">IFERROR(__xludf.DUMMYFUNCTION("""COMPUTED_VALUE"""),"")</f>
        <v/>
      </c>
      <c r="H678" s="65" t="str">
        <f ca="1">IFERROR(__xludf.DUMMYFUNCTION("""COMPUTED_VALUE"""),"")</f>
        <v/>
      </c>
      <c r="I678" s="65" t="str">
        <f ca="1">IFERROR(__xludf.DUMMYFUNCTION("""COMPUTED_VALUE"""),"")</f>
        <v/>
      </c>
      <c r="J678" s="65" t="str">
        <f ca="1">IFERROR(__xludf.DUMMYFUNCTION("""COMPUTED_VALUE"""),"")</f>
        <v/>
      </c>
      <c r="K678" s="65" t="str">
        <f ca="1">IFERROR(__xludf.DUMMYFUNCTION("""COMPUTED_VALUE"""),"")</f>
        <v/>
      </c>
      <c r="L678" s="65" t="str">
        <f ca="1">IFERROR(__xludf.DUMMYFUNCTION("""COMPUTED_VALUE"""),"")</f>
        <v/>
      </c>
      <c r="M678" s="65" t="str">
        <f ca="1">IFERROR(__xludf.DUMMYFUNCTION("""COMPUTED_VALUE"""),"")</f>
        <v/>
      </c>
      <c r="N678" s="65" t="str">
        <f ca="1">IFERROR(__xludf.DUMMYFUNCTION("""COMPUTED_VALUE"""),"")</f>
        <v/>
      </c>
      <c r="O678" s="65" t="str">
        <f ca="1">IFERROR(__xludf.DUMMYFUNCTION("""COMPUTED_VALUE"""),"")</f>
        <v/>
      </c>
      <c r="P678" s="65" t="str">
        <f ca="1">IFERROR(__xludf.DUMMYFUNCTION("""COMPUTED_VALUE"""),"")</f>
        <v/>
      </c>
      <c r="Q678" s="65" t="str">
        <f ca="1">IFERROR(__xludf.DUMMYFUNCTION("""COMPUTED_VALUE"""),"")</f>
        <v/>
      </c>
      <c r="R678" s="65" t="str">
        <f ca="1">IFERROR(__xludf.DUMMYFUNCTION("""COMPUTED_VALUE"""),"")</f>
        <v/>
      </c>
      <c r="S678" s="65" t="str">
        <f ca="1">IFERROR(__xludf.DUMMYFUNCTION("""COMPUTED_VALUE"""),"")</f>
        <v/>
      </c>
      <c r="T678" s="65" t="str">
        <f ca="1">IFERROR(__xludf.DUMMYFUNCTION("""COMPUTED_VALUE"""),"")</f>
        <v/>
      </c>
      <c r="U678" s="65" t="str">
        <f ca="1">IFERROR(__xludf.DUMMYFUNCTION("""COMPUTED_VALUE"""),"")</f>
        <v/>
      </c>
      <c r="V678" s="65" t="str">
        <f ca="1">IFERROR(__xludf.DUMMYFUNCTION("""COMPUTED_VALUE"""),"")</f>
        <v/>
      </c>
      <c r="W678" s="65" t="str">
        <f ca="1">IFERROR(__xludf.DUMMYFUNCTION("""COMPUTED_VALUE"""),"")</f>
        <v/>
      </c>
      <c r="X678" s="65" t="str">
        <f ca="1">IFERROR(__xludf.DUMMYFUNCTION("""COMPUTED_VALUE"""),"")</f>
        <v/>
      </c>
      <c r="Y678" s="65" t="str">
        <f ca="1">IFERROR(__xludf.DUMMYFUNCTION("""COMPUTED_VALUE"""),"")</f>
        <v/>
      </c>
      <c r="Z678" s="65" t="str">
        <f ca="1">IFERROR(__xludf.DUMMYFUNCTION("""COMPUTED_VALUE"""),"")</f>
        <v/>
      </c>
      <c r="AA678" s="65" t="str">
        <f ca="1">IFERROR(__xludf.DUMMYFUNCTION("""COMPUTED_VALUE"""),"")</f>
        <v/>
      </c>
      <c r="AB678" s="65" t="str">
        <f ca="1">IFERROR(__xludf.DUMMYFUNCTION("""COMPUTED_VALUE"""),"")</f>
        <v/>
      </c>
      <c r="AC678" s="65" t="str">
        <f ca="1">IFERROR(__xludf.DUMMYFUNCTION("""COMPUTED_VALUE"""),"")</f>
        <v/>
      </c>
      <c r="AD678" s="65" t="str">
        <f ca="1">IFERROR(__xludf.DUMMYFUNCTION("""COMPUTED_VALUE"""),"")</f>
        <v/>
      </c>
      <c r="AE678" s="65" t="str">
        <f ca="1">IFERROR(__xludf.DUMMYFUNCTION("""COMPUTED_VALUE"""),"")</f>
        <v/>
      </c>
      <c r="AF678" s="65" t="str">
        <f ca="1">IFERROR(__xludf.DUMMYFUNCTION("""COMPUTED_VALUE"""),"")</f>
        <v/>
      </c>
      <c r="AG678" s="65" t="str">
        <f ca="1">IFERROR(__xludf.DUMMYFUNCTION("""COMPUTED_VALUE"""),"")</f>
        <v/>
      </c>
    </row>
    <row r="679" spans="1:33" ht="13">
      <c r="A679" s="63">
        <v>6</v>
      </c>
      <c r="B679" s="99" t="str">
        <f ca="1">IFERROR(__xludf.DUMMYFUNCTION("""COMPUTED_VALUE"""),"I.E. EDUARDO S. - PANAMERICANA")</f>
        <v>I.E. EDUARDO S. - PANAMERICANA</v>
      </c>
      <c r="C679" s="65">
        <f ca="1">IFERROR(__xludf.DUMMYFUNCTION("""COMPUTED_VALUE"""),9)</f>
        <v>9</v>
      </c>
      <c r="D679" s="66" t="str">
        <f ca="1">IFERROR(__xludf.DUMMYFUNCTION("""COMPUTED_VALUE"""),"Pendiente por Digitar")</f>
        <v>Pendiente por Digitar</v>
      </c>
      <c r="E679" s="65" t="str">
        <f ca="1">IFERROR(__xludf.DUMMYFUNCTION("""COMPUTED_VALUE"""),"")</f>
        <v/>
      </c>
      <c r="F679" s="65" t="str">
        <f ca="1">IFERROR(__xludf.DUMMYFUNCTION("""COMPUTED_VALUE"""),"")</f>
        <v/>
      </c>
      <c r="G679" s="65" t="str">
        <f ca="1">IFERROR(__xludf.DUMMYFUNCTION("""COMPUTED_VALUE"""),"")</f>
        <v/>
      </c>
      <c r="H679" s="65" t="str">
        <f ca="1">IFERROR(__xludf.DUMMYFUNCTION("""COMPUTED_VALUE"""),"")</f>
        <v/>
      </c>
      <c r="I679" s="65" t="str">
        <f ca="1">IFERROR(__xludf.DUMMYFUNCTION("""COMPUTED_VALUE"""),"")</f>
        <v/>
      </c>
      <c r="J679" s="65" t="str">
        <f ca="1">IFERROR(__xludf.DUMMYFUNCTION("""COMPUTED_VALUE"""),"")</f>
        <v/>
      </c>
      <c r="K679" s="65" t="str">
        <f ca="1">IFERROR(__xludf.DUMMYFUNCTION("""COMPUTED_VALUE"""),"")</f>
        <v/>
      </c>
      <c r="L679" s="65" t="str">
        <f ca="1">IFERROR(__xludf.DUMMYFUNCTION("""COMPUTED_VALUE"""),"")</f>
        <v/>
      </c>
      <c r="M679" s="65" t="str">
        <f ca="1">IFERROR(__xludf.DUMMYFUNCTION("""COMPUTED_VALUE"""),"")</f>
        <v/>
      </c>
      <c r="N679" s="65" t="str">
        <f ca="1">IFERROR(__xludf.DUMMYFUNCTION("""COMPUTED_VALUE"""),"")</f>
        <v/>
      </c>
      <c r="O679" s="65" t="str">
        <f ca="1">IFERROR(__xludf.DUMMYFUNCTION("""COMPUTED_VALUE"""),"")</f>
        <v/>
      </c>
      <c r="P679" s="65" t="str">
        <f ca="1">IFERROR(__xludf.DUMMYFUNCTION("""COMPUTED_VALUE"""),"")</f>
        <v/>
      </c>
      <c r="Q679" s="65" t="str">
        <f ca="1">IFERROR(__xludf.DUMMYFUNCTION("""COMPUTED_VALUE"""),"")</f>
        <v/>
      </c>
      <c r="R679" s="65" t="str">
        <f ca="1">IFERROR(__xludf.DUMMYFUNCTION("""COMPUTED_VALUE"""),"")</f>
        <v/>
      </c>
      <c r="S679" s="65" t="str">
        <f ca="1">IFERROR(__xludf.DUMMYFUNCTION("""COMPUTED_VALUE"""),"")</f>
        <v/>
      </c>
      <c r="T679" s="65" t="str">
        <f ca="1">IFERROR(__xludf.DUMMYFUNCTION("""COMPUTED_VALUE"""),"")</f>
        <v/>
      </c>
      <c r="U679" s="65" t="str">
        <f ca="1">IFERROR(__xludf.DUMMYFUNCTION("""COMPUTED_VALUE"""),"")</f>
        <v/>
      </c>
      <c r="V679" s="65" t="str">
        <f ca="1">IFERROR(__xludf.DUMMYFUNCTION("""COMPUTED_VALUE"""),"")</f>
        <v/>
      </c>
      <c r="W679" s="65" t="str">
        <f ca="1">IFERROR(__xludf.DUMMYFUNCTION("""COMPUTED_VALUE"""),"")</f>
        <v/>
      </c>
      <c r="X679" s="65" t="str">
        <f ca="1">IFERROR(__xludf.DUMMYFUNCTION("""COMPUTED_VALUE"""),"")</f>
        <v/>
      </c>
      <c r="Y679" s="65" t="str">
        <f ca="1">IFERROR(__xludf.DUMMYFUNCTION("""COMPUTED_VALUE"""),"")</f>
        <v/>
      </c>
      <c r="Z679" s="65" t="str">
        <f ca="1">IFERROR(__xludf.DUMMYFUNCTION("""COMPUTED_VALUE"""),"")</f>
        <v/>
      </c>
      <c r="AA679" s="65" t="str">
        <f ca="1">IFERROR(__xludf.DUMMYFUNCTION("""COMPUTED_VALUE"""),"")</f>
        <v/>
      </c>
      <c r="AB679" s="65" t="str">
        <f ca="1">IFERROR(__xludf.DUMMYFUNCTION("""COMPUTED_VALUE"""),"")</f>
        <v/>
      </c>
      <c r="AC679" s="65" t="str">
        <f ca="1">IFERROR(__xludf.DUMMYFUNCTION("""COMPUTED_VALUE"""),"")</f>
        <v/>
      </c>
      <c r="AD679" s="65" t="str">
        <f ca="1">IFERROR(__xludf.DUMMYFUNCTION("""COMPUTED_VALUE"""),"")</f>
        <v/>
      </c>
      <c r="AE679" s="65" t="str">
        <f ca="1">IFERROR(__xludf.DUMMYFUNCTION("""COMPUTED_VALUE"""),"")</f>
        <v/>
      </c>
      <c r="AF679" s="65" t="str">
        <f ca="1">IFERROR(__xludf.DUMMYFUNCTION("""COMPUTED_VALUE"""),"")</f>
        <v/>
      </c>
      <c r="AG679" s="65" t="str">
        <f ca="1">IFERROR(__xludf.DUMMYFUNCTION("""COMPUTED_VALUE"""),"")</f>
        <v/>
      </c>
    </row>
    <row r="680" spans="1:33" ht="13">
      <c r="A680" s="63">
        <v>6</v>
      </c>
      <c r="B680" s="64" t="str">
        <f ca="1">IFERROR(__xludf.DUMMYFUNCTION("""COMPUTED_VALUE"""),"I.E. EDUARDO S. - PANAMERICANA")</f>
        <v>I.E. EDUARDO S. - PANAMERICANA</v>
      </c>
      <c r="C680" s="65">
        <f ca="1">IFERROR(__xludf.DUMMYFUNCTION("""COMPUTED_VALUE"""),10)</f>
        <v>10</v>
      </c>
      <c r="D680" s="66" t="str">
        <f ca="1">IFERROR(__xludf.DUMMYFUNCTION("""COMPUTED_VALUE"""),"Pendiente por Digitar")</f>
        <v>Pendiente por Digitar</v>
      </c>
      <c r="E680" s="65" t="str">
        <f ca="1">IFERROR(__xludf.DUMMYFUNCTION("""COMPUTED_VALUE"""),"")</f>
        <v/>
      </c>
      <c r="F680" s="65" t="str">
        <f ca="1">IFERROR(__xludf.DUMMYFUNCTION("""COMPUTED_VALUE"""),"")</f>
        <v/>
      </c>
      <c r="G680" s="65" t="str">
        <f ca="1">IFERROR(__xludf.DUMMYFUNCTION("""COMPUTED_VALUE"""),"")</f>
        <v/>
      </c>
      <c r="H680" s="65" t="str">
        <f ca="1">IFERROR(__xludf.DUMMYFUNCTION("""COMPUTED_VALUE"""),"")</f>
        <v/>
      </c>
      <c r="I680" s="65" t="str">
        <f ca="1">IFERROR(__xludf.DUMMYFUNCTION("""COMPUTED_VALUE"""),"")</f>
        <v/>
      </c>
      <c r="J680" s="65" t="str">
        <f ca="1">IFERROR(__xludf.DUMMYFUNCTION("""COMPUTED_VALUE"""),"")</f>
        <v/>
      </c>
      <c r="K680" s="65" t="str">
        <f ca="1">IFERROR(__xludf.DUMMYFUNCTION("""COMPUTED_VALUE"""),"")</f>
        <v/>
      </c>
      <c r="L680" s="65" t="str">
        <f ca="1">IFERROR(__xludf.DUMMYFUNCTION("""COMPUTED_VALUE"""),"")</f>
        <v/>
      </c>
      <c r="M680" s="65" t="str">
        <f ca="1">IFERROR(__xludf.DUMMYFUNCTION("""COMPUTED_VALUE"""),"")</f>
        <v/>
      </c>
      <c r="N680" s="65" t="str">
        <f ca="1">IFERROR(__xludf.DUMMYFUNCTION("""COMPUTED_VALUE"""),"")</f>
        <v/>
      </c>
      <c r="O680" s="65" t="str">
        <f ca="1">IFERROR(__xludf.DUMMYFUNCTION("""COMPUTED_VALUE"""),"")</f>
        <v/>
      </c>
      <c r="P680" s="65" t="str">
        <f ca="1">IFERROR(__xludf.DUMMYFUNCTION("""COMPUTED_VALUE"""),"")</f>
        <v/>
      </c>
      <c r="Q680" s="65" t="str">
        <f ca="1">IFERROR(__xludf.DUMMYFUNCTION("""COMPUTED_VALUE"""),"")</f>
        <v/>
      </c>
      <c r="R680" s="65" t="str">
        <f ca="1">IFERROR(__xludf.DUMMYFUNCTION("""COMPUTED_VALUE"""),"")</f>
        <v/>
      </c>
      <c r="S680" s="65" t="str">
        <f ca="1">IFERROR(__xludf.DUMMYFUNCTION("""COMPUTED_VALUE"""),"")</f>
        <v/>
      </c>
      <c r="T680" s="65" t="str">
        <f ca="1">IFERROR(__xludf.DUMMYFUNCTION("""COMPUTED_VALUE"""),"")</f>
        <v/>
      </c>
      <c r="U680" s="65" t="str">
        <f ca="1">IFERROR(__xludf.DUMMYFUNCTION("""COMPUTED_VALUE"""),"")</f>
        <v/>
      </c>
      <c r="V680" s="65" t="str">
        <f ca="1">IFERROR(__xludf.DUMMYFUNCTION("""COMPUTED_VALUE"""),"")</f>
        <v/>
      </c>
      <c r="W680" s="65" t="str">
        <f ca="1">IFERROR(__xludf.DUMMYFUNCTION("""COMPUTED_VALUE"""),"")</f>
        <v/>
      </c>
      <c r="X680" s="65" t="str">
        <f ca="1">IFERROR(__xludf.DUMMYFUNCTION("""COMPUTED_VALUE"""),"")</f>
        <v/>
      </c>
      <c r="Y680" s="65" t="str">
        <f ca="1">IFERROR(__xludf.DUMMYFUNCTION("""COMPUTED_VALUE"""),"")</f>
        <v/>
      </c>
      <c r="Z680" s="65" t="str">
        <f ca="1">IFERROR(__xludf.DUMMYFUNCTION("""COMPUTED_VALUE"""),"")</f>
        <v/>
      </c>
      <c r="AA680" s="65" t="str">
        <f ca="1">IFERROR(__xludf.DUMMYFUNCTION("""COMPUTED_VALUE"""),"")</f>
        <v/>
      </c>
      <c r="AB680" s="65" t="str">
        <f ca="1">IFERROR(__xludf.DUMMYFUNCTION("""COMPUTED_VALUE"""),"")</f>
        <v/>
      </c>
      <c r="AC680" s="65" t="str">
        <f ca="1">IFERROR(__xludf.DUMMYFUNCTION("""COMPUTED_VALUE"""),"")</f>
        <v/>
      </c>
      <c r="AD680" s="65" t="str">
        <f ca="1">IFERROR(__xludf.DUMMYFUNCTION("""COMPUTED_VALUE"""),"")</f>
        <v/>
      </c>
      <c r="AE680" s="65" t="str">
        <f ca="1">IFERROR(__xludf.DUMMYFUNCTION("""COMPUTED_VALUE"""),"")</f>
        <v/>
      </c>
      <c r="AF680" s="65" t="str">
        <f ca="1">IFERROR(__xludf.DUMMYFUNCTION("""COMPUTED_VALUE"""),"")</f>
        <v/>
      </c>
      <c r="AG680" s="65" t="str">
        <f ca="1">IFERROR(__xludf.DUMMYFUNCTION("""COMPUTED_VALUE"""),"")</f>
        <v/>
      </c>
    </row>
    <row r="681" spans="1:33" ht="13">
      <c r="A681" s="63">
        <v>6</v>
      </c>
      <c r="B681" s="64" t="str">
        <f ca="1">IFERROR(__xludf.DUMMYFUNCTION("""COMPUTED_VALUE"""),"I.E. EDUARDO S. - PANAMERICANA")</f>
        <v>I.E. EDUARDO S. - PANAMERICANA</v>
      </c>
      <c r="C681" s="65">
        <f ca="1">IFERROR(__xludf.DUMMYFUNCTION("""COMPUTED_VALUE"""),11)</f>
        <v>11</v>
      </c>
      <c r="D681" s="66" t="str">
        <f ca="1">IFERROR(__xludf.DUMMYFUNCTION("""COMPUTED_VALUE"""),"Pendiente por Digitar")</f>
        <v>Pendiente por Digitar</v>
      </c>
      <c r="E681" s="65" t="str">
        <f ca="1">IFERROR(__xludf.DUMMYFUNCTION("""COMPUTED_VALUE"""),"")</f>
        <v/>
      </c>
      <c r="F681" s="65" t="str">
        <f ca="1">IFERROR(__xludf.DUMMYFUNCTION("""COMPUTED_VALUE"""),"")</f>
        <v/>
      </c>
      <c r="G681" s="65" t="str">
        <f ca="1">IFERROR(__xludf.DUMMYFUNCTION("""COMPUTED_VALUE"""),"")</f>
        <v/>
      </c>
      <c r="H681" s="65" t="str">
        <f ca="1">IFERROR(__xludf.DUMMYFUNCTION("""COMPUTED_VALUE"""),"")</f>
        <v/>
      </c>
      <c r="I681" s="65" t="str">
        <f ca="1">IFERROR(__xludf.DUMMYFUNCTION("""COMPUTED_VALUE"""),"")</f>
        <v/>
      </c>
      <c r="J681" s="65" t="str">
        <f ca="1">IFERROR(__xludf.DUMMYFUNCTION("""COMPUTED_VALUE"""),"")</f>
        <v/>
      </c>
      <c r="K681" s="65" t="str">
        <f ca="1">IFERROR(__xludf.DUMMYFUNCTION("""COMPUTED_VALUE"""),"")</f>
        <v/>
      </c>
      <c r="L681" s="65" t="str">
        <f ca="1">IFERROR(__xludf.DUMMYFUNCTION("""COMPUTED_VALUE"""),"")</f>
        <v/>
      </c>
      <c r="M681" s="65" t="str">
        <f ca="1">IFERROR(__xludf.DUMMYFUNCTION("""COMPUTED_VALUE"""),"")</f>
        <v/>
      </c>
      <c r="N681" s="65" t="str">
        <f ca="1">IFERROR(__xludf.DUMMYFUNCTION("""COMPUTED_VALUE"""),"")</f>
        <v/>
      </c>
      <c r="O681" s="65" t="str">
        <f ca="1">IFERROR(__xludf.DUMMYFUNCTION("""COMPUTED_VALUE"""),"")</f>
        <v/>
      </c>
      <c r="P681" s="65" t="str">
        <f ca="1">IFERROR(__xludf.DUMMYFUNCTION("""COMPUTED_VALUE"""),"")</f>
        <v/>
      </c>
      <c r="Q681" s="65" t="str">
        <f ca="1">IFERROR(__xludf.DUMMYFUNCTION("""COMPUTED_VALUE"""),"")</f>
        <v/>
      </c>
      <c r="R681" s="65" t="str">
        <f ca="1">IFERROR(__xludf.DUMMYFUNCTION("""COMPUTED_VALUE"""),"")</f>
        <v/>
      </c>
      <c r="S681" s="65" t="str">
        <f ca="1">IFERROR(__xludf.DUMMYFUNCTION("""COMPUTED_VALUE"""),"")</f>
        <v/>
      </c>
      <c r="T681" s="65" t="str">
        <f ca="1">IFERROR(__xludf.DUMMYFUNCTION("""COMPUTED_VALUE"""),"")</f>
        <v/>
      </c>
      <c r="U681" s="65" t="str">
        <f ca="1">IFERROR(__xludf.DUMMYFUNCTION("""COMPUTED_VALUE"""),"")</f>
        <v/>
      </c>
      <c r="V681" s="65" t="str">
        <f ca="1">IFERROR(__xludf.DUMMYFUNCTION("""COMPUTED_VALUE"""),"")</f>
        <v/>
      </c>
      <c r="W681" s="65" t="str">
        <f ca="1">IFERROR(__xludf.DUMMYFUNCTION("""COMPUTED_VALUE"""),"")</f>
        <v/>
      </c>
      <c r="X681" s="65" t="str">
        <f ca="1">IFERROR(__xludf.DUMMYFUNCTION("""COMPUTED_VALUE"""),"")</f>
        <v/>
      </c>
      <c r="Y681" s="65" t="str">
        <f ca="1">IFERROR(__xludf.DUMMYFUNCTION("""COMPUTED_VALUE"""),"")</f>
        <v/>
      </c>
      <c r="Z681" s="65" t="str">
        <f ca="1">IFERROR(__xludf.DUMMYFUNCTION("""COMPUTED_VALUE"""),"")</f>
        <v/>
      </c>
      <c r="AA681" s="65" t="str">
        <f ca="1">IFERROR(__xludf.DUMMYFUNCTION("""COMPUTED_VALUE"""),"")</f>
        <v/>
      </c>
      <c r="AB681" s="65" t="str">
        <f ca="1">IFERROR(__xludf.DUMMYFUNCTION("""COMPUTED_VALUE"""),"")</f>
        <v/>
      </c>
      <c r="AC681" s="65" t="str">
        <f ca="1">IFERROR(__xludf.DUMMYFUNCTION("""COMPUTED_VALUE"""),"")</f>
        <v/>
      </c>
      <c r="AD681" s="65" t="str">
        <f ca="1">IFERROR(__xludf.DUMMYFUNCTION("""COMPUTED_VALUE"""),"")</f>
        <v/>
      </c>
      <c r="AE681" s="65" t="str">
        <f ca="1">IFERROR(__xludf.DUMMYFUNCTION("""COMPUTED_VALUE"""),"")</f>
        <v/>
      </c>
      <c r="AF681" s="65" t="str">
        <f ca="1">IFERROR(__xludf.DUMMYFUNCTION("""COMPUTED_VALUE"""),"")</f>
        <v/>
      </c>
      <c r="AG681" s="65" t="str">
        <f ca="1">IFERROR(__xludf.DUMMYFUNCTION("""COMPUTED_VALUE"""),"")</f>
        <v/>
      </c>
    </row>
    <row r="682" spans="1:33" ht="13">
      <c r="A682" s="63">
        <v>6</v>
      </c>
      <c r="B682" s="64" t="str">
        <f ca="1">IFERROR(__xludf.DUMMYFUNCTION("""COMPUTED_VALUE"""),"I.E. EDUARDO S. - PANAMERICANA")</f>
        <v>I.E. EDUARDO S. - PANAMERICANA</v>
      </c>
      <c r="C682" s="65">
        <f ca="1">IFERROR(__xludf.DUMMYFUNCTION("""COMPUTED_VALUE"""),12)</f>
        <v>12</v>
      </c>
      <c r="D682" s="66" t="str">
        <f ca="1">IFERROR(__xludf.DUMMYFUNCTION("""COMPUTED_VALUE"""),"Pendiente por Digitar")</f>
        <v>Pendiente por Digitar</v>
      </c>
      <c r="E682" s="65" t="str">
        <f ca="1">IFERROR(__xludf.DUMMYFUNCTION("""COMPUTED_VALUE"""),"")</f>
        <v/>
      </c>
      <c r="F682" s="65" t="str">
        <f ca="1">IFERROR(__xludf.DUMMYFUNCTION("""COMPUTED_VALUE"""),"")</f>
        <v/>
      </c>
      <c r="G682" s="65" t="str">
        <f ca="1">IFERROR(__xludf.DUMMYFUNCTION("""COMPUTED_VALUE"""),"")</f>
        <v/>
      </c>
      <c r="H682" s="65" t="str">
        <f ca="1">IFERROR(__xludf.DUMMYFUNCTION("""COMPUTED_VALUE"""),"")</f>
        <v/>
      </c>
      <c r="I682" s="65" t="str">
        <f ca="1">IFERROR(__xludf.DUMMYFUNCTION("""COMPUTED_VALUE"""),"")</f>
        <v/>
      </c>
      <c r="J682" s="65" t="str">
        <f ca="1">IFERROR(__xludf.DUMMYFUNCTION("""COMPUTED_VALUE"""),"")</f>
        <v/>
      </c>
      <c r="K682" s="65" t="str">
        <f ca="1">IFERROR(__xludf.DUMMYFUNCTION("""COMPUTED_VALUE"""),"")</f>
        <v/>
      </c>
      <c r="L682" s="65" t="str">
        <f ca="1">IFERROR(__xludf.DUMMYFUNCTION("""COMPUTED_VALUE"""),"")</f>
        <v/>
      </c>
      <c r="M682" s="65" t="str">
        <f ca="1">IFERROR(__xludf.DUMMYFUNCTION("""COMPUTED_VALUE"""),"")</f>
        <v/>
      </c>
      <c r="N682" s="65" t="str">
        <f ca="1">IFERROR(__xludf.DUMMYFUNCTION("""COMPUTED_VALUE"""),"")</f>
        <v/>
      </c>
      <c r="O682" s="65" t="str">
        <f ca="1">IFERROR(__xludf.DUMMYFUNCTION("""COMPUTED_VALUE"""),"")</f>
        <v/>
      </c>
      <c r="P682" s="65" t="str">
        <f ca="1">IFERROR(__xludf.DUMMYFUNCTION("""COMPUTED_VALUE"""),"")</f>
        <v/>
      </c>
      <c r="Q682" s="65" t="str">
        <f ca="1">IFERROR(__xludf.DUMMYFUNCTION("""COMPUTED_VALUE"""),"")</f>
        <v/>
      </c>
      <c r="R682" s="65" t="str">
        <f ca="1">IFERROR(__xludf.DUMMYFUNCTION("""COMPUTED_VALUE"""),"")</f>
        <v/>
      </c>
      <c r="S682" s="65" t="str">
        <f ca="1">IFERROR(__xludf.DUMMYFUNCTION("""COMPUTED_VALUE"""),"")</f>
        <v/>
      </c>
      <c r="T682" s="65" t="str">
        <f ca="1">IFERROR(__xludf.DUMMYFUNCTION("""COMPUTED_VALUE"""),"")</f>
        <v/>
      </c>
      <c r="U682" s="65" t="str">
        <f ca="1">IFERROR(__xludf.DUMMYFUNCTION("""COMPUTED_VALUE"""),"")</f>
        <v/>
      </c>
      <c r="V682" s="65" t="str">
        <f ca="1">IFERROR(__xludf.DUMMYFUNCTION("""COMPUTED_VALUE"""),"")</f>
        <v/>
      </c>
      <c r="W682" s="65" t="str">
        <f ca="1">IFERROR(__xludf.DUMMYFUNCTION("""COMPUTED_VALUE"""),"")</f>
        <v/>
      </c>
      <c r="X682" s="65" t="str">
        <f ca="1">IFERROR(__xludf.DUMMYFUNCTION("""COMPUTED_VALUE"""),"")</f>
        <v/>
      </c>
      <c r="Y682" s="65" t="str">
        <f ca="1">IFERROR(__xludf.DUMMYFUNCTION("""COMPUTED_VALUE"""),"")</f>
        <v/>
      </c>
      <c r="Z682" s="65" t="str">
        <f ca="1">IFERROR(__xludf.DUMMYFUNCTION("""COMPUTED_VALUE"""),"")</f>
        <v/>
      </c>
      <c r="AA682" s="65" t="str">
        <f ca="1">IFERROR(__xludf.DUMMYFUNCTION("""COMPUTED_VALUE"""),"")</f>
        <v/>
      </c>
      <c r="AB682" s="65" t="str">
        <f ca="1">IFERROR(__xludf.DUMMYFUNCTION("""COMPUTED_VALUE"""),"")</f>
        <v/>
      </c>
      <c r="AC682" s="65" t="str">
        <f ca="1">IFERROR(__xludf.DUMMYFUNCTION("""COMPUTED_VALUE"""),"")</f>
        <v/>
      </c>
      <c r="AD682" s="65" t="str">
        <f ca="1">IFERROR(__xludf.DUMMYFUNCTION("""COMPUTED_VALUE"""),"")</f>
        <v/>
      </c>
      <c r="AE682" s="65" t="str">
        <f ca="1">IFERROR(__xludf.DUMMYFUNCTION("""COMPUTED_VALUE"""),"")</f>
        <v/>
      </c>
      <c r="AF682" s="65" t="str">
        <f ca="1">IFERROR(__xludf.DUMMYFUNCTION("""COMPUTED_VALUE"""),"")</f>
        <v/>
      </c>
      <c r="AG682" s="65" t="str">
        <f ca="1">IFERROR(__xludf.DUMMYFUNCTION("""COMPUTED_VALUE"""),"")</f>
        <v/>
      </c>
    </row>
    <row r="683" spans="1:33" ht="13">
      <c r="A683" s="63">
        <v>6</v>
      </c>
      <c r="B683" s="64" t="str">
        <f ca="1">IFERROR(__xludf.DUMMYFUNCTION("""COMPUTED_VALUE"""),"I.E. EDUARDO S. - PANAMERICANA")</f>
        <v>I.E. EDUARDO S. - PANAMERICANA</v>
      </c>
      <c r="C683" s="65">
        <f ca="1">IFERROR(__xludf.DUMMYFUNCTION("""COMPUTED_VALUE"""),13)</f>
        <v>13</v>
      </c>
      <c r="D683" s="66" t="str">
        <f ca="1">IFERROR(__xludf.DUMMYFUNCTION("""COMPUTED_VALUE"""),"Pendiente por Digitar")</f>
        <v>Pendiente por Digitar</v>
      </c>
      <c r="E683" s="65" t="str">
        <f ca="1">IFERROR(__xludf.DUMMYFUNCTION("""COMPUTED_VALUE"""),"")</f>
        <v/>
      </c>
      <c r="F683" s="65" t="str">
        <f ca="1">IFERROR(__xludf.DUMMYFUNCTION("""COMPUTED_VALUE"""),"")</f>
        <v/>
      </c>
      <c r="G683" s="65" t="str">
        <f ca="1">IFERROR(__xludf.DUMMYFUNCTION("""COMPUTED_VALUE"""),"")</f>
        <v/>
      </c>
      <c r="H683" s="65" t="str">
        <f ca="1">IFERROR(__xludf.DUMMYFUNCTION("""COMPUTED_VALUE"""),"")</f>
        <v/>
      </c>
      <c r="I683" s="65" t="str">
        <f ca="1">IFERROR(__xludf.DUMMYFUNCTION("""COMPUTED_VALUE"""),"")</f>
        <v/>
      </c>
      <c r="J683" s="65" t="str">
        <f ca="1">IFERROR(__xludf.DUMMYFUNCTION("""COMPUTED_VALUE"""),"")</f>
        <v/>
      </c>
      <c r="K683" s="65" t="str">
        <f ca="1">IFERROR(__xludf.DUMMYFUNCTION("""COMPUTED_VALUE"""),"")</f>
        <v/>
      </c>
      <c r="L683" s="65" t="str">
        <f ca="1">IFERROR(__xludf.DUMMYFUNCTION("""COMPUTED_VALUE"""),"")</f>
        <v/>
      </c>
      <c r="M683" s="65" t="str">
        <f ca="1">IFERROR(__xludf.DUMMYFUNCTION("""COMPUTED_VALUE"""),"")</f>
        <v/>
      </c>
      <c r="N683" s="65" t="str">
        <f ca="1">IFERROR(__xludf.DUMMYFUNCTION("""COMPUTED_VALUE"""),"")</f>
        <v/>
      </c>
      <c r="O683" s="65" t="str">
        <f ca="1">IFERROR(__xludf.DUMMYFUNCTION("""COMPUTED_VALUE"""),"")</f>
        <v/>
      </c>
      <c r="P683" s="65" t="str">
        <f ca="1">IFERROR(__xludf.DUMMYFUNCTION("""COMPUTED_VALUE"""),"")</f>
        <v/>
      </c>
      <c r="Q683" s="65" t="str">
        <f ca="1">IFERROR(__xludf.DUMMYFUNCTION("""COMPUTED_VALUE"""),"")</f>
        <v/>
      </c>
      <c r="R683" s="65" t="str">
        <f ca="1">IFERROR(__xludf.DUMMYFUNCTION("""COMPUTED_VALUE"""),"")</f>
        <v/>
      </c>
      <c r="S683" s="65" t="str">
        <f ca="1">IFERROR(__xludf.DUMMYFUNCTION("""COMPUTED_VALUE"""),"")</f>
        <v/>
      </c>
      <c r="T683" s="65" t="str">
        <f ca="1">IFERROR(__xludf.DUMMYFUNCTION("""COMPUTED_VALUE"""),"")</f>
        <v/>
      </c>
      <c r="U683" s="65" t="str">
        <f ca="1">IFERROR(__xludf.DUMMYFUNCTION("""COMPUTED_VALUE"""),"")</f>
        <v/>
      </c>
      <c r="V683" s="65" t="str">
        <f ca="1">IFERROR(__xludf.DUMMYFUNCTION("""COMPUTED_VALUE"""),"")</f>
        <v/>
      </c>
      <c r="W683" s="65" t="str">
        <f ca="1">IFERROR(__xludf.DUMMYFUNCTION("""COMPUTED_VALUE"""),"")</f>
        <v/>
      </c>
      <c r="X683" s="65" t="str">
        <f ca="1">IFERROR(__xludf.DUMMYFUNCTION("""COMPUTED_VALUE"""),"")</f>
        <v/>
      </c>
      <c r="Y683" s="65" t="str">
        <f ca="1">IFERROR(__xludf.DUMMYFUNCTION("""COMPUTED_VALUE"""),"")</f>
        <v/>
      </c>
      <c r="Z683" s="65" t="str">
        <f ca="1">IFERROR(__xludf.DUMMYFUNCTION("""COMPUTED_VALUE"""),"")</f>
        <v/>
      </c>
      <c r="AA683" s="65" t="str">
        <f ca="1">IFERROR(__xludf.DUMMYFUNCTION("""COMPUTED_VALUE"""),"")</f>
        <v/>
      </c>
      <c r="AB683" s="65" t="str">
        <f ca="1">IFERROR(__xludf.DUMMYFUNCTION("""COMPUTED_VALUE"""),"")</f>
        <v/>
      </c>
      <c r="AC683" s="65" t="str">
        <f ca="1">IFERROR(__xludf.DUMMYFUNCTION("""COMPUTED_VALUE"""),"")</f>
        <v/>
      </c>
      <c r="AD683" s="65" t="str">
        <f ca="1">IFERROR(__xludf.DUMMYFUNCTION("""COMPUTED_VALUE"""),"")</f>
        <v/>
      </c>
      <c r="AE683" s="65" t="str">
        <f ca="1">IFERROR(__xludf.DUMMYFUNCTION("""COMPUTED_VALUE"""),"")</f>
        <v/>
      </c>
      <c r="AF683" s="65" t="str">
        <f ca="1">IFERROR(__xludf.DUMMYFUNCTION("""COMPUTED_VALUE"""),"")</f>
        <v/>
      </c>
      <c r="AG683" s="65" t="str">
        <f ca="1">IFERROR(__xludf.DUMMYFUNCTION("""COMPUTED_VALUE"""),"")</f>
        <v/>
      </c>
    </row>
    <row r="684" spans="1:33" ht="13">
      <c r="A684" s="63">
        <v>6</v>
      </c>
      <c r="B684" s="64" t="str">
        <f ca="1">IFERROR(__xludf.DUMMYFUNCTION("""COMPUTED_VALUE"""),"I.E. EDUARDO S. - PANAMERICANA")</f>
        <v>I.E. EDUARDO S. - PANAMERICANA</v>
      </c>
      <c r="C684" s="65">
        <f ca="1">IFERROR(__xludf.DUMMYFUNCTION("""COMPUTED_VALUE"""),14)</f>
        <v>14</v>
      </c>
      <c r="D684" s="66" t="str">
        <f ca="1">IFERROR(__xludf.DUMMYFUNCTION("""COMPUTED_VALUE"""),"Pendiente por Digitar")</f>
        <v>Pendiente por Digitar</v>
      </c>
      <c r="E684" s="65" t="str">
        <f ca="1">IFERROR(__xludf.DUMMYFUNCTION("""COMPUTED_VALUE"""),"")</f>
        <v/>
      </c>
      <c r="F684" s="65" t="str">
        <f ca="1">IFERROR(__xludf.DUMMYFUNCTION("""COMPUTED_VALUE"""),"")</f>
        <v/>
      </c>
      <c r="G684" s="65" t="str">
        <f ca="1">IFERROR(__xludf.DUMMYFUNCTION("""COMPUTED_VALUE"""),"")</f>
        <v/>
      </c>
      <c r="H684" s="65" t="str">
        <f ca="1">IFERROR(__xludf.DUMMYFUNCTION("""COMPUTED_VALUE"""),"")</f>
        <v/>
      </c>
      <c r="I684" s="65" t="str">
        <f ca="1">IFERROR(__xludf.DUMMYFUNCTION("""COMPUTED_VALUE"""),"")</f>
        <v/>
      </c>
      <c r="J684" s="65" t="str">
        <f ca="1">IFERROR(__xludf.DUMMYFUNCTION("""COMPUTED_VALUE"""),"")</f>
        <v/>
      </c>
      <c r="K684" s="65" t="str">
        <f ca="1">IFERROR(__xludf.DUMMYFUNCTION("""COMPUTED_VALUE"""),"")</f>
        <v/>
      </c>
      <c r="L684" s="65" t="str">
        <f ca="1">IFERROR(__xludf.DUMMYFUNCTION("""COMPUTED_VALUE"""),"")</f>
        <v/>
      </c>
      <c r="M684" s="65" t="str">
        <f ca="1">IFERROR(__xludf.DUMMYFUNCTION("""COMPUTED_VALUE"""),"")</f>
        <v/>
      </c>
      <c r="N684" s="65" t="str">
        <f ca="1">IFERROR(__xludf.DUMMYFUNCTION("""COMPUTED_VALUE"""),"")</f>
        <v/>
      </c>
      <c r="O684" s="65" t="str">
        <f ca="1">IFERROR(__xludf.DUMMYFUNCTION("""COMPUTED_VALUE"""),"")</f>
        <v/>
      </c>
      <c r="P684" s="65" t="str">
        <f ca="1">IFERROR(__xludf.DUMMYFUNCTION("""COMPUTED_VALUE"""),"")</f>
        <v/>
      </c>
      <c r="Q684" s="65" t="str">
        <f ca="1">IFERROR(__xludf.DUMMYFUNCTION("""COMPUTED_VALUE"""),"")</f>
        <v/>
      </c>
      <c r="R684" s="65" t="str">
        <f ca="1">IFERROR(__xludf.DUMMYFUNCTION("""COMPUTED_VALUE"""),"")</f>
        <v/>
      </c>
      <c r="S684" s="65" t="str">
        <f ca="1">IFERROR(__xludf.DUMMYFUNCTION("""COMPUTED_VALUE"""),"")</f>
        <v/>
      </c>
      <c r="T684" s="65" t="str">
        <f ca="1">IFERROR(__xludf.DUMMYFUNCTION("""COMPUTED_VALUE"""),"")</f>
        <v/>
      </c>
      <c r="U684" s="65" t="str">
        <f ca="1">IFERROR(__xludf.DUMMYFUNCTION("""COMPUTED_VALUE"""),"")</f>
        <v/>
      </c>
      <c r="V684" s="65" t="str">
        <f ca="1">IFERROR(__xludf.DUMMYFUNCTION("""COMPUTED_VALUE"""),"")</f>
        <v/>
      </c>
      <c r="W684" s="65" t="str">
        <f ca="1">IFERROR(__xludf.DUMMYFUNCTION("""COMPUTED_VALUE"""),"")</f>
        <v/>
      </c>
      <c r="X684" s="65" t="str">
        <f ca="1">IFERROR(__xludf.DUMMYFUNCTION("""COMPUTED_VALUE"""),"")</f>
        <v/>
      </c>
      <c r="Y684" s="65" t="str">
        <f ca="1">IFERROR(__xludf.DUMMYFUNCTION("""COMPUTED_VALUE"""),"")</f>
        <v/>
      </c>
      <c r="Z684" s="65" t="str">
        <f ca="1">IFERROR(__xludf.DUMMYFUNCTION("""COMPUTED_VALUE"""),"")</f>
        <v/>
      </c>
      <c r="AA684" s="65" t="str">
        <f ca="1">IFERROR(__xludf.DUMMYFUNCTION("""COMPUTED_VALUE"""),"")</f>
        <v/>
      </c>
      <c r="AB684" s="65" t="str">
        <f ca="1">IFERROR(__xludf.DUMMYFUNCTION("""COMPUTED_VALUE"""),"")</f>
        <v/>
      </c>
      <c r="AC684" s="65" t="str">
        <f ca="1">IFERROR(__xludf.DUMMYFUNCTION("""COMPUTED_VALUE"""),"")</f>
        <v/>
      </c>
      <c r="AD684" s="65" t="str">
        <f ca="1">IFERROR(__xludf.DUMMYFUNCTION("""COMPUTED_VALUE"""),"")</f>
        <v/>
      </c>
      <c r="AE684" s="65" t="str">
        <f ca="1">IFERROR(__xludf.DUMMYFUNCTION("""COMPUTED_VALUE"""),"")</f>
        <v/>
      </c>
      <c r="AF684" s="65" t="str">
        <f ca="1">IFERROR(__xludf.DUMMYFUNCTION("""COMPUTED_VALUE"""),"")</f>
        <v/>
      </c>
      <c r="AG684" s="65" t="str">
        <f ca="1">IFERROR(__xludf.DUMMYFUNCTION("""COMPUTED_VALUE"""),"")</f>
        <v/>
      </c>
    </row>
    <row r="685" spans="1:33" ht="13">
      <c r="A685" s="63">
        <v>6</v>
      </c>
      <c r="B685" s="64" t="str">
        <f ca="1">IFERROR(__xludf.DUMMYFUNCTION("""COMPUTED_VALUE"""),"I.E. EDUARDO S. - PANAMERICANA")</f>
        <v>I.E. EDUARDO S. - PANAMERICANA</v>
      </c>
      <c r="C685" s="65">
        <f ca="1">IFERROR(__xludf.DUMMYFUNCTION("""COMPUTED_VALUE"""),15)</f>
        <v>15</v>
      </c>
      <c r="D685" s="66" t="str">
        <f ca="1">IFERROR(__xludf.DUMMYFUNCTION("""COMPUTED_VALUE"""),"Pendiente por Digitar")</f>
        <v>Pendiente por Digitar</v>
      </c>
      <c r="E685" s="65" t="str">
        <f ca="1">IFERROR(__xludf.DUMMYFUNCTION("""COMPUTED_VALUE"""),"")</f>
        <v/>
      </c>
      <c r="F685" s="65" t="str">
        <f ca="1">IFERROR(__xludf.DUMMYFUNCTION("""COMPUTED_VALUE"""),"")</f>
        <v/>
      </c>
      <c r="G685" s="65" t="str">
        <f ca="1">IFERROR(__xludf.DUMMYFUNCTION("""COMPUTED_VALUE"""),"")</f>
        <v/>
      </c>
      <c r="H685" s="65" t="str">
        <f ca="1">IFERROR(__xludf.DUMMYFUNCTION("""COMPUTED_VALUE"""),"")</f>
        <v/>
      </c>
      <c r="I685" s="65" t="str">
        <f ca="1">IFERROR(__xludf.DUMMYFUNCTION("""COMPUTED_VALUE"""),"")</f>
        <v/>
      </c>
      <c r="J685" s="65" t="str">
        <f ca="1">IFERROR(__xludf.DUMMYFUNCTION("""COMPUTED_VALUE"""),"")</f>
        <v/>
      </c>
      <c r="K685" s="65" t="str">
        <f ca="1">IFERROR(__xludf.DUMMYFUNCTION("""COMPUTED_VALUE"""),"")</f>
        <v/>
      </c>
      <c r="L685" s="65" t="str">
        <f ca="1">IFERROR(__xludf.DUMMYFUNCTION("""COMPUTED_VALUE"""),"")</f>
        <v/>
      </c>
      <c r="M685" s="65" t="str">
        <f ca="1">IFERROR(__xludf.DUMMYFUNCTION("""COMPUTED_VALUE"""),"")</f>
        <v/>
      </c>
      <c r="N685" s="65" t="str">
        <f ca="1">IFERROR(__xludf.DUMMYFUNCTION("""COMPUTED_VALUE"""),"")</f>
        <v/>
      </c>
      <c r="O685" s="65" t="str">
        <f ca="1">IFERROR(__xludf.DUMMYFUNCTION("""COMPUTED_VALUE"""),"")</f>
        <v/>
      </c>
      <c r="P685" s="65" t="str">
        <f ca="1">IFERROR(__xludf.DUMMYFUNCTION("""COMPUTED_VALUE"""),"")</f>
        <v/>
      </c>
      <c r="Q685" s="65" t="str">
        <f ca="1">IFERROR(__xludf.DUMMYFUNCTION("""COMPUTED_VALUE"""),"")</f>
        <v/>
      </c>
      <c r="R685" s="65" t="str">
        <f ca="1">IFERROR(__xludf.DUMMYFUNCTION("""COMPUTED_VALUE"""),"")</f>
        <v/>
      </c>
      <c r="S685" s="65" t="str">
        <f ca="1">IFERROR(__xludf.DUMMYFUNCTION("""COMPUTED_VALUE"""),"")</f>
        <v/>
      </c>
      <c r="T685" s="65" t="str">
        <f ca="1">IFERROR(__xludf.DUMMYFUNCTION("""COMPUTED_VALUE"""),"")</f>
        <v/>
      </c>
      <c r="U685" s="65" t="str">
        <f ca="1">IFERROR(__xludf.DUMMYFUNCTION("""COMPUTED_VALUE"""),"")</f>
        <v/>
      </c>
      <c r="V685" s="65" t="str">
        <f ca="1">IFERROR(__xludf.DUMMYFUNCTION("""COMPUTED_VALUE"""),"")</f>
        <v/>
      </c>
      <c r="W685" s="65" t="str">
        <f ca="1">IFERROR(__xludf.DUMMYFUNCTION("""COMPUTED_VALUE"""),"")</f>
        <v/>
      </c>
      <c r="X685" s="65" t="str">
        <f ca="1">IFERROR(__xludf.DUMMYFUNCTION("""COMPUTED_VALUE"""),"")</f>
        <v/>
      </c>
      <c r="Y685" s="65" t="str">
        <f ca="1">IFERROR(__xludf.DUMMYFUNCTION("""COMPUTED_VALUE"""),"")</f>
        <v/>
      </c>
      <c r="Z685" s="65" t="str">
        <f ca="1">IFERROR(__xludf.DUMMYFUNCTION("""COMPUTED_VALUE"""),"")</f>
        <v/>
      </c>
      <c r="AA685" s="65" t="str">
        <f ca="1">IFERROR(__xludf.DUMMYFUNCTION("""COMPUTED_VALUE"""),"")</f>
        <v/>
      </c>
      <c r="AB685" s="65" t="str">
        <f ca="1">IFERROR(__xludf.DUMMYFUNCTION("""COMPUTED_VALUE"""),"")</f>
        <v/>
      </c>
      <c r="AC685" s="65" t="str">
        <f ca="1">IFERROR(__xludf.DUMMYFUNCTION("""COMPUTED_VALUE"""),"")</f>
        <v/>
      </c>
      <c r="AD685" s="65" t="str">
        <f ca="1">IFERROR(__xludf.DUMMYFUNCTION("""COMPUTED_VALUE"""),"")</f>
        <v/>
      </c>
      <c r="AE685" s="65" t="str">
        <f ca="1">IFERROR(__xludf.DUMMYFUNCTION("""COMPUTED_VALUE"""),"")</f>
        <v/>
      </c>
      <c r="AF685" s="65" t="str">
        <f ca="1">IFERROR(__xludf.DUMMYFUNCTION("""COMPUTED_VALUE"""),"")</f>
        <v/>
      </c>
      <c r="AG685" s="65" t="str">
        <f ca="1">IFERROR(__xludf.DUMMYFUNCTION("""COMPUTED_VALUE"""),"")</f>
        <v/>
      </c>
    </row>
    <row r="686" spans="1:33" ht="13">
      <c r="A686" s="63">
        <v>6</v>
      </c>
      <c r="B686" s="64" t="str">
        <f ca="1">IFERROR(__xludf.DUMMYFUNCTION("""COMPUTED_VALUE"""),"I.E. EDUARDO S. - PANAMERICANA")</f>
        <v>I.E. EDUARDO S. - PANAMERICANA</v>
      </c>
      <c r="C686" s="65">
        <f ca="1">IFERROR(__xludf.DUMMYFUNCTION("""COMPUTED_VALUE"""),16)</f>
        <v>16</v>
      </c>
      <c r="D686" s="66" t="str">
        <f ca="1">IFERROR(__xludf.DUMMYFUNCTION("""COMPUTED_VALUE"""),"Pendiente por Digitar")</f>
        <v>Pendiente por Digitar</v>
      </c>
      <c r="E686" s="65" t="str">
        <f ca="1">IFERROR(__xludf.DUMMYFUNCTION("""COMPUTED_VALUE"""),"")</f>
        <v/>
      </c>
      <c r="F686" s="65" t="str">
        <f ca="1">IFERROR(__xludf.DUMMYFUNCTION("""COMPUTED_VALUE"""),"")</f>
        <v/>
      </c>
      <c r="G686" s="65" t="str">
        <f ca="1">IFERROR(__xludf.DUMMYFUNCTION("""COMPUTED_VALUE"""),"")</f>
        <v/>
      </c>
      <c r="H686" s="65" t="str">
        <f ca="1">IFERROR(__xludf.DUMMYFUNCTION("""COMPUTED_VALUE"""),"")</f>
        <v/>
      </c>
      <c r="I686" s="65" t="str">
        <f ca="1">IFERROR(__xludf.DUMMYFUNCTION("""COMPUTED_VALUE"""),"")</f>
        <v/>
      </c>
      <c r="J686" s="65" t="str">
        <f ca="1">IFERROR(__xludf.DUMMYFUNCTION("""COMPUTED_VALUE"""),"")</f>
        <v/>
      </c>
      <c r="K686" s="65" t="str">
        <f ca="1">IFERROR(__xludf.DUMMYFUNCTION("""COMPUTED_VALUE"""),"")</f>
        <v/>
      </c>
      <c r="L686" s="65" t="str">
        <f ca="1">IFERROR(__xludf.DUMMYFUNCTION("""COMPUTED_VALUE"""),"")</f>
        <v/>
      </c>
      <c r="M686" s="65" t="str">
        <f ca="1">IFERROR(__xludf.DUMMYFUNCTION("""COMPUTED_VALUE"""),"")</f>
        <v/>
      </c>
      <c r="N686" s="65" t="str">
        <f ca="1">IFERROR(__xludf.DUMMYFUNCTION("""COMPUTED_VALUE"""),"")</f>
        <v/>
      </c>
      <c r="O686" s="65" t="str">
        <f ca="1">IFERROR(__xludf.DUMMYFUNCTION("""COMPUTED_VALUE"""),"")</f>
        <v/>
      </c>
      <c r="P686" s="65" t="str">
        <f ca="1">IFERROR(__xludf.DUMMYFUNCTION("""COMPUTED_VALUE"""),"")</f>
        <v/>
      </c>
      <c r="Q686" s="65" t="str">
        <f ca="1">IFERROR(__xludf.DUMMYFUNCTION("""COMPUTED_VALUE"""),"")</f>
        <v/>
      </c>
      <c r="R686" s="65" t="str">
        <f ca="1">IFERROR(__xludf.DUMMYFUNCTION("""COMPUTED_VALUE"""),"")</f>
        <v/>
      </c>
      <c r="S686" s="65" t="str">
        <f ca="1">IFERROR(__xludf.DUMMYFUNCTION("""COMPUTED_VALUE"""),"")</f>
        <v/>
      </c>
      <c r="T686" s="65" t="str">
        <f ca="1">IFERROR(__xludf.DUMMYFUNCTION("""COMPUTED_VALUE"""),"")</f>
        <v/>
      </c>
      <c r="U686" s="65" t="str">
        <f ca="1">IFERROR(__xludf.DUMMYFUNCTION("""COMPUTED_VALUE"""),"")</f>
        <v/>
      </c>
      <c r="V686" s="65" t="str">
        <f ca="1">IFERROR(__xludf.DUMMYFUNCTION("""COMPUTED_VALUE"""),"")</f>
        <v/>
      </c>
      <c r="W686" s="65" t="str">
        <f ca="1">IFERROR(__xludf.DUMMYFUNCTION("""COMPUTED_VALUE"""),"")</f>
        <v/>
      </c>
      <c r="X686" s="65" t="str">
        <f ca="1">IFERROR(__xludf.DUMMYFUNCTION("""COMPUTED_VALUE"""),"")</f>
        <v/>
      </c>
      <c r="Y686" s="65" t="str">
        <f ca="1">IFERROR(__xludf.DUMMYFUNCTION("""COMPUTED_VALUE"""),"")</f>
        <v/>
      </c>
      <c r="Z686" s="65" t="str">
        <f ca="1">IFERROR(__xludf.DUMMYFUNCTION("""COMPUTED_VALUE"""),"")</f>
        <v/>
      </c>
      <c r="AA686" s="65" t="str">
        <f ca="1">IFERROR(__xludf.DUMMYFUNCTION("""COMPUTED_VALUE"""),"")</f>
        <v/>
      </c>
      <c r="AB686" s="65" t="str">
        <f ca="1">IFERROR(__xludf.DUMMYFUNCTION("""COMPUTED_VALUE"""),"")</f>
        <v/>
      </c>
      <c r="AC686" s="65" t="str">
        <f ca="1">IFERROR(__xludf.DUMMYFUNCTION("""COMPUTED_VALUE"""),"")</f>
        <v/>
      </c>
      <c r="AD686" s="65" t="str">
        <f ca="1">IFERROR(__xludf.DUMMYFUNCTION("""COMPUTED_VALUE"""),"")</f>
        <v/>
      </c>
      <c r="AE686" s="65" t="str">
        <f ca="1">IFERROR(__xludf.DUMMYFUNCTION("""COMPUTED_VALUE"""),"")</f>
        <v/>
      </c>
      <c r="AF686" s="65" t="str">
        <f ca="1">IFERROR(__xludf.DUMMYFUNCTION("""COMPUTED_VALUE"""),"")</f>
        <v/>
      </c>
      <c r="AG686" s="65" t="str">
        <f ca="1">IFERROR(__xludf.DUMMYFUNCTION("""COMPUTED_VALUE"""),"")</f>
        <v/>
      </c>
    </row>
    <row r="687" spans="1:33" ht="13">
      <c r="A687" s="63">
        <v>6</v>
      </c>
      <c r="B687" s="64" t="str">
        <f ca="1">IFERROR(__xludf.DUMMYFUNCTION("""COMPUTED_VALUE"""),"I.E. EDUARDO S. - PANAMERICANA")</f>
        <v>I.E. EDUARDO S. - PANAMERICANA</v>
      </c>
      <c r="C687" s="65">
        <f ca="1">IFERROR(__xludf.DUMMYFUNCTION("""COMPUTED_VALUE"""),17)</f>
        <v>17</v>
      </c>
      <c r="D687" s="66" t="str">
        <f ca="1">IFERROR(__xludf.DUMMYFUNCTION("""COMPUTED_VALUE"""),"Pendiente por Digitar")</f>
        <v>Pendiente por Digitar</v>
      </c>
      <c r="E687" s="65" t="str">
        <f ca="1">IFERROR(__xludf.DUMMYFUNCTION("""COMPUTED_VALUE"""),"")</f>
        <v/>
      </c>
      <c r="F687" s="65" t="str">
        <f ca="1">IFERROR(__xludf.DUMMYFUNCTION("""COMPUTED_VALUE"""),"")</f>
        <v/>
      </c>
      <c r="G687" s="65" t="str">
        <f ca="1">IFERROR(__xludf.DUMMYFUNCTION("""COMPUTED_VALUE"""),"")</f>
        <v/>
      </c>
      <c r="H687" s="65" t="str">
        <f ca="1">IFERROR(__xludf.DUMMYFUNCTION("""COMPUTED_VALUE"""),"")</f>
        <v/>
      </c>
      <c r="I687" s="65" t="str">
        <f ca="1">IFERROR(__xludf.DUMMYFUNCTION("""COMPUTED_VALUE"""),"")</f>
        <v/>
      </c>
      <c r="J687" s="65" t="str">
        <f ca="1">IFERROR(__xludf.DUMMYFUNCTION("""COMPUTED_VALUE"""),"")</f>
        <v/>
      </c>
      <c r="K687" s="65" t="str">
        <f ca="1">IFERROR(__xludf.DUMMYFUNCTION("""COMPUTED_VALUE"""),"")</f>
        <v/>
      </c>
      <c r="L687" s="65" t="str">
        <f ca="1">IFERROR(__xludf.DUMMYFUNCTION("""COMPUTED_VALUE"""),"")</f>
        <v/>
      </c>
      <c r="M687" s="65" t="str">
        <f ca="1">IFERROR(__xludf.DUMMYFUNCTION("""COMPUTED_VALUE"""),"")</f>
        <v/>
      </c>
      <c r="N687" s="65" t="str">
        <f ca="1">IFERROR(__xludf.DUMMYFUNCTION("""COMPUTED_VALUE"""),"")</f>
        <v/>
      </c>
      <c r="O687" s="65" t="str">
        <f ca="1">IFERROR(__xludf.DUMMYFUNCTION("""COMPUTED_VALUE"""),"")</f>
        <v/>
      </c>
      <c r="P687" s="65" t="str">
        <f ca="1">IFERROR(__xludf.DUMMYFUNCTION("""COMPUTED_VALUE"""),"")</f>
        <v/>
      </c>
      <c r="Q687" s="65" t="str">
        <f ca="1">IFERROR(__xludf.DUMMYFUNCTION("""COMPUTED_VALUE"""),"")</f>
        <v/>
      </c>
      <c r="R687" s="65" t="str">
        <f ca="1">IFERROR(__xludf.DUMMYFUNCTION("""COMPUTED_VALUE"""),"")</f>
        <v/>
      </c>
      <c r="S687" s="65" t="str">
        <f ca="1">IFERROR(__xludf.DUMMYFUNCTION("""COMPUTED_VALUE"""),"")</f>
        <v/>
      </c>
      <c r="T687" s="65" t="str">
        <f ca="1">IFERROR(__xludf.DUMMYFUNCTION("""COMPUTED_VALUE"""),"")</f>
        <v/>
      </c>
      <c r="U687" s="65" t="str">
        <f ca="1">IFERROR(__xludf.DUMMYFUNCTION("""COMPUTED_VALUE"""),"")</f>
        <v/>
      </c>
      <c r="V687" s="65" t="str">
        <f ca="1">IFERROR(__xludf.DUMMYFUNCTION("""COMPUTED_VALUE"""),"")</f>
        <v/>
      </c>
      <c r="W687" s="65" t="str">
        <f ca="1">IFERROR(__xludf.DUMMYFUNCTION("""COMPUTED_VALUE"""),"")</f>
        <v/>
      </c>
      <c r="X687" s="65" t="str">
        <f ca="1">IFERROR(__xludf.DUMMYFUNCTION("""COMPUTED_VALUE"""),"")</f>
        <v/>
      </c>
      <c r="Y687" s="65" t="str">
        <f ca="1">IFERROR(__xludf.DUMMYFUNCTION("""COMPUTED_VALUE"""),"")</f>
        <v/>
      </c>
      <c r="Z687" s="65" t="str">
        <f ca="1">IFERROR(__xludf.DUMMYFUNCTION("""COMPUTED_VALUE"""),"")</f>
        <v/>
      </c>
      <c r="AA687" s="65" t="str">
        <f ca="1">IFERROR(__xludf.DUMMYFUNCTION("""COMPUTED_VALUE"""),"")</f>
        <v/>
      </c>
      <c r="AB687" s="65" t="str">
        <f ca="1">IFERROR(__xludf.DUMMYFUNCTION("""COMPUTED_VALUE"""),"")</f>
        <v/>
      </c>
      <c r="AC687" s="65" t="str">
        <f ca="1">IFERROR(__xludf.DUMMYFUNCTION("""COMPUTED_VALUE"""),"")</f>
        <v/>
      </c>
      <c r="AD687" s="65" t="str">
        <f ca="1">IFERROR(__xludf.DUMMYFUNCTION("""COMPUTED_VALUE"""),"")</f>
        <v/>
      </c>
      <c r="AE687" s="65" t="str">
        <f ca="1">IFERROR(__xludf.DUMMYFUNCTION("""COMPUTED_VALUE"""),"")</f>
        <v/>
      </c>
      <c r="AF687" s="65" t="str">
        <f ca="1">IFERROR(__xludf.DUMMYFUNCTION("""COMPUTED_VALUE"""),"")</f>
        <v/>
      </c>
      <c r="AG687" s="65" t="str">
        <f ca="1">IFERROR(__xludf.DUMMYFUNCTION("""COMPUTED_VALUE"""),"")</f>
        <v/>
      </c>
    </row>
    <row r="688" spans="1:33" ht="13">
      <c r="A688" s="63">
        <v>6</v>
      </c>
      <c r="B688" s="64" t="str">
        <f ca="1">IFERROR(__xludf.DUMMYFUNCTION("""COMPUTED_VALUE"""),"I.E. SOACHA PARA VIVIR MEJOR")</f>
        <v>I.E. SOACHA PARA VIVIR MEJOR</v>
      </c>
      <c r="C688" s="65">
        <f ca="1">IFERROR(__xludf.DUMMYFUNCTION("""COMPUTED_VALUE"""),1)</f>
        <v>1</v>
      </c>
      <c r="D688" s="66" t="str">
        <f ca="1">IFERROR(__xludf.DUMMYFUNCTION("""COMPUTED_VALUE"""),"Pendiente por Digitar")</f>
        <v>Pendiente por Digitar</v>
      </c>
      <c r="E688" s="65" t="str">
        <f ca="1">IFERROR(__xludf.DUMMYFUNCTION("""COMPUTED_VALUE"""),"")</f>
        <v/>
      </c>
      <c r="F688" s="65" t="str">
        <f ca="1">IFERROR(__xludf.DUMMYFUNCTION("""COMPUTED_VALUE"""),"")</f>
        <v/>
      </c>
      <c r="G688" s="65" t="str">
        <f ca="1">IFERROR(__xludf.DUMMYFUNCTION("""COMPUTED_VALUE"""),"")</f>
        <v/>
      </c>
      <c r="H688" s="65" t="str">
        <f ca="1">IFERROR(__xludf.DUMMYFUNCTION("""COMPUTED_VALUE"""),"")</f>
        <v/>
      </c>
      <c r="I688" s="65" t="str">
        <f ca="1">IFERROR(__xludf.DUMMYFUNCTION("""COMPUTED_VALUE"""),"")</f>
        <v/>
      </c>
      <c r="J688" s="65" t="str">
        <f ca="1">IFERROR(__xludf.DUMMYFUNCTION("""COMPUTED_VALUE"""),"")</f>
        <v/>
      </c>
      <c r="K688" s="65" t="str">
        <f ca="1">IFERROR(__xludf.DUMMYFUNCTION("""COMPUTED_VALUE"""),"")</f>
        <v/>
      </c>
      <c r="L688" s="65" t="str">
        <f ca="1">IFERROR(__xludf.DUMMYFUNCTION("""COMPUTED_VALUE"""),"")</f>
        <v/>
      </c>
      <c r="M688" s="65" t="str">
        <f ca="1">IFERROR(__xludf.DUMMYFUNCTION("""COMPUTED_VALUE"""),"")</f>
        <v/>
      </c>
      <c r="N688" s="65" t="str">
        <f ca="1">IFERROR(__xludf.DUMMYFUNCTION("""COMPUTED_VALUE"""),"")</f>
        <v/>
      </c>
      <c r="O688" s="65" t="str">
        <f ca="1">IFERROR(__xludf.DUMMYFUNCTION("""COMPUTED_VALUE"""),"")</f>
        <v/>
      </c>
      <c r="P688" s="65" t="str">
        <f ca="1">IFERROR(__xludf.DUMMYFUNCTION("""COMPUTED_VALUE"""),"")</f>
        <v/>
      </c>
      <c r="Q688" s="65" t="str">
        <f ca="1">IFERROR(__xludf.DUMMYFUNCTION("""COMPUTED_VALUE"""),"")</f>
        <v/>
      </c>
      <c r="R688" s="65" t="str">
        <f ca="1">IFERROR(__xludf.DUMMYFUNCTION("""COMPUTED_VALUE"""),"")</f>
        <v/>
      </c>
      <c r="S688" s="65" t="str">
        <f ca="1">IFERROR(__xludf.DUMMYFUNCTION("""COMPUTED_VALUE"""),"")</f>
        <v/>
      </c>
      <c r="T688" s="65" t="str">
        <f ca="1">IFERROR(__xludf.DUMMYFUNCTION("""COMPUTED_VALUE"""),"")</f>
        <v/>
      </c>
      <c r="U688" s="65" t="str">
        <f ca="1">IFERROR(__xludf.DUMMYFUNCTION("""COMPUTED_VALUE"""),"")</f>
        <v/>
      </c>
      <c r="V688" s="65" t="str">
        <f ca="1">IFERROR(__xludf.DUMMYFUNCTION("""COMPUTED_VALUE"""),"")</f>
        <v/>
      </c>
      <c r="W688" s="65" t="str">
        <f ca="1">IFERROR(__xludf.DUMMYFUNCTION("""COMPUTED_VALUE"""),"")</f>
        <v/>
      </c>
      <c r="X688" s="65" t="str">
        <f ca="1">IFERROR(__xludf.DUMMYFUNCTION("""COMPUTED_VALUE"""),"")</f>
        <v/>
      </c>
      <c r="Y688" s="65" t="str">
        <f ca="1">IFERROR(__xludf.DUMMYFUNCTION("""COMPUTED_VALUE"""),"")</f>
        <v/>
      </c>
      <c r="Z688" s="65" t="str">
        <f ca="1">IFERROR(__xludf.DUMMYFUNCTION("""COMPUTED_VALUE"""),"")</f>
        <v/>
      </c>
      <c r="AA688" s="65" t="str">
        <f ca="1">IFERROR(__xludf.DUMMYFUNCTION("""COMPUTED_VALUE"""),"")</f>
        <v/>
      </c>
      <c r="AB688" s="65" t="str">
        <f ca="1">IFERROR(__xludf.DUMMYFUNCTION("""COMPUTED_VALUE"""),"")</f>
        <v/>
      </c>
      <c r="AC688" s="65" t="str">
        <f ca="1">IFERROR(__xludf.DUMMYFUNCTION("""COMPUTED_VALUE"""),"")</f>
        <v/>
      </c>
      <c r="AD688" s="65" t="str">
        <f ca="1">IFERROR(__xludf.DUMMYFUNCTION("""COMPUTED_VALUE"""),"")</f>
        <v/>
      </c>
      <c r="AE688" s="65" t="str">
        <f ca="1">IFERROR(__xludf.DUMMYFUNCTION("""COMPUTED_VALUE"""),"")</f>
        <v/>
      </c>
      <c r="AF688" s="65" t="str">
        <f ca="1">IFERROR(__xludf.DUMMYFUNCTION("""COMPUTED_VALUE"""),"")</f>
        <v/>
      </c>
      <c r="AG688" s="65" t="str">
        <f ca="1">IFERROR(__xludf.DUMMYFUNCTION("""COMPUTED_VALUE"""),"")</f>
        <v/>
      </c>
    </row>
    <row r="689" spans="1:33" ht="13">
      <c r="A689" s="63">
        <v>99</v>
      </c>
      <c r="B689" s="99" t="str">
        <f ca="1">IFERROR(__xludf.DUMMYFUNCTION("IMPORTRANGE(""https://docs.google.com/spreadsheets/d/1nj_hICNUr90VJl5BcJvn8ueaPxAfqjh5fJRhmkD6W3M/edit#gid=1399779378"", ""Z90-99!A2:aF19"")"),"CORREGIMIENTO 1: SAN JORGE")</f>
        <v>CORREGIMIENTO 1: SAN JORGE</v>
      </c>
      <c r="C689" s="65">
        <f ca="1">IFERROR(__xludf.DUMMYFUNCTION("""COMPUTED_VALUE"""),1)</f>
        <v>1</v>
      </c>
      <c r="D689" s="66" t="str">
        <f ca="1">IFERROR(__xludf.DUMMYFUNCTION("""COMPUTED_VALUE"""),"Pendiente por Digitar")</f>
        <v>Pendiente por Digitar</v>
      </c>
      <c r="E689" s="65" t="str">
        <f ca="1">IFERROR(__xludf.DUMMYFUNCTION("""COMPUTED_VALUE"""),"")</f>
        <v/>
      </c>
      <c r="F689" s="65" t="str">
        <f ca="1">IFERROR(__xludf.DUMMYFUNCTION("""COMPUTED_VALUE"""),"")</f>
        <v/>
      </c>
      <c r="G689" s="65" t="str">
        <f ca="1">IFERROR(__xludf.DUMMYFUNCTION("""COMPUTED_VALUE"""),"")</f>
        <v/>
      </c>
      <c r="H689" s="65" t="str">
        <f ca="1">IFERROR(__xludf.DUMMYFUNCTION("""COMPUTED_VALUE"""),"")</f>
        <v/>
      </c>
      <c r="I689" s="65" t="str">
        <f ca="1">IFERROR(__xludf.DUMMYFUNCTION("""COMPUTED_VALUE"""),"")</f>
        <v/>
      </c>
      <c r="J689" s="65" t="str">
        <f ca="1">IFERROR(__xludf.DUMMYFUNCTION("""COMPUTED_VALUE"""),"")</f>
        <v/>
      </c>
      <c r="K689" s="65" t="str">
        <f ca="1">IFERROR(__xludf.DUMMYFUNCTION("""COMPUTED_VALUE"""),"")</f>
        <v/>
      </c>
      <c r="L689" s="65" t="str">
        <f ca="1">IFERROR(__xludf.DUMMYFUNCTION("""COMPUTED_VALUE"""),"")</f>
        <v/>
      </c>
      <c r="M689" s="65" t="str">
        <f ca="1">IFERROR(__xludf.DUMMYFUNCTION("""COMPUTED_VALUE"""),"")</f>
        <v/>
      </c>
      <c r="N689" s="65" t="str">
        <f ca="1">IFERROR(__xludf.DUMMYFUNCTION("""COMPUTED_VALUE"""),"")</f>
        <v/>
      </c>
      <c r="O689" s="65" t="str">
        <f ca="1">IFERROR(__xludf.DUMMYFUNCTION("""COMPUTED_VALUE"""),"")</f>
        <v/>
      </c>
      <c r="P689" s="65" t="str">
        <f ca="1">IFERROR(__xludf.DUMMYFUNCTION("""COMPUTED_VALUE"""),"")</f>
        <v/>
      </c>
      <c r="Q689" s="65" t="str">
        <f ca="1">IFERROR(__xludf.DUMMYFUNCTION("""COMPUTED_VALUE"""),"")</f>
        <v/>
      </c>
      <c r="R689" s="65" t="str">
        <f ca="1">IFERROR(__xludf.DUMMYFUNCTION("""COMPUTED_VALUE"""),"")</f>
        <v/>
      </c>
      <c r="S689" s="65" t="str">
        <f ca="1">IFERROR(__xludf.DUMMYFUNCTION("""COMPUTED_VALUE"""),"")</f>
        <v/>
      </c>
      <c r="T689" s="65" t="str">
        <f ca="1">IFERROR(__xludf.DUMMYFUNCTION("""COMPUTED_VALUE"""),"")</f>
        <v/>
      </c>
      <c r="U689" s="65" t="str">
        <f ca="1">IFERROR(__xludf.DUMMYFUNCTION("""COMPUTED_VALUE"""),"")</f>
        <v/>
      </c>
      <c r="V689" s="65" t="str">
        <f ca="1">IFERROR(__xludf.DUMMYFUNCTION("""COMPUTED_VALUE"""),"")</f>
        <v/>
      </c>
      <c r="W689" s="65" t="str">
        <f ca="1">IFERROR(__xludf.DUMMYFUNCTION("""COMPUTED_VALUE"""),"")</f>
        <v/>
      </c>
      <c r="X689" s="65" t="str">
        <f ca="1">IFERROR(__xludf.DUMMYFUNCTION("""COMPUTED_VALUE"""),"")</f>
        <v/>
      </c>
      <c r="Y689" s="65" t="str">
        <f ca="1">IFERROR(__xludf.DUMMYFUNCTION("""COMPUTED_VALUE"""),"")</f>
        <v/>
      </c>
      <c r="Z689" s="65" t="str">
        <f ca="1">IFERROR(__xludf.DUMMYFUNCTION("""COMPUTED_VALUE"""),"")</f>
        <v/>
      </c>
      <c r="AA689" s="65" t="str">
        <f ca="1">IFERROR(__xludf.DUMMYFUNCTION("""COMPUTED_VALUE"""),"")</f>
        <v/>
      </c>
      <c r="AB689" s="65" t="str">
        <f ca="1">IFERROR(__xludf.DUMMYFUNCTION("""COMPUTED_VALUE"""),"")</f>
        <v/>
      </c>
      <c r="AC689" s="65" t="str">
        <f ca="1">IFERROR(__xludf.DUMMYFUNCTION("""COMPUTED_VALUE"""),"")</f>
        <v/>
      </c>
      <c r="AD689" s="65" t="str">
        <f ca="1">IFERROR(__xludf.DUMMYFUNCTION("""COMPUTED_VALUE"""),"")</f>
        <v/>
      </c>
      <c r="AE689" s="65" t="str">
        <f ca="1">IFERROR(__xludf.DUMMYFUNCTION("""COMPUTED_VALUE"""),"")</f>
        <v/>
      </c>
      <c r="AF689" s="65" t="str">
        <f ca="1">IFERROR(__xludf.DUMMYFUNCTION("""COMPUTED_VALUE"""),"")</f>
        <v/>
      </c>
      <c r="AG689" s="65" t="str">
        <f ca="1">IFERROR(__xludf.DUMMYFUNCTION("""COMPUTED_VALUE"""),"")</f>
        <v/>
      </c>
    </row>
    <row r="690" spans="1:33" ht="13">
      <c r="A690" s="63">
        <v>99</v>
      </c>
      <c r="B690" s="64" t="str">
        <f ca="1">IFERROR(__xludf.DUMMYFUNCTION("""COMPUTED_VALUE"""),"CORREGIMIENTO 1: SAN JORGE")</f>
        <v>CORREGIMIENTO 1: SAN JORGE</v>
      </c>
      <c r="C690" s="65">
        <f ca="1">IFERROR(__xludf.DUMMYFUNCTION("""COMPUTED_VALUE"""),2)</f>
        <v>2</v>
      </c>
      <c r="D690" s="66" t="str">
        <f ca="1">IFERROR(__xludf.DUMMYFUNCTION("""COMPUTED_VALUE"""),"Pendiente por Digitar")</f>
        <v>Pendiente por Digitar</v>
      </c>
      <c r="E690" s="65" t="str">
        <f ca="1">IFERROR(__xludf.DUMMYFUNCTION("""COMPUTED_VALUE"""),"")</f>
        <v/>
      </c>
      <c r="F690" s="65" t="str">
        <f ca="1">IFERROR(__xludf.DUMMYFUNCTION("""COMPUTED_VALUE"""),"")</f>
        <v/>
      </c>
      <c r="G690" s="65" t="str">
        <f ca="1">IFERROR(__xludf.DUMMYFUNCTION("""COMPUTED_VALUE"""),"")</f>
        <v/>
      </c>
      <c r="H690" s="65" t="str">
        <f ca="1">IFERROR(__xludf.DUMMYFUNCTION("""COMPUTED_VALUE"""),"")</f>
        <v/>
      </c>
      <c r="I690" s="65" t="str">
        <f ca="1">IFERROR(__xludf.DUMMYFUNCTION("""COMPUTED_VALUE"""),"")</f>
        <v/>
      </c>
      <c r="J690" s="65" t="str">
        <f ca="1">IFERROR(__xludf.DUMMYFUNCTION("""COMPUTED_VALUE"""),"")</f>
        <v/>
      </c>
      <c r="K690" s="65" t="str">
        <f ca="1">IFERROR(__xludf.DUMMYFUNCTION("""COMPUTED_VALUE"""),"")</f>
        <v/>
      </c>
      <c r="L690" s="65" t="str">
        <f ca="1">IFERROR(__xludf.DUMMYFUNCTION("""COMPUTED_VALUE"""),"")</f>
        <v/>
      </c>
      <c r="M690" s="65" t="str">
        <f ca="1">IFERROR(__xludf.DUMMYFUNCTION("""COMPUTED_VALUE"""),"")</f>
        <v/>
      </c>
      <c r="N690" s="65" t="str">
        <f ca="1">IFERROR(__xludf.DUMMYFUNCTION("""COMPUTED_VALUE"""),"")</f>
        <v/>
      </c>
      <c r="O690" s="65" t="str">
        <f ca="1">IFERROR(__xludf.DUMMYFUNCTION("""COMPUTED_VALUE"""),"")</f>
        <v/>
      </c>
      <c r="P690" s="65" t="str">
        <f ca="1">IFERROR(__xludf.DUMMYFUNCTION("""COMPUTED_VALUE"""),"")</f>
        <v/>
      </c>
      <c r="Q690" s="65" t="str">
        <f ca="1">IFERROR(__xludf.DUMMYFUNCTION("""COMPUTED_VALUE"""),"")</f>
        <v/>
      </c>
      <c r="R690" s="65" t="str">
        <f ca="1">IFERROR(__xludf.DUMMYFUNCTION("""COMPUTED_VALUE"""),"")</f>
        <v/>
      </c>
      <c r="S690" s="65" t="str">
        <f ca="1">IFERROR(__xludf.DUMMYFUNCTION("""COMPUTED_VALUE"""),"")</f>
        <v/>
      </c>
      <c r="T690" s="65" t="str">
        <f ca="1">IFERROR(__xludf.DUMMYFUNCTION("""COMPUTED_VALUE"""),"")</f>
        <v/>
      </c>
      <c r="U690" s="65" t="str">
        <f ca="1">IFERROR(__xludf.DUMMYFUNCTION("""COMPUTED_VALUE"""),"")</f>
        <v/>
      </c>
      <c r="V690" s="65" t="str">
        <f ca="1">IFERROR(__xludf.DUMMYFUNCTION("""COMPUTED_VALUE"""),"")</f>
        <v/>
      </c>
      <c r="W690" s="65" t="str">
        <f ca="1">IFERROR(__xludf.DUMMYFUNCTION("""COMPUTED_VALUE"""),"")</f>
        <v/>
      </c>
      <c r="X690" s="65" t="str">
        <f ca="1">IFERROR(__xludf.DUMMYFUNCTION("""COMPUTED_VALUE"""),"")</f>
        <v/>
      </c>
      <c r="Y690" s="65" t="str">
        <f ca="1">IFERROR(__xludf.DUMMYFUNCTION("""COMPUTED_VALUE"""),"")</f>
        <v/>
      </c>
      <c r="Z690" s="65" t="str">
        <f ca="1">IFERROR(__xludf.DUMMYFUNCTION("""COMPUTED_VALUE"""),"")</f>
        <v/>
      </c>
      <c r="AA690" s="65" t="str">
        <f ca="1">IFERROR(__xludf.DUMMYFUNCTION("""COMPUTED_VALUE"""),"")</f>
        <v/>
      </c>
      <c r="AB690" s="65" t="str">
        <f ca="1">IFERROR(__xludf.DUMMYFUNCTION("""COMPUTED_VALUE"""),"")</f>
        <v/>
      </c>
      <c r="AC690" s="65" t="str">
        <f ca="1">IFERROR(__xludf.DUMMYFUNCTION("""COMPUTED_VALUE"""),"")</f>
        <v/>
      </c>
      <c r="AD690" s="65" t="str">
        <f ca="1">IFERROR(__xludf.DUMMYFUNCTION("""COMPUTED_VALUE"""),"")</f>
        <v/>
      </c>
      <c r="AE690" s="65" t="str">
        <f ca="1">IFERROR(__xludf.DUMMYFUNCTION("""COMPUTED_VALUE"""),"")</f>
        <v/>
      </c>
      <c r="AF690" s="65" t="str">
        <f ca="1">IFERROR(__xludf.DUMMYFUNCTION("""COMPUTED_VALUE"""),"")</f>
        <v/>
      </c>
      <c r="AG690" s="65" t="str">
        <f ca="1">IFERROR(__xludf.DUMMYFUNCTION("""COMPUTED_VALUE"""),"")</f>
        <v/>
      </c>
    </row>
    <row r="691" spans="1:33" ht="13">
      <c r="A691" s="63">
        <v>99</v>
      </c>
      <c r="B691" s="64" t="str">
        <f ca="1">IFERROR(__xludf.DUMMYFUNCTION("""COMPUTED_VALUE"""),"CORREGIMIENTO 1: SAN JORGE")</f>
        <v>CORREGIMIENTO 1: SAN JORGE</v>
      </c>
      <c r="C691" s="65">
        <f ca="1">IFERROR(__xludf.DUMMYFUNCTION("""COMPUTED_VALUE"""),3)</f>
        <v>3</v>
      </c>
      <c r="D691" s="66" t="str">
        <f ca="1">IFERROR(__xludf.DUMMYFUNCTION("""COMPUTED_VALUE"""),"Pendiente por Digitar")</f>
        <v>Pendiente por Digitar</v>
      </c>
      <c r="E691" s="65" t="str">
        <f ca="1">IFERROR(__xludf.DUMMYFUNCTION("""COMPUTED_VALUE"""),"")</f>
        <v/>
      </c>
      <c r="F691" s="65" t="str">
        <f ca="1">IFERROR(__xludf.DUMMYFUNCTION("""COMPUTED_VALUE"""),"")</f>
        <v/>
      </c>
      <c r="G691" s="65" t="str">
        <f ca="1">IFERROR(__xludf.DUMMYFUNCTION("""COMPUTED_VALUE"""),"")</f>
        <v/>
      </c>
      <c r="H691" s="65" t="str">
        <f ca="1">IFERROR(__xludf.DUMMYFUNCTION("""COMPUTED_VALUE"""),"")</f>
        <v/>
      </c>
      <c r="I691" s="65" t="str">
        <f ca="1">IFERROR(__xludf.DUMMYFUNCTION("""COMPUTED_VALUE"""),"")</f>
        <v/>
      </c>
      <c r="J691" s="65" t="str">
        <f ca="1">IFERROR(__xludf.DUMMYFUNCTION("""COMPUTED_VALUE"""),"")</f>
        <v/>
      </c>
      <c r="K691" s="65" t="str">
        <f ca="1">IFERROR(__xludf.DUMMYFUNCTION("""COMPUTED_VALUE"""),"")</f>
        <v/>
      </c>
      <c r="L691" s="65" t="str">
        <f ca="1">IFERROR(__xludf.DUMMYFUNCTION("""COMPUTED_VALUE"""),"")</f>
        <v/>
      </c>
      <c r="M691" s="65" t="str">
        <f ca="1">IFERROR(__xludf.DUMMYFUNCTION("""COMPUTED_VALUE"""),"")</f>
        <v/>
      </c>
      <c r="N691" s="65" t="str">
        <f ca="1">IFERROR(__xludf.DUMMYFUNCTION("""COMPUTED_VALUE"""),"")</f>
        <v/>
      </c>
      <c r="O691" s="65" t="str">
        <f ca="1">IFERROR(__xludf.DUMMYFUNCTION("""COMPUTED_VALUE"""),"")</f>
        <v/>
      </c>
      <c r="P691" s="65" t="str">
        <f ca="1">IFERROR(__xludf.DUMMYFUNCTION("""COMPUTED_VALUE"""),"")</f>
        <v/>
      </c>
      <c r="Q691" s="65" t="str">
        <f ca="1">IFERROR(__xludf.DUMMYFUNCTION("""COMPUTED_VALUE"""),"")</f>
        <v/>
      </c>
      <c r="R691" s="65" t="str">
        <f ca="1">IFERROR(__xludf.DUMMYFUNCTION("""COMPUTED_VALUE"""),"")</f>
        <v/>
      </c>
      <c r="S691" s="65" t="str">
        <f ca="1">IFERROR(__xludf.DUMMYFUNCTION("""COMPUTED_VALUE"""),"")</f>
        <v/>
      </c>
      <c r="T691" s="65" t="str">
        <f ca="1">IFERROR(__xludf.DUMMYFUNCTION("""COMPUTED_VALUE"""),"")</f>
        <v/>
      </c>
      <c r="U691" s="65" t="str">
        <f ca="1">IFERROR(__xludf.DUMMYFUNCTION("""COMPUTED_VALUE"""),"")</f>
        <v/>
      </c>
      <c r="V691" s="65" t="str">
        <f ca="1">IFERROR(__xludf.DUMMYFUNCTION("""COMPUTED_VALUE"""),"")</f>
        <v/>
      </c>
      <c r="W691" s="65" t="str">
        <f ca="1">IFERROR(__xludf.DUMMYFUNCTION("""COMPUTED_VALUE"""),"")</f>
        <v/>
      </c>
      <c r="X691" s="65" t="str">
        <f ca="1">IFERROR(__xludf.DUMMYFUNCTION("""COMPUTED_VALUE"""),"")</f>
        <v/>
      </c>
      <c r="Y691" s="65" t="str">
        <f ca="1">IFERROR(__xludf.DUMMYFUNCTION("""COMPUTED_VALUE"""),"")</f>
        <v/>
      </c>
      <c r="Z691" s="65" t="str">
        <f ca="1">IFERROR(__xludf.DUMMYFUNCTION("""COMPUTED_VALUE"""),"")</f>
        <v/>
      </c>
      <c r="AA691" s="65" t="str">
        <f ca="1">IFERROR(__xludf.DUMMYFUNCTION("""COMPUTED_VALUE"""),"")</f>
        <v/>
      </c>
      <c r="AB691" s="65" t="str">
        <f ca="1">IFERROR(__xludf.DUMMYFUNCTION("""COMPUTED_VALUE"""),"")</f>
        <v/>
      </c>
      <c r="AC691" s="65" t="str">
        <f ca="1">IFERROR(__xludf.DUMMYFUNCTION("""COMPUTED_VALUE"""),"")</f>
        <v/>
      </c>
      <c r="AD691" s="65" t="str">
        <f ca="1">IFERROR(__xludf.DUMMYFUNCTION("""COMPUTED_VALUE"""),"")</f>
        <v/>
      </c>
      <c r="AE691" s="65" t="str">
        <f ca="1">IFERROR(__xludf.DUMMYFUNCTION("""COMPUTED_VALUE"""),"")</f>
        <v/>
      </c>
      <c r="AF691" s="65" t="str">
        <f ca="1">IFERROR(__xludf.DUMMYFUNCTION("""COMPUTED_VALUE"""),"")</f>
        <v/>
      </c>
      <c r="AG691" s="65" t="str">
        <f ca="1">IFERROR(__xludf.DUMMYFUNCTION("""COMPUTED_VALUE"""),"")</f>
        <v/>
      </c>
    </row>
    <row r="692" spans="1:33" ht="13">
      <c r="A692" s="63">
        <v>99</v>
      </c>
      <c r="B692" s="64" t="str">
        <f ca="1">IFERROR(__xludf.DUMMYFUNCTION("""COMPUTED_VALUE"""),"CORREGIMIENTO 2: CHARQUITO")</f>
        <v>CORREGIMIENTO 2: CHARQUITO</v>
      </c>
      <c r="C692" s="65">
        <f ca="1">IFERROR(__xludf.DUMMYFUNCTION("""COMPUTED_VALUE"""),1)</f>
        <v>1</v>
      </c>
      <c r="D692" s="66" t="str">
        <f ca="1">IFERROR(__xludf.DUMMYFUNCTION("""COMPUTED_VALUE"""),"Pendiente por Digitar")</f>
        <v>Pendiente por Digitar</v>
      </c>
      <c r="E692" s="65" t="str">
        <f ca="1">IFERROR(__xludf.DUMMYFUNCTION("""COMPUTED_VALUE"""),"")</f>
        <v/>
      </c>
      <c r="F692" s="65" t="str">
        <f ca="1">IFERROR(__xludf.DUMMYFUNCTION("""COMPUTED_VALUE"""),"")</f>
        <v/>
      </c>
      <c r="G692" s="65" t="str">
        <f ca="1">IFERROR(__xludf.DUMMYFUNCTION("""COMPUTED_VALUE"""),"")</f>
        <v/>
      </c>
      <c r="H692" s="65" t="str">
        <f ca="1">IFERROR(__xludf.DUMMYFUNCTION("""COMPUTED_VALUE"""),"")</f>
        <v/>
      </c>
      <c r="I692" s="65" t="str">
        <f ca="1">IFERROR(__xludf.DUMMYFUNCTION("""COMPUTED_VALUE"""),"")</f>
        <v/>
      </c>
      <c r="J692" s="65" t="str">
        <f ca="1">IFERROR(__xludf.DUMMYFUNCTION("""COMPUTED_VALUE"""),"")</f>
        <v/>
      </c>
      <c r="K692" s="65" t="str">
        <f ca="1">IFERROR(__xludf.DUMMYFUNCTION("""COMPUTED_VALUE"""),"")</f>
        <v/>
      </c>
      <c r="L692" s="65" t="str">
        <f ca="1">IFERROR(__xludf.DUMMYFUNCTION("""COMPUTED_VALUE"""),"")</f>
        <v/>
      </c>
      <c r="M692" s="65" t="str">
        <f ca="1">IFERROR(__xludf.DUMMYFUNCTION("""COMPUTED_VALUE"""),"")</f>
        <v/>
      </c>
      <c r="N692" s="65" t="str">
        <f ca="1">IFERROR(__xludf.DUMMYFUNCTION("""COMPUTED_VALUE"""),"")</f>
        <v/>
      </c>
      <c r="O692" s="65" t="str">
        <f ca="1">IFERROR(__xludf.DUMMYFUNCTION("""COMPUTED_VALUE"""),"")</f>
        <v/>
      </c>
      <c r="P692" s="65" t="str">
        <f ca="1">IFERROR(__xludf.DUMMYFUNCTION("""COMPUTED_VALUE"""),"")</f>
        <v/>
      </c>
      <c r="Q692" s="65" t="str">
        <f ca="1">IFERROR(__xludf.DUMMYFUNCTION("""COMPUTED_VALUE"""),"")</f>
        <v/>
      </c>
      <c r="R692" s="65" t="str">
        <f ca="1">IFERROR(__xludf.DUMMYFUNCTION("""COMPUTED_VALUE"""),"")</f>
        <v/>
      </c>
      <c r="S692" s="65" t="str">
        <f ca="1">IFERROR(__xludf.DUMMYFUNCTION("""COMPUTED_VALUE"""),"")</f>
        <v/>
      </c>
      <c r="T692" s="65" t="str">
        <f ca="1">IFERROR(__xludf.DUMMYFUNCTION("""COMPUTED_VALUE"""),"")</f>
        <v/>
      </c>
      <c r="U692" s="65" t="str">
        <f ca="1">IFERROR(__xludf.DUMMYFUNCTION("""COMPUTED_VALUE"""),"")</f>
        <v/>
      </c>
      <c r="V692" s="65" t="str">
        <f ca="1">IFERROR(__xludf.DUMMYFUNCTION("""COMPUTED_VALUE"""),"")</f>
        <v/>
      </c>
      <c r="W692" s="65" t="str">
        <f ca="1">IFERROR(__xludf.DUMMYFUNCTION("""COMPUTED_VALUE"""),"")</f>
        <v/>
      </c>
      <c r="X692" s="65" t="str">
        <f ca="1">IFERROR(__xludf.DUMMYFUNCTION("""COMPUTED_VALUE"""),"")</f>
        <v/>
      </c>
      <c r="Y692" s="65" t="str">
        <f ca="1">IFERROR(__xludf.DUMMYFUNCTION("""COMPUTED_VALUE"""),"")</f>
        <v/>
      </c>
      <c r="Z692" s="65" t="str">
        <f ca="1">IFERROR(__xludf.DUMMYFUNCTION("""COMPUTED_VALUE"""),"")</f>
        <v/>
      </c>
      <c r="AA692" s="65" t="str">
        <f ca="1">IFERROR(__xludf.DUMMYFUNCTION("""COMPUTED_VALUE"""),"")</f>
        <v/>
      </c>
      <c r="AB692" s="65" t="str">
        <f ca="1">IFERROR(__xludf.DUMMYFUNCTION("""COMPUTED_VALUE"""),"")</f>
        <v/>
      </c>
      <c r="AC692" s="65" t="str">
        <f ca="1">IFERROR(__xludf.DUMMYFUNCTION("""COMPUTED_VALUE"""),"")</f>
        <v/>
      </c>
      <c r="AD692" s="65" t="str">
        <f ca="1">IFERROR(__xludf.DUMMYFUNCTION("""COMPUTED_VALUE"""),"")</f>
        <v/>
      </c>
      <c r="AE692" s="65" t="str">
        <f ca="1">IFERROR(__xludf.DUMMYFUNCTION("""COMPUTED_VALUE"""),"")</f>
        <v/>
      </c>
      <c r="AF692" s="65" t="str">
        <f ca="1">IFERROR(__xludf.DUMMYFUNCTION("""COMPUTED_VALUE"""),"")</f>
        <v/>
      </c>
      <c r="AG692" s="65" t="str">
        <f ca="1">IFERROR(__xludf.DUMMYFUNCTION("""COMPUTED_VALUE"""),"")</f>
        <v/>
      </c>
    </row>
    <row r="693" spans="1:33" ht="13">
      <c r="A693" s="63">
        <v>99</v>
      </c>
      <c r="B693" s="64" t="str">
        <f ca="1">IFERROR(__xludf.DUMMYFUNCTION("""COMPUTED_VALUE"""),"CORREGIMIENTO 2: CHARQUITO")</f>
        <v>CORREGIMIENTO 2: CHARQUITO</v>
      </c>
      <c r="C693" s="65">
        <f ca="1">IFERROR(__xludf.DUMMYFUNCTION("""COMPUTED_VALUE"""),2)</f>
        <v>2</v>
      </c>
      <c r="D693" s="66" t="str">
        <f ca="1">IFERROR(__xludf.DUMMYFUNCTION("""COMPUTED_VALUE"""),"Pendiente por Digitar")</f>
        <v>Pendiente por Digitar</v>
      </c>
      <c r="E693" s="65" t="str">
        <f ca="1">IFERROR(__xludf.DUMMYFUNCTION("""COMPUTED_VALUE"""),"")</f>
        <v/>
      </c>
      <c r="F693" s="65" t="str">
        <f ca="1">IFERROR(__xludf.DUMMYFUNCTION("""COMPUTED_VALUE"""),"")</f>
        <v/>
      </c>
      <c r="G693" s="65" t="str">
        <f ca="1">IFERROR(__xludf.DUMMYFUNCTION("""COMPUTED_VALUE"""),"")</f>
        <v/>
      </c>
      <c r="H693" s="65" t="str">
        <f ca="1">IFERROR(__xludf.DUMMYFUNCTION("""COMPUTED_VALUE"""),"")</f>
        <v/>
      </c>
      <c r="I693" s="65" t="str">
        <f ca="1">IFERROR(__xludf.DUMMYFUNCTION("""COMPUTED_VALUE"""),"")</f>
        <v/>
      </c>
      <c r="J693" s="65" t="str">
        <f ca="1">IFERROR(__xludf.DUMMYFUNCTION("""COMPUTED_VALUE"""),"")</f>
        <v/>
      </c>
      <c r="K693" s="65" t="str">
        <f ca="1">IFERROR(__xludf.DUMMYFUNCTION("""COMPUTED_VALUE"""),"")</f>
        <v/>
      </c>
      <c r="L693" s="65" t="str">
        <f ca="1">IFERROR(__xludf.DUMMYFUNCTION("""COMPUTED_VALUE"""),"")</f>
        <v/>
      </c>
      <c r="M693" s="65" t="str">
        <f ca="1">IFERROR(__xludf.DUMMYFUNCTION("""COMPUTED_VALUE"""),"")</f>
        <v/>
      </c>
      <c r="N693" s="65" t="str">
        <f ca="1">IFERROR(__xludf.DUMMYFUNCTION("""COMPUTED_VALUE"""),"")</f>
        <v/>
      </c>
      <c r="O693" s="65" t="str">
        <f ca="1">IFERROR(__xludf.DUMMYFUNCTION("""COMPUTED_VALUE"""),"")</f>
        <v/>
      </c>
      <c r="P693" s="65" t="str">
        <f ca="1">IFERROR(__xludf.DUMMYFUNCTION("""COMPUTED_VALUE"""),"")</f>
        <v/>
      </c>
      <c r="Q693" s="65" t="str">
        <f ca="1">IFERROR(__xludf.DUMMYFUNCTION("""COMPUTED_VALUE"""),"")</f>
        <v/>
      </c>
      <c r="R693" s="65" t="str">
        <f ca="1">IFERROR(__xludf.DUMMYFUNCTION("""COMPUTED_VALUE"""),"")</f>
        <v/>
      </c>
      <c r="S693" s="65" t="str">
        <f ca="1">IFERROR(__xludf.DUMMYFUNCTION("""COMPUTED_VALUE"""),"")</f>
        <v/>
      </c>
      <c r="T693" s="65" t="str">
        <f ca="1">IFERROR(__xludf.DUMMYFUNCTION("""COMPUTED_VALUE"""),"")</f>
        <v/>
      </c>
      <c r="U693" s="65" t="str">
        <f ca="1">IFERROR(__xludf.DUMMYFUNCTION("""COMPUTED_VALUE"""),"")</f>
        <v/>
      </c>
      <c r="V693" s="65" t="str">
        <f ca="1">IFERROR(__xludf.DUMMYFUNCTION("""COMPUTED_VALUE"""),"")</f>
        <v/>
      </c>
      <c r="W693" s="65" t="str">
        <f ca="1">IFERROR(__xludf.DUMMYFUNCTION("""COMPUTED_VALUE"""),"")</f>
        <v/>
      </c>
      <c r="X693" s="65" t="str">
        <f ca="1">IFERROR(__xludf.DUMMYFUNCTION("""COMPUTED_VALUE"""),"")</f>
        <v/>
      </c>
      <c r="Y693" s="65" t="str">
        <f ca="1">IFERROR(__xludf.DUMMYFUNCTION("""COMPUTED_VALUE"""),"")</f>
        <v/>
      </c>
      <c r="Z693" s="65" t="str">
        <f ca="1">IFERROR(__xludf.DUMMYFUNCTION("""COMPUTED_VALUE"""),"")</f>
        <v/>
      </c>
      <c r="AA693" s="65" t="str">
        <f ca="1">IFERROR(__xludf.DUMMYFUNCTION("""COMPUTED_VALUE"""),"")</f>
        <v/>
      </c>
      <c r="AB693" s="65" t="str">
        <f ca="1">IFERROR(__xludf.DUMMYFUNCTION("""COMPUTED_VALUE"""),"")</f>
        <v/>
      </c>
      <c r="AC693" s="65" t="str">
        <f ca="1">IFERROR(__xludf.DUMMYFUNCTION("""COMPUTED_VALUE"""),"")</f>
        <v/>
      </c>
      <c r="AD693" s="65" t="str">
        <f ca="1">IFERROR(__xludf.DUMMYFUNCTION("""COMPUTED_VALUE"""),"")</f>
        <v/>
      </c>
      <c r="AE693" s="65" t="str">
        <f ca="1">IFERROR(__xludf.DUMMYFUNCTION("""COMPUTED_VALUE"""),"")</f>
        <v/>
      </c>
      <c r="AF693" s="65" t="str">
        <f ca="1">IFERROR(__xludf.DUMMYFUNCTION("""COMPUTED_VALUE"""),"")</f>
        <v/>
      </c>
      <c r="AG693" s="65" t="str">
        <f ca="1">IFERROR(__xludf.DUMMYFUNCTION("""COMPUTED_VALUE"""),"")</f>
        <v/>
      </c>
    </row>
    <row r="694" spans="1:33" ht="13">
      <c r="A694" s="63">
        <v>99</v>
      </c>
      <c r="B694" s="64" t="str">
        <f ca="1">IFERROR(__xludf.DUMMYFUNCTION("""COMPUTED_VALUE"""),"CORREGIMIENTO 2: CHARQUITO")</f>
        <v>CORREGIMIENTO 2: CHARQUITO</v>
      </c>
      <c r="C694" s="65">
        <f ca="1">IFERROR(__xludf.DUMMYFUNCTION("""COMPUTED_VALUE"""),3)</f>
        <v>3</v>
      </c>
      <c r="D694" s="66" t="str">
        <f ca="1">IFERROR(__xludf.DUMMYFUNCTION("""COMPUTED_VALUE"""),"Pendiente por Digitar")</f>
        <v>Pendiente por Digitar</v>
      </c>
      <c r="E694" s="65" t="str">
        <f ca="1">IFERROR(__xludf.DUMMYFUNCTION("""COMPUTED_VALUE"""),"")</f>
        <v/>
      </c>
      <c r="F694" s="65" t="str">
        <f ca="1">IFERROR(__xludf.DUMMYFUNCTION("""COMPUTED_VALUE"""),"")</f>
        <v/>
      </c>
      <c r="G694" s="65" t="str">
        <f ca="1">IFERROR(__xludf.DUMMYFUNCTION("""COMPUTED_VALUE"""),"")</f>
        <v/>
      </c>
      <c r="H694" s="65" t="str">
        <f ca="1">IFERROR(__xludf.DUMMYFUNCTION("""COMPUTED_VALUE"""),"")</f>
        <v/>
      </c>
      <c r="I694" s="65" t="str">
        <f ca="1">IFERROR(__xludf.DUMMYFUNCTION("""COMPUTED_VALUE"""),"")</f>
        <v/>
      </c>
      <c r="J694" s="65" t="str">
        <f ca="1">IFERROR(__xludf.DUMMYFUNCTION("""COMPUTED_VALUE"""),"")</f>
        <v/>
      </c>
      <c r="K694" s="65" t="str">
        <f ca="1">IFERROR(__xludf.DUMMYFUNCTION("""COMPUTED_VALUE"""),"")</f>
        <v/>
      </c>
      <c r="L694" s="65" t="str">
        <f ca="1">IFERROR(__xludf.DUMMYFUNCTION("""COMPUTED_VALUE"""),"")</f>
        <v/>
      </c>
      <c r="M694" s="65" t="str">
        <f ca="1">IFERROR(__xludf.DUMMYFUNCTION("""COMPUTED_VALUE"""),"")</f>
        <v/>
      </c>
      <c r="N694" s="65" t="str">
        <f ca="1">IFERROR(__xludf.DUMMYFUNCTION("""COMPUTED_VALUE"""),"")</f>
        <v/>
      </c>
      <c r="O694" s="65" t="str">
        <f ca="1">IFERROR(__xludf.DUMMYFUNCTION("""COMPUTED_VALUE"""),"")</f>
        <v/>
      </c>
      <c r="P694" s="65" t="str">
        <f ca="1">IFERROR(__xludf.DUMMYFUNCTION("""COMPUTED_VALUE"""),"")</f>
        <v/>
      </c>
      <c r="Q694" s="65" t="str">
        <f ca="1">IFERROR(__xludf.DUMMYFUNCTION("""COMPUTED_VALUE"""),"")</f>
        <v/>
      </c>
      <c r="R694" s="65" t="str">
        <f ca="1">IFERROR(__xludf.DUMMYFUNCTION("""COMPUTED_VALUE"""),"")</f>
        <v/>
      </c>
      <c r="S694" s="65" t="str">
        <f ca="1">IFERROR(__xludf.DUMMYFUNCTION("""COMPUTED_VALUE"""),"")</f>
        <v/>
      </c>
      <c r="T694" s="65" t="str">
        <f ca="1">IFERROR(__xludf.DUMMYFUNCTION("""COMPUTED_VALUE"""),"")</f>
        <v/>
      </c>
      <c r="U694" s="65" t="str">
        <f ca="1">IFERROR(__xludf.DUMMYFUNCTION("""COMPUTED_VALUE"""),"")</f>
        <v/>
      </c>
      <c r="V694" s="65" t="str">
        <f ca="1">IFERROR(__xludf.DUMMYFUNCTION("""COMPUTED_VALUE"""),"")</f>
        <v/>
      </c>
      <c r="W694" s="65" t="str">
        <f ca="1">IFERROR(__xludf.DUMMYFUNCTION("""COMPUTED_VALUE"""),"")</f>
        <v/>
      </c>
      <c r="X694" s="65" t="str">
        <f ca="1">IFERROR(__xludf.DUMMYFUNCTION("""COMPUTED_VALUE"""),"")</f>
        <v/>
      </c>
      <c r="Y694" s="65" t="str">
        <f ca="1">IFERROR(__xludf.DUMMYFUNCTION("""COMPUTED_VALUE"""),"")</f>
        <v/>
      </c>
      <c r="Z694" s="65" t="str">
        <f ca="1">IFERROR(__xludf.DUMMYFUNCTION("""COMPUTED_VALUE"""),"")</f>
        <v/>
      </c>
      <c r="AA694" s="65" t="str">
        <f ca="1">IFERROR(__xludf.DUMMYFUNCTION("""COMPUTED_VALUE"""),"")</f>
        <v/>
      </c>
      <c r="AB694" s="65" t="str">
        <f ca="1">IFERROR(__xludf.DUMMYFUNCTION("""COMPUTED_VALUE"""),"")</f>
        <v/>
      </c>
      <c r="AC694" s="65" t="str">
        <f ca="1">IFERROR(__xludf.DUMMYFUNCTION("""COMPUTED_VALUE"""),"")</f>
        <v/>
      </c>
      <c r="AD694" s="65" t="str">
        <f ca="1">IFERROR(__xludf.DUMMYFUNCTION("""COMPUTED_VALUE"""),"")</f>
        <v/>
      </c>
      <c r="AE694" s="65" t="str">
        <f ca="1">IFERROR(__xludf.DUMMYFUNCTION("""COMPUTED_VALUE"""),"")</f>
        <v/>
      </c>
      <c r="AF694" s="65" t="str">
        <f ca="1">IFERROR(__xludf.DUMMYFUNCTION("""COMPUTED_VALUE"""),"")</f>
        <v/>
      </c>
      <c r="AG694" s="65" t="str">
        <f ca="1">IFERROR(__xludf.DUMMYFUNCTION("""COMPUTED_VALUE"""),"")</f>
        <v/>
      </c>
    </row>
    <row r="695" spans="1:33" ht="13">
      <c r="A695" s="63">
        <v>90</v>
      </c>
      <c r="B695" s="64" t="str">
        <f ca="1">IFERROR(__xludf.DUMMYFUNCTION("""COMPUTED_VALUE"""),"COLEGIO BOLIVAR PRIMARIA")</f>
        <v>COLEGIO BOLIVAR PRIMARIA</v>
      </c>
      <c r="C695" s="65">
        <f ca="1">IFERROR(__xludf.DUMMYFUNCTION("""COMPUTED_VALUE"""),1)</f>
        <v>1</v>
      </c>
      <c r="D695" s="66" t="str">
        <f ca="1">IFERROR(__xludf.DUMMYFUNCTION("""COMPUTED_VALUE"""),"Pendiente por Digitar")</f>
        <v>Pendiente por Digitar</v>
      </c>
      <c r="E695" s="65" t="str">
        <f ca="1">IFERROR(__xludf.DUMMYFUNCTION("""COMPUTED_VALUE"""),"")</f>
        <v/>
      </c>
      <c r="F695" s="65" t="str">
        <f ca="1">IFERROR(__xludf.DUMMYFUNCTION("""COMPUTED_VALUE"""),"")</f>
        <v/>
      </c>
      <c r="G695" s="65" t="str">
        <f ca="1">IFERROR(__xludf.DUMMYFUNCTION("""COMPUTED_VALUE"""),"")</f>
        <v/>
      </c>
      <c r="H695" s="65" t="str">
        <f ca="1">IFERROR(__xludf.DUMMYFUNCTION("""COMPUTED_VALUE"""),"")</f>
        <v/>
      </c>
      <c r="I695" s="65" t="str">
        <f ca="1">IFERROR(__xludf.DUMMYFUNCTION("""COMPUTED_VALUE"""),"")</f>
        <v/>
      </c>
      <c r="J695" s="65" t="str">
        <f ca="1">IFERROR(__xludf.DUMMYFUNCTION("""COMPUTED_VALUE"""),"")</f>
        <v/>
      </c>
      <c r="K695" s="65" t="str">
        <f ca="1">IFERROR(__xludf.DUMMYFUNCTION("""COMPUTED_VALUE"""),"")</f>
        <v/>
      </c>
      <c r="L695" s="65" t="str">
        <f ca="1">IFERROR(__xludf.DUMMYFUNCTION("""COMPUTED_VALUE"""),"")</f>
        <v/>
      </c>
      <c r="M695" s="65" t="str">
        <f ca="1">IFERROR(__xludf.DUMMYFUNCTION("""COMPUTED_VALUE"""),"")</f>
        <v/>
      </c>
      <c r="N695" s="65" t="str">
        <f ca="1">IFERROR(__xludf.DUMMYFUNCTION("""COMPUTED_VALUE"""),"")</f>
        <v/>
      </c>
      <c r="O695" s="65" t="str">
        <f ca="1">IFERROR(__xludf.DUMMYFUNCTION("""COMPUTED_VALUE"""),"")</f>
        <v/>
      </c>
      <c r="P695" s="65" t="str">
        <f ca="1">IFERROR(__xludf.DUMMYFUNCTION("""COMPUTED_VALUE"""),"")</f>
        <v/>
      </c>
      <c r="Q695" s="65" t="str">
        <f ca="1">IFERROR(__xludf.DUMMYFUNCTION("""COMPUTED_VALUE"""),"")</f>
        <v/>
      </c>
      <c r="R695" s="65" t="str">
        <f ca="1">IFERROR(__xludf.DUMMYFUNCTION("""COMPUTED_VALUE"""),"")</f>
        <v/>
      </c>
      <c r="S695" s="65" t="str">
        <f ca="1">IFERROR(__xludf.DUMMYFUNCTION("""COMPUTED_VALUE"""),"")</f>
        <v/>
      </c>
      <c r="T695" s="65" t="str">
        <f ca="1">IFERROR(__xludf.DUMMYFUNCTION("""COMPUTED_VALUE"""),"")</f>
        <v/>
      </c>
      <c r="U695" s="65" t="str">
        <f ca="1">IFERROR(__xludf.DUMMYFUNCTION("""COMPUTED_VALUE"""),"")</f>
        <v/>
      </c>
      <c r="V695" s="65" t="str">
        <f ca="1">IFERROR(__xludf.DUMMYFUNCTION("""COMPUTED_VALUE"""),"")</f>
        <v/>
      </c>
      <c r="W695" s="65" t="str">
        <f ca="1">IFERROR(__xludf.DUMMYFUNCTION("""COMPUTED_VALUE"""),"")</f>
        <v/>
      </c>
      <c r="X695" s="65" t="str">
        <f ca="1">IFERROR(__xludf.DUMMYFUNCTION("""COMPUTED_VALUE"""),"")</f>
        <v/>
      </c>
      <c r="Y695" s="65" t="str">
        <f ca="1">IFERROR(__xludf.DUMMYFUNCTION("""COMPUTED_VALUE"""),"")</f>
        <v/>
      </c>
      <c r="Z695" s="65" t="str">
        <f ca="1">IFERROR(__xludf.DUMMYFUNCTION("""COMPUTED_VALUE"""),"")</f>
        <v/>
      </c>
      <c r="AA695" s="65" t="str">
        <f ca="1">IFERROR(__xludf.DUMMYFUNCTION("""COMPUTED_VALUE"""),"")</f>
        <v/>
      </c>
      <c r="AB695" s="65" t="str">
        <f ca="1">IFERROR(__xludf.DUMMYFUNCTION("""COMPUTED_VALUE"""),"")</f>
        <v/>
      </c>
      <c r="AC695" s="65" t="str">
        <f ca="1">IFERROR(__xludf.DUMMYFUNCTION("""COMPUTED_VALUE"""),"")</f>
        <v/>
      </c>
      <c r="AD695" s="65" t="str">
        <f ca="1">IFERROR(__xludf.DUMMYFUNCTION("""COMPUTED_VALUE"""),"")</f>
        <v/>
      </c>
      <c r="AE695" s="65" t="str">
        <f ca="1">IFERROR(__xludf.DUMMYFUNCTION("""COMPUTED_VALUE"""),"")</f>
        <v/>
      </c>
      <c r="AF695" s="65" t="str">
        <f ca="1">IFERROR(__xludf.DUMMYFUNCTION("""COMPUTED_VALUE"""),"")</f>
        <v/>
      </c>
      <c r="AG695" s="65" t="str">
        <f ca="1">IFERROR(__xludf.DUMMYFUNCTION("""COMPUTED_VALUE"""),"")</f>
        <v/>
      </c>
    </row>
    <row r="696" spans="1:33" ht="13">
      <c r="A696" s="63">
        <v>90</v>
      </c>
      <c r="B696" s="64" t="str">
        <f ca="1">IFERROR(__xludf.DUMMYFUNCTION("""COMPUTED_VALUE"""),"COLEGIO BOLIVAR PRIMARIA")</f>
        <v>COLEGIO BOLIVAR PRIMARIA</v>
      </c>
      <c r="C696" s="65">
        <f ca="1">IFERROR(__xludf.DUMMYFUNCTION("""COMPUTED_VALUE"""),2)</f>
        <v>2</v>
      </c>
      <c r="D696" s="66" t="str">
        <f ca="1">IFERROR(__xludf.DUMMYFUNCTION("""COMPUTED_VALUE"""),"Pendiente por Digitar")</f>
        <v>Pendiente por Digitar</v>
      </c>
      <c r="E696" s="65" t="str">
        <f ca="1">IFERROR(__xludf.DUMMYFUNCTION("""COMPUTED_VALUE"""),"")</f>
        <v/>
      </c>
      <c r="F696" s="65" t="str">
        <f ca="1">IFERROR(__xludf.DUMMYFUNCTION("""COMPUTED_VALUE"""),"")</f>
        <v/>
      </c>
      <c r="G696" s="65" t="str">
        <f ca="1">IFERROR(__xludf.DUMMYFUNCTION("""COMPUTED_VALUE"""),"")</f>
        <v/>
      </c>
      <c r="H696" s="65" t="str">
        <f ca="1">IFERROR(__xludf.DUMMYFUNCTION("""COMPUTED_VALUE"""),"")</f>
        <v/>
      </c>
      <c r="I696" s="65" t="str">
        <f ca="1">IFERROR(__xludf.DUMMYFUNCTION("""COMPUTED_VALUE"""),"")</f>
        <v/>
      </c>
      <c r="J696" s="65" t="str">
        <f ca="1">IFERROR(__xludf.DUMMYFUNCTION("""COMPUTED_VALUE"""),"")</f>
        <v/>
      </c>
      <c r="K696" s="65" t="str">
        <f ca="1">IFERROR(__xludf.DUMMYFUNCTION("""COMPUTED_VALUE"""),"")</f>
        <v/>
      </c>
      <c r="L696" s="65" t="str">
        <f ca="1">IFERROR(__xludf.DUMMYFUNCTION("""COMPUTED_VALUE"""),"")</f>
        <v/>
      </c>
      <c r="M696" s="65" t="str">
        <f ca="1">IFERROR(__xludf.DUMMYFUNCTION("""COMPUTED_VALUE"""),"")</f>
        <v/>
      </c>
      <c r="N696" s="65" t="str">
        <f ca="1">IFERROR(__xludf.DUMMYFUNCTION("""COMPUTED_VALUE"""),"")</f>
        <v/>
      </c>
      <c r="O696" s="65" t="str">
        <f ca="1">IFERROR(__xludf.DUMMYFUNCTION("""COMPUTED_VALUE"""),"")</f>
        <v/>
      </c>
      <c r="P696" s="65" t="str">
        <f ca="1">IFERROR(__xludf.DUMMYFUNCTION("""COMPUTED_VALUE"""),"")</f>
        <v/>
      </c>
      <c r="Q696" s="65" t="str">
        <f ca="1">IFERROR(__xludf.DUMMYFUNCTION("""COMPUTED_VALUE"""),"")</f>
        <v/>
      </c>
      <c r="R696" s="65" t="str">
        <f ca="1">IFERROR(__xludf.DUMMYFUNCTION("""COMPUTED_VALUE"""),"")</f>
        <v/>
      </c>
      <c r="S696" s="65" t="str">
        <f ca="1">IFERROR(__xludf.DUMMYFUNCTION("""COMPUTED_VALUE"""),"")</f>
        <v/>
      </c>
      <c r="T696" s="65" t="str">
        <f ca="1">IFERROR(__xludf.DUMMYFUNCTION("""COMPUTED_VALUE"""),"")</f>
        <v/>
      </c>
      <c r="U696" s="65" t="str">
        <f ca="1">IFERROR(__xludf.DUMMYFUNCTION("""COMPUTED_VALUE"""),"")</f>
        <v/>
      </c>
      <c r="V696" s="65" t="str">
        <f ca="1">IFERROR(__xludf.DUMMYFUNCTION("""COMPUTED_VALUE"""),"")</f>
        <v/>
      </c>
      <c r="W696" s="65" t="str">
        <f ca="1">IFERROR(__xludf.DUMMYFUNCTION("""COMPUTED_VALUE"""),"")</f>
        <v/>
      </c>
      <c r="X696" s="65" t="str">
        <f ca="1">IFERROR(__xludf.DUMMYFUNCTION("""COMPUTED_VALUE"""),"")</f>
        <v/>
      </c>
      <c r="Y696" s="65" t="str">
        <f ca="1">IFERROR(__xludf.DUMMYFUNCTION("""COMPUTED_VALUE"""),"")</f>
        <v/>
      </c>
      <c r="Z696" s="65" t="str">
        <f ca="1">IFERROR(__xludf.DUMMYFUNCTION("""COMPUTED_VALUE"""),"")</f>
        <v/>
      </c>
      <c r="AA696" s="65" t="str">
        <f ca="1">IFERROR(__xludf.DUMMYFUNCTION("""COMPUTED_VALUE"""),"")</f>
        <v/>
      </c>
      <c r="AB696" s="65" t="str">
        <f ca="1">IFERROR(__xludf.DUMMYFUNCTION("""COMPUTED_VALUE"""),"")</f>
        <v/>
      </c>
      <c r="AC696" s="65" t="str">
        <f ca="1">IFERROR(__xludf.DUMMYFUNCTION("""COMPUTED_VALUE"""),"")</f>
        <v/>
      </c>
      <c r="AD696" s="65" t="str">
        <f ca="1">IFERROR(__xludf.DUMMYFUNCTION("""COMPUTED_VALUE"""),"")</f>
        <v/>
      </c>
      <c r="AE696" s="65" t="str">
        <f ca="1">IFERROR(__xludf.DUMMYFUNCTION("""COMPUTED_VALUE"""),"")</f>
        <v/>
      </c>
      <c r="AF696" s="65" t="str">
        <f ca="1">IFERROR(__xludf.DUMMYFUNCTION("""COMPUTED_VALUE"""),"")</f>
        <v/>
      </c>
      <c r="AG696" s="65" t="str">
        <f ca="1">IFERROR(__xludf.DUMMYFUNCTION("""COMPUTED_VALUE"""),"")</f>
        <v/>
      </c>
    </row>
    <row r="697" spans="1:33" ht="13">
      <c r="A697" s="63">
        <v>90</v>
      </c>
      <c r="B697" s="64" t="str">
        <f ca="1">IFERROR(__xludf.DUMMYFUNCTION("""COMPUTED_VALUE"""),"COLEGIO BOLIVAR PRIMARIA")</f>
        <v>COLEGIO BOLIVAR PRIMARIA</v>
      </c>
      <c r="C697" s="65">
        <f ca="1">IFERROR(__xludf.DUMMYFUNCTION("""COMPUTED_VALUE"""),3)</f>
        <v>3</v>
      </c>
      <c r="D697" s="66" t="str">
        <f ca="1">IFERROR(__xludf.DUMMYFUNCTION("""COMPUTED_VALUE"""),"Pendiente por Digitar")</f>
        <v>Pendiente por Digitar</v>
      </c>
      <c r="E697" s="65" t="str">
        <f ca="1">IFERROR(__xludf.DUMMYFUNCTION("""COMPUTED_VALUE"""),"")</f>
        <v/>
      </c>
      <c r="F697" s="65" t="str">
        <f ca="1">IFERROR(__xludf.DUMMYFUNCTION("""COMPUTED_VALUE"""),"")</f>
        <v/>
      </c>
      <c r="G697" s="65" t="str">
        <f ca="1">IFERROR(__xludf.DUMMYFUNCTION("""COMPUTED_VALUE"""),"")</f>
        <v/>
      </c>
      <c r="H697" s="65" t="str">
        <f ca="1">IFERROR(__xludf.DUMMYFUNCTION("""COMPUTED_VALUE"""),"")</f>
        <v/>
      </c>
      <c r="I697" s="65" t="str">
        <f ca="1">IFERROR(__xludf.DUMMYFUNCTION("""COMPUTED_VALUE"""),"")</f>
        <v/>
      </c>
      <c r="J697" s="65" t="str">
        <f ca="1">IFERROR(__xludf.DUMMYFUNCTION("""COMPUTED_VALUE"""),"")</f>
        <v/>
      </c>
      <c r="K697" s="65" t="str">
        <f ca="1">IFERROR(__xludf.DUMMYFUNCTION("""COMPUTED_VALUE"""),"")</f>
        <v/>
      </c>
      <c r="L697" s="65" t="str">
        <f ca="1">IFERROR(__xludf.DUMMYFUNCTION("""COMPUTED_VALUE"""),"")</f>
        <v/>
      </c>
      <c r="M697" s="65" t="str">
        <f ca="1">IFERROR(__xludf.DUMMYFUNCTION("""COMPUTED_VALUE"""),"")</f>
        <v/>
      </c>
      <c r="N697" s="65" t="str">
        <f ca="1">IFERROR(__xludf.DUMMYFUNCTION("""COMPUTED_VALUE"""),"")</f>
        <v/>
      </c>
      <c r="O697" s="65" t="str">
        <f ca="1">IFERROR(__xludf.DUMMYFUNCTION("""COMPUTED_VALUE"""),"")</f>
        <v/>
      </c>
      <c r="P697" s="65" t="str">
        <f ca="1">IFERROR(__xludf.DUMMYFUNCTION("""COMPUTED_VALUE"""),"")</f>
        <v/>
      </c>
      <c r="Q697" s="65" t="str">
        <f ca="1">IFERROR(__xludf.DUMMYFUNCTION("""COMPUTED_VALUE"""),"")</f>
        <v/>
      </c>
      <c r="R697" s="65" t="str">
        <f ca="1">IFERROR(__xludf.DUMMYFUNCTION("""COMPUTED_VALUE"""),"")</f>
        <v/>
      </c>
      <c r="S697" s="65" t="str">
        <f ca="1">IFERROR(__xludf.DUMMYFUNCTION("""COMPUTED_VALUE"""),"")</f>
        <v/>
      </c>
      <c r="T697" s="65" t="str">
        <f ca="1">IFERROR(__xludf.DUMMYFUNCTION("""COMPUTED_VALUE"""),"")</f>
        <v/>
      </c>
      <c r="U697" s="65" t="str">
        <f ca="1">IFERROR(__xludf.DUMMYFUNCTION("""COMPUTED_VALUE"""),"")</f>
        <v/>
      </c>
      <c r="V697" s="65" t="str">
        <f ca="1">IFERROR(__xludf.DUMMYFUNCTION("""COMPUTED_VALUE"""),"")</f>
        <v/>
      </c>
      <c r="W697" s="65" t="str">
        <f ca="1">IFERROR(__xludf.DUMMYFUNCTION("""COMPUTED_VALUE"""),"")</f>
        <v/>
      </c>
      <c r="X697" s="65" t="str">
        <f ca="1">IFERROR(__xludf.DUMMYFUNCTION("""COMPUTED_VALUE"""),"")</f>
        <v/>
      </c>
      <c r="Y697" s="65" t="str">
        <f ca="1">IFERROR(__xludf.DUMMYFUNCTION("""COMPUTED_VALUE"""),"")</f>
        <v/>
      </c>
      <c r="Z697" s="65" t="str">
        <f ca="1">IFERROR(__xludf.DUMMYFUNCTION("""COMPUTED_VALUE"""),"")</f>
        <v/>
      </c>
      <c r="AA697" s="65" t="str">
        <f ca="1">IFERROR(__xludf.DUMMYFUNCTION("""COMPUTED_VALUE"""),"")</f>
        <v/>
      </c>
      <c r="AB697" s="65" t="str">
        <f ca="1">IFERROR(__xludf.DUMMYFUNCTION("""COMPUTED_VALUE"""),"")</f>
        <v/>
      </c>
      <c r="AC697" s="65" t="str">
        <f ca="1">IFERROR(__xludf.DUMMYFUNCTION("""COMPUTED_VALUE"""),"")</f>
        <v/>
      </c>
      <c r="AD697" s="65" t="str">
        <f ca="1">IFERROR(__xludf.DUMMYFUNCTION("""COMPUTED_VALUE"""),"")</f>
        <v/>
      </c>
      <c r="AE697" s="65" t="str">
        <f ca="1">IFERROR(__xludf.DUMMYFUNCTION("""COMPUTED_VALUE"""),"")</f>
        <v/>
      </c>
      <c r="AF697" s="65" t="str">
        <f ca="1">IFERROR(__xludf.DUMMYFUNCTION("""COMPUTED_VALUE"""),"")</f>
        <v/>
      </c>
      <c r="AG697" s="65" t="str">
        <f ca="1">IFERROR(__xludf.DUMMYFUNCTION("""COMPUTED_VALUE"""),"")</f>
        <v/>
      </c>
    </row>
    <row r="698" spans="1:33" ht="13">
      <c r="A698" s="63">
        <v>90</v>
      </c>
      <c r="B698" s="64" t="str">
        <f ca="1">IFERROR(__xludf.DUMMYFUNCTION("""COMPUTED_VALUE"""),"COLEGIO BOLIVAR PRIMARIA")</f>
        <v>COLEGIO BOLIVAR PRIMARIA</v>
      </c>
      <c r="C698" s="65">
        <f ca="1">IFERROR(__xludf.DUMMYFUNCTION("""COMPUTED_VALUE"""),4)</f>
        <v>4</v>
      </c>
      <c r="D698" s="66" t="str">
        <f ca="1">IFERROR(__xludf.DUMMYFUNCTION("""COMPUTED_VALUE"""),"Pendiente por Digitar")</f>
        <v>Pendiente por Digitar</v>
      </c>
      <c r="E698" s="65" t="str">
        <f ca="1">IFERROR(__xludf.DUMMYFUNCTION("""COMPUTED_VALUE"""),"")</f>
        <v/>
      </c>
      <c r="F698" s="65" t="str">
        <f ca="1">IFERROR(__xludf.DUMMYFUNCTION("""COMPUTED_VALUE"""),"")</f>
        <v/>
      </c>
      <c r="G698" s="65" t="str">
        <f ca="1">IFERROR(__xludf.DUMMYFUNCTION("""COMPUTED_VALUE"""),"")</f>
        <v/>
      </c>
      <c r="H698" s="65" t="str">
        <f ca="1">IFERROR(__xludf.DUMMYFUNCTION("""COMPUTED_VALUE"""),"")</f>
        <v/>
      </c>
      <c r="I698" s="65" t="str">
        <f ca="1">IFERROR(__xludf.DUMMYFUNCTION("""COMPUTED_VALUE"""),"")</f>
        <v/>
      </c>
      <c r="J698" s="65" t="str">
        <f ca="1">IFERROR(__xludf.DUMMYFUNCTION("""COMPUTED_VALUE"""),"")</f>
        <v/>
      </c>
      <c r="K698" s="65" t="str">
        <f ca="1">IFERROR(__xludf.DUMMYFUNCTION("""COMPUTED_VALUE"""),"")</f>
        <v/>
      </c>
      <c r="L698" s="65" t="str">
        <f ca="1">IFERROR(__xludf.DUMMYFUNCTION("""COMPUTED_VALUE"""),"")</f>
        <v/>
      </c>
      <c r="M698" s="65" t="str">
        <f ca="1">IFERROR(__xludf.DUMMYFUNCTION("""COMPUTED_VALUE"""),"")</f>
        <v/>
      </c>
      <c r="N698" s="65" t="str">
        <f ca="1">IFERROR(__xludf.DUMMYFUNCTION("""COMPUTED_VALUE"""),"")</f>
        <v/>
      </c>
      <c r="O698" s="65" t="str">
        <f ca="1">IFERROR(__xludf.DUMMYFUNCTION("""COMPUTED_VALUE"""),"")</f>
        <v/>
      </c>
      <c r="P698" s="65" t="str">
        <f ca="1">IFERROR(__xludf.DUMMYFUNCTION("""COMPUTED_VALUE"""),"")</f>
        <v/>
      </c>
      <c r="Q698" s="65" t="str">
        <f ca="1">IFERROR(__xludf.DUMMYFUNCTION("""COMPUTED_VALUE"""),"")</f>
        <v/>
      </c>
      <c r="R698" s="65" t="str">
        <f ca="1">IFERROR(__xludf.DUMMYFUNCTION("""COMPUTED_VALUE"""),"")</f>
        <v/>
      </c>
      <c r="S698" s="65" t="str">
        <f ca="1">IFERROR(__xludf.DUMMYFUNCTION("""COMPUTED_VALUE"""),"")</f>
        <v/>
      </c>
      <c r="T698" s="65" t="str">
        <f ca="1">IFERROR(__xludf.DUMMYFUNCTION("""COMPUTED_VALUE"""),"")</f>
        <v/>
      </c>
      <c r="U698" s="65" t="str">
        <f ca="1">IFERROR(__xludf.DUMMYFUNCTION("""COMPUTED_VALUE"""),"")</f>
        <v/>
      </c>
      <c r="V698" s="65" t="str">
        <f ca="1">IFERROR(__xludf.DUMMYFUNCTION("""COMPUTED_VALUE"""),"")</f>
        <v/>
      </c>
      <c r="W698" s="65" t="str">
        <f ca="1">IFERROR(__xludf.DUMMYFUNCTION("""COMPUTED_VALUE"""),"")</f>
        <v/>
      </c>
      <c r="X698" s="65" t="str">
        <f ca="1">IFERROR(__xludf.DUMMYFUNCTION("""COMPUTED_VALUE"""),"")</f>
        <v/>
      </c>
      <c r="Y698" s="65" t="str">
        <f ca="1">IFERROR(__xludf.DUMMYFUNCTION("""COMPUTED_VALUE"""),"")</f>
        <v/>
      </c>
      <c r="Z698" s="65" t="str">
        <f ca="1">IFERROR(__xludf.DUMMYFUNCTION("""COMPUTED_VALUE"""),"")</f>
        <v/>
      </c>
      <c r="AA698" s="65" t="str">
        <f ca="1">IFERROR(__xludf.DUMMYFUNCTION("""COMPUTED_VALUE"""),"")</f>
        <v/>
      </c>
      <c r="AB698" s="65" t="str">
        <f ca="1">IFERROR(__xludf.DUMMYFUNCTION("""COMPUTED_VALUE"""),"")</f>
        <v/>
      </c>
      <c r="AC698" s="65" t="str">
        <f ca="1">IFERROR(__xludf.DUMMYFUNCTION("""COMPUTED_VALUE"""),"")</f>
        <v/>
      </c>
      <c r="AD698" s="65" t="str">
        <f ca="1">IFERROR(__xludf.DUMMYFUNCTION("""COMPUTED_VALUE"""),"")</f>
        <v/>
      </c>
      <c r="AE698" s="65" t="str">
        <f ca="1">IFERROR(__xludf.DUMMYFUNCTION("""COMPUTED_VALUE"""),"")</f>
        <v/>
      </c>
      <c r="AF698" s="65" t="str">
        <f ca="1">IFERROR(__xludf.DUMMYFUNCTION("""COMPUTED_VALUE"""),"")</f>
        <v/>
      </c>
      <c r="AG698" s="65" t="str">
        <f ca="1">IFERROR(__xludf.DUMMYFUNCTION("""COMPUTED_VALUE"""),"")</f>
        <v/>
      </c>
    </row>
    <row r="699" spans="1:33" ht="13">
      <c r="A699" s="63">
        <v>90</v>
      </c>
      <c r="B699" s="64" t="str">
        <f ca="1">IFERROR(__xludf.DUMMYFUNCTION("""COMPUTED_VALUE"""),"COLEGIO BOLIVAR PRIMARIA")</f>
        <v>COLEGIO BOLIVAR PRIMARIA</v>
      </c>
      <c r="C699" s="65">
        <f ca="1">IFERROR(__xludf.DUMMYFUNCTION("""COMPUTED_VALUE"""),5)</f>
        <v>5</v>
      </c>
      <c r="D699" s="66" t="str">
        <f ca="1">IFERROR(__xludf.DUMMYFUNCTION("""COMPUTED_VALUE"""),"Pendiente por Digitar")</f>
        <v>Pendiente por Digitar</v>
      </c>
      <c r="E699" s="65" t="str">
        <f ca="1">IFERROR(__xludf.DUMMYFUNCTION("""COMPUTED_VALUE"""),"")</f>
        <v/>
      </c>
      <c r="F699" s="65" t="str">
        <f ca="1">IFERROR(__xludf.DUMMYFUNCTION("""COMPUTED_VALUE"""),"")</f>
        <v/>
      </c>
      <c r="G699" s="65" t="str">
        <f ca="1">IFERROR(__xludf.DUMMYFUNCTION("""COMPUTED_VALUE"""),"")</f>
        <v/>
      </c>
      <c r="H699" s="65" t="str">
        <f ca="1">IFERROR(__xludf.DUMMYFUNCTION("""COMPUTED_VALUE"""),"")</f>
        <v/>
      </c>
      <c r="I699" s="65" t="str">
        <f ca="1">IFERROR(__xludf.DUMMYFUNCTION("""COMPUTED_VALUE"""),"")</f>
        <v/>
      </c>
      <c r="J699" s="65" t="str">
        <f ca="1">IFERROR(__xludf.DUMMYFUNCTION("""COMPUTED_VALUE"""),"")</f>
        <v/>
      </c>
      <c r="K699" s="65" t="str">
        <f ca="1">IFERROR(__xludf.DUMMYFUNCTION("""COMPUTED_VALUE"""),"")</f>
        <v/>
      </c>
      <c r="L699" s="65" t="str">
        <f ca="1">IFERROR(__xludf.DUMMYFUNCTION("""COMPUTED_VALUE"""),"")</f>
        <v/>
      </c>
      <c r="M699" s="65" t="str">
        <f ca="1">IFERROR(__xludf.DUMMYFUNCTION("""COMPUTED_VALUE"""),"")</f>
        <v/>
      </c>
      <c r="N699" s="65" t="str">
        <f ca="1">IFERROR(__xludf.DUMMYFUNCTION("""COMPUTED_VALUE"""),"")</f>
        <v/>
      </c>
      <c r="O699" s="65" t="str">
        <f ca="1">IFERROR(__xludf.DUMMYFUNCTION("""COMPUTED_VALUE"""),"")</f>
        <v/>
      </c>
      <c r="P699" s="65" t="str">
        <f ca="1">IFERROR(__xludf.DUMMYFUNCTION("""COMPUTED_VALUE"""),"")</f>
        <v/>
      </c>
      <c r="Q699" s="65" t="str">
        <f ca="1">IFERROR(__xludf.DUMMYFUNCTION("""COMPUTED_VALUE"""),"")</f>
        <v/>
      </c>
      <c r="R699" s="65" t="str">
        <f ca="1">IFERROR(__xludf.DUMMYFUNCTION("""COMPUTED_VALUE"""),"")</f>
        <v/>
      </c>
      <c r="S699" s="65" t="str">
        <f ca="1">IFERROR(__xludf.DUMMYFUNCTION("""COMPUTED_VALUE"""),"")</f>
        <v/>
      </c>
      <c r="T699" s="65" t="str">
        <f ca="1">IFERROR(__xludf.DUMMYFUNCTION("""COMPUTED_VALUE"""),"")</f>
        <v/>
      </c>
      <c r="U699" s="65" t="str">
        <f ca="1">IFERROR(__xludf.DUMMYFUNCTION("""COMPUTED_VALUE"""),"")</f>
        <v/>
      </c>
      <c r="V699" s="65" t="str">
        <f ca="1">IFERROR(__xludf.DUMMYFUNCTION("""COMPUTED_VALUE"""),"")</f>
        <v/>
      </c>
      <c r="W699" s="65" t="str">
        <f ca="1">IFERROR(__xludf.DUMMYFUNCTION("""COMPUTED_VALUE"""),"")</f>
        <v/>
      </c>
      <c r="X699" s="65" t="str">
        <f ca="1">IFERROR(__xludf.DUMMYFUNCTION("""COMPUTED_VALUE"""),"")</f>
        <v/>
      </c>
      <c r="Y699" s="65" t="str">
        <f ca="1">IFERROR(__xludf.DUMMYFUNCTION("""COMPUTED_VALUE"""),"")</f>
        <v/>
      </c>
      <c r="Z699" s="65" t="str">
        <f ca="1">IFERROR(__xludf.DUMMYFUNCTION("""COMPUTED_VALUE"""),"")</f>
        <v/>
      </c>
      <c r="AA699" s="65" t="str">
        <f ca="1">IFERROR(__xludf.DUMMYFUNCTION("""COMPUTED_VALUE"""),"")</f>
        <v/>
      </c>
      <c r="AB699" s="65" t="str">
        <f ca="1">IFERROR(__xludf.DUMMYFUNCTION("""COMPUTED_VALUE"""),"")</f>
        <v/>
      </c>
      <c r="AC699" s="65" t="str">
        <f ca="1">IFERROR(__xludf.DUMMYFUNCTION("""COMPUTED_VALUE"""),"")</f>
        <v/>
      </c>
      <c r="AD699" s="65" t="str">
        <f ca="1">IFERROR(__xludf.DUMMYFUNCTION("""COMPUTED_VALUE"""),"")</f>
        <v/>
      </c>
      <c r="AE699" s="65" t="str">
        <f ca="1">IFERROR(__xludf.DUMMYFUNCTION("""COMPUTED_VALUE"""),"")</f>
        <v/>
      </c>
      <c r="AF699" s="65" t="str">
        <f ca="1">IFERROR(__xludf.DUMMYFUNCTION("""COMPUTED_VALUE"""),"")</f>
        <v/>
      </c>
      <c r="AG699" s="65" t="str">
        <f ca="1">IFERROR(__xludf.DUMMYFUNCTION("""COMPUTED_VALUE"""),"")</f>
        <v/>
      </c>
    </row>
    <row r="700" spans="1:33" ht="13">
      <c r="A700" s="63">
        <v>90</v>
      </c>
      <c r="B700" s="64" t="str">
        <f ca="1">IFERROR(__xludf.DUMMYFUNCTION("""COMPUTED_VALUE"""),"COLEGIO BOLIVAR PRIMARIA")</f>
        <v>COLEGIO BOLIVAR PRIMARIA</v>
      </c>
      <c r="C700" s="65">
        <f ca="1">IFERROR(__xludf.DUMMYFUNCTION("""COMPUTED_VALUE"""),6)</f>
        <v>6</v>
      </c>
      <c r="D700" s="66" t="str">
        <f ca="1">IFERROR(__xludf.DUMMYFUNCTION("""COMPUTED_VALUE"""),"Pendiente por Digitar")</f>
        <v>Pendiente por Digitar</v>
      </c>
      <c r="E700" s="65" t="str">
        <f ca="1">IFERROR(__xludf.DUMMYFUNCTION("""COMPUTED_VALUE"""),"")</f>
        <v/>
      </c>
      <c r="F700" s="65" t="str">
        <f ca="1">IFERROR(__xludf.DUMMYFUNCTION("""COMPUTED_VALUE"""),"")</f>
        <v/>
      </c>
      <c r="G700" s="65" t="str">
        <f ca="1">IFERROR(__xludf.DUMMYFUNCTION("""COMPUTED_VALUE"""),"")</f>
        <v/>
      </c>
      <c r="H700" s="65" t="str">
        <f ca="1">IFERROR(__xludf.DUMMYFUNCTION("""COMPUTED_VALUE"""),"")</f>
        <v/>
      </c>
      <c r="I700" s="65" t="str">
        <f ca="1">IFERROR(__xludf.DUMMYFUNCTION("""COMPUTED_VALUE"""),"")</f>
        <v/>
      </c>
      <c r="J700" s="65" t="str">
        <f ca="1">IFERROR(__xludf.DUMMYFUNCTION("""COMPUTED_VALUE"""),"")</f>
        <v/>
      </c>
      <c r="K700" s="65" t="str">
        <f ca="1">IFERROR(__xludf.DUMMYFUNCTION("""COMPUTED_VALUE"""),"")</f>
        <v/>
      </c>
      <c r="L700" s="65" t="str">
        <f ca="1">IFERROR(__xludf.DUMMYFUNCTION("""COMPUTED_VALUE"""),"")</f>
        <v/>
      </c>
      <c r="M700" s="65" t="str">
        <f ca="1">IFERROR(__xludf.DUMMYFUNCTION("""COMPUTED_VALUE"""),"")</f>
        <v/>
      </c>
      <c r="N700" s="65" t="str">
        <f ca="1">IFERROR(__xludf.DUMMYFUNCTION("""COMPUTED_VALUE"""),"")</f>
        <v/>
      </c>
      <c r="O700" s="65" t="str">
        <f ca="1">IFERROR(__xludf.DUMMYFUNCTION("""COMPUTED_VALUE"""),"")</f>
        <v/>
      </c>
      <c r="P700" s="65" t="str">
        <f ca="1">IFERROR(__xludf.DUMMYFUNCTION("""COMPUTED_VALUE"""),"")</f>
        <v/>
      </c>
      <c r="Q700" s="65" t="str">
        <f ca="1">IFERROR(__xludf.DUMMYFUNCTION("""COMPUTED_VALUE"""),"")</f>
        <v/>
      </c>
      <c r="R700" s="65" t="str">
        <f ca="1">IFERROR(__xludf.DUMMYFUNCTION("""COMPUTED_VALUE"""),"")</f>
        <v/>
      </c>
      <c r="S700" s="65" t="str">
        <f ca="1">IFERROR(__xludf.DUMMYFUNCTION("""COMPUTED_VALUE"""),"")</f>
        <v/>
      </c>
      <c r="T700" s="65" t="str">
        <f ca="1">IFERROR(__xludf.DUMMYFUNCTION("""COMPUTED_VALUE"""),"")</f>
        <v/>
      </c>
      <c r="U700" s="65" t="str">
        <f ca="1">IFERROR(__xludf.DUMMYFUNCTION("""COMPUTED_VALUE"""),"")</f>
        <v/>
      </c>
      <c r="V700" s="65" t="str">
        <f ca="1">IFERROR(__xludf.DUMMYFUNCTION("""COMPUTED_VALUE"""),"")</f>
        <v/>
      </c>
      <c r="W700" s="65" t="str">
        <f ca="1">IFERROR(__xludf.DUMMYFUNCTION("""COMPUTED_VALUE"""),"")</f>
        <v/>
      </c>
      <c r="X700" s="65" t="str">
        <f ca="1">IFERROR(__xludf.DUMMYFUNCTION("""COMPUTED_VALUE"""),"")</f>
        <v/>
      </c>
      <c r="Y700" s="65" t="str">
        <f ca="1">IFERROR(__xludf.DUMMYFUNCTION("""COMPUTED_VALUE"""),"")</f>
        <v/>
      </c>
      <c r="Z700" s="65" t="str">
        <f ca="1">IFERROR(__xludf.DUMMYFUNCTION("""COMPUTED_VALUE"""),"")</f>
        <v/>
      </c>
      <c r="AA700" s="65" t="str">
        <f ca="1">IFERROR(__xludf.DUMMYFUNCTION("""COMPUTED_VALUE"""),"")</f>
        <v/>
      </c>
      <c r="AB700" s="65" t="str">
        <f ca="1">IFERROR(__xludf.DUMMYFUNCTION("""COMPUTED_VALUE"""),"")</f>
        <v/>
      </c>
      <c r="AC700" s="65" t="str">
        <f ca="1">IFERROR(__xludf.DUMMYFUNCTION("""COMPUTED_VALUE"""),"")</f>
        <v/>
      </c>
      <c r="AD700" s="65" t="str">
        <f ca="1">IFERROR(__xludf.DUMMYFUNCTION("""COMPUTED_VALUE"""),"")</f>
        <v/>
      </c>
      <c r="AE700" s="65" t="str">
        <f ca="1">IFERROR(__xludf.DUMMYFUNCTION("""COMPUTED_VALUE"""),"")</f>
        <v/>
      </c>
      <c r="AF700" s="65" t="str">
        <f ca="1">IFERROR(__xludf.DUMMYFUNCTION("""COMPUTED_VALUE"""),"")</f>
        <v/>
      </c>
      <c r="AG700" s="65" t="str">
        <f ca="1">IFERROR(__xludf.DUMMYFUNCTION("""COMPUTED_VALUE"""),"")</f>
        <v/>
      </c>
    </row>
    <row r="701" spans="1:33" ht="13">
      <c r="A701" s="63">
        <v>90</v>
      </c>
      <c r="B701" s="64" t="str">
        <f ca="1">IFERROR(__xludf.DUMMYFUNCTION("""COMPUTED_VALUE"""),"COLEGIO BOLIVAR PRIMARIA")</f>
        <v>COLEGIO BOLIVAR PRIMARIA</v>
      </c>
      <c r="C701" s="65">
        <f ca="1">IFERROR(__xludf.DUMMYFUNCTION("""COMPUTED_VALUE"""),7)</f>
        <v>7</v>
      </c>
      <c r="D701" s="66" t="str">
        <f ca="1">IFERROR(__xludf.DUMMYFUNCTION("""COMPUTED_VALUE"""),"Pendiente por Digitar")</f>
        <v>Pendiente por Digitar</v>
      </c>
      <c r="E701" s="65" t="str">
        <f ca="1">IFERROR(__xludf.DUMMYFUNCTION("""COMPUTED_VALUE"""),"")</f>
        <v/>
      </c>
      <c r="F701" s="65" t="str">
        <f ca="1">IFERROR(__xludf.DUMMYFUNCTION("""COMPUTED_VALUE"""),"")</f>
        <v/>
      </c>
      <c r="G701" s="65" t="str">
        <f ca="1">IFERROR(__xludf.DUMMYFUNCTION("""COMPUTED_VALUE"""),"")</f>
        <v/>
      </c>
      <c r="H701" s="65" t="str">
        <f ca="1">IFERROR(__xludf.DUMMYFUNCTION("""COMPUTED_VALUE"""),"")</f>
        <v/>
      </c>
      <c r="I701" s="65" t="str">
        <f ca="1">IFERROR(__xludf.DUMMYFUNCTION("""COMPUTED_VALUE"""),"")</f>
        <v/>
      </c>
      <c r="J701" s="65" t="str">
        <f ca="1">IFERROR(__xludf.DUMMYFUNCTION("""COMPUTED_VALUE"""),"")</f>
        <v/>
      </c>
      <c r="K701" s="65" t="str">
        <f ca="1">IFERROR(__xludf.DUMMYFUNCTION("""COMPUTED_VALUE"""),"")</f>
        <v/>
      </c>
      <c r="L701" s="65" t="str">
        <f ca="1">IFERROR(__xludf.DUMMYFUNCTION("""COMPUTED_VALUE"""),"")</f>
        <v/>
      </c>
      <c r="M701" s="65" t="str">
        <f ca="1">IFERROR(__xludf.DUMMYFUNCTION("""COMPUTED_VALUE"""),"")</f>
        <v/>
      </c>
      <c r="N701" s="65" t="str">
        <f ca="1">IFERROR(__xludf.DUMMYFUNCTION("""COMPUTED_VALUE"""),"")</f>
        <v/>
      </c>
      <c r="O701" s="65" t="str">
        <f ca="1">IFERROR(__xludf.DUMMYFUNCTION("""COMPUTED_VALUE"""),"")</f>
        <v/>
      </c>
      <c r="P701" s="65" t="str">
        <f ca="1">IFERROR(__xludf.DUMMYFUNCTION("""COMPUTED_VALUE"""),"")</f>
        <v/>
      </c>
      <c r="Q701" s="65" t="str">
        <f ca="1">IFERROR(__xludf.DUMMYFUNCTION("""COMPUTED_VALUE"""),"")</f>
        <v/>
      </c>
      <c r="R701" s="65" t="str">
        <f ca="1">IFERROR(__xludf.DUMMYFUNCTION("""COMPUTED_VALUE"""),"")</f>
        <v/>
      </c>
      <c r="S701" s="65" t="str">
        <f ca="1">IFERROR(__xludf.DUMMYFUNCTION("""COMPUTED_VALUE"""),"")</f>
        <v/>
      </c>
      <c r="T701" s="65" t="str">
        <f ca="1">IFERROR(__xludf.DUMMYFUNCTION("""COMPUTED_VALUE"""),"")</f>
        <v/>
      </c>
      <c r="U701" s="65" t="str">
        <f ca="1">IFERROR(__xludf.DUMMYFUNCTION("""COMPUTED_VALUE"""),"")</f>
        <v/>
      </c>
      <c r="V701" s="65" t="str">
        <f ca="1">IFERROR(__xludf.DUMMYFUNCTION("""COMPUTED_VALUE"""),"")</f>
        <v/>
      </c>
      <c r="W701" s="65" t="str">
        <f ca="1">IFERROR(__xludf.DUMMYFUNCTION("""COMPUTED_VALUE"""),"")</f>
        <v/>
      </c>
      <c r="X701" s="65" t="str">
        <f ca="1">IFERROR(__xludf.DUMMYFUNCTION("""COMPUTED_VALUE"""),"")</f>
        <v/>
      </c>
      <c r="Y701" s="65" t="str">
        <f ca="1">IFERROR(__xludf.DUMMYFUNCTION("""COMPUTED_VALUE"""),"")</f>
        <v/>
      </c>
      <c r="Z701" s="65" t="str">
        <f ca="1">IFERROR(__xludf.DUMMYFUNCTION("""COMPUTED_VALUE"""),"")</f>
        <v/>
      </c>
      <c r="AA701" s="65" t="str">
        <f ca="1">IFERROR(__xludf.DUMMYFUNCTION("""COMPUTED_VALUE"""),"")</f>
        <v/>
      </c>
      <c r="AB701" s="65" t="str">
        <f ca="1">IFERROR(__xludf.DUMMYFUNCTION("""COMPUTED_VALUE"""),"")</f>
        <v/>
      </c>
      <c r="AC701" s="65" t="str">
        <f ca="1">IFERROR(__xludf.DUMMYFUNCTION("""COMPUTED_VALUE"""),"")</f>
        <v/>
      </c>
      <c r="AD701" s="65" t="str">
        <f ca="1">IFERROR(__xludf.DUMMYFUNCTION("""COMPUTED_VALUE"""),"")</f>
        <v/>
      </c>
      <c r="AE701" s="65" t="str">
        <f ca="1">IFERROR(__xludf.DUMMYFUNCTION("""COMPUTED_VALUE"""),"")</f>
        <v/>
      </c>
      <c r="AF701" s="65" t="str">
        <f ca="1">IFERROR(__xludf.DUMMYFUNCTION("""COMPUTED_VALUE"""),"")</f>
        <v/>
      </c>
      <c r="AG701" s="65" t="str">
        <f ca="1">IFERROR(__xludf.DUMMYFUNCTION("""COMPUTED_VALUE"""),"")</f>
        <v/>
      </c>
    </row>
    <row r="702" spans="1:33" ht="13">
      <c r="A702" s="63">
        <v>90</v>
      </c>
      <c r="B702" s="64" t="str">
        <f ca="1">IFERROR(__xludf.DUMMYFUNCTION("""COMPUTED_VALUE"""),"COLEGIO BOLIVAR PRIMARIA")</f>
        <v>COLEGIO BOLIVAR PRIMARIA</v>
      </c>
      <c r="C702" s="65">
        <f ca="1">IFERROR(__xludf.DUMMYFUNCTION("""COMPUTED_VALUE"""),8)</f>
        <v>8</v>
      </c>
      <c r="D702" s="66" t="str">
        <f ca="1">IFERROR(__xludf.DUMMYFUNCTION("""COMPUTED_VALUE"""),"Pendiente por Digitar")</f>
        <v>Pendiente por Digitar</v>
      </c>
      <c r="E702" s="65" t="str">
        <f ca="1">IFERROR(__xludf.DUMMYFUNCTION("""COMPUTED_VALUE"""),"")</f>
        <v/>
      </c>
      <c r="F702" s="65" t="str">
        <f ca="1">IFERROR(__xludf.DUMMYFUNCTION("""COMPUTED_VALUE"""),"")</f>
        <v/>
      </c>
      <c r="G702" s="65" t="str">
        <f ca="1">IFERROR(__xludf.DUMMYFUNCTION("""COMPUTED_VALUE"""),"")</f>
        <v/>
      </c>
      <c r="H702" s="65" t="str">
        <f ca="1">IFERROR(__xludf.DUMMYFUNCTION("""COMPUTED_VALUE"""),"")</f>
        <v/>
      </c>
      <c r="I702" s="65" t="str">
        <f ca="1">IFERROR(__xludf.DUMMYFUNCTION("""COMPUTED_VALUE"""),"")</f>
        <v/>
      </c>
      <c r="J702" s="65" t="str">
        <f ca="1">IFERROR(__xludf.DUMMYFUNCTION("""COMPUTED_VALUE"""),"")</f>
        <v/>
      </c>
      <c r="K702" s="65" t="str">
        <f ca="1">IFERROR(__xludf.DUMMYFUNCTION("""COMPUTED_VALUE"""),"")</f>
        <v/>
      </c>
      <c r="L702" s="65" t="str">
        <f ca="1">IFERROR(__xludf.DUMMYFUNCTION("""COMPUTED_VALUE"""),"")</f>
        <v/>
      </c>
      <c r="M702" s="65" t="str">
        <f ca="1">IFERROR(__xludf.DUMMYFUNCTION("""COMPUTED_VALUE"""),"")</f>
        <v/>
      </c>
      <c r="N702" s="65" t="str">
        <f ca="1">IFERROR(__xludf.DUMMYFUNCTION("""COMPUTED_VALUE"""),"")</f>
        <v/>
      </c>
      <c r="O702" s="65" t="str">
        <f ca="1">IFERROR(__xludf.DUMMYFUNCTION("""COMPUTED_VALUE"""),"")</f>
        <v/>
      </c>
      <c r="P702" s="65" t="str">
        <f ca="1">IFERROR(__xludf.DUMMYFUNCTION("""COMPUTED_VALUE"""),"")</f>
        <v/>
      </c>
      <c r="Q702" s="65" t="str">
        <f ca="1">IFERROR(__xludf.DUMMYFUNCTION("""COMPUTED_VALUE"""),"")</f>
        <v/>
      </c>
      <c r="R702" s="65" t="str">
        <f ca="1">IFERROR(__xludf.DUMMYFUNCTION("""COMPUTED_VALUE"""),"")</f>
        <v/>
      </c>
      <c r="S702" s="65" t="str">
        <f ca="1">IFERROR(__xludf.DUMMYFUNCTION("""COMPUTED_VALUE"""),"")</f>
        <v/>
      </c>
      <c r="T702" s="65" t="str">
        <f ca="1">IFERROR(__xludf.DUMMYFUNCTION("""COMPUTED_VALUE"""),"")</f>
        <v/>
      </c>
      <c r="U702" s="65" t="str">
        <f ca="1">IFERROR(__xludf.DUMMYFUNCTION("""COMPUTED_VALUE"""),"")</f>
        <v/>
      </c>
      <c r="V702" s="65" t="str">
        <f ca="1">IFERROR(__xludf.DUMMYFUNCTION("""COMPUTED_VALUE"""),"")</f>
        <v/>
      </c>
      <c r="W702" s="65" t="str">
        <f ca="1">IFERROR(__xludf.DUMMYFUNCTION("""COMPUTED_VALUE"""),"")</f>
        <v/>
      </c>
      <c r="X702" s="65" t="str">
        <f ca="1">IFERROR(__xludf.DUMMYFUNCTION("""COMPUTED_VALUE"""),"")</f>
        <v/>
      </c>
      <c r="Y702" s="65" t="str">
        <f ca="1">IFERROR(__xludf.DUMMYFUNCTION("""COMPUTED_VALUE"""),"")</f>
        <v/>
      </c>
      <c r="Z702" s="65" t="str">
        <f ca="1">IFERROR(__xludf.DUMMYFUNCTION("""COMPUTED_VALUE"""),"")</f>
        <v/>
      </c>
      <c r="AA702" s="65" t="str">
        <f ca="1">IFERROR(__xludf.DUMMYFUNCTION("""COMPUTED_VALUE"""),"")</f>
        <v/>
      </c>
      <c r="AB702" s="65" t="str">
        <f ca="1">IFERROR(__xludf.DUMMYFUNCTION("""COMPUTED_VALUE"""),"")</f>
        <v/>
      </c>
      <c r="AC702" s="65" t="str">
        <f ca="1">IFERROR(__xludf.DUMMYFUNCTION("""COMPUTED_VALUE"""),"")</f>
        <v/>
      </c>
      <c r="AD702" s="65" t="str">
        <f ca="1">IFERROR(__xludf.DUMMYFUNCTION("""COMPUTED_VALUE"""),"")</f>
        <v/>
      </c>
      <c r="AE702" s="65" t="str">
        <f ca="1">IFERROR(__xludf.DUMMYFUNCTION("""COMPUTED_VALUE"""),"")</f>
        <v/>
      </c>
      <c r="AF702" s="65" t="str">
        <f ca="1">IFERROR(__xludf.DUMMYFUNCTION("""COMPUTED_VALUE"""),"")</f>
        <v/>
      </c>
      <c r="AG702" s="65" t="str">
        <f ca="1">IFERROR(__xludf.DUMMYFUNCTION("""COMPUTED_VALUE"""),"")</f>
        <v/>
      </c>
    </row>
    <row r="703" spans="1:33" ht="13">
      <c r="A703" s="63">
        <v>90</v>
      </c>
      <c r="B703" s="64" t="str">
        <f ca="1">IFERROR(__xludf.DUMMYFUNCTION("""COMPUTED_VALUE"""),"COLEGIO BOLIVAR PRIMARIA")</f>
        <v>COLEGIO BOLIVAR PRIMARIA</v>
      </c>
      <c r="C703" s="65">
        <f ca="1">IFERROR(__xludf.DUMMYFUNCTION("""COMPUTED_VALUE"""),9)</f>
        <v>9</v>
      </c>
      <c r="D703" s="66" t="str">
        <f ca="1">IFERROR(__xludf.DUMMYFUNCTION("""COMPUTED_VALUE"""),"Pendiente por Digitar")</f>
        <v>Pendiente por Digitar</v>
      </c>
      <c r="E703" s="65" t="str">
        <f ca="1">IFERROR(__xludf.DUMMYFUNCTION("""COMPUTED_VALUE"""),"")</f>
        <v/>
      </c>
      <c r="F703" s="65" t="str">
        <f ca="1">IFERROR(__xludf.DUMMYFUNCTION("""COMPUTED_VALUE"""),"")</f>
        <v/>
      </c>
      <c r="G703" s="65" t="str">
        <f ca="1">IFERROR(__xludf.DUMMYFUNCTION("""COMPUTED_VALUE"""),"")</f>
        <v/>
      </c>
      <c r="H703" s="65" t="str">
        <f ca="1">IFERROR(__xludf.DUMMYFUNCTION("""COMPUTED_VALUE"""),"")</f>
        <v/>
      </c>
      <c r="I703" s="65" t="str">
        <f ca="1">IFERROR(__xludf.DUMMYFUNCTION("""COMPUTED_VALUE"""),"")</f>
        <v/>
      </c>
      <c r="J703" s="65" t="str">
        <f ca="1">IFERROR(__xludf.DUMMYFUNCTION("""COMPUTED_VALUE"""),"")</f>
        <v/>
      </c>
      <c r="K703" s="65" t="str">
        <f ca="1">IFERROR(__xludf.DUMMYFUNCTION("""COMPUTED_VALUE"""),"")</f>
        <v/>
      </c>
      <c r="L703" s="65" t="str">
        <f ca="1">IFERROR(__xludf.DUMMYFUNCTION("""COMPUTED_VALUE"""),"")</f>
        <v/>
      </c>
      <c r="M703" s="65" t="str">
        <f ca="1">IFERROR(__xludf.DUMMYFUNCTION("""COMPUTED_VALUE"""),"")</f>
        <v/>
      </c>
      <c r="N703" s="65" t="str">
        <f ca="1">IFERROR(__xludf.DUMMYFUNCTION("""COMPUTED_VALUE"""),"")</f>
        <v/>
      </c>
      <c r="O703" s="65" t="str">
        <f ca="1">IFERROR(__xludf.DUMMYFUNCTION("""COMPUTED_VALUE"""),"")</f>
        <v/>
      </c>
      <c r="P703" s="65" t="str">
        <f ca="1">IFERROR(__xludf.DUMMYFUNCTION("""COMPUTED_VALUE"""),"")</f>
        <v/>
      </c>
      <c r="Q703" s="65" t="str">
        <f ca="1">IFERROR(__xludf.DUMMYFUNCTION("""COMPUTED_VALUE"""),"")</f>
        <v/>
      </c>
      <c r="R703" s="65" t="str">
        <f ca="1">IFERROR(__xludf.DUMMYFUNCTION("""COMPUTED_VALUE"""),"")</f>
        <v/>
      </c>
      <c r="S703" s="65" t="str">
        <f ca="1">IFERROR(__xludf.DUMMYFUNCTION("""COMPUTED_VALUE"""),"")</f>
        <v/>
      </c>
      <c r="T703" s="65" t="str">
        <f ca="1">IFERROR(__xludf.DUMMYFUNCTION("""COMPUTED_VALUE"""),"")</f>
        <v/>
      </c>
      <c r="U703" s="65" t="str">
        <f ca="1">IFERROR(__xludf.DUMMYFUNCTION("""COMPUTED_VALUE"""),"")</f>
        <v/>
      </c>
      <c r="V703" s="65" t="str">
        <f ca="1">IFERROR(__xludf.DUMMYFUNCTION("""COMPUTED_VALUE"""),"")</f>
        <v/>
      </c>
      <c r="W703" s="65" t="str">
        <f ca="1">IFERROR(__xludf.DUMMYFUNCTION("""COMPUTED_VALUE"""),"")</f>
        <v/>
      </c>
      <c r="X703" s="65" t="str">
        <f ca="1">IFERROR(__xludf.DUMMYFUNCTION("""COMPUTED_VALUE"""),"")</f>
        <v/>
      </c>
      <c r="Y703" s="65" t="str">
        <f ca="1">IFERROR(__xludf.DUMMYFUNCTION("""COMPUTED_VALUE"""),"")</f>
        <v/>
      </c>
      <c r="Z703" s="65" t="str">
        <f ca="1">IFERROR(__xludf.DUMMYFUNCTION("""COMPUTED_VALUE"""),"")</f>
        <v/>
      </c>
      <c r="AA703" s="65" t="str">
        <f ca="1">IFERROR(__xludf.DUMMYFUNCTION("""COMPUTED_VALUE"""),"")</f>
        <v/>
      </c>
      <c r="AB703" s="65" t="str">
        <f ca="1">IFERROR(__xludf.DUMMYFUNCTION("""COMPUTED_VALUE"""),"")</f>
        <v/>
      </c>
      <c r="AC703" s="65" t="str">
        <f ca="1">IFERROR(__xludf.DUMMYFUNCTION("""COMPUTED_VALUE"""),"")</f>
        <v/>
      </c>
      <c r="AD703" s="65" t="str">
        <f ca="1">IFERROR(__xludf.DUMMYFUNCTION("""COMPUTED_VALUE"""),"")</f>
        <v/>
      </c>
      <c r="AE703" s="65" t="str">
        <f ca="1">IFERROR(__xludf.DUMMYFUNCTION("""COMPUTED_VALUE"""),"")</f>
        <v/>
      </c>
      <c r="AF703" s="65" t="str">
        <f ca="1">IFERROR(__xludf.DUMMYFUNCTION("""COMPUTED_VALUE"""),"")</f>
        <v/>
      </c>
      <c r="AG703" s="65" t="str">
        <f ca="1">IFERROR(__xludf.DUMMYFUNCTION("""COMPUTED_VALUE"""),"")</f>
        <v/>
      </c>
    </row>
    <row r="704" spans="1:33" ht="13">
      <c r="A704" s="63">
        <v>90</v>
      </c>
      <c r="B704" s="64" t="str">
        <f ca="1">IFERROR(__xludf.DUMMYFUNCTION("""COMPUTED_VALUE"""),"COLEGIO BOLIVAR PRIMARIA")</f>
        <v>COLEGIO BOLIVAR PRIMARIA</v>
      </c>
      <c r="C704" s="65">
        <f ca="1">IFERROR(__xludf.DUMMYFUNCTION("""COMPUTED_VALUE"""),10)</f>
        <v>10</v>
      </c>
      <c r="D704" s="66" t="str">
        <f ca="1">IFERROR(__xludf.DUMMYFUNCTION("""COMPUTED_VALUE"""),"Pendiente por Digitar")</f>
        <v>Pendiente por Digitar</v>
      </c>
      <c r="E704" s="65" t="str">
        <f ca="1">IFERROR(__xludf.DUMMYFUNCTION("""COMPUTED_VALUE"""),"")</f>
        <v/>
      </c>
      <c r="F704" s="65" t="str">
        <f ca="1">IFERROR(__xludf.DUMMYFUNCTION("""COMPUTED_VALUE"""),"")</f>
        <v/>
      </c>
      <c r="G704" s="65" t="str">
        <f ca="1">IFERROR(__xludf.DUMMYFUNCTION("""COMPUTED_VALUE"""),"")</f>
        <v/>
      </c>
      <c r="H704" s="65" t="str">
        <f ca="1">IFERROR(__xludf.DUMMYFUNCTION("""COMPUTED_VALUE"""),"")</f>
        <v/>
      </c>
      <c r="I704" s="65" t="str">
        <f ca="1">IFERROR(__xludf.DUMMYFUNCTION("""COMPUTED_VALUE"""),"")</f>
        <v/>
      </c>
      <c r="J704" s="65" t="str">
        <f ca="1">IFERROR(__xludf.DUMMYFUNCTION("""COMPUTED_VALUE"""),"")</f>
        <v/>
      </c>
      <c r="K704" s="65" t="str">
        <f ca="1">IFERROR(__xludf.DUMMYFUNCTION("""COMPUTED_VALUE"""),"")</f>
        <v/>
      </c>
      <c r="L704" s="65" t="str">
        <f ca="1">IFERROR(__xludf.DUMMYFUNCTION("""COMPUTED_VALUE"""),"")</f>
        <v/>
      </c>
      <c r="M704" s="65" t="str">
        <f ca="1">IFERROR(__xludf.DUMMYFUNCTION("""COMPUTED_VALUE"""),"")</f>
        <v/>
      </c>
      <c r="N704" s="65" t="str">
        <f ca="1">IFERROR(__xludf.DUMMYFUNCTION("""COMPUTED_VALUE"""),"")</f>
        <v/>
      </c>
      <c r="O704" s="65" t="str">
        <f ca="1">IFERROR(__xludf.DUMMYFUNCTION("""COMPUTED_VALUE"""),"")</f>
        <v/>
      </c>
      <c r="P704" s="65" t="str">
        <f ca="1">IFERROR(__xludf.DUMMYFUNCTION("""COMPUTED_VALUE"""),"")</f>
        <v/>
      </c>
      <c r="Q704" s="65" t="str">
        <f ca="1">IFERROR(__xludf.DUMMYFUNCTION("""COMPUTED_VALUE"""),"")</f>
        <v/>
      </c>
      <c r="R704" s="65" t="str">
        <f ca="1">IFERROR(__xludf.DUMMYFUNCTION("""COMPUTED_VALUE"""),"")</f>
        <v/>
      </c>
      <c r="S704" s="65" t="str">
        <f ca="1">IFERROR(__xludf.DUMMYFUNCTION("""COMPUTED_VALUE"""),"")</f>
        <v/>
      </c>
      <c r="T704" s="65" t="str">
        <f ca="1">IFERROR(__xludf.DUMMYFUNCTION("""COMPUTED_VALUE"""),"")</f>
        <v/>
      </c>
      <c r="U704" s="65" t="str">
        <f ca="1">IFERROR(__xludf.DUMMYFUNCTION("""COMPUTED_VALUE"""),"")</f>
        <v/>
      </c>
      <c r="V704" s="65" t="str">
        <f ca="1">IFERROR(__xludf.DUMMYFUNCTION("""COMPUTED_VALUE"""),"")</f>
        <v/>
      </c>
      <c r="W704" s="65" t="str">
        <f ca="1">IFERROR(__xludf.DUMMYFUNCTION("""COMPUTED_VALUE"""),"")</f>
        <v/>
      </c>
      <c r="X704" s="65" t="str">
        <f ca="1">IFERROR(__xludf.DUMMYFUNCTION("""COMPUTED_VALUE"""),"")</f>
        <v/>
      </c>
      <c r="Y704" s="65" t="str">
        <f ca="1">IFERROR(__xludf.DUMMYFUNCTION("""COMPUTED_VALUE"""),"")</f>
        <v/>
      </c>
      <c r="Z704" s="65" t="str">
        <f ca="1">IFERROR(__xludf.DUMMYFUNCTION("""COMPUTED_VALUE"""),"")</f>
        <v/>
      </c>
      <c r="AA704" s="65" t="str">
        <f ca="1">IFERROR(__xludf.DUMMYFUNCTION("""COMPUTED_VALUE"""),"")</f>
        <v/>
      </c>
      <c r="AB704" s="65" t="str">
        <f ca="1">IFERROR(__xludf.DUMMYFUNCTION("""COMPUTED_VALUE"""),"")</f>
        <v/>
      </c>
      <c r="AC704" s="65" t="str">
        <f ca="1">IFERROR(__xludf.DUMMYFUNCTION("""COMPUTED_VALUE"""),"")</f>
        <v/>
      </c>
      <c r="AD704" s="65" t="str">
        <f ca="1">IFERROR(__xludf.DUMMYFUNCTION("""COMPUTED_VALUE"""),"")</f>
        <v/>
      </c>
      <c r="AE704" s="65" t="str">
        <f ca="1">IFERROR(__xludf.DUMMYFUNCTION("""COMPUTED_VALUE"""),"")</f>
        <v/>
      </c>
      <c r="AF704" s="65" t="str">
        <f ca="1">IFERROR(__xludf.DUMMYFUNCTION("""COMPUTED_VALUE"""),"")</f>
        <v/>
      </c>
      <c r="AG704" s="65" t="str">
        <f ca="1">IFERROR(__xludf.DUMMYFUNCTION("""COMPUTED_VALUE"""),"")</f>
        <v/>
      </c>
    </row>
    <row r="705" spans="1:33" ht="13">
      <c r="A705" s="63">
        <v>90</v>
      </c>
      <c r="B705" s="64" t="str">
        <f ca="1">IFERROR(__xludf.DUMMYFUNCTION("""COMPUTED_VALUE"""),"COLEGIO BOLIVAR PRIMARIA")</f>
        <v>COLEGIO BOLIVAR PRIMARIA</v>
      </c>
      <c r="C705" s="65">
        <f ca="1">IFERROR(__xludf.DUMMYFUNCTION("""COMPUTED_VALUE"""),11)</f>
        <v>11</v>
      </c>
      <c r="D705" s="66" t="str">
        <f ca="1">IFERROR(__xludf.DUMMYFUNCTION("""COMPUTED_VALUE"""),"Pendiente por Digitar")</f>
        <v>Pendiente por Digitar</v>
      </c>
      <c r="E705" s="65" t="str">
        <f ca="1">IFERROR(__xludf.DUMMYFUNCTION("""COMPUTED_VALUE"""),"")</f>
        <v/>
      </c>
      <c r="F705" s="65" t="str">
        <f ca="1">IFERROR(__xludf.DUMMYFUNCTION("""COMPUTED_VALUE"""),"")</f>
        <v/>
      </c>
      <c r="G705" s="65" t="str">
        <f ca="1">IFERROR(__xludf.DUMMYFUNCTION("""COMPUTED_VALUE"""),"")</f>
        <v/>
      </c>
      <c r="H705" s="65" t="str">
        <f ca="1">IFERROR(__xludf.DUMMYFUNCTION("""COMPUTED_VALUE"""),"")</f>
        <v/>
      </c>
      <c r="I705" s="65" t="str">
        <f ca="1">IFERROR(__xludf.DUMMYFUNCTION("""COMPUTED_VALUE"""),"")</f>
        <v/>
      </c>
      <c r="J705" s="65" t="str">
        <f ca="1">IFERROR(__xludf.DUMMYFUNCTION("""COMPUTED_VALUE"""),"")</f>
        <v/>
      </c>
      <c r="K705" s="65" t="str">
        <f ca="1">IFERROR(__xludf.DUMMYFUNCTION("""COMPUTED_VALUE"""),"")</f>
        <v/>
      </c>
      <c r="L705" s="65" t="str">
        <f ca="1">IFERROR(__xludf.DUMMYFUNCTION("""COMPUTED_VALUE"""),"")</f>
        <v/>
      </c>
      <c r="M705" s="65" t="str">
        <f ca="1">IFERROR(__xludf.DUMMYFUNCTION("""COMPUTED_VALUE"""),"")</f>
        <v/>
      </c>
      <c r="N705" s="65" t="str">
        <f ca="1">IFERROR(__xludf.DUMMYFUNCTION("""COMPUTED_VALUE"""),"")</f>
        <v/>
      </c>
      <c r="O705" s="65" t="str">
        <f ca="1">IFERROR(__xludf.DUMMYFUNCTION("""COMPUTED_VALUE"""),"")</f>
        <v/>
      </c>
      <c r="P705" s="65" t="str">
        <f ca="1">IFERROR(__xludf.DUMMYFUNCTION("""COMPUTED_VALUE"""),"")</f>
        <v/>
      </c>
      <c r="Q705" s="65" t="str">
        <f ca="1">IFERROR(__xludf.DUMMYFUNCTION("""COMPUTED_VALUE"""),"")</f>
        <v/>
      </c>
      <c r="R705" s="65" t="str">
        <f ca="1">IFERROR(__xludf.DUMMYFUNCTION("""COMPUTED_VALUE"""),"")</f>
        <v/>
      </c>
      <c r="S705" s="65" t="str">
        <f ca="1">IFERROR(__xludf.DUMMYFUNCTION("""COMPUTED_VALUE"""),"")</f>
        <v/>
      </c>
      <c r="T705" s="65" t="str">
        <f ca="1">IFERROR(__xludf.DUMMYFUNCTION("""COMPUTED_VALUE"""),"")</f>
        <v/>
      </c>
      <c r="U705" s="65" t="str">
        <f ca="1">IFERROR(__xludf.DUMMYFUNCTION("""COMPUTED_VALUE"""),"")</f>
        <v/>
      </c>
      <c r="V705" s="65" t="str">
        <f ca="1">IFERROR(__xludf.DUMMYFUNCTION("""COMPUTED_VALUE"""),"")</f>
        <v/>
      </c>
      <c r="W705" s="65" t="str">
        <f ca="1">IFERROR(__xludf.DUMMYFUNCTION("""COMPUTED_VALUE"""),"")</f>
        <v/>
      </c>
      <c r="X705" s="65" t="str">
        <f ca="1">IFERROR(__xludf.DUMMYFUNCTION("""COMPUTED_VALUE"""),"")</f>
        <v/>
      </c>
      <c r="Y705" s="65" t="str">
        <f ca="1">IFERROR(__xludf.DUMMYFUNCTION("""COMPUTED_VALUE"""),"")</f>
        <v/>
      </c>
      <c r="Z705" s="65" t="str">
        <f ca="1">IFERROR(__xludf.DUMMYFUNCTION("""COMPUTED_VALUE"""),"")</f>
        <v/>
      </c>
      <c r="AA705" s="65" t="str">
        <f ca="1">IFERROR(__xludf.DUMMYFUNCTION("""COMPUTED_VALUE"""),"")</f>
        <v/>
      </c>
      <c r="AB705" s="65" t="str">
        <f ca="1">IFERROR(__xludf.DUMMYFUNCTION("""COMPUTED_VALUE"""),"")</f>
        <v/>
      </c>
      <c r="AC705" s="65" t="str">
        <f ca="1">IFERROR(__xludf.DUMMYFUNCTION("""COMPUTED_VALUE"""),"")</f>
        <v/>
      </c>
      <c r="AD705" s="65" t="str">
        <f ca="1">IFERROR(__xludf.DUMMYFUNCTION("""COMPUTED_VALUE"""),"")</f>
        <v/>
      </c>
      <c r="AE705" s="65" t="str">
        <f ca="1">IFERROR(__xludf.DUMMYFUNCTION("""COMPUTED_VALUE"""),"")</f>
        <v/>
      </c>
      <c r="AF705" s="65" t="str">
        <f ca="1">IFERROR(__xludf.DUMMYFUNCTION("""COMPUTED_VALUE"""),"")</f>
        <v/>
      </c>
      <c r="AG705" s="65" t="str">
        <f ca="1">IFERROR(__xludf.DUMMYFUNCTION("""COMPUTED_VALUE"""),"")</f>
        <v/>
      </c>
    </row>
    <row r="706" spans="1:33" ht="13">
      <c r="A706" s="63">
        <v>90</v>
      </c>
      <c r="B706" s="64" t="str">
        <f ca="1">IFERROR(__xludf.DUMMYFUNCTION("""COMPUTED_VALUE"""),"COLEGIO BOLIVAR PRIMARIA")</f>
        <v>COLEGIO BOLIVAR PRIMARIA</v>
      </c>
      <c r="C706" s="65">
        <f ca="1">IFERROR(__xludf.DUMMYFUNCTION("""COMPUTED_VALUE"""),12)</f>
        <v>12</v>
      </c>
      <c r="D706" s="66" t="str">
        <f ca="1">IFERROR(__xludf.DUMMYFUNCTION("""COMPUTED_VALUE"""),"Pendiente por Digitar")</f>
        <v>Pendiente por Digitar</v>
      </c>
      <c r="E706" s="65" t="str">
        <f ca="1">IFERROR(__xludf.DUMMYFUNCTION("""COMPUTED_VALUE"""),"")</f>
        <v/>
      </c>
      <c r="F706" s="65" t="str">
        <f ca="1">IFERROR(__xludf.DUMMYFUNCTION("""COMPUTED_VALUE"""),"")</f>
        <v/>
      </c>
      <c r="G706" s="65" t="str">
        <f ca="1">IFERROR(__xludf.DUMMYFUNCTION("""COMPUTED_VALUE"""),"")</f>
        <v/>
      </c>
      <c r="H706" s="65" t="str">
        <f ca="1">IFERROR(__xludf.DUMMYFUNCTION("""COMPUTED_VALUE"""),"")</f>
        <v/>
      </c>
      <c r="I706" s="65" t="str">
        <f ca="1">IFERROR(__xludf.DUMMYFUNCTION("""COMPUTED_VALUE"""),"")</f>
        <v/>
      </c>
      <c r="J706" s="65" t="str">
        <f ca="1">IFERROR(__xludf.DUMMYFUNCTION("""COMPUTED_VALUE"""),"")</f>
        <v/>
      </c>
      <c r="K706" s="65" t="str">
        <f ca="1">IFERROR(__xludf.DUMMYFUNCTION("""COMPUTED_VALUE"""),"")</f>
        <v/>
      </c>
      <c r="L706" s="65" t="str">
        <f ca="1">IFERROR(__xludf.DUMMYFUNCTION("""COMPUTED_VALUE"""),"")</f>
        <v/>
      </c>
      <c r="M706" s="65" t="str">
        <f ca="1">IFERROR(__xludf.DUMMYFUNCTION("""COMPUTED_VALUE"""),"")</f>
        <v/>
      </c>
      <c r="N706" s="65" t="str">
        <f ca="1">IFERROR(__xludf.DUMMYFUNCTION("""COMPUTED_VALUE"""),"")</f>
        <v/>
      </c>
      <c r="O706" s="65" t="str">
        <f ca="1">IFERROR(__xludf.DUMMYFUNCTION("""COMPUTED_VALUE"""),"")</f>
        <v/>
      </c>
      <c r="P706" s="65" t="str">
        <f ca="1">IFERROR(__xludf.DUMMYFUNCTION("""COMPUTED_VALUE"""),"")</f>
        <v/>
      </c>
      <c r="Q706" s="65" t="str">
        <f ca="1">IFERROR(__xludf.DUMMYFUNCTION("""COMPUTED_VALUE"""),"")</f>
        <v/>
      </c>
      <c r="R706" s="65" t="str">
        <f ca="1">IFERROR(__xludf.DUMMYFUNCTION("""COMPUTED_VALUE"""),"")</f>
        <v/>
      </c>
      <c r="S706" s="65" t="str">
        <f ca="1">IFERROR(__xludf.DUMMYFUNCTION("""COMPUTED_VALUE"""),"")</f>
        <v/>
      </c>
      <c r="T706" s="65" t="str">
        <f ca="1">IFERROR(__xludf.DUMMYFUNCTION("""COMPUTED_VALUE"""),"")</f>
        <v/>
      </c>
      <c r="U706" s="65" t="str">
        <f ca="1">IFERROR(__xludf.DUMMYFUNCTION("""COMPUTED_VALUE"""),"")</f>
        <v/>
      </c>
      <c r="V706" s="65" t="str">
        <f ca="1">IFERROR(__xludf.DUMMYFUNCTION("""COMPUTED_VALUE"""),"")</f>
        <v/>
      </c>
      <c r="W706" s="65" t="str">
        <f ca="1">IFERROR(__xludf.DUMMYFUNCTION("""COMPUTED_VALUE"""),"")</f>
        <v/>
      </c>
      <c r="X706" s="65" t="str">
        <f ca="1">IFERROR(__xludf.DUMMYFUNCTION("""COMPUTED_VALUE"""),"")</f>
        <v/>
      </c>
      <c r="Y706" s="65" t="str">
        <f ca="1">IFERROR(__xludf.DUMMYFUNCTION("""COMPUTED_VALUE"""),"")</f>
        <v/>
      </c>
      <c r="Z706" s="65" t="str">
        <f ca="1">IFERROR(__xludf.DUMMYFUNCTION("""COMPUTED_VALUE"""),"")</f>
        <v/>
      </c>
      <c r="AA706" s="65" t="str">
        <f ca="1">IFERROR(__xludf.DUMMYFUNCTION("""COMPUTED_VALUE"""),"")</f>
        <v/>
      </c>
      <c r="AB706" s="65" t="str">
        <f ca="1">IFERROR(__xludf.DUMMYFUNCTION("""COMPUTED_VALUE"""),"")</f>
        <v/>
      </c>
      <c r="AC706" s="65" t="str">
        <f ca="1">IFERROR(__xludf.DUMMYFUNCTION("""COMPUTED_VALUE"""),"")</f>
        <v/>
      </c>
      <c r="AD706" s="65" t="str">
        <f ca="1">IFERROR(__xludf.DUMMYFUNCTION("""COMPUTED_VALUE"""),"")</f>
        <v/>
      </c>
      <c r="AE706" s="65" t="str">
        <f ca="1">IFERROR(__xludf.DUMMYFUNCTION("""COMPUTED_VALUE"""),"")</f>
        <v/>
      </c>
      <c r="AF706" s="65" t="str">
        <f ca="1">IFERROR(__xludf.DUMMYFUNCTION("""COMPUTED_VALUE"""),"")</f>
        <v/>
      </c>
      <c r="AG706" s="65" t="str">
        <f ca="1">IFERROR(__xludf.DUMMYFUNCTION("""COMPUTED_VALUE"""),"")</f>
        <v/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E54"/>
  <sheetViews>
    <sheetView showGridLines="0" workbookViewId="0"/>
  </sheetViews>
  <sheetFormatPr baseColWidth="10" defaultColWidth="14.5" defaultRowHeight="15" customHeight="1"/>
  <cols>
    <col min="2" max="2" width="35.83203125" customWidth="1"/>
    <col min="3" max="3" width="18.5" customWidth="1"/>
    <col min="4" max="4" width="17" customWidth="1"/>
    <col min="5" max="5" width="10" customWidth="1"/>
  </cols>
  <sheetData>
    <row r="1" spans="1:5" ht="15" customHeight="1">
      <c r="A1" s="132" t="s">
        <v>341</v>
      </c>
      <c r="B1" s="133"/>
      <c r="C1" s="132" t="s">
        <v>91</v>
      </c>
      <c r="D1" s="133"/>
      <c r="E1" s="134"/>
    </row>
    <row r="2" spans="1:5" ht="15" customHeight="1">
      <c r="A2" s="132" t="s">
        <v>88</v>
      </c>
      <c r="B2" s="132" t="s">
        <v>89</v>
      </c>
      <c r="C2" s="135"/>
      <c r="D2" s="136" t="s">
        <v>109</v>
      </c>
      <c r="E2" s="137" t="s">
        <v>342</v>
      </c>
    </row>
    <row r="3" spans="1:5" ht="15" customHeight="1">
      <c r="A3" s="135">
        <v>1</v>
      </c>
      <c r="B3" s="135" t="s">
        <v>110</v>
      </c>
      <c r="C3" s="138"/>
      <c r="D3" s="139">
        <v>9</v>
      </c>
      <c r="E3" s="140">
        <v>9</v>
      </c>
    </row>
    <row r="4" spans="1:5" ht="15" customHeight="1">
      <c r="A4" s="141"/>
      <c r="B4" s="142" t="s">
        <v>111</v>
      </c>
      <c r="C4" s="143"/>
      <c r="D4" s="144">
        <v>2</v>
      </c>
      <c r="E4" s="145">
        <v>2</v>
      </c>
    </row>
    <row r="5" spans="1:5" ht="15" customHeight="1">
      <c r="A5" s="141"/>
      <c r="B5" s="142" t="s">
        <v>112</v>
      </c>
      <c r="C5" s="143"/>
      <c r="D5" s="144">
        <v>13</v>
      </c>
      <c r="E5" s="145">
        <v>13</v>
      </c>
    </row>
    <row r="6" spans="1:5" ht="15" customHeight="1">
      <c r="A6" s="141"/>
      <c r="B6" s="142" t="s">
        <v>113</v>
      </c>
      <c r="C6" s="143"/>
      <c r="D6" s="144">
        <v>24</v>
      </c>
      <c r="E6" s="145">
        <v>24</v>
      </c>
    </row>
    <row r="7" spans="1:5" ht="15" customHeight="1">
      <c r="A7" s="141"/>
      <c r="B7" s="142" t="s">
        <v>114</v>
      </c>
      <c r="C7" s="143">
        <v>1</v>
      </c>
      <c r="D7" s="144">
        <v>38</v>
      </c>
      <c r="E7" s="145">
        <v>39</v>
      </c>
    </row>
    <row r="8" spans="1:5" ht="15" customHeight="1">
      <c r="A8" s="141"/>
      <c r="B8" s="142" t="s">
        <v>115</v>
      </c>
      <c r="C8" s="143"/>
      <c r="D8" s="144">
        <v>23</v>
      </c>
      <c r="E8" s="145">
        <v>23</v>
      </c>
    </row>
    <row r="9" spans="1:5" ht="15" customHeight="1">
      <c r="A9" s="141"/>
      <c r="B9" s="142" t="s">
        <v>116</v>
      </c>
      <c r="C9" s="143"/>
      <c r="D9" s="144">
        <v>25</v>
      </c>
      <c r="E9" s="145">
        <v>25</v>
      </c>
    </row>
    <row r="10" spans="1:5" ht="15" customHeight="1">
      <c r="A10" s="141"/>
      <c r="B10" s="142" t="s">
        <v>117</v>
      </c>
      <c r="C10" s="143"/>
      <c r="D10" s="144">
        <v>9</v>
      </c>
      <c r="E10" s="145">
        <v>9</v>
      </c>
    </row>
    <row r="11" spans="1:5" ht="15" customHeight="1">
      <c r="A11" s="135" t="s">
        <v>118</v>
      </c>
      <c r="B11" s="133"/>
      <c r="C11" s="138">
        <v>1</v>
      </c>
      <c r="D11" s="139">
        <v>143</v>
      </c>
      <c r="E11" s="140">
        <v>144</v>
      </c>
    </row>
    <row r="12" spans="1:5" ht="15" customHeight="1">
      <c r="A12" s="135">
        <v>2</v>
      </c>
      <c r="B12" s="135" t="s">
        <v>119</v>
      </c>
      <c r="C12" s="138"/>
      <c r="D12" s="139">
        <v>6</v>
      </c>
      <c r="E12" s="140">
        <v>6</v>
      </c>
    </row>
    <row r="13" spans="1:5" ht="15" customHeight="1">
      <c r="A13" s="141"/>
      <c r="B13" s="142" t="s">
        <v>120</v>
      </c>
      <c r="C13" s="143"/>
      <c r="D13" s="144">
        <v>25</v>
      </c>
      <c r="E13" s="145">
        <v>25</v>
      </c>
    </row>
    <row r="14" spans="1:5" ht="15" customHeight="1">
      <c r="A14" s="141"/>
      <c r="B14" s="142" t="s">
        <v>121</v>
      </c>
      <c r="C14" s="143"/>
      <c r="D14" s="144">
        <v>21</v>
      </c>
      <c r="E14" s="145">
        <v>21</v>
      </c>
    </row>
    <row r="15" spans="1:5" ht="15" customHeight="1">
      <c r="A15" s="141"/>
      <c r="B15" s="142" t="s">
        <v>122</v>
      </c>
      <c r="C15" s="143"/>
      <c r="D15" s="144">
        <v>8</v>
      </c>
      <c r="E15" s="145">
        <v>8</v>
      </c>
    </row>
    <row r="16" spans="1:5" ht="15" customHeight="1">
      <c r="A16" s="141"/>
      <c r="B16" s="142" t="s">
        <v>123</v>
      </c>
      <c r="C16" s="143"/>
      <c r="D16" s="144">
        <v>22</v>
      </c>
      <c r="E16" s="145">
        <v>22</v>
      </c>
    </row>
    <row r="17" spans="1:5" ht="15" customHeight="1">
      <c r="A17" s="141"/>
      <c r="B17" s="142" t="s">
        <v>124</v>
      </c>
      <c r="C17" s="143"/>
      <c r="D17" s="144">
        <v>38</v>
      </c>
      <c r="E17" s="145">
        <v>38</v>
      </c>
    </row>
    <row r="18" spans="1:5" ht="15" customHeight="1">
      <c r="A18" s="141"/>
      <c r="B18" s="142" t="s">
        <v>125</v>
      </c>
      <c r="C18" s="143"/>
      <c r="D18" s="144">
        <v>31</v>
      </c>
      <c r="E18" s="145">
        <v>31</v>
      </c>
    </row>
    <row r="19" spans="1:5" ht="15" customHeight="1">
      <c r="A19" s="141"/>
      <c r="B19" s="142" t="s">
        <v>126</v>
      </c>
      <c r="C19" s="143"/>
      <c r="D19" s="144">
        <v>16</v>
      </c>
      <c r="E19" s="145">
        <v>16</v>
      </c>
    </row>
    <row r="20" spans="1:5" ht="15" customHeight="1">
      <c r="A20" s="141"/>
      <c r="B20" s="142" t="s">
        <v>127</v>
      </c>
      <c r="C20" s="143"/>
      <c r="D20" s="144">
        <v>5</v>
      </c>
      <c r="E20" s="145">
        <v>5</v>
      </c>
    </row>
    <row r="21" spans="1:5" ht="15" customHeight="1">
      <c r="A21" s="135" t="s">
        <v>128</v>
      </c>
      <c r="B21" s="133"/>
      <c r="C21" s="138"/>
      <c r="D21" s="139">
        <v>172</v>
      </c>
      <c r="E21" s="140">
        <v>172</v>
      </c>
    </row>
    <row r="22" spans="1:5" ht="15" customHeight="1">
      <c r="A22" s="135">
        <v>3</v>
      </c>
      <c r="B22" s="135" t="s">
        <v>129</v>
      </c>
      <c r="C22" s="138"/>
      <c r="D22" s="139">
        <v>41</v>
      </c>
      <c r="E22" s="140">
        <v>41</v>
      </c>
    </row>
    <row r="23" spans="1:5" ht="15" customHeight="1">
      <c r="A23" s="141"/>
      <c r="B23" s="142" t="s">
        <v>130</v>
      </c>
      <c r="C23" s="143"/>
      <c r="D23" s="144">
        <v>17</v>
      </c>
      <c r="E23" s="145">
        <v>17</v>
      </c>
    </row>
    <row r="24" spans="1:5" ht="15" customHeight="1">
      <c r="A24" s="141"/>
      <c r="B24" s="142" t="s">
        <v>131</v>
      </c>
      <c r="C24" s="143"/>
      <c r="D24" s="144">
        <v>9</v>
      </c>
      <c r="E24" s="145">
        <v>9</v>
      </c>
    </row>
    <row r="25" spans="1:5" ht="15" customHeight="1">
      <c r="A25" s="141"/>
      <c r="B25" s="142" t="s">
        <v>132</v>
      </c>
      <c r="C25" s="143"/>
      <c r="D25" s="144">
        <v>1</v>
      </c>
      <c r="E25" s="145">
        <v>1</v>
      </c>
    </row>
    <row r="26" spans="1:5" ht="15" customHeight="1">
      <c r="A26" s="141"/>
      <c r="B26" s="142" t="s">
        <v>133</v>
      </c>
      <c r="C26" s="143"/>
      <c r="D26" s="144">
        <v>25</v>
      </c>
      <c r="E26" s="145">
        <v>25</v>
      </c>
    </row>
    <row r="27" spans="1:5" ht="15" customHeight="1">
      <c r="A27" s="141"/>
      <c r="B27" s="142" t="s">
        <v>134</v>
      </c>
      <c r="C27" s="143"/>
      <c r="D27" s="144">
        <v>4</v>
      </c>
      <c r="E27" s="145">
        <v>4</v>
      </c>
    </row>
    <row r="28" spans="1:5" ht="15" customHeight="1">
      <c r="A28" s="141"/>
      <c r="B28" s="142" t="s">
        <v>135</v>
      </c>
      <c r="C28" s="143"/>
      <c r="D28" s="144">
        <v>8</v>
      </c>
      <c r="E28" s="145">
        <v>8</v>
      </c>
    </row>
    <row r="29" spans="1:5" ht="15" customHeight="1">
      <c r="A29" s="141"/>
      <c r="B29" s="142" t="s">
        <v>136</v>
      </c>
      <c r="C29" s="143"/>
      <c r="D29" s="144">
        <v>20</v>
      </c>
      <c r="E29" s="145">
        <v>20</v>
      </c>
    </row>
    <row r="30" spans="1:5" ht="15" customHeight="1">
      <c r="A30" s="135" t="s">
        <v>137</v>
      </c>
      <c r="B30" s="133"/>
      <c r="C30" s="138"/>
      <c r="D30" s="139">
        <v>125</v>
      </c>
      <c r="E30" s="140">
        <v>125</v>
      </c>
    </row>
    <row r="31" spans="1:5" ht="15" customHeight="1">
      <c r="A31" s="135">
        <v>4</v>
      </c>
      <c r="B31" s="135" t="s">
        <v>138</v>
      </c>
      <c r="C31" s="138"/>
      <c r="D31" s="139">
        <v>24</v>
      </c>
      <c r="E31" s="140">
        <v>24</v>
      </c>
    </row>
    <row r="32" spans="1:5" ht="15" customHeight="1">
      <c r="A32" s="141"/>
      <c r="B32" s="142" t="s">
        <v>139</v>
      </c>
      <c r="C32" s="143"/>
      <c r="D32" s="144">
        <v>14</v>
      </c>
      <c r="E32" s="145">
        <v>14</v>
      </c>
    </row>
    <row r="33" spans="1:5" ht="15" customHeight="1">
      <c r="A33" s="141"/>
      <c r="B33" s="142" t="s">
        <v>140</v>
      </c>
      <c r="C33" s="143"/>
      <c r="D33" s="144">
        <v>10</v>
      </c>
      <c r="E33" s="145">
        <v>10</v>
      </c>
    </row>
    <row r="34" spans="1:5" ht="15" customHeight="1">
      <c r="A34" s="141"/>
      <c r="B34" s="142" t="s">
        <v>141</v>
      </c>
      <c r="C34" s="143"/>
      <c r="D34" s="144">
        <v>12</v>
      </c>
      <c r="E34" s="145">
        <v>12</v>
      </c>
    </row>
    <row r="35" spans="1:5" ht="15" customHeight="1">
      <c r="A35" s="135" t="s">
        <v>142</v>
      </c>
      <c r="B35" s="133"/>
      <c r="C35" s="138"/>
      <c r="D35" s="139">
        <v>60</v>
      </c>
      <c r="E35" s="140">
        <v>60</v>
      </c>
    </row>
    <row r="36" spans="1:5" ht="15" customHeight="1">
      <c r="A36" s="135">
        <v>5</v>
      </c>
      <c r="B36" s="135" t="s">
        <v>143</v>
      </c>
      <c r="C36" s="138"/>
      <c r="D36" s="139">
        <v>24</v>
      </c>
      <c r="E36" s="140">
        <v>24</v>
      </c>
    </row>
    <row r="37" spans="1:5" ht="15" customHeight="1">
      <c r="A37" s="141"/>
      <c r="B37" s="142" t="s">
        <v>144</v>
      </c>
      <c r="C37" s="143"/>
      <c r="D37" s="144">
        <v>3</v>
      </c>
      <c r="E37" s="145">
        <v>3</v>
      </c>
    </row>
    <row r="38" spans="1:5" ht="15" customHeight="1">
      <c r="A38" s="141"/>
      <c r="B38" s="142" t="s">
        <v>145</v>
      </c>
      <c r="C38" s="143"/>
      <c r="D38" s="144">
        <v>26</v>
      </c>
      <c r="E38" s="145">
        <v>26</v>
      </c>
    </row>
    <row r="39" spans="1:5" ht="15" customHeight="1">
      <c r="A39" s="141"/>
      <c r="B39" s="142" t="s">
        <v>146</v>
      </c>
      <c r="C39" s="143"/>
      <c r="D39" s="144">
        <v>22</v>
      </c>
      <c r="E39" s="145">
        <v>22</v>
      </c>
    </row>
    <row r="40" spans="1:5" ht="15" customHeight="1">
      <c r="A40" s="141"/>
      <c r="B40" s="142" t="s">
        <v>147</v>
      </c>
      <c r="C40" s="143"/>
      <c r="D40" s="144">
        <v>13</v>
      </c>
      <c r="E40" s="145">
        <v>13</v>
      </c>
    </row>
    <row r="41" spans="1:5" ht="15" customHeight="1">
      <c r="A41" s="135" t="s">
        <v>148</v>
      </c>
      <c r="B41" s="133"/>
      <c r="C41" s="138"/>
      <c r="D41" s="139">
        <v>88</v>
      </c>
      <c r="E41" s="140">
        <v>88</v>
      </c>
    </row>
    <row r="42" spans="1:5" ht="15" customHeight="1">
      <c r="A42" s="135">
        <v>6</v>
      </c>
      <c r="B42" s="135" t="s">
        <v>149</v>
      </c>
      <c r="C42" s="138"/>
      <c r="D42" s="139">
        <v>17</v>
      </c>
      <c r="E42" s="140">
        <v>17</v>
      </c>
    </row>
    <row r="43" spans="1:5" ht="15" customHeight="1">
      <c r="A43" s="141"/>
      <c r="B43" s="142" t="s">
        <v>150</v>
      </c>
      <c r="C43" s="143"/>
      <c r="D43" s="144">
        <v>16</v>
      </c>
      <c r="E43" s="145">
        <v>16</v>
      </c>
    </row>
    <row r="44" spans="1:5" ht="15" customHeight="1">
      <c r="A44" s="141"/>
      <c r="B44" s="142" t="s">
        <v>151</v>
      </c>
      <c r="C44" s="143"/>
      <c r="D44" s="144">
        <v>23</v>
      </c>
      <c r="E44" s="145">
        <v>23</v>
      </c>
    </row>
    <row r="45" spans="1:5" ht="13">
      <c r="A45" s="141"/>
      <c r="B45" s="142" t="s">
        <v>152</v>
      </c>
      <c r="C45" s="143"/>
      <c r="D45" s="144">
        <v>13</v>
      </c>
      <c r="E45" s="145">
        <v>13</v>
      </c>
    </row>
    <row r="46" spans="1:5" ht="13">
      <c r="A46" s="141"/>
      <c r="B46" s="142" t="s">
        <v>153</v>
      </c>
      <c r="C46" s="143"/>
      <c r="D46" s="144">
        <v>1</v>
      </c>
      <c r="E46" s="145">
        <v>1</v>
      </c>
    </row>
    <row r="47" spans="1:5" ht="13">
      <c r="A47" s="141"/>
      <c r="B47" s="142" t="s">
        <v>154</v>
      </c>
      <c r="C47" s="143"/>
      <c r="D47" s="144">
        <v>28</v>
      </c>
      <c r="E47" s="145">
        <v>28</v>
      </c>
    </row>
    <row r="48" spans="1:5" ht="13">
      <c r="A48" s="135" t="s">
        <v>155</v>
      </c>
      <c r="B48" s="133"/>
      <c r="C48" s="138"/>
      <c r="D48" s="139">
        <v>98</v>
      </c>
      <c r="E48" s="140">
        <v>98</v>
      </c>
    </row>
    <row r="49" spans="1:5" ht="13">
      <c r="A49" s="135">
        <v>90</v>
      </c>
      <c r="B49" s="135" t="s">
        <v>156</v>
      </c>
      <c r="C49" s="138"/>
      <c r="D49" s="139">
        <v>12</v>
      </c>
      <c r="E49" s="140">
        <v>12</v>
      </c>
    </row>
    <row r="50" spans="1:5" ht="13">
      <c r="A50" s="135" t="s">
        <v>157</v>
      </c>
      <c r="B50" s="133"/>
      <c r="C50" s="138"/>
      <c r="D50" s="139">
        <v>12</v>
      </c>
      <c r="E50" s="140">
        <v>12</v>
      </c>
    </row>
    <row r="51" spans="1:5" ht="13">
      <c r="A51" s="135">
        <v>99</v>
      </c>
      <c r="B51" s="135" t="s">
        <v>158</v>
      </c>
      <c r="C51" s="138"/>
      <c r="D51" s="139">
        <v>3</v>
      </c>
      <c r="E51" s="140">
        <v>3</v>
      </c>
    </row>
    <row r="52" spans="1:5" ht="13">
      <c r="A52" s="141"/>
      <c r="B52" s="142" t="s">
        <v>159</v>
      </c>
      <c r="C52" s="143"/>
      <c r="D52" s="144">
        <v>3</v>
      </c>
      <c r="E52" s="145">
        <v>3</v>
      </c>
    </row>
    <row r="53" spans="1:5" ht="13">
      <c r="A53" s="135" t="s">
        <v>160</v>
      </c>
      <c r="B53" s="133"/>
      <c r="C53" s="138"/>
      <c r="D53" s="139">
        <v>6</v>
      </c>
      <c r="E53" s="140">
        <v>6</v>
      </c>
    </row>
    <row r="54" spans="1:5" ht="13">
      <c r="A54" s="146" t="s">
        <v>342</v>
      </c>
      <c r="B54" s="147"/>
      <c r="C54" s="148">
        <v>1</v>
      </c>
      <c r="D54" s="149">
        <v>704</v>
      </c>
      <c r="E54" s="150">
        <v>705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Z1000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baseColWidth="10" defaultColWidth="14.5" defaultRowHeight="15" customHeight="1"/>
  <cols>
    <col min="1" max="1" width="7.33203125" customWidth="1"/>
    <col min="3" max="3" width="6.5" customWidth="1"/>
  </cols>
  <sheetData>
    <row r="1" spans="1:26" ht="15" customHeight="1">
      <c r="A1" s="67" t="str">
        <f ca="1">IFERROR(__xludf.DUMMYFUNCTION("IMPORTRANGE(""https://docs.google.com/spreadsheets/d/1iFNoduf3Atl6Gq_R6XLwp1vVqHcJRbkyG82iegsG97M/edit#gid=0"", ""TOTAL!A1:m706"")"),"COMUNA")</f>
        <v>COMUNA</v>
      </c>
      <c r="B1" s="68" t="str">
        <f ca="1">IFERROR(__xludf.DUMMYFUNCTION("""COMPUTED_VALUE"""),"PUESTO")</f>
        <v>PUESTO</v>
      </c>
      <c r="C1" s="68" t="str">
        <f ca="1">IFERROR(__xludf.DUMMYFUNCTION("""COMPUTED_VALUE"""),"MESA")</f>
        <v>MESA</v>
      </c>
      <c r="D1" s="68" t="str">
        <f ca="1">IFERROR(__xludf.DUMMYFUNCTION("""COMPUTED_VALUE"""),"E10")</f>
        <v>E10</v>
      </c>
      <c r="E1" s="68" t="str">
        <f ca="1">IFERROR(__xludf.DUMMYFUNCTION("""COMPUTED_VALUE"""),"E11")</f>
        <v>E11</v>
      </c>
      <c r="F1" s="68" t="str">
        <f ca="1">IFERROR(__xludf.DUMMYFUNCTION("""COMPUTED_VALUE"""),"GIOVANNI RAMIREZ")</f>
        <v>GIOVANNI RAMIREZ</v>
      </c>
      <c r="G1" s="68" t="str">
        <f ca="1">IFERROR(__xludf.DUMMYFUNCTION("""COMPUTED_VALUE"""),"JUAN SALDARRIAGA")</f>
        <v>JUAN SALDARRIAGA</v>
      </c>
      <c r="H1" s="68" t="str">
        <f ca="1">IFERROR(__xludf.DUMMYFUNCTION("""COMPUTED_VALUE"""),"OSCAR LEGUIZAMO")</f>
        <v>OSCAR LEGUIZAMO</v>
      </c>
      <c r="I1" s="68" t="str">
        <f ca="1">IFERROR(__xludf.DUMMYFUNCTION("""COMPUTED_VALUE"""),"ERNESTO MORALES")</f>
        <v>ERNESTO MORALES</v>
      </c>
      <c r="J1" s="68" t="str">
        <f ca="1">IFERROR(__xludf.DUMMYFUNCTION("""COMPUTED_VALUE"""),"EN URNA")</f>
        <v>EN URNA</v>
      </c>
      <c r="K1" s="68" t="str">
        <f ca="1">IFERROR(__xludf.DUMMYFUNCTION("""COMPUTED_VALUE"""),"BLANCOS")</f>
        <v>BLANCOS</v>
      </c>
      <c r="L1" s="68" t="str">
        <f ca="1">IFERROR(__xludf.DUMMYFUNCTION("""COMPUTED_VALUE"""),"NULOS")</f>
        <v>NULOS</v>
      </c>
      <c r="M1" s="68" t="str">
        <f ca="1">IFERROR(__xludf.DUMMYFUNCTION("""COMPUTED_VALUE"""),"NO MARCADOS")</f>
        <v>NO MARCADOS</v>
      </c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</row>
    <row r="2" spans="1:26" ht="15" customHeight="1">
      <c r="A2" s="70">
        <f ca="1">IFERROR(__xludf.DUMMYFUNCTION("""COMPUTED_VALUE"""),1)</f>
        <v>1</v>
      </c>
      <c r="B2" s="71" t="str">
        <f ca="1">IFERROR(__xludf.DUMMYFUNCTION("""COMPUTED_VALUE"""),"I.E. SANTA ANA - ANTONIO NARIÑO")</f>
        <v>I.E. SANTA ANA - ANTONIO NARIÑO</v>
      </c>
      <c r="C2" s="70">
        <f ca="1">IFERROR(__xludf.DUMMYFUNCTION("""COMPUTED_VALUE"""),1)</f>
        <v>1</v>
      </c>
      <c r="D2" s="70">
        <f ca="1">IFERROR(__xludf.DUMMYFUNCTION("""COMPUTED_VALUE"""),0)</f>
        <v>0</v>
      </c>
      <c r="E2" s="70">
        <f ca="1">IFERROR(__xludf.DUMMYFUNCTION("""COMPUTED_VALUE"""),0)</f>
        <v>0</v>
      </c>
      <c r="F2" s="70">
        <f ca="1">IFERROR(__xludf.DUMMYFUNCTION("""COMPUTED_VALUE"""),57)</f>
        <v>57</v>
      </c>
      <c r="G2" s="70">
        <f ca="1">IFERROR(__xludf.DUMMYFUNCTION("""COMPUTED_VALUE"""),97)</f>
        <v>97</v>
      </c>
      <c r="H2" s="70">
        <f ca="1">IFERROR(__xludf.DUMMYFUNCTION("""COMPUTED_VALUE"""),1)</f>
        <v>1</v>
      </c>
      <c r="I2" s="70">
        <f ca="1">IFERROR(__xludf.DUMMYFUNCTION("""COMPUTED_VALUE"""),6)</f>
        <v>6</v>
      </c>
      <c r="J2" s="70">
        <f ca="1">IFERROR(__xludf.DUMMYFUNCTION("""COMPUTED_VALUE"""),200)</f>
        <v>200</v>
      </c>
      <c r="K2" s="70">
        <f ca="1">IFERROR(__xludf.DUMMYFUNCTION("""COMPUTED_VALUE"""),12)</f>
        <v>12</v>
      </c>
      <c r="L2" s="70">
        <f ca="1">IFERROR(__xludf.DUMMYFUNCTION("""COMPUTED_VALUE"""),6)</f>
        <v>6</v>
      </c>
      <c r="M2" s="70">
        <f ca="1">IFERROR(__xludf.DUMMYFUNCTION("""COMPUTED_VALUE"""),19)</f>
        <v>19</v>
      </c>
      <c r="N2" s="72"/>
      <c r="O2" s="72"/>
      <c r="P2" s="72"/>
      <c r="Q2" s="72"/>
      <c r="R2" s="72"/>
      <c r="S2" s="72"/>
      <c r="T2" s="72"/>
      <c r="U2" s="72"/>
      <c r="V2" s="72"/>
      <c r="W2" s="72"/>
      <c r="X2" s="72"/>
      <c r="Y2" s="72"/>
      <c r="Z2" s="72"/>
    </row>
    <row r="3" spans="1:26" ht="15" customHeight="1">
      <c r="A3" s="70">
        <f ca="1">IFERROR(__xludf.DUMMYFUNCTION("""COMPUTED_VALUE"""),1)</f>
        <v>1</v>
      </c>
      <c r="B3" s="71" t="str">
        <f ca="1">IFERROR(__xludf.DUMMYFUNCTION("""COMPUTED_VALUE"""),"I.E. SANTA ANA - ANTONIO NARIÑO")</f>
        <v>I.E. SANTA ANA - ANTONIO NARIÑO</v>
      </c>
      <c r="C3" s="70">
        <f ca="1">IFERROR(__xludf.DUMMYFUNCTION("""COMPUTED_VALUE"""),2)</f>
        <v>2</v>
      </c>
      <c r="D3" s="70">
        <f ca="1">IFERROR(__xludf.DUMMYFUNCTION("""COMPUTED_VALUE"""),0)</f>
        <v>0</v>
      </c>
      <c r="E3" s="70">
        <f ca="1">IFERROR(__xludf.DUMMYFUNCTION("""COMPUTED_VALUE"""),0)</f>
        <v>0</v>
      </c>
      <c r="F3" s="70">
        <f ca="1">IFERROR(__xludf.DUMMYFUNCTION("""COMPUTED_VALUE"""),73)</f>
        <v>73</v>
      </c>
      <c r="G3" s="70">
        <f ca="1">IFERROR(__xludf.DUMMYFUNCTION("""COMPUTED_VALUE"""),72)</f>
        <v>72</v>
      </c>
      <c r="H3" s="70">
        <f ca="1">IFERROR(__xludf.DUMMYFUNCTION("""COMPUTED_VALUE"""),1)</f>
        <v>1</v>
      </c>
      <c r="I3" s="70">
        <f ca="1">IFERROR(__xludf.DUMMYFUNCTION("""COMPUTED_VALUE"""),13)</f>
        <v>13</v>
      </c>
      <c r="J3" s="70">
        <f ca="1">IFERROR(__xludf.DUMMYFUNCTION("""COMPUTED_VALUE"""),204)</f>
        <v>204</v>
      </c>
      <c r="K3" s="70">
        <f ca="1">IFERROR(__xludf.DUMMYFUNCTION("""COMPUTED_VALUE"""),21)</f>
        <v>21</v>
      </c>
      <c r="L3" s="70">
        <f ca="1">IFERROR(__xludf.DUMMYFUNCTION("""COMPUTED_VALUE"""),9)</f>
        <v>9</v>
      </c>
      <c r="M3" s="70">
        <f ca="1">IFERROR(__xludf.DUMMYFUNCTION("""COMPUTED_VALUE"""),15)</f>
        <v>15</v>
      </c>
      <c r="N3" s="72"/>
      <c r="O3" s="72"/>
      <c r="P3" s="72"/>
      <c r="Q3" s="72"/>
      <c r="R3" s="72"/>
      <c r="S3" s="72"/>
      <c r="T3" s="72"/>
      <c r="U3" s="72"/>
      <c r="V3" s="72"/>
      <c r="W3" s="72"/>
      <c r="X3" s="72"/>
      <c r="Y3" s="72"/>
      <c r="Z3" s="72"/>
    </row>
    <row r="4" spans="1:26" ht="15" customHeight="1">
      <c r="A4" s="70">
        <f ca="1">IFERROR(__xludf.DUMMYFUNCTION("""COMPUTED_VALUE"""),1)</f>
        <v>1</v>
      </c>
      <c r="B4" s="71" t="str">
        <f ca="1">IFERROR(__xludf.DUMMYFUNCTION("""COMPUTED_VALUE"""),"I.E. SANTA ANA - ANTONIO NARIÑO")</f>
        <v>I.E. SANTA ANA - ANTONIO NARIÑO</v>
      </c>
      <c r="C4" s="70">
        <f ca="1">IFERROR(__xludf.DUMMYFUNCTION("""COMPUTED_VALUE"""),3)</f>
        <v>3</v>
      </c>
      <c r="D4" s="70">
        <f ca="1">IFERROR(__xludf.DUMMYFUNCTION("""COMPUTED_VALUE"""),0)</f>
        <v>0</v>
      </c>
      <c r="E4" s="70">
        <f ca="1">IFERROR(__xludf.DUMMYFUNCTION("""COMPUTED_VALUE"""),0)</f>
        <v>0</v>
      </c>
      <c r="F4" s="70">
        <f ca="1">IFERROR(__xludf.DUMMYFUNCTION("""COMPUTED_VALUE"""),58)</f>
        <v>58</v>
      </c>
      <c r="G4" s="70">
        <f ca="1">IFERROR(__xludf.DUMMYFUNCTION("""COMPUTED_VALUE"""),90)</f>
        <v>90</v>
      </c>
      <c r="H4" s="70">
        <f ca="1">IFERROR(__xludf.DUMMYFUNCTION("""COMPUTED_VALUE"""),0)</f>
        <v>0</v>
      </c>
      <c r="I4" s="70">
        <f ca="1">IFERROR(__xludf.DUMMYFUNCTION("""COMPUTED_VALUE"""),8)</f>
        <v>8</v>
      </c>
      <c r="J4" s="70">
        <f ca="1">IFERROR(__xludf.DUMMYFUNCTION("""COMPUTED_VALUE"""),180)</f>
        <v>180</v>
      </c>
      <c r="K4" s="70">
        <f ca="1">IFERROR(__xludf.DUMMYFUNCTION("""COMPUTED_VALUE"""),12)</f>
        <v>12</v>
      </c>
      <c r="L4" s="70">
        <f ca="1">IFERROR(__xludf.DUMMYFUNCTION("""COMPUTED_VALUE"""),1)</f>
        <v>1</v>
      </c>
      <c r="M4" s="70">
        <f ca="1">IFERROR(__xludf.DUMMYFUNCTION("""COMPUTED_VALUE"""),11)</f>
        <v>11</v>
      </c>
      <c r="N4" s="72"/>
      <c r="O4" s="72"/>
      <c r="P4" s="72"/>
      <c r="Q4" s="72"/>
      <c r="R4" s="72"/>
      <c r="S4" s="72"/>
      <c r="T4" s="72"/>
      <c r="U4" s="72"/>
      <c r="V4" s="72"/>
      <c r="W4" s="72"/>
      <c r="X4" s="72"/>
      <c r="Y4" s="72"/>
      <c r="Z4" s="72"/>
    </row>
    <row r="5" spans="1:26" ht="15" customHeight="1">
      <c r="A5" s="70">
        <f ca="1">IFERROR(__xludf.DUMMYFUNCTION("""COMPUTED_VALUE"""),1)</f>
        <v>1</v>
      </c>
      <c r="B5" s="71" t="str">
        <f ca="1">IFERROR(__xludf.DUMMYFUNCTION("""COMPUTED_VALUE"""),"I.E. SANTA ANA - ANTONIO NARIÑO")</f>
        <v>I.E. SANTA ANA - ANTONIO NARIÑO</v>
      </c>
      <c r="C5" s="70">
        <f ca="1">IFERROR(__xludf.DUMMYFUNCTION("""COMPUTED_VALUE"""),4)</f>
        <v>4</v>
      </c>
      <c r="D5" s="70">
        <f ca="1">IFERROR(__xludf.DUMMYFUNCTION("""COMPUTED_VALUE"""),0)</f>
        <v>0</v>
      </c>
      <c r="E5" s="70">
        <f ca="1">IFERROR(__xludf.DUMMYFUNCTION("""COMPUTED_VALUE"""),0)</f>
        <v>0</v>
      </c>
      <c r="F5" s="70">
        <f ca="1">IFERROR(__xludf.DUMMYFUNCTION("""COMPUTED_VALUE"""),73)</f>
        <v>73</v>
      </c>
      <c r="G5" s="70">
        <f ca="1">IFERROR(__xludf.DUMMYFUNCTION("""COMPUTED_VALUE"""),86)</f>
        <v>86</v>
      </c>
      <c r="H5" s="70">
        <f ca="1">IFERROR(__xludf.DUMMYFUNCTION("""COMPUTED_VALUE"""),0)</f>
        <v>0</v>
      </c>
      <c r="I5" s="70">
        <f ca="1">IFERROR(__xludf.DUMMYFUNCTION("""COMPUTED_VALUE"""),5)</f>
        <v>5</v>
      </c>
      <c r="J5" s="70">
        <f ca="1">IFERROR(__xludf.DUMMYFUNCTION("""COMPUTED_VALUE"""),190)</f>
        <v>190</v>
      </c>
      <c r="K5" s="70">
        <f ca="1">IFERROR(__xludf.DUMMYFUNCTION("""COMPUTED_VALUE"""),12)</f>
        <v>12</v>
      </c>
      <c r="L5" s="70">
        <f ca="1">IFERROR(__xludf.DUMMYFUNCTION("""COMPUTED_VALUE"""),3)</f>
        <v>3</v>
      </c>
      <c r="M5" s="70">
        <f ca="1">IFERROR(__xludf.DUMMYFUNCTION("""COMPUTED_VALUE"""),11)</f>
        <v>11</v>
      </c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72"/>
      <c r="Z5" s="72"/>
    </row>
    <row r="6" spans="1:26" ht="15" customHeight="1">
      <c r="A6" s="70">
        <f ca="1">IFERROR(__xludf.DUMMYFUNCTION("""COMPUTED_VALUE"""),1)</f>
        <v>1</v>
      </c>
      <c r="B6" s="71" t="str">
        <f ca="1">IFERROR(__xludf.DUMMYFUNCTION("""COMPUTED_VALUE"""),"I.E. SANTA ANA - ANTONIO NARIÑO")</f>
        <v>I.E. SANTA ANA - ANTONIO NARIÑO</v>
      </c>
      <c r="C6" s="70">
        <f ca="1">IFERROR(__xludf.DUMMYFUNCTION("""COMPUTED_VALUE"""),5)</f>
        <v>5</v>
      </c>
      <c r="D6" s="70">
        <f ca="1">IFERROR(__xludf.DUMMYFUNCTION("""COMPUTED_VALUE"""),0)</f>
        <v>0</v>
      </c>
      <c r="E6" s="70">
        <f ca="1">IFERROR(__xludf.DUMMYFUNCTION("""COMPUTED_VALUE"""),0)</f>
        <v>0</v>
      </c>
      <c r="F6" s="70">
        <f ca="1">IFERROR(__xludf.DUMMYFUNCTION("""COMPUTED_VALUE"""),83)</f>
        <v>83</v>
      </c>
      <c r="G6" s="70">
        <f ca="1">IFERROR(__xludf.DUMMYFUNCTION("""COMPUTED_VALUE"""),78)</f>
        <v>78</v>
      </c>
      <c r="H6" s="70">
        <f ca="1">IFERROR(__xludf.DUMMYFUNCTION("""COMPUTED_VALUE"""),0)</f>
        <v>0</v>
      </c>
      <c r="I6" s="70">
        <f ca="1">IFERROR(__xludf.DUMMYFUNCTION("""COMPUTED_VALUE"""),0)</f>
        <v>0</v>
      </c>
      <c r="J6" s="70">
        <f ca="1">IFERROR(__xludf.DUMMYFUNCTION("""COMPUTED_VALUE"""),208)</f>
        <v>208</v>
      </c>
      <c r="K6" s="70">
        <f ca="1">IFERROR(__xludf.DUMMYFUNCTION("""COMPUTED_VALUE"""),19)</f>
        <v>19</v>
      </c>
      <c r="L6" s="70">
        <f ca="1">IFERROR(__xludf.DUMMYFUNCTION("""COMPUTED_VALUE"""),9)</f>
        <v>9</v>
      </c>
      <c r="M6" s="70">
        <f ca="1">IFERROR(__xludf.DUMMYFUNCTION("""COMPUTED_VALUE"""),19)</f>
        <v>19</v>
      </c>
      <c r="N6" s="72"/>
      <c r="O6" s="72"/>
      <c r="P6" s="72"/>
      <c r="Q6" s="72"/>
      <c r="R6" s="72"/>
      <c r="S6" s="72"/>
      <c r="T6" s="72"/>
      <c r="U6" s="72"/>
      <c r="V6" s="72"/>
      <c r="W6" s="72"/>
      <c r="X6" s="72"/>
      <c r="Y6" s="72"/>
      <c r="Z6" s="72"/>
    </row>
    <row r="7" spans="1:26" ht="15" customHeight="1">
      <c r="A7" s="70">
        <f ca="1">IFERROR(__xludf.DUMMYFUNCTION("""COMPUTED_VALUE"""),1)</f>
        <v>1</v>
      </c>
      <c r="B7" s="71" t="str">
        <f ca="1">IFERROR(__xludf.DUMMYFUNCTION("""COMPUTED_VALUE"""),"I.E. SANTA ANA - ANTONIO NARIÑO")</f>
        <v>I.E. SANTA ANA - ANTONIO NARIÑO</v>
      </c>
      <c r="C7" s="70">
        <f ca="1">IFERROR(__xludf.DUMMYFUNCTION("""COMPUTED_VALUE"""),6)</f>
        <v>6</v>
      </c>
      <c r="D7" s="70">
        <f ca="1">IFERROR(__xludf.DUMMYFUNCTION("""COMPUTED_VALUE"""),0)</f>
        <v>0</v>
      </c>
      <c r="E7" s="70">
        <f ca="1">IFERROR(__xludf.DUMMYFUNCTION("""COMPUTED_VALUE"""),0)</f>
        <v>0</v>
      </c>
      <c r="F7" s="70">
        <f ca="1">IFERROR(__xludf.DUMMYFUNCTION("""COMPUTED_VALUE"""),58)</f>
        <v>58</v>
      </c>
      <c r="G7" s="70">
        <f ca="1">IFERROR(__xludf.DUMMYFUNCTION("""COMPUTED_VALUE"""),105)</f>
        <v>105</v>
      </c>
      <c r="H7" s="70">
        <f ca="1">IFERROR(__xludf.DUMMYFUNCTION("""COMPUTED_VALUE"""),1)</f>
        <v>1</v>
      </c>
      <c r="I7" s="70">
        <f ca="1">IFERROR(__xludf.DUMMYFUNCTION("""COMPUTED_VALUE"""),6)</f>
        <v>6</v>
      </c>
      <c r="J7" s="70">
        <f ca="1">IFERROR(__xludf.DUMMYFUNCTION("""COMPUTED_VALUE"""),207)</f>
        <v>207</v>
      </c>
      <c r="K7" s="70">
        <f ca="1">IFERROR(__xludf.DUMMYFUNCTION("""COMPUTED_VALUE"""),13)</f>
        <v>13</v>
      </c>
      <c r="L7" s="70">
        <f ca="1">IFERROR(__xludf.DUMMYFUNCTION("""COMPUTED_VALUE"""),9)</f>
        <v>9</v>
      </c>
      <c r="M7" s="70">
        <f ca="1">IFERROR(__xludf.DUMMYFUNCTION("""COMPUTED_VALUE"""),15)</f>
        <v>15</v>
      </c>
      <c r="N7" s="72"/>
      <c r="O7" s="72"/>
      <c r="P7" s="72"/>
      <c r="Q7" s="72"/>
      <c r="R7" s="72"/>
      <c r="S7" s="72"/>
      <c r="T7" s="72"/>
      <c r="U7" s="72"/>
      <c r="V7" s="72"/>
      <c r="W7" s="72"/>
      <c r="X7" s="72"/>
      <c r="Y7" s="72"/>
      <c r="Z7" s="72"/>
    </row>
    <row r="8" spans="1:26" ht="15" customHeight="1">
      <c r="A8" s="70">
        <f ca="1">IFERROR(__xludf.DUMMYFUNCTION("""COMPUTED_VALUE"""),1)</f>
        <v>1</v>
      </c>
      <c r="B8" s="71" t="str">
        <f ca="1">IFERROR(__xludf.DUMMYFUNCTION("""COMPUTED_VALUE"""),"I.E. SANTA ANA - ANTONIO NARIÑO")</f>
        <v>I.E. SANTA ANA - ANTONIO NARIÑO</v>
      </c>
      <c r="C8" s="70">
        <f ca="1">IFERROR(__xludf.DUMMYFUNCTION("""COMPUTED_VALUE"""),7)</f>
        <v>7</v>
      </c>
      <c r="D8" s="70">
        <f ca="1">IFERROR(__xludf.DUMMYFUNCTION("""COMPUTED_VALUE"""),0)</f>
        <v>0</v>
      </c>
      <c r="E8" s="70">
        <f ca="1">IFERROR(__xludf.DUMMYFUNCTION("""COMPUTED_VALUE"""),0)</f>
        <v>0</v>
      </c>
      <c r="F8" s="70">
        <f ca="1">IFERROR(__xludf.DUMMYFUNCTION("""COMPUTED_VALUE"""),91)</f>
        <v>91</v>
      </c>
      <c r="G8" s="70">
        <f ca="1">IFERROR(__xludf.DUMMYFUNCTION("""COMPUTED_VALUE"""),138)</f>
        <v>138</v>
      </c>
      <c r="H8" s="70">
        <f ca="1">IFERROR(__xludf.DUMMYFUNCTION("""COMPUTED_VALUE"""),0)</f>
        <v>0</v>
      </c>
      <c r="I8" s="70">
        <f ca="1">IFERROR(__xludf.DUMMYFUNCTION("""COMPUTED_VALUE"""),5)</f>
        <v>5</v>
      </c>
      <c r="J8" s="70">
        <f ca="1">IFERROR(__xludf.DUMMYFUNCTION("""COMPUTED_VALUE"""),258)</f>
        <v>258</v>
      </c>
      <c r="K8" s="70">
        <f ca="1">IFERROR(__xludf.DUMMYFUNCTION("""COMPUTED_VALUE"""),14)</f>
        <v>14</v>
      </c>
      <c r="L8" s="70">
        <f ca="1">IFERROR(__xludf.DUMMYFUNCTION("""COMPUTED_VALUE"""),3)</f>
        <v>3</v>
      </c>
      <c r="M8" s="70">
        <f ca="1">IFERROR(__xludf.DUMMYFUNCTION("""COMPUTED_VALUE"""),7)</f>
        <v>7</v>
      </c>
      <c r="N8" s="72"/>
      <c r="O8" s="72"/>
      <c r="P8" s="72"/>
      <c r="Q8" s="72"/>
      <c r="R8" s="72"/>
      <c r="S8" s="72"/>
      <c r="T8" s="72"/>
      <c r="U8" s="72"/>
      <c r="V8" s="72"/>
      <c r="W8" s="72"/>
      <c r="X8" s="72"/>
      <c r="Y8" s="72"/>
      <c r="Z8" s="72"/>
    </row>
    <row r="9" spans="1:26" ht="15" customHeight="1">
      <c r="A9" s="70">
        <f ca="1">IFERROR(__xludf.DUMMYFUNCTION("""COMPUTED_VALUE"""),1)</f>
        <v>1</v>
      </c>
      <c r="B9" s="71" t="str">
        <f ca="1">IFERROR(__xludf.DUMMYFUNCTION("""COMPUTED_VALUE"""),"I.E. SANTA ANA - ANTONIO NARIÑO")</f>
        <v>I.E. SANTA ANA - ANTONIO NARIÑO</v>
      </c>
      <c r="C9" s="70">
        <f ca="1">IFERROR(__xludf.DUMMYFUNCTION("""COMPUTED_VALUE"""),8)</f>
        <v>8</v>
      </c>
      <c r="D9" s="70">
        <f ca="1">IFERROR(__xludf.DUMMYFUNCTION("""COMPUTED_VALUE"""),0)</f>
        <v>0</v>
      </c>
      <c r="E9" s="70">
        <f ca="1">IFERROR(__xludf.DUMMYFUNCTION("""COMPUTED_VALUE"""),0)</f>
        <v>0</v>
      </c>
      <c r="F9" s="70">
        <f ca="1">IFERROR(__xludf.DUMMYFUNCTION("""COMPUTED_VALUE"""),72)</f>
        <v>72</v>
      </c>
      <c r="G9" s="70">
        <f ca="1">IFERROR(__xludf.DUMMYFUNCTION("""COMPUTED_VALUE"""),111)</f>
        <v>111</v>
      </c>
      <c r="H9" s="70">
        <f ca="1">IFERROR(__xludf.DUMMYFUNCTION("""COMPUTED_VALUE"""),1)</f>
        <v>1</v>
      </c>
      <c r="I9" s="70">
        <f ca="1">IFERROR(__xludf.DUMMYFUNCTION("""COMPUTED_VALUE"""),0)</f>
        <v>0</v>
      </c>
      <c r="J9" s="70">
        <f ca="1">IFERROR(__xludf.DUMMYFUNCTION("""COMPUTED_VALUE"""),223)</f>
        <v>223</v>
      </c>
      <c r="K9" s="70">
        <f ca="1">IFERROR(__xludf.DUMMYFUNCTION("""COMPUTED_VALUE"""),18)</f>
        <v>18</v>
      </c>
      <c r="L9" s="70">
        <f ca="1">IFERROR(__xludf.DUMMYFUNCTION("""COMPUTED_VALUE"""),5)</f>
        <v>5</v>
      </c>
      <c r="M9" s="70">
        <f ca="1">IFERROR(__xludf.DUMMYFUNCTION("""COMPUTED_VALUE"""),7)</f>
        <v>7</v>
      </c>
      <c r="N9" s="72"/>
      <c r="O9" s="72"/>
      <c r="P9" s="72"/>
      <c r="Q9" s="72"/>
      <c r="R9" s="72"/>
      <c r="S9" s="72"/>
      <c r="T9" s="72"/>
      <c r="U9" s="72"/>
      <c r="V9" s="72"/>
      <c r="W9" s="72"/>
      <c r="X9" s="72"/>
      <c r="Y9" s="72"/>
      <c r="Z9" s="72"/>
    </row>
    <row r="10" spans="1:26" ht="15" customHeight="1">
      <c r="A10" s="70">
        <f ca="1">IFERROR(__xludf.DUMMYFUNCTION("""COMPUTED_VALUE"""),1)</f>
        <v>1</v>
      </c>
      <c r="B10" s="71" t="str">
        <f ca="1">IFERROR(__xludf.DUMMYFUNCTION("""COMPUTED_VALUE"""),"I.E. SANTA ANA - ANTONIO NARIÑO")</f>
        <v>I.E. SANTA ANA - ANTONIO NARIÑO</v>
      </c>
      <c r="C10" s="70">
        <f ca="1">IFERROR(__xludf.DUMMYFUNCTION("""COMPUTED_VALUE"""),9)</f>
        <v>9</v>
      </c>
      <c r="D10" s="70">
        <f ca="1">IFERROR(__xludf.DUMMYFUNCTION("""COMPUTED_VALUE"""),0)</f>
        <v>0</v>
      </c>
      <c r="E10" s="70">
        <f ca="1">IFERROR(__xludf.DUMMYFUNCTION("""COMPUTED_VALUE"""),0)</f>
        <v>0</v>
      </c>
      <c r="F10" s="70">
        <f ca="1">IFERROR(__xludf.DUMMYFUNCTION("""COMPUTED_VALUE"""),75)</f>
        <v>75</v>
      </c>
      <c r="G10" s="70">
        <f ca="1">IFERROR(__xludf.DUMMYFUNCTION("""COMPUTED_VALUE"""),86)</f>
        <v>86</v>
      </c>
      <c r="H10" s="70">
        <f ca="1">IFERROR(__xludf.DUMMYFUNCTION("""COMPUTED_VALUE"""),0)</f>
        <v>0</v>
      </c>
      <c r="I10" s="70">
        <f ca="1">IFERROR(__xludf.DUMMYFUNCTION("""COMPUTED_VALUE"""),10)</f>
        <v>10</v>
      </c>
      <c r="J10" s="70">
        <f ca="1">IFERROR(__xludf.DUMMYFUNCTION("""COMPUTED_VALUE"""),218)</f>
        <v>218</v>
      </c>
      <c r="K10" s="70">
        <f ca="1">IFERROR(__xludf.DUMMYFUNCTION("""COMPUTED_VALUE"""),19)</f>
        <v>19</v>
      </c>
      <c r="L10" s="70">
        <f ca="1">IFERROR(__xludf.DUMMYFUNCTION("""COMPUTED_VALUE"""),16)</f>
        <v>16</v>
      </c>
      <c r="M10" s="70">
        <f ca="1">IFERROR(__xludf.DUMMYFUNCTION("""COMPUTED_VALUE"""),12)</f>
        <v>12</v>
      </c>
      <c r="N10" s="72"/>
      <c r="O10" s="72"/>
      <c r="P10" s="72"/>
      <c r="Q10" s="72"/>
      <c r="R10" s="72"/>
      <c r="S10" s="72"/>
      <c r="T10" s="72"/>
      <c r="U10" s="72"/>
      <c r="V10" s="72"/>
      <c r="W10" s="72"/>
      <c r="X10" s="72"/>
      <c r="Y10" s="72"/>
      <c r="Z10" s="72"/>
    </row>
    <row r="11" spans="1:26" ht="15" customHeight="1">
      <c r="A11" s="70">
        <f ca="1">IFERROR(__xludf.DUMMYFUNCTION("""COMPUTED_VALUE"""),1)</f>
        <v>1</v>
      </c>
      <c r="B11" s="71" t="str">
        <f ca="1">IFERROR(__xludf.DUMMYFUNCTION("""COMPUTED_VALUE"""),"I.E. SANTA ANA - ANTONIO NARIÑO")</f>
        <v>I.E. SANTA ANA - ANTONIO NARIÑO</v>
      </c>
      <c r="C11" s="70">
        <f ca="1">IFERROR(__xludf.DUMMYFUNCTION("""COMPUTED_VALUE"""),10)</f>
        <v>10</v>
      </c>
      <c r="D11" s="70">
        <f ca="1">IFERROR(__xludf.DUMMYFUNCTION("""COMPUTED_VALUE"""),0)</f>
        <v>0</v>
      </c>
      <c r="E11" s="70">
        <f ca="1">IFERROR(__xludf.DUMMYFUNCTION("""COMPUTED_VALUE"""),0)</f>
        <v>0</v>
      </c>
      <c r="F11" s="70">
        <f ca="1">IFERROR(__xludf.DUMMYFUNCTION("""COMPUTED_VALUE"""),85)</f>
        <v>85</v>
      </c>
      <c r="G11" s="70">
        <f ca="1">IFERROR(__xludf.DUMMYFUNCTION("""COMPUTED_VALUE"""),88)</f>
        <v>88</v>
      </c>
      <c r="H11" s="70">
        <f ca="1">IFERROR(__xludf.DUMMYFUNCTION("""COMPUTED_VALUE"""),0)</f>
        <v>0</v>
      </c>
      <c r="I11" s="70">
        <f ca="1">IFERROR(__xludf.DUMMYFUNCTION("""COMPUTED_VALUE"""),8)</f>
        <v>8</v>
      </c>
      <c r="J11" s="70">
        <f ca="1">IFERROR(__xludf.DUMMYFUNCTION("""COMPUTED_VALUE"""),222)</f>
        <v>222</v>
      </c>
      <c r="K11" s="70">
        <f ca="1">IFERROR(__xludf.DUMMYFUNCTION("""COMPUTED_VALUE"""),23)</f>
        <v>23</v>
      </c>
      <c r="L11" s="70">
        <f ca="1">IFERROR(__xludf.DUMMYFUNCTION("""COMPUTED_VALUE"""),18)</f>
        <v>18</v>
      </c>
      <c r="M11" s="70">
        <f ca="1">IFERROR(__xludf.DUMMYFUNCTION("""COMPUTED_VALUE"""),0)</f>
        <v>0</v>
      </c>
      <c r="N11" s="72"/>
      <c r="O11" s="72"/>
      <c r="P11" s="72"/>
      <c r="Q11" s="72"/>
      <c r="R11" s="72"/>
      <c r="S11" s="72"/>
      <c r="T11" s="72"/>
      <c r="U11" s="72"/>
      <c r="V11" s="72"/>
      <c r="W11" s="72"/>
      <c r="X11" s="72"/>
      <c r="Y11" s="72"/>
      <c r="Z11" s="72"/>
    </row>
    <row r="12" spans="1:26" ht="15" customHeight="1">
      <c r="A12" s="70">
        <f ca="1">IFERROR(__xludf.DUMMYFUNCTION("""COMPUTED_VALUE"""),1)</f>
        <v>1</v>
      </c>
      <c r="B12" s="71" t="str">
        <f ca="1">IFERROR(__xludf.DUMMYFUNCTION("""COMPUTED_VALUE"""),"I.E. SANTA ANA - ANTONIO NARIÑO")</f>
        <v>I.E. SANTA ANA - ANTONIO NARIÑO</v>
      </c>
      <c r="C12" s="70">
        <f ca="1">IFERROR(__xludf.DUMMYFUNCTION("""COMPUTED_VALUE"""),11)</f>
        <v>11</v>
      </c>
      <c r="D12" s="70">
        <f ca="1">IFERROR(__xludf.DUMMYFUNCTION("""COMPUTED_VALUE"""),0)</f>
        <v>0</v>
      </c>
      <c r="E12" s="70">
        <f ca="1">IFERROR(__xludf.DUMMYFUNCTION("""COMPUTED_VALUE"""),0)</f>
        <v>0</v>
      </c>
      <c r="F12" s="70">
        <f ca="1">IFERROR(__xludf.DUMMYFUNCTION("""COMPUTED_VALUE"""),99)</f>
        <v>99</v>
      </c>
      <c r="G12" s="70">
        <f ca="1">IFERROR(__xludf.DUMMYFUNCTION("""COMPUTED_VALUE"""),100)</f>
        <v>100</v>
      </c>
      <c r="H12" s="70">
        <f ca="1">IFERROR(__xludf.DUMMYFUNCTION("""COMPUTED_VALUE"""),1)</f>
        <v>1</v>
      </c>
      <c r="I12" s="70">
        <f ca="1">IFERROR(__xludf.DUMMYFUNCTION("""COMPUTED_VALUE"""),9)</f>
        <v>9</v>
      </c>
      <c r="J12" s="70">
        <f ca="1">IFERROR(__xludf.DUMMYFUNCTION("""COMPUTED_VALUE"""),258)</f>
        <v>258</v>
      </c>
      <c r="K12" s="70">
        <f ca="1">IFERROR(__xludf.DUMMYFUNCTION("""COMPUTED_VALUE"""),26)</f>
        <v>26</v>
      </c>
      <c r="L12" s="70">
        <f ca="1">IFERROR(__xludf.DUMMYFUNCTION("""COMPUTED_VALUE"""),20)</f>
        <v>20</v>
      </c>
      <c r="M12" s="70">
        <f ca="1">IFERROR(__xludf.DUMMYFUNCTION("""COMPUTED_VALUE"""),3)</f>
        <v>3</v>
      </c>
      <c r="N12" s="72"/>
      <c r="O12" s="72"/>
      <c r="P12" s="72"/>
      <c r="Q12" s="72"/>
      <c r="R12" s="72"/>
      <c r="S12" s="72"/>
      <c r="T12" s="72"/>
      <c r="U12" s="72"/>
      <c r="V12" s="72"/>
      <c r="W12" s="72"/>
      <c r="X12" s="72"/>
      <c r="Y12" s="72"/>
      <c r="Z12" s="72"/>
    </row>
    <row r="13" spans="1:26" ht="15" customHeight="1">
      <c r="A13" s="70">
        <f ca="1">IFERROR(__xludf.DUMMYFUNCTION("""COMPUTED_VALUE"""),1)</f>
        <v>1</v>
      </c>
      <c r="B13" s="71" t="str">
        <f ca="1">IFERROR(__xludf.DUMMYFUNCTION("""COMPUTED_VALUE"""),"I.E. SANTA ANA - ANTONIO NARIÑO")</f>
        <v>I.E. SANTA ANA - ANTONIO NARIÑO</v>
      </c>
      <c r="C13" s="70">
        <f ca="1">IFERROR(__xludf.DUMMYFUNCTION("""COMPUTED_VALUE"""),12)</f>
        <v>12</v>
      </c>
      <c r="D13" s="70">
        <f ca="1">IFERROR(__xludf.DUMMYFUNCTION("""COMPUTED_VALUE"""),0)</f>
        <v>0</v>
      </c>
      <c r="E13" s="70">
        <f ca="1">IFERROR(__xludf.DUMMYFUNCTION("""COMPUTED_VALUE"""),0)</f>
        <v>0</v>
      </c>
      <c r="F13" s="70">
        <f ca="1">IFERROR(__xludf.DUMMYFUNCTION("""COMPUTED_VALUE"""),90)</f>
        <v>90</v>
      </c>
      <c r="G13" s="70">
        <f ca="1">IFERROR(__xludf.DUMMYFUNCTION("""COMPUTED_VALUE"""),95)</f>
        <v>95</v>
      </c>
      <c r="H13" s="70">
        <f ca="1">IFERROR(__xludf.DUMMYFUNCTION("""COMPUTED_VALUE"""),1)</f>
        <v>1</v>
      </c>
      <c r="I13" s="70">
        <f ca="1">IFERROR(__xludf.DUMMYFUNCTION("""COMPUTED_VALUE"""),16)</f>
        <v>16</v>
      </c>
      <c r="J13" s="70">
        <f ca="1">IFERROR(__xludf.DUMMYFUNCTION("""COMPUTED_VALUE"""),241)</f>
        <v>241</v>
      </c>
      <c r="K13" s="70">
        <f ca="1">IFERROR(__xludf.DUMMYFUNCTION("""COMPUTED_VALUE"""),25)</f>
        <v>25</v>
      </c>
      <c r="L13" s="70">
        <f ca="1">IFERROR(__xludf.DUMMYFUNCTION("""COMPUTED_VALUE"""),11)</f>
        <v>11</v>
      </c>
      <c r="M13" s="70">
        <f ca="1">IFERROR(__xludf.DUMMYFUNCTION("""COMPUTED_VALUE"""),3)</f>
        <v>3</v>
      </c>
      <c r="N13" s="72"/>
      <c r="O13" s="72"/>
      <c r="P13" s="72"/>
      <c r="Q13" s="72"/>
      <c r="R13" s="72"/>
      <c r="S13" s="72"/>
      <c r="T13" s="72"/>
      <c r="U13" s="72"/>
      <c r="V13" s="72"/>
      <c r="W13" s="72"/>
      <c r="X13" s="72"/>
      <c r="Y13" s="72"/>
      <c r="Z13" s="72"/>
    </row>
    <row r="14" spans="1:26" ht="15" customHeight="1">
      <c r="A14" s="70">
        <f ca="1">IFERROR(__xludf.DUMMYFUNCTION("""COMPUTED_VALUE"""),1)</f>
        <v>1</v>
      </c>
      <c r="B14" s="71" t="str">
        <f ca="1">IFERROR(__xludf.DUMMYFUNCTION("""COMPUTED_VALUE"""),"I.E. SANTA ANA - ANTONIO NARIÑO")</f>
        <v>I.E. SANTA ANA - ANTONIO NARIÑO</v>
      </c>
      <c r="C14" s="70">
        <f ca="1">IFERROR(__xludf.DUMMYFUNCTION("""COMPUTED_VALUE"""),13)</f>
        <v>13</v>
      </c>
      <c r="D14" s="70">
        <f ca="1">IFERROR(__xludf.DUMMYFUNCTION("""COMPUTED_VALUE"""),0)</f>
        <v>0</v>
      </c>
      <c r="E14" s="70">
        <f ca="1">IFERROR(__xludf.DUMMYFUNCTION("""COMPUTED_VALUE"""),0)</f>
        <v>0</v>
      </c>
      <c r="F14" s="70">
        <f ca="1">IFERROR(__xludf.DUMMYFUNCTION("""COMPUTED_VALUE"""),63)</f>
        <v>63</v>
      </c>
      <c r="G14" s="70">
        <f ca="1">IFERROR(__xludf.DUMMYFUNCTION("""COMPUTED_VALUE"""),103)</f>
        <v>103</v>
      </c>
      <c r="H14" s="70">
        <f ca="1">IFERROR(__xludf.DUMMYFUNCTION("""COMPUTED_VALUE"""),0)</f>
        <v>0</v>
      </c>
      <c r="I14" s="70">
        <f ca="1">IFERROR(__xludf.DUMMYFUNCTION("""COMPUTED_VALUE"""),2)</f>
        <v>2</v>
      </c>
      <c r="J14" s="70">
        <f ca="1">IFERROR(__xludf.DUMMYFUNCTION("""COMPUTED_VALUE"""),207)</f>
        <v>207</v>
      </c>
      <c r="K14" s="70">
        <f ca="1">IFERROR(__xludf.DUMMYFUNCTION("""COMPUTED_VALUE"""),24)</f>
        <v>24</v>
      </c>
      <c r="L14" s="70">
        <f ca="1">IFERROR(__xludf.DUMMYFUNCTION("""COMPUTED_VALUE"""),8)</f>
        <v>8</v>
      </c>
      <c r="M14" s="70">
        <f ca="1">IFERROR(__xludf.DUMMYFUNCTION("""COMPUTED_VALUE"""),7)</f>
        <v>7</v>
      </c>
      <c r="N14" s="72"/>
      <c r="O14" s="72"/>
      <c r="P14" s="72"/>
      <c r="Q14" s="72"/>
      <c r="R14" s="72"/>
      <c r="S14" s="72"/>
      <c r="T14" s="72"/>
      <c r="U14" s="72"/>
      <c r="V14" s="72"/>
      <c r="W14" s="72"/>
      <c r="X14" s="72"/>
      <c r="Y14" s="72"/>
      <c r="Z14" s="72"/>
    </row>
    <row r="15" spans="1:26" ht="15" customHeight="1">
      <c r="A15" s="70">
        <f ca="1">IFERROR(__xludf.DUMMYFUNCTION("""COMPUTED_VALUE"""),1)</f>
        <v>1</v>
      </c>
      <c r="B15" s="71" t="str">
        <f ca="1">IFERROR(__xludf.DUMMYFUNCTION("""COMPUTED_VALUE"""),"I.E. SANTA ANA - ANTONIO NARIÑO")</f>
        <v>I.E. SANTA ANA - ANTONIO NARIÑO</v>
      </c>
      <c r="C15" s="70">
        <f ca="1">IFERROR(__xludf.DUMMYFUNCTION("""COMPUTED_VALUE"""),14)</f>
        <v>14</v>
      </c>
      <c r="D15" s="70">
        <f ca="1">IFERROR(__xludf.DUMMYFUNCTION("""COMPUTED_VALUE"""),0)</f>
        <v>0</v>
      </c>
      <c r="E15" s="70">
        <f ca="1">IFERROR(__xludf.DUMMYFUNCTION("""COMPUTED_VALUE"""),0)</f>
        <v>0</v>
      </c>
      <c r="F15" s="70">
        <f ca="1">IFERROR(__xludf.DUMMYFUNCTION("""COMPUTED_VALUE"""),48)</f>
        <v>48</v>
      </c>
      <c r="G15" s="70">
        <f ca="1">IFERROR(__xludf.DUMMYFUNCTION("""COMPUTED_VALUE"""),72)</f>
        <v>72</v>
      </c>
      <c r="H15" s="70">
        <f ca="1">IFERROR(__xludf.DUMMYFUNCTION("""COMPUTED_VALUE"""),1)</f>
        <v>1</v>
      </c>
      <c r="I15" s="70">
        <f ca="1">IFERROR(__xludf.DUMMYFUNCTION("""COMPUTED_VALUE"""),16)</f>
        <v>16</v>
      </c>
      <c r="J15" s="70">
        <f ca="1">IFERROR(__xludf.DUMMYFUNCTION("""COMPUTED_VALUE"""),157)</f>
        <v>157</v>
      </c>
      <c r="K15" s="70">
        <f ca="1">IFERROR(__xludf.DUMMYFUNCTION("""COMPUTED_VALUE"""),10)</f>
        <v>10</v>
      </c>
      <c r="L15" s="70">
        <f ca="1">IFERROR(__xludf.DUMMYFUNCTION("""COMPUTED_VALUE"""),7)</f>
        <v>7</v>
      </c>
      <c r="M15" s="70">
        <f ca="1">IFERROR(__xludf.DUMMYFUNCTION("""COMPUTED_VALUE"""),3)</f>
        <v>3</v>
      </c>
      <c r="N15" s="72"/>
      <c r="O15" s="72"/>
      <c r="P15" s="72"/>
      <c r="Q15" s="72"/>
      <c r="R15" s="72"/>
      <c r="S15" s="72"/>
      <c r="T15" s="72"/>
      <c r="U15" s="72"/>
      <c r="V15" s="72"/>
      <c r="W15" s="72"/>
      <c r="X15" s="72"/>
      <c r="Y15" s="72"/>
      <c r="Z15" s="72"/>
    </row>
    <row r="16" spans="1:26" ht="15" customHeight="1">
      <c r="A16" s="70">
        <f ca="1">IFERROR(__xludf.DUMMYFUNCTION("""COMPUTED_VALUE"""),1)</f>
        <v>1</v>
      </c>
      <c r="B16" s="71" t="str">
        <f ca="1">IFERROR(__xludf.DUMMYFUNCTION("""COMPUTED_VALUE"""),"I.E. SANTA ANA - ANTONIO NARIÑO")</f>
        <v>I.E. SANTA ANA - ANTONIO NARIÑO</v>
      </c>
      <c r="C16" s="70">
        <f ca="1">IFERROR(__xludf.DUMMYFUNCTION("""COMPUTED_VALUE"""),15)</f>
        <v>15</v>
      </c>
      <c r="D16" s="70">
        <f ca="1">IFERROR(__xludf.DUMMYFUNCTION("""COMPUTED_VALUE"""),0)</f>
        <v>0</v>
      </c>
      <c r="E16" s="70">
        <f ca="1">IFERROR(__xludf.DUMMYFUNCTION("""COMPUTED_VALUE"""),0)</f>
        <v>0</v>
      </c>
      <c r="F16" s="70">
        <f ca="1">IFERROR(__xludf.DUMMYFUNCTION("""COMPUTED_VALUE"""),31)</f>
        <v>31</v>
      </c>
      <c r="G16" s="70">
        <f ca="1">IFERROR(__xludf.DUMMYFUNCTION("""COMPUTED_VALUE"""),36)</f>
        <v>36</v>
      </c>
      <c r="H16" s="70">
        <f ca="1">IFERROR(__xludf.DUMMYFUNCTION("""COMPUTED_VALUE"""),2)</f>
        <v>2</v>
      </c>
      <c r="I16" s="70">
        <f ca="1">IFERROR(__xludf.DUMMYFUNCTION("""COMPUTED_VALUE"""),6)</f>
        <v>6</v>
      </c>
      <c r="J16" s="70">
        <f ca="1">IFERROR(__xludf.DUMMYFUNCTION("""COMPUTED_VALUE"""),81)</f>
        <v>81</v>
      </c>
      <c r="K16" s="70">
        <f ca="1">IFERROR(__xludf.DUMMYFUNCTION("""COMPUTED_VALUE"""),4)</f>
        <v>4</v>
      </c>
      <c r="L16" s="70">
        <f ca="1">IFERROR(__xludf.DUMMYFUNCTION("""COMPUTED_VALUE"""),1)</f>
        <v>1</v>
      </c>
      <c r="M16" s="70">
        <f ca="1">IFERROR(__xludf.DUMMYFUNCTION("""COMPUTED_VALUE"""),1)</f>
        <v>1</v>
      </c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</row>
    <row r="17" spans="1:26" ht="15" customHeight="1">
      <c r="A17" s="70">
        <f ca="1">IFERROR(__xludf.DUMMYFUNCTION("""COMPUTED_VALUE"""),1)</f>
        <v>1</v>
      </c>
      <c r="B17" s="71" t="str">
        <f ca="1">IFERROR(__xludf.DUMMYFUNCTION("""COMPUTED_VALUE"""),"I.E. SANTA ANA - ANTONIO NARIÑO")</f>
        <v>I.E. SANTA ANA - ANTONIO NARIÑO</v>
      </c>
      <c r="C17" s="70">
        <f ca="1">IFERROR(__xludf.DUMMYFUNCTION("""COMPUTED_VALUE"""),16)</f>
        <v>16</v>
      </c>
      <c r="D17" s="70">
        <f ca="1">IFERROR(__xludf.DUMMYFUNCTION("""COMPUTED_VALUE"""),0)</f>
        <v>0</v>
      </c>
      <c r="E17" s="70">
        <f ca="1">IFERROR(__xludf.DUMMYFUNCTION("""COMPUTED_VALUE"""),0)</f>
        <v>0</v>
      </c>
      <c r="F17" s="70">
        <f ca="1">IFERROR(__xludf.DUMMYFUNCTION("""COMPUTED_VALUE"""),14)</f>
        <v>14</v>
      </c>
      <c r="G17" s="70">
        <f ca="1">IFERROR(__xludf.DUMMYFUNCTION("""COMPUTED_VALUE"""),18)</f>
        <v>18</v>
      </c>
      <c r="H17" s="70">
        <f ca="1">IFERROR(__xludf.DUMMYFUNCTION("""COMPUTED_VALUE"""),64)</f>
        <v>64</v>
      </c>
      <c r="I17" s="70">
        <f ca="1">IFERROR(__xludf.DUMMYFUNCTION("""COMPUTED_VALUE"""),9)</f>
        <v>9</v>
      </c>
      <c r="J17" s="70">
        <f ca="1">IFERROR(__xludf.DUMMYFUNCTION("""COMPUTED_VALUE"""),228)</f>
        <v>228</v>
      </c>
      <c r="K17" s="70">
        <f ca="1">IFERROR(__xludf.DUMMYFUNCTION("""COMPUTED_VALUE"""),15)</f>
        <v>15</v>
      </c>
      <c r="L17" s="70">
        <f ca="1">IFERROR(__xludf.DUMMYFUNCTION("""COMPUTED_VALUE"""),73)</f>
        <v>73</v>
      </c>
      <c r="M17" s="70">
        <f ca="1">IFERROR(__xludf.DUMMYFUNCTION("""COMPUTED_VALUE"""),18)</f>
        <v>18</v>
      </c>
      <c r="N17" s="72"/>
      <c r="O17" s="72"/>
      <c r="P17" s="72"/>
      <c r="Q17" s="72"/>
      <c r="R17" s="72"/>
      <c r="S17" s="72"/>
      <c r="T17" s="72"/>
      <c r="U17" s="72"/>
      <c r="V17" s="72"/>
      <c r="W17" s="72"/>
      <c r="X17" s="72"/>
      <c r="Y17" s="72"/>
      <c r="Z17" s="72"/>
    </row>
    <row r="18" spans="1:26" ht="15" customHeight="1">
      <c r="A18" s="70">
        <f ca="1">IFERROR(__xludf.DUMMYFUNCTION("""COMPUTED_VALUE"""),1)</f>
        <v>1</v>
      </c>
      <c r="B18" s="71" t="str">
        <f ca="1">IFERROR(__xludf.DUMMYFUNCTION("""COMPUTED_VALUE"""),"I.E. SANTA ANA - ANTONIO NARIÑO")</f>
        <v>I.E. SANTA ANA - ANTONIO NARIÑO</v>
      </c>
      <c r="C18" s="70">
        <f ca="1">IFERROR(__xludf.DUMMYFUNCTION("""COMPUTED_VALUE"""),17)</f>
        <v>17</v>
      </c>
      <c r="D18" s="70">
        <f ca="1">IFERROR(__xludf.DUMMYFUNCTION("""COMPUTED_VALUE"""),0)</f>
        <v>0</v>
      </c>
      <c r="E18" s="70">
        <f ca="1">IFERROR(__xludf.DUMMYFUNCTION("""COMPUTED_VALUE"""),0)</f>
        <v>0</v>
      </c>
      <c r="F18" s="70">
        <f ca="1">IFERROR(__xludf.DUMMYFUNCTION("""COMPUTED_VALUE"""),63)</f>
        <v>63</v>
      </c>
      <c r="G18" s="70">
        <f ca="1">IFERROR(__xludf.DUMMYFUNCTION("""COMPUTED_VALUE"""),88)</f>
        <v>88</v>
      </c>
      <c r="H18" s="70">
        <f ca="1">IFERROR(__xludf.DUMMYFUNCTION("""COMPUTED_VALUE"""),4)</f>
        <v>4</v>
      </c>
      <c r="I18" s="70">
        <f ca="1">IFERROR(__xludf.DUMMYFUNCTION("""COMPUTED_VALUE"""),16)</f>
        <v>16</v>
      </c>
      <c r="J18" s="70">
        <f ca="1">IFERROR(__xludf.DUMMYFUNCTION("""COMPUTED_VALUE"""),215)</f>
        <v>215</v>
      </c>
      <c r="K18" s="70">
        <f ca="1">IFERROR(__xludf.DUMMYFUNCTION("""COMPUTED_VALUE"""),27)</f>
        <v>27</v>
      </c>
      <c r="L18" s="70">
        <f ca="1">IFERROR(__xludf.DUMMYFUNCTION("""COMPUTED_VALUE"""),13)</f>
        <v>13</v>
      </c>
      <c r="M18" s="70">
        <f ca="1">IFERROR(__xludf.DUMMYFUNCTION("""COMPUTED_VALUE"""),4)</f>
        <v>4</v>
      </c>
      <c r="N18" s="72"/>
      <c r="O18" s="72"/>
      <c r="P18" s="72"/>
      <c r="Q18" s="72"/>
      <c r="R18" s="72"/>
      <c r="S18" s="72"/>
      <c r="T18" s="72"/>
      <c r="U18" s="72"/>
      <c r="V18" s="72"/>
      <c r="W18" s="72"/>
      <c r="X18" s="72"/>
      <c r="Y18" s="72"/>
      <c r="Z18" s="72"/>
    </row>
    <row r="19" spans="1:26" ht="15" customHeight="1">
      <c r="A19" s="70">
        <f ca="1">IFERROR(__xludf.DUMMYFUNCTION("""COMPUTED_VALUE"""),1)</f>
        <v>1</v>
      </c>
      <c r="B19" s="71" t="str">
        <f ca="1">IFERROR(__xludf.DUMMYFUNCTION("""COMPUTED_VALUE"""),"I.E. SANTA ANA - ANTONIO NARIÑO")</f>
        <v>I.E. SANTA ANA - ANTONIO NARIÑO</v>
      </c>
      <c r="C19" s="70">
        <f ca="1">IFERROR(__xludf.DUMMYFUNCTION("""COMPUTED_VALUE"""),18)</f>
        <v>18</v>
      </c>
      <c r="D19" s="70">
        <f ca="1">IFERROR(__xludf.DUMMYFUNCTION("""COMPUTED_VALUE"""),0)</f>
        <v>0</v>
      </c>
      <c r="E19" s="70">
        <f ca="1">IFERROR(__xludf.DUMMYFUNCTION("""COMPUTED_VALUE"""),0)</f>
        <v>0</v>
      </c>
      <c r="F19" s="70">
        <f ca="1">IFERROR(__xludf.DUMMYFUNCTION("""COMPUTED_VALUE"""),50)</f>
        <v>50</v>
      </c>
      <c r="G19" s="70">
        <f ca="1">IFERROR(__xludf.DUMMYFUNCTION("""COMPUTED_VALUE"""),65)</f>
        <v>65</v>
      </c>
      <c r="H19" s="70">
        <f ca="1">IFERROR(__xludf.DUMMYFUNCTION("""COMPUTED_VALUE"""),1)</f>
        <v>1</v>
      </c>
      <c r="I19" s="70">
        <f ca="1">IFERROR(__xludf.DUMMYFUNCTION("""COMPUTED_VALUE"""),9)</f>
        <v>9</v>
      </c>
      <c r="J19" s="70">
        <f ca="1">IFERROR(__xludf.DUMMYFUNCTION("""COMPUTED_VALUE"""),162)</f>
        <v>162</v>
      </c>
      <c r="K19" s="70">
        <f ca="1">IFERROR(__xludf.DUMMYFUNCTION("""COMPUTED_VALUE"""),16)</f>
        <v>16</v>
      </c>
      <c r="L19" s="70">
        <f ca="1">IFERROR(__xludf.DUMMYFUNCTION("""COMPUTED_VALUE"""),10)</f>
        <v>10</v>
      </c>
      <c r="M19" s="70">
        <f ca="1">IFERROR(__xludf.DUMMYFUNCTION("""COMPUTED_VALUE"""),11)</f>
        <v>11</v>
      </c>
      <c r="N19" s="72"/>
      <c r="O19" s="72"/>
      <c r="P19" s="72"/>
      <c r="Q19" s="72"/>
      <c r="R19" s="72"/>
      <c r="S19" s="72"/>
      <c r="T19" s="72"/>
      <c r="U19" s="72"/>
      <c r="V19" s="72"/>
      <c r="W19" s="72"/>
      <c r="X19" s="72"/>
      <c r="Y19" s="72"/>
      <c r="Z19" s="72"/>
    </row>
    <row r="20" spans="1:26" ht="15" customHeight="1">
      <c r="A20" s="70">
        <f ca="1">IFERROR(__xludf.DUMMYFUNCTION("""COMPUTED_VALUE"""),1)</f>
        <v>1</v>
      </c>
      <c r="B20" s="71" t="str">
        <f ca="1">IFERROR(__xludf.DUMMYFUNCTION("""COMPUTED_VALUE"""),"I.E. SANTA ANA - ANTONIO NARIÑO")</f>
        <v>I.E. SANTA ANA - ANTONIO NARIÑO</v>
      </c>
      <c r="C20" s="70">
        <f ca="1">IFERROR(__xludf.DUMMYFUNCTION("""COMPUTED_VALUE"""),19)</f>
        <v>19</v>
      </c>
      <c r="D20" s="70">
        <f ca="1">IFERROR(__xludf.DUMMYFUNCTION("""COMPUTED_VALUE"""),0)</f>
        <v>0</v>
      </c>
      <c r="E20" s="70">
        <f ca="1">IFERROR(__xludf.DUMMYFUNCTION("""COMPUTED_VALUE"""),0)</f>
        <v>0</v>
      </c>
      <c r="F20" s="70">
        <f ca="1">IFERROR(__xludf.DUMMYFUNCTION("""COMPUTED_VALUE"""),74)</f>
        <v>74</v>
      </c>
      <c r="G20" s="70">
        <f ca="1">IFERROR(__xludf.DUMMYFUNCTION("""COMPUTED_VALUE"""),77)</f>
        <v>77</v>
      </c>
      <c r="H20" s="70">
        <f ca="1">IFERROR(__xludf.DUMMYFUNCTION("""COMPUTED_VALUE"""),2)</f>
        <v>2</v>
      </c>
      <c r="I20" s="70">
        <f ca="1">IFERROR(__xludf.DUMMYFUNCTION("""COMPUTED_VALUE"""),24)</f>
        <v>24</v>
      </c>
      <c r="J20" s="70">
        <f ca="1">IFERROR(__xludf.DUMMYFUNCTION("""COMPUTED_VALUE"""),219)</f>
        <v>219</v>
      </c>
      <c r="K20" s="70">
        <f ca="1">IFERROR(__xludf.DUMMYFUNCTION("""COMPUTED_VALUE"""),22)</f>
        <v>22</v>
      </c>
      <c r="L20" s="70">
        <f ca="1">IFERROR(__xludf.DUMMYFUNCTION("""COMPUTED_VALUE"""),19)</f>
        <v>19</v>
      </c>
      <c r="M20" s="70">
        <f ca="1">IFERROR(__xludf.DUMMYFUNCTION("""COMPUTED_VALUE"""),1)</f>
        <v>1</v>
      </c>
      <c r="N20" s="72"/>
      <c r="O20" s="72"/>
      <c r="P20" s="72"/>
      <c r="Q20" s="72"/>
      <c r="R20" s="72"/>
      <c r="S20" s="72"/>
      <c r="T20" s="72"/>
      <c r="U20" s="72"/>
      <c r="V20" s="72"/>
      <c r="W20" s="72"/>
      <c r="X20" s="72"/>
      <c r="Y20" s="72"/>
      <c r="Z20" s="72"/>
    </row>
    <row r="21" spans="1:26" ht="15" customHeight="1">
      <c r="A21" s="70">
        <f ca="1">IFERROR(__xludf.DUMMYFUNCTION("""COMPUTED_VALUE"""),1)</f>
        <v>1</v>
      </c>
      <c r="B21" s="71" t="str">
        <f ca="1">IFERROR(__xludf.DUMMYFUNCTION("""COMPUTED_VALUE"""),"I.E. SANTA ANA - ANTONIO NARIÑO")</f>
        <v>I.E. SANTA ANA - ANTONIO NARIÑO</v>
      </c>
      <c r="C21" s="70">
        <f ca="1">IFERROR(__xludf.DUMMYFUNCTION("""COMPUTED_VALUE"""),20)</f>
        <v>20</v>
      </c>
      <c r="D21" s="70">
        <f ca="1">IFERROR(__xludf.DUMMYFUNCTION("""COMPUTED_VALUE"""),0)</f>
        <v>0</v>
      </c>
      <c r="E21" s="70">
        <f ca="1">IFERROR(__xludf.DUMMYFUNCTION("""COMPUTED_VALUE"""),0)</f>
        <v>0</v>
      </c>
      <c r="F21" s="70">
        <f ca="1">IFERROR(__xludf.DUMMYFUNCTION("""COMPUTED_VALUE"""),89)</f>
        <v>89</v>
      </c>
      <c r="G21" s="70">
        <f ca="1">IFERROR(__xludf.DUMMYFUNCTION("""COMPUTED_VALUE"""),93)</f>
        <v>93</v>
      </c>
      <c r="H21" s="70">
        <f ca="1">IFERROR(__xludf.DUMMYFUNCTION("""COMPUTED_VALUE"""),2)</f>
        <v>2</v>
      </c>
      <c r="I21" s="70">
        <f ca="1">IFERROR(__xludf.DUMMYFUNCTION("""COMPUTED_VALUE"""),33)</f>
        <v>33</v>
      </c>
      <c r="J21" s="70">
        <f ca="1">IFERROR(__xludf.DUMMYFUNCTION("""COMPUTED_VALUE"""),250)</f>
        <v>250</v>
      </c>
      <c r="K21" s="70">
        <f ca="1">IFERROR(__xludf.DUMMYFUNCTION("""COMPUTED_VALUE"""),24)</f>
        <v>24</v>
      </c>
      <c r="L21" s="70">
        <f ca="1">IFERROR(__xludf.DUMMYFUNCTION("""COMPUTED_VALUE"""),6)</f>
        <v>6</v>
      </c>
      <c r="M21" s="70">
        <f ca="1">IFERROR(__xludf.DUMMYFUNCTION("""COMPUTED_VALUE"""),3)</f>
        <v>3</v>
      </c>
      <c r="N21" s="72"/>
      <c r="O21" s="72"/>
      <c r="P21" s="72"/>
      <c r="Q21" s="72"/>
      <c r="R21" s="72"/>
      <c r="S21" s="72"/>
      <c r="T21" s="72"/>
      <c r="U21" s="72"/>
      <c r="V21" s="72"/>
      <c r="W21" s="72"/>
      <c r="X21" s="72"/>
      <c r="Y21" s="72"/>
      <c r="Z21" s="72"/>
    </row>
    <row r="22" spans="1:26" ht="15" customHeight="1">
      <c r="A22" s="70">
        <f ca="1">IFERROR(__xludf.DUMMYFUNCTION("""COMPUTED_VALUE"""),1)</f>
        <v>1</v>
      </c>
      <c r="B22" s="71" t="str">
        <f ca="1">IFERROR(__xludf.DUMMYFUNCTION("""COMPUTED_VALUE"""),"I.E. SANTA ANA - ANTONIO NARIÑO")</f>
        <v>I.E. SANTA ANA - ANTONIO NARIÑO</v>
      </c>
      <c r="C22" s="70">
        <f ca="1">IFERROR(__xludf.DUMMYFUNCTION("""COMPUTED_VALUE"""),21)</f>
        <v>21</v>
      </c>
      <c r="D22" s="70">
        <f ca="1">IFERROR(__xludf.DUMMYFUNCTION("""COMPUTED_VALUE"""),0)</f>
        <v>0</v>
      </c>
      <c r="E22" s="70">
        <f ca="1">IFERROR(__xludf.DUMMYFUNCTION("""COMPUTED_VALUE"""),0)</f>
        <v>0</v>
      </c>
      <c r="F22" s="70">
        <f ca="1">IFERROR(__xludf.DUMMYFUNCTION("""COMPUTED_VALUE"""),72)</f>
        <v>72</v>
      </c>
      <c r="G22" s="70">
        <f ca="1">IFERROR(__xludf.DUMMYFUNCTION("""COMPUTED_VALUE"""),89)</f>
        <v>89</v>
      </c>
      <c r="H22" s="70">
        <f ca="1">IFERROR(__xludf.DUMMYFUNCTION("""COMPUTED_VALUE"""),3)</f>
        <v>3</v>
      </c>
      <c r="I22" s="70">
        <f ca="1">IFERROR(__xludf.DUMMYFUNCTION("""COMPUTED_VALUE"""),19)</f>
        <v>19</v>
      </c>
      <c r="J22" s="70">
        <f ca="1">IFERROR(__xludf.DUMMYFUNCTION("""COMPUTED_VALUE"""),226)</f>
        <v>226</v>
      </c>
      <c r="K22" s="70">
        <f ca="1">IFERROR(__xludf.DUMMYFUNCTION("""COMPUTED_VALUE"""),30)</f>
        <v>30</v>
      </c>
      <c r="L22" s="70">
        <f ca="1">IFERROR(__xludf.DUMMYFUNCTION("""COMPUTED_VALUE"""),9)</f>
        <v>9</v>
      </c>
      <c r="M22" s="70">
        <f ca="1">IFERROR(__xludf.DUMMYFUNCTION("""COMPUTED_VALUE"""),4)</f>
        <v>4</v>
      </c>
      <c r="N22" s="72"/>
      <c r="O22" s="72"/>
      <c r="P22" s="72"/>
      <c r="Q22" s="72"/>
      <c r="R22" s="72"/>
      <c r="S22" s="72"/>
      <c r="T22" s="72"/>
      <c r="U22" s="72"/>
      <c r="V22" s="72"/>
      <c r="W22" s="72"/>
      <c r="X22" s="72"/>
      <c r="Y22" s="72"/>
      <c r="Z22" s="72"/>
    </row>
    <row r="23" spans="1:26" ht="15" customHeight="1">
      <c r="A23" s="70">
        <f ca="1">IFERROR(__xludf.DUMMYFUNCTION("""COMPUTED_VALUE"""),1)</f>
        <v>1</v>
      </c>
      <c r="B23" s="71" t="str">
        <f ca="1">IFERROR(__xludf.DUMMYFUNCTION("""COMPUTED_VALUE"""),"I.E. SANTA ANA - ANTONIO NARIÑO")</f>
        <v>I.E. SANTA ANA - ANTONIO NARIÑO</v>
      </c>
      <c r="C23" s="70">
        <f ca="1">IFERROR(__xludf.DUMMYFUNCTION("""COMPUTED_VALUE"""),22)</f>
        <v>22</v>
      </c>
      <c r="D23" s="70">
        <f ca="1">IFERROR(__xludf.DUMMYFUNCTION("""COMPUTED_VALUE"""),0)</f>
        <v>0</v>
      </c>
      <c r="E23" s="70">
        <f ca="1">IFERROR(__xludf.DUMMYFUNCTION("""COMPUTED_VALUE"""),0)</f>
        <v>0</v>
      </c>
      <c r="F23" s="70">
        <f ca="1">IFERROR(__xludf.DUMMYFUNCTION("""COMPUTED_VALUE"""),48)</f>
        <v>48</v>
      </c>
      <c r="G23" s="70">
        <f ca="1">IFERROR(__xludf.DUMMYFUNCTION("""COMPUTED_VALUE"""),57)</f>
        <v>57</v>
      </c>
      <c r="H23" s="70">
        <f ca="1">IFERROR(__xludf.DUMMYFUNCTION("""COMPUTED_VALUE"""),0)</f>
        <v>0</v>
      </c>
      <c r="I23" s="70">
        <f ca="1">IFERROR(__xludf.DUMMYFUNCTION("""COMPUTED_VALUE"""),9)</f>
        <v>9</v>
      </c>
      <c r="J23" s="70">
        <f ca="1">IFERROR(__xludf.DUMMYFUNCTION("""COMPUTED_VALUE"""),138)</f>
        <v>138</v>
      </c>
      <c r="K23" s="70">
        <f ca="1">IFERROR(__xludf.DUMMYFUNCTION("""COMPUTED_VALUE"""),18)</f>
        <v>18</v>
      </c>
      <c r="L23" s="70">
        <f ca="1">IFERROR(__xludf.DUMMYFUNCTION("""COMPUTED_VALUE"""),3)</f>
        <v>3</v>
      </c>
      <c r="M23" s="70">
        <f ca="1">IFERROR(__xludf.DUMMYFUNCTION("""COMPUTED_VALUE"""),3)</f>
        <v>3</v>
      </c>
      <c r="N23" s="72"/>
      <c r="O23" s="72"/>
      <c r="P23" s="72"/>
      <c r="Q23" s="72"/>
      <c r="R23" s="72"/>
      <c r="S23" s="72"/>
      <c r="T23" s="72"/>
      <c r="U23" s="72"/>
      <c r="V23" s="72"/>
      <c r="W23" s="72"/>
      <c r="X23" s="72"/>
      <c r="Y23" s="72"/>
      <c r="Z23" s="72"/>
    </row>
    <row r="24" spans="1:26" ht="15" customHeight="1">
      <c r="A24" s="70">
        <f ca="1">IFERROR(__xludf.DUMMYFUNCTION("""COMPUTED_VALUE"""),1)</f>
        <v>1</v>
      </c>
      <c r="B24" s="71" t="str">
        <f ca="1">IFERROR(__xludf.DUMMYFUNCTION("""COMPUTED_VALUE"""),"I.E. SANTA ANA - ANTONIO NARIÑO")</f>
        <v>I.E. SANTA ANA - ANTONIO NARIÑO</v>
      </c>
      <c r="C24" s="70">
        <f ca="1">IFERROR(__xludf.DUMMYFUNCTION("""COMPUTED_VALUE"""),23)</f>
        <v>23</v>
      </c>
      <c r="D24" s="70">
        <f ca="1">IFERROR(__xludf.DUMMYFUNCTION("""COMPUTED_VALUE"""),0)</f>
        <v>0</v>
      </c>
      <c r="E24" s="70">
        <f ca="1">IFERROR(__xludf.DUMMYFUNCTION("""COMPUTED_VALUE"""),0)</f>
        <v>0</v>
      </c>
      <c r="F24" s="70">
        <f ca="1">IFERROR(__xludf.DUMMYFUNCTION("""COMPUTED_VALUE"""),37)</f>
        <v>37</v>
      </c>
      <c r="G24" s="70">
        <f ca="1">IFERROR(__xludf.DUMMYFUNCTION("""COMPUTED_VALUE"""),33)</f>
        <v>33</v>
      </c>
      <c r="H24" s="70">
        <f ca="1">IFERROR(__xludf.DUMMYFUNCTION("""COMPUTED_VALUE"""),2)</f>
        <v>2</v>
      </c>
      <c r="I24" s="70">
        <f ca="1">IFERROR(__xludf.DUMMYFUNCTION("""COMPUTED_VALUE"""),11)</f>
        <v>11</v>
      </c>
      <c r="J24" s="70">
        <f ca="1">IFERROR(__xludf.DUMMYFUNCTION("""COMPUTED_VALUE"""),108)</f>
        <v>108</v>
      </c>
      <c r="K24" s="70">
        <f ca="1">IFERROR(__xludf.DUMMYFUNCTION("""COMPUTED_VALUE"""),22)</f>
        <v>22</v>
      </c>
      <c r="L24" s="70">
        <f ca="1">IFERROR(__xludf.DUMMYFUNCTION("""COMPUTED_VALUE"""),2)</f>
        <v>2</v>
      </c>
      <c r="M24" s="70">
        <f ca="1">IFERROR(__xludf.DUMMYFUNCTION("""COMPUTED_VALUE"""),2)</f>
        <v>2</v>
      </c>
      <c r="N24" s="72"/>
      <c r="O24" s="72"/>
      <c r="P24" s="72"/>
      <c r="Q24" s="72"/>
      <c r="R24" s="72"/>
      <c r="S24" s="72"/>
      <c r="T24" s="72"/>
      <c r="U24" s="72"/>
      <c r="V24" s="72"/>
      <c r="W24" s="72"/>
      <c r="X24" s="72"/>
      <c r="Y24" s="72"/>
      <c r="Z24" s="72"/>
    </row>
    <row r="25" spans="1:26" ht="15" customHeight="1">
      <c r="A25" s="70">
        <f ca="1">IFERROR(__xludf.DUMMYFUNCTION("""COMPUTED_VALUE"""),1)</f>
        <v>1</v>
      </c>
      <c r="B25" s="71" t="str">
        <f ca="1">IFERROR(__xludf.DUMMYFUNCTION("""COMPUTED_VALUE"""),"I.E. SANTA ANA - ANTONIO NARIÑO")</f>
        <v>I.E. SANTA ANA - ANTONIO NARIÑO</v>
      </c>
      <c r="C25" s="70">
        <f ca="1">IFERROR(__xludf.DUMMYFUNCTION("""COMPUTED_VALUE"""),24)</f>
        <v>24</v>
      </c>
      <c r="D25" s="70">
        <f ca="1">IFERROR(__xludf.DUMMYFUNCTION("""COMPUTED_VALUE"""),0)</f>
        <v>0</v>
      </c>
      <c r="E25" s="70">
        <f ca="1">IFERROR(__xludf.DUMMYFUNCTION("""COMPUTED_VALUE"""),0)</f>
        <v>0</v>
      </c>
      <c r="F25" s="70">
        <f ca="1">IFERROR(__xludf.DUMMYFUNCTION("""COMPUTED_VALUE"""),35)</f>
        <v>35</v>
      </c>
      <c r="G25" s="70">
        <f ca="1">IFERROR(__xludf.DUMMYFUNCTION("""COMPUTED_VALUE"""),41)</f>
        <v>41</v>
      </c>
      <c r="H25" s="70">
        <f ca="1">IFERROR(__xludf.DUMMYFUNCTION("""COMPUTED_VALUE"""),0)</f>
        <v>0</v>
      </c>
      <c r="I25" s="70">
        <f ca="1">IFERROR(__xludf.DUMMYFUNCTION("""COMPUTED_VALUE"""),10)</f>
        <v>10</v>
      </c>
      <c r="J25" s="70">
        <f ca="1">IFERROR(__xludf.DUMMYFUNCTION("""COMPUTED_VALUE"""),102)</f>
        <v>102</v>
      </c>
      <c r="K25" s="70">
        <f ca="1">IFERROR(__xludf.DUMMYFUNCTION("""COMPUTED_VALUE"""),9)</f>
        <v>9</v>
      </c>
      <c r="L25" s="70">
        <f ca="1">IFERROR(__xludf.DUMMYFUNCTION("""COMPUTED_VALUE"""),3)</f>
        <v>3</v>
      </c>
      <c r="M25" s="70">
        <f ca="1">IFERROR(__xludf.DUMMYFUNCTION("""COMPUTED_VALUE"""),4)</f>
        <v>4</v>
      </c>
      <c r="N25" s="72"/>
      <c r="O25" s="72"/>
      <c r="P25" s="72"/>
      <c r="Q25" s="72"/>
      <c r="R25" s="72"/>
      <c r="S25" s="72"/>
      <c r="T25" s="72"/>
      <c r="U25" s="72"/>
      <c r="V25" s="72"/>
      <c r="W25" s="72"/>
      <c r="X25" s="72"/>
      <c r="Y25" s="72"/>
      <c r="Z25" s="72"/>
    </row>
    <row r="26" spans="1:26" ht="15" customHeight="1">
      <c r="A26" s="70">
        <f ca="1">IFERROR(__xludf.DUMMYFUNCTION("""COMPUTED_VALUE"""),1)</f>
        <v>1</v>
      </c>
      <c r="B26" s="71" t="str">
        <f ca="1">IFERROR(__xludf.DUMMYFUNCTION("""COMPUTED_VALUE"""),"I.E. SANTA ANA - ANTONIO NARIÑO")</f>
        <v>I.E. SANTA ANA - ANTONIO NARIÑO</v>
      </c>
      <c r="C26" s="70">
        <f ca="1">IFERROR(__xludf.DUMMYFUNCTION("""COMPUTED_VALUE"""),25)</f>
        <v>25</v>
      </c>
      <c r="D26" s="70">
        <f ca="1">IFERROR(__xludf.DUMMYFUNCTION("""COMPUTED_VALUE"""),0)</f>
        <v>0</v>
      </c>
      <c r="E26" s="70">
        <f ca="1">IFERROR(__xludf.DUMMYFUNCTION("""COMPUTED_VALUE"""),0)</f>
        <v>0</v>
      </c>
      <c r="F26" s="70">
        <f ca="1">IFERROR(__xludf.DUMMYFUNCTION("""COMPUTED_VALUE"""),4)</f>
        <v>4</v>
      </c>
      <c r="G26" s="70">
        <f ca="1">IFERROR(__xludf.DUMMYFUNCTION("""COMPUTED_VALUE"""),7)</f>
        <v>7</v>
      </c>
      <c r="H26" s="70">
        <f ca="1">IFERROR(__xludf.DUMMYFUNCTION("""COMPUTED_VALUE"""),0)</f>
        <v>0</v>
      </c>
      <c r="I26" s="70">
        <f ca="1">IFERROR(__xludf.DUMMYFUNCTION("""COMPUTED_VALUE"""),0)</f>
        <v>0</v>
      </c>
      <c r="J26" s="70">
        <f ca="1">IFERROR(__xludf.DUMMYFUNCTION("""COMPUTED_VALUE"""),11)</f>
        <v>11</v>
      </c>
      <c r="K26" s="70">
        <f ca="1">IFERROR(__xludf.DUMMYFUNCTION("""COMPUTED_VALUE"""),0)</f>
        <v>0</v>
      </c>
      <c r="L26" s="70">
        <f ca="1">IFERROR(__xludf.DUMMYFUNCTION("""COMPUTED_VALUE"""),0)</f>
        <v>0</v>
      </c>
      <c r="M26" s="70">
        <f ca="1">IFERROR(__xludf.DUMMYFUNCTION("""COMPUTED_VALUE"""),0)</f>
        <v>0</v>
      </c>
      <c r="N26" s="72"/>
      <c r="O26" s="72"/>
      <c r="P26" s="72"/>
      <c r="Q26" s="72"/>
      <c r="R26" s="72"/>
      <c r="S26" s="72"/>
      <c r="T26" s="72"/>
      <c r="U26" s="72"/>
      <c r="V26" s="72"/>
      <c r="W26" s="72"/>
      <c r="X26" s="72"/>
      <c r="Y26" s="72"/>
      <c r="Z26" s="72"/>
    </row>
    <row r="27" spans="1:26" ht="15" customHeight="1">
      <c r="A27" s="70">
        <f ca="1">IFERROR(__xludf.DUMMYFUNCTION("""COMPUTED_VALUE"""),1)</f>
        <v>1</v>
      </c>
      <c r="B27" s="71" t="str">
        <f ca="1">IFERROR(__xludf.DUMMYFUNCTION("""COMPUTED_VALUE"""),"I.E. COMPARTIR")</f>
        <v>I.E. COMPARTIR</v>
      </c>
      <c r="C27" s="70">
        <f ca="1">IFERROR(__xludf.DUMMYFUNCTION("""COMPUTED_VALUE"""),1)</f>
        <v>1</v>
      </c>
      <c r="D27" s="70">
        <f ca="1">IFERROR(__xludf.DUMMYFUNCTION("""COMPUTED_VALUE"""),0)</f>
        <v>0</v>
      </c>
      <c r="E27" s="70">
        <f ca="1">IFERROR(__xludf.DUMMYFUNCTION("""COMPUTED_VALUE"""),0)</f>
        <v>0</v>
      </c>
      <c r="F27" s="70">
        <f ca="1">IFERROR(__xludf.DUMMYFUNCTION("""COMPUTED_VALUE"""),54)</f>
        <v>54</v>
      </c>
      <c r="G27" s="70">
        <f ca="1">IFERROR(__xludf.DUMMYFUNCTION("""COMPUTED_VALUE"""),94)</f>
        <v>94</v>
      </c>
      <c r="H27" s="70">
        <f ca="1">IFERROR(__xludf.DUMMYFUNCTION("""COMPUTED_VALUE"""),1)</f>
        <v>1</v>
      </c>
      <c r="I27" s="70">
        <f ca="1">IFERROR(__xludf.DUMMYFUNCTION("""COMPUTED_VALUE"""),15)</f>
        <v>15</v>
      </c>
      <c r="J27" s="70">
        <f ca="1">IFERROR(__xludf.DUMMYFUNCTION("""COMPUTED_VALUE"""),221)</f>
        <v>221</v>
      </c>
      <c r="K27" s="70">
        <f ca="1">IFERROR(__xludf.DUMMYFUNCTION("""COMPUTED_VALUE"""),17)</f>
        <v>17</v>
      </c>
      <c r="L27" s="70">
        <f ca="1">IFERROR(__xludf.DUMMYFUNCTION("""COMPUTED_VALUE"""),2)</f>
        <v>2</v>
      </c>
      <c r="M27" s="70">
        <f ca="1">IFERROR(__xludf.DUMMYFUNCTION("""COMPUTED_VALUE"""),0)</f>
        <v>0</v>
      </c>
      <c r="N27" s="72"/>
      <c r="O27" s="72"/>
      <c r="P27" s="72"/>
      <c r="Q27" s="72"/>
      <c r="R27" s="72"/>
      <c r="S27" s="72"/>
      <c r="T27" s="72"/>
      <c r="U27" s="72"/>
      <c r="V27" s="72"/>
      <c r="W27" s="72"/>
      <c r="X27" s="72"/>
      <c r="Y27" s="72"/>
      <c r="Z27" s="72"/>
    </row>
    <row r="28" spans="1:26" ht="15" customHeight="1">
      <c r="A28" s="70">
        <f ca="1">IFERROR(__xludf.DUMMYFUNCTION("""COMPUTED_VALUE"""),1)</f>
        <v>1</v>
      </c>
      <c r="B28" s="71" t="str">
        <f ca="1">IFERROR(__xludf.DUMMYFUNCTION("""COMPUTED_VALUE"""),"I.E. COMPARTIR")</f>
        <v>I.E. COMPARTIR</v>
      </c>
      <c r="C28" s="70">
        <f ca="1">IFERROR(__xludf.DUMMYFUNCTION("""COMPUTED_VALUE"""),2)</f>
        <v>2</v>
      </c>
      <c r="D28" s="70">
        <f ca="1">IFERROR(__xludf.DUMMYFUNCTION("""COMPUTED_VALUE"""),0)</f>
        <v>0</v>
      </c>
      <c r="E28" s="70">
        <f ca="1">IFERROR(__xludf.DUMMYFUNCTION("""COMPUTED_VALUE"""),0)</f>
        <v>0</v>
      </c>
      <c r="F28" s="70">
        <f ca="1">IFERROR(__xludf.DUMMYFUNCTION("""COMPUTED_VALUE"""),54)</f>
        <v>54</v>
      </c>
      <c r="G28" s="70">
        <f ca="1">IFERROR(__xludf.DUMMYFUNCTION("""COMPUTED_VALUE"""),97)</f>
        <v>97</v>
      </c>
      <c r="H28" s="70">
        <f ca="1">IFERROR(__xludf.DUMMYFUNCTION("""COMPUTED_VALUE"""),1)</f>
        <v>1</v>
      </c>
      <c r="I28" s="70">
        <f ca="1">IFERROR(__xludf.DUMMYFUNCTION("""COMPUTED_VALUE"""),10)</f>
        <v>10</v>
      </c>
      <c r="J28" s="70">
        <f ca="1">IFERROR(__xludf.DUMMYFUNCTION("""COMPUTED_VALUE"""),209)</f>
        <v>209</v>
      </c>
      <c r="K28" s="70">
        <f ca="1">IFERROR(__xludf.DUMMYFUNCTION("""COMPUTED_VALUE"""),18)</f>
        <v>18</v>
      </c>
      <c r="L28" s="70">
        <f ca="1">IFERROR(__xludf.DUMMYFUNCTION("""COMPUTED_VALUE"""),11)</f>
        <v>11</v>
      </c>
      <c r="M28" s="70">
        <f ca="1">IFERROR(__xludf.DUMMYFUNCTION("""COMPUTED_VALUE"""),18)</f>
        <v>18</v>
      </c>
      <c r="N28" s="72"/>
      <c r="O28" s="72"/>
      <c r="P28" s="72"/>
      <c r="Q28" s="72"/>
      <c r="R28" s="72"/>
      <c r="S28" s="72"/>
      <c r="T28" s="72"/>
      <c r="U28" s="72"/>
      <c r="V28" s="72"/>
      <c r="W28" s="72"/>
      <c r="X28" s="72"/>
      <c r="Y28" s="72"/>
      <c r="Z28" s="72"/>
    </row>
    <row r="29" spans="1:26" ht="15" customHeight="1">
      <c r="A29" s="70">
        <f ca="1">IFERROR(__xludf.DUMMYFUNCTION("""COMPUTED_VALUE"""),1)</f>
        <v>1</v>
      </c>
      <c r="B29" s="71" t="str">
        <f ca="1">IFERROR(__xludf.DUMMYFUNCTION("""COMPUTED_VALUE"""),"I.E. COMPARTIR")</f>
        <v>I.E. COMPARTIR</v>
      </c>
      <c r="C29" s="70">
        <f ca="1">IFERROR(__xludf.DUMMYFUNCTION("""COMPUTED_VALUE"""),3)</f>
        <v>3</v>
      </c>
      <c r="D29" s="70">
        <f ca="1">IFERROR(__xludf.DUMMYFUNCTION("""COMPUTED_VALUE"""),0)</f>
        <v>0</v>
      </c>
      <c r="E29" s="70">
        <f ca="1">IFERROR(__xludf.DUMMYFUNCTION("""COMPUTED_VALUE"""),0)</f>
        <v>0</v>
      </c>
      <c r="F29" s="70">
        <f ca="1">IFERROR(__xludf.DUMMYFUNCTION("""COMPUTED_VALUE"""),48)</f>
        <v>48</v>
      </c>
      <c r="G29" s="70">
        <f ca="1">IFERROR(__xludf.DUMMYFUNCTION("""COMPUTED_VALUE"""),106)</f>
        <v>106</v>
      </c>
      <c r="H29" s="70">
        <f ca="1">IFERROR(__xludf.DUMMYFUNCTION("""COMPUTED_VALUE"""),2)</f>
        <v>2</v>
      </c>
      <c r="I29" s="70">
        <f ca="1">IFERROR(__xludf.DUMMYFUNCTION("""COMPUTED_VALUE"""),11)</f>
        <v>11</v>
      </c>
      <c r="J29" s="70">
        <f ca="1">IFERROR(__xludf.DUMMYFUNCTION("""COMPUTED_VALUE"""),223)</f>
        <v>223</v>
      </c>
      <c r="K29" s="70">
        <f ca="1">IFERROR(__xludf.DUMMYFUNCTION("""COMPUTED_VALUE"""),26)</f>
        <v>26</v>
      </c>
      <c r="L29" s="70">
        <f ca="1">IFERROR(__xludf.DUMMYFUNCTION("""COMPUTED_VALUE"""),14)</f>
        <v>14</v>
      </c>
      <c r="M29" s="70">
        <f ca="1">IFERROR(__xludf.DUMMYFUNCTION("""COMPUTED_VALUE"""),16)</f>
        <v>16</v>
      </c>
      <c r="N29" s="72"/>
      <c r="O29" s="72"/>
      <c r="P29" s="72"/>
      <c r="Q29" s="72"/>
      <c r="R29" s="72"/>
      <c r="S29" s="72"/>
      <c r="T29" s="72"/>
      <c r="U29" s="72"/>
      <c r="V29" s="72"/>
      <c r="W29" s="72"/>
      <c r="X29" s="72"/>
      <c r="Y29" s="72"/>
      <c r="Z29" s="72"/>
    </row>
    <row r="30" spans="1:26" ht="15" customHeight="1">
      <c r="A30" s="70">
        <f ca="1">IFERROR(__xludf.DUMMYFUNCTION("""COMPUTED_VALUE"""),1)</f>
        <v>1</v>
      </c>
      <c r="B30" s="71" t="str">
        <f ca="1">IFERROR(__xludf.DUMMYFUNCTION("""COMPUTED_VALUE"""),"I.E. COMPARTIR")</f>
        <v>I.E. COMPARTIR</v>
      </c>
      <c r="C30" s="70">
        <f ca="1">IFERROR(__xludf.DUMMYFUNCTION("""COMPUTED_VALUE"""),4)</f>
        <v>4</v>
      </c>
      <c r="D30" s="70">
        <f ca="1">IFERROR(__xludf.DUMMYFUNCTION("""COMPUTED_VALUE"""),0)</f>
        <v>0</v>
      </c>
      <c r="E30" s="70">
        <f ca="1">IFERROR(__xludf.DUMMYFUNCTION("""COMPUTED_VALUE"""),0)</f>
        <v>0</v>
      </c>
      <c r="F30" s="70">
        <f ca="1">IFERROR(__xludf.DUMMYFUNCTION("""COMPUTED_VALUE"""),60)</f>
        <v>60</v>
      </c>
      <c r="G30" s="70">
        <f ca="1">IFERROR(__xludf.DUMMYFUNCTION("""COMPUTED_VALUE"""),109)</f>
        <v>109</v>
      </c>
      <c r="H30" s="70">
        <f ca="1">IFERROR(__xludf.DUMMYFUNCTION("""COMPUTED_VALUE"""),1)</f>
        <v>1</v>
      </c>
      <c r="I30" s="70">
        <f ca="1">IFERROR(__xludf.DUMMYFUNCTION("""COMPUTED_VALUE"""),15)</f>
        <v>15</v>
      </c>
      <c r="J30" s="70">
        <f ca="1">IFERROR(__xludf.DUMMYFUNCTION("""COMPUTED_VALUE"""),227)</f>
        <v>227</v>
      </c>
      <c r="K30" s="70">
        <f ca="1">IFERROR(__xludf.DUMMYFUNCTION("""COMPUTED_VALUE"""),17)</f>
        <v>17</v>
      </c>
      <c r="L30" s="70">
        <f ca="1">IFERROR(__xludf.DUMMYFUNCTION("""COMPUTED_VALUE"""),8)</f>
        <v>8</v>
      </c>
      <c r="M30" s="70">
        <f ca="1">IFERROR(__xludf.DUMMYFUNCTION("""COMPUTED_VALUE"""),17)</f>
        <v>17</v>
      </c>
      <c r="N30" s="72"/>
      <c r="O30" s="72"/>
      <c r="P30" s="72"/>
      <c r="Q30" s="72"/>
      <c r="R30" s="72"/>
      <c r="S30" s="72"/>
      <c r="T30" s="72"/>
      <c r="U30" s="72"/>
      <c r="V30" s="72"/>
      <c r="W30" s="72"/>
      <c r="X30" s="72"/>
      <c r="Y30" s="72"/>
      <c r="Z30" s="72"/>
    </row>
    <row r="31" spans="1:26" ht="15" customHeight="1">
      <c r="A31" s="70">
        <f ca="1">IFERROR(__xludf.DUMMYFUNCTION("""COMPUTED_VALUE"""),1)</f>
        <v>1</v>
      </c>
      <c r="B31" s="71" t="str">
        <f ca="1">IFERROR(__xludf.DUMMYFUNCTION("""COMPUTED_VALUE"""),"I.E. COMPARTIR")</f>
        <v>I.E. COMPARTIR</v>
      </c>
      <c r="C31" s="70">
        <f ca="1">IFERROR(__xludf.DUMMYFUNCTION("""COMPUTED_VALUE"""),5)</f>
        <v>5</v>
      </c>
      <c r="D31" s="70">
        <f ca="1">IFERROR(__xludf.DUMMYFUNCTION("""COMPUTED_VALUE"""),0)</f>
        <v>0</v>
      </c>
      <c r="E31" s="70">
        <f ca="1">IFERROR(__xludf.DUMMYFUNCTION("""COMPUTED_VALUE"""),0)</f>
        <v>0</v>
      </c>
      <c r="F31" s="70">
        <f ca="1">IFERROR(__xludf.DUMMYFUNCTION("""COMPUTED_VALUE"""),64)</f>
        <v>64</v>
      </c>
      <c r="G31" s="70">
        <f ca="1">IFERROR(__xludf.DUMMYFUNCTION("""COMPUTED_VALUE"""),119)</f>
        <v>119</v>
      </c>
      <c r="H31" s="70">
        <f ca="1">IFERROR(__xludf.DUMMYFUNCTION("""COMPUTED_VALUE"""),3)</f>
        <v>3</v>
      </c>
      <c r="I31" s="70">
        <f ca="1">IFERROR(__xludf.DUMMYFUNCTION("""COMPUTED_VALUE"""),12)</f>
        <v>12</v>
      </c>
      <c r="J31" s="70">
        <f ca="1">IFERROR(__xludf.DUMMYFUNCTION("""COMPUTED_VALUE"""),231)</f>
        <v>231</v>
      </c>
      <c r="K31" s="70">
        <f ca="1">IFERROR(__xludf.DUMMYFUNCTION("""COMPUTED_VALUE"""),14)</f>
        <v>14</v>
      </c>
      <c r="L31" s="70">
        <f ca="1">IFERROR(__xludf.DUMMYFUNCTION("""COMPUTED_VALUE"""),6)</f>
        <v>6</v>
      </c>
      <c r="M31" s="70">
        <f ca="1">IFERROR(__xludf.DUMMYFUNCTION("""COMPUTED_VALUE"""),13)</f>
        <v>13</v>
      </c>
      <c r="N31" s="72"/>
      <c r="O31" s="72"/>
      <c r="P31" s="72"/>
      <c r="Q31" s="72"/>
      <c r="R31" s="72"/>
      <c r="S31" s="72"/>
      <c r="T31" s="72"/>
      <c r="U31" s="72"/>
      <c r="V31" s="72"/>
      <c r="W31" s="72"/>
      <c r="X31" s="72"/>
      <c r="Y31" s="72"/>
      <c r="Z31" s="72"/>
    </row>
    <row r="32" spans="1:26" ht="15" customHeight="1">
      <c r="A32" s="70">
        <f ca="1">IFERROR(__xludf.DUMMYFUNCTION("""COMPUTED_VALUE"""),1)</f>
        <v>1</v>
      </c>
      <c r="B32" s="71" t="str">
        <f ca="1">IFERROR(__xludf.DUMMYFUNCTION("""COMPUTED_VALUE"""),"I.E. COMPARTIR")</f>
        <v>I.E. COMPARTIR</v>
      </c>
      <c r="C32" s="70">
        <f ca="1">IFERROR(__xludf.DUMMYFUNCTION("""COMPUTED_VALUE"""),6)</f>
        <v>6</v>
      </c>
      <c r="D32" s="70">
        <f ca="1">IFERROR(__xludf.DUMMYFUNCTION("""COMPUTED_VALUE"""),0)</f>
        <v>0</v>
      </c>
      <c r="E32" s="70">
        <f ca="1">IFERROR(__xludf.DUMMYFUNCTION("""COMPUTED_VALUE"""),0)</f>
        <v>0</v>
      </c>
      <c r="F32" s="70">
        <f ca="1">IFERROR(__xludf.DUMMYFUNCTION("""COMPUTED_VALUE"""),60)</f>
        <v>60</v>
      </c>
      <c r="G32" s="70">
        <f ca="1">IFERROR(__xludf.DUMMYFUNCTION("""COMPUTED_VALUE"""),97)</f>
        <v>97</v>
      </c>
      <c r="H32" s="70">
        <f ca="1">IFERROR(__xludf.DUMMYFUNCTION("""COMPUTED_VALUE"""),2)</f>
        <v>2</v>
      </c>
      <c r="I32" s="70">
        <f ca="1">IFERROR(__xludf.DUMMYFUNCTION("""COMPUTED_VALUE"""),19)</f>
        <v>19</v>
      </c>
      <c r="J32" s="70">
        <f ca="1">IFERROR(__xludf.DUMMYFUNCTION("""COMPUTED_VALUE"""),229)</f>
        <v>229</v>
      </c>
      <c r="K32" s="70">
        <f ca="1">IFERROR(__xludf.DUMMYFUNCTION("""COMPUTED_VALUE"""),37)</f>
        <v>37</v>
      </c>
      <c r="L32" s="70">
        <f ca="1">IFERROR(__xludf.DUMMYFUNCTION("""COMPUTED_VALUE"""),4)</f>
        <v>4</v>
      </c>
      <c r="M32" s="70">
        <f ca="1">IFERROR(__xludf.DUMMYFUNCTION("""COMPUTED_VALUE"""),10)</f>
        <v>10</v>
      </c>
      <c r="N32" s="72"/>
      <c r="O32" s="72"/>
      <c r="P32" s="72"/>
      <c r="Q32" s="72"/>
      <c r="R32" s="72"/>
      <c r="S32" s="72"/>
      <c r="T32" s="72"/>
      <c r="U32" s="72"/>
      <c r="V32" s="72"/>
      <c r="W32" s="72"/>
      <c r="X32" s="72"/>
      <c r="Y32" s="72"/>
      <c r="Z32" s="72"/>
    </row>
    <row r="33" spans="1:26" ht="15" customHeight="1">
      <c r="A33" s="70">
        <f ca="1">IFERROR(__xludf.DUMMYFUNCTION("""COMPUTED_VALUE"""),1)</f>
        <v>1</v>
      </c>
      <c r="B33" s="71" t="str">
        <f ca="1">IFERROR(__xludf.DUMMYFUNCTION("""COMPUTED_VALUE"""),"I.E. COMPARTIR")</f>
        <v>I.E. COMPARTIR</v>
      </c>
      <c r="C33" s="70">
        <f ca="1">IFERROR(__xludf.DUMMYFUNCTION("""COMPUTED_VALUE"""),7)</f>
        <v>7</v>
      </c>
      <c r="D33" s="70">
        <f ca="1">IFERROR(__xludf.DUMMYFUNCTION("""COMPUTED_VALUE"""),0)</f>
        <v>0</v>
      </c>
      <c r="E33" s="70">
        <f ca="1">IFERROR(__xludf.DUMMYFUNCTION("""COMPUTED_VALUE"""),0)</f>
        <v>0</v>
      </c>
      <c r="F33" s="70">
        <f ca="1">IFERROR(__xludf.DUMMYFUNCTION("""COMPUTED_VALUE"""),56)</f>
        <v>56</v>
      </c>
      <c r="G33" s="70">
        <f ca="1">IFERROR(__xludf.DUMMYFUNCTION("""COMPUTED_VALUE"""),79)</f>
        <v>79</v>
      </c>
      <c r="H33" s="70">
        <f ca="1">IFERROR(__xludf.DUMMYFUNCTION("""COMPUTED_VALUE"""),0)</f>
        <v>0</v>
      </c>
      <c r="I33" s="70">
        <f ca="1">IFERROR(__xludf.DUMMYFUNCTION("""COMPUTED_VALUE"""),9)</f>
        <v>9</v>
      </c>
      <c r="J33" s="70">
        <f ca="1">IFERROR(__xludf.DUMMYFUNCTION("""COMPUTED_VALUE"""),193)</f>
        <v>193</v>
      </c>
      <c r="K33" s="70">
        <f ca="1">IFERROR(__xludf.DUMMYFUNCTION("""COMPUTED_VALUE"""),31)</f>
        <v>31</v>
      </c>
      <c r="L33" s="70">
        <f ca="1">IFERROR(__xludf.DUMMYFUNCTION("""COMPUTED_VALUE"""),4)</f>
        <v>4</v>
      </c>
      <c r="M33" s="70">
        <f ca="1">IFERROR(__xludf.DUMMYFUNCTION("""COMPUTED_VALUE"""),14)</f>
        <v>14</v>
      </c>
      <c r="N33" s="72"/>
      <c r="O33" s="72"/>
      <c r="P33" s="72"/>
      <c r="Q33" s="72"/>
      <c r="R33" s="72"/>
      <c r="S33" s="72"/>
      <c r="T33" s="72"/>
      <c r="U33" s="72"/>
      <c r="V33" s="72"/>
      <c r="W33" s="72"/>
      <c r="X33" s="72"/>
      <c r="Y33" s="72"/>
      <c r="Z33" s="72"/>
    </row>
    <row r="34" spans="1:26" ht="15" customHeight="1">
      <c r="A34" s="70">
        <f ca="1">IFERROR(__xludf.DUMMYFUNCTION("""COMPUTED_VALUE"""),1)</f>
        <v>1</v>
      </c>
      <c r="B34" s="71" t="str">
        <f ca="1">IFERROR(__xludf.DUMMYFUNCTION("""COMPUTED_VALUE"""),"I.E. COMPARTIR")</f>
        <v>I.E. COMPARTIR</v>
      </c>
      <c r="C34" s="70">
        <f ca="1">IFERROR(__xludf.DUMMYFUNCTION("""COMPUTED_VALUE"""),8)</f>
        <v>8</v>
      </c>
      <c r="D34" s="70">
        <f ca="1">IFERROR(__xludf.DUMMYFUNCTION("""COMPUTED_VALUE"""),0)</f>
        <v>0</v>
      </c>
      <c r="E34" s="70">
        <f ca="1">IFERROR(__xludf.DUMMYFUNCTION("""COMPUTED_VALUE"""),0)</f>
        <v>0</v>
      </c>
      <c r="F34" s="70">
        <f ca="1">IFERROR(__xludf.DUMMYFUNCTION("""COMPUTED_VALUE"""),50)</f>
        <v>50</v>
      </c>
      <c r="G34" s="70">
        <f ca="1">IFERROR(__xludf.DUMMYFUNCTION("""COMPUTED_VALUE"""),110)</f>
        <v>110</v>
      </c>
      <c r="H34" s="70">
        <f ca="1">IFERROR(__xludf.DUMMYFUNCTION("""COMPUTED_VALUE"""),0)</f>
        <v>0</v>
      </c>
      <c r="I34" s="70">
        <f ca="1">IFERROR(__xludf.DUMMYFUNCTION("""COMPUTED_VALUE"""),0)</f>
        <v>0</v>
      </c>
      <c r="J34" s="70">
        <f ca="1">IFERROR(__xludf.DUMMYFUNCTION("""COMPUTED_VALUE"""),219)</f>
        <v>219</v>
      </c>
      <c r="K34" s="70">
        <f ca="1">IFERROR(__xludf.DUMMYFUNCTION("""COMPUTED_VALUE"""),18)</f>
        <v>18</v>
      </c>
      <c r="L34" s="70">
        <f ca="1">IFERROR(__xludf.DUMMYFUNCTION("""COMPUTED_VALUE"""),9)</f>
        <v>9</v>
      </c>
      <c r="M34" s="70">
        <f ca="1">IFERROR(__xludf.DUMMYFUNCTION("""COMPUTED_VALUE"""),8)</f>
        <v>8</v>
      </c>
      <c r="N34" s="72"/>
      <c r="O34" s="72"/>
      <c r="P34" s="72"/>
      <c r="Q34" s="72"/>
      <c r="R34" s="72"/>
      <c r="S34" s="72"/>
      <c r="T34" s="72"/>
      <c r="U34" s="72"/>
      <c r="V34" s="72"/>
      <c r="W34" s="72"/>
      <c r="X34" s="72"/>
      <c r="Y34" s="72"/>
      <c r="Z34" s="72"/>
    </row>
    <row r="35" spans="1:26" ht="15" customHeight="1">
      <c r="A35" s="70">
        <f ca="1">IFERROR(__xludf.DUMMYFUNCTION("""COMPUTED_VALUE"""),1)</f>
        <v>1</v>
      </c>
      <c r="B35" s="71" t="str">
        <f ca="1">IFERROR(__xludf.DUMMYFUNCTION("""COMPUTED_VALUE"""),"I.E. COMPARTIR")</f>
        <v>I.E. COMPARTIR</v>
      </c>
      <c r="C35" s="70">
        <f ca="1">IFERROR(__xludf.DUMMYFUNCTION("""COMPUTED_VALUE"""),9)</f>
        <v>9</v>
      </c>
      <c r="D35" s="70">
        <f ca="1">IFERROR(__xludf.DUMMYFUNCTION("""COMPUTED_VALUE"""),0)</f>
        <v>0</v>
      </c>
      <c r="E35" s="70">
        <f ca="1">IFERROR(__xludf.DUMMYFUNCTION("""COMPUTED_VALUE"""),0)</f>
        <v>0</v>
      </c>
      <c r="F35" s="70">
        <f ca="1">IFERROR(__xludf.DUMMYFUNCTION("""COMPUTED_VALUE"""),56)</f>
        <v>56</v>
      </c>
      <c r="G35" s="70">
        <f ca="1">IFERROR(__xludf.DUMMYFUNCTION("""COMPUTED_VALUE"""),85)</f>
        <v>85</v>
      </c>
      <c r="H35" s="70">
        <f ca="1">IFERROR(__xludf.DUMMYFUNCTION("""COMPUTED_VALUE"""),3)</f>
        <v>3</v>
      </c>
      <c r="I35" s="70">
        <f ca="1">IFERROR(__xludf.DUMMYFUNCTION("""COMPUTED_VALUE"""),8)</f>
        <v>8</v>
      </c>
      <c r="J35" s="70">
        <f ca="1">IFERROR(__xludf.DUMMYFUNCTION("""COMPUTED_VALUE"""),197)</f>
        <v>197</v>
      </c>
      <c r="K35" s="70">
        <f ca="1">IFERROR(__xludf.DUMMYFUNCTION("""COMPUTED_VALUE"""),16)</f>
        <v>16</v>
      </c>
      <c r="L35" s="70">
        <f ca="1">IFERROR(__xludf.DUMMYFUNCTION("""COMPUTED_VALUE"""),12)</f>
        <v>12</v>
      </c>
      <c r="M35" s="70">
        <f ca="1">IFERROR(__xludf.DUMMYFUNCTION("""COMPUTED_VALUE"""),17)</f>
        <v>17</v>
      </c>
      <c r="N35" s="72"/>
      <c r="O35" s="72"/>
      <c r="P35" s="72"/>
      <c r="Q35" s="72"/>
      <c r="R35" s="72"/>
      <c r="S35" s="72"/>
      <c r="T35" s="72"/>
      <c r="U35" s="72"/>
      <c r="V35" s="72"/>
      <c r="W35" s="72"/>
      <c r="X35" s="72"/>
      <c r="Y35" s="72"/>
      <c r="Z35" s="72"/>
    </row>
    <row r="36" spans="1:26" ht="15" customHeight="1">
      <c r="A36" s="70">
        <f ca="1">IFERROR(__xludf.DUMMYFUNCTION("""COMPUTED_VALUE"""),1)</f>
        <v>1</v>
      </c>
      <c r="B36" s="71" t="str">
        <f ca="1">IFERROR(__xludf.DUMMYFUNCTION("""COMPUTED_VALUE"""),"I.E. COMPARTIR")</f>
        <v>I.E. COMPARTIR</v>
      </c>
      <c r="C36" s="70">
        <f ca="1">IFERROR(__xludf.DUMMYFUNCTION("""COMPUTED_VALUE"""),10)</f>
        <v>10</v>
      </c>
      <c r="D36" s="70">
        <f ca="1">IFERROR(__xludf.DUMMYFUNCTION("""COMPUTED_VALUE"""),0)</f>
        <v>0</v>
      </c>
      <c r="E36" s="70">
        <f ca="1">IFERROR(__xludf.DUMMYFUNCTION("""COMPUTED_VALUE"""),0)</f>
        <v>0</v>
      </c>
      <c r="F36" s="70">
        <f ca="1">IFERROR(__xludf.DUMMYFUNCTION("""COMPUTED_VALUE"""),64)</f>
        <v>64</v>
      </c>
      <c r="G36" s="70">
        <f ca="1">IFERROR(__xludf.DUMMYFUNCTION("""COMPUTED_VALUE"""),75)</f>
        <v>75</v>
      </c>
      <c r="H36" s="70">
        <f ca="1">IFERROR(__xludf.DUMMYFUNCTION("""COMPUTED_VALUE"""),1)</f>
        <v>1</v>
      </c>
      <c r="I36" s="70">
        <f ca="1">IFERROR(__xludf.DUMMYFUNCTION("""COMPUTED_VALUE"""),6)</f>
        <v>6</v>
      </c>
      <c r="J36" s="70">
        <f ca="1">IFERROR(__xludf.DUMMYFUNCTION("""COMPUTED_VALUE"""),196)</f>
        <v>196</v>
      </c>
      <c r="K36" s="70">
        <f ca="1">IFERROR(__xludf.DUMMYFUNCTION("""COMPUTED_VALUE"""),22)</f>
        <v>22</v>
      </c>
      <c r="L36" s="70">
        <f ca="1">IFERROR(__xludf.DUMMYFUNCTION("""COMPUTED_VALUE"""),15)</f>
        <v>15</v>
      </c>
      <c r="M36" s="70">
        <f ca="1">IFERROR(__xludf.DUMMYFUNCTION("""COMPUTED_VALUE"""),13)</f>
        <v>13</v>
      </c>
      <c r="N36" s="72"/>
      <c r="O36" s="72"/>
      <c r="P36" s="72"/>
      <c r="Q36" s="72"/>
      <c r="R36" s="72"/>
      <c r="S36" s="72"/>
      <c r="T36" s="72"/>
      <c r="U36" s="72"/>
      <c r="V36" s="72"/>
      <c r="W36" s="72"/>
      <c r="X36" s="72"/>
      <c r="Y36" s="72"/>
      <c r="Z36" s="72"/>
    </row>
    <row r="37" spans="1:26" ht="15" customHeight="1">
      <c r="A37" s="70">
        <f ca="1">IFERROR(__xludf.DUMMYFUNCTION("""COMPUTED_VALUE"""),1)</f>
        <v>1</v>
      </c>
      <c r="B37" s="71" t="str">
        <f ca="1">IFERROR(__xludf.DUMMYFUNCTION("""COMPUTED_VALUE"""),"I.E. COMPARTIR")</f>
        <v>I.E. COMPARTIR</v>
      </c>
      <c r="C37" s="70">
        <f ca="1">IFERROR(__xludf.DUMMYFUNCTION("""COMPUTED_VALUE"""),11)</f>
        <v>11</v>
      </c>
      <c r="D37" s="70">
        <f ca="1">IFERROR(__xludf.DUMMYFUNCTION("""COMPUTED_VALUE"""),0)</f>
        <v>0</v>
      </c>
      <c r="E37" s="70">
        <f ca="1">IFERROR(__xludf.DUMMYFUNCTION("""COMPUTED_VALUE"""),0)</f>
        <v>0</v>
      </c>
      <c r="F37" s="70" t="str">
        <f ca="1">IFERROR(__xludf.DUMMYFUNCTION("""COMPUTED_VALUE"""),"")</f>
        <v/>
      </c>
      <c r="G37" s="70" t="str">
        <f ca="1">IFERROR(__xludf.DUMMYFUNCTION("""COMPUTED_VALUE"""),"")</f>
        <v/>
      </c>
      <c r="H37" s="70" t="str">
        <f ca="1">IFERROR(__xludf.DUMMYFUNCTION("""COMPUTED_VALUE"""),"")</f>
        <v/>
      </c>
      <c r="I37" s="70" t="str">
        <f ca="1">IFERROR(__xludf.DUMMYFUNCTION("""COMPUTED_VALUE"""),"")</f>
        <v/>
      </c>
      <c r="J37" s="70" t="str">
        <f ca="1">IFERROR(__xludf.DUMMYFUNCTION("""COMPUTED_VALUE"""),"")</f>
        <v/>
      </c>
      <c r="K37" s="70" t="str">
        <f ca="1">IFERROR(__xludf.DUMMYFUNCTION("""COMPUTED_VALUE"""),"")</f>
        <v/>
      </c>
      <c r="L37" s="70" t="str">
        <f ca="1">IFERROR(__xludf.DUMMYFUNCTION("""COMPUTED_VALUE"""),"")</f>
        <v/>
      </c>
      <c r="M37" s="70" t="str">
        <f ca="1">IFERROR(__xludf.DUMMYFUNCTION("""COMPUTED_VALUE"""),"")</f>
        <v/>
      </c>
      <c r="N37" s="72"/>
      <c r="O37" s="72"/>
      <c r="P37" s="72"/>
      <c r="Q37" s="72"/>
      <c r="R37" s="72"/>
      <c r="S37" s="72"/>
      <c r="T37" s="72"/>
      <c r="U37" s="72"/>
      <c r="V37" s="72"/>
      <c r="W37" s="72"/>
      <c r="X37" s="72"/>
      <c r="Y37" s="72"/>
      <c r="Z37" s="72"/>
    </row>
    <row r="38" spans="1:26" ht="15" customHeight="1">
      <c r="A38" s="70">
        <f ca="1">IFERROR(__xludf.DUMMYFUNCTION("""COMPUTED_VALUE"""),1)</f>
        <v>1</v>
      </c>
      <c r="B38" s="71" t="str">
        <f ca="1">IFERROR(__xludf.DUMMYFUNCTION("""COMPUTED_VALUE"""),"I.E. COMPARTIR")</f>
        <v>I.E. COMPARTIR</v>
      </c>
      <c r="C38" s="70">
        <f ca="1">IFERROR(__xludf.DUMMYFUNCTION("""COMPUTED_VALUE"""),12)</f>
        <v>12</v>
      </c>
      <c r="D38" s="70">
        <f ca="1">IFERROR(__xludf.DUMMYFUNCTION("""COMPUTED_VALUE"""),0)</f>
        <v>0</v>
      </c>
      <c r="E38" s="70">
        <f ca="1">IFERROR(__xludf.DUMMYFUNCTION("""COMPUTED_VALUE"""),0)</f>
        <v>0</v>
      </c>
      <c r="F38" s="70">
        <f ca="1">IFERROR(__xludf.DUMMYFUNCTION("""COMPUTED_VALUE"""),65)</f>
        <v>65</v>
      </c>
      <c r="G38" s="70">
        <f ca="1">IFERROR(__xludf.DUMMYFUNCTION("""COMPUTED_VALUE"""),99)</f>
        <v>99</v>
      </c>
      <c r="H38" s="70">
        <f ca="1">IFERROR(__xludf.DUMMYFUNCTION("""COMPUTED_VALUE"""),109)</f>
        <v>109</v>
      </c>
      <c r="I38" s="70">
        <f ca="1">IFERROR(__xludf.DUMMYFUNCTION("""COMPUTED_VALUE"""),1)</f>
        <v>1</v>
      </c>
      <c r="J38" s="70">
        <f ca="1">IFERROR(__xludf.DUMMYFUNCTION("""COMPUTED_VALUE"""),227)</f>
        <v>227</v>
      </c>
      <c r="K38" s="70">
        <f ca="1">IFERROR(__xludf.DUMMYFUNCTION("""COMPUTED_VALUE"""),27)</f>
        <v>27</v>
      </c>
      <c r="L38" s="70">
        <f ca="1">IFERROR(__xludf.DUMMYFUNCTION("""COMPUTED_VALUE"""),48)</f>
        <v>48</v>
      </c>
      <c r="M38" s="70">
        <f ca="1">IFERROR(__xludf.DUMMYFUNCTION("""COMPUTED_VALUE"""),12)</f>
        <v>12</v>
      </c>
      <c r="N38" s="72"/>
      <c r="O38" s="72"/>
      <c r="P38" s="72"/>
      <c r="Q38" s="72"/>
      <c r="R38" s="72"/>
      <c r="S38" s="72"/>
      <c r="T38" s="72"/>
      <c r="U38" s="72"/>
      <c r="V38" s="72"/>
      <c r="W38" s="72"/>
      <c r="X38" s="72"/>
      <c r="Y38" s="72"/>
      <c r="Z38" s="72"/>
    </row>
    <row r="39" spans="1:26" ht="15" customHeight="1">
      <c r="A39" s="70">
        <f ca="1">IFERROR(__xludf.DUMMYFUNCTION("""COMPUTED_VALUE"""),1)</f>
        <v>1</v>
      </c>
      <c r="B39" s="71" t="str">
        <f ca="1">IFERROR(__xludf.DUMMYFUNCTION("""COMPUTED_VALUE"""),"I.E. COMPARTIR")</f>
        <v>I.E. COMPARTIR</v>
      </c>
      <c r="C39" s="70">
        <f ca="1">IFERROR(__xludf.DUMMYFUNCTION("""COMPUTED_VALUE"""),13)</f>
        <v>13</v>
      </c>
      <c r="D39" s="70">
        <f ca="1">IFERROR(__xludf.DUMMYFUNCTION("""COMPUTED_VALUE"""),0)</f>
        <v>0</v>
      </c>
      <c r="E39" s="70">
        <f ca="1">IFERROR(__xludf.DUMMYFUNCTION("""COMPUTED_VALUE"""),0)</f>
        <v>0</v>
      </c>
      <c r="F39" s="70">
        <f ca="1">IFERROR(__xludf.DUMMYFUNCTION("""COMPUTED_VALUE"""),66)</f>
        <v>66</v>
      </c>
      <c r="G39" s="70">
        <f ca="1">IFERROR(__xludf.DUMMYFUNCTION("""COMPUTED_VALUE"""),109)</f>
        <v>109</v>
      </c>
      <c r="H39" s="70">
        <f ca="1">IFERROR(__xludf.DUMMYFUNCTION("""COMPUTED_VALUE"""),1)</f>
        <v>1</v>
      </c>
      <c r="I39" s="70">
        <f ca="1">IFERROR(__xludf.DUMMYFUNCTION("""COMPUTED_VALUE"""),12)</f>
        <v>12</v>
      </c>
      <c r="J39" s="70">
        <f ca="1">IFERROR(__xludf.DUMMYFUNCTION("""COMPUTED_VALUE"""),224)</f>
        <v>224</v>
      </c>
      <c r="K39" s="70">
        <f ca="1">IFERROR(__xludf.DUMMYFUNCTION("""COMPUTED_VALUE"""),21)</f>
        <v>21</v>
      </c>
      <c r="L39" s="70">
        <f ca="1">IFERROR(__xludf.DUMMYFUNCTION("""COMPUTED_VALUE"""),10)</f>
        <v>10</v>
      </c>
      <c r="M39" s="70">
        <f ca="1">IFERROR(__xludf.DUMMYFUNCTION("""COMPUTED_VALUE"""),5)</f>
        <v>5</v>
      </c>
      <c r="N39" s="72"/>
      <c r="O39" s="72"/>
      <c r="P39" s="72"/>
      <c r="Q39" s="72"/>
      <c r="R39" s="72"/>
      <c r="S39" s="72"/>
      <c r="T39" s="72"/>
      <c r="U39" s="72"/>
      <c r="V39" s="72"/>
      <c r="W39" s="72"/>
      <c r="X39" s="72"/>
      <c r="Y39" s="72"/>
      <c r="Z39" s="72"/>
    </row>
    <row r="40" spans="1:26" ht="15" customHeight="1">
      <c r="A40" s="70">
        <f ca="1">IFERROR(__xludf.DUMMYFUNCTION("""COMPUTED_VALUE"""),1)</f>
        <v>1</v>
      </c>
      <c r="B40" s="71" t="str">
        <f ca="1">IFERROR(__xludf.DUMMYFUNCTION("""COMPUTED_VALUE"""),"I.E. COMPARTIR")</f>
        <v>I.E. COMPARTIR</v>
      </c>
      <c r="C40" s="70">
        <f ca="1">IFERROR(__xludf.DUMMYFUNCTION("""COMPUTED_VALUE"""),14)</f>
        <v>14</v>
      </c>
      <c r="D40" s="70">
        <f ca="1">IFERROR(__xludf.DUMMYFUNCTION("""COMPUTED_VALUE"""),0)</f>
        <v>0</v>
      </c>
      <c r="E40" s="70">
        <f ca="1">IFERROR(__xludf.DUMMYFUNCTION("""COMPUTED_VALUE"""),0)</f>
        <v>0</v>
      </c>
      <c r="F40" s="70">
        <f ca="1">IFERROR(__xludf.DUMMYFUNCTION("""COMPUTED_VALUE"""),53)</f>
        <v>53</v>
      </c>
      <c r="G40" s="70">
        <f ca="1">IFERROR(__xludf.DUMMYFUNCTION("""COMPUTED_VALUE"""),107)</f>
        <v>107</v>
      </c>
      <c r="H40" s="70">
        <f ca="1">IFERROR(__xludf.DUMMYFUNCTION("""COMPUTED_VALUE"""),3)</f>
        <v>3</v>
      </c>
      <c r="I40" s="70">
        <f ca="1">IFERROR(__xludf.DUMMYFUNCTION("""COMPUTED_VALUE"""),10)</f>
        <v>10</v>
      </c>
      <c r="J40" s="70">
        <f ca="1">IFERROR(__xludf.DUMMYFUNCTION("""COMPUTED_VALUE"""),210)</f>
        <v>210</v>
      </c>
      <c r="K40" s="70">
        <f ca="1">IFERROR(__xludf.DUMMYFUNCTION("""COMPUTED_VALUE"""),17)</f>
        <v>17</v>
      </c>
      <c r="L40" s="70">
        <f ca="1">IFERROR(__xludf.DUMMYFUNCTION("""COMPUTED_VALUE"""),7)</f>
        <v>7</v>
      </c>
      <c r="M40" s="70">
        <f ca="1">IFERROR(__xludf.DUMMYFUNCTION("""COMPUTED_VALUE"""),13)</f>
        <v>13</v>
      </c>
      <c r="N40" s="72"/>
      <c r="O40" s="72"/>
      <c r="P40" s="72"/>
      <c r="Q40" s="72"/>
      <c r="R40" s="72"/>
      <c r="S40" s="72"/>
      <c r="T40" s="72"/>
      <c r="U40" s="72"/>
      <c r="V40" s="72"/>
      <c r="W40" s="72"/>
      <c r="X40" s="72"/>
      <c r="Y40" s="72"/>
      <c r="Z40" s="72"/>
    </row>
    <row r="41" spans="1:26" ht="15" customHeight="1">
      <c r="A41" s="70">
        <f ca="1">IFERROR(__xludf.DUMMYFUNCTION("""COMPUTED_VALUE"""),1)</f>
        <v>1</v>
      </c>
      <c r="B41" s="71" t="str">
        <f ca="1">IFERROR(__xludf.DUMMYFUNCTION("""COMPUTED_VALUE"""),"I.E. COMPARTIR")</f>
        <v>I.E. COMPARTIR</v>
      </c>
      <c r="C41" s="70">
        <f ca="1">IFERROR(__xludf.DUMMYFUNCTION("""COMPUTED_VALUE"""),15)</f>
        <v>15</v>
      </c>
      <c r="D41" s="70">
        <f ca="1">IFERROR(__xludf.DUMMYFUNCTION("""COMPUTED_VALUE"""),0)</f>
        <v>0</v>
      </c>
      <c r="E41" s="70">
        <f ca="1">IFERROR(__xludf.DUMMYFUNCTION("""COMPUTED_VALUE"""),0)</f>
        <v>0</v>
      </c>
      <c r="F41" s="70">
        <f ca="1">IFERROR(__xludf.DUMMYFUNCTION("""COMPUTED_VALUE"""),67)</f>
        <v>67</v>
      </c>
      <c r="G41" s="70">
        <f ca="1">IFERROR(__xludf.DUMMYFUNCTION("""COMPUTED_VALUE"""),123)</f>
        <v>123</v>
      </c>
      <c r="H41" s="70">
        <f ca="1">IFERROR(__xludf.DUMMYFUNCTION("""COMPUTED_VALUE"""),3)</f>
        <v>3</v>
      </c>
      <c r="I41" s="70">
        <f ca="1">IFERROR(__xludf.DUMMYFUNCTION("""COMPUTED_VALUE"""),1)</f>
        <v>1</v>
      </c>
      <c r="J41" s="70">
        <f ca="1">IFERROR(__xludf.DUMMYFUNCTION("""COMPUTED_VALUE"""),236)</f>
        <v>236</v>
      </c>
      <c r="K41" s="70">
        <f ca="1">IFERROR(__xludf.DUMMYFUNCTION("""COMPUTED_VALUE"""),13)</f>
        <v>13</v>
      </c>
      <c r="L41" s="70">
        <f ca="1">IFERROR(__xludf.DUMMYFUNCTION("""COMPUTED_VALUE"""),11)</f>
        <v>11</v>
      </c>
      <c r="M41" s="70">
        <f ca="1">IFERROR(__xludf.DUMMYFUNCTION("""COMPUTED_VALUE"""),9)</f>
        <v>9</v>
      </c>
      <c r="N41" s="72"/>
      <c r="O41" s="72"/>
      <c r="P41" s="72"/>
      <c r="Q41" s="72"/>
      <c r="R41" s="72"/>
      <c r="S41" s="72"/>
      <c r="T41" s="72"/>
      <c r="U41" s="72"/>
      <c r="V41" s="72"/>
      <c r="W41" s="72"/>
      <c r="X41" s="72"/>
      <c r="Y41" s="72"/>
      <c r="Z41" s="72"/>
    </row>
    <row r="42" spans="1:26" ht="15" customHeight="1">
      <c r="A42" s="70">
        <f ca="1">IFERROR(__xludf.DUMMYFUNCTION("""COMPUTED_VALUE"""),1)</f>
        <v>1</v>
      </c>
      <c r="B42" s="71" t="str">
        <f ca="1">IFERROR(__xludf.DUMMYFUNCTION("""COMPUTED_VALUE"""),"I.E. COMPARTIR")</f>
        <v>I.E. COMPARTIR</v>
      </c>
      <c r="C42" s="70">
        <f ca="1">IFERROR(__xludf.DUMMYFUNCTION("""COMPUTED_VALUE"""),16)</f>
        <v>16</v>
      </c>
      <c r="D42" s="70">
        <f ca="1">IFERROR(__xludf.DUMMYFUNCTION("""COMPUTED_VALUE"""),0)</f>
        <v>0</v>
      </c>
      <c r="E42" s="70">
        <f ca="1">IFERROR(__xludf.DUMMYFUNCTION("""COMPUTED_VALUE"""),0)</f>
        <v>0</v>
      </c>
      <c r="F42" s="70">
        <f ca="1">IFERROR(__xludf.DUMMYFUNCTION("""COMPUTED_VALUE"""),74)</f>
        <v>74</v>
      </c>
      <c r="G42" s="70">
        <f ca="1">IFERROR(__xludf.DUMMYFUNCTION("""COMPUTED_VALUE"""),113)</f>
        <v>113</v>
      </c>
      <c r="H42" s="70">
        <f ca="1">IFERROR(__xludf.DUMMYFUNCTION("""COMPUTED_VALUE"""),1)</f>
        <v>1</v>
      </c>
      <c r="I42" s="70">
        <f ca="1">IFERROR(__xludf.DUMMYFUNCTION("""COMPUTED_VALUE"""),11)</f>
        <v>11</v>
      </c>
      <c r="J42" s="70">
        <f ca="1">IFERROR(__xludf.DUMMYFUNCTION("""COMPUTED_VALUE"""),239)</f>
        <v>239</v>
      </c>
      <c r="K42" s="70">
        <f ca="1">IFERROR(__xludf.DUMMYFUNCTION("""COMPUTED_VALUE"""),21)</f>
        <v>21</v>
      </c>
      <c r="L42" s="70">
        <f ca="1">IFERROR(__xludf.DUMMYFUNCTION("""COMPUTED_VALUE"""),5)</f>
        <v>5</v>
      </c>
      <c r="M42" s="70">
        <f ca="1">IFERROR(__xludf.DUMMYFUNCTION("""COMPUTED_VALUE"""),14)</f>
        <v>14</v>
      </c>
      <c r="N42" s="72"/>
      <c r="O42" s="72"/>
      <c r="P42" s="72"/>
      <c r="Q42" s="72"/>
      <c r="R42" s="72"/>
      <c r="S42" s="72"/>
      <c r="T42" s="72"/>
      <c r="U42" s="72"/>
      <c r="V42" s="72"/>
      <c r="W42" s="72"/>
      <c r="X42" s="72"/>
      <c r="Y42" s="72"/>
      <c r="Z42" s="72"/>
    </row>
    <row r="43" spans="1:26" ht="15" customHeight="1">
      <c r="A43" s="70">
        <f ca="1">IFERROR(__xludf.DUMMYFUNCTION("""COMPUTED_VALUE"""),1)</f>
        <v>1</v>
      </c>
      <c r="B43" s="71" t="str">
        <f ca="1">IFERROR(__xludf.DUMMYFUNCTION("""COMPUTED_VALUE"""),"I.E. COMPARTIR")</f>
        <v>I.E. COMPARTIR</v>
      </c>
      <c r="C43" s="70">
        <f ca="1">IFERROR(__xludf.DUMMYFUNCTION("""COMPUTED_VALUE"""),17)</f>
        <v>17</v>
      </c>
      <c r="D43" s="70">
        <f ca="1">IFERROR(__xludf.DUMMYFUNCTION("""COMPUTED_VALUE"""),0)</f>
        <v>0</v>
      </c>
      <c r="E43" s="70">
        <f ca="1">IFERROR(__xludf.DUMMYFUNCTION("""COMPUTED_VALUE"""),0)</f>
        <v>0</v>
      </c>
      <c r="F43" s="70">
        <f ca="1">IFERROR(__xludf.DUMMYFUNCTION("""COMPUTED_VALUE"""),69)</f>
        <v>69</v>
      </c>
      <c r="G43" s="70">
        <f ca="1">IFERROR(__xludf.DUMMYFUNCTION("""COMPUTED_VALUE"""),92)</f>
        <v>92</v>
      </c>
      <c r="H43" s="70">
        <f ca="1">IFERROR(__xludf.DUMMYFUNCTION("""COMPUTED_VALUE"""),0)</f>
        <v>0</v>
      </c>
      <c r="I43" s="70">
        <f ca="1">IFERROR(__xludf.DUMMYFUNCTION("""COMPUTED_VALUE"""),17)</f>
        <v>17</v>
      </c>
      <c r="J43" s="70">
        <f ca="1">IFERROR(__xludf.DUMMYFUNCTION("""COMPUTED_VALUE"""),223)</f>
        <v>223</v>
      </c>
      <c r="K43" s="70">
        <f ca="1">IFERROR(__xludf.DUMMYFUNCTION("""COMPUTED_VALUE"""),26)</f>
        <v>26</v>
      </c>
      <c r="L43" s="70">
        <f ca="1">IFERROR(__xludf.DUMMYFUNCTION("""COMPUTED_VALUE"""),6)</f>
        <v>6</v>
      </c>
      <c r="M43" s="70">
        <f ca="1">IFERROR(__xludf.DUMMYFUNCTION("""COMPUTED_VALUE"""),13)</f>
        <v>13</v>
      </c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</row>
    <row r="44" spans="1:26" ht="15" customHeight="1">
      <c r="A44" s="70">
        <f ca="1">IFERROR(__xludf.DUMMYFUNCTION("""COMPUTED_VALUE"""),1)</f>
        <v>1</v>
      </c>
      <c r="B44" s="71" t="str">
        <f ca="1">IFERROR(__xludf.DUMMYFUNCTION("""COMPUTED_VALUE"""),"I.E. COMPARTIR")</f>
        <v>I.E. COMPARTIR</v>
      </c>
      <c r="C44" s="70">
        <f ca="1">IFERROR(__xludf.DUMMYFUNCTION("""COMPUTED_VALUE"""),18)</f>
        <v>18</v>
      </c>
      <c r="D44" s="70">
        <f ca="1">IFERROR(__xludf.DUMMYFUNCTION("""COMPUTED_VALUE"""),0)</f>
        <v>0</v>
      </c>
      <c r="E44" s="70">
        <f ca="1">IFERROR(__xludf.DUMMYFUNCTION("""COMPUTED_VALUE"""),0)</f>
        <v>0</v>
      </c>
      <c r="F44" s="70">
        <f ca="1">IFERROR(__xludf.DUMMYFUNCTION("""COMPUTED_VALUE"""),64)</f>
        <v>64</v>
      </c>
      <c r="G44" s="70">
        <f ca="1">IFERROR(__xludf.DUMMYFUNCTION("""COMPUTED_VALUE"""),116)</f>
        <v>116</v>
      </c>
      <c r="H44" s="70">
        <f ca="1">IFERROR(__xludf.DUMMYFUNCTION("""COMPUTED_VALUE"""),0)</f>
        <v>0</v>
      </c>
      <c r="I44" s="70">
        <f ca="1">IFERROR(__xludf.DUMMYFUNCTION("""COMPUTED_VALUE"""),9)</f>
        <v>9</v>
      </c>
      <c r="J44" s="70">
        <f ca="1">IFERROR(__xludf.DUMMYFUNCTION("""COMPUTED_VALUE"""),228)</f>
        <v>228</v>
      </c>
      <c r="K44" s="70">
        <f ca="1">IFERROR(__xludf.DUMMYFUNCTION("""COMPUTED_VALUE"""),24)</f>
        <v>24</v>
      </c>
      <c r="L44" s="70">
        <f ca="1">IFERROR(__xludf.DUMMYFUNCTION("""COMPUTED_VALUE"""),9)</f>
        <v>9</v>
      </c>
      <c r="M44" s="70">
        <f ca="1">IFERROR(__xludf.DUMMYFUNCTION("""COMPUTED_VALUE"""),6)</f>
        <v>6</v>
      </c>
      <c r="N44" s="72"/>
      <c r="O44" s="72"/>
      <c r="P44" s="72"/>
      <c r="Q44" s="72"/>
      <c r="R44" s="72"/>
      <c r="S44" s="72"/>
      <c r="T44" s="72"/>
      <c r="U44" s="72"/>
      <c r="V44" s="72"/>
      <c r="W44" s="72"/>
      <c r="X44" s="72"/>
      <c r="Y44" s="72"/>
      <c r="Z44" s="72"/>
    </row>
    <row r="45" spans="1:26" ht="15" customHeight="1">
      <c r="A45" s="70">
        <f ca="1">IFERROR(__xludf.DUMMYFUNCTION("""COMPUTED_VALUE"""),1)</f>
        <v>1</v>
      </c>
      <c r="B45" s="71" t="str">
        <f ca="1">IFERROR(__xludf.DUMMYFUNCTION("""COMPUTED_VALUE"""),"I.E. COMPARTIR")</f>
        <v>I.E. COMPARTIR</v>
      </c>
      <c r="C45" s="70">
        <f ca="1">IFERROR(__xludf.DUMMYFUNCTION("""COMPUTED_VALUE"""),19)</f>
        <v>19</v>
      </c>
      <c r="D45" s="70">
        <f ca="1">IFERROR(__xludf.DUMMYFUNCTION("""COMPUTED_VALUE"""),0)</f>
        <v>0</v>
      </c>
      <c r="E45" s="70">
        <f ca="1">IFERROR(__xludf.DUMMYFUNCTION("""COMPUTED_VALUE"""),0)</f>
        <v>0</v>
      </c>
      <c r="F45" s="70">
        <f ca="1">IFERROR(__xludf.DUMMYFUNCTION("""COMPUTED_VALUE"""),63)</f>
        <v>63</v>
      </c>
      <c r="G45" s="70">
        <f ca="1">IFERROR(__xludf.DUMMYFUNCTION("""COMPUTED_VALUE"""),85)</f>
        <v>85</v>
      </c>
      <c r="H45" s="70">
        <f ca="1">IFERROR(__xludf.DUMMYFUNCTION("""COMPUTED_VALUE"""),5)</f>
        <v>5</v>
      </c>
      <c r="I45" s="70">
        <f ca="1">IFERROR(__xludf.DUMMYFUNCTION("""COMPUTED_VALUE"""),15)</f>
        <v>15</v>
      </c>
      <c r="J45" s="70">
        <f ca="1">IFERROR(__xludf.DUMMYFUNCTION("""COMPUTED_VALUE"""),218)</f>
        <v>218</v>
      </c>
      <c r="K45" s="70">
        <f ca="1">IFERROR(__xludf.DUMMYFUNCTION("""COMPUTED_VALUE"""),25)</f>
        <v>25</v>
      </c>
      <c r="L45" s="70">
        <f ca="1">IFERROR(__xludf.DUMMYFUNCTION("""COMPUTED_VALUE"""),11)</f>
        <v>11</v>
      </c>
      <c r="M45" s="70">
        <f ca="1">IFERROR(__xludf.DUMMYFUNCTION("""COMPUTED_VALUE"""),14)</f>
        <v>14</v>
      </c>
      <c r="N45" s="72"/>
      <c r="O45" s="72"/>
      <c r="P45" s="72"/>
      <c r="Q45" s="72"/>
      <c r="R45" s="72"/>
      <c r="S45" s="72"/>
      <c r="T45" s="72"/>
      <c r="U45" s="72"/>
      <c r="V45" s="72"/>
      <c r="W45" s="72"/>
      <c r="X45" s="72"/>
      <c r="Y45" s="72"/>
      <c r="Z45" s="72"/>
    </row>
    <row r="46" spans="1:26" ht="15" customHeight="1">
      <c r="A46" s="70">
        <f ca="1">IFERROR(__xludf.DUMMYFUNCTION("""COMPUTED_VALUE"""),1)</f>
        <v>1</v>
      </c>
      <c r="B46" s="71" t="str">
        <f ca="1">IFERROR(__xludf.DUMMYFUNCTION("""COMPUTED_VALUE"""),"I.E. COMPARTIR")</f>
        <v>I.E. COMPARTIR</v>
      </c>
      <c r="C46" s="70">
        <f ca="1">IFERROR(__xludf.DUMMYFUNCTION("""COMPUTED_VALUE"""),20)</f>
        <v>20</v>
      </c>
      <c r="D46" s="70">
        <f ca="1">IFERROR(__xludf.DUMMYFUNCTION("""COMPUTED_VALUE"""),0)</f>
        <v>0</v>
      </c>
      <c r="E46" s="70">
        <f ca="1">IFERROR(__xludf.DUMMYFUNCTION("""COMPUTED_VALUE"""),0)</f>
        <v>0</v>
      </c>
      <c r="F46" s="70">
        <f ca="1">IFERROR(__xludf.DUMMYFUNCTION("""COMPUTED_VALUE"""),81)</f>
        <v>81</v>
      </c>
      <c r="G46" s="70">
        <f ca="1">IFERROR(__xludf.DUMMYFUNCTION("""COMPUTED_VALUE"""),109)</f>
        <v>109</v>
      </c>
      <c r="H46" s="70">
        <f ca="1">IFERROR(__xludf.DUMMYFUNCTION("""COMPUTED_VALUE"""),0)</f>
        <v>0</v>
      </c>
      <c r="I46" s="70">
        <f ca="1">IFERROR(__xludf.DUMMYFUNCTION("""COMPUTED_VALUE"""),19)</f>
        <v>19</v>
      </c>
      <c r="J46" s="70">
        <f ca="1">IFERROR(__xludf.DUMMYFUNCTION("""COMPUTED_VALUE"""),252)</f>
        <v>252</v>
      </c>
      <c r="K46" s="70">
        <f ca="1">IFERROR(__xludf.DUMMYFUNCTION("""COMPUTED_VALUE"""),24)</f>
        <v>24</v>
      </c>
      <c r="L46" s="70">
        <f ca="1">IFERROR(__xludf.DUMMYFUNCTION("""COMPUTED_VALUE"""),11)</f>
        <v>11</v>
      </c>
      <c r="M46" s="70">
        <f ca="1">IFERROR(__xludf.DUMMYFUNCTION("""COMPUTED_VALUE"""),8)</f>
        <v>8</v>
      </c>
      <c r="N46" s="72"/>
      <c r="O46" s="72"/>
      <c r="P46" s="72"/>
      <c r="Q46" s="72"/>
      <c r="R46" s="72"/>
      <c r="S46" s="72"/>
      <c r="T46" s="72"/>
      <c r="U46" s="72"/>
      <c r="V46" s="72"/>
      <c r="W46" s="72"/>
      <c r="X46" s="72"/>
      <c r="Y46" s="72"/>
      <c r="Z46" s="72"/>
    </row>
    <row r="47" spans="1:26" ht="13">
      <c r="A47" s="70">
        <f ca="1">IFERROR(__xludf.DUMMYFUNCTION("""COMPUTED_VALUE"""),1)</f>
        <v>1</v>
      </c>
      <c r="B47" s="71" t="str">
        <f ca="1">IFERROR(__xludf.DUMMYFUNCTION("""COMPUTED_VALUE"""),"I.E. COMPARTIR")</f>
        <v>I.E. COMPARTIR</v>
      </c>
      <c r="C47" s="70">
        <f ca="1">IFERROR(__xludf.DUMMYFUNCTION("""COMPUTED_VALUE"""),21)</f>
        <v>21</v>
      </c>
      <c r="D47" s="70">
        <f ca="1">IFERROR(__xludf.DUMMYFUNCTION("""COMPUTED_VALUE"""),0)</f>
        <v>0</v>
      </c>
      <c r="E47" s="70">
        <f ca="1">IFERROR(__xludf.DUMMYFUNCTION("""COMPUTED_VALUE"""),0)</f>
        <v>0</v>
      </c>
      <c r="F47" s="70">
        <f ca="1">IFERROR(__xludf.DUMMYFUNCTION("""COMPUTED_VALUE"""),78)</f>
        <v>78</v>
      </c>
      <c r="G47" s="70">
        <f ca="1">IFERROR(__xludf.DUMMYFUNCTION("""COMPUTED_VALUE"""),99)</f>
        <v>99</v>
      </c>
      <c r="H47" s="70">
        <f ca="1">IFERROR(__xludf.DUMMYFUNCTION("""COMPUTED_VALUE"""),0)</f>
        <v>0</v>
      </c>
      <c r="I47" s="70">
        <f ca="1">IFERROR(__xludf.DUMMYFUNCTION("""COMPUTED_VALUE"""),11)</f>
        <v>11</v>
      </c>
      <c r="J47" s="70">
        <f ca="1">IFERROR(__xludf.DUMMYFUNCTION("""COMPUTED_VALUE"""),232)</f>
        <v>232</v>
      </c>
      <c r="K47" s="70">
        <f ca="1">IFERROR(__xludf.DUMMYFUNCTION("""COMPUTED_VALUE"""),29)</f>
        <v>29</v>
      </c>
      <c r="L47" s="70">
        <f ca="1">IFERROR(__xludf.DUMMYFUNCTION("""COMPUTED_VALUE"""),8)</f>
        <v>8</v>
      </c>
      <c r="M47" s="70">
        <f ca="1">IFERROR(__xludf.DUMMYFUNCTION("""COMPUTED_VALUE"""),7)</f>
        <v>7</v>
      </c>
      <c r="N47" s="72"/>
      <c r="O47" s="72"/>
      <c r="P47" s="72"/>
      <c r="Q47" s="72"/>
      <c r="R47" s="72"/>
      <c r="S47" s="72"/>
      <c r="T47" s="72"/>
      <c r="U47" s="72"/>
      <c r="V47" s="72"/>
      <c r="W47" s="72"/>
      <c r="X47" s="72"/>
      <c r="Y47" s="72"/>
      <c r="Z47" s="72"/>
    </row>
    <row r="48" spans="1:26" ht="13">
      <c r="A48" s="70">
        <f ca="1">IFERROR(__xludf.DUMMYFUNCTION("""COMPUTED_VALUE"""),1)</f>
        <v>1</v>
      </c>
      <c r="B48" s="71" t="str">
        <f ca="1">IFERROR(__xludf.DUMMYFUNCTION("""COMPUTED_VALUE"""),"I.E. COMPARTIR")</f>
        <v>I.E. COMPARTIR</v>
      </c>
      <c r="C48" s="70">
        <f ca="1">IFERROR(__xludf.DUMMYFUNCTION("""COMPUTED_VALUE"""),22)</f>
        <v>22</v>
      </c>
      <c r="D48" s="70">
        <f ca="1">IFERROR(__xludf.DUMMYFUNCTION("""COMPUTED_VALUE"""),0)</f>
        <v>0</v>
      </c>
      <c r="E48" s="70">
        <f ca="1">IFERROR(__xludf.DUMMYFUNCTION("""COMPUTED_VALUE"""),0)</f>
        <v>0</v>
      </c>
      <c r="F48" s="70">
        <f ca="1">IFERROR(__xludf.DUMMYFUNCTION("""COMPUTED_VALUE"""),63)</f>
        <v>63</v>
      </c>
      <c r="G48" s="70">
        <f ca="1">IFERROR(__xludf.DUMMYFUNCTION("""COMPUTED_VALUE"""),113)</f>
        <v>113</v>
      </c>
      <c r="H48" s="70">
        <f ca="1">IFERROR(__xludf.DUMMYFUNCTION("""COMPUTED_VALUE"""),3)</f>
        <v>3</v>
      </c>
      <c r="I48" s="70">
        <f ca="1">IFERROR(__xludf.DUMMYFUNCTION("""COMPUTED_VALUE"""),14)</f>
        <v>14</v>
      </c>
      <c r="J48" s="70">
        <f ca="1">IFERROR(__xludf.DUMMYFUNCTION("""COMPUTED_VALUE"""),244)</f>
        <v>244</v>
      </c>
      <c r="K48" s="70">
        <f ca="1">IFERROR(__xludf.DUMMYFUNCTION("""COMPUTED_VALUE"""),27)</f>
        <v>27</v>
      </c>
      <c r="L48" s="70">
        <f ca="1">IFERROR(__xludf.DUMMYFUNCTION("""COMPUTED_VALUE"""),18)</f>
        <v>18</v>
      </c>
      <c r="M48" s="70">
        <f ca="1">IFERROR(__xludf.DUMMYFUNCTION("""COMPUTED_VALUE"""),6)</f>
        <v>6</v>
      </c>
      <c r="N48" s="72"/>
      <c r="O48" s="72"/>
      <c r="P48" s="72"/>
      <c r="Q48" s="72"/>
      <c r="R48" s="72"/>
      <c r="S48" s="72"/>
      <c r="T48" s="72"/>
      <c r="U48" s="72"/>
      <c r="V48" s="72"/>
      <c r="W48" s="72"/>
      <c r="X48" s="72"/>
      <c r="Y48" s="72"/>
      <c r="Z48" s="72"/>
    </row>
    <row r="49" spans="1:26" ht="13">
      <c r="A49" s="70">
        <f ca="1">IFERROR(__xludf.DUMMYFUNCTION("""COMPUTED_VALUE"""),1)</f>
        <v>1</v>
      </c>
      <c r="B49" s="71" t="str">
        <f ca="1">IFERROR(__xludf.DUMMYFUNCTION("""COMPUTED_VALUE"""),"I.E. COMPARTIR")</f>
        <v>I.E. COMPARTIR</v>
      </c>
      <c r="C49" s="70">
        <f ca="1">IFERROR(__xludf.DUMMYFUNCTION("""COMPUTED_VALUE"""),23)</f>
        <v>23</v>
      </c>
      <c r="D49" s="70">
        <f ca="1">IFERROR(__xludf.DUMMYFUNCTION("""COMPUTED_VALUE"""),0)</f>
        <v>0</v>
      </c>
      <c r="E49" s="70">
        <f ca="1">IFERROR(__xludf.DUMMYFUNCTION("""COMPUTED_VALUE"""),0)</f>
        <v>0</v>
      </c>
      <c r="F49" s="70">
        <f ca="1">IFERROR(__xludf.DUMMYFUNCTION("""COMPUTED_VALUE"""),76)</f>
        <v>76</v>
      </c>
      <c r="G49" s="70">
        <f ca="1">IFERROR(__xludf.DUMMYFUNCTION("""COMPUTED_VALUE"""),102)</f>
        <v>102</v>
      </c>
      <c r="H49" s="70">
        <f ca="1">IFERROR(__xludf.DUMMYFUNCTION("""COMPUTED_VALUE"""),3)</f>
        <v>3</v>
      </c>
      <c r="I49" s="70">
        <f ca="1">IFERROR(__xludf.DUMMYFUNCTION("""COMPUTED_VALUE"""),17)</f>
        <v>17</v>
      </c>
      <c r="J49" s="70">
        <f ca="1">IFERROR(__xludf.DUMMYFUNCTION("""COMPUTED_VALUE"""),240)</f>
        <v>240</v>
      </c>
      <c r="K49" s="70">
        <f ca="1">IFERROR(__xludf.DUMMYFUNCTION("""COMPUTED_VALUE"""),24)</f>
        <v>24</v>
      </c>
      <c r="L49" s="70">
        <f ca="1">IFERROR(__xludf.DUMMYFUNCTION("""COMPUTED_VALUE"""),8)</f>
        <v>8</v>
      </c>
      <c r="M49" s="70">
        <f ca="1">IFERROR(__xludf.DUMMYFUNCTION("""COMPUTED_VALUE"""),10)</f>
        <v>10</v>
      </c>
      <c r="N49" s="72"/>
      <c r="O49" s="72"/>
      <c r="P49" s="72"/>
      <c r="Q49" s="72"/>
      <c r="R49" s="72"/>
      <c r="S49" s="72"/>
      <c r="T49" s="72"/>
      <c r="U49" s="72"/>
      <c r="V49" s="72"/>
      <c r="W49" s="72"/>
      <c r="X49" s="72"/>
      <c r="Y49" s="72"/>
      <c r="Z49" s="72"/>
    </row>
    <row r="50" spans="1:26" ht="13">
      <c r="A50" s="70">
        <f ca="1">IFERROR(__xludf.DUMMYFUNCTION("""COMPUTED_VALUE"""),1)</f>
        <v>1</v>
      </c>
      <c r="B50" s="71" t="str">
        <f ca="1">IFERROR(__xludf.DUMMYFUNCTION("""COMPUTED_VALUE"""),"I.E. COMPARTIR")</f>
        <v>I.E. COMPARTIR</v>
      </c>
      <c r="C50" s="70">
        <f ca="1">IFERROR(__xludf.DUMMYFUNCTION("""COMPUTED_VALUE"""),24)</f>
        <v>24</v>
      </c>
      <c r="D50" s="70">
        <f ca="1">IFERROR(__xludf.DUMMYFUNCTION("""COMPUTED_VALUE"""),0)</f>
        <v>0</v>
      </c>
      <c r="E50" s="70">
        <f ca="1">IFERROR(__xludf.DUMMYFUNCTION("""COMPUTED_VALUE"""),0)</f>
        <v>0</v>
      </c>
      <c r="F50" s="70">
        <f ca="1">IFERROR(__xludf.DUMMYFUNCTION("""COMPUTED_VALUE"""),80)</f>
        <v>80</v>
      </c>
      <c r="G50" s="70">
        <f ca="1">IFERROR(__xludf.DUMMYFUNCTION("""COMPUTED_VALUE"""),110)</f>
        <v>110</v>
      </c>
      <c r="H50" s="70">
        <f ca="1">IFERROR(__xludf.DUMMYFUNCTION("""COMPUTED_VALUE"""),4)</f>
        <v>4</v>
      </c>
      <c r="I50" s="70">
        <f ca="1">IFERROR(__xludf.DUMMYFUNCTION("""COMPUTED_VALUE"""),11)</f>
        <v>11</v>
      </c>
      <c r="J50" s="70">
        <f ca="1">IFERROR(__xludf.DUMMYFUNCTION("""COMPUTED_VALUE"""),251)</f>
        <v>251</v>
      </c>
      <c r="K50" s="70">
        <f ca="1">IFERROR(__xludf.DUMMYFUNCTION("""COMPUTED_VALUE"""),25)</f>
        <v>25</v>
      </c>
      <c r="L50" s="70">
        <f ca="1">IFERROR(__xludf.DUMMYFUNCTION("""COMPUTED_VALUE"""),17)</f>
        <v>17</v>
      </c>
      <c r="M50" s="70">
        <f ca="1">IFERROR(__xludf.DUMMYFUNCTION("""COMPUTED_VALUE"""),4)</f>
        <v>4</v>
      </c>
      <c r="N50" s="72"/>
      <c r="O50" s="72"/>
      <c r="P50" s="72"/>
      <c r="Q50" s="72"/>
      <c r="R50" s="72"/>
      <c r="S50" s="72"/>
      <c r="T50" s="72"/>
      <c r="U50" s="72"/>
      <c r="V50" s="72"/>
      <c r="W50" s="72"/>
      <c r="X50" s="72"/>
      <c r="Y50" s="72"/>
      <c r="Z50" s="72"/>
    </row>
    <row r="51" spans="1:26" ht="13">
      <c r="A51" s="70">
        <f ca="1">IFERROR(__xludf.DUMMYFUNCTION("""COMPUTED_VALUE"""),1)</f>
        <v>1</v>
      </c>
      <c r="B51" s="71" t="str">
        <f ca="1">IFERROR(__xludf.DUMMYFUNCTION("""COMPUTED_VALUE"""),"I.E. COMPARTIR")</f>
        <v>I.E. COMPARTIR</v>
      </c>
      <c r="C51" s="70">
        <f ca="1">IFERROR(__xludf.DUMMYFUNCTION("""COMPUTED_VALUE"""),25)</f>
        <v>25</v>
      </c>
      <c r="D51" s="70">
        <f ca="1">IFERROR(__xludf.DUMMYFUNCTION("""COMPUTED_VALUE"""),0)</f>
        <v>0</v>
      </c>
      <c r="E51" s="70">
        <f ca="1">IFERROR(__xludf.DUMMYFUNCTION("""COMPUTED_VALUE"""),0)</f>
        <v>0</v>
      </c>
      <c r="F51" s="70">
        <f ca="1">IFERROR(__xludf.DUMMYFUNCTION("""COMPUTED_VALUE"""),67)</f>
        <v>67</v>
      </c>
      <c r="G51" s="70">
        <f ca="1">IFERROR(__xludf.DUMMYFUNCTION("""COMPUTED_VALUE"""),91)</f>
        <v>91</v>
      </c>
      <c r="H51" s="70">
        <f ca="1">IFERROR(__xludf.DUMMYFUNCTION("""COMPUTED_VALUE"""),4)</f>
        <v>4</v>
      </c>
      <c r="I51" s="70">
        <f ca="1">IFERROR(__xludf.DUMMYFUNCTION("""COMPUTED_VALUE"""),12)</f>
        <v>12</v>
      </c>
      <c r="J51" s="70">
        <f ca="1">IFERROR(__xludf.DUMMYFUNCTION("""COMPUTED_VALUE"""),233)</f>
        <v>233</v>
      </c>
      <c r="K51" s="70">
        <f ca="1">IFERROR(__xludf.DUMMYFUNCTION("""COMPUTED_VALUE"""),41)</f>
        <v>41</v>
      </c>
      <c r="L51" s="70">
        <f ca="1">IFERROR(__xludf.DUMMYFUNCTION("""COMPUTED_VALUE"""),13)</f>
        <v>13</v>
      </c>
      <c r="M51" s="70">
        <f ca="1">IFERROR(__xludf.DUMMYFUNCTION("""COMPUTED_VALUE"""),5)</f>
        <v>5</v>
      </c>
      <c r="N51" s="72"/>
      <c r="O51" s="72"/>
      <c r="P51" s="72"/>
      <c r="Q51" s="72"/>
      <c r="R51" s="72"/>
      <c r="S51" s="72"/>
      <c r="T51" s="72"/>
      <c r="U51" s="72"/>
      <c r="V51" s="72"/>
      <c r="W51" s="72"/>
      <c r="X51" s="72"/>
      <c r="Y51" s="72"/>
      <c r="Z51" s="72"/>
    </row>
    <row r="52" spans="1:26" ht="13">
      <c r="A52" s="70">
        <f ca="1">IFERROR(__xludf.DUMMYFUNCTION("""COMPUTED_VALUE"""),1)</f>
        <v>1</v>
      </c>
      <c r="B52" s="71" t="str">
        <f ca="1">IFERROR(__xludf.DUMMYFUNCTION("""COMPUTED_VALUE"""),"I.E. COMPARTIR")</f>
        <v>I.E. COMPARTIR</v>
      </c>
      <c r="C52" s="70">
        <f ca="1">IFERROR(__xludf.DUMMYFUNCTION("""COMPUTED_VALUE"""),26)</f>
        <v>26</v>
      </c>
      <c r="D52" s="70">
        <f ca="1">IFERROR(__xludf.DUMMYFUNCTION("""COMPUTED_VALUE"""),0)</f>
        <v>0</v>
      </c>
      <c r="E52" s="70">
        <f ca="1">IFERROR(__xludf.DUMMYFUNCTION("""COMPUTED_VALUE"""),0)</f>
        <v>0</v>
      </c>
      <c r="F52" s="70">
        <f ca="1">IFERROR(__xludf.DUMMYFUNCTION("""COMPUTED_VALUE"""),61)</f>
        <v>61</v>
      </c>
      <c r="G52" s="70">
        <f ca="1">IFERROR(__xludf.DUMMYFUNCTION("""COMPUTED_VALUE"""),69)</f>
        <v>69</v>
      </c>
      <c r="H52" s="70">
        <f ca="1">IFERROR(__xludf.DUMMYFUNCTION("""COMPUTED_VALUE"""),3)</f>
        <v>3</v>
      </c>
      <c r="I52" s="70">
        <f ca="1">IFERROR(__xludf.DUMMYFUNCTION("""COMPUTED_VALUE"""),15)</f>
        <v>15</v>
      </c>
      <c r="J52" s="70">
        <f ca="1">IFERROR(__xludf.DUMMYFUNCTION("""COMPUTED_VALUE"""),186)</f>
        <v>186</v>
      </c>
      <c r="K52" s="70">
        <f ca="1">IFERROR(__xludf.DUMMYFUNCTION("""COMPUTED_VALUE"""),22)</f>
        <v>22</v>
      </c>
      <c r="L52" s="70">
        <f ca="1">IFERROR(__xludf.DUMMYFUNCTION("""COMPUTED_VALUE"""),0)</f>
        <v>0</v>
      </c>
      <c r="M52" s="70">
        <f ca="1">IFERROR(__xludf.DUMMYFUNCTION("""COMPUTED_VALUE"""),9)</f>
        <v>9</v>
      </c>
      <c r="N52" s="72"/>
      <c r="O52" s="72"/>
      <c r="P52" s="72"/>
      <c r="Q52" s="72"/>
      <c r="R52" s="72"/>
      <c r="S52" s="72"/>
      <c r="T52" s="72"/>
      <c r="U52" s="72"/>
      <c r="V52" s="72"/>
      <c r="W52" s="72"/>
      <c r="X52" s="72"/>
      <c r="Y52" s="72"/>
      <c r="Z52" s="72"/>
    </row>
    <row r="53" spans="1:26" ht="13">
      <c r="A53" s="70">
        <f ca="1">IFERROR(__xludf.DUMMYFUNCTION("""COMPUTED_VALUE"""),1)</f>
        <v>1</v>
      </c>
      <c r="B53" s="71" t="str">
        <f ca="1">IFERROR(__xludf.DUMMYFUNCTION("""COMPUTED_VALUE"""),"I.E. COMPARTIR")</f>
        <v>I.E. COMPARTIR</v>
      </c>
      <c r="C53" s="70">
        <f ca="1">IFERROR(__xludf.DUMMYFUNCTION("""COMPUTED_VALUE"""),27)</f>
        <v>27</v>
      </c>
      <c r="D53" s="70">
        <f ca="1">IFERROR(__xludf.DUMMYFUNCTION("""COMPUTED_VALUE"""),0)</f>
        <v>0</v>
      </c>
      <c r="E53" s="70">
        <f ca="1">IFERROR(__xludf.DUMMYFUNCTION("""COMPUTED_VALUE"""),0)</f>
        <v>0</v>
      </c>
      <c r="F53" s="70">
        <f ca="1">IFERROR(__xludf.DUMMYFUNCTION("""COMPUTED_VALUE"""),36)</f>
        <v>36</v>
      </c>
      <c r="G53" s="70">
        <f ca="1">IFERROR(__xludf.DUMMYFUNCTION("""COMPUTED_VALUE"""),47)</f>
        <v>47</v>
      </c>
      <c r="H53" s="70">
        <f ca="1">IFERROR(__xludf.DUMMYFUNCTION("""COMPUTED_VALUE"""),1)</f>
        <v>1</v>
      </c>
      <c r="I53" s="70">
        <f ca="1">IFERROR(__xludf.DUMMYFUNCTION("""COMPUTED_VALUE"""),9)</f>
        <v>9</v>
      </c>
      <c r="J53" s="70">
        <f ca="1">IFERROR(__xludf.DUMMYFUNCTION("""COMPUTED_VALUE"""),119)</f>
        <v>119</v>
      </c>
      <c r="K53" s="70">
        <f ca="1">IFERROR(__xludf.DUMMYFUNCTION("""COMPUTED_VALUE"""),22)</f>
        <v>22</v>
      </c>
      <c r="L53" s="70">
        <f ca="1">IFERROR(__xludf.DUMMYFUNCTION("""COMPUTED_VALUE"""),2)</f>
        <v>2</v>
      </c>
      <c r="M53" s="70">
        <f ca="1">IFERROR(__xludf.DUMMYFUNCTION("""COMPUTED_VALUE"""),2)</f>
        <v>2</v>
      </c>
      <c r="N53" s="72"/>
      <c r="O53" s="72"/>
      <c r="P53" s="72"/>
      <c r="Q53" s="72"/>
      <c r="R53" s="72"/>
      <c r="S53" s="72"/>
      <c r="T53" s="72"/>
      <c r="U53" s="72"/>
      <c r="V53" s="72"/>
      <c r="W53" s="72"/>
      <c r="X53" s="72"/>
      <c r="Y53" s="72"/>
      <c r="Z53" s="72"/>
    </row>
    <row r="54" spans="1:26" ht="13">
      <c r="A54" s="70">
        <f ca="1">IFERROR(__xludf.DUMMYFUNCTION("""COMPUTED_VALUE"""),1)</f>
        <v>1</v>
      </c>
      <c r="B54" s="71" t="str">
        <f ca="1">IFERROR(__xludf.DUMMYFUNCTION("""COMPUTED_VALUE"""),"I.E. COMPARTIR")</f>
        <v>I.E. COMPARTIR</v>
      </c>
      <c r="C54" s="70">
        <f ca="1">IFERROR(__xludf.DUMMYFUNCTION("""COMPUTED_VALUE"""),28)</f>
        <v>28</v>
      </c>
      <c r="D54" s="70">
        <f ca="1">IFERROR(__xludf.DUMMYFUNCTION("""COMPUTED_VALUE"""),0)</f>
        <v>0</v>
      </c>
      <c r="E54" s="70">
        <f ca="1">IFERROR(__xludf.DUMMYFUNCTION("""COMPUTED_VALUE"""),0)</f>
        <v>0</v>
      </c>
      <c r="F54" s="70">
        <f ca="1">IFERROR(__xludf.DUMMYFUNCTION("""COMPUTED_VALUE"""),65)</f>
        <v>65</v>
      </c>
      <c r="G54" s="70">
        <f ca="1">IFERROR(__xludf.DUMMYFUNCTION("""COMPUTED_VALUE"""),74)</f>
        <v>74</v>
      </c>
      <c r="H54" s="70">
        <f ca="1">IFERROR(__xludf.DUMMYFUNCTION("""COMPUTED_VALUE"""),1)</f>
        <v>1</v>
      </c>
      <c r="I54" s="70">
        <f ca="1">IFERROR(__xludf.DUMMYFUNCTION("""COMPUTED_VALUE"""),26)</f>
        <v>26</v>
      </c>
      <c r="J54" s="70">
        <f ca="1">IFERROR(__xludf.DUMMYFUNCTION("""COMPUTED_VALUE"""),194)</f>
        <v>194</v>
      </c>
      <c r="K54" s="70">
        <f ca="1">IFERROR(__xludf.DUMMYFUNCTION("""COMPUTED_VALUE"""),18)</f>
        <v>18</v>
      </c>
      <c r="L54" s="70">
        <f ca="1">IFERROR(__xludf.DUMMYFUNCTION("""COMPUTED_VALUE"""),10)</f>
        <v>10</v>
      </c>
      <c r="M54" s="70">
        <f ca="1">IFERROR(__xludf.DUMMYFUNCTION("""COMPUTED_VALUE"""),0)</f>
        <v>0</v>
      </c>
      <c r="N54" s="72"/>
      <c r="O54" s="72"/>
      <c r="P54" s="72"/>
      <c r="Q54" s="72"/>
      <c r="R54" s="72"/>
      <c r="S54" s="72"/>
      <c r="T54" s="72"/>
      <c r="U54" s="72"/>
      <c r="V54" s="72"/>
      <c r="W54" s="72"/>
      <c r="X54" s="72"/>
      <c r="Y54" s="72"/>
      <c r="Z54" s="72"/>
    </row>
    <row r="55" spans="1:26" ht="13">
      <c r="A55" s="70">
        <f ca="1">IFERROR(__xludf.DUMMYFUNCTION("""COMPUTED_VALUE"""),1)</f>
        <v>1</v>
      </c>
      <c r="B55" s="71" t="str">
        <f ca="1">IFERROR(__xludf.DUMMYFUNCTION("""COMPUTED_VALUE"""),"I.E. COMPARTIR")</f>
        <v>I.E. COMPARTIR</v>
      </c>
      <c r="C55" s="70">
        <f ca="1">IFERROR(__xludf.DUMMYFUNCTION("""COMPUTED_VALUE"""),29)</f>
        <v>29</v>
      </c>
      <c r="D55" s="70">
        <f ca="1">IFERROR(__xludf.DUMMYFUNCTION("""COMPUTED_VALUE"""),0)</f>
        <v>0</v>
      </c>
      <c r="E55" s="70">
        <f ca="1">IFERROR(__xludf.DUMMYFUNCTION("""COMPUTED_VALUE"""),0)</f>
        <v>0</v>
      </c>
      <c r="F55" s="70">
        <f ca="1">IFERROR(__xludf.DUMMYFUNCTION("""COMPUTED_VALUE"""),88)</f>
        <v>88</v>
      </c>
      <c r="G55" s="70">
        <f ca="1">IFERROR(__xludf.DUMMYFUNCTION("""COMPUTED_VALUE"""),68)</f>
        <v>68</v>
      </c>
      <c r="H55" s="70">
        <f ca="1">IFERROR(__xludf.DUMMYFUNCTION("""COMPUTED_VALUE"""),1)</f>
        <v>1</v>
      </c>
      <c r="I55" s="70">
        <f ca="1">IFERROR(__xludf.DUMMYFUNCTION("""COMPUTED_VALUE"""),35)</f>
        <v>35</v>
      </c>
      <c r="J55" s="70">
        <f ca="1">IFERROR(__xludf.DUMMYFUNCTION("""COMPUTED_VALUE"""),249)</f>
        <v>249</v>
      </c>
      <c r="K55" s="70">
        <f ca="1">IFERROR(__xludf.DUMMYFUNCTION("""COMPUTED_VALUE"""),43)</f>
        <v>43</v>
      </c>
      <c r="L55" s="70">
        <f ca="1">IFERROR(__xludf.DUMMYFUNCTION("""COMPUTED_VALUE"""),15)</f>
        <v>15</v>
      </c>
      <c r="M55" s="70">
        <f ca="1">IFERROR(__xludf.DUMMYFUNCTION("""COMPUTED_VALUE"""),1)</f>
        <v>1</v>
      </c>
      <c r="N55" s="72"/>
      <c r="O55" s="72"/>
      <c r="P55" s="72"/>
      <c r="Q55" s="72"/>
      <c r="R55" s="72"/>
      <c r="S55" s="72"/>
      <c r="T55" s="72"/>
      <c r="U55" s="72"/>
      <c r="V55" s="72"/>
      <c r="W55" s="72"/>
      <c r="X55" s="72"/>
      <c r="Y55" s="72"/>
      <c r="Z55" s="72"/>
    </row>
    <row r="56" spans="1:26" ht="13">
      <c r="A56" s="70">
        <f ca="1">IFERROR(__xludf.DUMMYFUNCTION("""COMPUTED_VALUE"""),1)</f>
        <v>1</v>
      </c>
      <c r="B56" s="71" t="str">
        <f ca="1">IFERROR(__xludf.DUMMYFUNCTION("""COMPUTED_VALUE"""),"I.E. COMPARTIR")</f>
        <v>I.E. COMPARTIR</v>
      </c>
      <c r="C56" s="70">
        <f ca="1">IFERROR(__xludf.DUMMYFUNCTION("""COMPUTED_VALUE"""),30)</f>
        <v>30</v>
      </c>
      <c r="D56" s="70">
        <f ca="1">IFERROR(__xludf.DUMMYFUNCTION("""COMPUTED_VALUE"""),0)</f>
        <v>0</v>
      </c>
      <c r="E56" s="70">
        <f ca="1">IFERROR(__xludf.DUMMYFUNCTION("""COMPUTED_VALUE"""),0)</f>
        <v>0</v>
      </c>
      <c r="F56" s="70">
        <f ca="1">IFERROR(__xludf.DUMMYFUNCTION("""COMPUTED_VALUE"""),90)</f>
        <v>90</v>
      </c>
      <c r="G56" s="70">
        <f ca="1">IFERROR(__xludf.DUMMYFUNCTION("""COMPUTED_VALUE"""),85)</f>
        <v>85</v>
      </c>
      <c r="H56" s="70">
        <f ca="1">IFERROR(__xludf.DUMMYFUNCTION("""COMPUTED_VALUE"""),0)</f>
        <v>0</v>
      </c>
      <c r="I56" s="70">
        <f ca="1">IFERROR(__xludf.DUMMYFUNCTION("""COMPUTED_VALUE"""),25)</f>
        <v>25</v>
      </c>
      <c r="J56" s="70">
        <f ca="1">IFERROR(__xludf.DUMMYFUNCTION("""COMPUTED_VALUE"""),244)</f>
        <v>244</v>
      </c>
      <c r="K56" s="70">
        <f ca="1">IFERROR(__xludf.DUMMYFUNCTION("""COMPUTED_VALUE"""),28)</f>
        <v>28</v>
      </c>
      <c r="L56" s="70">
        <f ca="1">IFERROR(__xludf.DUMMYFUNCTION("""COMPUTED_VALUE"""),15)</f>
        <v>15</v>
      </c>
      <c r="M56" s="70">
        <f ca="1">IFERROR(__xludf.DUMMYFUNCTION("""COMPUTED_VALUE"""),1)</f>
        <v>1</v>
      </c>
      <c r="N56" s="72"/>
      <c r="O56" s="72"/>
      <c r="P56" s="72"/>
      <c r="Q56" s="72"/>
      <c r="R56" s="72"/>
      <c r="S56" s="72"/>
      <c r="T56" s="72"/>
      <c r="U56" s="72"/>
      <c r="V56" s="72"/>
      <c r="W56" s="72"/>
      <c r="X56" s="72"/>
      <c r="Y56" s="72"/>
      <c r="Z56" s="72"/>
    </row>
    <row r="57" spans="1:26" ht="13">
      <c r="A57" s="70">
        <f ca="1">IFERROR(__xludf.DUMMYFUNCTION("""COMPUTED_VALUE"""),1)</f>
        <v>1</v>
      </c>
      <c r="B57" s="71" t="str">
        <f ca="1">IFERROR(__xludf.DUMMYFUNCTION("""COMPUTED_VALUE"""),"I.E. COMPARTIR")</f>
        <v>I.E. COMPARTIR</v>
      </c>
      <c r="C57" s="70">
        <f ca="1">IFERROR(__xludf.DUMMYFUNCTION("""COMPUTED_VALUE"""),31)</f>
        <v>31</v>
      </c>
      <c r="D57" s="70">
        <f ca="1">IFERROR(__xludf.DUMMYFUNCTION("""COMPUTED_VALUE"""),0)</f>
        <v>0</v>
      </c>
      <c r="E57" s="70">
        <f ca="1">IFERROR(__xludf.DUMMYFUNCTION("""COMPUTED_VALUE"""),0)</f>
        <v>0</v>
      </c>
      <c r="F57" s="70">
        <f ca="1">IFERROR(__xludf.DUMMYFUNCTION("""COMPUTED_VALUE"""),74)</f>
        <v>74</v>
      </c>
      <c r="G57" s="70">
        <f ca="1">IFERROR(__xludf.DUMMYFUNCTION("""COMPUTED_VALUE"""),85)</f>
        <v>85</v>
      </c>
      <c r="H57" s="70">
        <f ca="1">IFERROR(__xludf.DUMMYFUNCTION("""COMPUTED_VALUE"""),1)</f>
        <v>1</v>
      </c>
      <c r="I57" s="70">
        <f ca="1">IFERROR(__xludf.DUMMYFUNCTION("""COMPUTED_VALUE"""),36)</f>
        <v>36</v>
      </c>
      <c r="J57" s="70">
        <f ca="1">IFERROR(__xludf.DUMMYFUNCTION("""COMPUTED_VALUE"""),241)</f>
        <v>241</v>
      </c>
      <c r="K57" s="70">
        <f ca="1">IFERROR(__xludf.DUMMYFUNCTION("""COMPUTED_VALUE"""),39)</f>
        <v>39</v>
      </c>
      <c r="L57" s="70">
        <f ca="1">IFERROR(__xludf.DUMMYFUNCTION("""COMPUTED_VALUE"""),6)</f>
        <v>6</v>
      </c>
      <c r="M57" s="70">
        <f ca="1">IFERROR(__xludf.DUMMYFUNCTION("""COMPUTED_VALUE"""),0)</f>
        <v>0</v>
      </c>
      <c r="N57" s="72"/>
      <c r="O57" s="72"/>
      <c r="P57" s="72"/>
      <c r="Q57" s="72"/>
      <c r="R57" s="72"/>
      <c r="S57" s="72"/>
      <c r="T57" s="72"/>
      <c r="U57" s="72"/>
      <c r="V57" s="72"/>
      <c r="W57" s="72"/>
      <c r="X57" s="72"/>
      <c r="Y57" s="72"/>
      <c r="Z57" s="72"/>
    </row>
    <row r="58" spans="1:26" ht="13">
      <c r="A58" s="70">
        <f ca="1">IFERROR(__xludf.DUMMYFUNCTION("""COMPUTED_VALUE"""),1)</f>
        <v>1</v>
      </c>
      <c r="B58" s="71" t="str">
        <f ca="1">IFERROR(__xludf.DUMMYFUNCTION("""COMPUTED_VALUE"""),"I.E. COMPARTIR")</f>
        <v>I.E. COMPARTIR</v>
      </c>
      <c r="C58" s="70">
        <f ca="1">IFERROR(__xludf.DUMMYFUNCTION("""COMPUTED_VALUE"""),32)</f>
        <v>32</v>
      </c>
      <c r="D58" s="70">
        <f ca="1">IFERROR(__xludf.DUMMYFUNCTION("""COMPUTED_VALUE"""),0)</f>
        <v>0</v>
      </c>
      <c r="E58" s="70">
        <f ca="1">IFERROR(__xludf.DUMMYFUNCTION("""COMPUTED_VALUE"""),0)</f>
        <v>0</v>
      </c>
      <c r="F58" s="70">
        <f ca="1">IFERROR(__xludf.DUMMYFUNCTION("""COMPUTED_VALUE"""),82)</f>
        <v>82</v>
      </c>
      <c r="G58" s="70">
        <f ca="1">IFERROR(__xludf.DUMMYFUNCTION("""COMPUTED_VALUE"""),70)</f>
        <v>70</v>
      </c>
      <c r="H58" s="70">
        <f ca="1">IFERROR(__xludf.DUMMYFUNCTION("""COMPUTED_VALUE"""),0)</f>
        <v>0</v>
      </c>
      <c r="I58" s="70">
        <f ca="1">IFERROR(__xludf.DUMMYFUNCTION("""COMPUTED_VALUE"""),40)</f>
        <v>40</v>
      </c>
      <c r="J58" s="70">
        <f ca="1">IFERROR(__xludf.DUMMYFUNCTION("""COMPUTED_VALUE"""),235)</f>
        <v>235</v>
      </c>
      <c r="K58" s="70">
        <f ca="1">IFERROR(__xludf.DUMMYFUNCTION("""COMPUTED_VALUE"""),31)</f>
        <v>31</v>
      </c>
      <c r="L58" s="70">
        <f ca="1">IFERROR(__xludf.DUMMYFUNCTION("""COMPUTED_VALUE"""),12)</f>
        <v>12</v>
      </c>
      <c r="M58" s="70">
        <f ca="1">IFERROR(__xludf.DUMMYFUNCTION("""COMPUTED_VALUE"""),0)</f>
        <v>0</v>
      </c>
      <c r="N58" s="72"/>
      <c r="O58" s="72"/>
      <c r="P58" s="72"/>
      <c r="Q58" s="72"/>
      <c r="R58" s="72"/>
      <c r="S58" s="72"/>
      <c r="T58" s="72"/>
      <c r="U58" s="72"/>
      <c r="V58" s="72"/>
      <c r="W58" s="72"/>
      <c r="X58" s="72"/>
      <c r="Y58" s="72"/>
      <c r="Z58" s="72"/>
    </row>
    <row r="59" spans="1:26" ht="13">
      <c r="A59" s="70">
        <f ca="1">IFERROR(__xludf.DUMMYFUNCTION("""COMPUTED_VALUE"""),1)</f>
        <v>1</v>
      </c>
      <c r="B59" s="71" t="str">
        <f ca="1">IFERROR(__xludf.DUMMYFUNCTION("""COMPUTED_VALUE"""),"I.E. COMPARTIR")</f>
        <v>I.E. COMPARTIR</v>
      </c>
      <c r="C59" s="70">
        <f ca="1">IFERROR(__xludf.DUMMYFUNCTION("""COMPUTED_VALUE"""),33)</f>
        <v>33</v>
      </c>
      <c r="D59" s="70">
        <f ca="1">IFERROR(__xludf.DUMMYFUNCTION("""COMPUTED_VALUE"""),0)</f>
        <v>0</v>
      </c>
      <c r="E59" s="70">
        <f ca="1">IFERROR(__xludf.DUMMYFUNCTION("""COMPUTED_VALUE"""),0)</f>
        <v>0</v>
      </c>
      <c r="F59" s="70">
        <f ca="1">IFERROR(__xludf.DUMMYFUNCTION("""COMPUTED_VALUE"""),48)</f>
        <v>48</v>
      </c>
      <c r="G59" s="70">
        <f ca="1">IFERROR(__xludf.DUMMYFUNCTION("""COMPUTED_VALUE"""),60)</f>
        <v>60</v>
      </c>
      <c r="H59" s="70">
        <f ca="1">IFERROR(__xludf.DUMMYFUNCTION("""COMPUTED_VALUE"""),2)</f>
        <v>2</v>
      </c>
      <c r="I59" s="70">
        <f ca="1">IFERROR(__xludf.DUMMYFUNCTION("""COMPUTED_VALUE"""),11)</f>
        <v>11</v>
      </c>
      <c r="J59" s="70">
        <f ca="1">IFERROR(__xludf.DUMMYFUNCTION("""COMPUTED_VALUE"""),151)</f>
        <v>151</v>
      </c>
      <c r="K59" s="70">
        <f ca="1">IFERROR(__xludf.DUMMYFUNCTION("""COMPUTED_VALUE"""),21)</f>
        <v>21</v>
      </c>
      <c r="L59" s="70">
        <f ca="1">IFERROR(__xludf.DUMMYFUNCTION("""COMPUTED_VALUE"""),9)</f>
        <v>9</v>
      </c>
      <c r="M59" s="70">
        <f ca="1">IFERROR(__xludf.DUMMYFUNCTION("""COMPUTED_VALUE"""),0)</f>
        <v>0</v>
      </c>
      <c r="N59" s="72"/>
      <c r="O59" s="72"/>
      <c r="P59" s="72"/>
      <c r="Q59" s="72"/>
      <c r="R59" s="72"/>
      <c r="S59" s="72"/>
      <c r="T59" s="72"/>
      <c r="U59" s="72"/>
      <c r="V59" s="72"/>
      <c r="W59" s="72"/>
      <c r="X59" s="72"/>
      <c r="Y59" s="72"/>
      <c r="Z59" s="72"/>
    </row>
    <row r="60" spans="1:26" ht="13">
      <c r="A60" s="70">
        <f ca="1">IFERROR(__xludf.DUMMYFUNCTION("""COMPUTED_VALUE"""),1)</f>
        <v>1</v>
      </c>
      <c r="B60" s="71" t="str">
        <f ca="1">IFERROR(__xludf.DUMMYFUNCTION("""COMPUTED_VALUE"""),"I.E. COMPARTIR")</f>
        <v>I.E. COMPARTIR</v>
      </c>
      <c r="C60" s="70">
        <f ca="1">IFERROR(__xludf.DUMMYFUNCTION("""COMPUTED_VALUE"""),34)</f>
        <v>34</v>
      </c>
      <c r="D60" s="70">
        <f ca="1">IFERROR(__xludf.DUMMYFUNCTION("""COMPUTED_VALUE"""),0)</f>
        <v>0</v>
      </c>
      <c r="E60" s="70">
        <f ca="1">IFERROR(__xludf.DUMMYFUNCTION("""COMPUTED_VALUE"""),0)</f>
        <v>0</v>
      </c>
      <c r="F60" s="70">
        <f ca="1">IFERROR(__xludf.DUMMYFUNCTION("""COMPUTED_VALUE"""),28)</f>
        <v>28</v>
      </c>
      <c r="G60" s="70">
        <f ca="1">IFERROR(__xludf.DUMMYFUNCTION("""COMPUTED_VALUE"""),42)</f>
        <v>42</v>
      </c>
      <c r="H60" s="70">
        <f ca="1">IFERROR(__xludf.DUMMYFUNCTION("""COMPUTED_VALUE"""),0)</f>
        <v>0</v>
      </c>
      <c r="I60" s="70">
        <f ca="1">IFERROR(__xludf.DUMMYFUNCTION("""COMPUTED_VALUE"""),10)</f>
        <v>10</v>
      </c>
      <c r="J60" s="70">
        <f ca="1">IFERROR(__xludf.DUMMYFUNCTION("""COMPUTED_VALUE"""),100)</f>
        <v>100</v>
      </c>
      <c r="K60" s="70">
        <f ca="1">IFERROR(__xludf.DUMMYFUNCTION("""COMPUTED_VALUE"""),13)</f>
        <v>13</v>
      </c>
      <c r="L60" s="70">
        <f ca="1">IFERROR(__xludf.DUMMYFUNCTION("""COMPUTED_VALUE"""),4)</f>
        <v>4</v>
      </c>
      <c r="M60" s="70">
        <f ca="1">IFERROR(__xludf.DUMMYFUNCTION("""COMPUTED_VALUE"""),3)</f>
        <v>3</v>
      </c>
      <c r="N60" s="72"/>
      <c r="O60" s="72"/>
      <c r="P60" s="72"/>
      <c r="Q60" s="72"/>
      <c r="R60" s="72"/>
      <c r="S60" s="72"/>
      <c r="T60" s="72"/>
      <c r="U60" s="72"/>
      <c r="V60" s="72"/>
      <c r="W60" s="72"/>
      <c r="X60" s="72"/>
      <c r="Y60" s="72"/>
      <c r="Z60" s="72"/>
    </row>
    <row r="61" spans="1:26" ht="13">
      <c r="A61" s="70">
        <f ca="1">IFERROR(__xludf.DUMMYFUNCTION("""COMPUTED_VALUE"""),1)</f>
        <v>1</v>
      </c>
      <c r="B61" s="71" t="str">
        <f ca="1">IFERROR(__xludf.DUMMYFUNCTION("""COMPUTED_VALUE"""),"I.E. COMPARTIR")</f>
        <v>I.E. COMPARTIR</v>
      </c>
      <c r="C61" s="70">
        <f ca="1">IFERROR(__xludf.DUMMYFUNCTION("""COMPUTED_VALUE"""),35)</f>
        <v>35</v>
      </c>
      <c r="D61" s="70">
        <f ca="1">IFERROR(__xludf.DUMMYFUNCTION("""COMPUTED_VALUE"""),0)</f>
        <v>0</v>
      </c>
      <c r="E61" s="70">
        <f ca="1">IFERROR(__xludf.DUMMYFUNCTION("""COMPUTED_VALUE"""),0)</f>
        <v>0</v>
      </c>
      <c r="F61" s="70">
        <f ca="1">IFERROR(__xludf.DUMMYFUNCTION("""COMPUTED_VALUE"""),31)</f>
        <v>31</v>
      </c>
      <c r="G61" s="70">
        <f ca="1">IFERROR(__xludf.DUMMYFUNCTION("""COMPUTED_VALUE"""),26)</f>
        <v>26</v>
      </c>
      <c r="H61" s="70">
        <f ca="1">IFERROR(__xludf.DUMMYFUNCTION("""COMPUTED_VALUE"""),0)</f>
        <v>0</v>
      </c>
      <c r="I61" s="70">
        <f ca="1">IFERROR(__xludf.DUMMYFUNCTION("""COMPUTED_VALUE"""),11)</f>
        <v>11</v>
      </c>
      <c r="J61" s="70">
        <f ca="1">IFERROR(__xludf.DUMMYFUNCTION("""COMPUTED_VALUE"""),91)</f>
        <v>91</v>
      </c>
      <c r="K61" s="70">
        <f ca="1">IFERROR(__xludf.DUMMYFUNCTION("""COMPUTED_VALUE"""),18)</f>
        <v>18</v>
      </c>
      <c r="L61" s="70">
        <f ca="1">IFERROR(__xludf.DUMMYFUNCTION("""COMPUTED_VALUE"""),4)</f>
        <v>4</v>
      </c>
      <c r="M61" s="70">
        <f ca="1">IFERROR(__xludf.DUMMYFUNCTION("""COMPUTED_VALUE"""),1)</f>
        <v>1</v>
      </c>
      <c r="N61" s="72"/>
      <c r="O61" s="72"/>
      <c r="P61" s="72"/>
      <c r="Q61" s="72"/>
      <c r="R61" s="72"/>
      <c r="S61" s="72"/>
      <c r="T61" s="72"/>
      <c r="U61" s="72"/>
      <c r="V61" s="72"/>
      <c r="W61" s="72"/>
      <c r="X61" s="72"/>
      <c r="Y61" s="72"/>
      <c r="Z61" s="72"/>
    </row>
    <row r="62" spans="1:26" ht="13">
      <c r="A62" s="70">
        <f ca="1">IFERROR(__xludf.DUMMYFUNCTION("""COMPUTED_VALUE"""),1)</f>
        <v>1</v>
      </c>
      <c r="B62" s="71" t="str">
        <f ca="1">IFERROR(__xludf.DUMMYFUNCTION("""COMPUTED_VALUE"""),"I.E. COMPARTIR")</f>
        <v>I.E. COMPARTIR</v>
      </c>
      <c r="C62" s="70">
        <f ca="1">IFERROR(__xludf.DUMMYFUNCTION("""COMPUTED_VALUE"""),36)</f>
        <v>36</v>
      </c>
      <c r="D62" s="70">
        <f ca="1">IFERROR(__xludf.DUMMYFUNCTION("""COMPUTED_VALUE"""),0)</f>
        <v>0</v>
      </c>
      <c r="E62" s="70">
        <f ca="1">IFERROR(__xludf.DUMMYFUNCTION("""COMPUTED_VALUE"""),0)</f>
        <v>0</v>
      </c>
      <c r="F62" s="70">
        <f ca="1">IFERROR(__xludf.DUMMYFUNCTION("""COMPUTED_VALUE"""),39)</f>
        <v>39</v>
      </c>
      <c r="G62" s="70">
        <f ca="1">IFERROR(__xludf.DUMMYFUNCTION("""COMPUTED_VALUE"""),31)</f>
        <v>31</v>
      </c>
      <c r="H62" s="70">
        <f ca="1">IFERROR(__xludf.DUMMYFUNCTION("""COMPUTED_VALUE"""),0)</f>
        <v>0</v>
      </c>
      <c r="I62" s="70">
        <f ca="1">IFERROR(__xludf.DUMMYFUNCTION("""COMPUTED_VALUE"""),12)</f>
        <v>12</v>
      </c>
      <c r="J62" s="70">
        <f ca="1">IFERROR(__xludf.DUMMYFUNCTION("""COMPUTED_VALUE"""),101)</f>
        <v>101</v>
      </c>
      <c r="K62" s="70">
        <f ca="1">IFERROR(__xludf.DUMMYFUNCTION("""COMPUTED_VALUE"""),17)</f>
        <v>17</v>
      </c>
      <c r="L62" s="70">
        <f ca="1">IFERROR(__xludf.DUMMYFUNCTION("""COMPUTED_VALUE"""),1)</f>
        <v>1</v>
      </c>
      <c r="M62" s="70">
        <f ca="1">IFERROR(__xludf.DUMMYFUNCTION("""COMPUTED_VALUE"""),1)</f>
        <v>1</v>
      </c>
      <c r="N62" s="72"/>
      <c r="O62" s="72"/>
      <c r="P62" s="72"/>
      <c r="Q62" s="72"/>
      <c r="R62" s="72"/>
      <c r="S62" s="72"/>
      <c r="T62" s="72"/>
      <c r="U62" s="72"/>
      <c r="V62" s="72"/>
      <c r="W62" s="72"/>
      <c r="X62" s="72"/>
      <c r="Y62" s="72"/>
      <c r="Z62" s="72"/>
    </row>
    <row r="63" spans="1:26" ht="13">
      <c r="A63" s="70">
        <f ca="1">IFERROR(__xludf.DUMMYFUNCTION("""COMPUTED_VALUE"""),1)</f>
        <v>1</v>
      </c>
      <c r="B63" s="71" t="str">
        <f ca="1">IFERROR(__xludf.DUMMYFUNCTION("""COMPUTED_VALUE"""),"I.E. COMPARTIR")</f>
        <v>I.E. COMPARTIR</v>
      </c>
      <c r="C63" s="70">
        <f ca="1">IFERROR(__xludf.DUMMYFUNCTION("""COMPUTED_VALUE"""),37)</f>
        <v>37</v>
      </c>
      <c r="D63" s="70">
        <f ca="1">IFERROR(__xludf.DUMMYFUNCTION("""COMPUTED_VALUE"""),0)</f>
        <v>0</v>
      </c>
      <c r="E63" s="70">
        <f ca="1">IFERROR(__xludf.DUMMYFUNCTION("""COMPUTED_VALUE"""),0)</f>
        <v>0</v>
      </c>
      <c r="F63" s="70">
        <f ca="1">IFERROR(__xludf.DUMMYFUNCTION("""COMPUTED_VALUE"""),31)</f>
        <v>31</v>
      </c>
      <c r="G63" s="70">
        <f ca="1">IFERROR(__xludf.DUMMYFUNCTION("""COMPUTED_VALUE"""),33)</f>
        <v>33</v>
      </c>
      <c r="H63" s="70">
        <f ca="1">IFERROR(__xludf.DUMMYFUNCTION("""COMPUTED_VALUE"""),1)</f>
        <v>1</v>
      </c>
      <c r="I63" s="70">
        <f ca="1">IFERROR(__xludf.DUMMYFUNCTION("""COMPUTED_VALUE"""),9)</f>
        <v>9</v>
      </c>
      <c r="J63" s="70">
        <f ca="1">IFERROR(__xludf.DUMMYFUNCTION("""COMPUTED_VALUE"""),101)</f>
        <v>101</v>
      </c>
      <c r="K63" s="70">
        <f ca="1">IFERROR(__xludf.DUMMYFUNCTION("""COMPUTED_VALUE"""),22)</f>
        <v>22</v>
      </c>
      <c r="L63" s="70">
        <f ca="1">IFERROR(__xludf.DUMMYFUNCTION("""COMPUTED_VALUE"""),2)</f>
        <v>2</v>
      </c>
      <c r="M63" s="70">
        <f ca="1">IFERROR(__xludf.DUMMYFUNCTION("""COMPUTED_VALUE"""),3)</f>
        <v>3</v>
      </c>
      <c r="N63" s="72"/>
      <c r="O63" s="72"/>
      <c r="P63" s="72"/>
      <c r="Q63" s="72"/>
      <c r="R63" s="72"/>
      <c r="S63" s="72"/>
      <c r="T63" s="72"/>
      <c r="U63" s="72"/>
      <c r="V63" s="72"/>
      <c r="W63" s="72"/>
      <c r="X63" s="72"/>
      <c r="Y63" s="72"/>
      <c r="Z63" s="72"/>
    </row>
    <row r="64" spans="1:26" ht="13">
      <c r="A64" s="70">
        <f ca="1">IFERROR(__xludf.DUMMYFUNCTION("""COMPUTED_VALUE"""),1)</f>
        <v>1</v>
      </c>
      <c r="B64" s="71" t="str">
        <f ca="1">IFERROR(__xludf.DUMMYFUNCTION("""COMPUTED_VALUE"""),"I.E. COMPARTIR")</f>
        <v>I.E. COMPARTIR</v>
      </c>
      <c r="C64" s="70">
        <f ca="1">IFERROR(__xludf.DUMMYFUNCTION("""COMPUTED_VALUE"""),38)</f>
        <v>38</v>
      </c>
      <c r="D64" s="70">
        <f ca="1">IFERROR(__xludf.DUMMYFUNCTION("""COMPUTED_VALUE"""),0)</f>
        <v>0</v>
      </c>
      <c r="E64" s="70">
        <f ca="1">IFERROR(__xludf.DUMMYFUNCTION("""COMPUTED_VALUE"""),0)</f>
        <v>0</v>
      </c>
      <c r="F64" s="70">
        <f ca="1">IFERROR(__xludf.DUMMYFUNCTION("""COMPUTED_VALUE"""),43)</f>
        <v>43</v>
      </c>
      <c r="G64" s="70">
        <f ca="1">IFERROR(__xludf.DUMMYFUNCTION("""COMPUTED_VALUE"""),39)</f>
        <v>39</v>
      </c>
      <c r="H64" s="70">
        <f ca="1">IFERROR(__xludf.DUMMYFUNCTION("""COMPUTED_VALUE"""),0)</f>
        <v>0</v>
      </c>
      <c r="I64" s="70">
        <f ca="1">IFERROR(__xludf.DUMMYFUNCTION("""COMPUTED_VALUE"""),8)</f>
        <v>8</v>
      </c>
      <c r="J64" s="70">
        <f ca="1">IFERROR(__xludf.DUMMYFUNCTION("""COMPUTED_VALUE"""),127)</f>
        <v>127</v>
      </c>
      <c r="K64" s="70">
        <f ca="1">IFERROR(__xludf.DUMMYFUNCTION("""COMPUTED_VALUE"""),29)</f>
        <v>29</v>
      </c>
      <c r="L64" s="70">
        <f ca="1">IFERROR(__xludf.DUMMYFUNCTION("""COMPUTED_VALUE"""),6)</f>
        <v>6</v>
      </c>
      <c r="M64" s="70">
        <f ca="1">IFERROR(__xludf.DUMMYFUNCTION("""COMPUTED_VALUE"""),2)</f>
        <v>2</v>
      </c>
      <c r="N64" s="72"/>
      <c r="O64" s="72"/>
      <c r="P64" s="72"/>
      <c r="Q64" s="72"/>
      <c r="R64" s="72"/>
      <c r="S64" s="72"/>
      <c r="T64" s="72"/>
      <c r="U64" s="72"/>
      <c r="V64" s="72"/>
      <c r="W64" s="72"/>
      <c r="X64" s="72"/>
      <c r="Y64" s="72"/>
      <c r="Z64" s="72"/>
    </row>
    <row r="65" spans="1:26" ht="13">
      <c r="A65" s="70">
        <f ca="1">IFERROR(__xludf.DUMMYFUNCTION("""COMPUTED_VALUE"""),1)</f>
        <v>1</v>
      </c>
      <c r="B65" s="71" t="str">
        <f ca="1">IFERROR(__xludf.DUMMYFUNCTION("""COMPUTED_VALUE"""),"I.E. COMPARTIR")</f>
        <v>I.E. COMPARTIR</v>
      </c>
      <c r="C65" s="70">
        <f ca="1">IFERROR(__xludf.DUMMYFUNCTION("""COMPUTED_VALUE"""),39)</f>
        <v>39</v>
      </c>
      <c r="D65" s="70">
        <f ca="1">IFERROR(__xludf.DUMMYFUNCTION("""COMPUTED_VALUE"""),0)</f>
        <v>0</v>
      </c>
      <c r="E65" s="70">
        <f ca="1">IFERROR(__xludf.DUMMYFUNCTION("""COMPUTED_VALUE"""),0)</f>
        <v>0</v>
      </c>
      <c r="F65" s="70">
        <f ca="1">IFERROR(__xludf.DUMMYFUNCTION("""COMPUTED_VALUE"""),26)</f>
        <v>26</v>
      </c>
      <c r="G65" s="70">
        <f ca="1">IFERROR(__xludf.DUMMYFUNCTION("""COMPUTED_VALUE"""),31)</f>
        <v>31</v>
      </c>
      <c r="H65" s="70">
        <f ca="1">IFERROR(__xludf.DUMMYFUNCTION("""COMPUTED_VALUE"""),0)</f>
        <v>0</v>
      </c>
      <c r="I65" s="70">
        <f ca="1">IFERROR(__xludf.DUMMYFUNCTION("""COMPUTED_VALUE"""),7)</f>
        <v>7</v>
      </c>
      <c r="J65" s="70">
        <f ca="1">IFERROR(__xludf.DUMMYFUNCTION("""COMPUTED_VALUE"""),82)</f>
        <v>82</v>
      </c>
      <c r="K65" s="70">
        <f ca="1">IFERROR(__xludf.DUMMYFUNCTION("""COMPUTED_VALUE"""),14)</f>
        <v>14</v>
      </c>
      <c r="L65" s="70">
        <f ca="1">IFERROR(__xludf.DUMMYFUNCTION("""COMPUTED_VALUE"""),1)</f>
        <v>1</v>
      </c>
      <c r="M65" s="70">
        <f ca="1">IFERROR(__xludf.DUMMYFUNCTION("""COMPUTED_VALUE"""),3)</f>
        <v>3</v>
      </c>
      <c r="N65" s="72"/>
      <c r="O65" s="72"/>
      <c r="P65" s="72"/>
      <c r="Q65" s="72"/>
      <c r="R65" s="72"/>
      <c r="S65" s="72"/>
      <c r="T65" s="72"/>
      <c r="U65" s="72"/>
      <c r="V65" s="72"/>
      <c r="W65" s="72"/>
      <c r="X65" s="72"/>
      <c r="Y65" s="72"/>
      <c r="Z65" s="72"/>
    </row>
    <row r="66" spans="1:26" ht="13">
      <c r="A66" s="70">
        <f ca="1">IFERROR(__xludf.DUMMYFUNCTION("""COMPUTED_VALUE"""),1)</f>
        <v>1</v>
      </c>
      <c r="B66" s="71" t="str">
        <f ca="1">IFERROR(__xludf.DUMMYFUNCTION("""COMPUTED_VALUE"""),"I.E. CIUDAD LATINA")</f>
        <v>I.E. CIUDAD LATINA</v>
      </c>
      <c r="C66" s="70">
        <f ca="1">IFERROR(__xludf.DUMMYFUNCTION("""COMPUTED_VALUE"""),1)</f>
        <v>1</v>
      </c>
      <c r="D66" s="70">
        <f ca="1">IFERROR(__xludf.DUMMYFUNCTION("""COMPUTED_VALUE"""),0)</f>
        <v>0</v>
      </c>
      <c r="E66" s="70">
        <f ca="1">IFERROR(__xludf.DUMMYFUNCTION("""COMPUTED_VALUE"""),0)</f>
        <v>0</v>
      </c>
      <c r="F66" s="70">
        <f ca="1">IFERROR(__xludf.DUMMYFUNCTION("""COMPUTED_VALUE"""),45)</f>
        <v>45</v>
      </c>
      <c r="G66" s="70">
        <f ca="1">IFERROR(__xludf.DUMMYFUNCTION("""COMPUTED_VALUE"""),92)</f>
        <v>92</v>
      </c>
      <c r="H66" s="70">
        <f ca="1">IFERROR(__xludf.DUMMYFUNCTION("""COMPUTED_VALUE"""),2)</f>
        <v>2</v>
      </c>
      <c r="I66" s="70">
        <f ca="1">IFERROR(__xludf.DUMMYFUNCTION("""COMPUTED_VALUE"""),16)</f>
        <v>16</v>
      </c>
      <c r="J66" s="70">
        <f ca="1">IFERROR(__xludf.DUMMYFUNCTION("""COMPUTED_VALUE"""),189)</f>
        <v>189</v>
      </c>
      <c r="K66" s="70">
        <f ca="1">IFERROR(__xludf.DUMMYFUNCTION("""COMPUTED_VALUE"""),14)</f>
        <v>14</v>
      </c>
      <c r="L66" s="70">
        <f ca="1">IFERROR(__xludf.DUMMYFUNCTION("""COMPUTED_VALUE"""),6)</f>
        <v>6</v>
      </c>
      <c r="M66" s="70">
        <f ca="1">IFERROR(__xludf.DUMMYFUNCTION("""COMPUTED_VALUE"""),14)</f>
        <v>14</v>
      </c>
      <c r="N66" s="72"/>
      <c r="O66" s="72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</row>
    <row r="67" spans="1:26" ht="13">
      <c r="A67" s="70">
        <f ca="1">IFERROR(__xludf.DUMMYFUNCTION("""COMPUTED_VALUE"""),1)</f>
        <v>1</v>
      </c>
      <c r="B67" s="71" t="str">
        <f ca="1">IFERROR(__xludf.DUMMYFUNCTION("""COMPUTED_VALUE"""),"I.E. CIUDAD LATINA")</f>
        <v>I.E. CIUDAD LATINA</v>
      </c>
      <c r="C67" s="70">
        <f ca="1">IFERROR(__xludf.DUMMYFUNCTION("""COMPUTED_VALUE"""),2)</f>
        <v>2</v>
      </c>
      <c r="D67" s="70">
        <f ca="1">IFERROR(__xludf.DUMMYFUNCTION("""COMPUTED_VALUE"""),0)</f>
        <v>0</v>
      </c>
      <c r="E67" s="70">
        <f ca="1">IFERROR(__xludf.DUMMYFUNCTION("""COMPUTED_VALUE"""),0)</f>
        <v>0</v>
      </c>
      <c r="F67" s="70">
        <f ca="1">IFERROR(__xludf.DUMMYFUNCTION("""COMPUTED_VALUE"""),57)</f>
        <v>57</v>
      </c>
      <c r="G67" s="70">
        <f ca="1">IFERROR(__xludf.DUMMYFUNCTION("""COMPUTED_VALUE"""),102)</f>
        <v>102</v>
      </c>
      <c r="H67" s="70">
        <f ca="1">IFERROR(__xludf.DUMMYFUNCTION("""COMPUTED_VALUE"""),1)</f>
        <v>1</v>
      </c>
      <c r="I67" s="70">
        <f ca="1">IFERROR(__xludf.DUMMYFUNCTION("""COMPUTED_VALUE"""),13)</f>
        <v>13</v>
      </c>
      <c r="J67" s="70">
        <f ca="1">IFERROR(__xludf.DUMMYFUNCTION("""COMPUTED_VALUE"""),222)</f>
        <v>222</v>
      </c>
      <c r="K67" s="70">
        <f ca="1">IFERROR(__xludf.DUMMYFUNCTION("""COMPUTED_VALUE"""),24)</f>
        <v>24</v>
      </c>
      <c r="L67" s="70">
        <f ca="1">IFERROR(__xludf.DUMMYFUNCTION("""COMPUTED_VALUE"""),5)</f>
        <v>5</v>
      </c>
      <c r="M67" s="70">
        <f ca="1">IFERROR(__xludf.DUMMYFUNCTION("""COMPUTED_VALUE"""),20)</f>
        <v>20</v>
      </c>
      <c r="N67" s="72"/>
      <c r="O67" s="72"/>
      <c r="P67" s="72"/>
      <c r="Q67" s="72"/>
      <c r="R67" s="72"/>
      <c r="S67" s="72"/>
      <c r="T67" s="72"/>
      <c r="U67" s="72"/>
      <c r="V67" s="72"/>
      <c r="W67" s="72"/>
      <c r="X67" s="72"/>
      <c r="Y67" s="72"/>
      <c r="Z67" s="72"/>
    </row>
    <row r="68" spans="1:26" ht="13">
      <c r="A68" s="70">
        <f ca="1">IFERROR(__xludf.DUMMYFUNCTION("""COMPUTED_VALUE"""),1)</f>
        <v>1</v>
      </c>
      <c r="B68" s="71" t="str">
        <f ca="1">IFERROR(__xludf.DUMMYFUNCTION("""COMPUTED_VALUE"""),"I.E. CIUDAD LATINA")</f>
        <v>I.E. CIUDAD LATINA</v>
      </c>
      <c r="C68" s="70">
        <f ca="1">IFERROR(__xludf.DUMMYFUNCTION("""COMPUTED_VALUE"""),3)</f>
        <v>3</v>
      </c>
      <c r="D68" s="70">
        <f ca="1">IFERROR(__xludf.DUMMYFUNCTION("""COMPUTED_VALUE"""),0)</f>
        <v>0</v>
      </c>
      <c r="E68" s="70">
        <f ca="1">IFERROR(__xludf.DUMMYFUNCTION("""COMPUTED_VALUE"""),0)</f>
        <v>0</v>
      </c>
      <c r="F68" s="70">
        <f ca="1">IFERROR(__xludf.DUMMYFUNCTION("""COMPUTED_VALUE"""),72)</f>
        <v>72</v>
      </c>
      <c r="G68" s="70">
        <f ca="1">IFERROR(__xludf.DUMMYFUNCTION("""COMPUTED_VALUE"""),112)</f>
        <v>112</v>
      </c>
      <c r="H68" s="70">
        <f ca="1">IFERROR(__xludf.DUMMYFUNCTION("""COMPUTED_VALUE"""),1)</f>
        <v>1</v>
      </c>
      <c r="I68" s="70">
        <f ca="1">IFERROR(__xludf.DUMMYFUNCTION("""COMPUTED_VALUE"""),19)</f>
        <v>19</v>
      </c>
      <c r="J68" s="70">
        <f ca="1">IFERROR(__xludf.DUMMYFUNCTION("""COMPUTED_VALUE"""),251)</f>
        <v>251</v>
      </c>
      <c r="K68" s="70">
        <f ca="1">IFERROR(__xludf.DUMMYFUNCTION("""COMPUTED_VALUE"""),25)</f>
        <v>25</v>
      </c>
      <c r="L68" s="70">
        <f ca="1">IFERROR(__xludf.DUMMYFUNCTION("""COMPUTED_VALUE"""),8)</f>
        <v>8</v>
      </c>
      <c r="M68" s="70">
        <f ca="1">IFERROR(__xludf.DUMMYFUNCTION("""COMPUTED_VALUE"""),14)</f>
        <v>14</v>
      </c>
      <c r="N68" s="72"/>
      <c r="O68" s="72"/>
      <c r="P68" s="72"/>
      <c r="Q68" s="72"/>
      <c r="R68" s="72"/>
      <c r="S68" s="72"/>
      <c r="T68" s="72"/>
      <c r="U68" s="72"/>
      <c r="V68" s="72"/>
      <c r="W68" s="72"/>
      <c r="X68" s="72"/>
      <c r="Y68" s="72"/>
      <c r="Z68" s="72"/>
    </row>
    <row r="69" spans="1:26" ht="13">
      <c r="A69" s="70">
        <f ca="1">IFERROR(__xludf.DUMMYFUNCTION("""COMPUTED_VALUE"""),1)</f>
        <v>1</v>
      </c>
      <c r="B69" s="71" t="str">
        <f ca="1">IFERROR(__xludf.DUMMYFUNCTION("""COMPUTED_VALUE"""),"I.E. CIUDAD LATINA")</f>
        <v>I.E. CIUDAD LATINA</v>
      </c>
      <c r="C69" s="70">
        <f ca="1">IFERROR(__xludf.DUMMYFUNCTION("""COMPUTED_VALUE"""),4)</f>
        <v>4</v>
      </c>
      <c r="D69" s="70">
        <f ca="1">IFERROR(__xludf.DUMMYFUNCTION("""COMPUTED_VALUE"""),0)</f>
        <v>0</v>
      </c>
      <c r="E69" s="70">
        <f ca="1">IFERROR(__xludf.DUMMYFUNCTION("""COMPUTED_VALUE"""),0)</f>
        <v>0</v>
      </c>
      <c r="F69" s="70">
        <f ca="1">IFERROR(__xludf.DUMMYFUNCTION("""COMPUTED_VALUE"""),72)</f>
        <v>72</v>
      </c>
      <c r="G69" s="70">
        <f ca="1">IFERROR(__xludf.DUMMYFUNCTION("""COMPUTED_VALUE"""),91)</f>
        <v>91</v>
      </c>
      <c r="H69" s="70">
        <f ca="1">IFERROR(__xludf.DUMMYFUNCTION("""COMPUTED_VALUE"""),1)</f>
        <v>1</v>
      </c>
      <c r="I69" s="70">
        <f ca="1">IFERROR(__xludf.DUMMYFUNCTION("""COMPUTED_VALUE"""),18)</f>
        <v>18</v>
      </c>
      <c r="J69" s="70">
        <f ca="1">IFERROR(__xludf.DUMMYFUNCTION("""COMPUTED_VALUE"""),219)</f>
        <v>219</v>
      </c>
      <c r="K69" s="70">
        <f ca="1">IFERROR(__xludf.DUMMYFUNCTION("""COMPUTED_VALUE"""),16)</f>
        <v>16</v>
      </c>
      <c r="L69" s="70">
        <f ca="1">IFERROR(__xludf.DUMMYFUNCTION("""COMPUTED_VALUE"""),8)</f>
        <v>8</v>
      </c>
      <c r="M69" s="70">
        <f ca="1">IFERROR(__xludf.DUMMYFUNCTION("""COMPUTED_VALUE"""),13)</f>
        <v>13</v>
      </c>
      <c r="N69" s="72"/>
      <c r="O69" s="72"/>
      <c r="P69" s="72"/>
      <c r="Q69" s="72"/>
      <c r="R69" s="72"/>
      <c r="S69" s="72"/>
      <c r="T69" s="72"/>
      <c r="U69" s="72"/>
      <c r="V69" s="72"/>
      <c r="W69" s="72"/>
      <c r="X69" s="72"/>
      <c r="Y69" s="72"/>
      <c r="Z69" s="72"/>
    </row>
    <row r="70" spans="1:26" ht="13">
      <c r="A70" s="70">
        <f ca="1">IFERROR(__xludf.DUMMYFUNCTION("""COMPUTED_VALUE"""),1)</f>
        <v>1</v>
      </c>
      <c r="B70" s="71" t="str">
        <f ca="1">IFERROR(__xludf.DUMMYFUNCTION("""COMPUTED_VALUE"""),"I.E. CIUDAD LATINA")</f>
        <v>I.E. CIUDAD LATINA</v>
      </c>
      <c r="C70" s="70">
        <f ca="1">IFERROR(__xludf.DUMMYFUNCTION("""COMPUTED_VALUE"""),5)</f>
        <v>5</v>
      </c>
      <c r="D70" s="70">
        <f ca="1">IFERROR(__xludf.DUMMYFUNCTION("""COMPUTED_VALUE"""),0)</f>
        <v>0</v>
      </c>
      <c r="E70" s="70">
        <f ca="1">IFERROR(__xludf.DUMMYFUNCTION("""COMPUTED_VALUE"""),0)</f>
        <v>0</v>
      </c>
      <c r="F70" s="70">
        <f ca="1">IFERROR(__xludf.DUMMYFUNCTION("""COMPUTED_VALUE"""),77)</f>
        <v>77</v>
      </c>
      <c r="G70" s="70">
        <f ca="1">IFERROR(__xludf.DUMMYFUNCTION("""COMPUTED_VALUE"""),88)</f>
        <v>88</v>
      </c>
      <c r="H70" s="70">
        <f ca="1">IFERROR(__xludf.DUMMYFUNCTION("""COMPUTED_VALUE"""),2)</f>
        <v>2</v>
      </c>
      <c r="I70" s="70">
        <f ca="1">IFERROR(__xludf.DUMMYFUNCTION("""COMPUTED_VALUE"""),12)</f>
        <v>12</v>
      </c>
      <c r="J70" s="70">
        <f ca="1">IFERROR(__xludf.DUMMYFUNCTION("""COMPUTED_VALUE"""),222)</f>
        <v>222</v>
      </c>
      <c r="K70" s="70">
        <f ca="1">IFERROR(__xludf.DUMMYFUNCTION("""COMPUTED_VALUE"""),17)</f>
        <v>17</v>
      </c>
      <c r="L70" s="70">
        <f ca="1">IFERROR(__xludf.DUMMYFUNCTION("""COMPUTED_VALUE"""),10)</f>
        <v>10</v>
      </c>
      <c r="M70" s="70">
        <f ca="1">IFERROR(__xludf.DUMMYFUNCTION("""COMPUTED_VALUE"""),16)</f>
        <v>16</v>
      </c>
      <c r="N70" s="72"/>
      <c r="O70" s="72"/>
      <c r="P70" s="72"/>
      <c r="Q70" s="72"/>
      <c r="R70" s="72"/>
      <c r="S70" s="72"/>
      <c r="T70" s="72"/>
      <c r="U70" s="72"/>
      <c r="V70" s="72"/>
      <c r="W70" s="72"/>
      <c r="X70" s="72"/>
      <c r="Y70" s="72"/>
      <c r="Z70" s="72"/>
    </row>
    <row r="71" spans="1:26" ht="13">
      <c r="A71" s="70">
        <f ca="1">IFERROR(__xludf.DUMMYFUNCTION("""COMPUTED_VALUE"""),1)</f>
        <v>1</v>
      </c>
      <c r="B71" s="71" t="str">
        <f ca="1">IFERROR(__xludf.DUMMYFUNCTION("""COMPUTED_VALUE"""),"I.E. CIUDAD LATINA")</f>
        <v>I.E. CIUDAD LATINA</v>
      </c>
      <c r="C71" s="70">
        <f ca="1">IFERROR(__xludf.DUMMYFUNCTION("""COMPUTED_VALUE"""),6)</f>
        <v>6</v>
      </c>
      <c r="D71" s="70">
        <f ca="1">IFERROR(__xludf.DUMMYFUNCTION("""COMPUTED_VALUE"""),0)</f>
        <v>0</v>
      </c>
      <c r="E71" s="70">
        <f ca="1">IFERROR(__xludf.DUMMYFUNCTION("""COMPUTED_VALUE"""),0)</f>
        <v>0</v>
      </c>
      <c r="F71" s="70">
        <f ca="1">IFERROR(__xludf.DUMMYFUNCTION("""COMPUTED_VALUE"""),62)</f>
        <v>62</v>
      </c>
      <c r="G71" s="70">
        <f ca="1">IFERROR(__xludf.DUMMYFUNCTION("""COMPUTED_VALUE"""),96)</f>
        <v>96</v>
      </c>
      <c r="H71" s="70">
        <f ca="1">IFERROR(__xludf.DUMMYFUNCTION("""COMPUTED_VALUE"""),2)</f>
        <v>2</v>
      </c>
      <c r="I71" s="70">
        <f ca="1">IFERROR(__xludf.DUMMYFUNCTION("""COMPUTED_VALUE"""),11)</f>
        <v>11</v>
      </c>
      <c r="J71" s="70">
        <f ca="1">IFERROR(__xludf.DUMMYFUNCTION("""COMPUTED_VALUE"""),226)</f>
        <v>226</v>
      </c>
      <c r="K71" s="70">
        <f ca="1">IFERROR(__xludf.DUMMYFUNCTION("""COMPUTED_VALUE"""),27)</f>
        <v>27</v>
      </c>
      <c r="L71" s="70">
        <f ca="1">IFERROR(__xludf.DUMMYFUNCTION("""COMPUTED_VALUE"""),14)</f>
        <v>14</v>
      </c>
      <c r="M71" s="70">
        <f ca="1">IFERROR(__xludf.DUMMYFUNCTION("""COMPUTED_VALUE"""),14)</f>
        <v>14</v>
      </c>
      <c r="N71" s="72"/>
      <c r="O71" s="72"/>
      <c r="P71" s="72"/>
      <c r="Q71" s="72"/>
      <c r="R71" s="72"/>
      <c r="S71" s="72"/>
      <c r="T71" s="72"/>
      <c r="U71" s="72"/>
      <c r="V71" s="72"/>
      <c r="W71" s="72"/>
      <c r="X71" s="72"/>
      <c r="Y71" s="72"/>
      <c r="Z71" s="72"/>
    </row>
    <row r="72" spans="1:26" ht="13">
      <c r="A72" s="70">
        <f ca="1">IFERROR(__xludf.DUMMYFUNCTION("""COMPUTED_VALUE"""),1)</f>
        <v>1</v>
      </c>
      <c r="B72" s="71" t="str">
        <f ca="1">IFERROR(__xludf.DUMMYFUNCTION("""COMPUTED_VALUE"""),"I.E. CIUDAD LATINA")</f>
        <v>I.E. CIUDAD LATINA</v>
      </c>
      <c r="C72" s="70">
        <f ca="1">IFERROR(__xludf.DUMMYFUNCTION("""COMPUTED_VALUE"""),7)</f>
        <v>7</v>
      </c>
      <c r="D72" s="70">
        <f ca="1">IFERROR(__xludf.DUMMYFUNCTION("""COMPUTED_VALUE"""),0)</f>
        <v>0</v>
      </c>
      <c r="E72" s="70">
        <f ca="1">IFERROR(__xludf.DUMMYFUNCTION("""COMPUTED_VALUE"""),0)</f>
        <v>0</v>
      </c>
      <c r="F72" s="70">
        <f ca="1">IFERROR(__xludf.DUMMYFUNCTION("""COMPUTED_VALUE"""),71)</f>
        <v>71</v>
      </c>
      <c r="G72" s="70">
        <f ca="1">IFERROR(__xludf.DUMMYFUNCTION("""COMPUTED_VALUE"""),93)</f>
        <v>93</v>
      </c>
      <c r="H72" s="70">
        <f ca="1">IFERROR(__xludf.DUMMYFUNCTION("""COMPUTED_VALUE"""),1)</f>
        <v>1</v>
      </c>
      <c r="I72" s="70">
        <f ca="1">IFERROR(__xludf.DUMMYFUNCTION("""COMPUTED_VALUE"""),10)</f>
        <v>10</v>
      </c>
      <c r="J72" s="70">
        <f ca="1">IFERROR(__xludf.DUMMYFUNCTION("""COMPUTED_VALUE"""),215)</f>
        <v>215</v>
      </c>
      <c r="K72" s="70">
        <f ca="1">IFERROR(__xludf.DUMMYFUNCTION("""COMPUTED_VALUE"""),16)</f>
        <v>16</v>
      </c>
      <c r="L72" s="70">
        <f ca="1">IFERROR(__xludf.DUMMYFUNCTION("""COMPUTED_VALUE"""),8)</f>
        <v>8</v>
      </c>
      <c r="M72" s="70">
        <f ca="1">IFERROR(__xludf.DUMMYFUNCTION("""COMPUTED_VALUE"""),16)</f>
        <v>16</v>
      </c>
      <c r="N72" s="72"/>
      <c r="O72" s="72"/>
      <c r="P72" s="72"/>
      <c r="Q72" s="72"/>
      <c r="R72" s="72"/>
      <c r="S72" s="72"/>
      <c r="T72" s="72"/>
      <c r="U72" s="72"/>
      <c r="V72" s="72"/>
      <c r="W72" s="72"/>
      <c r="X72" s="72"/>
      <c r="Y72" s="72"/>
      <c r="Z72" s="72"/>
    </row>
    <row r="73" spans="1:26" ht="13">
      <c r="A73" s="70">
        <f ca="1">IFERROR(__xludf.DUMMYFUNCTION("""COMPUTED_VALUE"""),1)</f>
        <v>1</v>
      </c>
      <c r="B73" s="71" t="str">
        <f ca="1">IFERROR(__xludf.DUMMYFUNCTION("""COMPUTED_VALUE"""),"I.E. CIUDAD LATINA")</f>
        <v>I.E. CIUDAD LATINA</v>
      </c>
      <c r="C73" s="70">
        <f ca="1">IFERROR(__xludf.DUMMYFUNCTION("""COMPUTED_VALUE"""),8)</f>
        <v>8</v>
      </c>
      <c r="D73" s="70">
        <f ca="1">IFERROR(__xludf.DUMMYFUNCTION("""COMPUTED_VALUE"""),0)</f>
        <v>0</v>
      </c>
      <c r="E73" s="70">
        <f ca="1">IFERROR(__xludf.DUMMYFUNCTION("""COMPUTED_VALUE"""),0)</f>
        <v>0</v>
      </c>
      <c r="F73" s="70">
        <f ca="1">IFERROR(__xludf.DUMMYFUNCTION("""COMPUTED_VALUE"""),53)</f>
        <v>53</v>
      </c>
      <c r="G73" s="70">
        <f ca="1">IFERROR(__xludf.DUMMYFUNCTION("""COMPUTED_VALUE"""),104)</f>
        <v>104</v>
      </c>
      <c r="H73" s="70">
        <f ca="1">IFERROR(__xludf.DUMMYFUNCTION("""COMPUTED_VALUE"""),1)</f>
        <v>1</v>
      </c>
      <c r="I73" s="70">
        <f ca="1">IFERROR(__xludf.DUMMYFUNCTION("""COMPUTED_VALUE"""),20)</f>
        <v>20</v>
      </c>
      <c r="J73" s="70">
        <f ca="1">IFERROR(__xludf.DUMMYFUNCTION("""COMPUTED_VALUE"""),222)</f>
        <v>222</v>
      </c>
      <c r="K73" s="70">
        <f ca="1">IFERROR(__xludf.DUMMYFUNCTION("""COMPUTED_VALUE"""),15)</f>
        <v>15</v>
      </c>
      <c r="L73" s="70">
        <f ca="1">IFERROR(__xludf.DUMMYFUNCTION("""COMPUTED_VALUE"""),11)</f>
        <v>11</v>
      </c>
      <c r="M73" s="70">
        <f ca="1">IFERROR(__xludf.DUMMYFUNCTION("""COMPUTED_VALUE"""),18)</f>
        <v>18</v>
      </c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</row>
    <row r="74" spans="1:26" ht="13">
      <c r="A74" s="70">
        <f ca="1">IFERROR(__xludf.DUMMYFUNCTION("""COMPUTED_VALUE"""),1)</f>
        <v>1</v>
      </c>
      <c r="B74" s="71" t="str">
        <f ca="1">IFERROR(__xludf.DUMMYFUNCTION("""COMPUTED_VALUE"""),"I.E. CIUDAD LATINA")</f>
        <v>I.E. CIUDAD LATINA</v>
      </c>
      <c r="C74" s="70">
        <f ca="1">IFERROR(__xludf.DUMMYFUNCTION("""COMPUTED_VALUE"""),9)</f>
        <v>9</v>
      </c>
      <c r="D74" s="70">
        <f ca="1">IFERROR(__xludf.DUMMYFUNCTION("""COMPUTED_VALUE"""),0)</f>
        <v>0</v>
      </c>
      <c r="E74" s="70">
        <f ca="1">IFERROR(__xludf.DUMMYFUNCTION("""COMPUTED_VALUE"""),0)</f>
        <v>0</v>
      </c>
      <c r="F74" s="70">
        <f ca="1">IFERROR(__xludf.DUMMYFUNCTION("""COMPUTED_VALUE"""),63)</f>
        <v>63</v>
      </c>
      <c r="G74" s="70">
        <f ca="1">IFERROR(__xludf.DUMMYFUNCTION("""COMPUTED_VALUE"""),104)</f>
        <v>104</v>
      </c>
      <c r="H74" s="70">
        <f ca="1">IFERROR(__xludf.DUMMYFUNCTION("""COMPUTED_VALUE"""),2)</f>
        <v>2</v>
      </c>
      <c r="I74" s="70">
        <f ca="1">IFERROR(__xludf.DUMMYFUNCTION("""COMPUTED_VALUE"""),16)</f>
        <v>16</v>
      </c>
      <c r="J74" s="70">
        <f ca="1">IFERROR(__xludf.DUMMYFUNCTION("""COMPUTED_VALUE"""),227)</f>
        <v>227</v>
      </c>
      <c r="K74" s="70">
        <f ca="1">IFERROR(__xludf.DUMMYFUNCTION("""COMPUTED_VALUE"""),25)</f>
        <v>25</v>
      </c>
      <c r="L74" s="70">
        <f ca="1">IFERROR(__xludf.DUMMYFUNCTION("""COMPUTED_VALUE"""),11)</f>
        <v>11</v>
      </c>
      <c r="M74" s="70">
        <f ca="1">IFERROR(__xludf.DUMMYFUNCTION("""COMPUTED_VALUE"""),6)</f>
        <v>6</v>
      </c>
      <c r="N74" s="72"/>
      <c r="O74" s="72"/>
      <c r="P74" s="72"/>
      <c r="Q74" s="72"/>
      <c r="R74" s="72"/>
      <c r="S74" s="72"/>
      <c r="T74" s="72"/>
      <c r="U74" s="72"/>
      <c r="V74" s="72"/>
      <c r="W74" s="72"/>
      <c r="X74" s="72"/>
      <c r="Y74" s="72"/>
      <c r="Z74" s="72"/>
    </row>
    <row r="75" spans="1:26" ht="13">
      <c r="A75" s="70">
        <f ca="1">IFERROR(__xludf.DUMMYFUNCTION("""COMPUTED_VALUE"""),1)</f>
        <v>1</v>
      </c>
      <c r="B75" s="71" t="str">
        <f ca="1">IFERROR(__xludf.DUMMYFUNCTION("""COMPUTED_VALUE"""),"I.E. CIUDAD LATINA")</f>
        <v>I.E. CIUDAD LATINA</v>
      </c>
      <c r="C75" s="70">
        <f ca="1">IFERROR(__xludf.DUMMYFUNCTION("""COMPUTED_VALUE"""),10)</f>
        <v>10</v>
      </c>
      <c r="D75" s="70">
        <f ca="1">IFERROR(__xludf.DUMMYFUNCTION("""COMPUTED_VALUE"""),0)</f>
        <v>0</v>
      </c>
      <c r="E75" s="70">
        <f ca="1">IFERROR(__xludf.DUMMYFUNCTION("""COMPUTED_VALUE"""),0)</f>
        <v>0</v>
      </c>
      <c r="F75" s="70">
        <f ca="1">IFERROR(__xludf.DUMMYFUNCTION("""COMPUTED_VALUE"""),69)</f>
        <v>69</v>
      </c>
      <c r="G75" s="70">
        <f ca="1">IFERROR(__xludf.DUMMYFUNCTION("""COMPUTED_VALUE"""),112)</f>
        <v>112</v>
      </c>
      <c r="H75" s="70">
        <f ca="1">IFERROR(__xludf.DUMMYFUNCTION("""COMPUTED_VALUE"""),0)</f>
        <v>0</v>
      </c>
      <c r="I75" s="70">
        <f ca="1">IFERROR(__xludf.DUMMYFUNCTION("""COMPUTED_VALUE"""),18)</f>
        <v>18</v>
      </c>
      <c r="J75" s="70">
        <f ca="1">IFERROR(__xludf.DUMMYFUNCTION("""COMPUTED_VALUE"""),244)</f>
        <v>244</v>
      </c>
      <c r="K75" s="70">
        <f ca="1">IFERROR(__xludf.DUMMYFUNCTION("""COMPUTED_VALUE"""),23)</f>
        <v>23</v>
      </c>
      <c r="L75" s="70">
        <f ca="1">IFERROR(__xludf.DUMMYFUNCTION("""COMPUTED_VALUE"""),18)</f>
        <v>18</v>
      </c>
      <c r="M75" s="70">
        <f ca="1">IFERROR(__xludf.DUMMYFUNCTION("""COMPUTED_VALUE"""),4)</f>
        <v>4</v>
      </c>
      <c r="N75" s="72"/>
      <c r="O75" s="72"/>
      <c r="P75" s="72"/>
      <c r="Q75" s="72"/>
      <c r="R75" s="72"/>
      <c r="S75" s="72"/>
      <c r="T75" s="72"/>
      <c r="U75" s="72"/>
      <c r="V75" s="72"/>
      <c r="W75" s="72"/>
      <c r="X75" s="72"/>
      <c r="Y75" s="72"/>
      <c r="Z75" s="72"/>
    </row>
    <row r="76" spans="1:26" ht="13">
      <c r="A76" s="70">
        <f ca="1">IFERROR(__xludf.DUMMYFUNCTION("""COMPUTED_VALUE"""),1)</f>
        <v>1</v>
      </c>
      <c r="B76" s="71" t="str">
        <f ca="1">IFERROR(__xludf.DUMMYFUNCTION("""COMPUTED_VALUE"""),"I.E. CIUDAD LATINA")</f>
        <v>I.E. CIUDAD LATINA</v>
      </c>
      <c r="C76" s="70">
        <f ca="1">IFERROR(__xludf.DUMMYFUNCTION("""COMPUTED_VALUE"""),11)</f>
        <v>11</v>
      </c>
      <c r="D76" s="70">
        <f ca="1">IFERROR(__xludf.DUMMYFUNCTION("""COMPUTED_VALUE"""),0)</f>
        <v>0</v>
      </c>
      <c r="E76" s="70">
        <f ca="1">IFERROR(__xludf.DUMMYFUNCTION("""COMPUTED_VALUE"""),0)</f>
        <v>0</v>
      </c>
      <c r="F76" s="70">
        <f ca="1">IFERROR(__xludf.DUMMYFUNCTION("""COMPUTED_VALUE"""),80)</f>
        <v>80</v>
      </c>
      <c r="G76" s="70">
        <f ca="1">IFERROR(__xludf.DUMMYFUNCTION("""COMPUTED_VALUE"""),116)</f>
        <v>116</v>
      </c>
      <c r="H76" s="70">
        <f ca="1">IFERROR(__xludf.DUMMYFUNCTION("""COMPUTED_VALUE"""),2)</f>
        <v>2</v>
      </c>
      <c r="I76" s="70">
        <f ca="1">IFERROR(__xludf.DUMMYFUNCTION("""COMPUTED_VALUE"""),17)</f>
        <v>17</v>
      </c>
      <c r="J76" s="70">
        <f ca="1">IFERROR(__xludf.DUMMYFUNCTION("""COMPUTED_VALUE"""),248)</f>
        <v>248</v>
      </c>
      <c r="K76" s="70">
        <f ca="1">IFERROR(__xludf.DUMMYFUNCTION("""COMPUTED_VALUE"""),19)</f>
        <v>19</v>
      </c>
      <c r="L76" s="70">
        <f ca="1">IFERROR(__xludf.DUMMYFUNCTION("""COMPUTED_VALUE"""),9)</f>
        <v>9</v>
      </c>
      <c r="M76" s="70">
        <f ca="1">IFERROR(__xludf.DUMMYFUNCTION("""COMPUTED_VALUE"""),5)</f>
        <v>5</v>
      </c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</row>
    <row r="77" spans="1:26" ht="13">
      <c r="A77" s="70">
        <f ca="1">IFERROR(__xludf.DUMMYFUNCTION("""COMPUTED_VALUE"""),1)</f>
        <v>1</v>
      </c>
      <c r="B77" s="71" t="str">
        <f ca="1">IFERROR(__xludf.DUMMYFUNCTION("""COMPUTED_VALUE"""),"I.E. CIUDAD LATINA")</f>
        <v>I.E. CIUDAD LATINA</v>
      </c>
      <c r="C77" s="70">
        <f ca="1">IFERROR(__xludf.DUMMYFUNCTION("""COMPUTED_VALUE"""),12)</f>
        <v>12</v>
      </c>
      <c r="D77" s="70">
        <f ca="1">IFERROR(__xludf.DUMMYFUNCTION("""COMPUTED_VALUE"""),0)</f>
        <v>0</v>
      </c>
      <c r="E77" s="70">
        <f ca="1">IFERROR(__xludf.DUMMYFUNCTION("""COMPUTED_VALUE"""),0)</f>
        <v>0</v>
      </c>
      <c r="F77" s="70">
        <f ca="1">IFERROR(__xludf.DUMMYFUNCTION("""COMPUTED_VALUE"""),71)</f>
        <v>71</v>
      </c>
      <c r="G77" s="70">
        <f ca="1">IFERROR(__xludf.DUMMYFUNCTION("""COMPUTED_VALUE"""),117)</f>
        <v>117</v>
      </c>
      <c r="H77" s="70">
        <f ca="1">IFERROR(__xludf.DUMMYFUNCTION("""COMPUTED_VALUE"""),0)</f>
        <v>0</v>
      </c>
      <c r="I77" s="70">
        <f ca="1">IFERROR(__xludf.DUMMYFUNCTION("""COMPUTED_VALUE"""),21)</f>
        <v>21</v>
      </c>
      <c r="J77" s="70">
        <f ca="1">IFERROR(__xludf.DUMMYFUNCTION("""COMPUTED_VALUE"""),244)</f>
        <v>244</v>
      </c>
      <c r="K77" s="70">
        <f ca="1">IFERROR(__xludf.DUMMYFUNCTION("""COMPUTED_VALUE"""),20)</f>
        <v>20</v>
      </c>
      <c r="L77" s="70">
        <f ca="1">IFERROR(__xludf.DUMMYFUNCTION("""COMPUTED_VALUE"""),9)</f>
        <v>9</v>
      </c>
      <c r="M77" s="70">
        <f ca="1">IFERROR(__xludf.DUMMYFUNCTION("""COMPUTED_VALUE"""),6)</f>
        <v>6</v>
      </c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</row>
    <row r="78" spans="1:26" ht="13">
      <c r="A78" s="70">
        <f ca="1">IFERROR(__xludf.DUMMYFUNCTION("""COMPUTED_VALUE"""),1)</f>
        <v>1</v>
      </c>
      <c r="B78" s="71" t="str">
        <f ca="1">IFERROR(__xludf.DUMMYFUNCTION("""COMPUTED_VALUE"""),"I.E. CIUDAD LATINA")</f>
        <v>I.E. CIUDAD LATINA</v>
      </c>
      <c r="C78" s="70">
        <f ca="1">IFERROR(__xludf.DUMMYFUNCTION("""COMPUTED_VALUE"""),13)</f>
        <v>13</v>
      </c>
      <c r="D78" s="70">
        <f ca="1">IFERROR(__xludf.DUMMYFUNCTION("""COMPUTED_VALUE"""),0)</f>
        <v>0</v>
      </c>
      <c r="E78" s="70">
        <f ca="1">IFERROR(__xludf.DUMMYFUNCTION("""COMPUTED_VALUE"""),0)</f>
        <v>0</v>
      </c>
      <c r="F78" s="70">
        <f ca="1">IFERROR(__xludf.DUMMYFUNCTION("""COMPUTED_VALUE"""),64)</f>
        <v>64</v>
      </c>
      <c r="G78" s="70">
        <f ca="1">IFERROR(__xludf.DUMMYFUNCTION("""COMPUTED_VALUE"""),77)</f>
        <v>77</v>
      </c>
      <c r="H78" s="70">
        <f ca="1">IFERROR(__xludf.DUMMYFUNCTION("""COMPUTED_VALUE"""),2)</f>
        <v>2</v>
      </c>
      <c r="I78" s="70">
        <f ca="1">IFERROR(__xludf.DUMMYFUNCTION("""COMPUTED_VALUE"""),15)</f>
        <v>15</v>
      </c>
      <c r="J78" s="70">
        <f ca="1">IFERROR(__xludf.DUMMYFUNCTION("""COMPUTED_VALUE"""),206)</f>
        <v>206</v>
      </c>
      <c r="K78" s="70">
        <f ca="1">IFERROR(__xludf.DUMMYFUNCTION("""COMPUTED_VALUE"""),26)</f>
        <v>26</v>
      </c>
      <c r="L78" s="70">
        <f ca="1">IFERROR(__xludf.DUMMYFUNCTION("""COMPUTED_VALUE"""),9)</f>
        <v>9</v>
      </c>
      <c r="M78" s="70">
        <f ca="1">IFERROR(__xludf.DUMMYFUNCTION("""COMPUTED_VALUE"""),13)</f>
        <v>13</v>
      </c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</row>
    <row r="79" spans="1:26" ht="13">
      <c r="A79" s="70">
        <f ca="1">IFERROR(__xludf.DUMMYFUNCTION("""COMPUTED_VALUE"""),1)</f>
        <v>1</v>
      </c>
      <c r="B79" s="71" t="str">
        <f ca="1">IFERROR(__xludf.DUMMYFUNCTION("""COMPUTED_VALUE"""),"I.E. CIUDAD LATINA")</f>
        <v>I.E. CIUDAD LATINA</v>
      </c>
      <c r="C79" s="70">
        <f ca="1">IFERROR(__xludf.DUMMYFUNCTION("""COMPUTED_VALUE"""),14)</f>
        <v>14</v>
      </c>
      <c r="D79" s="70">
        <f ca="1">IFERROR(__xludf.DUMMYFUNCTION("""COMPUTED_VALUE"""),0)</f>
        <v>0</v>
      </c>
      <c r="E79" s="70">
        <f ca="1">IFERROR(__xludf.DUMMYFUNCTION("""COMPUTED_VALUE"""),0)</f>
        <v>0</v>
      </c>
      <c r="F79" s="70">
        <f ca="1">IFERROR(__xludf.DUMMYFUNCTION("""COMPUTED_VALUE"""),75)</f>
        <v>75</v>
      </c>
      <c r="G79" s="70">
        <f ca="1">IFERROR(__xludf.DUMMYFUNCTION("""COMPUTED_VALUE"""),102)</f>
        <v>102</v>
      </c>
      <c r="H79" s="70">
        <f ca="1">IFERROR(__xludf.DUMMYFUNCTION("""COMPUTED_VALUE"""),1)</f>
        <v>1</v>
      </c>
      <c r="I79" s="70">
        <f ca="1">IFERROR(__xludf.DUMMYFUNCTION("""COMPUTED_VALUE"""),16)</f>
        <v>16</v>
      </c>
      <c r="J79" s="70">
        <f ca="1">IFERROR(__xludf.DUMMYFUNCTION("""COMPUTED_VALUE"""),213)</f>
        <v>213</v>
      </c>
      <c r="K79" s="70">
        <f ca="1">IFERROR(__xludf.DUMMYFUNCTION("""COMPUTED_VALUE"""),13)</f>
        <v>13</v>
      </c>
      <c r="L79" s="70">
        <f ca="1">IFERROR(__xludf.DUMMYFUNCTION("""COMPUTED_VALUE"""),3)</f>
        <v>3</v>
      </c>
      <c r="M79" s="70">
        <f ca="1">IFERROR(__xludf.DUMMYFUNCTION("""COMPUTED_VALUE"""),3)</f>
        <v>3</v>
      </c>
      <c r="N79" s="72"/>
      <c r="O79" s="72"/>
      <c r="P79" s="72"/>
      <c r="Q79" s="72"/>
      <c r="R79" s="72"/>
      <c r="S79" s="72"/>
      <c r="T79" s="72"/>
      <c r="U79" s="72"/>
      <c r="V79" s="72"/>
      <c r="W79" s="72"/>
      <c r="X79" s="72"/>
      <c r="Y79" s="72"/>
      <c r="Z79" s="72"/>
    </row>
    <row r="80" spans="1:26" ht="13">
      <c r="A80" s="70">
        <f ca="1">IFERROR(__xludf.DUMMYFUNCTION("""COMPUTED_VALUE"""),1)</f>
        <v>1</v>
      </c>
      <c r="B80" s="71" t="str">
        <f ca="1">IFERROR(__xludf.DUMMYFUNCTION("""COMPUTED_VALUE"""),"I.E. CIUDAD LATINA")</f>
        <v>I.E. CIUDAD LATINA</v>
      </c>
      <c r="C80" s="70">
        <f ca="1">IFERROR(__xludf.DUMMYFUNCTION("""COMPUTED_VALUE"""),15)</f>
        <v>15</v>
      </c>
      <c r="D80" s="70">
        <f ca="1">IFERROR(__xludf.DUMMYFUNCTION("""COMPUTED_VALUE"""),0)</f>
        <v>0</v>
      </c>
      <c r="E80" s="70">
        <f ca="1">IFERROR(__xludf.DUMMYFUNCTION("""COMPUTED_VALUE"""),0)</f>
        <v>0</v>
      </c>
      <c r="F80" s="70">
        <f ca="1">IFERROR(__xludf.DUMMYFUNCTION("""COMPUTED_VALUE"""),74)</f>
        <v>74</v>
      </c>
      <c r="G80" s="70">
        <f ca="1">IFERROR(__xludf.DUMMYFUNCTION("""COMPUTED_VALUE"""),97)</f>
        <v>97</v>
      </c>
      <c r="H80" s="70">
        <f ca="1">IFERROR(__xludf.DUMMYFUNCTION("""COMPUTED_VALUE"""),3)</f>
        <v>3</v>
      </c>
      <c r="I80" s="70">
        <f ca="1">IFERROR(__xludf.DUMMYFUNCTION("""COMPUTED_VALUE"""),17)</f>
        <v>17</v>
      </c>
      <c r="J80" s="70">
        <f ca="1">IFERROR(__xludf.DUMMYFUNCTION("""COMPUTED_VALUE"""),227)</f>
        <v>227</v>
      </c>
      <c r="K80" s="70">
        <f ca="1">IFERROR(__xludf.DUMMYFUNCTION("""COMPUTED_VALUE"""),23)</f>
        <v>23</v>
      </c>
      <c r="L80" s="70">
        <f ca="1">IFERROR(__xludf.DUMMYFUNCTION("""COMPUTED_VALUE"""),10)</f>
        <v>10</v>
      </c>
      <c r="M80" s="70">
        <f ca="1">IFERROR(__xludf.DUMMYFUNCTION("""COMPUTED_VALUE"""),3)</f>
        <v>3</v>
      </c>
      <c r="N80" s="72"/>
      <c r="O80" s="72"/>
      <c r="P80" s="72"/>
      <c r="Q80" s="72"/>
      <c r="R80" s="72"/>
      <c r="S80" s="72"/>
      <c r="T80" s="72"/>
      <c r="U80" s="72"/>
      <c r="V80" s="72"/>
      <c r="W80" s="72"/>
      <c r="X80" s="72"/>
      <c r="Y80" s="72"/>
      <c r="Z80" s="72"/>
    </row>
    <row r="81" spans="1:26" ht="13">
      <c r="A81" s="70">
        <f ca="1">IFERROR(__xludf.DUMMYFUNCTION("""COMPUTED_VALUE"""),1)</f>
        <v>1</v>
      </c>
      <c r="B81" s="71" t="str">
        <f ca="1">IFERROR(__xludf.DUMMYFUNCTION("""COMPUTED_VALUE"""),"I.E. CIUDAD LATINA")</f>
        <v>I.E. CIUDAD LATINA</v>
      </c>
      <c r="C81" s="70">
        <f ca="1">IFERROR(__xludf.DUMMYFUNCTION("""COMPUTED_VALUE"""),16)</f>
        <v>16</v>
      </c>
      <c r="D81" s="70">
        <f ca="1">IFERROR(__xludf.DUMMYFUNCTION("""COMPUTED_VALUE"""),0)</f>
        <v>0</v>
      </c>
      <c r="E81" s="70">
        <f ca="1">IFERROR(__xludf.DUMMYFUNCTION("""COMPUTED_VALUE"""),0)</f>
        <v>0</v>
      </c>
      <c r="F81" s="70">
        <f ca="1">IFERROR(__xludf.DUMMYFUNCTION("""COMPUTED_VALUE"""),44)</f>
        <v>44</v>
      </c>
      <c r="G81" s="70">
        <f ca="1">IFERROR(__xludf.DUMMYFUNCTION("""COMPUTED_VALUE"""),54)</f>
        <v>54</v>
      </c>
      <c r="H81" s="70">
        <f ca="1">IFERROR(__xludf.DUMMYFUNCTION("""COMPUTED_VALUE"""),0)</f>
        <v>0</v>
      </c>
      <c r="I81" s="70">
        <f ca="1">IFERROR(__xludf.DUMMYFUNCTION("""COMPUTED_VALUE"""),6)</f>
        <v>6</v>
      </c>
      <c r="J81" s="70">
        <f ca="1">IFERROR(__xludf.DUMMYFUNCTION("""COMPUTED_VALUE"""),128)</f>
        <v>128</v>
      </c>
      <c r="K81" s="70">
        <f ca="1">IFERROR(__xludf.DUMMYFUNCTION("""COMPUTED_VALUE"""),18)</f>
        <v>18</v>
      </c>
      <c r="L81" s="70">
        <f ca="1">IFERROR(__xludf.DUMMYFUNCTION("""COMPUTED_VALUE"""),4)</f>
        <v>4</v>
      </c>
      <c r="M81" s="70">
        <f ca="1">IFERROR(__xludf.DUMMYFUNCTION("""COMPUTED_VALUE"""),2)</f>
        <v>2</v>
      </c>
      <c r="N81" s="72"/>
      <c r="O81" s="72"/>
      <c r="P81" s="72"/>
      <c r="Q81" s="72"/>
      <c r="R81" s="72"/>
      <c r="S81" s="72"/>
      <c r="T81" s="72"/>
      <c r="U81" s="72"/>
      <c r="V81" s="72"/>
      <c r="W81" s="72"/>
      <c r="X81" s="72"/>
      <c r="Y81" s="72"/>
      <c r="Z81" s="72"/>
    </row>
    <row r="82" spans="1:26" ht="13">
      <c r="A82" s="70">
        <f ca="1">IFERROR(__xludf.DUMMYFUNCTION("""COMPUTED_VALUE"""),1)</f>
        <v>1</v>
      </c>
      <c r="B82" s="71" t="str">
        <f ca="1">IFERROR(__xludf.DUMMYFUNCTION("""COMPUTED_VALUE"""),"I.E. CIUDAD LATINA")</f>
        <v>I.E. CIUDAD LATINA</v>
      </c>
      <c r="C82" s="70">
        <f ca="1">IFERROR(__xludf.DUMMYFUNCTION("""COMPUTED_VALUE"""),17)</f>
        <v>17</v>
      </c>
      <c r="D82" s="70">
        <f ca="1">IFERROR(__xludf.DUMMYFUNCTION("""COMPUTED_VALUE"""),0)</f>
        <v>0</v>
      </c>
      <c r="E82" s="70">
        <f ca="1">IFERROR(__xludf.DUMMYFUNCTION("""COMPUTED_VALUE"""),0)</f>
        <v>0</v>
      </c>
      <c r="F82" s="70">
        <f ca="1">IFERROR(__xludf.DUMMYFUNCTION("""COMPUTED_VALUE"""),79)</f>
        <v>79</v>
      </c>
      <c r="G82" s="70">
        <f ca="1">IFERROR(__xludf.DUMMYFUNCTION("""COMPUTED_VALUE"""),69)</f>
        <v>69</v>
      </c>
      <c r="H82" s="70">
        <f ca="1">IFERROR(__xludf.DUMMYFUNCTION("""COMPUTED_VALUE"""),1)</f>
        <v>1</v>
      </c>
      <c r="I82" s="70">
        <f ca="1">IFERROR(__xludf.DUMMYFUNCTION("""COMPUTED_VALUE"""),18)</f>
        <v>18</v>
      </c>
      <c r="J82" s="70">
        <f ca="1">IFERROR(__xludf.DUMMYFUNCTION("""COMPUTED_VALUE"""),204)</f>
        <v>204</v>
      </c>
      <c r="K82" s="70">
        <f ca="1">IFERROR(__xludf.DUMMYFUNCTION("""COMPUTED_VALUE"""),26)</f>
        <v>26</v>
      </c>
      <c r="L82" s="70">
        <f ca="1">IFERROR(__xludf.DUMMYFUNCTION("""COMPUTED_VALUE"""),10)</f>
        <v>10</v>
      </c>
      <c r="M82" s="70">
        <f ca="1">IFERROR(__xludf.DUMMYFUNCTION("""COMPUTED_VALUE"""),1)</f>
        <v>1</v>
      </c>
      <c r="N82" s="72"/>
      <c r="O82" s="72"/>
      <c r="P82" s="72"/>
      <c r="Q82" s="72"/>
      <c r="R82" s="72"/>
      <c r="S82" s="72"/>
      <c r="T82" s="72"/>
      <c r="U82" s="72"/>
      <c r="V82" s="72"/>
      <c r="W82" s="72"/>
      <c r="X82" s="72"/>
      <c r="Y82" s="72"/>
      <c r="Z82" s="72"/>
    </row>
    <row r="83" spans="1:26" ht="13">
      <c r="A83" s="70">
        <f ca="1">IFERROR(__xludf.DUMMYFUNCTION("""COMPUTED_VALUE"""),1)</f>
        <v>1</v>
      </c>
      <c r="B83" s="71" t="str">
        <f ca="1">IFERROR(__xludf.DUMMYFUNCTION("""COMPUTED_VALUE"""),"I.E. CIUDAD LATINA")</f>
        <v>I.E. CIUDAD LATINA</v>
      </c>
      <c r="C83" s="70">
        <f ca="1">IFERROR(__xludf.DUMMYFUNCTION("""COMPUTED_VALUE"""),18)</f>
        <v>18</v>
      </c>
      <c r="D83" s="70">
        <f ca="1">IFERROR(__xludf.DUMMYFUNCTION("""COMPUTED_VALUE"""),0)</f>
        <v>0</v>
      </c>
      <c r="E83" s="70">
        <f ca="1">IFERROR(__xludf.DUMMYFUNCTION("""COMPUTED_VALUE"""),0)</f>
        <v>0</v>
      </c>
      <c r="F83" s="70">
        <f ca="1">IFERROR(__xludf.DUMMYFUNCTION("""COMPUTED_VALUE"""),80)</f>
        <v>80</v>
      </c>
      <c r="G83" s="70">
        <f ca="1">IFERROR(__xludf.DUMMYFUNCTION("""COMPUTED_VALUE"""),71)</f>
        <v>71</v>
      </c>
      <c r="H83" s="70">
        <f ca="1">IFERROR(__xludf.DUMMYFUNCTION("""COMPUTED_VALUE"""),0)</f>
        <v>0</v>
      </c>
      <c r="I83" s="70">
        <f ca="1">IFERROR(__xludf.DUMMYFUNCTION("""COMPUTED_VALUE"""),28)</f>
        <v>28</v>
      </c>
      <c r="J83" s="70">
        <f ca="1">IFERROR(__xludf.DUMMYFUNCTION("""COMPUTED_VALUE"""),219)</f>
        <v>219</v>
      </c>
      <c r="K83" s="70">
        <f ca="1">IFERROR(__xludf.DUMMYFUNCTION("""COMPUTED_VALUE"""),27)</f>
        <v>27</v>
      </c>
      <c r="L83" s="70">
        <f ca="1">IFERROR(__xludf.DUMMYFUNCTION("""COMPUTED_VALUE"""),13)</f>
        <v>13</v>
      </c>
      <c r="M83" s="70">
        <f ca="1">IFERROR(__xludf.DUMMYFUNCTION("""COMPUTED_VALUE"""),0)</f>
        <v>0</v>
      </c>
      <c r="N83" s="72"/>
      <c r="O83" s="72"/>
      <c r="P83" s="72"/>
      <c r="Q83" s="72"/>
      <c r="R83" s="72"/>
      <c r="S83" s="72"/>
      <c r="T83" s="72"/>
      <c r="U83" s="72"/>
      <c r="V83" s="72"/>
      <c r="W83" s="72"/>
      <c r="X83" s="72"/>
      <c r="Y83" s="72"/>
      <c r="Z83" s="72"/>
    </row>
    <row r="84" spans="1:26" ht="13">
      <c r="A84" s="70">
        <f ca="1">IFERROR(__xludf.DUMMYFUNCTION("""COMPUTED_VALUE"""),1)</f>
        <v>1</v>
      </c>
      <c r="B84" s="71" t="str">
        <f ca="1">IFERROR(__xludf.DUMMYFUNCTION("""COMPUTED_VALUE"""),"I.E. CIUDAD LATINA")</f>
        <v>I.E. CIUDAD LATINA</v>
      </c>
      <c r="C84" s="70">
        <f ca="1">IFERROR(__xludf.DUMMYFUNCTION("""COMPUTED_VALUE"""),19)</f>
        <v>19</v>
      </c>
      <c r="D84" s="70">
        <f ca="1">IFERROR(__xludf.DUMMYFUNCTION("""COMPUTED_VALUE"""),0)</f>
        <v>0</v>
      </c>
      <c r="E84" s="70">
        <f ca="1">IFERROR(__xludf.DUMMYFUNCTION("""COMPUTED_VALUE"""),0)</f>
        <v>0</v>
      </c>
      <c r="F84" s="70">
        <f ca="1">IFERROR(__xludf.DUMMYFUNCTION("""COMPUTED_VALUE"""),91)</f>
        <v>91</v>
      </c>
      <c r="G84" s="70">
        <f ca="1">IFERROR(__xludf.DUMMYFUNCTION("""COMPUTED_VALUE"""),78)</f>
        <v>78</v>
      </c>
      <c r="H84" s="70">
        <f ca="1">IFERROR(__xludf.DUMMYFUNCTION("""COMPUTED_VALUE"""),1)</f>
        <v>1</v>
      </c>
      <c r="I84" s="70">
        <f ca="1">IFERROR(__xludf.DUMMYFUNCTION("""COMPUTED_VALUE"""),32)</f>
        <v>32</v>
      </c>
      <c r="J84" s="70">
        <f ca="1">IFERROR(__xludf.DUMMYFUNCTION("""COMPUTED_VALUE"""),238)</f>
        <v>238</v>
      </c>
      <c r="K84" s="70">
        <f ca="1">IFERROR(__xludf.DUMMYFUNCTION("""COMPUTED_VALUE"""),26)</f>
        <v>26</v>
      </c>
      <c r="L84" s="70">
        <f ca="1">IFERROR(__xludf.DUMMYFUNCTION("""COMPUTED_VALUE"""),9)</f>
        <v>9</v>
      </c>
      <c r="M84" s="70">
        <f ca="1">IFERROR(__xludf.DUMMYFUNCTION("""COMPUTED_VALUE"""),1)</f>
        <v>1</v>
      </c>
      <c r="N84" s="72"/>
      <c r="O84" s="72"/>
      <c r="P84" s="72"/>
      <c r="Q84" s="72"/>
      <c r="R84" s="72"/>
      <c r="S84" s="72"/>
      <c r="T84" s="72"/>
      <c r="U84" s="72"/>
      <c r="V84" s="72"/>
      <c r="W84" s="72"/>
      <c r="X84" s="72"/>
      <c r="Y84" s="72"/>
      <c r="Z84" s="72"/>
    </row>
    <row r="85" spans="1:26" ht="13">
      <c r="A85" s="70">
        <f ca="1">IFERROR(__xludf.DUMMYFUNCTION("""COMPUTED_VALUE"""),1)</f>
        <v>1</v>
      </c>
      <c r="B85" s="71" t="str">
        <f ca="1">IFERROR(__xludf.DUMMYFUNCTION("""COMPUTED_VALUE"""),"I.E. CIUDAD LATINA")</f>
        <v>I.E. CIUDAD LATINA</v>
      </c>
      <c r="C85" s="70">
        <f ca="1">IFERROR(__xludf.DUMMYFUNCTION("""COMPUTED_VALUE"""),20)</f>
        <v>20</v>
      </c>
      <c r="D85" s="70">
        <f ca="1">IFERROR(__xludf.DUMMYFUNCTION("""COMPUTED_VALUE"""),0)</f>
        <v>0</v>
      </c>
      <c r="E85" s="70">
        <f ca="1">IFERROR(__xludf.DUMMYFUNCTION("""COMPUTED_VALUE"""),0)</f>
        <v>0</v>
      </c>
      <c r="F85" s="70">
        <f ca="1">IFERROR(__xludf.DUMMYFUNCTION("""COMPUTED_VALUE"""),56)</f>
        <v>56</v>
      </c>
      <c r="G85" s="70">
        <f ca="1">IFERROR(__xludf.DUMMYFUNCTION("""COMPUTED_VALUE"""),67)</f>
        <v>67</v>
      </c>
      <c r="H85" s="70">
        <f ca="1">IFERROR(__xludf.DUMMYFUNCTION("""COMPUTED_VALUE"""),0)</f>
        <v>0</v>
      </c>
      <c r="I85" s="70">
        <f ca="1">IFERROR(__xludf.DUMMYFUNCTION("""COMPUTED_VALUE"""),6)</f>
        <v>6</v>
      </c>
      <c r="J85" s="70">
        <f ca="1">IFERROR(__xludf.DUMMYFUNCTION("""COMPUTED_VALUE"""),154)</f>
        <v>154</v>
      </c>
      <c r="K85" s="70">
        <f ca="1">IFERROR(__xludf.DUMMYFUNCTION("""COMPUTED_VALUE"""),18)</f>
        <v>18</v>
      </c>
      <c r="L85" s="70">
        <f ca="1">IFERROR(__xludf.DUMMYFUNCTION("""COMPUTED_VALUE"""),4)</f>
        <v>4</v>
      </c>
      <c r="M85" s="70">
        <f ca="1">IFERROR(__xludf.DUMMYFUNCTION("""COMPUTED_VALUE"""),3)</f>
        <v>3</v>
      </c>
      <c r="N85" s="72"/>
      <c r="O85" s="72"/>
      <c r="P85" s="72"/>
      <c r="Q85" s="72"/>
      <c r="R85" s="72"/>
      <c r="S85" s="72"/>
      <c r="T85" s="72"/>
      <c r="U85" s="72"/>
      <c r="V85" s="72"/>
      <c r="W85" s="72"/>
      <c r="X85" s="72"/>
      <c r="Y85" s="72"/>
      <c r="Z85" s="72"/>
    </row>
    <row r="86" spans="1:26" ht="13">
      <c r="A86" s="70">
        <f ca="1">IFERROR(__xludf.DUMMYFUNCTION("""COMPUTED_VALUE"""),1)</f>
        <v>1</v>
      </c>
      <c r="B86" s="71" t="str">
        <f ca="1">IFERROR(__xludf.DUMMYFUNCTION("""COMPUTED_VALUE"""),"I.E. CIUDAD LATINA")</f>
        <v>I.E. CIUDAD LATINA</v>
      </c>
      <c r="C86" s="70">
        <f ca="1">IFERROR(__xludf.DUMMYFUNCTION("""COMPUTED_VALUE"""),21)</f>
        <v>21</v>
      </c>
      <c r="D86" s="70">
        <f ca="1">IFERROR(__xludf.DUMMYFUNCTION("""COMPUTED_VALUE"""),0)</f>
        <v>0</v>
      </c>
      <c r="E86" s="70">
        <f ca="1">IFERROR(__xludf.DUMMYFUNCTION("""COMPUTED_VALUE"""),0)</f>
        <v>0</v>
      </c>
      <c r="F86" s="70">
        <f ca="1">IFERROR(__xludf.DUMMYFUNCTION("""COMPUTED_VALUE"""),41)</f>
        <v>41</v>
      </c>
      <c r="G86" s="70">
        <f ca="1">IFERROR(__xludf.DUMMYFUNCTION("""COMPUTED_VALUE"""),58)</f>
        <v>58</v>
      </c>
      <c r="H86" s="70">
        <f ca="1">IFERROR(__xludf.DUMMYFUNCTION("""COMPUTED_VALUE"""),1)</f>
        <v>1</v>
      </c>
      <c r="I86" s="70">
        <f ca="1">IFERROR(__xludf.DUMMYFUNCTION("""COMPUTED_VALUE"""),20)</f>
        <v>20</v>
      </c>
      <c r="J86" s="70">
        <f ca="1">IFERROR(__xludf.DUMMYFUNCTION("""COMPUTED_VALUE"""),148)</f>
        <v>148</v>
      </c>
      <c r="K86" s="70">
        <f ca="1">IFERROR(__xludf.DUMMYFUNCTION("""COMPUTED_VALUE"""),20)</f>
        <v>20</v>
      </c>
      <c r="L86" s="70">
        <f ca="1">IFERROR(__xludf.DUMMYFUNCTION("""COMPUTED_VALUE"""),7)</f>
        <v>7</v>
      </c>
      <c r="M86" s="70">
        <f ca="1">IFERROR(__xludf.DUMMYFUNCTION("""COMPUTED_VALUE"""),1)</f>
        <v>1</v>
      </c>
      <c r="N86" s="72"/>
      <c r="O86" s="72"/>
      <c r="P86" s="72"/>
      <c r="Q86" s="72"/>
      <c r="R86" s="72"/>
      <c r="S86" s="72"/>
      <c r="T86" s="72"/>
      <c r="U86" s="72"/>
      <c r="V86" s="72"/>
      <c r="W86" s="72"/>
      <c r="X86" s="72"/>
      <c r="Y86" s="72"/>
      <c r="Z86" s="72"/>
    </row>
    <row r="87" spans="1:26" ht="13">
      <c r="A87" s="70">
        <f ca="1">IFERROR(__xludf.DUMMYFUNCTION("""COMPUTED_VALUE"""),1)</f>
        <v>1</v>
      </c>
      <c r="B87" s="71" t="str">
        <f ca="1">IFERROR(__xludf.DUMMYFUNCTION("""COMPUTED_VALUE"""),"I.E. CIUDAD LATINA")</f>
        <v>I.E. CIUDAD LATINA</v>
      </c>
      <c r="C87" s="70">
        <f ca="1">IFERROR(__xludf.DUMMYFUNCTION("""COMPUTED_VALUE"""),22)</f>
        <v>22</v>
      </c>
      <c r="D87" s="70">
        <f ca="1">IFERROR(__xludf.DUMMYFUNCTION("""COMPUTED_VALUE"""),0)</f>
        <v>0</v>
      </c>
      <c r="E87" s="70">
        <f ca="1">IFERROR(__xludf.DUMMYFUNCTION("""COMPUTED_VALUE"""),0)</f>
        <v>0</v>
      </c>
      <c r="F87" s="70">
        <f ca="1">IFERROR(__xludf.DUMMYFUNCTION("""COMPUTED_VALUE"""),40)</f>
        <v>40</v>
      </c>
      <c r="G87" s="70">
        <f ca="1">IFERROR(__xludf.DUMMYFUNCTION("""COMPUTED_VALUE"""),28)</f>
        <v>28</v>
      </c>
      <c r="H87" s="70">
        <f ca="1">IFERROR(__xludf.DUMMYFUNCTION("""COMPUTED_VALUE"""),0)</f>
        <v>0</v>
      </c>
      <c r="I87" s="70">
        <f ca="1">IFERROR(__xludf.DUMMYFUNCTION("""COMPUTED_VALUE"""),16)</f>
        <v>16</v>
      </c>
      <c r="J87" s="70">
        <f ca="1">IFERROR(__xludf.DUMMYFUNCTION("""COMPUTED_VALUE"""),110)</f>
        <v>110</v>
      </c>
      <c r="K87" s="70">
        <f ca="1">IFERROR(__xludf.DUMMYFUNCTION("""COMPUTED_VALUE"""),21)</f>
        <v>21</v>
      </c>
      <c r="L87" s="70">
        <f ca="1">IFERROR(__xludf.DUMMYFUNCTION("""COMPUTED_VALUE"""),3)</f>
        <v>3</v>
      </c>
      <c r="M87" s="70">
        <f ca="1">IFERROR(__xludf.DUMMYFUNCTION("""COMPUTED_VALUE"""),2)</f>
        <v>2</v>
      </c>
      <c r="N87" s="72"/>
      <c r="O87" s="72"/>
      <c r="P87" s="72"/>
      <c r="Q87" s="72"/>
      <c r="R87" s="72"/>
      <c r="S87" s="72"/>
      <c r="T87" s="72"/>
      <c r="U87" s="72"/>
      <c r="V87" s="72"/>
      <c r="W87" s="72"/>
      <c r="X87" s="72"/>
      <c r="Y87" s="72"/>
      <c r="Z87" s="72"/>
    </row>
    <row r="88" spans="1:26" ht="13">
      <c r="A88" s="70">
        <f ca="1">IFERROR(__xludf.DUMMYFUNCTION("""COMPUTED_VALUE"""),1)</f>
        <v>1</v>
      </c>
      <c r="B88" s="71" t="str">
        <f ca="1">IFERROR(__xludf.DUMMYFUNCTION("""COMPUTED_VALUE"""),"I.E. CIUDAD LATINA")</f>
        <v>I.E. CIUDAD LATINA</v>
      </c>
      <c r="C88" s="70">
        <f ca="1">IFERROR(__xludf.DUMMYFUNCTION("""COMPUTED_VALUE"""),23)</f>
        <v>23</v>
      </c>
      <c r="D88" s="70">
        <f ca="1">IFERROR(__xludf.DUMMYFUNCTION("""COMPUTED_VALUE"""),0)</f>
        <v>0</v>
      </c>
      <c r="E88" s="70">
        <f ca="1">IFERROR(__xludf.DUMMYFUNCTION("""COMPUTED_VALUE"""),0)</f>
        <v>0</v>
      </c>
      <c r="F88" s="70">
        <f ca="1">IFERROR(__xludf.DUMMYFUNCTION("""COMPUTED_VALUE"""),55)</f>
        <v>55</v>
      </c>
      <c r="G88" s="70">
        <f ca="1">IFERROR(__xludf.DUMMYFUNCTION("""COMPUTED_VALUE"""),54)</f>
        <v>54</v>
      </c>
      <c r="H88" s="70">
        <f ca="1">IFERROR(__xludf.DUMMYFUNCTION("""COMPUTED_VALUE"""),0)</f>
        <v>0</v>
      </c>
      <c r="I88" s="70">
        <f ca="1">IFERROR(__xludf.DUMMYFUNCTION("""COMPUTED_VALUE"""),9)</f>
        <v>9</v>
      </c>
      <c r="J88" s="70">
        <f ca="1">IFERROR(__xludf.DUMMYFUNCTION("""COMPUTED_VALUE"""),142)</f>
        <v>142</v>
      </c>
      <c r="K88" s="70">
        <f ca="1">IFERROR(__xludf.DUMMYFUNCTION("""COMPUTED_VALUE"""),16)</f>
        <v>16</v>
      </c>
      <c r="L88" s="70">
        <f ca="1">IFERROR(__xludf.DUMMYFUNCTION("""COMPUTED_VALUE"""),8)</f>
        <v>8</v>
      </c>
      <c r="M88" s="70">
        <f ca="1">IFERROR(__xludf.DUMMYFUNCTION("""COMPUTED_VALUE"""),0)</f>
        <v>0</v>
      </c>
      <c r="N88" s="72"/>
      <c r="O88" s="72"/>
      <c r="P88" s="72"/>
      <c r="Q88" s="72"/>
      <c r="R88" s="72"/>
      <c r="S88" s="72"/>
      <c r="T88" s="72"/>
      <c r="U88" s="72"/>
      <c r="V88" s="72"/>
      <c r="W88" s="72"/>
      <c r="X88" s="72"/>
      <c r="Y88" s="72"/>
      <c r="Z88" s="72"/>
    </row>
    <row r="89" spans="1:26" ht="13">
      <c r="A89" s="70">
        <f ca="1">IFERROR(__xludf.DUMMYFUNCTION("""COMPUTED_VALUE"""),1)</f>
        <v>1</v>
      </c>
      <c r="B89" s="71" t="str">
        <f ca="1">IFERROR(__xludf.DUMMYFUNCTION("""COMPUTED_VALUE"""),"I.E. CIUDAD LATINA")</f>
        <v>I.E. CIUDAD LATINA</v>
      </c>
      <c r="C89" s="70">
        <f ca="1">IFERROR(__xludf.DUMMYFUNCTION("""COMPUTED_VALUE"""),24)</f>
        <v>24</v>
      </c>
      <c r="D89" s="70">
        <f ca="1">IFERROR(__xludf.DUMMYFUNCTION("""COMPUTED_VALUE"""),0)</f>
        <v>0</v>
      </c>
      <c r="E89" s="70">
        <f ca="1">IFERROR(__xludf.DUMMYFUNCTION("""COMPUTED_VALUE"""),0)</f>
        <v>0</v>
      </c>
      <c r="F89" s="70">
        <f ca="1">IFERROR(__xludf.DUMMYFUNCTION("""COMPUTED_VALUE"""),15)</f>
        <v>15</v>
      </c>
      <c r="G89" s="70">
        <f ca="1">IFERROR(__xludf.DUMMYFUNCTION("""COMPUTED_VALUE"""),15)</f>
        <v>15</v>
      </c>
      <c r="H89" s="70">
        <f ca="1">IFERROR(__xludf.DUMMYFUNCTION("""COMPUTED_VALUE"""),0)</f>
        <v>0</v>
      </c>
      <c r="I89" s="70">
        <f ca="1">IFERROR(__xludf.DUMMYFUNCTION("""COMPUTED_VALUE"""),5)</f>
        <v>5</v>
      </c>
      <c r="J89" s="70">
        <f ca="1">IFERROR(__xludf.DUMMYFUNCTION("""COMPUTED_VALUE"""),46)</f>
        <v>46</v>
      </c>
      <c r="K89" s="70">
        <f ca="1">IFERROR(__xludf.DUMMYFUNCTION("""COMPUTED_VALUE"""),10)</f>
        <v>10</v>
      </c>
      <c r="L89" s="70">
        <f ca="1">IFERROR(__xludf.DUMMYFUNCTION("""COMPUTED_VALUE"""),0)</f>
        <v>0</v>
      </c>
      <c r="M89" s="70">
        <f ca="1">IFERROR(__xludf.DUMMYFUNCTION("""COMPUTED_VALUE"""),1)</f>
        <v>1</v>
      </c>
      <c r="N89" s="72"/>
      <c r="O89" s="72"/>
      <c r="P89" s="72"/>
      <c r="Q89" s="72"/>
      <c r="R89" s="72"/>
      <c r="S89" s="72"/>
      <c r="T89" s="72"/>
      <c r="U89" s="72"/>
      <c r="V89" s="72"/>
      <c r="W89" s="72"/>
      <c r="X89" s="72"/>
      <c r="Y89" s="72"/>
      <c r="Z89" s="72"/>
    </row>
    <row r="90" spans="1:26" ht="13">
      <c r="A90" s="70">
        <f ca="1">IFERROR(__xludf.DUMMYFUNCTION("""COMPUTED_VALUE"""),1)</f>
        <v>1</v>
      </c>
      <c r="B90" s="71" t="str">
        <f ca="1">IFERROR(__xludf.DUMMYFUNCTION("""COMPUTED_VALUE"""),"IE. NUEVO COMPARTIR")</f>
        <v>IE. NUEVO COMPARTIR</v>
      </c>
      <c r="C90" s="70">
        <f ca="1">IFERROR(__xludf.DUMMYFUNCTION("""COMPUTED_VALUE"""),1)</f>
        <v>1</v>
      </c>
      <c r="D90" s="70">
        <f ca="1">IFERROR(__xludf.DUMMYFUNCTION("""COMPUTED_VALUE"""),354)</f>
        <v>354</v>
      </c>
      <c r="E90" s="70">
        <f ca="1">IFERROR(__xludf.DUMMYFUNCTION("""COMPUTED_VALUE"""),194)</f>
        <v>194</v>
      </c>
      <c r="F90" s="70">
        <f ca="1">IFERROR(__xludf.DUMMYFUNCTION("""COMPUTED_VALUE"""),56)</f>
        <v>56</v>
      </c>
      <c r="G90" s="70">
        <f ca="1">IFERROR(__xludf.DUMMYFUNCTION("""COMPUTED_VALUE"""),72)</f>
        <v>72</v>
      </c>
      <c r="H90" s="70">
        <f ca="1">IFERROR(__xludf.DUMMYFUNCTION("""COMPUTED_VALUE"""),1)</f>
        <v>1</v>
      </c>
      <c r="I90" s="70">
        <f ca="1">IFERROR(__xludf.DUMMYFUNCTION("""COMPUTED_VALUE"""),14)</f>
        <v>14</v>
      </c>
      <c r="J90" s="70">
        <f ca="1">IFERROR(__xludf.DUMMYFUNCTION("""COMPUTED_VALUE"""),193)</f>
        <v>193</v>
      </c>
      <c r="K90" s="70">
        <f ca="1">IFERROR(__xludf.DUMMYFUNCTION("""COMPUTED_VALUE"""),21)</f>
        <v>21</v>
      </c>
      <c r="L90" s="70">
        <f ca="1">IFERROR(__xludf.DUMMYFUNCTION("""COMPUTED_VALUE"""),8)</f>
        <v>8</v>
      </c>
      <c r="M90" s="70">
        <f ca="1">IFERROR(__xludf.DUMMYFUNCTION("""COMPUTED_VALUE"""),21)</f>
        <v>21</v>
      </c>
      <c r="N90" s="72"/>
      <c r="O90" s="72"/>
      <c r="P90" s="72"/>
      <c r="Q90" s="72"/>
      <c r="R90" s="72"/>
      <c r="S90" s="72"/>
      <c r="T90" s="72"/>
      <c r="U90" s="72"/>
      <c r="V90" s="72"/>
      <c r="W90" s="72"/>
      <c r="X90" s="72"/>
      <c r="Y90" s="72"/>
      <c r="Z90" s="72"/>
    </row>
    <row r="91" spans="1:26" ht="13">
      <c r="A91" s="70">
        <f ca="1">IFERROR(__xludf.DUMMYFUNCTION("""COMPUTED_VALUE"""),1)</f>
        <v>1</v>
      </c>
      <c r="B91" s="71" t="str">
        <f ca="1">IFERROR(__xludf.DUMMYFUNCTION("""COMPUTED_VALUE"""),"IE. NUEVO COMPARTIR")</f>
        <v>IE. NUEVO COMPARTIR</v>
      </c>
      <c r="C91" s="70">
        <f ca="1">IFERROR(__xludf.DUMMYFUNCTION("""COMPUTED_VALUE"""),2)</f>
        <v>2</v>
      </c>
      <c r="D91" s="70">
        <f ca="1">IFERROR(__xludf.DUMMYFUNCTION("""COMPUTED_VALUE"""),354)</f>
        <v>354</v>
      </c>
      <c r="E91" s="70">
        <f ca="1">IFERROR(__xludf.DUMMYFUNCTION("""COMPUTED_VALUE"""),217)</f>
        <v>217</v>
      </c>
      <c r="F91" s="70">
        <f ca="1">IFERROR(__xludf.DUMMYFUNCTION("""COMPUTED_VALUE"""),66)</f>
        <v>66</v>
      </c>
      <c r="G91" s="70">
        <f ca="1">IFERROR(__xludf.DUMMYFUNCTION("""COMPUTED_VALUE"""),103)</f>
        <v>103</v>
      </c>
      <c r="H91" s="70">
        <f ca="1">IFERROR(__xludf.DUMMYFUNCTION("""COMPUTED_VALUE"""),0)</f>
        <v>0</v>
      </c>
      <c r="I91" s="70">
        <f ca="1">IFERROR(__xludf.DUMMYFUNCTION("""COMPUTED_VALUE"""),10)</f>
        <v>10</v>
      </c>
      <c r="J91" s="70">
        <f ca="1">IFERROR(__xludf.DUMMYFUNCTION("""COMPUTED_VALUE"""),217)</f>
        <v>217</v>
      </c>
      <c r="K91" s="70">
        <f ca="1">IFERROR(__xludf.DUMMYFUNCTION("""COMPUTED_VALUE"""),16)</f>
        <v>16</v>
      </c>
      <c r="L91" s="70">
        <f ca="1">IFERROR(__xludf.DUMMYFUNCTION("""COMPUTED_VALUE"""),9)</f>
        <v>9</v>
      </c>
      <c r="M91" s="70">
        <f ca="1">IFERROR(__xludf.DUMMYFUNCTION("""COMPUTED_VALUE"""),3)</f>
        <v>3</v>
      </c>
      <c r="N91" s="72"/>
      <c r="O91" s="72"/>
      <c r="P91" s="72"/>
      <c r="Q91" s="72"/>
      <c r="R91" s="72"/>
      <c r="S91" s="72"/>
      <c r="T91" s="72"/>
      <c r="U91" s="72"/>
      <c r="V91" s="72"/>
      <c r="W91" s="72"/>
      <c r="X91" s="72"/>
      <c r="Y91" s="72"/>
      <c r="Z91" s="72"/>
    </row>
    <row r="92" spans="1:26" ht="13">
      <c r="A92" s="70">
        <f ca="1">IFERROR(__xludf.DUMMYFUNCTION("""COMPUTED_VALUE"""),1)</f>
        <v>1</v>
      </c>
      <c r="B92" s="71" t="str">
        <f ca="1">IFERROR(__xludf.DUMMYFUNCTION("""COMPUTED_VALUE"""),"IE. NUEVO COMPARTIR")</f>
        <v>IE. NUEVO COMPARTIR</v>
      </c>
      <c r="C92" s="70">
        <f ca="1">IFERROR(__xludf.DUMMYFUNCTION("""COMPUTED_VALUE"""),3)</f>
        <v>3</v>
      </c>
      <c r="D92" s="70">
        <f ca="1">IFERROR(__xludf.DUMMYFUNCTION("""COMPUTED_VALUE"""),0)</f>
        <v>0</v>
      </c>
      <c r="E92" s="70">
        <f ca="1">IFERROR(__xludf.DUMMYFUNCTION("""COMPUTED_VALUE"""),210)</f>
        <v>210</v>
      </c>
      <c r="F92" s="70">
        <f ca="1">IFERROR(__xludf.DUMMYFUNCTION("""COMPUTED_VALUE"""),60)</f>
        <v>60</v>
      </c>
      <c r="G92" s="70">
        <f ca="1">IFERROR(__xludf.DUMMYFUNCTION("""COMPUTED_VALUE"""),83)</f>
        <v>83</v>
      </c>
      <c r="H92" s="70">
        <f ca="1">IFERROR(__xludf.DUMMYFUNCTION("""COMPUTED_VALUE"""),2)</f>
        <v>2</v>
      </c>
      <c r="I92" s="70">
        <f ca="1">IFERROR(__xludf.DUMMYFUNCTION("""COMPUTED_VALUE"""),13)</f>
        <v>13</v>
      </c>
      <c r="J92" s="70">
        <f ca="1">IFERROR(__xludf.DUMMYFUNCTION("""COMPUTED_VALUE"""),210)</f>
        <v>210</v>
      </c>
      <c r="K92" s="70">
        <f ca="1">IFERROR(__xludf.DUMMYFUNCTION("""COMPUTED_VALUE"""),29)</f>
        <v>29</v>
      </c>
      <c r="L92" s="70">
        <f ca="1">IFERROR(__xludf.DUMMYFUNCTION("""COMPUTED_VALUE"""),8)</f>
        <v>8</v>
      </c>
      <c r="M92" s="70">
        <f ca="1">IFERROR(__xludf.DUMMYFUNCTION("""COMPUTED_VALUE"""),15)</f>
        <v>15</v>
      </c>
      <c r="N92" s="72"/>
      <c r="O92" s="72"/>
      <c r="P92" s="72"/>
      <c r="Q92" s="72"/>
      <c r="R92" s="72"/>
      <c r="S92" s="72"/>
      <c r="T92" s="72"/>
      <c r="U92" s="72"/>
      <c r="V92" s="72"/>
      <c r="W92" s="72"/>
      <c r="X92" s="72"/>
      <c r="Y92" s="72"/>
      <c r="Z92" s="72"/>
    </row>
    <row r="93" spans="1:26" ht="13">
      <c r="A93" s="70">
        <f ca="1">IFERROR(__xludf.DUMMYFUNCTION("""COMPUTED_VALUE"""),1)</f>
        <v>1</v>
      </c>
      <c r="B93" s="71" t="str">
        <f ca="1">IFERROR(__xludf.DUMMYFUNCTION("""COMPUTED_VALUE"""),"IE. NUEVO COMPARTIR")</f>
        <v>IE. NUEVO COMPARTIR</v>
      </c>
      <c r="C93" s="70">
        <f ca="1">IFERROR(__xludf.DUMMYFUNCTION("""COMPUTED_VALUE"""),4)</f>
        <v>4</v>
      </c>
      <c r="D93" s="70">
        <f ca="1">IFERROR(__xludf.DUMMYFUNCTION("""COMPUTED_VALUE"""),360)</f>
        <v>360</v>
      </c>
      <c r="E93" s="70">
        <f ca="1">IFERROR(__xludf.DUMMYFUNCTION("""COMPUTED_VALUE"""),224)</f>
        <v>224</v>
      </c>
      <c r="F93" s="70">
        <f ca="1">IFERROR(__xludf.DUMMYFUNCTION("""COMPUTED_VALUE"""),61)</f>
        <v>61</v>
      </c>
      <c r="G93" s="70">
        <f ca="1">IFERROR(__xludf.DUMMYFUNCTION("""COMPUTED_VALUE"""),101)</f>
        <v>101</v>
      </c>
      <c r="H93" s="70">
        <f ca="1">IFERROR(__xludf.DUMMYFUNCTION("""COMPUTED_VALUE"""),6)</f>
        <v>6</v>
      </c>
      <c r="I93" s="70">
        <f ca="1">IFERROR(__xludf.DUMMYFUNCTION("""COMPUTED_VALUE"""),13)</f>
        <v>13</v>
      </c>
      <c r="J93" s="70">
        <f ca="1">IFERROR(__xludf.DUMMYFUNCTION("""COMPUTED_VALUE"""),224)</f>
        <v>224</v>
      </c>
      <c r="K93" s="70">
        <f ca="1">IFERROR(__xludf.DUMMYFUNCTION("""COMPUTED_VALUE"""),25)</f>
        <v>25</v>
      </c>
      <c r="L93" s="70">
        <f ca="1">IFERROR(__xludf.DUMMYFUNCTION("""COMPUTED_VALUE"""),12)</f>
        <v>12</v>
      </c>
      <c r="M93" s="70">
        <f ca="1">IFERROR(__xludf.DUMMYFUNCTION("""COMPUTED_VALUE"""),6)</f>
        <v>6</v>
      </c>
      <c r="N93" s="72"/>
      <c r="O93" s="72"/>
      <c r="P93" s="72"/>
      <c r="Q93" s="72"/>
      <c r="R93" s="72"/>
      <c r="S93" s="72"/>
      <c r="T93" s="72"/>
      <c r="U93" s="72"/>
      <c r="V93" s="72"/>
      <c r="W93" s="72"/>
      <c r="X93" s="72"/>
      <c r="Y93" s="72"/>
      <c r="Z93" s="72"/>
    </row>
    <row r="94" spans="1:26" ht="13">
      <c r="A94" s="70">
        <f ca="1">IFERROR(__xludf.DUMMYFUNCTION("""COMPUTED_VALUE"""),1)</f>
        <v>1</v>
      </c>
      <c r="B94" s="71" t="str">
        <f ca="1">IFERROR(__xludf.DUMMYFUNCTION("""COMPUTED_VALUE"""),"IE. NUEVO COMPARTIR")</f>
        <v>IE. NUEVO COMPARTIR</v>
      </c>
      <c r="C94" s="70">
        <f ca="1">IFERROR(__xludf.DUMMYFUNCTION("""COMPUTED_VALUE"""),5)</f>
        <v>5</v>
      </c>
      <c r="D94" s="70">
        <f ca="1">IFERROR(__xludf.DUMMYFUNCTION("""COMPUTED_VALUE"""),360)</f>
        <v>360</v>
      </c>
      <c r="E94" s="70">
        <f ca="1">IFERROR(__xludf.DUMMYFUNCTION("""COMPUTED_VALUE"""),191)</f>
        <v>191</v>
      </c>
      <c r="F94" s="70">
        <f ca="1">IFERROR(__xludf.DUMMYFUNCTION("""COMPUTED_VALUE"""),49)</f>
        <v>49</v>
      </c>
      <c r="G94" s="70">
        <f ca="1">IFERROR(__xludf.DUMMYFUNCTION("""COMPUTED_VALUE"""),91)</f>
        <v>91</v>
      </c>
      <c r="H94" s="70">
        <f ca="1">IFERROR(__xludf.DUMMYFUNCTION("""COMPUTED_VALUE"""),0)</f>
        <v>0</v>
      </c>
      <c r="I94" s="70">
        <f ca="1">IFERROR(__xludf.DUMMYFUNCTION("""COMPUTED_VALUE"""),13)</f>
        <v>13</v>
      </c>
      <c r="J94" s="70">
        <f ca="1">IFERROR(__xludf.DUMMYFUNCTION("""COMPUTED_VALUE"""),191)</f>
        <v>191</v>
      </c>
      <c r="K94" s="70">
        <f ca="1">IFERROR(__xludf.DUMMYFUNCTION("""COMPUTED_VALUE"""),25)</f>
        <v>25</v>
      </c>
      <c r="L94" s="70">
        <f ca="1">IFERROR(__xludf.DUMMYFUNCTION("""COMPUTED_VALUE"""),7)</f>
        <v>7</v>
      </c>
      <c r="M94" s="70">
        <f ca="1">IFERROR(__xludf.DUMMYFUNCTION("""COMPUTED_VALUE"""),6)</f>
        <v>6</v>
      </c>
      <c r="N94" s="72"/>
      <c r="O94" s="72"/>
      <c r="P94" s="72"/>
      <c r="Q94" s="72"/>
      <c r="R94" s="72"/>
      <c r="S94" s="72"/>
      <c r="T94" s="72"/>
      <c r="U94" s="72"/>
      <c r="V94" s="72"/>
      <c r="W94" s="72"/>
      <c r="X94" s="72"/>
      <c r="Y94" s="72"/>
      <c r="Z94" s="72"/>
    </row>
    <row r="95" spans="1:26" ht="13">
      <c r="A95" s="70">
        <f ca="1">IFERROR(__xludf.DUMMYFUNCTION("""COMPUTED_VALUE"""),1)</f>
        <v>1</v>
      </c>
      <c r="B95" s="71" t="str">
        <f ca="1">IFERROR(__xludf.DUMMYFUNCTION("""COMPUTED_VALUE"""),"IE. NUEVO COMPARTIR")</f>
        <v>IE. NUEVO COMPARTIR</v>
      </c>
      <c r="C95" s="70">
        <f ca="1">IFERROR(__xludf.DUMMYFUNCTION("""COMPUTED_VALUE"""),6)</f>
        <v>6</v>
      </c>
      <c r="D95" s="70">
        <f ca="1">IFERROR(__xludf.DUMMYFUNCTION("""COMPUTED_VALUE"""),360)</f>
        <v>360</v>
      </c>
      <c r="E95" s="70">
        <f ca="1">IFERROR(__xludf.DUMMYFUNCTION("""COMPUTED_VALUE"""),215)</f>
        <v>215</v>
      </c>
      <c r="F95" s="70">
        <f ca="1">IFERROR(__xludf.DUMMYFUNCTION("""COMPUTED_VALUE"""),57)</f>
        <v>57</v>
      </c>
      <c r="G95" s="70">
        <f ca="1">IFERROR(__xludf.DUMMYFUNCTION("""COMPUTED_VALUE"""),90)</f>
        <v>90</v>
      </c>
      <c r="H95" s="70">
        <f ca="1">IFERROR(__xludf.DUMMYFUNCTION("""COMPUTED_VALUE"""),0)</f>
        <v>0</v>
      </c>
      <c r="I95" s="70">
        <f ca="1">IFERROR(__xludf.DUMMYFUNCTION("""COMPUTED_VALUE"""),23)</f>
        <v>23</v>
      </c>
      <c r="J95" s="70">
        <f ca="1">IFERROR(__xludf.DUMMYFUNCTION("""COMPUTED_VALUE"""),215)</f>
        <v>215</v>
      </c>
      <c r="K95" s="70">
        <f ca="1">IFERROR(__xludf.DUMMYFUNCTION("""COMPUTED_VALUE"""),34)</f>
        <v>34</v>
      </c>
      <c r="L95" s="70">
        <f ca="1">IFERROR(__xludf.DUMMYFUNCTION("""COMPUTED_VALUE"""),9)</f>
        <v>9</v>
      </c>
      <c r="M95" s="70">
        <f ca="1">IFERROR(__xludf.DUMMYFUNCTION("""COMPUTED_VALUE"""),2)</f>
        <v>2</v>
      </c>
      <c r="N95" s="72"/>
      <c r="O95" s="72"/>
      <c r="P95" s="72"/>
      <c r="Q95" s="72"/>
      <c r="R95" s="72"/>
      <c r="S95" s="72"/>
      <c r="T95" s="72"/>
      <c r="U95" s="72"/>
      <c r="V95" s="72"/>
      <c r="W95" s="72"/>
      <c r="X95" s="72"/>
      <c r="Y95" s="72"/>
      <c r="Z95" s="72"/>
    </row>
    <row r="96" spans="1:26" ht="13">
      <c r="A96" s="70">
        <f ca="1">IFERROR(__xludf.DUMMYFUNCTION("""COMPUTED_VALUE"""),1)</f>
        <v>1</v>
      </c>
      <c r="B96" s="71" t="str">
        <f ca="1">IFERROR(__xludf.DUMMYFUNCTION("""COMPUTED_VALUE"""),"IE. NUEVO COMPARTIR")</f>
        <v>IE. NUEVO COMPARTIR</v>
      </c>
      <c r="C96" s="70">
        <f ca="1">IFERROR(__xludf.DUMMYFUNCTION("""COMPUTED_VALUE"""),7)</f>
        <v>7</v>
      </c>
      <c r="D96" s="70">
        <f ca="1">IFERROR(__xludf.DUMMYFUNCTION("""COMPUTED_VALUE"""),360)</f>
        <v>360</v>
      </c>
      <c r="E96" s="70">
        <f ca="1">IFERROR(__xludf.DUMMYFUNCTION("""COMPUTED_VALUE"""),199)</f>
        <v>199</v>
      </c>
      <c r="F96" s="70">
        <f ca="1">IFERROR(__xludf.DUMMYFUNCTION("""COMPUTED_VALUE"""),62)</f>
        <v>62</v>
      </c>
      <c r="G96" s="70">
        <f ca="1">IFERROR(__xludf.DUMMYFUNCTION("""COMPUTED_VALUE"""),73)</f>
        <v>73</v>
      </c>
      <c r="H96" s="70">
        <f ca="1">IFERROR(__xludf.DUMMYFUNCTION("""COMPUTED_VALUE"""),1)</f>
        <v>1</v>
      </c>
      <c r="I96" s="70">
        <f ca="1">IFERROR(__xludf.DUMMYFUNCTION("""COMPUTED_VALUE"""),21)</f>
        <v>21</v>
      </c>
      <c r="J96" s="70">
        <f ca="1">IFERROR(__xludf.DUMMYFUNCTION("""COMPUTED_VALUE"""),199)</f>
        <v>199</v>
      </c>
      <c r="K96" s="70">
        <f ca="1">IFERROR(__xludf.DUMMYFUNCTION("""COMPUTED_VALUE"""),344)</f>
        <v>344</v>
      </c>
      <c r="L96" s="70">
        <f ca="1">IFERROR(__xludf.DUMMYFUNCTION("""COMPUTED_VALUE"""),6)</f>
        <v>6</v>
      </c>
      <c r="M96" s="70">
        <f ca="1">IFERROR(__xludf.DUMMYFUNCTION("""COMPUTED_VALUE"""),32)</f>
        <v>32</v>
      </c>
      <c r="N96" s="72"/>
      <c r="O96" s="72"/>
      <c r="P96" s="72"/>
      <c r="Q96" s="72"/>
      <c r="R96" s="72"/>
      <c r="S96" s="72"/>
      <c r="T96" s="72"/>
      <c r="U96" s="72"/>
      <c r="V96" s="72"/>
      <c r="W96" s="72"/>
      <c r="X96" s="72"/>
      <c r="Y96" s="72"/>
      <c r="Z96" s="72"/>
    </row>
    <row r="97" spans="1:26" ht="13">
      <c r="A97" s="70">
        <f ca="1">IFERROR(__xludf.DUMMYFUNCTION("""COMPUTED_VALUE"""),1)</f>
        <v>1</v>
      </c>
      <c r="B97" s="71" t="str">
        <f ca="1">IFERROR(__xludf.DUMMYFUNCTION("""COMPUTED_VALUE"""),"IE. NUEVO COMPARTIR")</f>
        <v>IE. NUEVO COMPARTIR</v>
      </c>
      <c r="C97" s="70">
        <f ca="1">IFERROR(__xludf.DUMMYFUNCTION("""COMPUTED_VALUE"""),8)</f>
        <v>8</v>
      </c>
      <c r="D97" s="70">
        <f ca="1">IFERROR(__xludf.DUMMYFUNCTION("""COMPUTED_VALUE"""),360)</f>
        <v>360</v>
      </c>
      <c r="E97" s="70">
        <f ca="1">IFERROR(__xludf.DUMMYFUNCTION("""COMPUTED_VALUE"""),194)</f>
        <v>194</v>
      </c>
      <c r="F97" s="70">
        <f ca="1">IFERROR(__xludf.DUMMYFUNCTION("""COMPUTED_VALUE"""),58)</f>
        <v>58</v>
      </c>
      <c r="G97" s="70">
        <f ca="1">IFERROR(__xludf.DUMMYFUNCTION("""COMPUTED_VALUE"""),73)</f>
        <v>73</v>
      </c>
      <c r="H97" s="70">
        <f ca="1">IFERROR(__xludf.DUMMYFUNCTION("""COMPUTED_VALUE"""),1)</f>
        <v>1</v>
      </c>
      <c r="I97" s="70">
        <f ca="1">IFERROR(__xludf.DUMMYFUNCTION("""COMPUTED_VALUE"""),27)</f>
        <v>27</v>
      </c>
      <c r="J97" s="70">
        <f ca="1">IFERROR(__xludf.DUMMYFUNCTION("""COMPUTED_VALUE"""),193)</f>
        <v>193</v>
      </c>
      <c r="K97" s="70">
        <f ca="1">IFERROR(__xludf.DUMMYFUNCTION("""COMPUTED_VALUE"""),27)</f>
        <v>27</v>
      </c>
      <c r="L97" s="70">
        <f ca="1">IFERROR(__xludf.DUMMYFUNCTION("""COMPUTED_VALUE"""),6)</f>
        <v>6</v>
      </c>
      <c r="M97" s="70">
        <f ca="1">IFERROR(__xludf.DUMMYFUNCTION("""COMPUTED_VALUE"""),1)</f>
        <v>1</v>
      </c>
      <c r="N97" s="72"/>
      <c r="O97" s="72"/>
      <c r="P97" s="72"/>
      <c r="Q97" s="72"/>
      <c r="R97" s="72"/>
      <c r="S97" s="72"/>
      <c r="T97" s="72"/>
      <c r="U97" s="72"/>
      <c r="V97" s="72"/>
      <c r="W97" s="72"/>
      <c r="X97" s="72"/>
      <c r="Y97" s="72"/>
      <c r="Z97" s="72"/>
    </row>
    <row r="98" spans="1:26" ht="13">
      <c r="A98" s="70">
        <f ca="1">IFERROR(__xludf.DUMMYFUNCTION("""COMPUTED_VALUE"""),1)</f>
        <v>1</v>
      </c>
      <c r="B98" s="71" t="str">
        <f ca="1">IFERROR(__xludf.DUMMYFUNCTION("""COMPUTED_VALUE"""),"IE. NUEVO COMPARTIR")</f>
        <v>IE. NUEVO COMPARTIR</v>
      </c>
      <c r="C98" s="70">
        <f ca="1">IFERROR(__xludf.DUMMYFUNCTION("""COMPUTED_VALUE"""),9)</f>
        <v>9</v>
      </c>
      <c r="D98" s="70">
        <f ca="1">IFERROR(__xludf.DUMMYFUNCTION("""COMPUTED_VALUE"""),319)</f>
        <v>319</v>
      </c>
      <c r="E98" s="70">
        <f ca="1">IFERROR(__xludf.DUMMYFUNCTION("""COMPUTED_VALUE"""),108)</f>
        <v>108</v>
      </c>
      <c r="F98" s="70">
        <f ca="1">IFERROR(__xludf.DUMMYFUNCTION("""COMPUTED_VALUE"""),32)</f>
        <v>32</v>
      </c>
      <c r="G98" s="70">
        <f ca="1">IFERROR(__xludf.DUMMYFUNCTION("""COMPUTED_VALUE"""),37)</f>
        <v>37</v>
      </c>
      <c r="H98" s="70">
        <f ca="1">IFERROR(__xludf.DUMMYFUNCTION("""COMPUTED_VALUE"""),1)</f>
        <v>1</v>
      </c>
      <c r="I98" s="70">
        <f ca="1">IFERROR(__xludf.DUMMYFUNCTION("""COMPUTED_VALUE"""),12)</f>
        <v>12</v>
      </c>
      <c r="J98" s="70">
        <f ca="1">IFERROR(__xludf.DUMMYFUNCTION("""COMPUTED_VALUE"""),108)</f>
        <v>108</v>
      </c>
      <c r="K98" s="70">
        <f ca="1">IFERROR(__xludf.DUMMYFUNCTION("""COMPUTED_VALUE"""),19)</f>
        <v>19</v>
      </c>
      <c r="L98" s="70">
        <f ca="1">IFERROR(__xludf.DUMMYFUNCTION("""COMPUTED_VALUE"""),6)</f>
        <v>6</v>
      </c>
      <c r="M98" s="70">
        <f ca="1">IFERROR(__xludf.DUMMYFUNCTION("""COMPUTED_VALUE"""),1)</f>
        <v>1</v>
      </c>
      <c r="N98" s="72"/>
      <c r="O98" s="72"/>
      <c r="P98" s="72"/>
      <c r="Q98" s="72"/>
      <c r="R98" s="72"/>
      <c r="S98" s="72"/>
      <c r="T98" s="72"/>
      <c r="U98" s="72"/>
      <c r="V98" s="72"/>
      <c r="W98" s="72"/>
      <c r="X98" s="72"/>
      <c r="Y98" s="72"/>
      <c r="Z98" s="72"/>
    </row>
    <row r="99" spans="1:26" ht="13">
      <c r="A99" s="70">
        <f ca="1">IFERROR(__xludf.DUMMYFUNCTION("""COMPUTED_VALUE"""),1)</f>
        <v>1</v>
      </c>
      <c r="B99" s="71" t="str">
        <f ca="1">IFERROR(__xludf.DUMMYFUNCTION("""COMPUTED_VALUE"""),"CONCENTRA. ESCOLAR SAN NICOLAS")</f>
        <v>CONCENTRA. ESCOLAR SAN NICOLAS</v>
      </c>
      <c r="C99" s="70">
        <f ca="1">IFERROR(__xludf.DUMMYFUNCTION("""COMPUTED_VALUE"""),1)</f>
        <v>1</v>
      </c>
      <c r="D99" s="70">
        <f ca="1">IFERROR(__xludf.DUMMYFUNCTION("""COMPUTED_VALUE"""),0)</f>
        <v>0</v>
      </c>
      <c r="E99" s="70">
        <f ca="1">IFERROR(__xludf.DUMMYFUNCTION("""COMPUTED_VALUE"""),0)</f>
        <v>0</v>
      </c>
      <c r="F99" s="70">
        <f ca="1">IFERROR(__xludf.DUMMYFUNCTION("""COMPUTED_VALUE"""),43)</f>
        <v>43</v>
      </c>
      <c r="G99" s="70">
        <f ca="1">IFERROR(__xludf.DUMMYFUNCTION("""COMPUTED_VALUE"""),112)</f>
        <v>112</v>
      </c>
      <c r="H99" s="70">
        <f ca="1">IFERROR(__xludf.DUMMYFUNCTION("""COMPUTED_VALUE"""),10)</f>
        <v>10</v>
      </c>
      <c r="I99" s="70">
        <f ca="1">IFERROR(__xludf.DUMMYFUNCTION("""COMPUTED_VALUE"""),8)</f>
        <v>8</v>
      </c>
      <c r="J99" s="70">
        <f ca="1">IFERROR(__xludf.DUMMYFUNCTION("""COMPUTED_VALUE"""),233)</f>
        <v>233</v>
      </c>
      <c r="K99" s="70">
        <f ca="1">IFERROR(__xludf.DUMMYFUNCTION("""COMPUTED_VALUE"""),25)</f>
        <v>25</v>
      </c>
      <c r="L99" s="70">
        <f ca="1">IFERROR(__xludf.DUMMYFUNCTION("""COMPUTED_VALUE"""),12)</f>
        <v>12</v>
      </c>
      <c r="M99" s="70">
        <f ca="1">IFERROR(__xludf.DUMMYFUNCTION("""COMPUTED_VALUE"""),23)</f>
        <v>23</v>
      </c>
      <c r="N99" s="72"/>
      <c r="O99" s="72"/>
      <c r="P99" s="72"/>
      <c r="Q99" s="72"/>
      <c r="R99" s="72"/>
      <c r="S99" s="72"/>
      <c r="T99" s="72"/>
      <c r="U99" s="72"/>
      <c r="V99" s="72"/>
      <c r="W99" s="72"/>
      <c r="X99" s="72"/>
      <c r="Y99" s="72"/>
      <c r="Z99" s="72"/>
    </row>
    <row r="100" spans="1:26" ht="13">
      <c r="A100" s="70">
        <f ca="1">IFERROR(__xludf.DUMMYFUNCTION("""COMPUTED_VALUE"""),1)</f>
        <v>1</v>
      </c>
      <c r="B100" s="71" t="str">
        <f ca="1">IFERROR(__xludf.DUMMYFUNCTION("""COMPUTED_VALUE"""),"CONCENTRA. ESCOLAR SAN NICOLAS")</f>
        <v>CONCENTRA. ESCOLAR SAN NICOLAS</v>
      </c>
      <c r="C100" s="70">
        <f ca="1">IFERROR(__xludf.DUMMYFUNCTION("""COMPUTED_VALUE"""),2)</f>
        <v>2</v>
      </c>
      <c r="D100" s="70">
        <f ca="1">IFERROR(__xludf.DUMMYFUNCTION("""COMPUTED_VALUE"""),0)</f>
        <v>0</v>
      </c>
      <c r="E100" s="70">
        <f ca="1">IFERROR(__xludf.DUMMYFUNCTION("""COMPUTED_VALUE"""),0)</f>
        <v>0</v>
      </c>
      <c r="F100" s="70">
        <f ca="1">IFERROR(__xludf.DUMMYFUNCTION("""COMPUTED_VALUE"""),51)</f>
        <v>51</v>
      </c>
      <c r="G100" s="70">
        <f ca="1">IFERROR(__xludf.DUMMYFUNCTION("""COMPUTED_VALUE"""),99)</f>
        <v>99</v>
      </c>
      <c r="H100" s="70">
        <f ca="1">IFERROR(__xludf.DUMMYFUNCTION("""COMPUTED_VALUE"""),7)</f>
        <v>7</v>
      </c>
      <c r="I100" s="70">
        <f ca="1">IFERROR(__xludf.DUMMYFUNCTION("""COMPUTED_VALUE"""),14)</f>
        <v>14</v>
      </c>
      <c r="J100" s="70">
        <f ca="1">IFERROR(__xludf.DUMMYFUNCTION("""COMPUTED_VALUE"""),232)</f>
        <v>232</v>
      </c>
      <c r="K100" s="70">
        <f ca="1">IFERROR(__xludf.DUMMYFUNCTION("""COMPUTED_VALUE"""),34)</f>
        <v>34</v>
      </c>
      <c r="L100" s="70">
        <f ca="1">IFERROR(__xludf.DUMMYFUNCTION("""COMPUTED_VALUE"""),9)</f>
        <v>9</v>
      </c>
      <c r="M100" s="70">
        <f ca="1">IFERROR(__xludf.DUMMYFUNCTION("""COMPUTED_VALUE"""),18)</f>
        <v>18</v>
      </c>
      <c r="N100" s="72"/>
      <c r="O100" s="72"/>
      <c r="P100" s="72"/>
      <c r="Q100" s="72"/>
      <c r="R100" s="72"/>
      <c r="S100" s="72"/>
      <c r="T100" s="72"/>
      <c r="U100" s="72"/>
      <c r="V100" s="72"/>
      <c r="W100" s="72"/>
      <c r="X100" s="72"/>
      <c r="Y100" s="72"/>
      <c r="Z100" s="72"/>
    </row>
    <row r="101" spans="1:26" ht="13">
      <c r="A101" s="70">
        <f ca="1">IFERROR(__xludf.DUMMYFUNCTION("""COMPUTED_VALUE"""),1)</f>
        <v>1</v>
      </c>
      <c r="B101" s="71" t="str">
        <f ca="1">IFERROR(__xludf.DUMMYFUNCTION("""COMPUTED_VALUE"""),"CONCENTRA. ESCOLAR SAN NICOLAS")</f>
        <v>CONCENTRA. ESCOLAR SAN NICOLAS</v>
      </c>
      <c r="C101" s="70">
        <f ca="1">IFERROR(__xludf.DUMMYFUNCTION("""COMPUTED_VALUE"""),3)</f>
        <v>3</v>
      </c>
      <c r="D101" s="70">
        <f ca="1">IFERROR(__xludf.DUMMYFUNCTION("""COMPUTED_VALUE"""),0)</f>
        <v>0</v>
      </c>
      <c r="E101" s="70">
        <f ca="1">IFERROR(__xludf.DUMMYFUNCTION("""COMPUTED_VALUE"""),0)</f>
        <v>0</v>
      </c>
      <c r="F101" s="70">
        <f ca="1">IFERROR(__xludf.DUMMYFUNCTION("""COMPUTED_VALUE"""),51)</f>
        <v>51</v>
      </c>
      <c r="G101" s="70">
        <f ca="1">IFERROR(__xludf.DUMMYFUNCTION("""COMPUTED_VALUE"""),109)</f>
        <v>109</v>
      </c>
      <c r="H101" s="70">
        <f ca="1">IFERROR(__xludf.DUMMYFUNCTION("""COMPUTED_VALUE"""),5)</f>
        <v>5</v>
      </c>
      <c r="I101" s="70">
        <f ca="1">IFERROR(__xludf.DUMMYFUNCTION("""COMPUTED_VALUE"""),16)</f>
        <v>16</v>
      </c>
      <c r="J101" s="70">
        <f ca="1">IFERROR(__xludf.DUMMYFUNCTION("""COMPUTED_VALUE"""),238)</f>
        <v>238</v>
      </c>
      <c r="K101" s="70">
        <f ca="1">IFERROR(__xludf.DUMMYFUNCTION("""COMPUTED_VALUE"""),28)</f>
        <v>28</v>
      </c>
      <c r="L101" s="70">
        <f ca="1">IFERROR(__xludf.DUMMYFUNCTION("""COMPUTED_VALUE"""),12)</f>
        <v>12</v>
      </c>
      <c r="M101" s="70">
        <f ca="1">IFERROR(__xludf.DUMMYFUNCTION("""COMPUTED_VALUE"""),17)</f>
        <v>17</v>
      </c>
      <c r="N101" s="72"/>
      <c r="O101" s="72"/>
      <c r="P101" s="72"/>
      <c r="Q101" s="72"/>
      <c r="R101" s="72"/>
      <c r="S101" s="72"/>
      <c r="T101" s="72"/>
      <c r="U101" s="72"/>
      <c r="V101" s="72"/>
      <c r="W101" s="72"/>
      <c r="X101" s="72"/>
      <c r="Y101" s="72"/>
      <c r="Z101" s="72"/>
    </row>
    <row r="102" spans="1:26" ht="13">
      <c r="A102" s="70">
        <f ca="1">IFERROR(__xludf.DUMMYFUNCTION("""COMPUTED_VALUE"""),1)</f>
        <v>1</v>
      </c>
      <c r="B102" s="71" t="str">
        <f ca="1">IFERROR(__xludf.DUMMYFUNCTION("""COMPUTED_VALUE"""),"CONCENTRA. ESCOLAR SAN NICOLAS")</f>
        <v>CONCENTRA. ESCOLAR SAN NICOLAS</v>
      </c>
      <c r="C102" s="70">
        <f ca="1">IFERROR(__xludf.DUMMYFUNCTION("""COMPUTED_VALUE"""),4)</f>
        <v>4</v>
      </c>
      <c r="D102" s="70">
        <f ca="1">IFERROR(__xludf.DUMMYFUNCTION("""COMPUTED_VALUE"""),0)</f>
        <v>0</v>
      </c>
      <c r="E102" s="70">
        <f ca="1">IFERROR(__xludf.DUMMYFUNCTION("""COMPUTED_VALUE"""),0)</f>
        <v>0</v>
      </c>
      <c r="F102" s="70">
        <f ca="1">IFERROR(__xludf.DUMMYFUNCTION("""COMPUTED_VALUE"""),56)</f>
        <v>56</v>
      </c>
      <c r="G102" s="70">
        <f ca="1">IFERROR(__xludf.DUMMYFUNCTION("""COMPUTED_VALUE"""),99)</f>
        <v>99</v>
      </c>
      <c r="H102" s="70">
        <f ca="1">IFERROR(__xludf.DUMMYFUNCTION("""COMPUTED_VALUE"""),10)</f>
        <v>10</v>
      </c>
      <c r="I102" s="70">
        <f ca="1">IFERROR(__xludf.DUMMYFUNCTION("""COMPUTED_VALUE"""),7)</f>
        <v>7</v>
      </c>
      <c r="J102" s="70">
        <f ca="1">IFERROR(__xludf.DUMMYFUNCTION("""COMPUTED_VALUE"""),232)</f>
        <v>232</v>
      </c>
      <c r="K102" s="70">
        <f ca="1">IFERROR(__xludf.DUMMYFUNCTION("""COMPUTED_VALUE"""),30)</f>
        <v>30</v>
      </c>
      <c r="L102" s="70">
        <f ca="1">IFERROR(__xludf.DUMMYFUNCTION("""COMPUTED_VALUE"""),12)</f>
        <v>12</v>
      </c>
      <c r="M102" s="70">
        <f ca="1">IFERROR(__xludf.DUMMYFUNCTION("""COMPUTED_VALUE"""),18)</f>
        <v>18</v>
      </c>
      <c r="N102" s="72"/>
      <c r="O102" s="72"/>
      <c r="P102" s="72"/>
      <c r="Q102" s="72"/>
      <c r="R102" s="72"/>
      <c r="S102" s="72"/>
      <c r="T102" s="72"/>
      <c r="U102" s="72"/>
      <c r="V102" s="72"/>
      <c r="W102" s="72"/>
      <c r="X102" s="72"/>
      <c r="Y102" s="72"/>
      <c r="Z102" s="72"/>
    </row>
    <row r="103" spans="1:26" ht="13">
      <c r="A103" s="70">
        <f ca="1">IFERROR(__xludf.DUMMYFUNCTION("""COMPUTED_VALUE"""),1)</f>
        <v>1</v>
      </c>
      <c r="B103" s="71" t="str">
        <f ca="1">IFERROR(__xludf.DUMMYFUNCTION("""COMPUTED_VALUE"""),"CONCENTRA. ESCOLAR SAN NICOLAS")</f>
        <v>CONCENTRA. ESCOLAR SAN NICOLAS</v>
      </c>
      <c r="C103" s="70">
        <f ca="1">IFERROR(__xludf.DUMMYFUNCTION("""COMPUTED_VALUE"""),5)</f>
        <v>5</v>
      </c>
      <c r="D103" s="70">
        <f ca="1">IFERROR(__xludf.DUMMYFUNCTION("""COMPUTED_VALUE"""),0)</f>
        <v>0</v>
      </c>
      <c r="E103" s="70">
        <f ca="1">IFERROR(__xludf.DUMMYFUNCTION("""COMPUTED_VALUE"""),0)</f>
        <v>0</v>
      </c>
      <c r="F103" s="70">
        <f ca="1">IFERROR(__xludf.DUMMYFUNCTION("""COMPUTED_VALUE"""),55)</f>
        <v>55</v>
      </c>
      <c r="G103" s="70">
        <f ca="1">IFERROR(__xludf.DUMMYFUNCTION("""COMPUTED_VALUE"""),115)</f>
        <v>115</v>
      </c>
      <c r="H103" s="70">
        <f ca="1">IFERROR(__xludf.DUMMYFUNCTION("""COMPUTED_VALUE"""),10)</f>
        <v>10</v>
      </c>
      <c r="I103" s="70">
        <f ca="1">IFERROR(__xludf.DUMMYFUNCTION("""COMPUTED_VALUE"""),15)</f>
        <v>15</v>
      </c>
      <c r="J103" s="70">
        <f ca="1">IFERROR(__xludf.DUMMYFUNCTION("""COMPUTED_VALUE"""),245)</f>
        <v>245</v>
      </c>
      <c r="K103" s="70">
        <f ca="1">IFERROR(__xludf.DUMMYFUNCTION("""COMPUTED_VALUE"""),27)</f>
        <v>27</v>
      </c>
      <c r="L103" s="70">
        <f ca="1">IFERROR(__xludf.DUMMYFUNCTION("""COMPUTED_VALUE"""),8)</f>
        <v>8</v>
      </c>
      <c r="M103" s="70">
        <f ca="1">IFERROR(__xludf.DUMMYFUNCTION("""COMPUTED_VALUE"""),15)</f>
        <v>15</v>
      </c>
      <c r="N103" s="72"/>
      <c r="O103" s="72"/>
      <c r="P103" s="72"/>
      <c r="Q103" s="72"/>
      <c r="R103" s="72"/>
      <c r="S103" s="72"/>
      <c r="T103" s="72"/>
      <c r="U103" s="72"/>
      <c r="V103" s="72"/>
      <c r="W103" s="72"/>
      <c r="X103" s="72"/>
      <c r="Y103" s="72"/>
      <c r="Z103" s="72"/>
    </row>
    <row r="104" spans="1:26" ht="13">
      <c r="A104" s="70">
        <f ca="1">IFERROR(__xludf.DUMMYFUNCTION("""COMPUTED_VALUE"""),1)</f>
        <v>1</v>
      </c>
      <c r="B104" s="71" t="str">
        <f ca="1">IFERROR(__xludf.DUMMYFUNCTION("""COMPUTED_VALUE"""),"CONCENTRA. ESCOLAR SAN NICOLAS")</f>
        <v>CONCENTRA. ESCOLAR SAN NICOLAS</v>
      </c>
      <c r="C104" s="70">
        <f ca="1">IFERROR(__xludf.DUMMYFUNCTION("""COMPUTED_VALUE"""),6)</f>
        <v>6</v>
      </c>
      <c r="D104" s="70">
        <f ca="1">IFERROR(__xludf.DUMMYFUNCTION("""COMPUTED_VALUE"""),0)</f>
        <v>0</v>
      </c>
      <c r="E104" s="70">
        <f ca="1">IFERROR(__xludf.DUMMYFUNCTION("""COMPUTED_VALUE"""),0)</f>
        <v>0</v>
      </c>
      <c r="F104" s="70">
        <f ca="1">IFERROR(__xludf.DUMMYFUNCTION("""COMPUTED_VALUE"""),59)</f>
        <v>59</v>
      </c>
      <c r="G104" s="70">
        <f ca="1">IFERROR(__xludf.DUMMYFUNCTION("""COMPUTED_VALUE"""),110)</f>
        <v>110</v>
      </c>
      <c r="H104" s="70">
        <f ca="1">IFERROR(__xludf.DUMMYFUNCTION("""COMPUTED_VALUE"""),6)</f>
        <v>6</v>
      </c>
      <c r="I104" s="70">
        <f ca="1">IFERROR(__xludf.DUMMYFUNCTION("""COMPUTED_VALUE"""),10)</f>
        <v>10</v>
      </c>
      <c r="J104" s="70">
        <f ca="1">IFERROR(__xludf.DUMMYFUNCTION("""COMPUTED_VALUE"""),235)</f>
        <v>235</v>
      </c>
      <c r="K104" s="70">
        <f ca="1">IFERROR(__xludf.DUMMYFUNCTION("""COMPUTED_VALUE"""),32)</f>
        <v>32</v>
      </c>
      <c r="L104" s="70">
        <f ca="1">IFERROR(__xludf.DUMMYFUNCTION("""COMPUTED_VALUE"""),9)</f>
        <v>9</v>
      </c>
      <c r="M104" s="70">
        <f ca="1">IFERROR(__xludf.DUMMYFUNCTION("""COMPUTED_VALUE"""),9)</f>
        <v>9</v>
      </c>
      <c r="N104" s="72"/>
      <c r="O104" s="72"/>
      <c r="P104" s="72"/>
      <c r="Q104" s="72"/>
      <c r="R104" s="72"/>
      <c r="S104" s="72"/>
      <c r="T104" s="72"/>
      <c r="U104" s="72"/>
      <c r="V104" s="72"/>
      <c r="W104" s="72"/>
      <c r="X104" s="72"/>
      <c r="Y104" s="72"/>
      <c r="Z104" s="72"/>
    </row>
    <row r="105" spans="1:26" ht="13">
      <c r="A105" s="70">
        <f ca="1">IFERROR(__xludf.DUMMYFUNCTION("""COMPUTED_VALUE"""),1)</f>
        <v>1</v>
      </c>
      <c r="B105" s="71" t="str">
        <f ca="1">IFERROR(__xludf.DUMMYFUNCTION("""COMPUTED_VALUE"""),"CONCENTRA. ESCOLAR SAN NICOLAS")</f>
        <v>CONCENTRA. ESCOLAR SAN NICOLAS</v>
      </c>
      <c r="C105" s="70">
        <f ca="1">IFERROR(__xludf.DUMMYFUNCTION("""COMPUTED_VALUE"""),7)</f>
        <v>7</v>
      </c>
      <c r="D105" s="70">
        <f ca="1">IFERROR(__xludf.DUMMYFUNCTION("""COMPUTED_VALUE"""),0)</f>
        <v>0</v>
      </c>
      <c r="E105" s="70">
        <f ca="1">IFERROR(__xludf.DUMMYFUNCTION("""COMPUTED_VALUE"""),0)</f>
        <v>0</v>
      </c>
      <c r="F105" s="70">
        <f ca="1">IFERROR(__xludf.DUMMYFUNCTION("""COMPUTED_VALUE"""),59)</f>
        <v>59</v>
      </c>
      <c r="G105" s="70">
        <f ca="1">IFERROR(__xludf.DUMMYFUNCTION("""COMPUTED_VALUE"""),108)</f>
        <v>108</v>
      </c>
      <c r="H105" s="70">
        <f ca="1">IFERROR(__xludf.DUMMYFUNCTION("""COMPUTED_VALUE"""),6)</f>
        <v>6</v>
      </c>
      <c r="I105" s="70">
        <f ca="1">IFERROR(__xludf.DUMMYFUNCTION("""COMPUTED_VALUE"""),7)</f>
        <v>7</v>
      </c>
      <c r="J105" s="70">
        <f ca="1">IFERROR(__xludf.DUMMYFUNCTION("""COMPUTED_VALUE"""),233)</f>
        <v>233</v>
      </c>
      <c r="K105" s="70">
        <f ca="1">IFERROR(__xludf.DUMMYFUNCTION("""COMPUTED_VALUE"""),29)</f>
        <v>29</v>
      </c>
      <c r="L105" s="70">
        <f ca="1">IFERROR(__xludf.DUMMYFUNCTION("""COMPUTED_VALUE"""),19)</f>
        <v>19</v>
      </c>
      <c r="M105" s="70">
        <f ca="1">IFERROR(__xludf.DUMMYFUNCTION("""COMPUTED_VALUE"""),5)</f>
        <v>5</v>
      </c>
      <c r="N105" s="72"/>
      <c r="O105" s="72"/>
      <c r="P105" s="72"/>
      <c r="Q105" s="72"/>
      <c r="R105" s="72"/>
      <c r="S105" s="72"/>
      <c r="T105" s="72"/>
      <c r="U105" s="72"/>
      <c r="V105" s="72"/>
      <c r="W105" s="72"/>
      <c r="X105" s="72"/>
      <c r="Y105" s="72"/>
      <c r="Z105" s="72"/>
    </row>
    <row r="106" spans="1:26" ht="13">
      <c r="A106" s="70">
        <f ca="1">IFERROR(__xludf.DUMMYFUNCTION("""COMPUTED_VALUE"""),1)</f>
        <v>1</v>
      </c>
      <c r="B106" s="71" t="str">
        <f ca="1">IFERROR(__xludf.DUMMYFUNCTION("""COMPUTED_VALUE"""),"CONCENTRA. ESCOLAR SAN NICOLAS")</f>
        <v>CONCENTRA. ESCOLAR SAN NICOLAS</v>
      </c>
      <c r="C106" s="70">
        <f ca="1">IFERROR(__xludf.DUMMYFUNCTION("""COMPUTED_VALUE"""),8)</f>
        <v>8</v>
      </c>
      <c r="D106" s="70">
        <f ca="1">IFERROR(__xludf.DUMMYFUNCTION("""COMPUTED_VALUE"""),0)</f>
        <v>0</v>
      </c>
      <c r="E106" s="70">
        <f ca="1">IFERROR(__xludf.DUMMYFUNCTION("""COMPUTED_VALUE"""),0)</f>
        <v>0</v>
      </c>
      <c r="F106" s="70">
        <f ca="1">IFERROR(__xludf.DUMMYFUNCTION("""COMPUTED_VALUE"""),53)</f>
        <v>53</v>
      </c>
      <c r="G106" s="70">
        <f ca="1">IFERROR(__xludf.DUMMYFUNCTION("""COMPUTED_VALUE"""),99)</f>
        <v>99</v>
      </c>
      <c r="H106" s="70">
        <f ca="1">IFERROR(__xludf.DUMMYFUNCTION("""COMPUTED_VALUE"""),6)</f>
        <v>6</v>
      </c>
      <c r="I106" s="70">
        <f ca="1">IFERROR(__xludf.DUMMYFUNCTION("""COMPUTED_VALUE"""),13)</f>
        <v>13</v>
      </c>
      <c r="J106" s="70">
        <f ca="1">IFERROR(__xludf.DUMMYFUNCTION("""COMPUTED_VALUE"""),220)</f>
        <v>220</v>
      </c>
      <c r="K106" s="70">
        <f ca="1">IFERROR(__xludf.DUMMYFUNCTION("""COMPUTED_VALUE"""),28)</f>
        <v>28</v>
      </c>
      <c r="L106" s="70">
        <f ca="1">IFERROR(__xludf.DUMMYFUNCTION("""COMPUTED_VALUE"""),13)</f>
        <v>13</v>
      </c>
      <c r="M106" s="70">
        <f ca="1">IFERROR(__xludf.DUMMYFUNCTION("""COMPUTED_VALUE"""),8)</f>
        <v>8</v>
      </c>
      <c r="N106" s="72"/>
      <c r="O106" s="72"/>
      <c r="P106" s="72"/>
      <c r="Q106" s="72"/>
      <c r="R106" s="72"/>
      <c r="S106" s="72"/>
      <c r="T106" s="72"/>
      <c r="U106" s="72"/>
      <c r="V106" s="72"/>
      <c r="W106" s="72"/>
      <c r="X106" s="72"/>
      <c r="Y106" s="72"/>
      <c r="Z106" s="72"/>
    </row>
    <row r="107" spans="1:26" ht="13">
      <c r="A107" s="70">
        <f ca="1">IFERROR(__xludf.DUMMYFUNCTION("""COMPUTED_VALUE"""),1)</f>
        <v>1</v>
      </c>
      <c r="B107" s="71" t="str">
        <f ca="1">IFERROR(__xludf.DUMMYFUNCTION("""COMPUTED_VALUE"""),"CONCENTRA. ESCOLAR SAN NICOLAS")</f>
        <v>CONCENTRA. ESCOLAR SAN NICOLAS</v>
      </c>
      <c r="C107" s="70">
        <f ca="1">IFERROR(__xludf.DUMMYFUNCTION("""COMPUTED_VALUE"""),9)</f>
        <v>9</v>
      </c>
      <c r="D107" s="70">
        <f ca="1">IFERROR(__xludf.DUMMYFUNCTION("""COMPUTED_VALUE"""),0)</f>
        <v>0</v>
      </c>
      <c r="E107" s="70">
        <f ca="1">IFERROR(__xludf.DUMMYFUNCTION("""COMPUTED_VALUE"""),0)</f>
        <v>0</v>
      </c>
      <c r="F107" s="70">
        <f ca="1">IFERROR(__xludf.DUMMYFUNCTION("""COMPUTED_VALUE"""),43)</f>
        <v>43</v>
      </c>
      <c r="G107" s="70">
        <f ca="1">IFERROR(__xludf.DUMMYFUNCTION("""COMPUTED_VALUE"""),84)</f>
        <v>84</v>
      </c>
      <c r="H107" s="70">
        <f ca="1">IFERROR(__xludf.DUMMYFUNCTION("""COMPUTED_VALUE"""),11)</f>
        <v>11</v>
      </c>
      <c r="I107" s="70">
        <f ca="1">IFERROR(__xludf.DUMMYFUNCTION("""COMPUTED_VALUE"""),8)</f>
        <v>8</v>
      </c>
      <c r="J107" s="70">
        <f ca="1">IFERROR(__xludf.DUMMYFUNCTION("""COMPUTED_VALUE"""),193)</f>
        <v>193</v>
      </c>
      <c r="K107" s="70">
        <f ca="1">IFERROR(__xludf.DUMMYFUNCTION("""COMPUTED_VALUE"""),32)</f>
        <v>32</v>
      </c>
      <c r="L107" s="70">
        <f ca="1">IFERROR(__xludf.DUMMYFUNCTION("""COMPUTED_VALUE"""),7)</f>
        <v>7</v>
      </c>
      <c r="M107" s="70">
        <f ca="1">IFERROR(__xludf.DUMMYFUNCTION("""COMPUTED_VALUE"""),8)</f>
        <v>8</v>
      </c>
      <c r="N107" s="72"/>
      <c r="O107" s="72"/>
      <c r="P107" s="72"/>
      <c r="Q107" s="72"/>
      <c r="R107" s="72"/>
      <c r="S107" s="72"/>
      <c r="T107" s="72"/>
      <c r="U107" s="72"/>
      <c r="V107" s="72"/>
      <c r="W107" s="72"/>
      <c r="X107" s="72"/>
      <c r="Y107" s="72"/>
      <c r="Z107" s="72"/>
    </row>
    <row r="108" spans="1:26" ht="13">
      <c r="A108" s="70">
        <f ca="1">IFERROR(__xludf.DUMMYFUNCTION("""COMPUTED_VALUE"""),1)</f>
        <v>1</v>
      </c>
      <c r="B108" s="71" t="str">
        <f ca="1">IFERROR(__xludf.DUMMYFUNCTION("""COMPUTED_VALUE"""),"CONCENTRA. ESCOLAR SAN NICOLAS")</f>
        <v>CONCENTRA. ESCOLAR SAN NICOLAS</v>
      </c>
      <c r="C108" s="70">
        <f ca="1">IFERROR(__xludf.DUMMYFUNCTION("""COMPUTED_VALUE"""),10)</f>
        <v>10</v>
      </c>
      <c r="D108" s="70">
        <f ca="1">IFERROR(__xludf.DUMMYFUNCTION("""COMPUTED_VALUE"""),0)</f>
        <v>0</v>
      </c>
      <c r="E108" s="70">
        <f ca="1">IFERROR(__xludf.DUMMYFUNCTION("""COMPUTED_VALUE"""),0)</f>
        <v>0</v>
      </c>
      <c r="F108" s="70">
        <f ca="1">IFERROR(__xludf.DUMMYFUNCTION("""COMPUTED_VALUE"""),63)</f>
        <v>63</v>
      </c>
      <c r="G108" s="70">
        <f ca="1">IFERROR(__xludf.DUMMYFUNCTION("""COMPUTED_VALUE"""),68)</f>
        <v>68</v>
      </c>
      <c r="H108" s="70">
        <f ca="1">IFERROR(__xludf.DUMMYFUNCTION("""COMPUTED_VALUE"""),6)</f>
        <v>6</v>
      </c>
      <c r="I108" s="70">
        <f ca="1">IFERROR(__xludf.DUMMYFUNCTION("""COMPUTED_VALUE"""),25)</f>
        <v>25</v>
      </c>
      <c r="J108" s="70">
        <f ca="1">IFERROR(__xludf.DUMMYFUNCTION("""COMPUTED_VALUE"""),204)</f>
        <v>204</v>
      </c>
      <c r="K108" s="70">
        <f ca="1">IFERROR(__xludf.DUMMYFUNCTION("""COMPUTED_VALUE"""),29)</f>
        <v>29</v>
      </c>
      <c r="L108" s="70">
        <f ca="1">IFERROR(__xludf.DUMMYFUNCTION("""COMPUTED_VALUE"""),10)</f>
        <v>10</v>
      </c>
      <c r="M108" s="70">
        <f ca="1">IFERROR(__xludf.DUMMYFUNCTION("""COMPUTED_VALUE"""),3)</f>
        <v>3</v>
      </c>
      <c r="N108" s="72"/>
      <c r="O108" s="72"/>
      <c r="P108" s="72"/>
      <c r="Q108" s="72"/>
      <c r="R108" s="72"/>
      <c r="S108" s="72"/>
      <c r="T108" s="72"/>
      <c r="U108" s="72"/>
      <c r="V108" s="72"/>
      <c r="W108" s="72"/>
      <c r="X108" s="72"/>
      <c r="Y108" s="72"/>
      <c r="Z108" s="72"/>
    </row>
    <row r="109" spans="1:26" ht="13">
      <c r="A109" s="70">
        <f ca="1">IFERROR(__xludf.DUMMYFUNCTION("""COMPUTED_VALUE"""),1)</f>
        <v>1</v>
      </c>
      <c r="B109" s="71" t="str">
        <f ca="1">IFERROR(__xludf.DUMMYFUNCTION("""COMPUTED_VALUE"""),"CONCENTRA. ESCOLAR SAN NICOLAS")</f>
        <v>CONCENTRA. ESCOLAR SAN NICOLAS</v>
      </c>
      <c r="C109" s="70">
        <f ca="1">IFERROR(__xludf.DUMMYFUNCTION("""COMPUTED_VALUE"""),11)</f>
        <v>11</v>
      </c>
      <c r="D109" s="70">
        <f ca="1">IFERROR(__xludf.DUMMYFUNCTION("""COMPUTED_VALUE"""),0)</f>
        <v>0</v>
      </c>
      <c r="E109" s="70">
        <f ca="1">IFERROR(__xludf.DUMMYFUNCTION("""COMPUTED_VALUE"""),0)</f>
        <v>0</v>
      </c>
      <c r="F109" s="70">
        <f ca="1">IFERROR(__xludf.DUMMYFUNCTION("""COMPUTED_VALUE"""),67)</f>
        <v>67</v>
      </c>
      <c r="G109" s="70">
        <f ca="1">IFERROR(__xludf.DUMMYFUNCTION("""COMPUTED_VALUE"""),90)</f>
        <v>90</v>
      </c>
      <c r="H109" s="70">
        <f ca="1">IFERROR(__xludf.DUMMYFUNCTION("""COMPUTED_VALUE"""),5)</f>
        <v>5</v>
      </c>
      <c r="I109" s="70">
        <f ca="1">IFERROR(__xludf.DUMMYFUNCTION("""COMPUTED_VALUE"""),30)</f>
        <v>30</v>
      </c>
      <c r="J109" s="70">
        <f ca="1">IFERROR(__xludf.DUMMYFUNCTION("""COMPUTED_VALUE"""),252)</f>
        <v>252</v>
      </c>
      <c r="K109" s="70">
        <f ca="1">IFERROR(__xludf.DUMMYFUNCTION("""COMPUTED_VALUE"""),42)</f>
        <v>42</v>
      </c>
      <c r="L109" s="70">
        <f ca="1">IFERROR(__xludf.DUMMYFUNCTION("""COMPUTED_VALUE"""),13)</f>
        <v>13</v>
      </c>
      <c r="M109" s="70">
        <f ca="1">IFERROR(__xludf.DUMMYFUNCTION("""COMPUTED_VALUE"""),5)</f>
        <v>5</v>
      </c>
      <c r="N109" s="72"/>
      <c r="O109" s="72"/>
      <c r="P109" s="72"/>
      <c r="Q109" s="72"/>
      <c r="R109" s="72"/>
      <c r="S109" s="72"/>
      <c r="T109" s="72"/>
      <c r="U109" s="72"/>
      <c r="V109" s="72"/>
      <c r="W109" s="72"/>
      <c r="X109" s="72"/>
      <c r="Y109" s="72"/>
      <c r="Z109" s="72"/>
    </row>
    <row r="110" spans="1:26" ht="13">
      <c r="A110" s="70">
        <f ca="1">IFERROR(__xludf.DUMMYFUNCTION("""COMPUTED_VALUE"""),1)</f>
        <v>1</v>
      </c>
      <c r="B110" s="71" t="str">
        <f ca="1">IFERROR(__xludf.DUMMYFUNCTION("""COMPUTED_VALUE"""),"CONCENTRA. ESCOLAR SAN NICOLAS")</f>
        <v>CONCENTRA. ESCOLAR SAN NICOLAS</v>
      </c>
      <c r="C110" s="70">
        <f ca="1">IFERROR(__xludf.DUMMYFUNCTION("""COMPUTED_VALUE"""),12)</f>
        <v>12</v>
      </c>
      <c r="D110" s="70">
        <f ca="1">IFERROR(__xludf.DUMMYFUNCTION("""COMPUTED_VALUE"""),0)</f>
        <v>0</v>
      </c>
      <c r="E110" s="70">
        <f ca="1">IFERROR(__xludf.DUMMYFUNCTION("""COMPUTED_VALUE"""),0)</f>
        <v>0</v>
      </c>
      <c r="F110" s="70">
        <f ca="1">IFERROR(__xludf.DUMMYFUNCTION("""COMPUTED_VALUE"""),54)</f>
        <v>54</v>
      </c>
      <c r="G110" s="70">
        <f ca="1">IFERROR(__xludf.DUMMYFUNCTION("""COMPUTED_VALUE"""),51)</f>
        <v>51</v>
      </c>
      <c r="H110" s="70">
        <f ca="1">IFERROR(__xludf.DUMMYFUNCTION("""COMPUTED_VALUE"""),5)</f>
        <v>5</v>
      </c>
      <c r="I110" s="70">
        <f ca="1">IFERROR(__xludf.DUMMYFUNCTION("""COMPUTED_VALUE"""),10)</f>
        <v>10</v>
      </c>
      <c r="J110" s="70">
        <f ca="1">IFERROR(__xludf.DUMMYFUNCTION("""COMPUTED_VALUE"""),157)</f>
        <v>157</v>
      </c>
      <c r="K110" s="70">
        <f ca="1">IFERROR(__xludf.DUMMYFUNCTION("""COMPUTED_VALUE"""),32)</f>
        <v>32</v>
      </c>
      <c r="L110" s="70">
        <f ca="1">IFERROR(__xludf.DUMMYFUNCTION("""COMPUTED_VALUE"""),4)</f>
        <v>4</v>
      </c>
      <c r="M110" s="70">
        <f ca="1">IFERROR(__xludf.DUMMYFUNCTION("""COMPUTED_VALUE"""),1)</f>
        <v>1</v>
      </c>
      <c r="N110" s="72"/>
      <c r="O110" s="72"/>
      <c r="P110" s="72"/>
      <c r="Q110" s="72"/>
      <c r="R110" s="72"/>
      <c r="S110" s="72"/>
      <c r="T110" s="72"/>
      <c r="U110" s="72"/>
      <c r="V110" s="72"/>
      <c r="W110" s="72"/>
      <c r="X110" s="72"/>
      <c r="Y110" s="72"/>
      <c r="Z110" s="72"/>
    </row>
    <row r="111" spans="1:26" ht="13">
      <c r="A111" s="70">
        <f ca="1">IFERROR(__xludf.DUMMYFUNCTION("""COMPUTED_VALUE"""),1)</f>
        <v>1</v>
      </c>
      <c r="B111" s="71" t="str">
        <f ca="1">IFERROR(__xludf.DUMMYFUNCTION("""COMPUTED_VALUE"""),"CONCENTRA. ESCOLAR SAN NICOLAS")</f>
        <v>CONCENTRA. ESCOLAR SAN NICOLAS</v>
      </c>
      <c r="C111" s="70">
        <f ca="1">IFERROR(__xludf.DUMMYFUNCTION("""COMPUTED_VALUE"""),13)</f>
        <v>13</v>
      </c>
      <c r="D111" s="70">
        <f ca="1">IFERROR(__xludf.DUMMYFUNCTION("""COMPUTED_VALUE"""),0)</f>
        <v>0</v>
      </c>
      <c r="E111" s="70">
        <f ca="1">IFERROR(__xludf.DUMMYFUNCTION("""COMPUTED_VALUE"""),0)</f>
        <v>0</v>
      </c>
      <c r="F111" s="70">
        <f ca="1">IFERROR(__xludf.DUMMYFUNCTION("""COMPUTED_VALUE"""),32)</f>
        <v>32</v>
      </c>
      <c r="G111" s="70">
        <f ca="1">IFERROR(__xludf.DUMMYFUNCTION("""COMPUTED_VALUE"""),38)</f>
        <v>38</v>
      </c>
      <c r="H111" s="70">
        <f ca="1">IFERROR(__xludf.DUMMYFUNCTION("""COMPUTED_VALUE"""),1)</f>
        <v>1</v>
      </c>
      <c r="I111" s="70">
        <f ca="1">IFERROR(__xludf.DUMMYFUNCTION("""COMPUTED_VALUE"""),12)</f>
        <v>12</v>
      </c>
      <c r="J111" s="70">
        <f ca="1">IFERROR(__xludf.DUMMYFUNCTION("""COMPUTED_VALUE"""),108)</f>
        <v>108</v>
      </c>
      <c r="K111" s="70">
        <f ca="1">IFERROR(__xludf.DUMMYFUNCTION("""COMPUTED_VALUE"""),18)</f>
        <v>18</v>
      </c>
      <c r="L111" s="70">
        <f ca="1">IFERROR(__xludf.DUMMYFUNCTION("""COMPUTED_VALUE"""),5)</f>
        <v>5</v>
      </c>
      <c r="M111" s="70">
        <f ca="1">IFERROR(__xludf.DUMMYFUNCTION("""COMPUTED_VALUE"""),2)</f>
        <v>2</v>
      </c>
      <c r="N111" s="72"/>
      <c r="O111" s="72"/>
      <c r="P111" s="72"/>
      <c r="Q111" s="72"/>
      <c r="R111" s="72"/>
      <c r="S111" s="72"/>
      <c r="T111" s="72"/>
      <c r="U111" s="72"/>
      <c r="V111" s="72"/>
      <c r="W111" s="72"/>
      <c r="X111" s="72"/>
      <c r="Y111" s="72"/>
      <c r="Z111" s="72"/>
    </row>
    <row r="112" spans="1:26" ht="13">
      <c r="A112" s="70">
        <f ca="1">IFERROR(__xludf.DUMMYFUNCTION("""COMPUTED_VALUE"""),1)</f>
        <v>1</v>
      </c>
      <c r="B112" s="71" t="str">
        <f ca="1">IFERROR(__xludf.DUMMYFUNCTION("""COMPUTED_VALUE"""),"I.E. COMPARTIR PRIMARIA")</f>
        <v>I.E. COMPARTIR PRIMARIA</v>
      </c>
      <c r="C112" s="70">
        <f ca="1">IFERROR(__xludf.DUMMYFUNCTION("""COMPUTED_VALUE"""),1)</f>
        <v>1</v>
      </c>
      <c r="D112" s="70">
        <f ca="1">IFERROR(__xludf.DUMMYFUNCTION("""COMPUTED_VALUE"""),0)</f>
        <v>0</v>
      </c>
      <c r="E112" s="70">
        <f ca="1">IFERROR(__xludf.DUMMYFUNCTION("""COMPUTED_VALUE"""),0)</f>
        <v>0</v>
      </c>
      <c r="F112" s="70">
        <f ca="1">IFERROR(__xludf.DUMMYFUNCTION("""COMPUTED_VALUE"""),70)</f>
        <v>70</v>
      </c>
      <c r="G112" s="70">
        <f ca="1">IFERROR(__xludf.DUMMYFUNCTION("""COMPUTED_VALUE"""),98)</f>
        <v>98</v>
      </c>
      <c r="H112" s="70">
        <f ca="1">IFERROR(__xludf.DUMMYFUNCTION("""COMPUTED_VALUE"""),0)</f>
        <v>0</v>
      </c>
      <c r="I112" s="70">
        <f ca="1">IFERROR(__xludf.DUMMYFUNCTION("""COMPUTED_VALUE"""),11)</f>
        <v>11</v>
      </c>
      <c r="J112" s="70">
        <f ca="1">IFERROR(__xludf.DUMMYFUNCTION("""COMPUTED_VALUE"""),234)</f>
        <v>234</v>
      </c>
      <c r="K112" s="70">
        <f ca="1">IFERROR(__xludf.DUMMYFUNCTION("""COMPUTED_VALUE"""),28)</f>
        <v>28</v>
      </c>
      <c r="L112" s="70">
        <f ca="1">IFERROR(__xludf.DUMMYFUNCTION("""COMPUTED_VALUE"""),10)</f>
        <v>10</v>
      </c>
      <c r="M112" s="70">
        <f ca="1">IFERROR(__xludf.DUMMYFUNCTION("""COMPUTED_VALUE"""),17)</f>
        <v>17</v>
      </c>
      <c r="N112" s="72"/>
      <c r="O112" s="72"/>
      <c r="P112" s="72"/>
      <c r="Q112" s="72"/>
      <c r="R112" s="72"/>
      <c r="S112" s="72"/>
      <c r="T112" s="72"/>
      <c r="U112" s="72"/>
      <c r="V112" s="72"/>
      <c r="W112" s="72"/>
      <c r="X112" s="72"/>
      <c r="Y112" s="72"/>
      <c r="Z112" s="72"/>
    </row>
    <row r="113" spans="1:26" ht="13">
      <c r="A113" s="70">
        <f ca="1">IFERROR(__xludf.DUMMYFUNCTION("""COMPUTED_VALUE"""),1)</f>
        <v>1</v>
      </c>
      <c r="B113" s="71" t="str">
        <f ca="1">IFERROR(__xludf.DUMMYFUNCTION("""COMPUTED_VALUE"""),"I.E. COMPARTIR PRIMARIA")</f>
        <v>I.E. COMPARTIR PRIMARIA</v>
      </c>
      <c r="C113" s="70">
        <f ca="1">IFERROR(__xludf.DUMMYFUNCTION("""COMPUTED_VALUE"""),2)</f>
        <v>2</v>
      </c>
      <c r="D113" s="70">
        <f ca="1">IFERROR(__xludf.DUMMYFUNCTION("""COMPUTED_VALUE"""),0)</f>
        <v>0</v>
      </c>
      <c r="E113" s="70">
        <f ca="1">IFERROR(__xludf.DUMMYFUNCTION("""COMPUTED_VALUE"""),0)</f>
        <v>0</v>
      </c>
      <c r="F113" s="70">
        <f ca="1">IFERROR(__xludf.DUMMYFUNCTION("""COMPUTED_VALUE"""),49)</f>
        <v>49</v>
      </c>
      <c r="G113" s="70">
        <f ca="1">IFERROR(__xludf.DUMMYFUNCTION("""COMPUTED_VALUE"""),122)</f>
        <v>122</v>
      </c>
      <c r="H113" s="70">
        <f ca="1">IFERROR(__xludf.DUMMYFUNCTION("""COMPUTED_VALUE"""),1)</f>
        <v>1</v>
      </c>
      <c r="I113" s="70">
        <f ca="1">IFERROR(__xludf.DUMMYFUNCTION("""COMPUTED_VALUE"""),17)</f>
        <v>17</v>
      </c>
      <c r="J113" s="70">
        <f ca="1">IFERROR(__xludf.DUMMYFUNCTION("""COMPUTED_VALUE"""),239)</f>
        <v>239</v>
      </c>
      <c r="K113" s="70">
        <f ca="1">IFERROR(__xludf.DUMMYFUNCTION("""COMPUTED_VALUE"""),28)</f>
        <v>28</v>
      </c>
      <c r="L113" s="70">
        <f ca="1">IFERROR(__xludf.DUMMYFUNCTION("""COMPUTED_VALUE"""),8)</f>
        <v>8</v>
      </c>
      <c r="M113" s="70">
        <f ca="1">IFERROR(__xludf.DUMMYFUNCTION("""COMPUTED_VALUE"""),14)</f>
        <v>14</v>
      </c>
      <c r="N113" s="72"/>
      <c r="O113" s="72"/>
      <c r="P113" s="72"/>
      <c r="Q113" s="72"/>
      <c r="R113" s="72"/>
      <c r="S113" s="72"/>
      <c r="T113" s="72"/>
      <c r="U113" s="72"/>
      <c r="V113" s="72"/>
      <c r="W113" s="72"/>
      <c r="X113" s="72"/>
      <c r="Y113" s="72"/>
      <c r="Z113" s="72"/>
    </row>
    <row r="114" spans="1:26" ht="13">
      <c r="A114" s="70">
        <f ca="1">IFERROR(__xludf.DUMMYFUNCTION("""COMPUTED_VALUE"""),1)</f>
        <v>1</v>
      </c>
      <c r="B114" s="71" t="str">
        <f ca="1">IFERROR(__xludf.DUMMYFUNCTION("""COMPUTED_VALUE"""),"I.E. COMPARTIR PRIMARIA")</f>
        <v>I.E. COMPARTIR PRIMARIA</v>
      </c>
      <c r="C114" s="70">
        <f ca="1">IFERROR(__xludf.DUMMYFUNCTION("""COMPUTED_VALUE"""),3)</f>
        <v>3</v>
      </c>
      <c r="D114" s="70">
        <f ca="1">IFERROR(__xludf.DUMMYFUNCTION("""COMPUTED_VALUE"""),0)</f>
        <v>0</v>
      </c>
      <c r="E114" s="70">
        <f ca="1">IFERROR(__xludf.DUMMYFUNCTION("""COMPUTED_VALUE"""),0)</f>
        <v>0</v>
      </c>
      <c r="F114" s="70">
        <f ca="1">IFERROR(__xludf.DUMMYFUNCTION("""COMPUTED_VALUE"""),67)</f>
        <v>67</v>
      </c>
      <c r="G114" s="70">
        <f ca="1">IFERROR(__xludf.DUMMYFUNCTION("""COMPUTED_VALUE"""),122)</f>
        <v>122</v>
      </c>
      <c r="H114" s="70">
        <f ca="1">IFERROR(__xludf.DUMMYFUNCTION("""COMPUTED_VALUE"""),0)</f>
        <v>0</v>
      </c>
      <c r="I114" s="70">
        <f ca="1">IFERROR(__xludf.DUMMYFUNCTION("""COMPUTED_VALUE"""),13)</f>
        <v>13</v>
      </c>
      <c r="J114" s="70">
        <f ca="1">IFERROR(__xludf.DUMMYFUNCTION("""COMPUTED_VALUE"""),232)</f>
        <v>232</v>
      </c>
      <c r="K114" s="70">
        <f ca="1">IFERROR(__xludf.DUMMYFUNCTION("""COMPUTED_VALUE"""),24)</f>
        <v>24</v>
      </c>
      <c r="L114" s="70">
        <f ca="1">IFERROR(__xludf.DUMMYFUNCTION("""COMPUTED_VALUE"""),14)</f>
        <v>14</v>
      </c>
      <c r="M114" s="70">
        <f ca="1">IFERROR(__xludf.DUMMYFUNCTION("""COMPUTED_VALUE"""),18)</f>
        <v>18</v>
      </c>
      <c r="N114" s="72"/>
      <c r="O114" s="72"/>
      <c r="P114" s="72"/>
      <c r="Q114" s="72"/>
      <c r="R114" s="72"/>
      <c r="S114" s="72"/>
      <c r="T114" s="72"/>
      <c r="U114" s="72"/>
      <c r="V114" s="72"/>
      <c r="W114" s="72"/>
      <c r="X114" s="72"/>
      <c r="Y114" s="72"/>
      <c r="Z114" s="72"/>
    </row>
    <row r="115" spans="1:26" ht="13">
      <c r="A115" s="70">
        <f ca="1">IFERROR(__xludf.DUMMYFUNCTION("""COMPUTED_VALUE"""),1)</f>
        <v>1</v>
      </c>
      <c r="B115" s="71" t="str">
        <f ca="1">IFERROR(__xludf.DUMMYFUNCTION("""COMPUTED_VALUE"""),"I.E. COMPARTIR PRIMARIA")</f>
        <v>I.E. COMPARTIR PRIMARIA</v>
      </c>
      <c r="C115" s="70">
        <f ca="1">IFERROR(__xludf.DUMMYFUNCTION("""COMPUTED_VALUE"""),4)</f>
        <v>4</v>
      </c>
      <c r="D115" s="70">
        <f ca="1">IFERROR(__xludf.DUMMYFUNCTION("""COMPUTED_VALUE"""),0)</f>
        <v>0</v>
      </c>
      <c r="E115" s="70">
        <f ca="1">IFERROR(__xludf.DUMMYFUNCTION("""COMPUTED_VALUE"""),0)</f>
        <v>0</v>
      </c>
      <c r="F115" s="70">
        <f ca="1">IFERROR(__xludf.DUMMYFUNCTION("""COMPUTED_VALUE"""),67)</f>
        <v>67</v>
      </c>
      <c r="G115" s="70">
        <f ca="1">IFERROR(__xludf.DUMMYFUNCTION("""COMPUTED_VALUE"""),122)</f>
        <v>122</v>
      </c>
      <c r="H115" s="70">
        <f ca="1">IFERROR(__xludf.DUMMYFUNCTION("""COMPUTED_VALUE"""),1)</f>
        <v>1</v>
      </c>
      <c r="I115" s="70">
        <f ca="1">IFERROR(__xludf.DUMMYFUNCTION("""COMPUTED_VALUE"""),10)</f>
        <v>10</v>
      </c>
      <c r="J115" s="70">
        <f ca="1">IFERROR(__xludf.DUMMYFUNCTION("""COMPUTED_VALUE"""),250)</f>
        <v>250</v>
      </c>
      <c r="K115" s="70">
        <f ca="1">IFERROR(__xludf.DUMMYFUNCTION("""COMPUTED_VALUE"""),29)</f>
        <v>29</v>
      </c>
      <c r="L115" s="70">
        <f ca="1">IFERROR(__xludf.DUMMYFUNCTION("""COMPUTED_VALUE"""),11)</f>
        <v>11</v>
      </c>
      <c r="M115" s="70">
        <f ca="1">IFERROR(__xludf.DUMMYFUNCTION("""COMPUTED_VALUE"""),10)</f>
        <v>10</v>
      </c>
      <c r="N115" s="72"/>
      <c r="O115" s="72"/>
      <c r="P115" s="72"/>
      <c r="Q115" s="72"/>
      <c r="R115" s="72"/>
      <c r="S115" s="72"/>
      <c r="T115" s="72"/>
      <c r="U115" s="72"/>
      <c r="V115" s="72"/>
      <c r="W115" s="72"/>
      <c r="X115" s="72"/>
      <c r="Y115" s="72"/>
      <c r="Z115" s="72"/>
    </row>
    <row r="116" spans="1:26" ht="13">
      <c r="A116" s="70">
        <f ca="1">IFERROR(__xludf.DUMMYFUNCTION("""COMPUTED_VALUE"""),1)</f>
        <v>1</v>
      </c>
      <c r="B116" s="71" t="str">
        <f ca="1">IFERROR(__xludf.DUMMYFUNCTION("""COMPUTED_VALUE"""),"I.E. COMPARTIR PRIMARIA")</f>
        <v>I.E. COMPARTIR PRIMARIA</v>
      </c>
      <c r="C116" s="70">
        <f ca="1">IFERROR(__xludf.DUMMYFUNCTION("""COMPUTED_VALUE"""),5)</f>
        <v>5</v>
      </c>
      <c r="D116" s="70">
        <f ca="1">IFERROR(__xludf.DUMMYFUNCTION("""COMPUTED_VALUE"""),0)</f>
        <v>0</v>
      </c>
      <c r="E116" s="70">
        <f ca="1">IFERROR(__xludf.DUMMYFUNCTION("""COMPUTED_VALUE"""),0)</f>
        <v>0</v>
      </c>
      <c r="F116" s="70">
        <f ca="1">IFERROR(__xludf.DUMMYFUNCTION("""COMPUTED_VALUE"""),66)</f>
        <v>66</v>
      </c>
      <c r="G116" s="70">
        <f ca="1">IFERROR(__xludf.DUMMYFUNCTION("""COMPUTED_VALUE"""),109)</f>
        <v>109</v>
      </c>
      <c r="H116" s="70">
        <f ca="1">IFERROR(__xludf.DUMMYFUNCTION("""COMPUTED_VALUE"""),3)</f>
        <v>3</v>
      </c>
      <c r="I116" s="70">
        <f ca="1">IFERROR(__xludf.DUMMYFUNCTION("""COMPUTED_VALUE"""),5)</f>
        <v>5</v>
      </c>
      <c r="J116" s="70">
        <f ca="1">IFERROR(__xludf.DUMMYFUNCTION("""COMPUTED_VALUE"""),231)</f>
        <v>231</v>
      </c>
      <c r="K116" s="70">
        <f ca="1">IFERROR(__xludf.DUMMYFUNCTION("""COMPUTED_VALUE"""),21)</f>
        <v>21</v>
      </c>
      <c r="L116" s="70">
        <f ca="1">IFERROR(__xludf.DUMMYFUNCTION("""COMPUTED_VALUE"""),12)</f>
        <v>12</v>
      </c>
      <c r="M116" s="70">
        <f ca="1">IFERROR(__xludf.DUMMYFUNCTION("""COMPUTED_VALUE"""),15)</f>
        <v>15</v>
      </c>
      <c r="N116" s="72"/>
      <c r="O116" s="72"/>
      <c r="P116" s="72"/>
      <c r="Q116" s="72"/>
      <c r="R116" s="72"/>
      <c r="S116" s="72"/>
      <c r="T116" s="72"/>
      <c r="U116" s="72"/>
      <c r="V116" s="72"/>
      <c r="W116" s="72"/>
      <c r="X116" s="72"/>
      <c r="Y116" s="72"/>
      <c r="Z116" s="72"/>
    </row>
    <row r="117" spans="1:26" ht="13">
      <c r="A117" s="70">
        <f ca="1">IFERROR(__xludf.DUMMYFUNCTION("""COMPUTED_VALUE"""),1)</f>
        <v>1</v>
      </c>
      <c r="B117" s="71" t="str">
        <f ca="1">IFERROR(__xludf.DUMMYFUNCTION("""COMPUTED_VALUE"""),"I.E. COMPARTIR PRIMARIA")</f>
        <v>I.E. COMPARTIR PRIMARIA</v>
      </c>
      <c r="C117" s="70">
        <f ca="1">IFERROR(__xludf.DUMMYFUNCTION("""COMPUTED_VALUE"""),6)</f>
        <v>6</v>
      </c>
      <c r="D117" s="70">
        <f ca="1">IFERROR(__xludf.DUMMYFUNCTION("""COMPUTED_VALUE"""),0)</f>
        <v>0</v>
      </c>
      <c r="E117" s="70">
        <f ca="1">IFERROR(__xludf.DUMMYFUNCTION("""COMPUTED_VALUE"""),0)</f>
        <v>0</v>
      </c>
      <c r="F117" s="70">
        <f ca="1">IFERROR(__xludf.DUMMYFUNCTION("""COMPUTED_VALUE"""),57)</f>
        <v>57</v>
      </c>
      <c r="G117" s="70">
        <f ca="1">IFERROR(__xludf.DUMMYFUNCTION("""COMPUTED_VALUE"""),100)</f>
        <v>100</v>
      </c>
      <c r="H117" s="70">
        <f ca="1">IFERROR(__xludf.DUMMYFUNCTION("""COMPUTED_VALUE"""),3)</f>
        <v>3</v>
      </c>
      <c r="I117" s="70">
        <f ca="1">IFERROR(__xludf.DUMMYFUNCTION("""COMPUTED_VALUE"""),10)</f>
        <v>10</v>
      </c>
      <c r="J117" s="70">
        <f ca="1">IFERROR(__xludf.DUMMYFUNCTION("""COMPUTED_VALUE"""),224)</f>
        <v>224</v>
      </c>
      <c r="K117" s="70">
        <f ca="1">IFERROR(__xludf.DUMMYFUNCTION("""COMPUTED_VALUE"""),31)</f>
        <v>31</v>
      </c>
      <c r="L117" s="70">
        <f ca="1">IFERROR(__xludf.DUMMYFUNCTION("""COMPUTED_VALUE"""),13)</f>
        <v>13</v>
      </c>
      <c r="M117" s="70">
        <f ca="1">IFERROR(__xludf.DUMMYFUNCTION("""COMPUTED_VALUE"""),10)</f>
        <v>10</v>
      </c>
      <c r="N117" s="72"/>
      <c r="O117" s="72"/>
      <c r="P117" s="72"/>
      <c r="Q117" s="72"/>
      <c r="R117" s="72"/>
      <c r="S117" s="72"/>
      <c r="T117" s="72"/>
      <c r="U117" s="72"/>
      <c r="V117" s="72"/>
      <c r="W117" s="72"/>
      <c r="X117" s="72"/>
      <c r="Y117" s="72"/>
      <c r="Z117" s="72"/>
    </row>
    <row r="118" spans="1:26" ht="13">
      <c r="A118" s="70">
        <f ca="1">IFERROR(__xludf.DUMMYFUNCTION("""COMPUTED_VALUE"""),1)</f>
        <v>1</v>
      </c>
      <c r="B118" s="71" t="str">
        <f ca="1">IFERROR(__xludf.DUMMYFUNCTION("""COMPUTED_VALUE"""),"I.E. COMPARTIR PRIMARIA")</f>
        <v>I.E. COMPARTIR PRIMARIA</v>
      </c>
      <c r="C118" s="70">
        <f ca="1">IFERROR(__xludf.DUMMYFUNCTION("""COMPUTED_VALUE"""),7)</f>
        <v>7</v>
      </c>
      <c r="D118" s="70">
        <f ca="1">IFERROR(__xludf.DUMMYFUNCTION("""COMPUTED_VALUE"""),0)</f>
        <v>0</v>
      </c>
      <c r="E118" s="70">
        <f ca="1">IFERROR(__xludf.DUMMYFUNCTION("""COMPUTED_VALUE"""),0)</f>
        <v>0</v>
      </c>
      <c r="F118" s="70">
        <f ca="1">IFERROR(__xludf.DUMMYFUNCTION("""COMPUTED_VALUE"""),76)</f>
        <v>76</v>
      </c>
      <c r="G118" s="70">
        <f ca="1">IFERROR(__xludf.DUMMYFUNCTION("""COMPUTED_VALUE"""),102)</f>
        <v>102</v>
      </c>
      <c r="H118" s="70">
        <f ca="1">IFERROR(__xludf.DUMMYFUNCTION("""COMPUTED_VALUE"""),4)</f>
        <v>4</v>
      </c>
      <c r="I118" s="70">
        <f ca="1">IFERROR(__xludf.DUMMYFUNCTION("""COMPUTED_VALUE"""),17)</f>
        <v>17</v>
      </c>
      <c r="J118" s="70">
        <f ca="1">IFERROR(__xludf.DUMMYFUNCTION("""COMPUTED_VALUE"""),253)</f>
        <v>253</v>
      </c>
      <c r="K118" s="70">
        <f ca="1">IFERROR(__xludf.DUMMYFUNCTION("""COMPUTED_VALUE"""),36)</f>
        <v>36</v>
      </c>
      <c r="L118" s="70">
        <f ca="1">IFERROR(__xludf.DUMMYFUNCTION("""COMPUTED_VALUE"""),15)</f>
        <v>15</v>
      </c>
      <c r="M118" s="70">
        <f ca="1">IFERROR(__xludf.DUMMYFUNCTION("""COMPUTED_VALUE"""),3)</f>
        <v>3</v>
      </c>
      <c r="N118" s="72"/>
      <c r="O118" s="72"/>
      <c r="P118" s="72"/>
      <c r="Q118" s="72"/>
      <c r="R118" s="72"/>
      <c r="S118" s="72"/>
      <c r="T118" s="72"/>
      <c r="U118" s="72"/>
      <c r="V118" s="72"/>
      <c r="W118" s="72"/>
      <c r="X118" s="72"/>
      <c r="Y118" s="72"/>
      <c r="Z118" s="72"/>
    </row>
    <row r="119" spans="1:26" ht="13">
      <c r="A119" s="70">
        <f ca="1">IFERROR(__xludf.DUMMYFUNCTION("""COMPUTED_VALUE"""),1)</f>
        <v>1</v>
      </c>
      <c r="B119" s="71" t="str">
        <f ca="1">IFERROR(__xludf.DUMMYFUNCTION("""COMPUTED_VALUE"""),"I.E. COMPARTIR PRIMARIA")</f>
        <v>I.E. COMPARTIR PRIMARIA</v>
      </c>
      <c r="C119" s="70">
        <f ca="1">IFERROR(__xludf.DUMMYFUNCTION("""COMPUTED_VALUE"""),8)</f>
        <v>8</v>
      </c>
      <c r="D119" s="70">
        <f ca="1">IFERROR(__xludf.DUMMYFUNCTION("""COMPUTED_VALUE"""),0)</f>
        <v>0</v>
      </c>
      <c r="E119" s="70">
        <f ca="1">IFERROR(__xludf.DUMMYFUNCTION("""COMPUTED_VALUE"""),0)</f>
        <v>0</v>
      </c>
      <c r="F119" s="70">
        <f ca="1">IFERROR(__xludf.DUMMYFUNCTION("""COMPUTED_VALUE"""),74)</f>
        <v>74</v>
      </c>
      <c r="G119" s="70">
        <f ca="1">IFERROR(__xludf.DUMMYFUNCTION("""COMPUTED_VALUE"""),98)</f>
        <v>98</v>
      </c>
      <c r="H119" s="70">
        <f ca="1">IFERROR(__xludf.DUMMYFUNCTION("""COMPUTED_VALUE"""),1)</f>
        <v>1</v>
      </c>
      <c r="I119" s="70">
        <f ca="1">IFERROR(__xludf.DUMMYFUNCTION("""COMPUTED_VALUE"""),16)</f>
        <v>16</v>
      </c>
      <c r="J119" s="70">
        <f ca="1">IFERROR(__xludf.DUMMYFUNCTION("""COMPUTED_VALUE"""),235)</f>
        <v>235</v>
      </c>
      <c r="K119" s="70">
        <f ca="1">IFERROR(__xludf.DUMMYFUNCTION("""COMPUTED_VALUE"""),32)</f>
        <v>32</v>
      </c>
      <c r="L119" s="70">
        <f ca="1">IFERROR(__xludf.DUMMYFUNCTION("""COMPUTED_VALUE"""),7)</f>
        <v>7</v>
      </c>
      <c r="M119" s="70">
        <f ca="1">IFERROR(__xludf.DUMMYFUNCTION("""COMPUTED_VALUE"""),7)</f>
        <v>7</v>
      </c>
      <c r="N119" s="72"/>
      <c r="O119" s="72"/>
      <c r="P119" s="72"/>
      <c r="Q119" s="72"/>
      <c r="R119" s="72"/>
      <c r="S119" s="72"/>
      <c r="T119" s="72"/>
      <c r="U119" s="72"/>
      <c r="V119" s="72"/>
      <c r="W119" s="72"/>
      <c r="X119" s="72"/>
      <c r="Y119" s="72"/>
      <c r="Z119" s="72"/>
    </row>
    <row r="120" spans="1:26" ht="13">
      <c r="A120" s="70">
        <f ca="1">IFERROR(__xludf.DUMMYFUNCTION("""COMPUTED_VALUE"""),1)</f>
        <v>1</v>
      </c>
      <c r="B120" s="71" t="str">
        <f ca="1">IFERROR(__xludf.DUMMYFUNCTION("""COMPUTED_VALUE"""),"I.E. COMPARTIR PRIMARIA")</f>
        <v>I.E. COMPARTIR PRIMARIA</v>
      </c>
      <c r="C120" s="70">
        <f ca="1">IFERROR(__xludf.DUMMYFUNCTION("""COMPUTED_VALUE"""),9)</f>
        <v>9</v>
      </c>
      <c r="D120" s="70">
        <f ca="1">IFERROR(__xludf.DUMMYFUNCTION("""COMPUTED_VALUE"""),0)</f>
        <v>0</v>
      </c>
      <c r="E120" s="70">
        <f ca="1">IFERROR(__xludf.DUMMYFUNCTION("""COMPUTED_VALUE"""),0)</f>
        <v>0</v>
      </c>
      <c r="F120" s="70">
        <f ca="1">IFERROR(__xludf.DUMMYFUNCTION("""COMPUTED_VALUE"""),68)</f>
        <v>68</v>
      </c>
      <c r="G120" s="70">
        <f ca="1">IFERROR(__xludf.DUMMYFUNCTION("""COMPUTED_VALUE"""),97)</f>
        <v>97</v>
      </c>
      <c r="H120" s="70">
        <f ca="1">IFERROR(__xludf.DUMMYFUNCTION("""COMPUTED_VALUE"""),1)</f>
        <v>1</v>
      </c>
      <c r="I120" s="70">
        <f ca="1">IFERROR(__xludf.DUMMYFUNCTION("""COMPUTED_VALUE"""),18)</f>
        <v>18</v>
      </c>
      <c r="J120" s="70">
        <f ca="1">IFERROR(__xludf.DUMMYFUNCTION("""COMPUTED_VALUE"""),237)</f>
        <v>237</v>
      </c>
      <c r="K120" s="70">
        <f ca="1">IFERROR(__xludf.DUMMYFUNCTION("""COMPUTED_VALUE"""),34)</f>
        <v>34</v>
      </c>
      <c r="L120" s="70">
        <f ca="1">IFERROR(__xludf.DUMMYFUNCTION("""COMPUTED_VALUE"""),15)</f>
        <v>15</v>
      </c>
      <c r="M120" s="70">
        <f ca="1">IFERROR(__xludf.DUMMYFUNCTION("""COMPUTED_VALUE"""),4)</f>
        <v>4</v>
      </c>
      <c r="N120" s="72"/>
      <c r="O120" s="72"/>
      <c r="P120" s="72"/>
      <c r="Q120" s="72"/>
      <c r="R120" s="72"/>
      <c r="S120" s="72"/>
      <c r="T120" s="72"/>
      <c r="U120" s="72"/>
      <c r="V120" s="72"/>
      <c r="W120" s="72"/>
      <c r="X120" s="72"/>
      <c r="Y120" s="72"/>
      <c r="Z120" s="72"/>
    </row>
    <row r="121" spans="1:26" ht="13">
      <c r="A121" s="70">
        <f ca="1">IFERROR(__xludf.DUMMYFUNCTION("""COMPUTED_VALUE"""),1)</f>
        <v>1</v>
      </c>
      <c r="B121" s="71" t="str">
        <f ca="1">IFERROR(__xludf.DUMMYFUNCTION("""COMPUTED_VALUE"""),"I.E. COMPARTIR PRIMARIA")</f>
        <v>I.E. COMPARTIR PRIMARIA</v>
      </c>
      <c r="C121" s="70">
        <f ca="1">IFERROR(__xludf.DUMMYFUNCTION("""COMPUTED_VALUE"""),10)</f>
        <v>10</v>
      </c>
      <c r="D121" s="70">
        <f ca="1">IFERROR(__xludf.DUMMYFUNCTION("""COMPUTED_VALUE"""),0)</f>
        <v>0</v>
      </c>
      <c r="E121" s="70">
        <f ca="1">IFERROR(__xludf.DUMMYFUNCTION("""COMPUTED_VALUE"""),0)</f>
        <v>0</v>
      </c>
      <c r="F121" s="70">
        <f ca="1">IFERROR(__xludf.DUMMYFUNCTION("""COMPUTED_VALUE"""),72)</f>
        <v>72</v>
      </c>
      <c r="G121" s="70">
        <f ca="1">IFERROR(__xludf.DUMMYFUNCTION("""COMPUTED_VALUE"""),105)</f>
        <v>105</v>
      </c>
      <c r="H121" s="70">
        <f ca="1">IFERROR(__xludf.DUMMYFUNCTION("""COMPUTED_VALUE"""),4)</f>
        <v>4</v>
      </c>
      <c r="I121" s="70">
        <f ca="1">IFERROR(__xludf.DUMMYFUNCTION("""COMPUTED_VALUE"""),14)</f>
        <v>14</v>
      </c>
      <c r="J121" s="70">
        <f ca="1">IFERROR(__xludf.DUMMYFUNCTION("""COMPUTED_VALUE"""),241)</f>
        <v>241</v>
      </c>
      <c r="K121" s="70">
        <f ca="1">IFERROR(__xludf.DUMMYFUNCTION("""COMPUTED_VALUE"""),27)</f>
        <v>27</v>
      </c>
      <c r="L121" s="70">
        <f ca="1">IFERROR(__xludf.DUMMYFUNCTION("""COMPUTED_VALUE"""),17)</f>
        <v>17</v>
      </c>
      <c r="M121" s="70">
        <f ca="1">IFERROR(__xludf.DUMMYFUNCTION("""COMPUTED_VALUE"""),2)</f>
        <v>2</v>
      </c>
      <c r="N121" s="72"/>
      <c r="O121" s="72"/>
      <c r="P121" s="72"/>
      <c r="Q121" s="72"/>
      <c r="R121" s="72"/>
      <c r="S121" s="72"/>
      <c r="T121" s="72"/>
      <c r="U121" s="72"/>
      <c r="V121" s="72"/>
      <c r="W121" s="72"/>
      <c r="X121" s="72"/>
      <c r="Y121" s="72"/>
      <c r="Z121" s="72"/>
    </row>
    <row r="122" spans="1:26" ht="13">
      <c r="A122" s="70">
        <f ca="1">IFERROR(__xludf.DUMMYFUNCTION("""COMPUTED_VALUE"""),1)</f>
        <v>1</v>
      </c>
      <c r="B122" s="71" t="str">
        <f ca="1">IFERROR(__xludf.DUMMYFUNCTION("""COMPUTED_VALUE"""),"I.E. COMPARTIR PRIMARIA")</f>
        <v>I.E. COMPARTIR PRIMARIA</v>
      </c>
      <c r="C122" s="70">
        <f ca="1">IFERROR(__xludf.DUMMYFUNCTION("""COMPUTED_VALUE"""),11)</f>
        <v>11</v>
      </c>
      <c r="D122" s="70">
        <f ca="1">IFERROR(__xludf.DUMMYFUNCTION("""COMPUTED_VALUE"""),0)</f>
        <v>0</v>
      </c>
      <c r="E122" s="70">
        <f ca="1">IFERROR(__xludf.DUMMYFUNCTION("""COMPUTED_VALUE"""),0)</f>
        <v>0</v>
      </c>
      <c r="F122" s="70">
        <f ca="1">IFERROR(__xludf.DUMMYFUNCTION("""COMPUTED_VALUE"""),48)</f>
        <v>48</v>
      </c>
      <c r="G122" s="70">
        <f ca="1">IFERROR(__xludf.DUMMYFUNCTION("""COMPUTED_VALUE"""),57)</f>
        <v>57</v>
      </c>
      <c r="H122" s="70">
        <f ca="1">IFERROR(__xludf.DUMMYFUNCTION("""COMPUTED_VALUE"""),0)</f>
        <v>0</v>
      </c>
      <c r="I122" s="70">
        <f ca="1">IFERROR(__xludf.DUMMYFUNCTION("""COMPUTED_VALUE"""),6)</f>
        <v>6</v>
      </c>
      <c r="J122" s="70">
        <f ca="1">IFERROR(__xludf.DUMMYFUNCTION("""COMPUTED_VALUE"""),143)</f>
        <v>143</v>
      </c>
      <c r="K122" s="70">
        <f ca="1">IFERROR(__xludf.DUMMYFUNCTION("""COMPUTED_VALUE"""),19)</f>
        <v>19</v>
      </c>
      <c r="L122" s="70">
        <f ca="1">IFERROR(__xludf.DUMMYFUNCTION("""COMPUTED_VALUE"""),8)</f>
        <v>8</v>
      </c>
      <c r="M122" s="70">
        <f ca="1">IFERROR(__xludf.DUMMYFUNCTION("""COMPUTED_VALUE"""),5)</f>
        <v>5</v>
      </c>
      <c r="N122" s="72"/>
      <c r="O122" s="72"/>
      <c r="P122" s="72"/>
      <c r="Q122" s="72"/>
      <c r="R122" s="72"/>
      <c r="S122" s="72"/>
      <c r="T122" s="72"/>
      <c r="U122" s="72"/>
      <c r="V122" s="72"/>
      <c r="W122" s="72"/>
      <c r="X122" s="72"/>
      <c r="Y122" s="72"/>
      <c r="Z122" s="72"/>
    </row>
    <row r="123" spans="1:26" ht="13">
      <c r="A123" s="70">
        <f ca="1">IFERROR(__xludf.DUMMYFUNCTION("""COMPUTED_VALUE"""),1)</f>
        <v>1</v>
      </c>
      <c r="B123" s="71" t="str">
        <f ca="1">IFERROR(__xludf.DUMMYFUNCTION("""COMPUTED_VALUE"""),"I.E. COMPARTIR PRIMARIA")</f>
        <v>I.E. COMPARTIR PRIMARIA</v>
      </c>
      <c r="C123" s="70">
        <f ca="1">IFERROR(__xludf.DUMMYFUNCTION("""COMPUTED_VALUE"""),12)</f>
        <v>12</v>
      </c>
      <c r="D123" s="70">
        <f ca="1">IFERROR(__xludf.DUMMYFUNCTION("""COMPUTED_VALUE"""),0)</f>
        <v>0</v>
      </c>
      <c r="E123" s="70">
        <f ca="1">IFERROR(__xludf.DUMMYFUNCTION("""COMPUTED_VALUE"""),0)</f>
        <v>0</v>
      </c>
      <c r="F123" s="70">
        <f ca="1">IFERROR(__xludf.DUMMYFUNCTION("""COMPUTED_VALUE"""),54)</f>
        <v>54</v>
      </c>
      <c r="G123" s="70">
        <f ca="1">IFERROR(__xludf.DUMMYFUNCTION("""COMPUTED_VALUE"""),78)</f>
        <v>78</v>
      </c>
      <c r="H123" s="70">
        <f ca="1">IFERROR(__xludf.DUMMYFUNCTION("""COMPUTED_VALUE"""),3)</f>
        <v>3</v>
      </c>
      <c r="I123" s="70">
        <f ca="1">IFERROR(__xludf.DUMMYFUNCTION("""COMPUTED_VALUE"""),6)</f>
        <v>6</v>
      </c>
      <c r="J123" s="70">
        <f ca="1">IFERROR(__xludf.DUMMYFUNCTION("""COMPUTED_VALUE"""),188)</f>
        <v>188</v>
      </c>
      <c r="K123" s="70">
        <f ca="1">IFERROR(__xludf.DUMMYFUNCTION("""COMPUTED_VALUE"""),21)</f>
        <v>21</v>
      </c>
      <c r="L123" s="70">
        <f ca="1">IFERROR(__xludf.DUMMYFUNCTION("""COMPUTED_VALUE"""),16)</f>
        <v>16</v>
      </c>
      <c r="M123" s="70">
        <f ca="1">IFERROR(__xludf.DUMMYFUNCTION("""COMPUTED_VALUE"""),10)</f>
        <v>10</v>
      </c>
      <c r="N123" s="72"/>
      <c r="O123" s="72"/>
      <c r="P123" s="72"/>
      <c r="Q123" s="72"/>
      <c r="R123" s="72"/>
      <c r="S123" s="72"/>
      <c r="T123" s="72"/>
      <c r="U123" s="72"/>
      <c r="V123" s="72"/>
      <c r="W123" s="72"/>
      <c r="X123" s="72"/>
      <c r="Y123" s="72"/>
      <c r="Z123" s="72"/>
    </row>
    <row r="124" spans="1:26" ht="13">
      <c r="A124" s="70">
        <f ca="1">IFERROR(__xludf.DUMMYFUNCTION("""COMPUTED_VALUE"""),1)</f>
        <v>1</v>
      </c>
      <c r="B124" s="71" t="str">
        <f ca="1">IFERROR(__xludf.DUMMYFUNCTION("""COMPUTED_VALUE"""),"I.E. COMPARTIR PRIMARIA")</f>
        <v>I.E. COMPARTIR PRIMARIA</v>
      </c>
      <c r="C124" s="70">
        <f ca="1">IFERROR(__xludf.DUMMYFUNCTION("""COMPUTED_VALUE"""),13)</f>
        <v>13</v>
      </c>
      <c r="D124" s="70">
        <f ca="1">IFERROR(__xludf.DUMMYFUNCTION("""COMPUTED_VALUE"""),0)</f>
        <v>0</v>
      </c>
      <c r="E124" s="70">
        <f ca="1">IFERROR(__xludf.DUMMYFUNCTION("""COMPUTED_VALUE"""),0)</f>
        <v>0</v>
      </c>
      <c r="F124" s="70">
        <f ca="1">IFERROR(__xludf.DUMMYFUNCTION("""COMPUTED_VALUE"""),55)</f>
        <v>55</v>
      </c>
      <c r="G124" s="70">
        <f ca="1">IFERROR(__xludf.DUMMYFUNCTION("""COMPUTED_VALUE"""),94)</f>
        <v>94</v>
      </c>
      <c r="H124" s="70">
        <f ca="1">IFERROR(__xludf.DUMMYFUNCTION("""COMPUTED_VALUE"""),3)</f>
        <v>3</v>
      </c>
      <c r="I124" s="70">
        <f ca="1">IFERROR(__xludf.DUMMYFUNCTION("""COMPUTED_VALUE"""),12)</f>
        <v>12</v>
      </c>
      <c r="J124" s="70">
        <f ca="1">IFERROR(__xludf.DUMMYFUNCTION("""COMPUTED_VALUE"""),212)</f>
        <v>212</v>
      </c>
      <c r="K124" s="70">
        <f ca="1">IFERROR(__xludf.DUMMYFUNCTION("""COMPUTED_VALUE"""),26)</f>
        <v>26</v>
      </c>
      <c r="L124" s="70">
        <f ca="1">IFERROR(__xludf.DUMMYFUNCTION("""COMPUTED_VALUE"""),17)</f>
        <v>17</v>
      </c>
      <c r="M124" s="70">
        <f ca="1">IFERROR(__xludf.DUMMYFUNCTION("""COMPUTED_VALUE"""),5)</f>
        <v>5</v>
      </c>
      <c r="N124" s="72"/>
      <c r="O124" s="72"/>
      <c r="P124" s="72"/>
      <c r="Q124" s="72"/>
      <c r="R124" s="72"/>
      <c r="S124" s="72"/>
      <c r="T124" s="72"/>
      <c r="U124" s="72"/>
      <c r="V124" s="72"/>
      <c r="W124" s="72"/>
      <c r="X124" s="72"/>
      <c r="Y124" s="72"/>
      <c r="Z124" s="72"/>
    </row>
    <row r="125" spans="1:26" ht="13">
      <c r="A125" s="70">
        <f ca="1">IFERROR(__xludf.DUMMYFUNCTION("""COMPUTED_VALUE"""),1)</f>
        <v>1</v>
      </c>
      <c r="B125" s="71" t="str">
        <f ca="1">IFERROR(__xludf.DUMMYFUNCTION("""COMPUTED_VALUE"""),"I.E. COMPARTIR PRIMARIA")</f>
        <v>I.E. COMPARTIR PRIMARIA</v>
      </c>
      <c r="C125" s="70">
        <f ca="1">IFERROR(__xludf.DUMMYFUNCTION("""COMPUTED_VALUE"""),14)</f>
        <v>14</v>
      </c>
      <c r="D125" s="70">
        <f ca="1">IFERROR(__xludf.DUMMYFUNCTION("""COMPUTED_VALUE"""),0)</f>
        <v>0</v>
      </c>
      <c r="E125" s="70">
        <f ca="1">IFERROR(__xludf.DUMMYFUNCTION("""COMPUTED_VALUE"""),0)</f>
        <v>0</v>
      </c>
      <c r="F125" s="70">
        <f ca="1">IFERROR(__xludf.DUMMYFUNCTION("""COMPUTED_VALUE"""),51)</f>
        <v>51</v>
      </c>
      <c r="G125" s="70">
        <f ca="1">IFERROR(__xludf.DUMMYFUNCTION("""COMPUTED_VALUE"""),86)</f>
        <v>86</v>
      </c>
      <c r="H125" s="70">
        <f ca="1">IFERROR(__xludf.DUMMYFUNCTION("""COMPUTED_VALUE"""),0)</f>
        <v>0</v>
      </c>
      <c r="I125" s="70">
        <f ca="1">IFERROR(__xludf.DUMMYFUNCTION("""COMPUTED_VALUE"""),11)</f>
        <v>11</v>
      </c>
      <c r="J125" s="70">
        <f ca="1">IFERROR(__xludf.DUMMYFUNCTION("""COMPUTED_VALUE"""),196)</f>
        <v>196</v>
      </c>
      <c r="K125" s="70">
        <f ca="1">IFERROR(__xludf.DUMMYFUNCTION("""COMPUTED_VALUE"""),31)</f>
        <v>31</v>
      </c>
      <c r="L125" s="70">
        <f ca="1">IFERROR(__xludf.DUMMYFUNCTION("""COMPUTED_VALUE"""),14)</f>
        <v>14</v>
      </c>
      <c r="M125" s="70">
        <f ca="1">IFERROR(__xludf.DUMMYFUNCTION("""COMPUTED_VALUE"""),3)</f>
        <v>3</v>
      </c>
      <c r="N125" s="72"/>
      <c r="O125" s="72"/>
      <c r="P125" s="72"/>
      <c r="Q125" s="72"/>
      <c r="R125" s="72"/>
      <c r="S125" s="72"/>
      <c r="T125" s="72"/>
      <c r="U125" s="72"/>
      <c r="V125" s="72"/>
      <c r="W125" s="72"/>
      <c r="X125" s="72"/>
      <c r="Y125" s="72"/>
      <c r="Z125" s="72"/>
    </row>
    <row r="126" spans="1:26" ht="13">
      <c r="A126" s="70">
        <f ca="1">IFERROR(__xludf.DUMMYFUNCTION("""COMPUTED_VALUE"""),1)</f>
        <v>1</v>
      </c>
      <c r="B126" s="71" t="str">
        <f ca="1">IFERROR(__xludf.DUMMYFUNCTION("""COMPUTED_VALUE"""),"I.E. COMPARTIR PRIMARIA")</f>
        <v>I.E. COMPARTIR PRIMARIA</v>
      </c>
      <c r="C126" s="70">
        <f ca="1">IFERROR(__xludf.DUMMYFUNCTION("""COMPUTED_VALUE"""),15)</f>
        <v>15</v>
      </c>
      <c r="D126" s="70">
        <f ca="1">IFERROR(__xludf.DUMMYFUNCTION("""COMPUTED_VALUE"""),0)</f>
        <v>0</v>
      </c>
      <c r="E126" s="70">
        <f ca="1">IFERROR(__xludf.DUMMYFUNCTION("""COMPUTED_VALUE"""),0)</f>
        <v>0</v>
      </c>
      <c r="F126" s="70">
        <f ca="1">IFERROR(__xludf.DUMMYFUNCTION("""COMPUTED_VALUE"""),51)</f>
        <v>51</v>
      </c>
      <c r="G126" s="70">
        <f ca="1">IFERROR(__xludf.DUMMYFUNCTION("""COMPUTED_VALUE"""),80)</f>
        <v>80</v>
      </c>
      <c r="H126" s="70">
        <f ca="1">IFERROR(__xludf.DUMMYFUNCTION("""COMPUTED_VALUE"""),5)</f>
        <v>5</v>
      </c>
      <c r="I126" s="70">
        <f ca="1">IFERROR(__xludf.DUMMYFUNCTION("""COMPUTED_VALUE"""),24)</f>
        <v>24</v>
      </c>
      <c r="J126" s="70">
        <f ca="1">IFERROR(__xludf.DUMMYFUNCTION("""COMPUTED_VALUE"""),200)</f>
        <v>200</v>
      </c>
      <c r="K126" s="70">
        <f ca="1">IFERROR(__xludf.DUMMYFUNCTION("""COMPUTED_VALUE"""),31)</f>
        <v>31</v>
      </c>
      <c r="L126" s="70">
        <f ca="1">IFERROR(__xludf.DUMMYFUNCTION("""COMPUTED_VALUE"""),9)</f>
        <v>9</v>
      </c>
      <c r="M126" s="70">
        <f ca="1">IFERROR(__xludf.DUMMYFUNCTION("""COMPUTED_VALUE"""),0)</f>
        <v>0</v>
      </c>
      <c r="N126" s="72"/>
      <c r="O126" s="72"/>
      <c r="P126" s="72"/>
      <c r="Q126" s="72"/>
      <c r="R126" s="72"/>
      <c r="S126" s="72"/>
      <c r="T126" s="72"/>
      <c r="U126" s="72"/>
      <c r="V126" s="72"/>
      <c r="W126" s="72"/>
      <c r="X126" s="72"/>
      <c r="Y126" s="72"/>
      <c r="Z126" s="72"/>
    </row>
    <row r="127" spans="1:26" ht="13">
      <c r="A127" s="70">
        <f ca="1">IFERROR(__xludf.DUMMYFUNCTION("""COMPUTED_VALUE"""),1)</f>
        <v>1</v>
      </c>
      <c r="B127" s="71" t="str">
        <f ca="1">IFERROR(__xludf.DUMMYFUNCTION("""COMPUTED_VALUE"""),"I.E. COMPARTIR PRIMARIA")</f>
        <v>I.E. COMPARTIR PRIMARIA</v>
      </c>
      <c r="C127" s="70">
        <f ca="1">IFERROR(__xludf.DUMMYFUNCTION("""COMPUTED_VALUE"""),16)</f>
        <v>16</v>
      </c>
      <c r="D127" s="70">
        <f ca="1">IFERROR(__xludf.DUMMYFUNCTION("""COMPUTED_VALUE"""),0)</f>
        <v>0</v>
      </c>
      <c r="E127" s="70">
        <f ca="1">IFERROR(__xludf.DUMMYFUNCTION("""COMPUTED_VALUE"""),0)</f>
        <v>0</v>
      </c>
      <c r="F127" s="70">
        <f ca="1">IFERROR(__xludf.DUMMYFUNCTION("""COMPUTED_VALUE"""),59)</f>
        <v>59</v>
      </c>
      <c r="G127" s="70">
        <f ca="1">IFERROR(__xludf.DUMMYFUNCTION("""COMPUTED_VALUE"""),84)</f>
        <v>84</v>
      </c>
      <c r="H127" s="70">
        <f ca="1">IFERROR(__xludf.DUMMYFUNCTION("""COMPUTED_VALUE"""),1)</f>
        <v>1</v>
      </c>
      <c r="I127" s="70">
        <f ca="1">IFERROR(__xludf.DUMMYFUNCTION("""COMPUTED_VALUE"""),29)</f>
        <v>29</v>
      </c>
      <c r="J127" s="70">
        <f ca="1">IFERROR(__xludf.DUMMYFUNCTION("""COMPUTED_VALUE"""),229)</f>
        <v>229</v>
      </c>
      <c r="K127" s="70">
        <f ca="1">IFERROR(__xludf.DUMMYFUNCTION("""COMPUTED_VALUE"""),42)</f>
        <v>42</v>
      </c>
      <c r="L127" s="70">
        <f ca="1">IFERROR(__xludf.DUMMYFUNCTION("""COMPUTED_VALUE"""),9)</f>
        <v>9</v>
      </c>
      <c r="M127" s="70">
        <f ca="1">IFERROR(__xludf.DUMMYFUNCTION("""COMPUTED_VALUE"""),0)</f>
        <v>0</v>
      </c>
      <c r="N127" s="72"/>
      <c r="O127" s="72"/>
      <c r="P127" s="72"/>
      <c r="Q127" s="72"/>
      <c r="R127" s="72"/>
      <c r="S127" s="72"/>
      <c r="T127" s="72"/>
      <c r="U127" s="72"/>
      <c r="V127" s="72"/>
      <c r="W127" s="72"/>
      <c r="X127" s="72"/>
      <c r="Y127" s="72"/>
      <c r="Z127" s="72"/>
    </row>
    <row r="128" spans="1:26" ht="13">
      <c r="A128" s="70">
        <f ca="1">IFERROR(__xludf.DUMMYFUNCTION("""COMPUTED_VALUE"""),1)</f>
        <v>1</v>
      </c>
      <c r="B128" s="71" t="str">
        <f ca="1">IFERROR(__xludf.DUMMYFUNCTION("""COMPUTED_VALUE"""),"I.E. COMPARTIR PRIMARIA")</f>
        <v>I.E. COMPARTIR PRIMARIA</v>
      </c>
      <c r="C128" s="70">
        <f ca="1">IFERROR(__xludf.DUMMYFUNCTION("""COMPUTED_VALUE"""),17)</f>
        <v>17</v>
      </c>
      <c r="D128" s="70">
        <f ca="1">IFERROR(__xludf.DUMMYFUNCTION("""COMPUTED_VALUE"""),0)</f>
        <v>0</v>
      </c>
      <c r="E128" s="70">
        <f ca="1">IFERROR(__xludf.DUMMYFUNCTION("""COMPUTED_VALUE"""),0)</f>
        <v>0</v>
      </c>
      <c r="F128" s="70">
        <f ca="1">IFERROR(__xludf.DUMMYFUNCTION("""COMPUTED_VALUE"""),72)</f>
        <v>72</v>
      </c>
      <c r="G128" s="70">
        <f ca="1">IFERROR(__xludf.DUMMYFUNCTION("""COMPUTED_VALUE"""),94)</f>
        <v>94</v>
      </c>
      <c r="H128" s="70">
        <f ca="1">IFERROR(__xludf.DUMMYFUNCTION("""COMPUTED_VALUE"""),1)</f>
        <v>1</v>
      </c>
      <c r="I128" s="70">
        <f ca="1">IFERROR(__xludf.DUMMYFUNCTION("""COMPUTED_VALUE"""),16)</f>
        <v>16</v>
      </c>
      <c r="J128" s="70">
        <f ca="1">IFERROR(__xludf.DUMMYFUNCTION("""COMPUTED_VALUE"""),228)</f>
        <v>228</v>
      </c>
      <c r="K128" s="70">
        <f ca="1">IFERROR(__xludf.DUMMYFUNCTION("""COMPUTED_VALUE"""),27)</f>
        <v>27</v>
      </c>
      <c r="L128" s="70">
        <f ca="1">IFERROR(__xludf.DUMMYFUNCTION("""COMPUTED_VALUE"""),10)</f>
        <v>10</v>
      </c>
      <c r="M128" s="70">
        <f ca="1">IFERROR(__xludf.DUMMYFUNCTION("""COMPUTED_VALUE"""),8)</f>
        <v>8</v>
      </c>
      <c r="N128" s="72"/>
      <c r="O128" s="72"/>
      <c r="P128" s="72"/>
      <c r="Q128" s="72"/>
      <c r="R128" s="72"/>
      <c r="S128" s="72"/>
      <c r="T128" s="72"/>
      <c r="U128" s="72"/>
      <c r="V128" s="72"/>
      <c r="W128" s="72"/>
      <c r="X128" s="72"/>
      <c r="Y128" s="72"/>
      <c r="Z128" s="72"/>
    </row>
    <row r="129" spans="1:26" ht="13">
      <c r="A129" s="70">
        <f ca="1">IFERROR(__xludf.DUMMYFUNCTION("""COMPUTED_VALUE"""),1)</f>
        <v>1</v>
      </c>
      <c r="B129" s="71" t="str">
        <f ca="1">IFERROR(__xludf.DUMMYFUNCTION("""COMPUTED_VALUE"""),"I.E. COMPARTIR PRIMARIA")</f>
        <v>I.E. COMPARTIR PRIMARIA</v>
      </c>
      <c r="C129" s="70">
        <f ca="1">IFERROR(__xludf.DUMMYFUNCTION("""COMPUTED_VALUE"""),18)</f>
        <v>18</v>
      </c>
      <c r="D129" s="70">
        <f ca="1">IFERROR(__xludf.DUMMYFUNCTION("""COMPUTED_VALUE"""),0)</f>
        <v>0</v>
      </c>
      <c r="E129" s="70">
        <f ca="1">IFERROR(__xludf.DUMMYFUNCTION("""COMPUTED_VALUE"""),0)</f>
        <v>0</v>
      </c>
      <c r="F129" s="70">
        <f ca="1">IFERROR(__xludf.DUMMYFUNCTION("""COMPUTED_VALUE"""),68)</f>
        <v>68</v>
      </c>
      <c r="G129" s="70">
        <f ca="1">IFERROR(__xludf.DUMMYFUNCTION("""COMPUTED_VALUE"""),79)</f>
        <v>79</v>
      </c>
      <c r="H129" s="70">
        <f ca="1">IFERROR(__xludf.DUMMYFUNCTION("""COMPUTED_VALUE"""),1)</f>
        <v>1</v>
      </c>
      <c r="I129" s="70">
        <f ca="1">IFERROR(__xludf.DUMMYFUNCTION("""COMPUTED_VALUE"""),12)</f>
        <v>12</v>
      </c>
      <c r="J129" s="70">
        <f ca="1">IFERROR(__xludf.DUMMYFUNCTION("""COMPUTED_VALUE"""),209)</f>
        <v>209</v>
      </c>
      <c r="K129" s="70">
        <f ca="1">IFERROR(__xludf.DUMMYFUNCTION("""COMPUTED_VALUE"""),29)</f>
        <v>29</v>
      </c>
      <c r="L129" s="70">
        <f ca="1">IFERROR(__xludf.DUMMYFUNCTION("""COMPUTED_VALUE"""),13)</f>
        <v>13</v>
      </c>
      <c r="M129" s="70">
        <f ca="1">IFERROR(__xludf.DUMMYFUNCTION("""COMPUTED_VALUE"""),7)</f>
        <v>7</v>
      </c>
      <c r="N129" s="72"/>
      <c r="O129" s="72"/>
      <c r="P129" s="72"/>
      <c r="Q129" s="72"/>
      <c r="R129" s="72"/>
      <c r="S129" s="72"/>
      <c r="T129" s="72"/>
      <c r="U129" s="72"/>
      <c r="V129" s="72"/>
      <c r="W129" s="72"/>
      <c r="X129" s="72"/>
      <c r="Y129" s="72"/>
      <c r="Z129" s="72"/>
    </row>
    <row r="130" spans="1:26" ht="13">
      <c r="A130" s="70">
        <f ca="1">IFERROR(__xludf.DUMMYFUNCTION("""COMPUTED_VALUE"""),1)</f>
        <v>1</v>
      </c>
      <c r="B130" s="71" t="str">
        <f ca="1">IFERROR(__xludf.DUMMYFUNCTION("""COMPUTED_VALUE"""),"I.E. COMPARTIR PRIMARIA")</f>
        <v>I.E. COMPARTIR PRIMARIA</v>
      </c>
      <c r="C130" s="70">
        <f ca="1">IFERROR(__xludf.DUMMYFUNCTION("""COMPUTED_VALUE"""),19)</f>
        <v>19</v>
      </c>
      <c r="D130" s="70">
        <f ca="1">IFERROR(__xludf.DUMMYFUNCTION("""COMPUTED_VALUE"""),0)</f>
        <v>0</v>
      </c>
      <c r="E130" s="70">
        <f ca="1">IFERROR(__xludf.DUMMYFUNCTION("""COMPUTED_VALUE"""),0)</f>
        <v>0</v>
      </c>
      <c r="F130" s="70">
        <f ca="1">IFERROR(__xludf.DUMMYFUNCTION("""COMPUTED_VALUE"""),78)</f>
        <v>78</v>
      </c>
      <c r="G130" s="70">
        <f ca="1">IFERROR(__xludf.DUMMYFUNCTION("""COMPUTED_VALUE"""),77)</f>
        <v>77</v>
      </c>
      <c r="H130" s="70">
        <f ca="1">IFERROR(__xludf.DUMMYFUNCTION("""COMPUTED_VALUE"""),1)</f>
        <v>1</v>
      </c>
      <c r="I130" s="70">
        <f ca="1">IFERROR(__xludf.DUMMYFUNCTION("""COMPUTED_VALUE"""),35)</f>
        <v>35</v>
      </c>
      <c r="J130" s="70">
        <f ca="1">IFERROR(__xludf.DUMMYFUNCTION("""COMPUTED_VALUE"""),237)</f>
        <v>237</v>
      </c>
      <c r="K130" s="70">
        <f ca="1">IFERROR(__xludf.DUMMYFUNCTION("""COMPUTED_VALUE"""),36)</f>
        <v>36</v>
      </c>
      <c r="L130" s="70">
        <f ca="1">IFERROR(__xludf.DUMMYFUNCTION("""COMPUTED_VALUE"""),9)</f>
        <v>9</v>
      </c>
      <c r="M130" s="70">
        <f ca="1">IFERROR(__xludf.DUMMYFUNCTION("""COMPUTED_VALUE"""),1)</f>
        <v>1</v>
      </c>
      <c r="N130" s="72"/>
      <c r="O130" s="72"/>
      <c r="P130" s="72"/>
      <c r="Q130" s="72"/>
      <c r="R130" s="72"/>
      <c r="S130" s="72"/>
      <c r="T130" s="72"/>
      <c r="U130" s="72"/>
      <c r="V130" s="72"/>
      <c r="W130" s="72"/>
      <c r="X130" s="72"/>
      <c r="Y130" s="72"/>
      <c r="Z130" s="72"/>
    </row>
    <row r="131" spans="1:26" ht="13">
      <c r="A131" s="70">
        <f ca="1">IFERROR(__xludf.DUMMYFUNCTION("""COMPUTED_VALUE"""),1)</f>
        <v>1</v>
      </c>
      <c r="B131" s="71" t="str">
        <f ca="1">IFERROR(__xludf.DUMMYFUNCTION("""COMPUTED_VALUE"""),"I.E. COMPARTIR PRIMARIA")</f>
        <v>I.E. COMPARTIR PRIMARIA</v>
      </c>
      <c r="C131" s="70">
        <f ca="1">IFERROR(__xludf.DUMMYFUNCTION("""COMPUTED_VALUE"""),20)</f>
        <v>20</v>
      </c>
      <c r="D131" s="70">
        <f ca="1">IFERROR(__xludf.DUMMYFUNCTION("""COMPUTED_VALUE"""),0)</f>
        <v>0</v>
      </c>
      <c r="E131" s="70">
        <f ca="1">IFERROR(__xludf.DUMMYFUNCTION("""COMPUTED_VALUE"""),0)</f>
        <v>0</v>
      </c>
      <c r="F131" s="70">
        <f ca="1">IFERROR(__xludf.DUMMYFUNCTION("""COMPUTED_VALUE"""),77)</f>
        <v>77</v>
      </c>
      <c r="G131" s="70">
        <f ca="1">IFERROR(__xludf.DUMMYFUNCTION("""COMPUTED_VALUE"""),92)</f>
        <v>92</v>
      </c>
      <c r="H131" s="70">
        <f ca="1">IFERROR(__xludf.DUMMYFUNCTION("""COMPUTED_VALUE"""),2)</f>
        <v>2</v>
      </c>
      <c r="I131" s="70">
        <f ca="1">IFERROR(__xludf.DUMMYFUNCTION("""COMPUTED_VALUE"""),22)</f>
        <v>22</v>
      </c>
      <c r="J131" s="70">
        <f ca="1">IFERROR(__xludf.DUMMYFUNCTION("""COMPUTED_VALUE"""),241)</f>
        <v>241</v>
      </c>
      <c r="K131" s="70">
        <f ca="1">IFERROR(__xludf.DUMMYFUNCTION("""COMPUTED_VALUE"""),32)</f>
        <v>32</v>
      </c>
      <c r="L131" s="70">
        <f ca="1">IFERROR(__xludf.DUMMYFUNCTION("""COMPUTED_VALUE"""),15)</f>
        <v>15</v>
      </c>
      <c r="M131" s="70">
        <f ca="1">IFERROR(__xludf.DUMMYFUNCTION("""COMPUTED_VALUE"""),1)</f>
        <v>1</v>
      </c>
      <c r="N131" s="72"/>
      <c r="O131" s="72"/>
      <c r="P131" s="72"/>
      <c r="Q131" s="72"/>
      <c r="R131" s="72"/>
      <c r="S131" s="72"/>
      <c r="T131" s="72"/>
      <c r="U131" s="72"/>
      <c r="V131" s="72"/>
      <c r="W131" s="72"/>
      <c r="X131" s="72"/>
      <c r="Y131" s="72"/>
      <c r="Z131" s="72"/>
    </row>
    <row r="132" spans="1:26" ht="13">
      <c r="A132" s="70">
        <f ca="1">IFERROR(__xludf.DUMMYFUNCTION("""COMPUTED_VALUE"""),1)</f>
        <v>1</v>
      </c>
      <c r="B132" s="71" t="str">
        <f ca="1">IFERROR(__xludf.DUMMYFUNCTION("""COMPUTED_VALUE"""),"I.E. COMPARTIR PRIMARIA")</f>
        <v>I.E. COMPARTIR PRIMARIA</v>
      </c>
      <c r="C132" s="70">
        <f ca="1">IFERROR(__xludf.DUMMYFUNCTION("""COMPUTED_VALUE"""),21)</f>
        <v>21</v>
      </c>
      <c r="D132" s="70">
        <f ca="1">IFERROR(__xludf.DUMMYFUNCTION("""COMPUTED_VALUE"""),0)</f>
        <v>0</v>
      </c>
      <c r="E132" s="70">
        <f ca="1">IFERROR(__xludf.DUMMYFUNCTION("""COMPUTED_VALUE"""),0)</f>
        <v>0</v>
      </c>
      <c r="F132" s="70">
        <f ca="1">IFERROR(__xludf.DUMMYFUNCTION("""COMPUTED_VALUE"""),80)</f>
        <v>80</v>
      </c>
      <c r="G132" s="70">
        <f ca="1">IFERROR(__xludf.DUMMYFUNCTION("""COMPUTED_VALUE"""),87)</f>
        <v>87</v>
      </c>
      <c r="H132" s="70">
        <f ca="1">IFERROR(__xludf.DUMMYFUNCTION("""COMPUTED_VALUE"""),2)</f>
        <v>2</v>
      </c>
      <c r="I132" s="70">
        <f ca="1">IFERROR(__xludf.DUMMYFUNCTION("""COMPUTED_VALUE"""),21)</f>
        <v>21</v>
      </c>
      <c r="J132" s="70">
        <f ca="1">IFERROR(__xludf.DUMMYFUNCTION("""COMPUTED_VALUE"""),255)</f>
        <v>255</v>
      </c>
      <c r="K132" s="70">
        <f ca="1">IFERROR(__xludf.DUMMYFUNCTION("""COMPUTED_VALUE"""),51)</f>
        <v>51</v>
      </c>
      <c r="L132" s="70">
        <f ca="1">IFERROR(__xludf.DUMMYFUNCTION("""COMPUTED_VALUE"""),13)</f>
        <v>13</v>
      </c>
      <c r="M132" s="70">
        <f ca="1">IFERROR(__xludf.DUMMYFUNCTION("""COMPUTED_VALUE"""),1)</f>
        <v>1</v>
      </c>
      <c r="N132" s="72"/>
      <c r="O132" s="72"/>
      <c r="P132" s="72"/>
      <c r="Q132" s="72"/>
      <c r="R132" s="72"/>
      <c r="S132" s="72"/>
      <c r="T132" s="72"/>
      <c r="U132" s="72"/>
      <c r="V132" s="72"/>
      <c r="W132" s="72"/>
      <c r="X132" s="72"/>
      <c r="Y132" s="72"/>
      <c r="Z132" s="72"/>
    </row>
    <row r="133" spans="1:26" ht="13">
      <c r="A133" s="70">
        <f ca="1">IFERROR(__xludf.DUMMYFUNCTION("""COMPUTED_VALUE"""),1)</f>
        <v>1</v>
      </c>
      <c r="B133" s="71" t="str">
        <f ca="1">IFERROR(__xludf.DUMMYFUNCTION("""COMPUTED_VALUE"""),"I.E. COMPARTIR PRIMARIA")</f>
        <v>I.E. COMPARTIR PRIMARIA</v>
      </c>
      <c r="C133" s="70">
        <f ca="1">IFERROR(__xludf.DUMMYFUNCTION("""COMPUTED_VALUE"""),22)</f>
        <v>22</v>
      </c>
      <c r="D133" s="70">
        <f ca="1">IFERROR(__xludf.DUMMYFUNCTION("""COMPUTED_VALUE"""),0)</f>
        <v>0</v>
      </c>
      <c r="E133" s="70">
        <f ca="1">IFERROR(__xludf.DUMMYFUNCTION("""COMPUTED_VALUE"""),0)</f>
        <v>0</v>
      </c>
      <c r="F133" s="70">
        <f ca="1">IFERROR(__xludf.DUMMYFUNCTION("""COMPUTED_VALUE"""),41)</f>
        <v>41</v>
      </c>
      <c r="G133" s="70">
        <f ca="1">IFERROR(__xludf.DUMMYFUNCTION("""COMPUTED_VALUE"""),64)</f>
        <v>64</v>
      </c>
      <c r="H133" s="70">
        <f ca="1">IFERROR(__xludf.DUMMYFUNCTION("""COMPUTED_VALUE"""),0)</f>
        <v>0</v>
      </c>
      <c r="I133" s="70">
        <f ca="1">IFERROR(__xludf.DUMMYFUNCTION("""COMPUTED_VALUE"""),13)</f>
        <v>13</v>
      </c>
      <c r="J133" s="70">
        <f ca="1">IFERROR(__xludf.DUMMYFUNCTION("""COMPUTED_VALUE"""),150)</f>
        <v>150</v>
      </c>
      <c r="K133" s="70">
        <f ca="1">IFERROR(__xludf.DUMMYFUNCTION("""COMPUTED_VALUE"""),26)</f>
        <v>26</v>
      </c>
      <c r="L133" s="70">
        <f ca="1">IFERROR(__xludf.DUMMYFUNCTION("""COMPUTED_VALUE"""),6)</f>
        <v>6</v>
      </c>
      <c r="M133" s="70">
        <f ca="1">IFERROR(__xludf.DUMMYFUNCTION("""COMPUTED_VALUE"""),0)</f>
        <v>0</v>
      </c>
      <c r="N133" s="72"/>
      <c r="O133" s="72"/>
      <c r="P133" s="72"/>
      <c r="Q133" s="72"/>
      <c r="R133" s="72"/>
      <c r="S133" s="72"/>
      <c r="T133" s="72"/>
      <c r="U133" s="72"/>
      <c r="V133" s="72"/>
      <c r="W133" s="72"/>
      <c r="X133" s="72"/>
      <c r="Y133" s="72"/>
      <c r="Z133" s="72"/>
    </row>
    <row r="134" spans="1:26" ht="13">
      <c r="A134" s="70">
        <f ca="1">IFERROR(__xludf.DUMMYFUNCTION("""COMPUTED_VALUE"""),1)</f>
        <v>1</v>
      </c>
      <c r="B134" s="71" t="str">
        <f ca="1">IFERROR(__xludf.DUMMYFUNCTION("""COMPUTED_VALUE"""),"I.E. COMPARTIR PRIMARIA")</f>
        <v>I.E. COMPARTIR PRIMARIA</v>
      </c>
      <c r="C134" s="70">
        <f ca="1">IFERROR(__xludf.DUMMYFUNCTION("""COMPUTED_VALUE"""),23)</f>
        <v>23</v>
      </c>
      <c r="D134" s="70">
        <f ca="1">IFERROR(__xludf.DUMMYFUNCTION("""COMPUTED_VALUE"""),0)</f>
        <v>0</v>
      </c>
      <c r="E134" s="70">
        <f ca="1">IFERROR(__xludf.DUMMYFUNCTION("""COMPUTED_VALUE"""),0)</f>
        <v>0</v>
      </c>
      <c r="F134" s="70">
        <f ca="1">IFERROR(__xludf.DUMMYFUNCTION("""COMPUTED_VALUE"""),29)</f>
        <v>29</v>
      </c>
      <c r="G134" s="70">
        <f ca="1">IFERROR(__xludf.DUMMYFUNCTION("""COMPUTED_VALUE"""),43)</f>
        <v>43</v>
      </c>
      <c r="H134" s="70">
        <f ca="1">IFERROR(__xludf.DUMMYFUNCTION("""COMPUTED_VALUE"""),0)</f>
        <v>0</v>
      </c>
      <c r="I134" s="70">
        <f ca="1">IFERROR(__xludf.DUMMYFUNCTION("""COMPUTED_VALUE"""),9)</f>
        <v>9</v>
      </c>
      <c r="J134" s="70">
        <f ca="1">IFERROR(__xludf.DUMMYFUNCTION("""COMPUTED_VALUE"""),103)</f>
        <v>103</v>
      </c>
      <c r="K134" s="70">
        <f ca="1">IFERROR(__xludf.DUMMYFUNCTION("""COMPUTED_VALUE"""),15)</f>
        <v>15</v>
      </c>
      <c r="L134" s="70">
        <f ca="1">IFERROR(__xludf.DUMMYFUNCTION("""COMPUTED_VALUE"""),6)</f>
        <v>6</v>
      </c>
      <c r="M134" s="70">
        <f ca="1">IFERROR(__xludf.DUMMYFUNCTION("""COMPUTED_VALUE"""),1)</f>
        <v>1</v>
      </c>
      <c r="N134" s="72"/>
      <c r="O134" s="72"/>
      <c r="P134" s="72"/>
      <c r="Q134" s="72"/>
      <c r="R134" s="72"/>
      <c r="S134" s="72"/>
      <c r="T134" s="72"/>
      <c r="U134" s="72"/>
      <c r="V134" s="72"/>
      <c r="W134" s="72"/>
      <c r="X134" s="72"/>
      <c r="Y134" s="72"/>
      <c r="Z134" s="72"/>
    </row>
    <row r="135" spans="1:26" ht="13">
      <c r="A135" s="70">
        <f ca="1">IFERROR(__xludf.DUMMYFUNCTION("""COMPUTED_VALUE"""),1)</f>
        <v>1</v>
      </c>
      <c r="B135" s="71" t="str">
        <f ca="1">IFERROR(__xludf.DUMMYFUNCTION("""COMPUTED_VALUE"""),"COL. MILITAR ALMIRANTE PADILLA")</f>
        <v>COL. MILITAR ALMIRANTE PADILLA</v>
      </c>
      <c r="C135" s="70">
        <f ca="1">IFERROR(__xludf.DUMMYFUNCTION("""COMPUTED_VALUE"""),1)</f>
        <v>1</v>
      </c>
      <c r="D135" s="70">
        <f ca="1">IFERROR(__xludf.DUMMYFUNCTION("""COMPUTED_VALUE"""),0)</f>
        <v>0</v>
      </c>
      <c r="E135" s="70">
        <f ca="1">IFERROR(__xludf.DUMMYFUNCTION("""COMPUTED_VALUE"""),0)</f>
        <v>0</v>
      </c>
      <c r="F135" s="70">
        <f ca="1">IFERROR(__xludf.DUMMYFUNCTION("""COMPUTED_VALUE"""),97)</f>
        <v>97</v>
      </c>
      <c r="G135" s="70">
        <f ca="1">IFERROR(__xludf.DUMMYFUNCTION("""COMPUTED_VALUE"""),96)</f>
        <v>96</v>
      </c>
      <c r="H135" s="70">
        <f ca="1">IFERROR(__xludf.DUMMYFUNCTION("""COMPUTED_VALUE"""),1)</f>
        <v>1</v>
      </c>
      <c r="I135" s="70">
        <f ca="1">IFERROR(__xludf.DUMMYFUNCTION("""COMPUTED_VALUE"""),12)</f>
        <v>12</v>
      </c>
      <c r="J135" s="70">
        <f ca="1">IFERROR(__xludf.DUMMYFUNCTION("""COMPUTED_VALUE"""),259)</f>
        <v>259</v>
      </c>
      <c r="K135" s="70">
        <f ca="1">IFERROR(__xludf.DUMMYFUNCTION("""COMPUTED_VALUE"""),23)</f>
        <v>23</v>
      </c>
      <c r="L135" s="70">
        <f ca="1">IFERROR(__xludf.DUMMYFUNCTION("""COMPUTED_VALUE"""),8)</f>
        <v>8</v>
      </c>
      <c r="M135" s="70">
        <f ca="1">IFERROR(__xludf.DUMMYFUNCTION("""COMPUTED_VALUE"""),22)</f>
        <v>22</v>
      </c>
      <c r="N135" s="72"/>
      <c r="O135" s="72"/>
      <c r="P135" s="72"/>
      <c r="Q135" s="72"/>
      <c r="R135" s="72"/>
      <c r="S135" s="72"/>
      <c r="T135" s="72"/>
      <c r="U135" s="72"/>
      <c r="V135" s="72"/>
      <c r="W135" s="72"/>
      <c r="X135" s="72"/>
      <c r="Y135" s="72"/>
      <c r="Z135" s="72"/>
    </row>
    <row r="136" spans="1:26" ht="13">
      <c r="A136" s="70">
        <f ca="1">IFERROR(__xludf.DUMMYFUNCTION("""COMPUTED_VALUE"""),1)</f>
        <v>1</v>
      </c>
      <c r="B136" s="71" t="str">
        <f ca="1">IFERROR(__xludf.DUMMYFUNCTION("""COMPUTED_VALUE"""),"COL. MILITAR ALMIRANTE PADILLA")</f>
        <v>COL. MILITAR ALMIRANTE PADILLA</v>
      </c>
      <c r="C136" s="70">
        <f ca="1">IFERROR(__xludf.DUMMYFUNCTION("""COMPUTED_VALUE"""),2)</f>
        <v>2</v>
      </c>
      <c r="D136" s="70">
        <f ca="1">IFERROR(__xludf.DUMMYFUNCTION("""COMPUTED_VALUE"""),0)</f>
        <v>0</v>
      </c>
      <c r="E136" s="70">
        <f ca="1">IFERROR(__xludf.DUMMYFUNCTION("""COMPUTED_VALUE"""),0)</f>
        <v>0</v>
      </c>
      <c r="F136" s="70">
        <f ca="1">IFERROR(__xludf.DUMMYFUNCTION("""COMPUTED_VALUE"""),106)</f>
        <v>106</v>
      </c>
      <c r="G136" s="70">
        <f ca="1">IFERROR(__xludf.DUMMYFUNCTION("""COMPUTED_VALUE"""),122)</f>
        <v>122</v>
      </c>
      <c r="H136" s="70">
        <f ca="1">IFERROR(__xludf.DUMMYFUNCTION("""COMPUTED_VALUE"""),1)</f>
        <v>1</v>
      </c>
      <c r="I136" s="70">
        <f ca="1">IFERROR(__xludf.DUMMYFUNCTION("""COMPUTED_VALUE"""),8)</f>
        <v>8</v>
      </c>
      <c r="J136" s="70">
        <f ca="1">IFERROR(__xludf.DUMMYFUNCTION("""COMPUTED_VALUE"""),277)</f>
        <v>277</v>
      </c>
      <c r="K136" s="70">
        <f ca="1">IFERROR(__xludf.DUMMYFUNCTION("""COMPUTED_VALUE"""),20)</f>
        <v>20</v>
      </c>
      <c r="L136" s="70">
        <f ca="1">IFERROR(__xludf.DUMMYFUNCTION("""COMPUTED_VALUE"""),5)</f>
        <v>5</v>
      </c>
      <c r="M136" s="70">
        <f ca="1">IFERROR(__xludf.DUMMYFUNCTION("""COMPUTED_VALUE"""),15)</f>
        <v>15</v>
      </c>
      <c r="N136" s="72"/>
      <c r="O136" s="72"/>
      <c r="P136" s="72"/>
      <c r="Q136" s="72"/>
      <c r="R136" s="72"/>
      <c r="S136" s="72"/>
      <c r="T136" s="72"/>
      <c r="U136" s="72"/>
      <c r="V136" s="72"/>
      <c r="W136" s="72"/>
      <c r="X136" s="72"/>
      <c r="Y136" s="72"/>
      <c r="Z136" s="72"/>
    </row>
    <row r="137" spans="1:26" ht="13">
      <c r="A137" s="70">
        <f ca="1">IFERROR(__xludf.DUMMYFUNCTION("""COMPUTED_VALUE"""),1)</f>
        <v>1</v>
      </c>
      <c r="B137" s="71" t="str">
        <f ca="1">IFERROR(__xludf.DUMMYFUNCTION("""COMPUTED_VALUE"""),"COL. MILITAR ALMIRANTE PADILLA")</f>
        <v>COL. MILITAR ALMIRANTE PADILLA</v>
      </c>
      <c r="C137" s="70">
        <f ca="1">IFERROR(__xludf.DUMMYFUNCTION("""COMPUTED_VALUE"""),3)</f>
        <v>3</v>
      </c>
      <c r="D137" s="70">
        <f ca="1">IFERROR(__xludf.DUMMYFUNCTION("""COMPUTED_VALUE"""),0)</f>
        <v>0</v>
      </c>
      <c r="E137" s="70">
        <f ca="1">IFERROR(__xludf.DUMMYFUNCTION("""COMPUTED_VALUE"""),0)</f>
        <v>0</v>
      </c>
      <c r="F137" s="70">
        <f ca="1">IFERROR(__xludf.DUMMYFUNCTION("""COMPUTED_VALUE"""),100)</f>
        <v>100</v>
      </c>
      <c r="G137" s="70">
        <f ca="1">IFERROR(__xludf.DUMMYFUNCTION("""COMPUTED_VALUE"""),119)</f>
        <v>119</v>
      </c>
      <c r="H137" s="70">
        <f ca="1">IFERROR(__xludf.DUMMYFUNCTION("""COMPUTED_VALUE"""),0)</f>
        <v>0</v>
      </c>
      <c r="I137" s="70">
        <f ca="1">IFERROR(__xludf.DUMMYFUNCTION("""COMPUTED_VALUE"""),10)</f>
        <v>10</v>
      </c>
      <c r="J137" s="70">
        <f ca="1">IFERROR(__xludf.DUMMYFUNCTION("""COMPUTED_VALUE"""),279)</f>
        <v>279</v>
      </c>
      <c r="K137" s="70">
        <f ca="1">IFERROR(__xludf.DUMMYFUNCTION("""COMPUTED_VALUE"""),28)</f>
        <v>28</v>
      </c>
      <c r="L137" s="70">
        <f ca="1">IFERROR(__xludf.DUMMYFUNCTION("""COMPUTED_VALUE"""),7)</f>
        <v>7</v>
      </c>
      <c r="M137" s="70">
        <f ca="1">IFERROR(__xludf.DUMMYFUNCTION("""COMPUTED_VALUE"""),15)</f>
        <v>15</v>
      </c>
      <c r="N137" s="72"/>
      <c r="O137" s="72"/>
      <c r="P137" s="72"/>
      <c r="Q137" s="72"/>
      <c r="R137" s="72"/>
      <c r="S137" s="72"/>
      <c r="T137" s="72"/>
      <c r="U137" s="72"/>
      <c r="V137" s="72"/>
      <c r="W137" s="72"/>
      <c r="X137" s="72"/>
      <c r="Y137" s="72"/>
      <c r="Z137" s="72"/>
    </row>
    <row r="138" spans="1:26" ht="13">
      <c r="A138" s="70">
        <f ca="1">IFERROR(__xludf.DUMMYFUNCTION("""COMPUTED_VALUE"""),1)</f>
        <v>1</v>
      </c>
      <c r="B138" s="71" t="str">
        <f ca="1">IFERROR(__xludf.DUMMYFUNCTION("""COMPUTED_VALUE"""),"COL. MILITAR ALMIRANTE PADILLA")</f>
        <v>COL. MILITAR ALMIRANTE PADILLA</v>
      </c>
      <c r="C138" s="70">
        <f ca="1">IFERROR(__xludf.DUMMYFUNCTION("""COMPUTED_VALUE"""),4)</f>
        <v>4</v>
      </c>
      <c r="D138" s="70">
        <f ca="1">IFERROR(__xludf.DUMMYFUNCTION("""COMPUTED_VALUE"""),0)</f>
        <v>0</v>
      </c>
      <c r="E138" s="70">
        <f ca="1">IFERROR(__xludf.DUMMYFUNCTION("""COMPUTED_VALUE"""),0)</f>
        <v>0</v>
      </c>
      <c r="F138" s="70">
        <f ca="1">IFERROR(__xludf.DUMMYFUNCTION("""COMPUTED_VALUE"""),111)</f>
        <v>111</v>
      </c>
      <c r="G138" s="70">
        <f ca="1">IFERROR(__xludf.DUMMYFUNCTION("""COMPUTED_VALUE"""),113)</f>
        <v>113</v>
      </c>
      <c r="H138" s="70">
        <f ca="1">IFERROR(__xludf.DUMMYFUNCTION("""COMPUTED_VALUE"""),0)</f>
        <v>0</v>
      </c>
      <c r="I138" s="70">
        <f ca="1">IFERROR(__xludf.DUMMYFUNCTION("""COMPUTED_VALUE"""),12)</f>
        <v>12</v>
      </c>
      <c r="J138" s="70">
        <f ca="1">IFERROR(__xludf.DUMMYFUNCTION("""COMPUTED_VALUE"""),282)</f>
        <v>282</v>
      </c>
      <c r="K138" s="70">
        <f ca="1">IFERROR(__xludf.DUMMYFUNCTION("""COMPUTED_VALUE"""),33)</f>
        <v>33</v>
      </c>
      <c r="L138" s="70">
        <f ca="1">IFERROR(__xludf.DUMMYFUNCTION("""COMPUTED_VALUE"""),8)</f>
        <v>8</v>
      </c>
      <c r="M138" s="70">
        <f ca="1">IFERROR(__xludf.DUMMYFUNCTION("""COMPUTED_VALUE"""),5)</f>
        <v>5</v>
      </c>
      <c r="N138" s="72"/>
      <c r="O138" s="72"/>
      <c r="P138" s="72"/>
      <c r="Q138" s="72"/>
      <c r="R138" s="72"/>
      <c r="S138" s="72"/>
      <c r="T138" s="72"/>
      <c r="U138" s="72"/>
      <c r="V138" s="72"/>
      <c r="W138" s="72"/>
      <c r="X138" s="72"/>
      <c r="Y138" s="72"/>
      <c r="Z138" s="72"/>
    </row>
    <row r="139" spans="1:26" ht="13">
      <c r="A139" s="70">
        <f ca="1">IFERROR(__xludf.DUMMYFUNCTION("""COMPUTED_VALUE"""),1)</f>
        <v>1</v>
      </c>
      <c r="B139" s="71" t="str">
        <f ca="1">IFERROR(__xludf.DUMMYFUNCTION("""COMPUTED_VALUE"""),"COL. MILITAR ALMIRANTE PADILLA")</f>
        <v>COL. MILITAR ALMIRANTE PADILLA</v>
      </c>
      <c r="C139" s="70">
        <f ca="1">IFERROR(__xludf.DUMMYFUNCTION("""COMPUTED_VALUE"""),5)</f>
        <v>5</v>
      </c>
      <c r="D139" s="70">
        <f ca="1">IFERROR(__xludf.DUMMYFUNCTION("""COMPUTED_VALUE"""),0)</f>
        <v>0</v>
      </c>
      <c r="E139" s="70">
        <f ca="1">IFERROR(__xludf.DUMMYFUNCTION("""COMPUTED_VALUE"""),0)</f>
        <v>0</v>
      </c>
      <c r="F139" s="70">
        <f ca="1">IFERROR(__xludf.DUMMYFUNCTION("""COMPUTED_VALUE"""),74)</f>
        <v>74</v>
      </c>
      <c r="G139" s="70">
        <f ca="1">IFERROR(__xludf.DUMMYFUNCTION("""COMPUTED_VALUE"""),103)</f>
        <v>103</v>
      </c>
      <c r="H139" s="70">
        <f ca="1">IFERROR(__xludf.DUMMYFUNCTION("""COMPUTED_VALUE"""),1)</f>
        <v>1</v>
      </c>
      <c r="I139" s="70">
        <f ca="1">IFERROR(__xludf.DUMMYFUNCTION("""COMPUTED_VALUE"""),9)</f>
        <v>9</v>
      </c>
      <c r="J139" s="70">
        <f ca="1">IFERROR(__xludf.DUMMYFUNCTION("""COMPUTED_VALUE"""),236)</f>
        <v>236</v>
      </c>
      <c r="K139" s="70">
        <f ca="1">IFERROR(__xludf.DUMMYFUNCTION("""COMPUTED_VALUE"""),31)</f>
        <v>31</v>
      </c>
      <c r="L139" s="70">
        <f ca="1">IFERROR(__xludf.DUMMYFUNCTION("""COMPUTED_VALUE"""),15)</f>
        <v>15</v>
      </c>
      <c r="M139" s="70">
        <f ca="1">IFERROR(__xludf.DUMMYFUNCTION("""COMPUTED_VALUE"""),3)</f>
        <v>3</v>
      </c>
      <c r="N139" s="72"/>
      <c r="O139" s="72"/>
      <c r="P139" s="72"/>
      <c r="Q139" s="72"/>
      <c r="R139" s="72"/>
      <c r="S139" s="72"/>
      <c r="T139" s="72"/>
      <c r="U139" s="72"/>
      <c r="V139" s="72"/>
      <c r="W139" s="72"/>
      <c r="X139" s="72"/>
      <c r="Y139" s="72"/>
      <c r="Z139" s="72"/>
    </row>
    <row r="140" spans="1:26" ht="13">
      <c r="A140" s="70">
        <f ca="1">IFERROR(__xludf.DUMMYFUNCTION("""COMPUTED_VALUE"""),1)</f>
        <v>1</v>
      </c>
      <c r="B140" s="71" t="str">
        <f ca="1">IFERROR(__xludf.DUMMYFUNCTION("""COMPUTED_VALUE"""),"COL. MILITAR ALMIRANTE PADILLA")</f>
        <v>COL. MILITAR ALMIRANTE PADILLA</v>
      </c>
      <c r="C140" s="70">
        <f ca="1">IFERROR(__xludf.DUMMYFUNCTION("""COMPUTED_VALUE"""),6)</f>
        <v>6</v>
      </c>
      <c r="D140" s="70">
        <f ca="1">IFERROR(__xludf.DUMMYFUNCTION("""COMPUTED_VALUE"""),0)</f>
        <v>0</v>
      </c>
      <c r="E140" s="70">
        <f ca="1">IFERROR(__xludf.DUMMYFUNCTION("""COMPUTED_VALUE"""),0)</f>
        <v>0</v>
      </c>
      <c r="F140" s="70">
        <f ca="1">IFERROR(__xludf.DUMMYFUNCTION("""COMPUTED_VALUE"""),70)</f>
        <v>70</v>
      </c>
      <c r="G140" s="70">
        <f ca="1">IFERROR(__xludf.DUMMYFUNCTION("""COMPUTED_VALUE"""),65)</f>
        <v>65</v>
      </c>
      <c r="H140" s="70">
        <f ca="1">IFERROR(__xludf.DUMMYFUNCTION("""COMPUTED_VALUE"""),0)</f>
        <v>0</v>
      </c>
      <c r="I140" s="70">
        <f ca="1">IFERROR(__xludf.DUMMYFUNCTION("""COMPUTED_VALUE"""),11)</f>
        <v>11</v>
      </c>
      <c r="J140" s="70">
        <f ca="1">IFERROR(__xludf.DUMMYFUNCTION("""COMPUTED_VALUE"""),183)</f>
        <v>183</v>
      </c>
      <c r="K140" s="70">
        <f ca="1">IFERROR(__xludf.DUMMYFUNCTION("""COMPUTED_VALUE"""),31)</f>
        <v>31</v>
      </c>
      <c r="L140" s="70">
        <f ca="1">IFERROR(__xludf.DUMMYFUNCTION("""COMPUTED_VALUE"""),5)</f>
        <v>5</v>
      </c>
      <c r="M140" s="70">
        <f ca="1">IFERROR(__xludf.DUMMYFUNCTION("""COMPUTED_VALUE"""),1)</f>
        <v>1</v>
      </c>
      <c r="N140" s="72"/>
      <c r="O140" s="72"/>
      <c r="P140" s="72"/>
      <c r="Q140" s="72"/>
      <c r="R140" s="72"/>
      <c r="S140" s="72"/>
      <c r="T140" s="72"/>
      <c r="U140" s="72"/>
      <c r="V140" s="72"/>
      <c r="W140" s="72"/>
      <c r="X140" s="72"/>
      <c r="Y140" s="72"/>
      <c r="Z140" s="72"/>
    </row>
    <row r="141" spans="1:26" ht="13">
      <c r="A141" s="70">
        <f ca="1">IFERROR(__xludf.DUMMYFUNCTION("""COMPUTED_VALUE"""),1)</f>
        <v>1</v>
      </c>
      <c r="B141" s="71" t="str">
        <f ca="1">IFERROR(__xludf.DUMMYFUNCTION("""COMPUTED_VALUE"""),"COL. MILITAR ALMIRANTE PADILLA")</f>
        <v>COL. MILITAR ALMIRANTE PADILLA</v>
      </c>
      <c r="C141" s="70">
        <f ca="1">IFERROR(__xludf.DUMMYFUNCTION("""COMPUTED_VALUE"""),7)</f>
        <v>7</v>
      </c>
      <c r="D141" s="70">
        <f ca="1">IFERROR(__xludf.DUMMYFUNCTION("""COMPUTED_VALUE"""),0)</f>
        <v>0</v>
      </c>
      <c r="E141" s="70">
        <f ca="1">IFERROR(__xludf.DUMMYFUNCTION("""COMPUTED_VALUE"""),0)</f>
        <v>0</v>
      </c>
      <c r="F141" s="70">
        <f ca="1">IFERROR(__xludf.DUMMYFUNCTION("""COMPUTED_VALUE"""),109)</f>
        <v>109</v>
      </c>
      <c r="G141" s="70">
        <f ca="1">IFERROR(__xludf.DUMMYFUNCTION("""COMPUTED_VALUE"""),69)</f>
        <v>69</v>
      </c>
      <c r="H141" s="70">
        <f ca="1">IFERROR(__xludf.DUMMYFUNCTION("""COMPUTED_VALUE"""),0)</f>
        <v>0</v>
      </c>
      <c r="I141" s="70">
        <f ca="1">IFERROR(__xludf.DUMMYFUNCTION("""COMPUTED_VALUE"""),16)</f>
        <v>16</v>
      </c>
      <c r="J141" s="70">
        <f ca="1">IFERROR(__xludf.DUMMYFUNCTION("""COMPUTED_VALUE"""),241)</f>
        <v>241</v>
      </c>
      <c r="K141" s="70">
        <f ca="1">IFERROR(__xludf.DUMMYFUNCTION("""COMPUTED_VALUE"""),30)</f>
        <v>30</v>
      </c>
      <c r="L141" s="70">
        <f ca="1">IFERROR(__xludf.DUMMYFUNCTION("""COMPUTED_VALUE"""),16)</f>
        <v>16</v>
      </c>
      <c r="M141" s="70">
        <f ca="1">IFERROR(__xludf.DUMMYFUNCTION("""COMPUTED_VALUE"""),1)</f>
        <v>1</v>
      </c>
      <c r="N141" s="72"/>
      <c r="O141" s="72"/>
      <c r="P141" s="72"/>
      <c r="Q141" s="72"/>
      <c r="R141" s="72"/>
      <c r="S141" s="72"/>
      <c r="T141" s="72"/>
      <c r="U141" s="72"/>
      <c r="V141" s="72"/>
      <c r="W141" s="72"/>
      <c r="X141" s="72"/>
      <c r="Y141" s="72"/>
      <c r="Z141" s="72"/>
    </row>
    <row r="142" spans="1:26" ht="13">
      <c r="A142" s="70">
        <f ca="1">IFERROR(__xludf.DUMMYFUNCTION("""COMPUTED_VALUE"""),1)</f>
        <v>1</v>
      </c>
      <c r="B142" s="71" t="str">
        <f ca="1">IFERROR(__xludf.DUMMYFUNCTION("""COMPUTED_VALUE"""),"COL. MILITAR ALMIRANTE PADILLA")</f>
        <v>COL. MILITAR ALMIRANTE PADILLA</v>
      </c>
      <c r="C142" s="70">
        <f ca="1">IFERROR(__xludf.DUMMYFUNCTION("""COMPUTED_VALUE"""),8)</f>
        <v>8</v>
      </c>
      <c r="D142" s="70">
        <f ca="1">IFERROR(__xludf.DUMMYFUNCTION("""COMPUTED_VALUE"""),0)</f>
        <v>0</v>
      </c>
      <c r="E142" s="70">
        <f ca="1">IFERROR(__xludf.DUMMYFUNCTION("""COMPUTED_VALUE"""),0)</f>
        <v>0</v>
      </c>
      <c r="F142" s="70">
        <f ca="1">IFERROR(__xludf.DUMMYFUNCTION("""COMPUTED_VALUE"""),68)</f>
        <v>68</v>
      </c>
      <c r="G142" s="70">
        <f ca="1">IFERROR(__xludf.DUMMYFUNCTION("""COMPUTED_VALUE"""),81)</f>
        <v>81</v>
      </c>
      <c r="H142" s="70">
        <f ca="1">IFERROR(__xludf.DUMMYFUNCTION("""COMPUTED_VALUE"""),0)</f>
        <v>0</v>
      </c>
      <c r="I142" s="70">
        <f ca="1">IFERROR(__xludf.DUMMYFUNCTION("""COMPUTED_VALUE"""),19)</f>
        <v>19</v>
      </c>
      <c r="J142" s="70">
        <f ca="1">IFERROR(__xludf.DUMMYFUNCTION("""COMPUTED_VALUE"""),212)</f>
        <v>212</v>
      </c>
      <c r="K142" s="70">
        <f ca="1">IFERROR(__xludf.DUMMYFUNCTION("""COMPUTED_VALUE"""),32)</f>
        <v>32</v>
      </c>
      <c r="L142" s="70">
        <f ca="1">IFERROR(__xludf.DUMMYFUNCTION("""COMPUTED_VALUE"""),7)</f>
        <v>7</v>
      </c>
      <c r="M142" s="70">
        <f ca="1">IFERROR(__xludf.DUMMYFUNCTION("""COMPUTED_VALUE"""),5)</f>
        <v>5</v>
      </c>
      <c r="N142" s="72"/>
      <c r="O142" s="72"/>
      <c r="P142" s="72"/>
      <c r="Q142" s="72"/>
      <c r="R142" s="72"/>
      <c r="S142" s="72"/>
      <c r="T142" s="72"/>
      <c r="U142" s="72"/>
      <c r="V142" s="72"/>
      <c r="W142" s="72"/>
      <c r="X142" s="72"/>
      <c r="Y142" s="72"/>
      <c r="Z142" s="72"/>
    </row>
    <row r="143" spans="1:26" ht="13">
      <c r="A143" s="70">
        <f ca="1">IFERROR(__xludf.DUMMYFUNCTION("""COMPUTED_VALUE"""),1)</f>
        <v>1</v>
      </c>
      <c r="B143" s="71" t="str">
        <f ca="1">IFERROR(__xludf.DUMMYFUNCTION("""COMPUTED_VALUE"""),"COL. MILITAR ALMIRANTE PADILLA")</f>
        <v>COL. MILITAR ALMIRANTE PADILLA</v>
      </c>
      <c r="C143" s="70">
        <f ca="1">IFERROR(__xludf.DUMMYFUNCTION("""COMPUTED_VALUE"""),9)</f>
        <v>9</v>
      </c>
      <c r="D143" s="70">
        <f ca="1">IFERROR(__xludf.DUMMYFUNCTION("""COMPUTED_VALUE"""),0)</f>
        <v>0</v>
      </c>
      <c r="E143" s="70">
        <f ca="1">IFERROR(__xludf.DUMMYFUNCTION("""COMPUTED_VALUE"""),0)</f>
        <v>0</v>
      </c>
      <c r="F143" s="70">
        <f ca="1">IFERROR(__xludf.DUMMYFUNCTION("""COMPUTED_VALUE"""),48)</f>
        <v>48</v>
      </c>
      <c r="G143" s="70">
        <f ca="1">IFERROR(__xludf.DUMMYFUNCTION("""COMPUTED_VALUE"""),35)</f>
        <v>35</v>
      </c>
      <c r="H143" s="70">
        <f ca="1">IFERROR(__xludf.DUMMYFUNCTION("""COMPUTED_VALUE"""),0)</f>
        <v>0</v>
      </c>
      <c r="I143" s="70">
        <f ca="1">IFERROR(__xludf.DUMMYFUNCTION("""COMPUTED_VALUE"""),2)</f>
        <v>2</v>
      </c>
      <c r="J143" s="70">
        <f ca="1">IFERROR(__xludf.DUMMYFUNCTION("""COMPUTED_VALUE"""),115)</f>
        <v>115</v>
      </c>
      <c r="K143" s="70">
        <f ca="1">IFERROR(__xludf.DUMMYFUNCTION("""COMPUTED_VALUE"""),22)</f>
        <v>22</v>
      </c>
      <c r="L143" s="70">
        <f ca="1">IFERROR(__xludf.DUMMYFUNCTION("""COMPUTED_VALUE"""),7)</f>
        <v>7</v>
      </c>
      <c r="M143" s="70">
        <f ca="1">IFERROR(__xludf.DUMMYFUNCTION("""COMPUTED_VALUE"""),1)</f>
        <v>1</v>
      </c>
      <c r="N143" s="72"/>
      <c r="O143" s="72"/>
      <c r="P143" s="72"/>
      <c r="Q143" s="72"/>
      <c r="R143" s="72"/>
      <c r="S143" s="72"/>
      <c r="T143" s="72"/>
      <c r="U143" s="72"/>
      <c r="V143" s="72"/>
      <c r="W143" s="72"/>
      <c r="X143" s="72"/>
      <c r="Y143" s="72"/>
      <c r="Z143" s="72"/>
    </row>
    <row r="144" spans="1:26" ht="13">
      <c r="A144" s="70">
        <f ca="1">IFERROR(__xludf.DUMMYFUNCTION("""COMPUTED_VALUE"""),1)</f>
        <v>1</v>
      </c>
      <c r="B144" s="71" t="str">
        <f ca="1">IFERROR(__xludf.DUMMYFUNCTION("""COMPUTED_VALUE"""),"COLEGIO COLSUBSIDIO - MAIPORE")</f>
        <v>COLEGIO COLSUBSIDIO - MAIPORE</v>
      </c>
      <c r="C144" s="70">
        <f ca="1">IFERROR(__xludf.DUMMYFUNCTION("""COMPUTED_VALUE"""),1)</f>
        <v>1</v>
      </c>
      <c r="D144" s="70">
        <f ca="1">IFERROR(__xludf.DUMMYFUNCTION("""COMPUTED_VALUE"""),0)</f>
        <v>0</v>
      </c>
      <c r="E144" s="70">
        <f ca="1">IFERROR(__xludf.DUMMYFUNCTION("""COMPUTED_VALUE"""),0)</f>
        <v>0</v>
      </c>
      <c r="F144" s="70">
        <f ca="1">IFERROR(__xludf.DUMMYFUNCTION("""COMPUTED_VALUE"""),146)</f>
        <v>146</v>
      </c>
      <c r="G144" s="70">
        <f ca="1">IFERROR(__xludf.DUMMYFUNCTION("""COMPUTED_VALUE"""),97)</f>
        <v>97</v>
      </c>
      <c r="H144" s="70">
        <f ca="1">IFERROR(__xludf.DUMMYFUNCTION("""COMPUTED_VALUE"""),1)</f>
        <v>1</v>
      </c>
      <c r="I144" s="70">
        <f ca="1">IFERROR(__xludf.DUMMYFUNCTION("""COMPUTED_VALUE"""),21)</f>
        <v>21</v>
      </c>
      <c r="J144" s="70">
        <f ca="1">IFERROR(__xludf.DUMMYFUNCTION("""COMPUTED_VALUE"""),309)</f>
        <v>309</v>
      </c>
      <c r="K144" s="70">
        <f ca="1">IFERROR(__xludf.DUMMYFUNCTION("""COMPUTED_VALUE"""),31)</f>
        <v>31</v>
      </c>
      <c r="L144" s="70">
        <f ca="1">IFERROR(__xludf.DUMMYFUNCTION("""COMPUTED_VALUE"""),5)</f>
        <v>5</v>
      </c>
      <c r="M144" s="70">
        <f ca="1">IFERROR(__xludf.DUMMYFUNCTION("""COMPUTED_VALUE"""),8)</f>
        <v>8</v>
      </c>
      <c r="N144" s="72"/>
      <c r="O144" s="72"/>
      <c r="P144" s="72"/>
      <c r="Q144" s="72"/>
      <c r="R144" s="72"/>
      <c r="S144" s="72"/>
      <c r="T144" s="72"/>
      <c r="U144" s="72"/>
      <c r="V144" s="72"/>
      <c r="W144" s="72"/>
      <c r="X144" s="72"/>
      <c r="Y144" s="72"/>
      <c r="Z144" s="72"/>
    </row>
    <row r="145" spans="1:26" ht="13">
      <c r="A145" s="70">
        <f ca="1">IFERROR(__xludf.DUMMYFUNCTION("""COMPUTED_VALUE"""),1)</f>
        <v>1</v>
      </c>
      <c r="B145" s="71" t="str">
        <f ca="1">IFERROR(__xludf.DUMMYFUNCTION("""COMPUTED_VALUE"""),"COLEGIO COLSUBSIDIO - MAIPORE")</f>
        <v>COLEGIO COLSUBSIDIO - MAIPORE</v>
      </c>
      <c r="C145" s="70">
        <f ca="1">IFERROR(__xludf.DUMMYFUNCTION("""COMPUTED_VALUE"""),2)</f>
        <v>2</v>
      </c>
      <c r="D145" s="70">
        <f ca="1">IFERROR(__xludf.DUMMYFUNCTION("""COMPUTED_VALUE"""),0)</f>
        <v>0</v>
      </c>
      <c r="E145" s="70">
        <f ca="1">IFERROR(__xludf.DUMMYFUNCTION("""COMPUTED_VALUE"""),0)</f>
        <v>0</v>
      </c>
      <c r="F145" s="70">
        <f ca="1">IFERROR(__xludf.DUMMYFUNCTION("""COMPUTED_VALUE"""),9)</f>
        <v>9</v>
      </c>
      <c r="G145" s="70">
        <f ca="1">IFERROR(__xludf.DUMMYFUNCTION("""COMPUTED_VALUE"""),4)</f>
        <v>4</v>
      </c>
      <c r="H145" s="70">
        <f ca="1">IFERROR(__xludf.DUMMYFUNCTION("""COMPUTED_VALUE"""),0)</f>
        <v>0</v>
      </c>
      <c r="I145" s="70">
        <f ca="1">IFERROR(__xludf.DUMMYFUNCTION("""COMPUTED_VALUE"""),1)</f>
        <v>1</v>
      </c>
      <c r="J145" s="70">
        <f ca="1">IFERROR(__xludf.DUMMYFUNCTION("""COMPUTED_VALUE"""),18)</f>
        <v>18</v>
      </c>
      <c r="K145" s="70">
        <f ca="1">IFERROR(__xludf.DUMMYFUNCTION("""COMPUTED_VALUE"""),3)</f>
        <v>3</v>
      </c>
      <c r="L145" s="70">
        <f ca="1">IFERROR(__xludf.DUMMYFUNCTION("""COMPUTED_VALUE"""),1)</f>
        <v>1</v>
      </c>
      <c r="M145" s="70">
        <f ca="1">IFERROR(__xludf.DUMMYFUNCTION("""COMPUTED_VALUE"""),0)</f>
        <v>0</v>
      </c>
      <c r="N145" s="72"/>
      <c r="O145" s="72"/>
      <c r="P145" s="72"/>
      <c r="Q145" s="72"/>
      <c r="R145" s="72"/>
      <c r="S145" s="72"/>
      <c r="T145" s="72"/>
      <c r="U145" s="72"/>
      <c r="V145" s="72"/>
      <c r="W145" s="72"/>
      <c r="X145" s="72"/>
      <c r="Y145" s="72"/>
      <c r="Z145" s="72"/>
    </row>
    <row r="146" spans="1:26" ht="13">
      <c r="A146" s="70">
        <f ca="1">IFERROR(__xludf.DUMMYFUNCTION("""COMPUTED_VALUE"""),2)</f>
        <v>2</v>
      </c>
      <c r="B146" s="71" t="str">
        <f ca="1">IFERROR(__xludf.DUMMYFUNCTION("""COMPUTED_VALUE"""),"I.E. GENERAL SANTANDER")</f>
        <v>I.E. GENERAL SANTANDER</v>
      </c>
      <c r="C146" s="70">
        <f ca="1">IFERROR(__xludf.DUMMYFUNCTION("""COMPUTED_VALUE"""),1)</f>
        <v>1</v>
      </c>
      <c r="D146" s="70">
        <f ca="1">IFERROR(__xludf.DUMMYFUNCTION("""COMPUTED_VALUE"""),0)</f>
        <v>0</v>
      </c>
      <c r="E146" s="70">
        <f ca="1">IFERROR(__xludf.DUMMYFUNCTION("""COMPUTED_VALUE"""),0)</f>
        <v>0</v>
      </c>
      <c r="F146" s="70">
        <f ca="1">IFERROR(__xludf.DUMMYFUNCTION("""COMPUTED_VALUE"""),64)</f>
        <v>64</v>
      </c>
      <c r="G146" s="70">
        <f ca="1">IFERROR(__xludf.DUMMYFUNCTION("""COMPUTED_VALUE"""),92)</f>
        <v>92</v>
      </c>
      <c r="H146" s="70">
        <f ca="1">IFERROR(__xludf.DUMMYFUNCTION("""COMPUTED_VALUE"""),2)</f>
        <v>2</v>
      </c>
      <c r="I146" s="70">
        <f ca="1">IFERROR(__xludf.DUMMYFUNCTION("""COMPUTED_VALUE"""),8)</f>
        <v>8</v>
      </c>
      <c r="J146" s="70">
        <f ca="1">IFERROR(__xludf.DUMMYFUNCTION("""COMPUTED_VALUE"""),198)</f>
        <v>198</v>
      </c>
      <c r="K146" s="70">
        <f ca="1">IFERROR(__xludf.DUMMYFUNCTION("""COMPUTED_VALUE"""),20)</f>
        <v>20</v>
      </c>
      <c r="L146" s="70">
        <f ca="1">IFERROR(__xludf.DUMMYFUNCTION("""COMPUTED_VALUE"""),6)</f>
        <v>6</v>
      </c>
      <c r="M146" s="70">
        <f ca="1">IFERROR(__xludf.DUMMYFUNCTION("""COMPUTED_VALUE"""),6)</f>
        <v>6</v>
      </c>
      <c r="N146" s="72"/>
      <c r="O146" s="72"/>
      <c r="P146" s="72"/>
      <c r="Q146" s="72"/>
      <c r="R146" s="72"/>
      <c r="S146" s="72"/>
      <c r="T146" s="72"/>
      <c r="U146" s="72"/>
      <c r="V146" s="72"/>
      <c r="W146" s="72"/>
      <c r="X146" s="72"/>
      <c r="Y146" s="72"/>
      <c r="Z146" s="72"/>
    </row>
    <row r="147" spans="1:26" ht="13">
      <c r="A147" s="70">
        <f ca="1">IFERROR(__xludf.DUMMYFUNCTION("""COMPUTED_VALUE"""),2)</f>
        <v>2</v>
      </c>
      <c r="B147" s="71" t="str">
        <f ca="1">IFERROR(__xludf.DUMMYFUNCTION("""COMPUTED_VALUE"""),"I.E. GENERAL SANTANDER")</f>
        <v>I.E. GENERAL SANTANDER</v>
      </c>
      <c r="C147" s="70">
        <f ca="1">IFERROR(__xludf.DUMMYFUNCTION("""COMPUTED_VALUE"""),2)</f>
        <v>2</v>
      </c>
      <c r="D147" s="70">
        <f ca="1">IFERROR(__xludf.DUMMYFUNCTION("""COMPUTED_VALUE"""),0)</f>
        <v>0</v>
      </c>
      <c r="E147" s="70">
        <f ca="1">IFERROR(__xludf.DUMMYFUNCTION("""COMPUTED_VALUE"""),0)</f>
        <v>0</v>
      </c>
      <c r="F147" s="70">
        <f ca="1">IFERROR(__xludf.DUMMYFUNCTION("""COMPUTED_VALUE"""),54)</f>
        <v>54</v>
      </c>
      <c r="G147" s="70">
        <f ca="1">IFERROR(__xludf.DUMMYFUNCTION("""COMPUTED_VALUE"""),78)</f>
        <v>78</v>
      </c>
      <c r="H147" s="70">
        <f ca="1">IFERROR(__xludf.DUMMYFUNCTION("""COMPUTED_VALUE"""),2)</f>
        <v>2</v>
      </c>
      <c r="I147" s="70">
        <f ca="1">IFERROR(__xludf.DUMMYFUNCTION("""COMPUTED_VALUE"""),8)</f>
        <v>8</v>
      </c>
      <c r="J147" s="70">
        <f ca="1">IFERROR(__xludf.DUMMYFUNCTION("""COMPUTED_VALUE"""),185)</f>
        <v>185</v>
      </c>
      <c r="K147" s="70">
        <f ca="1">IFERROR(__xludf.DUMMYFUNCTION("""COMPUTED_VALUE"""),19)</f>
        <v>19</v>
      </c>
      <c r="L147" s="70">
        <f ca="1">IFERROR(__xludf.DUMMYFUNCTION("""COMPUTED_VALUE"""),6)</f>
        <v>6</v>
      </c>
      <c r="M147" s="70">
        <f ca="1">IFERROR(__xludf.DUMMYFUNCTION("""COMPUTED_VALUE"""),18)</f>
        <v>18</v>
      </c>
      <c r="N147" s="72"/>
      <c r="O147" s="72"/>
      <c r="P147" s="72"/>
      <c r="Q147" s="72"/>
      <c r="R147" s="72"/>
      <c r="S147" s="72"/>
      <c r="T147" s="72"/>
      <c r="U147" s="72"/>
      <c r="V147" s="72"/>
      <c r="W147" s="72"/>
      <c r="X147" s="72"/>
      <c r="Y147" s="72"/>
      <c r="Z147" s="72"/>
    </row>
    <row r="148" spans="1:26" ht="13">
      <c r="A148" s="70">
        <f ca="1">IFERROR(__xludf.DUMMYFUNCTION("""COMPUTED_VALUE"""),2)</f>
        <v>2</v>
      </c>
      <c r="B148" s="71" t="str">
        <f ca="1">IFERROR(__xludf.DUMMYFUNCTION("""COMPUTED_VALUE"""),"I.E. GENERAL SANTANDER")</f>
        <v>I.E. GENERAL SANTANDER</v>
      </c>
      <c r="C148" s="70">
        <f ca="1">IFERROR(__xludf.DUMMYFUNCTION("""COMPUTED_VALUE"""),3)</f>
        <v>3</v>
      </c>
      <c r="D148" s="70">
        <f ca="1">IFERROR(__xludf.DUMMYFUNCTION("""COMPUTED_VALUE"""),0)</f>
        <v>0</v>
      </c>
      <c r="E148" s="70">
        <f ca="1">IFERROR(__xludf.DUMMYFUNCTION("""COMPUTED_VALUE"""),0)</f>
        <v>0</v>
      </c>
      <c r="F148" s="70">
        <f ca="1">IFERROR(__xludf.DUMMYFUNCTION("""COMPUTED_VALUE"""),63)</f>
        <v>63</v>
      </c>
      <c r="G148" s="70">
        <f ca="1">IFERROR(__xludf.DUMMYFUNCTION("""COMPUTED_VALUE"""),98)</f>
        <v>98</v>
      </c>
      <c r="H148" s="70">
        <f ca="1">IFERROR(__xludf.DUMMYFUNCTION("""COMPUTED_VALUE"""),1)</f>
        <v>1</v>
      </c>
      <c r="I148" s="70">
        <f ca="1">IFERROR(__xludf.DUMMYFUNCTION("""COMPUTED_VALUE"""),5)</f>
        <v>5</v>
      </c>
      <c r="J148" s="70">
        <f ca="1">IFERROR(__xludf.DUMMYFUNCTION("""COMPUTED_VALUE"""),208)</f>
        <v>208</v>
      </c>
      <c r="K148" s="70">
        <f ca="1">IFERROR(__xludf.DUMMYFUNCTION("""COMPUTED_VALUE"""),26)</f>
        <v>26</v>
      </c>
      <c r="L148" s="70">
        <f ca="1">IFERROR(__xludf.DUMMYFUNCTION("""COMPUTED_VALUE"""),4)</f>
        <v>4</v>
      </c>
      <c r="M148" s="70">
        <f ca="1">IFERROR(__xludf.DUMMYFUNCTION("""COMPUTED_VALUE"""),11)</f>
        <v>11</v>
      </c>
      <c r="N148" s="72"/>
      <c r="O148" s="72"/>
      <c r="P148" s="72"/>
      <c r="Q148" s="72"/>
      <c r="R148" s="72"/>
      <c r="S148" s="72"/>
      <c r="T148" s="72"/>
      <c r="U148" s="72"/>
      <c r="V148" s="72"/>
      <c r="W148" s="72"/>
      <c r="X148" s="72"/>
      <c r="Y148" s="72"/>
      <c r="Z148" s="72"/>
    </row>
    <row r="149" spans="1:26" ht="13">
      <c r="A149" s="70">
        <f ca="1">IFERROR(__xludf.DUMMYFUNCTION("""COMPUTED_VALUE"""),2)</f>
        <v>2</v>
      </c>
      <c r="B149" s="71" t="str">
        <f ca="1">IFERROR(__xludf.DUMMYFUNCTION("""COMPUTED_VALUE"""),"I.E. GENERAL SANTANDER")</f>
        <v>I.E. GENERAL SANTANDER</v>
      </c>
      <c r="C149" s="70">
        <f ca="1">IFERROR(__xludf.DUMMYFUNCTION("""COMPUTED_VALUE"""),4)</f>
        <v>4</v>
      </c>
      <c r="D149" s="70">
        <f ca="1">IFERROR(__xludf.DUMMYFUNCTION("""COMPUTED_VALUE"""),0)</f>
        <v>0</v>
      </c>
      <c r="E149" s="70">
        <f ca="1">IFERROR(__xludf.DUMMYFUNCTION("""COMPUTED_VALUE"""),0)</f>
        <v>0</v>
      </c>
      <c r="F149" s="70">
        <f ca="1">IFERROR(__xludf.DUMMYFUNCTION("""COMPUTED_VALUE"""),75)</f>
        <v>75</v>
      </c>
      <c r="G149" s="70">
        <f ca="1">IFERROR(__xludf.DUMMYFUNCTION("""COMPUTED_VALUE"""),85)</f>
        <v>85</v>
      </c>
      <c r="H149" s="70">
        <f ca="1">IFERROR(__xludf.DUMMYFUNCTION("""COMPUTED_VALUE"""),2)</f>
        <v>2</v>
      </c>
      <c r="I149" s="70">
        <f ca="1">IFERROR(__xludf.DUMMYFUNCTION("""COMPUTED_VALUE"""),1)</f>
        <v>1</v>
      </c>
      <c r="J149" s="70">
        <f ca="1">IFERROR(__xludf.DUMMYFUNCTION("""COMPUTED_VALUE"""),207)</f>
        <v>207</v>
      </c>
      <c r="K149" s="70">
        <f ca="1">IFERROR(__xludf.DUMMYFUNCTION("""COMPUTED_VALUE"""),23)</f>
        <v>23</v>
      </c>
      <c r="L149" s="70">
        <f ca="1">IFERROR(__xludf.DUMMYFUNCTION("""COMPUTED_VALUE"""),8)</f>
        <v>8</v>
      </c>
      <c r="M149" s="70">
        <f ca="1">IFERROR(__xludf.DUMMYFUNCTION("""COMPUTED_VALUE"""),13)</f>
        <v>13</v>
      </c>
      <c r="N149" s="72"/>
      <c r="O149" s="72"/>
      <c r="P149" s="72"/>
      <c r="Q149" s="72"/>
      <c r="R149" s="72"/>
      <c r="S149" s="72"/>
      <c r="T149" s="72"/>
      <c r="U149" s="72"/>
      <c r="V149" s="72"/>
      <c r="W149" s="72"/>
      <c r="X149" s="72"/>
      <c r="Y149" s="72"/>
      <c r="Z149" s="72"/>
    </row>
    <row r="150" spans="1:26" ht="13">
      <c r="A150" s="70">
        <f ca="1">IFERROR(__xludf.DUMMYFUNCTION("""COMPUTED_VALUE"""),2)</f>
        <v>2</v>
      </c>
      <c r="B150" s="71" t="str">
        <f ca="1">IFERROR(__xludf.DUMMYFUNCTION("""COMPUTED_VALUE"""),"I.E. GENERAL SANTANDER")</f>
        <v>I.E. GENERAL SANTANDER</v>
      </c>
      <c r="C150" s="70">
        <f ca="1">IFERROR(__xludf.DUMMYFUNCTION("""COMPUTED_VALUE"""),5)</f>
        <v>5</v>
      </c>
      <c r="D150" s="70">
        <f ca="1">IFERROR(__xludf.DUMMYFUNCTION("""COMPUTED_VALUE"""),0)</f>
        <v>0</v>
      </c>
      <c r="E150" s="70">
        <f ca="1">IFERROR(__xludf.DUMMYFUNCTION("""COMPUTED_VALUE"""),0)</f>
        <v>0</v>
      </c>
      <c r="F150" s="70">
        <f ca="1">IFERROR(__xludf.DUMMYFUNCTION("""COMPUTED_VALUE"""),50)</f>
        <v>50</v>
      </c>
      <c r="G150" s="70">
        <f ca="1">IFERROR(__xludf.DUMMYFUNCTION("""COMPUTED_VALUE"""),95)</f>
        <v>95</v>
      </c>
      <c r="H150" s="70">
        <f ca="1">IFERROR(__xludf.DUMMYFUNCTION("""COMPUTED_VALUE"""),0)</f>
        <v>0</v>
      </c>
      <c r="I150" s="70">
        <f ca="1">IFERROR(__xludf.DUMMYFUNCTION("""COMPUTED_VALUE"""),3)</f>
        <v>3</v>
      </c>
      <c r="J150" s="70">
        <f ca="1">IFERROR(__xludf.DUMMYFUNCTION("""COMPUTED_VALUE"""),181)</f>
        <v>181</v>
      </c>
      <c r="K150" s="70">
        <f ca="1">IFERROR(__xludf.DUMMYFUNCTION("""COMPUTED_VALUE"""),14)</f>
        <v>14</v>
      </c>
      <c r="L150" s="70">
        <f ca="1">IFERROR(__xludf.DUMMYFUNCTION("""COMPUTED_VALUE"""),10)</f>
        <v>10</v>
      </c>
      <c r="M150" s="70">
        <f ca="1">IFERROR(__xludf.DUMMYFUNCTION("""COMPUTED_VALUE"""),9)</f>
        <v>9</v>
      </c>
      <c r="N150" s="72"/>
      <c r="O150" s="72"/>
      <c r="P150" s="72"/>
      <c r="Q150" s="72"/>
      <c r="R150" s="72"/>
      <c r="S150" s="72"/>
      <c r="T150" s="72"/>
      <c r="U150" s="72"/>
      <c r="V150" s="72"/>
      <c r="W150" s="72"/>
      <c r="X150" s="72"/>
      <c r="Y150" s="72"/>
      <c r="Z150" s="72"/>
    </row>
    <row r="151" spans="1:26" ht="13">
      <c r="A151" s="70">
        <f ca="1">IFERROR(__xludf.DUMMYFUNCTION("""COMPUTED_VALUE"""),2)</f>
        <v>2</v>
      </c>
      <c r="B151" s="71" t="str">
        <f ca="1">IFERROR(__xludf.DUMMYFUNCTION("""COMPUTED_VALUE"""),"I.E. GENERAL SANTANDER")</f>
        <v>I.E. GENERAL SANTANDER</v>
      </c>
      <c r="C151" s="70">
        <f ca="1">IFERROR(__xludf.DUMMYFUNCTION("""COMPUTED_VALUE"""),6)</f>
        <v>6</v>
      </c>
      <c r="D151" s="70">
        <f ca="1">IFERROR(__xludf.DUMMYFUNCTION("""COMPUTED_VALUE"""),0)</f>
        <v>0</v>
      </c>
      <c r="E151" s="70">
        <f ca="1">IFERROR(__xludf.DUMMYFUNCTION("""COMPUTED_VALUE"""),0)</f>
        <v>0</v>
      </c>
      <c r="F151" s="70">
        <f ca="1">IFERROR(__xludf.DUMMYFUNCTION("""COMPUTED_VALUE"""),81)</f>
        <v>81</v>
      </c>
      <c r="G151" s="70">
        <f ca="1">IFERROR(__xludf.DUMMYFUNCTION("""COMPUTED_VALUE"""),95)</f>
        <v>95</v>
      </c>
      <c r="H151" s="70">
        <f ca="1">IFERROR(__xludf.DUMMYFUNCTION("""COMPUTED_VALUE"""),1)</f>
        <v>1</v>
      </c>
      <c r="I151" s="70">
        <f ca="1">IFERROR(__xludf.DUMMYFUNCTION("""COMPUTED_VALUE"""),9)</f>
        <v>9</v>
      </c>
      <c r="J151" s="70">
        <f ca="1">IFERROR(__xludf.DUMMYFUNCTION("""COMPUTED_VALUE"""),202)</f>
        <v>202</v>
      </c>
      <c r="K151" s="70">
        <f ca="1">IFERROR(__xludf.DUMMYFUNCTION("""COMPUTED_VALUE"""),6)</f>
        <v>6</v>
      </c>
      <c r="L151" s="70">
        <f ca="1">IFERROR(__xludf.DUMMYFUNCTION("""COMPUTED_VALUE"""),6)</f>
        <v>6</v>
      </c>
      <c r="M151" s="70">
        <f ca="1">IFERROR(__xludf.DUMMYFUNCTION("""COMPUTED_VALUE"""),4)</f>
        <v>4</v>
      </c>
      <c r="N151" s="72"/>
      <c r="O151" s="72"/>
      <c r="P151" s="72"/>
      <c r="Q151" s="72"/>
      <c r="R151" s="72"/>
      <c r="S151" s="72"/>
      <c r="T151" s="72"/>
      <c r="U151" s="72"/>
      <c r="V151" s="72"/>
      <c r="W151" s="72"/>
      <c r="X151" s="72"/>
      <c r="Y151" s="72"/>
      <c r="Z151" s="72"/>
    </row>
    <row r="152" spans="1:26" ht="13">
      <c r="A152" s="70">
        <f ca="1">IFERROR(__xludf.DUMMYFUNCTION("""COMPUTED_VALUE"""),2)</f>
        <v>2</v>
      </c>
      <c r="B152" s="71" t="str">
        <f ca="1">IFERROR(__xludf.DUMMYFUNCTION("""COMPUTED_VALUE"""),"I.E. GENERAL SANTANDER")</f>
        <v>I.E. GENERAL SANTANDER</v>
      </c>
      <c r="C152" s="70">
        <f ca="1">IFERROR(__xludf.DUMMYFUNCTION("""COMPUTED_VALUE"""),7)</f>
        <v>7</v>
      </c>
      <c r="D152" s="70">
        <f ca="1">IFERROR(__xludf.DUMMYFUNCTION("""COMPUTED_VALUE"""),0)</f>
        <v>0</v>
      </c>
      <c r="E152" s="70">
        <f ca="1">IFERROR(__xludf.DUMMYFUNCTION("""COMPUTED_VALUE"""),0)</f>
        <v>0</v>
      </c>
      <c r="F152" s="70">
        <f ca="1">IFERROR(__xludf.DUMMYFUNCTION("""COMPUTED_VALUE"""),116)</f>
        <v>116</v>
      </c>
      <c r="G152" s="70">
        <f ca="1">IFERROR(__xludf.DUMMYFUNCTION("""COMPUTED_VALUE"""),129)</f>
        <v>129</v>
      </c>
      <c r="H152" s="70">
        <f ca="1">IFERROR(__xludf.DUMMYFUNCTION("""COMPUTED_VALUE"""),1)</f>
        <v>1</v>
      </c>
      <c r="I152" s="70">
        <f ca="1">IFERROR(__xludf.DUMMYFUNCTION("""COMPUTED_VALUE"""),8)</f>
        <v>8</v>
      </c>
      <c r="J152" s="70">
        <f ca="1">IFERROR(__xludf.DUMMYFUNCTION("""COMPUTED_VALUE"""),282)</f>
        <v>282</v>
      </c>
      <c r="K152" s="70">
        <f ca="1">IFERROR(__xludf.DUMMYFUNCTION("""COMPUTED_VALUE"""),15)</f>
        <v>15</v>
      </c>
      <c r="L152" s="70">
        <f ca="1">IFERROR(__xludf.DUMMYFUNCTION("""COMPUTED_VALUE"""),6)</f>
        <v>6</v>
      </c>
      <c r="M152" s="70">
        <f ca="1">IFERROR(__xludf.DUMMYFUNCTION("""COMPUTED_VALUE"""),7)</f>
        <v>7</v>
      </c>
      <c r="N152" s="72"/>
      <c r="O152" s="72"/>
      <c r="P152" s="72"/>
      <c r="Q152" s="72"/>
      <c r="R152" s="72"/>
      <c r="S152" s="72"/>
      <c r="T152" s="72"/>
      <c r="U152" s="72"/>
      <c r="V152" s="72"/>
      <c r="W152" s="72"/>
      <c r="X152" s="72"/>
      <c r="Y152" s="72"/>
      <c r="Z152" s="72"/>
    </row>
    <row r="153" spans="1:26" ht="13">
      <c r="A153" s="70">
        <f ca="1">IFERROR(__xludf.DUMMYFUNCTION("""COMPUTED_VALUE"""),2)</f>
        <v>2</v>
      </c>
      <c r="B153" s="71" t="str">
        <f ca="1">IFERROR(__xludf.DUMMYFUNCTION("""COMPUTED_VALUE"""),"I.E. GENERAL SANTANDER")</f>
        <v>I.E. GENERAL SANTANDER</v>
      </c>
      <c r="C153" s="70">
        <f ca="1">IFERROR(__xludf.DUMMYFUNCTION("""COMPUTED_VALUE"""),8)</f>
        <v>8</v>
      </c>
      <c r="D153" s="70">
        <f ca="1">IFERROR(__xludf.DUMMYFUNCTION("""COMPUTED_VALUE"""),0)</f>
        <v>0</v>
      </c>
      <c r="E153" s="70">
        <f ca="1">IFERROR(__xludf.DUMMYFUNCTION("""COMPUTED_VALUE"""),0)</f>
        <v>0</v>
      </c>
      <c r="F153" s="70">
        <f ca="1">IFERROR(__xludf.DUMMYFUNCTION("""COMPUTED_VALUE"""),56)</f>
        <v>56</v>
      </c>
      <c r="G153" s="70">
        <f ca="1">IFERROR(__xludf.DUMMYFUNCTION("""COMPUTED_VALUE"""),79)</f>
        <v>79</v>
      </c>
      <c r="H153" s="70">
        <f ca="1">IFERROR(__xludf.DUMMYFUNCTION("""COMPUTED_VALUE"""),0)</f>
        <v>0</v>
      </c>
      <c r="I153" s="70">
        <f ca="1">IFERROR(__xludf.DUMMYFUNCTION("""COMPUTED_VALUE"""),10)</f>
        <v>10</v>
      </c>
      <c r="J153" s="70">
        <f ca="1">IFERROR(__xludf.DUMMYFUNCTION("""COMPUTED_VALUE"""),187)</f>
        <v>187</v>
      </c>
      <c r="K153" s="70">
        <f ca="1">IFERROR(__xludf.DUMMYFUNCTION("""COMPUTED_VALUE"""),17)</f>
        <v>17</v>
      </c>
      <c r="L153" s="70">
        <f ca="1">IFERROR(__xludf.DUMMYFUNCTION("""COMPUTED_VALUE"""),12)</f>
        <v>12</v>
      </c>
      <c r="M153" s="70">
        <f ca="1">IFERROR(__xludf.DUMMYFUNCTION("""COMPUTED_VALUE"""),13)</f>
        <v>13</v>
      </c>
      <c r="N153" s="72"/>
      <c r="O153" s="72"/>
      <c r="P153" s="72"/>
      <c r="Q153" s="72"/>
      <c r="R153" s="72"/>
      <c r="S153" s="72"/>
      <c r="T153" s="72"/>
      <c r="U153" s="72"/>
      <c r="V153" s="72"/>
      <c r="W153" s="72"/>
      <c r="X153" s="72"/>
      <c r="Y153" s="72"/>
      <c r="Z153" s="72"/>
    </row>
    <row r="154" spans="1:26" ht="13">
      <c r="A154" s="70">
        <f ca="1">IFERROR(__xludf.DUMMYFUNCTION("""COMPUTED_VALUE"""),2)</f>
        <v>2</v>
      </c>
      <c r="B154" s="71" t="str">
        <f ca="1">IFERROR(__xludf.DUMMYFUNCTION("""COMPUTED_VALUE"""),"I.E. GENERAL SANTANDER")</f>
        <v>I.E. GENERAL SANTANDER</v>
      </c>
      <c r="C154" s="70">
        <f ca="1">IFERROR(__xludf.DUMMYFUNCTION("""COMPUTED_VALUE"""),9)</f>
        <v>9</v>
      </c>
      <c r="D154" s="70">
        <f ca="1">IFERROR(__xludf.DUMMYFUNCTION("""COMPUTED_VALUE"""),0)</f>
        <v>0</v>
      </c>
      <c r="E154" s="70">
        <f ca="1">IFERROR(__xludf.DUMMYFUNCTION("""COMPUTED_VALUE"""),0)</f>
        <v>0</v>
      </c>
      <c r="F154" s="70">
        <f ca="1">IFERROR(__xludf.DUMMYFUNCTION("""COMPUTED_VALUE"""),54)</f>
        <v>54</v>
      </c>
      <c r="G154" s="70">
        <f ca="1">IFERROR(__xludf.DUMMYFUNCTION("""COMPUTED_VALUE"""),87)</f>
        <v>87</v>
      </c>
      <c r="H154" s="70">
        <f ca="1">IFERROR(__xludf.DUMMYFUNCTION("""COMPUTED_VALUE"""),0)</f>
        <v>0</v>
      </c>
      <c r="I154" s="70">
        <f ca="1">IFERROR(__xludf.DUMMYFUNCTION("""COMPUTED_VALUE"""),8)</f>
        <v>8</v>
      </c>
      <c r="J154" s="70">
        <f ca="1">IFERROR(__xludf.DUMMYFUNCTION("""COMPUTED_VALUE"""),190)</f>
        <v>190</v>
      </c>
      <c r="K154" s="70">
        <f ca="1">IFERROR(__xludf.DUMMYFUNCTION("""COMPUTED_VALUE"""),15)</f>
        <v>15</v>
      </c>
      <c r="L154" s="70">
        <f ca="1">IFERROR(__xludf.DUMMYFUNCTION("""COMPUTED_VALUE"""),7)</f>
        <v>7</v>
      </c>
      <c r="M154" s="70">
        <f ca="1">IFERROR(__xludf.DUMMYFUNCTION("""COMPUTED_VALUE"""),19)</f>
        <v>19</v>
      </c>
      <c r="N154" s="72"/>
      <c r="O154" s="72"/>
      <c r="P154" s="72"/>
      <c r="Q154" s="72"/>
      <c r="R154" s="72"/>
      <c r="S154" s="72"/>
      <c r="T154" s="72"/>
      <c r="U154" s="72"/>
      <c r="V154" s="72"/>
      <c r="W154" s="72"/>
      <c r="X154" s="72"/>
      <c r="Y154" s="72"/>
      <c r="Z154" s="72"/>
    </row>
    <row r="155" spans="1:26" ht="13">
      <c r="A155" s="70">
        <f ca="1">IFERROR(__xludf.DUMMYFUNCTION("""COMPUTED_VALUE"""),2)</f>
        <v>2</v>
      </c>
      <c r="B155" s="71" t="str">
        <f ca="1">IFERROR(__xludf.DUMMYFUNCTION("""COMPUTED_VALUE"""),"I.E. GENERAL SANTANDER")</f>
        <v>I.E. GENERAL SANTANDER</v>
      </c>
      <c r="C155" s="70">
        <f ca="1">IFERROR(__xludf.DUMMYFUNCTION("""COMPUTED_VALUE"""),10)</f>
        <v>10</v>
      </c>
      <c r="D155" s="70">
        <f ca="1">IFERROR(__xludf.DUMMYFUNCTION("""COMPUTED_VALUE"""),0)</f>
        <v>0</v>
      </c>
      <c r="E155" s="70">
        <f ca="1">IFERROR(__xludf.DUMMYFUNCTION("""COMPUTED_VALUE"""),0)</f>
        <v>0</v>
      </c>
      <c r="F155" s="70">
        <f ca="1">IFERROR(__xludf.DUMMYFUNCTION("""COMPUTED_VALUE"""),73)</f>
        <v>73</v>
      </c>
      <c r="G155" s="70">
        <f ca="1">IFERROR(__xludf.DUMMYFUNCTION("""COMPUTED_VALUE"""),84)</f>
        <v>84</v>
      </c>
      <c r="H155" s="70">
        <f ca="1">IFERROR(__xludf.DUMMYFUNCTION("""COMPUTED_VALUE"""),1)</f>
        <v>1</v>
      </c>
      <c r="I155" s="70">
        <f ca="1">IFERROR(__xludf.DUMMYFUNCTION("""COMPUTED_VALUE"""),11)</f>
        <v>11</v>
      </c>
      <c r="J155" s="70">
        <f ca="1">IFERROR(__xludf.DUMMYFUNCTION("""COMPUTED_VALUE"""),204)</f>
        <v>204</v>
      </c>
      <c r="K155" s="70">
        <f ca="1">IFERROR(__xludf.DUMMYFUNCTION("""COMPUTED_VALUE"""),17)</f>
        <v>17</v>
      </c>
      <c r="L155" s="70">
        <f ca="1">IFERROR(__xludf.DUMMYFUNCTION("""COMPUTED_VALUE"""),10)</f>
        <v>10</v>
      </c>
      <c r="M155" s="70">
        <f ca="1">IFERROR(__xludf.DUMMYFUNCTION("""COMPUTED_VALUE"""),8)</f>
        <v>8</v>
      </c>
      <c r="N155" s="72"/>
      <c r="O155" s="72"/>
      <c r="P155" s="72"/>
      <c r="Q155" s="72"/>
      <c r="R155" s="72"/>
      <c r="S155" s="72"/>
      <c r="T155" s="72"/>
      <c r="U155" s="72"/>
      <c r="V155" s="72"/>
      <c r="W155" s="72"/>
      <c r="X155" s="72"/>
      <c r="Y155" s="72"/>
      <c r="Z155" s="72"/>
    </row>
    <row r="156" spans="1:26" ht="13">
      <c r="A156" s="70">
        <f ca="1">IFERROR(__xludf.DUMMYFUNCTION("""COMPUTED_VALUE"""),2)</f>
        <v>2</v>
      </c>
      <c r="B156" s="71" t="str">
        <f ca="1">IFERROR(__xludf.DUMMYFUNCTION("""COMPUTED_VALUE"""),"I.E. GENERAL SANTANDER")</f>
        <v>I.E. GENERAL SANTANDER</v>
      </c>
      <c r="C156" s="70">
        <f ca="1">IFERROR(__xludf.DUMMYFUNCTION("""COMPUTED_VALUE"""),11)</f>
        <v>11</v>
      </c>
      <c r="D156" s="70">
        <f ca="1">IFERROR(__xludf.DUMMYFUNCTION("""COMPUTED_VALUE"""),0)</f>
        <v>0</v>
      </c>
      <c r="E156" s="70">
        <f ca="1">IFERROR(__xludf.DUMMYFUNCTION("""COMPUTED_VALUE"""),0)</f>
        <v>0</v>
      </c>
      <c r="F156" s="70">
        <f ca="1">IFERROR(__xludf.DUMMYFUNCTION("""COMPUTED_VALUE"""),93)</f>
        <v>93</v>
      </c>
      <c r="G156" s="70">
        <f ca="1">IFERROR(__xludf.DUMMYFUNCTION("""COMPUTED_VALUE"""),117)</f>
        <v>117</v>
      </c>
      <c r="H156" s="70">
        <f ca="1">IFERROR(__xludf.DUMMYFUNCTION("""COMPUTED_VALUE"""),1)</f>
        <v>1</v>
      </c>
      <c r="I156" s="70">
        <f ca="1">IFERROR(__xludf.DUMMYFUNCTION("""COMPUTED_VALUE"""),10)</f>
        <v>10</v>
      </c>
      <c r="J156" s="70">
        <f ca="1">IFERROR(__xludf.DUMMYFUNCTION("""COMPUTED_VALUE"""),251)</f>
        <v>251</v>
      </c>
      <c r="K156" s="70">
        <f ca="1">IFERROR(__xludf.DUMMYFUNCTION("""COMPUTED_VALUE"""),15)</f>
        <v>15</v>
      </c>
      <c r="L156" s="70">
        <f ca="1">IFERROR(__xludf.DUMMYFUNCTION("""COMPUTED_VALUE"""),9)</f>
        <v>9</v>
      </c>
      <c r="M156" s="70">
        <f ca="1">IFERROR(__xludf.DUMMYFUNCTION("""COMPUTED_VALUE"""),6)</f>
        <v>6</v>
      </c>
      <c r="N156" s="72"/>
      <c r="O156" s="72"/>
      <c r="P156" s="72"/>
      <c r="Q156" s="72"/>
      <c r="R156" s="72"/>
      <c r="S156" s="72"/>
      <c r="T156" s="72"/>
      <c r="U156" s="72"/>
      <c r="V156" s="72"/>
      <c r="W156" s="72"/>
      <c r="X156" s="72"/>
      <c r="Y156" s="72"/>
      <c r="Z156" s="72"/>
    </row>
    <row r="157" spans="1:26" ht="13">
      <c r="A157" s="70">
        <f ca="1">IFERROR(__xludf.DUMMYFUNCTION("""COMPUTED_VALUE"""),2)</f>
        <v>2</v>
      </c>
      <c r="B157" s="71" t="str">
        <f ca="1">IFERROR(__xludf.DUMMYFUNCTION("""COMPUTED_VALUE"""),"I.E. GENERAL SANTANDER")</f>
        <v>I.E. GENERAL SANTANDER</v>
      </c>
      <c r="C157" s="70">
        <f ca="1">IFERROR(__xludf.DUMMYFUNCTION("""COMPUTED_VALUE"""),12)</f>
        <v>12</v>
      </c>
      <c r="D157" s="70">
        <f ca="1">IFERROR(__xludf.DUMMYFUNCTION("""COMPUTED_VALUE"""),0)</f>
        <v>0</v>
      </c>
      <c r="E157" s="70">
        <f ca="1">IFERROR(__xludf.DUMMYFUNCTION("""COMPUTED_VALUE"""),0)</f>
        <v>0</v>
      </c>
      <c r="F157" s="70">
        <f ca="1">IFERROR(__xludf.DUMMYFUNCTION("""COMPUTED_VALUE"""),81)</f>
        <v>81</v>
      </c>
      <c r="G157" s="70">
        <f ca="1">IFERROR(__xludf.DUMMYFUNCTION("""COMPUTED_VALUE"""),127)</f>
        <v>127</v>
      </c>
      <c r="H157" s="70">
        <f ca="1">IFERROR(__xludf.DUMMYFUNCTION("""COMPUTED_VALUE"""),2)</f>
        <v>2</v>
      </c>
      <c r="I157" s="70">
        <f ca="1">IFERROR(__xludf.DUMMYFUNCTION("""COMPUTED_VALUE"""),3)</f>
        <v>3</v>
      </c>
      <c r="J157" s="70">
        <f ca="1">IFERROR(__xludf.DUMMYFUNCTION("""COMPUTED_VALUE"""),237)</f>
        <v>237</v>
      </c>
      <c r="K157" s="70">
        <f ca="1">IFERROR(__xludf.DUMMYFUNCTION("""COMPUTED_VALUE"""),17)</f>
        <v>17</v>
      </c>
      <c r="L157" s="70">
        <f ca="1">IFERROR(__xludf.DUMMYFUNCTION("""COMPUTED_VALUE"""),5)</f>
        <v>5</v>
      </c>
      <c r="M157" s="70">
        <f ca="1">IFERROR(__xludf.DUMMYFUNCTION("""COMPUTED_VALUE"""),2)</f>
        <v>2</v>
      </c>
      <c r="N157" s="72"/>
      <c r="O157" s="72"/>
      <c r="P157" s="72"/>
      <c r="Q157" s="72"/>
      <c r="R157" s="72"/>
      <c r="S157" s="72"/>
      <c r="T157" s="72"/>
      <c r="U157" s="72"/>
      <c r="V157" s="72"/>
      <c r="W157" s="72"/>
      <c r="X157" s="72"/>
      <c r="Y157" s="72"/>
      <c r="Z157" s="72"/>
    </row>
    <row r="158" spans="1:26" ht="13">
      <c r="A158" s="70">
        <f ca="1">IFERROR(__xludf.DUMMYFUNCTION("""COMPUTED_VALUE"""),2)</f>
        <v>2</v>
      </c>
      <c r="B158" s="71" t="str">
        <f ca="1">IFERROR(__xludf.DUMMYFUNCTION("""COMPUTED_VALUE"""),"I.E. GENERAL SANTANDER")</f>
        <v>I.E. GENERAL SANTANDER</v>
      </c>
      <c r="C158" s="70">
        <f ca="1">IFERROR(__xludf.DUMMYFUNCTION("""COMPUTED_VALUE"""),13)</f>
        <v>13</v>
      </c>
      <c r="D158" s="70">
        <f ca="1">IFERROR(__xludf.DUMMYFUNCTION("""COMPUTED_VALUE"""),0)</f>
        <v>0</v>
      </c>
      <c r="E158" s="70">
        <f ca="1">IFERROR(__xludf.DUMMYFUNCTION("""COMPUTED_VALUE"""),0)</f>
        <v>0</v>
      </c>
      <c r="F158" s="70">
        <f ca="1">IFERROR(__xludf.DUMMYFUNCTION("""COMPUTED_VALUE"""),76)</f>
        <v>76</v>
      </c>
      <c r="G158" s="70">
        <f ca="1">IFERROR(__xludf.DUMMYFUNCTION("""COMPUTED_VALUE"""),122)</f>
        <v>122</v>
      </c>
      <c r="H158" s="70">
        <f ca="1">IFERROR(__xludf.DUMMYFUNCTION("""COMPUTED_VALUE"""),2)</f>
        <v>2</v>
      </c>
      <c r="I158" s="70">
        <f ca="1">IFERROR(__xludf.DUMMYFUNCTION("""COMPUTED_VALUE"""),0)</f>
        <v>0</v>
      </c>
      <c r="J158" s="70">
        <f ca="1">IFERROR(__xludf.DUMMYFUNCTION("""COMPUTED_VALUE"""),217)</f>
        <v>217</v>
      </c>
      <c r="K158" s="70">
        <f ca="1">IFERROR(__xludf.DUMMYFUNCTION("""COMPUTED_VALUE"""),8)</f>
        <v>8</v>
      </c>
      <c r="L158" s="70">
        <f ca="1">IFERROR(__xludf.DUMMYFUNCTION("""COMPUTED_VALUE"""),7)</f>
        <v>7</v>
      </c>
      <c r="M158" s="70">
        <f ca="1">IFERROR(__xludf.DUMMYFUNCTION("""COMPUTED_VALUE"""),2)</f>
        <v>2</v>
      </c>
      <c r="N158" s="72"/>
      <c r="O158" s="72"/>
      <c r="P158" s="72"/>
      <c r="Q158" s="72"/>
      <c r="R158" s="72"/>
      <c r="S158" s="72"/>
      <c r="T158" s="72"/>
      <c r="U158" s="72"/>
      <c r="V158" s="72"/>
      <c r="W158" s="72"/>
      <c r="X158" s="72"/>
      <c r="Y158" s="72"/>
      <c r="Z158" s="72"/>
    </row>
    <row r="159" spans="1:26" ht="13">
      <c r="A159" s="70">
        <f ca="1">IFERROR(__xludf.DUMMYFUNCTION("""COMPUTED_VALUE"""),2)</f>
        <v>2</v>
      </c>
      <c r="B159" s="71" t="str">
        <f ca="1">IFERROR(__xludf.DUMMYFUNCTION("""COMPUTED_VALUE"""),"I.E. GENERAL SANTANDER")</f>
        <v>I.E. GENERAL SANTANDER</v>
      </c>
      <c r="C159" s="70">
        <f ca="1">IFERROR(__xludf.DUMMYFUNCTION("""COMPUTED_VALUE"""),14)</f>
        <v>14</v>
      </c>
      <c r="D159" s="70">
        <f ca="1">IFERROR(__xludf.DUMMYFUNCTION("""COMPUTED_VALUE"""),0)</f>
        <v>0</v>
      </c>
      <c r="E159" s="70">
        <f ca="1">IFERROR(__xludf.DUMMYFUNCTION("""COMPUTED_VALUE"""),0)</f>
        <v>0</v>
      </c>
      <c r="F159" s="70">
        <f ca="1">IFERROR(__xludf.DUMMYFUNCTION("""COMPUTED_VALUE"""),57)</f>
        <v>57</v>
      </c>
      <c r="G159" s="70">
        <f ca="1">IFERROR(__xludf.DUMMYFUNCTION("""COMPUTED_VALUE"""),99)</f>
        <v>99</v>
      </c>
      <c r="H159" s="70">
        <f ca="1">IFERROR(__xludf.DUMMYFUNCTION("""COMPUTED_VALUE"""),2)</f>
        <v>2</v>
      </c>
      <c r="I159" s="70">
        <f ca="1">IFERROR(__xludf.DUMMYFUNCTION("""COMPUTED_VALUE"""),7)</f>
        <v>7</v>
      </c>
      <c r="J159" s="70">
        <f ca="1">IFERROR(__xludf.DUMMYFUNCTION("""COMPUTED_VALUE"""),189)</f>
        <v>189</v>
      </c>
      <c r="K159" s="70">
        <f ca="1">IFERROR(__xludf.DUMMYFUNCTION("""COMPUTED_VALUE"""),13)</f>
        <v>13</v>
      </c>
      <c r="L159" s="70">
        <f ca="1">IFERROR(__xludf.DUMMYFUNCTION("""COMPUTED_VALUE"""),7)</f>
        <v>7</v>
      </c>
      <c r="M159" s="70">
        <f ca="1">IFERROR(__xludf.DUMMYFUNCTION("""COMPUTED_VALUE"""),4)</f>
        <v>4</v>
      </c>
      <c r="N159" s="72"/>
      <c r="O159" s="72"/>
      <c r="P159" s="72"/>
      <c r="Q159" s="72"/>
      <c r="R159" s="72"/>
      <c r="S159" s="72"/>
      <c r="T159" s="72"/>
      <c r="U159" s="72"/>
      <c r="V159" s="72"/>
      <c r="W159" s="72"/>
      <c r="X159" s="72"/>
      <c r="Y159" s="72"/>
      <c r="Z159" s="72"/>
    </row>
    <row r="160" spans="1:26" ht="13">
      <c r="A160" s="70">
        <f ca="1">IFERROR(__xludf.DUMMYFUNCTION("""COMPUTED_VALUE"""),2)</f>
        <v>2</v>
      </c>
      <c r="B160" s="71" t="str">
        <f ca="1">IFERROR(__xludf.DUMMYFUNCTION("""COMPUTED_VALUE"""),"I.E. GENERAL SANTANDER")</f>
        <v>I.E. GENERAL SANTANDER</v>
      </c>
      <c r="C160" s="70">
        <f ca="1">IFERROR(__xludf.DUMMYFUNCTION("""COMPUTED_VALUE"""),15)</f>
        <v>15</v>
      </c>
      <c r="D160" s="70">
        <f ca="1">IFERROR(__xludf.DUMMYFUNCTION("""COMPUTED_VALUE"""),0)</f>
        <v>0</v>
      </c>
      <c r="E160" s="70">
        <f ca="1">IFERROR(__xludf.DUMMYFUNCTION("""COMPUTED_VALUE"""),0)</f>
        <v>0</v>
      </c>
      <c r="F160" s="70">
        <f ca="1">IFERROR(__xludf.DUMMYFUNCTION("""COMPUTED_VALUE"""),61)</f>
        <v>61</v>
      </c>
      <c r="G160" s="70">
        <f ca="1">IFERROR(__xludf.DUMMYFUNCTION("""COMPUTED_VALUE"""),71)</f>
        <v>71</v>
      </c>
      <c r="H160" s="70">
        <f ca="1">IFERROR(__xludf.DUMMYFUNCTION("""COMPUTED_VALUE"""),1)</f>
        <v>1</v>
      </c>
      <c r="I160" s="70">
        <f ca="1">IFERROR(__xludf.DUMMYFUNCTION("""COMPUTED_VALUE"""),11)</f>
        <v>11</v>
      </c>
      <c r="J160" s="70">
        <f ca="1">IFERROR(__xludf.DUMMYFUNCTION("""COMPUTED_VALUE"""),165)</f>
        <v>165</v>
      </c>
      <c r="K160" s="70">
        <f ca="1">IFERROR(__xludf.DUMMYFUNCTION("""COMPUTED_VALUE"""),12)</f>
        <v>12</v>
      </c>
      <c r="L160" s="70">
        <f ca="1">IFERROR(__xludf.DUMMYFUNCTION("""COMPUTED_VALUE"""),8)</f>
        <v>8</v>
      </c>
      <c r="M160" s="70">
        <f ca="1">IFERROR(__xludf.DUMMYFUNCTION("""COMPUTED_VALUE"""),1)</f>
        <v>1</v>
      </c>
      <c r="N160" s="72"/>
      <c r="O160" s="72"/>
      <c r="P160" s="72"/>
      <c r="Q160" s="72"/>
      <c r="R160" s="72"/>
      <c r="S160" s="72"/>
      <c r="T160" s="72"/>
      <c r="U160" s="72"/>
      <c r="V160" s="72"/>
      <c r="W160" s="72"/>
      <c r="X160" s="72"/>
      <c r="Y160" s="72"/>
      <c r="Z160" s="72"/>
    </row>
    <row r="161" spans="1:26" ht="13">
      <c r="A161" s="70">
        <f ca="1">IFERROR(__xludf.DUMMYFUNCTION("""COMPUTED_VALUE"""),2)</f>
        <v>2</v>
      </c>
      <c r="B161" s="71" t="str">
        <f ca="1">IFERROR(__xludf.DUMMYFUNCTION("""COMPUTED_VALUE"""),"I.E. GENERAL SANTANDER")</f>
        <v>I.E. GENERAL SANTANDER</v>
      </c>
      <c r="C161" s="70">
        <f ca="1">IFERROR(__xludf.DUMMYFUNCTION("""COMPUTED_VALUE"""),16)</f>
        <v>16</v>
      </c>
      <c r="D161" s="70">
        <f ca="1">IFERROR(__xludf.DUMMYFUNCTION("""COMPUTED_VALUE"""),0)</f>
        <v>0</v>
      </c>
      <c r="E161" s="70">
        <f ca="1">IFERROR(__xludf.DUMMYFUNCTION("""COMPUTED_VALUE"""),0)</f>
        <v>0</v>
      </c>
      <c r="F161" s="70">
        <f ca="1">IFERROR(__xludf.DUMMYFUNCTION("""COMPUTED_VALUE"""),54)</f>
        <v>54</v>
      </c>
      <c r="G161" s="70">
        <f ca="1">IFERROR(__xludf.DUMMYFUNCTION("""COMPUTED_VALUE"""),94)</f>
        <v>94</v>
      </c>
      <c r="H161" s="70">
        <f ca="1">IFERROR(__xludf.DUMMYFUNCTION("""COMPUTED_VALUE"""),2)</f>
        <v>2</v>
      </c>
      <c r="I161" s="70">
        <f ca="1">IFERROR(__xludf.DUMMYFUNCTION("""COMPUTED_VALUE"""),10)</f>
        <v>10</v>
      </c>
      <c r="J161" s="70">
        <f ca="1">IFERROR(__xludf.DUMMYFUNCTION("""COMPUTED_VALUE"""),182)</f>
        <v>182</v>
      </c>
      <c r="K161" s="70">
        <f ca="1">IFERROR(__xludf.DUMMYFUNCTION("""COMPUTED_VALUE"""),9)</f>
        <v>9</v>
      </c>
      <c r="L161" s="70">
        <f ca="1">IFERROR(__xludf.DUMMYFUNCTION("""COMPUTED_VALUE"""),11)</f>
        <v>11</v>
      </c>
      <c r="M161" s="70">
        <f ca="1">IFERROR(__xludf.DUMMYFUNCTION("""COMPUTED_VALUE"""),2)</f>
        <v>2</v>
      </c>
      <c r="N161" s="72"/>
      <c r="O161" s="72"/>
      <c r="P161" s="72"/>
      <c r="Q161" s="72"/>
      <c r="R161" s="72"/>
      <c r="S161" s="72"/>
      <c r="T161" s="72"/>
      <c r="U161" s="72"/>
      <c r="V161" s="72"/>
      <c r="W161" s="72"/>
      <c r="X161" s="72"/>
      <c r="Y161" s="72"/>
      <c r="Z161" s="72"/>
    </row>
    <row r="162" spans="1:26" ht="13">
      <c r="A162" s="70">
        <f ca="1">IFERROR(__xludf.DUMMYFUNCTION("""COMPUTED_VALUE"""),2)</f>
        <v>2</v>
      </c>
      <c r="B162" s="71" t="str">
        <f ca="1">IFERROR(__xludf.DUMMYFUNCTION("""COMPUTED_VALUE"""),"I.E. GENERAL SANTANDER")</f>
        <v>I.E. GENERAL SANTANDER</v>
      </c>
      <c r="C162" s="70">
        <f ca="1">IFERROR(__xludf.DUMMYFUNCTION("""COMPUTED_VALUE"""),17)</f>
        <v>17</v>
      </c>
      <c r="D162" s="70">
        <f ca="1">IFERROR(__xludf.DUMMYFUNCTION("""COMPUTED_VALUE"""),0)</f>
        <v>0</v>
      </c>
      <c r="E162" s="70">
        <f ca="1">IFERROR(__xludf.DUMMYFUNCTION("""COMPUTED_VALUE"""),0)</f>
        <v>0</v>
      </c>
      <c r="F162" s="70">
        <f ca="1">IFERROR(__xludf.DUMMYFUNCTION("""COMPUTED_VALUE"""),83)</f>
        <v>83</v>
      </c>
      <c r="G162" s="70">
        <f ca="1">IFERROR(__xludf.DUMMYFUNCTION("""COMPUTED_VALUE"""),92)</f>
        <v>92</v>
      </c>
      <c r="H162" s="70">
        <f ca="1">IFERROR(__xludf.DUMMYFUNCTION("""COMPUTED_VALUE"""),1)</f>
        <v>1</v>
      </c>
      <c r="I162" s="70">
        <f ca="1">IFERROR(__xludf.DUMMYFUNCTION("""COMPUTED_VALUE"""),10)</f>
        <v>10</v>
      </c>
      <c r="J162" s="70">
        <f ca="1">IFERROR(__xludf.DUMMYFUNCTION("""COMPUTED_VALUE"""),214)</f>
        <v>214</v>
      </c>
      <c r="K162" s="70">
        <f ca="1">IFERROR(__xludf.DUMMYFUNCTION("""COMPUTED_VALUE"""),15)</f>
        <v>15</v>
      </c>
      <c r="L162" s="70">
        <f ca="1">IFERROR(__xludf.DUMMYFUNCTION("""COMPUTED_VALUE"""),6)</f>
        <v>6</v>
      </c>
      <c r="M162" s="70">
        <f ca="1">IFERROR(__xludf.DUMMYFUNCTION("""COMPUTED_VALUE"""),7)</f>
        <v>7</v>
      </c>
      <c r="N162" s="72"/>
      <c r="O162" s="72"/>
      <c r="P162" s="72"/>
      <c r="Q162" s="72"/>
      <c r="R162" s="72"/>
      <c r="S162" s="72"/>
      <c r="T162" s="72"/>
      <c r="U162" s="72"/>
      <c r="V162" s="72"/>
      <c r="W162" s="72"/>
      <c r="X162" s="72"/>
      <c r="Y162" s="72"/>
      <c r="Z162" s="72"/>
    </row>
    <row r="163" spans="1:26" ht="13">
      <c r="A163" s="70">
        <f ca="1">IFERROR(__xludf.DUMMYFUNCTION("""COMPUTED_VALUE"""),2)</f>
        <v>2</v>
      </c>
      <c r="B163" s="71" t="str">
        <f ca="1">IFERROR(__xludf.DUMMYFUNCTION("""COMPUTED_VALUE"""),"I.E. GENERAL SANTANDER")</f>
        <v>I.E. GENERAL SANTANDER</v>
      </c>
      <c r="C163" s="70">
        <f ca="1">IFERROR(__xludf.DUMMYFUNCTION("""COMPUTED_VALUE"""),18)</f>
        <v>18</v>
      </c>
      <c r="D163" s="70">
        <f ca="1">IFERROR(__xludf.DUMMYFUNCTION("""COMPUTED_VALUE"""),0)</f>
        <v>0</v>
      </c>
      <c r="E163" s="70">
        <f ca="1">IFERROR(__xludf.DUMMYFUNCTION("""COMPUTED_VALUE"""),0)</f>
        <v>0</v>
      </c>
      <c r="F163" s="70">
        <f ca="1">IFERROR(__xludf.DUMMYFUNCTION("""COMPUTED_VALUE"""),68)</f>
        <v>68</v>
      </c>
      <c r="G163" s="70">
        <f ca="1">IFERROR(__xludf.DUMMYFUNCTION("""COMPUTED_VALUE"""),112)</f>
        <v>112</v>
      </c>
      <c r="H163" s="70">
        <f ca="1">IFERROR(__xludf.DUMMYFUNCTION("""COMPUTED_VALUE"""),3)</f>
        <v>3</v>
      </c>
      <c r="I163" s="70">
        <f ca="1">IFERROR(__xludf.DUMMYFUNCTION("""COMPUTED_VALUE"""),6)</f>
        <v>6</v>
      </c>
      <c r="J163" s="70">
        <f ca="1">IFERROR(__xludf.DUMMYFUNCTION("""COMPUTED_VALUE"""),211)</f>
        <v>211</v>
      </c>
      <c r="K163" s="70">
        <f ca="1">IFERROR(__xludf.DUMMYFUNCTION("""COMPUTED_VALUE"""),10)</f>
        <v>10</v>
      </c>
      <c r="L163" s="70">
        <f ca="1">IFERROR(__xludf.DUMMYFUNCTION("""COMPUTED_VALUE"""),5)</f>
        <v>5</v>
      </c>
      <c r="M163" s="70">
        <f ca="1">IFERROR(__xludf.DUMMYFUNCTION("""COMPUTED_VALUE"""),7)</f>
        <v>7</v>
      </c>
      <c r="N163" s="72"/>
      <c r="O163" s="72"/>
      <c r="P163" s="72"/>
      <c r="Q163" s="72"/>
      <c r="R163" s="72"/>
      <c r="S163" s="72"/>
      <c r="T163" s="72"/>
      <c r="U163" s="72"/>
      <c r="V163" s="72"/>
      <c r="W163" s="72"/>
      <c r="X163" s="72"/>
      <c r="Y163" s="72"/>
      <c r="Z163" s="72"/>
    </row>
    <row r="164" spans="1:26" ht="13">
      <c r="A164" s="70">
        <f ca="1">IFERROR(__xludf.DUMMYFUNCTION("""COMPUTED_VALUE"""),2)</f>
        <v>2</v>
      </c>
      <c r="B164" s="71" t="str">
        <f ca="1">IFERROR(__xludf.DUMMYFUNCTION("""COMPUTED_VALUE"""),"I.E. GENERAL SANTANDER")</f>
        <v>I.E. GENERAL SANTANDER</v>
      </c>
      <c r="C164" s="70">
        <f ca="1">IFERROR(__xludf.DUMMYFUNCTION("""COMPUTED_VALUE"""),19)</f>
        <v>19</v>
      </c>
      <c r="D164" s="70">
        <f ca="1">IFERROR(__xludf.DUMMYFUNCTION("""COMPUTED_VALUE"""),0)</f>
        <v>0</v>
      </c>
      <c r="E164" s="70">
        <f ca="1">IFERROR(__xludf.DUMMYFUNCTION("""COMPUTED_VALUE"""),0)</f>
        <v>0</v>
      </c>
      <c r="F164" s="70">
        <f ca="1">IFERROR(__xludf.DUMMYFUNCTION("""COMPUTED_VALUE"""),88)</f>
        <v>88</v>
      </c>
      <c r="G164" s="70">
        <f ca="1">IFERROR(__xludf.DUMMYFUNCTION("""COMPUTED_VALUE"""),95)</f>
        <v>95</v>
      </c>
      <c r="H164" s="70">
        <f ca="1">IFERROR(__xludf.DUMMYFUNCTION("""COMPUTED_VALUE"""),1)</f>
        <v>1</v>
      </c>
      <c r="I164" s="70">
        <f ca="1">IFERROR(__xludf.DUMMYFUNCTION("""COMPUTED_VALUE"""),9)</f>
        <v>9</v>
      </c>
      <c r="J164" s="70">
        <f ca="1">IFERROR(__xludf.DUMMYFUNCTION("""COMPUTED_VALUE"""),229)</f>
        <v>229</v>
      </c>
      <c r="K164" s="70">
        <f ca="1">IFERROR(__xludf.DUMMYFUNCTION("""COMPUTED_VALUE"""),19)</f>
        <v>19</v>
      </c>
      <c r="L164" s="70">
        <f ca="1">IFERROR(__xludf.DUMMYFUNCTION("""COMPUTED_VALUE"""),9)</f>
        <v>9</v>
      </c>
      <c r="M164" s="70">
        <f ca="1">IFERROR(__xludf.DUMMYFUNCTION("""COMPUTED_VALUE"""),8)</f>
        <v>8</v>
      </c>
      <c r="N164" s="72"/>
      <c r="O164" s="72"/>
      <c r="P164" s="72"/>
      <c r="Q164" s="72"/>
      <c r="R164" s="72"/>
      <c r="S164" s="72"/>
      <c r="T164" s="72"/>
      <c r="U164" s="72"/>
      <c r="V164" s="72"/>
      <c r="W164" s="72"/>
      <c r="X164" s="72"/>
      <c r="Y164" s="72"/>
      <c r="Z164" s="72"/>
    </row>
    <row r="165" spans="1:26" ht="13">
      <c r="A165" s="70">
        <f ca="1">IFERROR(__xludf.DUMMYFUNCTION("""COMPUTED_VALUE"""),2)</f>
        <v>2</v>
      </c>
      <c r="B165" s="71" t="str">
        <f ca="1">IFERROR(__xludf.DUMMYFUNCTION("""COMPUTED_VALUE"""),"I.E. GENERAL SANTANDER")</f>
        <v>I.E. GENERAL SANTANDER</v>
      </c>
      <c r="C165" s="70">
        <f ca="1">IFERROR(__xludf.DUMMYFUNCTION("""COMPUTED_VALUE"""),20)</f>
        <v>20</v>
      </c>
      <c r="D165" s="70">
        <f ca="1">IFERROR(__xludf.DUMMYFUNCTION("""COMPUTED_VALUE"""),0)</f>
        <v>0</v>
      </c>
      <c r="E165" s="70">
        <f ca="1">IFERROR(__xludf.DUMMYFUNCTION("""COMPUTED_VALUE"""),0)</f>
        <v>0</v>
      </c>
      <c r="F165" s="70">
        <f ca="1">IFERROR(__xludf.DUMMYFUNCTION("""COMPUTED_VALUE"""),83)</f>
        <v>83</v>
      </c>
      <c r="G165" s="70">
        <f ca="1">IFERROR(__xludf.DUMMYFUNCTION("""COMPUTED_VALUE"""),101)</f>
        <v>101</v>
      </c>
      <c r="H165" s="70">
        <f ca="1">IFERROR(__xludf.DUMMYFUNCTION("""COMPUTED_VALUE"""),1)</f>
        <v>1</v>
      </c>
      <c r="I165" s="70">
        <f ca="1">IFERROR(__xludf.DUMMYFUNCTION("""COMPUTED_VALUE"""),11)</f>
        <v>11</v>
      </c>
      <c r="J165" s="70">
        <f ca="1">IFERROR(__xludf.DUMMYFUNCTION("""COMPUTED_VALUE"""),240)</f>
        <v>240</v>
      </c>
      <c r="K165" s="70">
        <f ca="1">IFERROR(__xludf.DUMMYFUNCTION("""COMPUTED_VALUE"""),27)</f>
        <v>27</v>
      </c>
      <c r="L165" s="70">
        <f ca="1">IFERROR(__xludf.DUMMYFUNCTION("""COMPUTED_VALUE"""),12)</f>
        <v>12</v>
      </c>
      <c r="M165" s="70">
        <f ca="1">IFERROR(__xludf.DUMMYFUNCTION("""COMPUTED_VALUE"""),5)</f>
        <v>5</v>
      </c>
      <c r="N165" s="72"/>
      <c r="O165" s="72"/>
      <c r="P165" s="72"/>
      <c r="Q165" s="72"/>
      <c r="R165" s="72"/>
      <c r="S165" s="72"/>
      <c r="T165" s="72"/>
      <c r="U165" s="72"/>
      <c r="V165" s="72"/>
      <c r="W165" s="72"/>
      <c r="X165" s="72"/>
      <c r="Y165" s="72"/>
      <c r="Z165" s="72"/>
    </row>
    <row r="166" spans="1:26" ht="13">
      <c r="A166" s="70">
        <f ca="1">IFERROR(__xludf.DUMMYFUNCTION("""COMPUTED_VALUE"""),2)</f>
        <v>2</v>
      </c>
      <c r="B166" s="71" t="str">
        <f ca="1">IFERROR(__xludf.DUMMYFUNCTION("""COMPUTED_VALUE"""),"I.E. GENERAL SANTANDER")</f>
        <v>I.E. GENERAL SANTANDER</v>
      </c>
      <c r="C166" s="70">
        <f ca="1">IFERROR(__xludf.DUMMYFUNCTION("""COMPUTED_VALUE"""),21)</f>
        <v>21</v>
      </c>
      <c r="D166" s="70">
        <f ca="1">IFERROR(__xludf.DUMMYFUNCTION("""COMPUTED_VALUE"""),0)</f>
        <v>0</v>
      </c>
      <c r="E166" s="70">
        <f ca="1">IFERROR(__xludf.DUMMYFUNCTION("""COMPUTED_VALUE"""),0)</f>
        <v>0</v>
      </c>
      <c r="F166" s="70">
        <f ca="1">IFERROR(__xludf.DUMMYFUNCTION("""COMPUTED_VALUE"""),85)</f>
        <v>85</v>
      </c>
      <c r="G166" s="70">
        <f ca="1">IFERROR(__xludf.DUMMYFUNCTION("""COMPUTED_VALUE"""),104)</f>
        <v>104</v>
      </c>
      <c r="H166" s="70">
        <f ca="1">IFERROR(__xludf.DUMMYFUNCTION("""COMPUTED_VALUE"""),0)</f>
        <v>0</v>
      </c>
      <c r="I166" s="70">
        <f ca="1">IFERROR(__xludf.DUMMYFUNCTION("""COMPUTED_VALUE"""),14)</f>
        <v>14</v>
      </c>
      <c r="J166" s="70">
        <f ca="1">IFERROR(__xludf.DUMMYFUNCTION("""COMPUTED_VALUE"""),244)</f>
        <v>244</v>
      </c>
      <c r="K166" s="70">
        <f ca="1">IFERROR(__xludf.DUMMYFUNCTION("""COMPUTED_VALUE"""),30)</f>
        <v>30</v>
      </c>
      <c r="L166" s="70">
        <f ca="1">IFERROR(__xludf.DUMMYFUNCTION("""COMPUTED_VALUE"""),7)</f>
        <v>7</v>
      </c>
      <c r="M166" s="70">
        <f ca="1">IFERROR(__xludf.DUMMYFUNCTION("""COMPUTED_VALUE"""),4)</f>
        <v>4</v>
      </c>
      <c r="N166" s="72"/>
      <c r="O166" s="72"/>
      <c r="P166" s="72"/>
      <c r="Q166" s="72"/>
      <c r="R166" s="72"/>
      <c r="S166" s="72"/>
      <c r="T166" s="72"/>
      <c r="U166" s="72"/>
      <c r="V166" s="72"/>
      <c r="W166" s="72"/>
      <c r="X166" s="72"/>
      <c r="Y166" s="72"/>
      <c r="Z166" s="72"/>
    </row>
    <row r="167" spans="1:26" ht="13">
      <c r="A167" s="70">
        <f ca="1">IFERROR(__xludf.DUMMYFUNCTION("""COMPUTED_VALUE"""),2)</f>
        <v>2</v>
      </c>
      <c r="B167" s="71" t="str">
        <f ca="1">IFERROR(__xludf.DUMMYFUNCTION("""COMPUTED_VALUE"""),"I.E. GENERAL SANTANDER")</f>
        <v>I.E. GENERAL SANTANDER</v>
      </c>
      <c r="C167" s="70">
        <f ca="1">IFERROR(__xludf.DUMMYFUNCTION("""COMPUTED_VALUE"""),22)</f>
        <v>22</v>
      </c>
      <c r="D167" s="70">
        <f ca="1">IFERROR(__xludf.DUMMYFUNCTION("""COMPUTED_VALUE"""),0)</f>
        <v>0</v>
      </c>
      <c r="E167" s="70">
        <f ca="1">IFERROR(__xludf.DUMMYFUNCTION("""COMPUTED_VALUE"""),0)</f>
        <v>0</v>
      </c>
      <c r="F167" s="70">
        <f ca="1">IFERROR(__xludf.DUMMYFUNCTION("""COMPUTED_VALUE"""),83)</f>
        <v>83</v>
      </c>
      <c r="G167" s="70">
        <f ca="1">IFERROR(__xludf.DUMMYFUNCTION("""COMPUTED_VALUE"""),104)</f>
        <v>104</v>
      </c>
      <c r="H167" s="70">
        <f ca="1">IFERROR(__xludf.DUMMYFUNCTION("""COMPUTED_VALUE"""),0)</f>
        <v>0</v>
      </c>
      <c r="I167" s="70">
        <f ca="1">IFERROR(__xludf.DUMMYFUNCTION("""COMPUTED_VALUE"""),13)</f>
        <v>13</v>
      </c>
      <c r="J167" s="70">
        <f ca="1">IFERROR(__xludf.DUMMYFUNCTION("""COMPUTED_VALUE"""),235)</f>
        <v>235</v>
      </c>
      <c r="K167" s="70">
        <f ca="1">IFERROR(__xludf.DUMMYFUNCTION("""COMPUTED_VALUE"""),20)</f>
        <v>20</v>
      </c>
      <c r="L167" s="70">
        <f ca="1">IFERROR(__xludf.DUMMYFUNCTION("""COMPUTED_VALUE"""),9)</f>
        <v>9</v>
      </c>
      <c r="M167" s="70">
        <f ca="1">IFERROR(__xludf.DUMMYFUNCTION("""COMPUTED_VALUE"""),6)</f>
        <v>6</v>
      </c>
      <c r="N167" s="72"/>
      <c r="O167" s="72"/>
      <c r="P167" s="72"/>
      <c r="Q167" s="72"/>
      <c r="R167" s="72"/>
      <c r="S167" s="72"/>
      <c r="T167" s="72"/>
      <c r="U167" s="72"/>
      <c r="V167" s="72"/>
      <c r="W167" s="72"/>
      <c r="X167" s="72"/>
      <c r="Y167" s="72"/>
      <c r="Z167" s="72"/>
    </row>
    <row r="168" spans="1:26" ht="13">
      <c r="A168" s="70">
        <f ca="1">IFERROR(__xludf.DUMMYFUNCTION("""COMPUTED_VALUE"""),2)</f>
        <v>2</v>
      </c>
      <c r="B168" s="71" t="str">
        <f ca="1">IFERROR(__xludf.DUMMYFUNCTION("""COMPUTED_VALUE"""),"I.E. GENERAL SANTANDER")</f>
        <v>I.E. GENERAL SANTANDER</v>
      </c>
      <c r="C168" s="70">
        <f ca="1">IFERROR(__xludf.DUMMYFUNCTION("""COMPUTED_VALUE"""),23)</f>
        <v>23</v>
      </c>
      <c r="D168" s="70">
        <f ca="1">IFERROR(__xludf.DUMMYFUNCTION("""COMPUTED_VALUE"""),0)</f>
        <v>0</v>
      </c>
      <c r="E168" s="70">
        <f ca="1">IFERROR(__xludf.DUMMYFUNCTION("""COMPUTED_VALUE"""),0)</f>
        <v>0</v>
      </c>
      <c r="F168" s="70">
        <f ca="1">IFERROR(__xludf.DUMMYFUNCTION("""COMPUTED_VALUE"""),72)</f>
        <v>72</v>
      </c>
      <c r="G168" s="70">
        <f ca="1">IFERROR(__xludf.DUMMYFUNCTION("""COMPUTED_VALUE"""),63)</f>
        <v>63</v>
      </c>
      <c r="H168" s="70">
        <f ca="1">IFERROR(__xludf.DUMMYFUNCTION("""COMPUTED_VALUE"""),3)</f>
        <v>3</v>
      </c>
      <c r="I168" s="70">
        <f ca="1">IFERROR(__xludf.DUMMYFUNCTION("""COMPUTED_VALUE"""),6)</f>
        <v>6</v>
      </c>
      <c r="J168" s="70">
        <f ca="1">IFERROR(__xludf.DUMMYFUNCTION("""COMPUTED_VALUE"""),164)</f>
        <v>164</v>
      </c>
      <c r="K168" s="70">
        <f ca="1">IFERROR(__xludf.DUMMYFUNCTION("""COMPUTED_VALUE"""),18)</f>
        <v>18</v>
      </c>
      <c r="L168" s="70">
        <f ca="1">IFERROR(__xludf.DUMMYFUNCTION("""COMPUTED_VALUE"""),2)</f>
        <v>2</v>
      </c>
      <c r="M168" s="70">
        <f ca="1">IFERROR(__xludf.DUMMYFUNCTION("""COMPUTED_VALUE"""),0)</f>
        <v>0</v>
      </c>
      <c r="N168" s="72"/>
      <c r="O168" s="72"/>
      <c r="P168" s="72"/>
      <c r="Q168" s="72"/>
      <c r="R168" s="72"/>
      <c r="S168" s="72"/>
      <c r="T168" s="72"/>
      <c r="U168" s="72"/>
      <c r="V168" s="72"/>
      <c r="W168" s="72"/>
      <c r="X168" s="72"/>
      <c r="Y168" s="72"/>
      <c r="Z168" s="72"/>
    </row>
    <row r="169" spans="1:26" ht="13">
      <c r="A169" s="70">
        <f ca="1">IFERROR(__xludf.DUMMYFUNCTION("""COMPUTED_VALUE"""),2)</f>
        <v>2</v>
      </c>
      <c r="B169" s="71" t="str">
        <f ca="1">IFERROR(__xludf.DUMMYFUNCTION("""COMPUTED_VALUE"""),"I.E. GENERAL SANTANDER")</f>
        <v>I.E. GENERAL SANTANDER</v>
      </c>
      <c r="C169" s="70">
        <f ca="1">IFERROR(__xludf.DUMMYFUNCTION("""COMPUTED_VALUE"""),24)</f>
        <v>24</v>
      </c>
      <c r="D169" s="70">
        <f ca="1">IFERROR(__xludf.DUMMYFUNCTION("""COMPUTED_VALUE"""),0)</f>
        <v>0</v>
      </c>
      <c r="E169" s="70">
        <f ca="1">IFERROR(__xludf.DUMMYFUNCTION("""COMPUTED_VALUE"""),0)</f>
        <v>0</v>
      </c>
      <c r="F169" s="70">
        <f ca="1">IFERROR(__xludf.DUMMYFUNCTION("""COMPUTED_VALUE"""),84)</f>
        <v>84</v>
      </c>
      <c r="G169" s="70">
        <f ca="1">IFERROR(__xludf.DUMMYFUNCTION("""COMPUTED_VALUE"""),102)</f>
        <v>102</v>
      </c>
      <c r="H169" s="70">
        <f ca="1">IFERROR(__xludf.DUMMYFUNCTION("""COMPUTED_VALUE"""),0)</f>
        <v>0</v>
      </c>
      <c r="I169" s="70">
        <f ca="1">IFERROR(__xludf.DUMMYFUNCTION("""COMPUTED_VALUE"""),12)</f>
        <v>12</v>
      </c>
      <c r="J169" s="70">
        <f ca="1">IFERROR(__xludf.DUMMYFUNCTION("""COMPUTED_VALUE"""),232)</f>
        <v>232</v>
      </c>
      <c r="K169" s="70">
        <f ca="1">IFERROR(__xludf.DUMMYFUNCTION("""COMPUTED_VALUE"""),30)</f>
        <v>30</v>
      </c>
      <c r="L169" s="70">
        <f ca="1">IFERROR(__xludf.DUMMYFUNCTION("""COMPUTED_VALUE"""),2)</f>
        <v>2</v>
      </c>
      <c r="M169" s="70">
        <f ca="1">IFERROR(__xludf.DUMMYFUNCTION("""COMPUTED_VALUE"""),2)</f>
        <v>2</v>
      </c>
      <c r="N169" s="72"/>
      <c r="O169" s="72"/>
      <c r="P169" s="72"/>
      <c r="Q169" s="72"/>
      <c r="R169" s="72"/>
      <c r="S169" s="72"/>
      <c r="T169" s="72"/>
      <c r="U169" s="72"/>
      <c r="V169" s="72"/>
      <c r="W169" s="72"/>
      <c r="X169" s="72"/>
      <c r="Y169" s="72"/>
      <c r="Z169" s="72"/>
    </row>
    <row r="170" spans="1:26" ht="13">
      <c r="A170" s="70">
        <f ca="1">IFERROR(__xludf.DUMMYFUNCTION("""COMPUTED_VALUE"""),2)</f>
        <v>2</v>
      </c>
      <c r="B170" s="71" t="str">
        <f ca="1">IFERROR(__xludf.DUMMYFUNCTION("""COMPUTED_VALUE"""),"I.E. GENERAL SANTANDER")</f>
        <v>I.E. GENERAL SANTANDER</v>
      </c>
      <c r="C170" s="70">
        <f ca="1">IFERROR(__xludf.DUMMYFUNCTION("""COMPUTED_VALUE"""),25)</f>
        <v>25</v>
      </c>
      <c r="D170" s="70">
        <f ca="1">IFERROR(__xludf.DUMMYFUNCTION("""COMPUTED_VALUE"""),0)</f>
        <v>0</v>
      </c>
      <c r="E170" s="70">
        <f ca="1">IFERROR(__xludf.DUMMYFUNCTION("""COMPUTED_VALUE"""),0)</f>
        <v>0</v>
      </c>
      <c r="F170" s="70">
        <f ca="1">IFERROR(__xludf.DUMMYFUNCTION("""COMPUTED_VALUE"""),76)</f>
        <v>76</v>
      </c>
      <c r="G170" s="70">
        <f ca="1">IFERROR(__xludf.DUMMYFUNCTION("""COMPUTED_VALUE"""),96)</f>
        <v>96</v>
      </c>
      <c r="H170" s="70">
        <f ca="1">IFERROR(__xludf.DUMMYFUNCTION("""COMPUTED_VALUE"""),3)</f>
        <v>3</v>
      </c>
      <c r="I170" s="70">
        <f ca="1">IFERROR(__xludf.DUMMYFUNCTION("""COMPUTED_VALUE"""),11)</f>
        <v>11</v>
      </c>
      <c r="J170" s="70">
        <f ca="1">IFERROR(__xludf.DUMMYFUNCTION("""COMPUTED_VALUE"""),225)</f>
        <v>225</v>
      </c>
      <c r="K170" s="70">
        <f ca="1">IFERROR(__xludf.DUMMYFUNCTION("""COMPUTED_VALUE"""),31)</f>
        <v>31</v>
      </c>
      <c r="L170" s="70">
        <f ca="1">IFERROR(__xludf.DUMMYFUNCTION("""COMPUTED_VALUE"""),7)</f>
        <v>7</v>
      </c>
      <c r="M170" s="70">
        <f ca="1">IFERROR(__xludf.DUMMYFUNCTION("""COMPUTED_VALUE"""),1)</f>
        <v>1</v>
      </c>
      <c r="N170" s="72"/>
      <c r="O170" s="72"/>
      <c r="P170" s="72"/>
      <c r="Q170" s="72"/>
      <c r="R170" s="72"/>
      <c r="S170" s="72"/>
      <c r="T170" s="72"/>
      <c r="U170" s="72"/>
      <c r="V170" s="72"/>
      <c r="W170" s="72"/>
      <c r="X170" s="72"/>
      <c r="Y170" s="72"/>
      <c r="Z170" s="72"/>
    </row>
    <row r="171" spans="1:26" ht="13">
      <c r="A171" s="70">
        <f ca="1">IFERROR(__xludf.DUMMYFUNCTION("""COMPUTED_VALUE"""),2)</f>
        <v>2</v>
      </c>
      <c r="B171" s="71" t="str">
        <f ca="1">IFERROR(__xludf.DUMMYFUNCTION("""COMPUTED_VALUE"""),"I.E. GENERAL SANTANDER")</f>
        <v>I.E. GENERAL SANTANDER</v>
      </c>
      <c r="C171" s="70">
        <f ca="1">IFERROR(__xludf.DUMMYFUNCTION("""COMPUTED_VALUE"""),26)</f>
        <v>26</v>
      </c>
      <c r="D171" s="70">
        <f ca="1">IFERROR(__xludf.DUMMYFUNCTION("""COMPUTED_VALUE"""),0)</f>
        <v>0</v>
      </c>
      <c r="E171" s="70">
        <f ca="1">IFERROR(__xludf.DUMMYFUNCTION("""COMPUTED_VALUE"""),0)</f>
        <v>0</v>
      </c>
      <c r="F171" s="70">
        <f ca="1">IFERROR(__xludf.DUMMYFUNCTION("""COMPUTED_VALUE"""),61)</f>
        <v>61</v>
      </c>
      <c r="G171" s="70">
        <f ca="1">IFERROR(__xludf.DUMMYFUNCTION("""COMPUTED_VALUE"""),50)</f>
        <v>50</v>
      </c>
      <c r="H171" s="70">
        <f ca="1">IFERROR(__xludf.DUMMYFUNCTION("""COMPUTED_VALUE"""),2)</f>
        <v>2</v>
      </c>
      <c r="I171" s="70">
        <f ca="1">IFERROR(__xludf.DUMMYFUNCTION("""COMPUTED_VALUE"""),19)</f>
        <v>19</v>
      </c>
      <c r="J171" s="70">
        <f ca="1">IFERROR(__xludf.DUMMYFUNCTION("""COMPUTED_VALUE"""),154)</f>
        <v>154</v>
      </c>
      <c r="K171" s="70">
        <f ca="1">IFERROR(__xludf.DUMMYFUNCTION("""COMPUTED_VALUE"""),18)</f>
        <v>18</v>
      </c>
      <c r="L171" s="70">
        <f ca="1">IFERROR(__xludf.DUMMYFUNCTION("""COMPUTED_VALUE"""),3)</f>
        <v>3</v>
      </c>
      <c r="M171" s="70">
        <f ca="1">IFERROR(__xludf.DUMMYFUNCTION("""COMPUTED_VALUE"""),1)</f>
        <v>1</v>
      </c>
      <c r="N171" s="72"/>
      <c r="O171" s="72"/>
      <c r="P171" s="72"/>
      <c r="Q171" s="72"/>
      <c r="R171" s="72"/>
      <c r="S171" s="72"/>
      <c r="T171" s="72"/>
      <c r="U171" s="72"/>
      <c r="V171" s="72"/>
      <c r="W171" s="72"/>
      <c r="X171" s="72"/>
      <c r="Y171" s="72"/>
      <c r="Z171" s="72"/>
    </row>
    <row r="172" spans="1:26" ht="13">
      <c r="A172" s="70">
        <f ca="1">IFERROR(__xludf.DUMMYFUNCTION("""COMPUTED_VALUE"""),2)</f>
        <v>2</v>
      </c>
      <c r="B172" s="71" t="str">
        <f ca="1">IFERROR(__xludf.DUMMYFUNCTION("""COMPUTED_VALUE"""),"I.E. GENERAL SANTANDER")</f>
        <v>I.E. GENERAL SANTANDER</v>
      </c>
      <c r="C172" s="70">
        <f ca="1">IFERROR(__xludf.DUMMYFUNCTION("""COMPUTED_VALUE"""),27)</f>
        <v>27</v>
      </c>
      <c r="D172" s="70">
        <f ca="1">IFERROR(__xludf.DUMMYFUNCTION("""COMPUTED_VALUE"""),0)</f>
        <v>0</v>
      </c>
      <c r="E172" s="70">
        <f ca="1">IFERROR(__xludf.DUMMYFUNCTION("""COMPUTED_VALUE"""),0)</f>
        <v>0</v>
      </c>
      <c r="F172" s="70">
        <f ca="1">IFERROR(__xludf.DUMMYFUNCTION("""COMPUTED_VALUE"""),100)</f>
        <v>100</v>
      </c>
      <c r="G172" s="70">
        <f ca="1">IFERROR(__xludf.DUMMYFUNCTION("""COMPUTED_VALUE"""),87)</f>
        <v>87</v>
      </c>
      <c r="H172" s="70">
        <f ca="1">IFERROR(__xludf.DUMMYFUNCTION("""COMPUTED_VALUE"""),1)</f>
        <v>1</v>
      </c>
      <c r="I172" s="70">
        <f ca="1">IFERROR(__xludf.DUMMYFUNCTION("""COMPUTED_VALUE"""),22)</f>
        <v>22</v>
      </c>
      <c r="J172" s="70">
        <f ca="1">IFERROR(__xludf.DUMMYFUNCTION("""COMPUTED_VALUE"""),247)</f>
        <v>247</v>
      </c>
      <c r="K172" s="70">
        <f ca="1">IFERROR(__xludf.DUMMYFUNCTION("""COMPUTED_VALUE"""),30)</f>
        <v>30</v>
      </c>
      <c r="L172" s="70">
        <f ca="1">IFERROR(__xludf.DUMMYFUNCTION("""COMPUTED_VALUE"""),6)</f>
        <v>6</v>
      </c>
      <c r="M172" s="70">
        <f ca="1">IFERROR(__xludf.DUMMYFUNCTION("""COMPUTED_VALUE"""),1)</f>
        <v>1</v>
      </c>
      <c r="N172" s="72"/>
      <c r="O172" s="72"/>
      <c r="P172" s="72"/>
      <c r="Q172" s="72"/>
      <c r="R172" s="72"/>
      <c r="S172" s="72"/>
      <c r="T172" s="72"/>
      <c r="U172" s="72"/>
      <c r="V172" s="72"/>
      <c r="W172" s="72"/>
      <c r="X172" s="72"/>
      <c r="Y172" s="72"/>
      <c r="Z172" s="72"/>
    </row>
    <row r="173" spans="1:26" ht="13">
      <c r="A173" s="70">
        <f ca="1">IFERROR(__xludf.DUMMYFUNCTION("""COMPUTED_VALUE"""),2)</f>
        <v>2</v>
      </c>
      <c r="B173" s="71" t="str">
        <f ca="1">IFERROR(__xludf.DUMMYFUNCTION("""COMPUTED_VALUE"""),"I.E. GENERAL SANTANDER")</f>
        <v>I.E. GENERAL SANTANDER</v>
      </c>
      <c r="C173" s="70">
        <f ca="1">IFERROR(__xludf.DUMMYFUNCTION("""COMPUTED_VALUE"""),28)</f>
        <v>28</v>
      </c>
      <c r="D173" s="70">
        <f ca="1">IFERROR(__xludf.DUMMYFUNCTION("""COMPUTED_VALUE"""),0)</f>
        <v>0</v>
      </c>
      <c r="E173" s="70">
        <f ca="1">IFERROR(__xludf.DUMMYFUNCTION("""COMPUTED_VALUE"""),0)</f>
        <v>0</v>
      </c>
      <c r="F173" s="70">
        <f ca="1">IFERROR(__xludf.DUMMYFUNCTION("""COMPUTED_VALUE"""),90)</f>
        <v>90</v>
      </c>
      <c r="G173" s="70">
        <f ca="1">IFERROR(__xludf.DUMMYFUNCTION("""COMPUTED_VALUE"""),87)</f>
        <v>87</v>
      </c>
      <c r="H173" s="70">
        <f ca="1">IFERROR(__xludf.DUMMYFUNCTION("""COMPUTED_VALUE"""),1)</f>
        <v>1</v>
      </c>
      <c r="I173" s="70">
        <f ca="1">IFERROR(__xludf.DUMMYFUNCTION("""COMPUTED_VALUE"""),31)</f>
        <v>31</v>
      </c>
      <c r="J173" s="70">
        <f ca="1">IFERROR(__xludf.DUMMYFUNCTION("""COMPUTED_VALUE"""),279)</f>
        <v>279</v>
      </c>
      <c r="K173" s="70">
        <f ca="1">IFERROR(__xludf.DUMMYFUNCTION("""COMPUTED_VALUE"""),31)</f>
        <v>31</v>
      </c>
      <c r="L173" s="70">
        <f ca="1">IFERROR(__xludf.DUMMYFUNCTION("""COMPUTED_VALUE"""),8)</f>
        <v>8</v>
      </c>
      <c r="M173" s="70">
        <f ca="1">IFERROR(__xludf.DUMMYFUNCTION("""COMPUTED_VALUE"""),31)</f>
        <v>31</v>
      </c>
      <c r="N173" s="72"/>
      <c r="O173" s="72"/>
      <c r="P173" s="72"/>
      <c r="Q173" s="72"/>
      <c r="R173" s="72"/>
      <c r="S173" s="72"/>
      <c r="T173" s="72"/>
      <c r="U173" s="72"/>
      <c r="V173" s="72"/>
      <c r="W173" s="72"/>
      <c r="X173" s="72"/>
      <c r="Y173" s="72"/>
      <c r="Z173" s="72"/>
    </row>
    <row r="174" spans="1:26" ht="13">
      <c r="A174" s="70">
        <f ca="1">IFERROR(__xludf.DUMMYFUNCTION("""COMPUTED_VALUE"""),2)</f>
        <v>2</v>
      </c>
      <c r="B174" s="71" t="str">
        <f ca="1">IFERROR(__xludf.DUMMYFUNCTION("""COMPUTED_VALUE"""),"I.E. GENERAL SANTANDER")</f>
        <v>I.E. GENERAL SANTANDER</v>
      </c>
      <c r="C174" s="70">
        <f ca="1">IFERROR(__xludf.DUMMYFUNCTION("""COMPUTED_VALUE"""),29)</f>
        <v>29</v>
      </c>
      <c r="D174" s="70">
        <f ca="1">IFERROR(__xludf.DUMMYFUNCTION("""COMPUTED_VALUE"""),0)</f>
        <v>0</v>
      </c>
      <c r="E174" s="70">
        <f ca="1">IFERROR(__xludf.DUMMYFUNCTION("""COMPUTED_VALUE"""),0)</f>
        <v>0</v>
      </c>
      <c r="F174" s="70">
        <f ca="1">IFERROR(__xludf.DUMMYFUNCTION("""COMPUTED_VALUE"""),92)</f>
        <v>92</v>
      </c>
      <c r="G174" s="70">
        <f ca="1">IFERROR(__xludf.DUMMYFUNCTION("""COMPUTED_VALUE"""),89)</f>
        <v>89</v>
      </c>
      <c r="H174" s="70">
        <f ca="1">IFERROR(__xludf.DUMMYFUNCTION("""COMPUTED_VALUE"""),0)</f>
        <v>0</v>
      </c>
      <c r="I174" s="70">
        <f ca="1">IFERROR(__xludf.DUMMYFUNCTION("""COMPUTED_VALUE"""),31)</f>
        <v>31</v>
      </c>
      <c r="J174" s="70">
        <f ca="1">IFERROR(__xludf.DUMMYFUNCTION("""COMPUTED_VALUE"""),244)</f>
        <v>244</v>
      </c>
      <c r="K174" s="70">
        <f ca="1">IFERROR(__xludf.DUMMYFUNCTION("""COMPUTED_VALUE"""),24)</f>
        <v>24</v>
      </c>
      <c r="L174" s="70">
        <f ca="1">IFERROR(__xludf.DUMMYFUNCTION("""COMPUTED_VALUE"""),7)</f>
        <v>7</v>
      </c>
      <c r="M174" s="70">
        <f ca="1">IFERROR(__xludf.DUMMYFUNCTION("""COMPUTED_VALUE"""),1)</f>
        <v>1</v>
      </c>
      <c r="N174" s="72"/>
      <c r="O174" s="72"/>
      <c r="P174" s="72"/>
      <c r="Q174" s="72"/>
      <c r="R174" s="72"/>
      <c r="S174" s="72"/>
      <c r="T174" s="72"/>
      <c r="U174" s="72"/>
      <c r="V174" s="72"/>
      <c r="W174" s="72"/>
      <c r="X174" s="72"/>
      <c r="Y174" s="72"/>
      <c r="Z174" s="72"/>
    </row>
    <row r="175" spans="1:26" ht="13">
      <c r="A175" s="70">
        <f ca="1">IFERROR(__xludf.DUMMYFUNCTION("""COMPUTED_VALUE"""),2)</f>
        <v>2</v>
      </c>
      <c r="B175" s="71" t="str">
        <f ca="1">IFERROR(__xludf.DUMMYFUNCTION("""COMPUTED_VALUE"""),"I.E. GENERAL SANTANDER")</f>
        <v>I.E. GENERAL SANTANDER</v>
      </c>
      <c r="C175" s="70">
        <f ca="1">IFERROR(__xludf.DUMMYFUNCTION("""COMPUTED_VALUE"""),30)</f>
        <v>30</v>
      </c>
      <c r="D175" s="70">
        <f ca="1">IFERROR(__xludf.DUMMYFUNCTION("""COMPUTED_VALUE"""),0)</f>
        <v>0</v>
      </c>
      <c r="E175" s="70">
        <f ca="1">IFERROR(__xludf.DUMMYFUNCTION("""COMPUTED_VALUE"""),0)</f>
        <v>0</v>
      </c>
      <c r="F175" s="70">
        <f ca="1">IFERROR(__xludf.DUMMYFUNCTION("""COMPUTED_VALUE"""),82)</f>
        <v>82</v>
      </c>
      <c r="G175" s="70">
        <f ca="1">IFERROR(__xludf.DUMMYFUNCTION("""COMPUTED_VALUE"""),84)</f>
        <v>84</v>
      </c>
      <c r="H175" s="70">
        <f ca="1">IFERROR(__xludf.DUMMYFUNCTION("""COMPUTED_VALUE"""),1)</f>
        <v>1</v>
      </c>
      <c r="I175" s="70">
        <f ca="1">IFERROR(__xludf.DUMMYFUNCTION("""COMPUTED_VALUE"""),26)</f>
        <v>26</v>
      </c>
      <c r="J175" s="70">
        <f ca="1">IFERROR(__xludf.DUMMYFUNCTION("""COMPUTED_VALUE"""),224)</f>
        <v>224</v>
      </c>
      <c r="K175" s="70">
        <f ca="1">IFERROR(__xludf.DUMMYFUNCTION("""COMPUTED_VALUE"""),25)</f>
        <v>25</v>
      </c>
      <c r="L175" s="70">
        <f ca="1">IFERROR(__xludf.DUMMYFUNCTION("""COMPUTED_VALUE"""),6)</f>
        <v>6</v>
      </c>
      <c r="M175" s="70">
        <f ca="1">IFERROR(__xludf.DUMMYFUNCTION("""COMPUTED_VALUE"""),0)</f>
        <v>0</v>
      </c>
      <c r="N175" s="72"/>
      <c r="O175" s="72"/>
      <c r="P175" s="72"/>
      <c r="Q175" s="72"/>
      <c r="R175" s="72"/>
      <c r="S175" s="72"/>
      <c r="T175" s="72"/>
      <c r="U175" s="72"/>
      <c r="V175" s="72"/>
      <c r="W175" s="72"/>
      <c r="X175" s="72"/>
      <c r="Y175" s="72"/>
      <c r="Z175" s="72"/>
    </row>
    <row r="176" spans="1:26" ht="13">
      <c r="A176" s="70">
        <f ca="1">IFERROR(__xludf.DUMMYFUNCTION("""COMPUTED_VALUE"""),2)</f>
        <v>2</v>
      </c>
      <c r="B176" s="71" t="str">
        <f ca="1">IFERROR(__xludf.DUMMYFUNCTION("""COMPUTED_VALUE"""),"I.E. GENERAL SANTANDER")</f>
        <v>I.E. GENERAL SANTANDER</v>
      </c>
      <c r="C176" s="70">
        <f ca="1">IFERROR(__xludf.DUMMYFUNCTION("""COMPUTED_VALUE"""),31)</f>
        <v>31</v>
      </c>
      <c r="D176" s="70">
        <f ca="1">IFERROR(__xludf.DUMMYFUNCTION("""COMPUTED_VALUE"""),0)</f>
        <v>0</v>
      </c>
      <c r="E176" s="70">
        <f ca="1">IFERROR(__xludf.DUMMYFUNCTION("""COMPUTED_VALUE"""),0)</f>
        <v>0</v>
      </c>
      <c r="F176" s="70">
        <f ca="1">IFERROR(__xludf.DUMMYFUNCTION("""COMPUTED_VALUE"""),41)</f>
        <v>41</v>
      </c>
      <c r="G176" s="70">
        <f ca="1">IFERROR(__xludf.DUMMYFUNCTION("""COMPUTED_VALUE"""),39)</f>
        <v>39</v>
      </c>
      <c r="H176" s="70">
        <f ca="1">IFERROR(__xludf.DUMMYFUNCTION("""COMPUTED_VALUE"""),0)</f>
        <v>0</v>
      </c>
      <c r="I176" s="70">
        <f ca="1">IFERROR(__xludf.DUMMYFUNCTION("""COMPUTED_VALUE"""),5)</f>
        <v>5</v>
      </c>
      <c r="J176" s="70">
        <f ca="1">IFERROR(__xludf.DUMMYFUNCTION("""COMPUTED_VALUE"""),109)</f>
        <v>109</v>
      </c>
      <c r="K176" s="70">
        <f ca="1">IFERROR(__xludf.DUMMYFUNCTION("""COMPUTED_VALUE"""),15)</f>
        <v>15</v>
      </c>
      <c r="L176" s="70">
        <f ca="1">IFERROR(__xludf.DUMMYFUNCTION("""COMPUTED_VALUE"""),7)</f>
        <v>7</v>
      </c>
      <c r="M176" s="70">
        <f ca="1">IFERROR(__xludf.DUMMYFUNCTION("""COMPUTED_VALUE"""),2)</f>
        <v>2</v>
      </c>
      <c r="N176" s="72"/>
      <c r="O176" s="72"/>
      <c r="P176" s="72"/>
      <c r="Q176" s="72"/>
      <c r="R176" s="72"/>
      <c r="S176" s="72"/>
      <c r="T176" s="72"/>
      <c r="U176" s="72"/>
      <c r="V176" s="72"/>
      <c r="W176" s="72"/>
      <c r="X176" s="72"/>
      <c r="Y176" s="72"/>
      <c r="Z176" s="72"/>
    </row>
    <row r="177" spans="1:26" ht="13">
      <c r="A177" s="70">
        <f ca="1">IFERROR(__xludf.DUMMYFUNCTION("""COMPUTED_VALUE"""),2)</f>
        <v>2</v>
      </c>
      <c r="B177" s="71" t="str">
        <f ca="1">IFERROR(__xludf.DUMMYFUNCTION("""COMPUTED_VALUE"""),"I.E. GENERAL SANTANDER")</f>
        <v>I.E. GENERAL SANTANDER</v>
      </c>
      <c r="C177" s="70">
        <f ca="1">IFERROR(__xludf.DUMMYFUNCTION("""COMPUTED_VALUE"""),32)</f>
        <v>32</v>
      </c>
      <c r="D177" s="70">
        <f ca="1">IFERROR(__xludf.DUMMYFUNCTION("""COMPUTED_VALUE"""),0)</f>
        <v>0</v>
      </c>
      <c r="E177" s="70">
        <f ca="1">IFERROR(__xludf.DUMMYFUNCTION("""COMPUTED_VALUE"""),0)</f>
        <v>0</v>
      </c>
      <c r="F177" s="70">
        <f ca="1">IFERROR(__xludf.DUMMYFUNCTION("""COMPUTED_VALUE"""),31)</f>
        <v>31</v>
      </c>
      <c r="G177" s="70">
        <f ca="1">IFERROR(__xludf.DUMMYFUNCTION("""COMPUTED_VALUE"""),39)</f>
        <v>39</v>
      </c>
      <c r="H177" s="70">
        <f ca="1">IFERROR(__xludf.DUMMYFUNCTION("""COMPUTED_VALUE"""),1)</f>
        <v>1</v>
      </c>
      <c r="I177" s="70">
        <f ca="1">IFERROR(__xludf.DUMMYFUNCTION("""COMPUTED_VALUE"""),5)</f>
        <v>5</v>
      </c>
      <c r="J177" s="70">
        <f ca="1">IFERROR(__xludf.DUMMYFUNCTION("""COMPUTED_VALUE"""),87)</f>
        <v>87</v>
      </c>
      <c r="K177" s="70">
        <f ca="1">IFERROR(__xludf.DUMMYFUNCTION("""COMPUTED_VALUE"""),7)</f>
        <v>7</v>
      </c>
      <c r="L177" s="70">
        <f ca="1">IFERROR(__xludf.DUMMYFUNCTION("""COMPUTED_VALUE"""),2)</f>
        <v>2</v>
      </c>
      <c r="M177" s="70">
        <f ca="1">IFERROR(__xludf.DUMMYFUNCTION("""COMPUTED_VALUE"""),2)</f>
        <v>2</v>
      </c>
      <c r="N177" s="72"/>
      <c r="O177" s="72"/>
      <c r="P177" s="72"/>
      <c r="Q177" s="72"/>
      <c r="R177" s="72"/>
      <c r="S177" s="72"/>
      <c r="T177" s="72"/>
      <c r="U177" s="72"/>
      <c r="V177" s="72"/>
      <c r="W177" s="72"/>
      <c r="X177" s="72"/>
      <c r="Y177" s="72"/>
      <c r="Z177" s="72"/>
    </row>
    <row r="178" spans="1:26" ht="13">
      <c r="A178" s="70">
        <f ca="1">IFERROR(__xludf.DUMMYFUNCTION("""COMPUTED_VALUE"""),2)</f>
        <v>2</v>
      </c>
      <c r="B178" s="71" t="str">
        <f ca="1">IFERROR(__xludf.DUMMYFUNCTION("""COMPUTED_VALUE"""),"I.E. GENERAL SANTANDER")</f>
        <v>I.E. GENERAL SANTANDER</v>
      </c>
      <c r="C178" s="70">
        <f ca="1">IFERROR(__xludf.DUMMYFUNCTION("""COMPUTED_VALUE"""),33)</f>
        <v>33</v>
      </c>
      <c r="D178" s="70">
        <f ca="1">IFERROR(__xludf.DUMMYFUNCTION("""COMPUTED_VALUE"""),0)</f>
        <v>0</v>
      </c>
      <c r="E178" s="70">
        <f ca="1">IFERROR(__xludf.DUMMYFUNCTION("""COMPUTED_VALUE"""),0)</f>
        <v>0</v>
      </c>
      <c r="F178" s="70">
        <f ca="1">IFERROR(__xludf.DUMMYFUNCTION("""COMPUTED_VALUE"""),29)</f>
        <v>29</v>
      </c>
      <c r="G178" s="70">
        <f ca="1">IFERROR(__xludf.DUMMYFUNCTION("""COMPUTED_VALUE"""),63)</f>
        <v>63</v>
      </c>
      <c r="H178" s="70">
        <f ca="1">IFERROR(__xludf.DUMMYFUNCTION("""COMPUTED_VALUE"""),1)</f>
        <v>1</v>
      </c>
      <c r="I178" s="70">
        <f ca="1">IFERROR(__xludf.DUMMYFUNCTION("""COMPUTED_VALUE"""),13)</f>
        <v>13</v>
      </c>
      <c r="J178" s="70">
        <f ca="1">IFERROR(__xludf.DUMMYFUNCTION("""COMPUTED_VALUE"""),129)</f>
        <v>129</v>
      </c>
      <c r="K178" s="70">
        <f ca="1">IFERROR(__xludf.DUMMYFUNCTION("""COMPUTED_VALUE"""),15)</f>
        <v>15</v>
      </c>
      <c r="L178" s="70">
        <f ca="1">IFERROR(__xludf.DUMMYFUNCTION("""COMPUTED_VALUE"""),4)</f>
        <v>4</v>
      </c>
      <c r="M178" s="70">
        <f ca="1">IFERROR(__xludf.DUMMYFUNCTION("""COMPUTED_VALUE"""),4)</f>
        <v>4</v>
      </c>
      <c r="N178" s="72"/>
      <c r="O178" s="72"/>
      <c r="P178" s="72"/>
      <c r="Q178" s="72"/>
      <c r="R178" s="72"/>
      <c r="S178" s="72"/>
      <c r="T178" s="72"/>
      <c r="U178" s="72"/>
      <c r="V178" s="72"/>
      <c r="W178" s="72"/>
      <c r="X178" s="72"/>
      <c r="Y178" s="72"/>
      <c r="Z178" s="72"/>
    </row>
    <row r="179" spans="1:26" ht="13">
      <c r="A179" s="70">
        <f ca="1">IFERROR(__xludf.DUMMYFUNCTION("""COMPUTED_VALUE"""),2)</f>
        <v>2</v>
      </c>
      <c r="B179" s="71" t="str">
        <f ca="1">IFERROR(__xludf.DUMMYFUNCTION("""COMPUTED_VALUE"""),"I.E. GENERAL SANTANDER")</f>
        <v>I.E. GENERAL SANTANDER</v>
      </c>
      <c r="C179" s="70">
        <f ca="1">IFERROR(__xludf.DUMMYFUNCTION("""COMPUTED_VALUE"""),34)</f>
        <v>34</v>
      </c>
      <c r="D179" s="70">
        <f ca="1">IFERROR(__xludf.DUMMYFUNCTION("""COMPUTED_VALUE"""),0)</f>
        <v>0</v>
      </c>
      <c r="E179" s="70">
        <f ca="1">IFERROR(__xludf.DUMMYFUNCTION("""COMPUTED_VALUE"""),0)</f>
        <v>0</v>
      </c>
      <c r="F179" s="70">
        <f ca="1">IFERROR(__xludf.DUMMYFUNCTION("""COMPUTED_VALUE"""),45)</f>
        <v>45</v>
      </c>
      <c r="G179" s="70">
        <f ca="1">IFERROR(__xludf.DUMMYFUNCTION("""COMPUTED_VALUE"""),24)</f>
        <v>24</v>
      </c>
      <c r="H179" s="70">
        <f ca="1">IFERROR(__xludf.DUMMYFUNCTION("""COMPUTED_VALUE"""),0)</f>
        <v>0</v>
      </c>
      <c r="I179" s="70">
        <f ca="1">IFERROR(__xludf.DUMMYFUNCTION("""COMPUTED_VALUE"""),15)</f>
        <v>15</v>
      </c>
      <c r="J179" s="70">
        <f ca="1">IFERROR(__xludf.DUMMYFUNCTION("""COMPUTED_VALUE"""),111)</f>
        <v>111</v>
      </c>
      <c r="K179" s="70">
        <f ca="1">IFERROR(__xludf.DUMMYFUNCTION("""COMPUTED_VALUE"""),19)</f>
        <v>19</v>
      </c>
      <c r="L179" s="70">
        <f ca="1">IFERROR(__xludf.DUMMYFUNCTION("""COMPUTED_VALUE"""),5)</f>
        <v>5</v>
      </c>
      <c r="M179" s="70">
        <f ca="1">IFERROR(__xludf.DUMMYFUNCTION("""COMPUTED_VALUE"""),3)</f>
        <v>3</v>
      </c>
      <c r="N179" s="72"/>
      <c r="O179" s="72"/>
      <c r="P179" s="72"/>
      <c r="Q179" s="72"/>
      <c r="R179" s="72"/>
      <c r="S179" s="72"/>
      <c r="T179" s="72"/>
      <c r="U179" s="72"/>
      <c r="V179" s="72"/>
      <c r="W179" s="72"/>
      <c r="X179" s="72"/>
      <c r="Y179" s="72"/>
      <c r="Z179" s="72"/>
    </row>
    <row r="180" spans="1:26" ht="13">
      <c r="A180" s="70">
        <f ca="1">IFERROR(__xludf.DUMMYFUNCTION("""COMPUTED_VALUE"""),2)</f>
        <v>2</v>
      </c>
      <c r="B180" s="71" t="str">
        <f ca="1">IFERROR(__xludf.DUMMYFUNCTION("""COMPUTED_VALUE"""),"I.E. GENERAL SANTANDER")</f>
        <v>I.E. GENERAL SANTANDER</v>
      </c>
      <c r="C180" s="70">
        <f ca="1">IFERROR(__xludf.DUMMYFUNCTION("""COMPUTED_VALUE"""),35)</f>
        <v>35</v>
      </c>
      <c r="D180" s="70">
        <f ca="1">IFERROR(__xludf.DUMMYFUNCTION("""COMPUTED_VALUE"""),0)</f>
        <v>0</v>
      </c>
      <c r="E180" s="70">
        <f ca="1">IFERROR(__xludf.DUMMYFUNCTION("""COMPUTED_VALUE"""),0)</f>
        <v>0</v>
      </c>
      <c r="F180" s="70">
        <f ca="1">IFERROR(__xludf.DUMMYFUNCTION("""COMPUTED_VALUE"""),39)</f>
        <v>39</v>
      </c>
      <c r="G180" s="70">
        <f ca="1">IFERROR(__xludf.DUMMYFUNCTION("""COMPUTED_VALUE"""),30)</f>
        <v>30</v>
      </c>
      <c r="H180" s="70">
        <f ca="1">IFERROR(__xludf.DUMMYFUNCTION("""COMPUTED_VALUE"""),2)</f>
        <v>2</v>
      </c>
      <c r="I180" s="70">
        <f ca="1">IFERROR(__xludf.DUMMYFUNCTION("""COMPUTED_VALUE"""),12)</f>
        <v>12</v>
      </c>
      <c r="J180" s="70">
        <f ca="1">IFERROR(__xludf.DUMMYFUNCTION("""COMPUTED_VALUE"""),103)</f>
        <v>103</v>
      </c>
      <c r="K180" s="70">
        <f ca="1">IFERROR(__xludf.DUMMYFUNCTION("""COMPUTED_VALUE"""),14)</f>
        <v>14</v>
      </c>
      <c r="L180" s="70">
        <f ca="1">IFERROR(__xludf.DUMMYFUNCTION("""COMPUTED_VALUE"""),6)</f>
        <v>6</v>
      </c>
      <c r="M180" s="70">
        <f ca="1">IFERROR(__xludf.DUMMYFUNCTION("""COMPUTED_VALUE"""),0)</f>
        <v>0</v>
      </c>
      <c r="N180" s="72"/>
      <c r="O180" s="72"/>
      <c r="P180" s="72"/>
      <c r="Q180" s="72"/>
      <c r="R180" s="72"/>
      <c r="S180" s="72"/>
      <c r="T180" s="72"/>
      <c r="U180" s="72"/>
      <c r="V180" s="72"/>
      <c r="W180" s="72"/>
      <c r="X180" s="72"/>
      <c r="Y180" s="72"/>
      <c r="Z180" s="72"/>
    </row>
    <row r="181" spans="1:26" ht="13">
      <c r="A181" s="70">
        <f ca="1">IFERROR(__xludf.DUMMYFUNCTION("""COMPUTED_VALUE"""),2)</f>
        <v>2</v>
      </c>
      <c r="B181" s="71" t="str">
        <f ca="1">IFERROR(__xludf.DUMMYFUNCTION("""COMPUTED_VALUE"""),"I.E. GENERAL SANTANDER")</f>
        <v>I.E. GENERAL SANTANDER</v>
      </c>
      <c r="C181" s="70">
        <f ca="1">IFERROR(__xludf.DUMMYFUNCTION("""COMPUTED_VALUE"""),36)</f>
        <v>36</v>
      </c>
      <c r="D181" s="70">
        <f ca="1">IFERROR(__xludf.DUMMYFUNCTION("""COMPUTED_VALUE"""),0)</f>
        <v>0</v>
      </c>
      <c r="E181" s="70">
        <f ca="1">IFERROR(__xludf.DUMMYFUNCTION("""COMPUTED_VALUE"""),0)</f>
        <v>0</v>
      </c>
      <c r="F181" s="70">
        <f ca="1">IFERROR(__xludf.DUMMYFUNCTION("""COMPUTED_VALUE"""),39)</f>
        <v>39</v>
      </c>
      <c r="G181" s="70">
        <f ca="1">IFERROR(__xludf.DUMMYFUNCTION("""COMPUTED_VALUE"""),35)</f>
        <v>35</v>
      </c>
      <c r="H181" s="70">
        <f ca="1">IFERROR(__xludf.DUMMYFUNCTION("""COMPUTED_VALUE"""),1)</f>
        <v>1</v>
      </c>
      <c r="I181" s="70">
        <f ca="1">IFERROR(__xludf.DUMMYFUNCTION("""COMPUTED_VALUE"""),12)</f>
        <v>12</v>
      </c>
      <c r="J181" s="70">
        <f ca="1">IFERROR(__xludf.DUMMYFUNCTION("""COMPUTED_VALUE"""),105)</f>
        <v>105</v>
      </c>
      <c r="K181" s="70">
        <f ca="1">IFERROR(__xludf.DUMMYFUNCTION("""COMPUTED_VALUE"""),15)</f>
        <v>15</v>
      </c>
      <c r="L181" s="70">
        <f ca="1">IFERROR(__xludf.DUMMYFUNCTION("""COMPUTED_VALUE"""),3)</f>
        <v>3</v>
      </c>
      <c r="M181" s="70">
        <f ca="1">IFERROR(__xludf.DUMMYFUNCTION("""COMPUTED_VALUE"""),0)</f>
        <v>0</v>
      </c>
      <c r="N181" s="72"/>
      <c r="O181" s="72"/>
      <c r="P181" s="72"/>
      <c r="Q181" s="72"/>
      <c r="R181" s="72"/>
      <c r="S181" s="72"/>
      <c r="T181" s="72"/>
      <c r="U181" s="72"/>
      <c r="V181" s="72"/>
      <c r="W181" s="72"/>
      <c r="X181" s="72"/>
      <c r="Y181" s="72"/>
      <c r="Z181" s="72"/>
    </row>
    <row r="182" spans="1:26" ht="13">
      <c r="A182" s="70">
        <f ca="1">IFERROR(__xludf.DUMMYFUNCTION("""COMPUTED_VALUE"""),2)</f>
        <v>2</v>
      </c>
      <c r="B182" s="71" t="str">
        <f ca="1">IFERROR(__xludf.DUMMYFUNCTION("""COMPUTED_VALUE"""),"I.E. GENERAL SANTANDER")</f>
        <v>I.E. GENERAL SANTANDER</v>
      </c>
      <c r="C182" s="70">
        <f ca="1">IFERROR(__xludf.DUMMYFUNCTION("""COMPUTED_VALUE"""),37)</f>
        <v>37</v>
      </c>
      <c r="D182" s="70">
        <f ca="1">IFERROR(__xludf.DUMMYFUNCTION("""COMPUTED_VALUE"""),0)</f>
        <v>0</v>
      </c>
      <c r="E182" s="70">
        <f ca="1">IFERROR(__xludf.DUMMYFUNCTION("""COMPUTED_VALUE"""),0)</f>
        <v>0</v>
      </c>
      <c r="F182" s="70">
        <f ca="1">IFERROR(__xludf.DUMMYFUNCTION("""COMPUTED_VALUE"""),51)</f>
        <v>51</v>
      </c>
      <c r="G182" s="70">
        <f ca="1">IFERROR(__xludf.DUMMYFUNCTION("""COMPUTED_VALUE"""),54)</f>
        <v>54</v>
      </c>
      <c r="H182" s="70">
        <f ca="1">IFERROR(__xludf.DUMMYFUNCTION("""COMPUTED_VALUE"""),0)</f>
        <v>0</v>
      </c>
      <c r="I182" s="70">
        <f ca="1">IFERROR(__xludf.DUMMYFUNCTION("""COMPUTED_VALUE"""),17)</f>
        <v>17</v>
      </c>
      <c r="J182" s="70">
        <f ca="1">IFERROR(__xludf.DUMMYFUNCTION("""COMPUTED_VALUE"""),151)</f>
        <v>151</v>
      </c>
      <c r="K182" s="70">
        <f ca="1">IFERROR(__xludf.DUMMYFUNCTION("""COMPUTED_VALUE"""),24)</f>
        <v>24</v>
      </c>
      <c r="L182" s="70">
        <f ca="1">IFERROR(__xludf.DUMMYFUNCTION("""COMPUTED_VALUE"""),3)</f>
        <v>3</v>
      </c>
      <c r="M182" s="70">
        <f ca="1">IFERROR(__xludf.DUMMYFUNCTION("""COMPUTED_VALUE"""),2)</f>
        <v>2</v>
      </c>
      <c r="N182" s="72"/>
      <c r="O182" s="72"/>
      <c r="P182" s="72"/>
      <c r="Q182" s="72"/>
      <c r="R182" s="72"/>
      <c r="S182" s="72"/>
      <c r="T182" s="72"/>
      <c r="U182" s="72"/>
      <c r="V182" s="72"/>
      <c r="W182" s="72"/>
      <c r="X182" s="72"/>
      <c r="Y182" s="72"/>
      <c r="Z182" s="72"/>
    </row>
    <row r="183" spans="1:26" ht="13">
      <c r="A183" s="70">
        <f ca="1">IFERROR(__xludf.DUMMYFUNCTION("""COMPUTED_VALUE"""),2)</f>
        <v>2</v>
      </c>
      <c r="B183" s="71" t="str">
        <f ca="1">IFERROR(__xludf.DUMMYFUNCTION("""COMPUTED_VALUE"""),"I.E. GENERAL SANTANDER")</f>
        <v>I.E. GENERAL SANTANDER</v>
      </c>
      <c r="C183" s="70">
        <f ca="1">IFERROR(__xludf.DUMMYFUNCTION("""COMPUTED_VALUE"""),38)</f>
        <v>38</v>
      </c>
      <c r="D183" s="70">
        <f ca="1">IFERROR(__xludf.DUMMYFUNCTION("""COMPUTED_VALUE"""),0)</f>
        <v>0</v>
      </c>
      <c r="E183" s="70">
        <f ca="1">IFERROR(__xludf.DUMMYFUNCTION("""COMPUTED_VALUE"""),0)</f>
        <v>0</v>
      </c>
      <c r="F183" s="70">
        <f ca="1">IFERROR(__xludf.DUMMYFUNCTION("""COMPUTED_VALUE"""),37)</f>
        <v>37</v>
      </c>
      <c r="G183" s="70">
        <f ca="1">IFERROR(__xludf.DUMMYFUNCTION("""COMPUTED_VALUE"""),35)</f>
        <v>35</v>
      </c>
      <c r="H183" s="70">
        <f ca="1">IFERROR(__xludf.DUMMYFUNCTION("""COMPUTED_VALUE"""),0)</f>
        <v>0</v>
      </c>
      <c r="I183" s="70">
        <f ca="1">IFERROR(__xludf.DUMMYFUNCTION("""COMPUTED_VALUE"""),8)</f>
        <v>8</v>
      </c>
      <c r="J183" s="70">
        <f ca="1">IFERROR(__xludf.DUMMYFUNCTION("""COMPUTED_VALUE"""),95)</f>
        <v>95</v>
      </c>
      <c r="K183" s="70">
        <f ca="1">IFERROR(__xludf.DUMMYFUNCTION("""COMPUTED_VALUE"""),8)</f>
        <v>8</v>
      </c>
      <c r="L183" s="70">
        <f ca="1">IFERROR(__xludf.DUMMYFUNCTION("""COMPUTED_VALUE"""),4)</f>
        <v>4</v>
      </c>
      <c r="M183" s="70">
        <f ca="1">IFERROR(__xludf.DUMMYFUNCTION("""COMPUTED_VALUE"""),3)</f>
        <v>3</v>
      </c>
      <c r="N183" s="72"/>
      <c r="O183" s="72"/>
      <c r="P183" s="72"/>
      <c r="Q183" s="72"/>
      <c r="R183" s="72"/>
      <c r="S183" s="72"/>
      <c r="T183" s="72"/>
      <c r="U183" s="72"/>
      <c r="V183" s="72"/>
      <c r="W183" s="72"/>
      <c r="X183" s="72"/>
      <c r="Y183" s="72"/>
      <c r="Z183" s="72"/>
    </row>
    <row r="184" spans="1:26" ht="13">
      <c r="A184" s="70">
        <f ca="1">IFERROR(__xludf.DUMMYFUNCTION("""COMPUTED_VALUE"""),2)</f>
        <v>2</v>
      </c>
      <c r="B184" s="71" t="str">
        <f ca="1">IFERROR(__xludf.DUMMYFUNCTION("""COMPUTED_VALUE"""),"I.E. GEN. ST/DER - MI TIERNA EDAD")</f>
        <v>I.E. GEN. ST/DER - MI TIERNA EDAD</v>
      </c>
      <c r="C184" s="70">
        <f ca="1">IFERROR(__xludf.DUMMYFUNCTION("""COMPUTED_VALUE"""),1)</f>
        <v>1</v>
      </c>
      <c r="D184" s="70">
        <f ca="1">IFERROR(__xludf.DUMMYFUNCTION("""COMPUTED_VALUE"""),0)</f>
        <v>0</v>
      </c>
      <c r="E184" s="70">
        <f ca="1">IFERROR(__xludf.DUMMYFUNCTION("""COMPUTED_VALUE"""),0)</f>
        <v>0</v>
      </c>
      <c r="F184" s="70">
        <f ca="1">IFERROR(__xludf.DUMMYFUNCTION("""COMPUTED_VALUE"""),56)</f>
        <v>56</v>
      </c>
      <c r="G184" s="70">
        <f ca="1">IFERROR(__xludf.DUMMYFUNCTION("""COMPUTED_VALUE"""),97)</f>
        <v>97</v>
      </c>
      <c r="H184" s="70">
        <f ca="1">IFERROR(__xludf.DUMMYFUNCTION("""COMPUTED_VALUE"""),3)</f>
        <v>3</v>
      </c>
      <c r="I184" s="70">
        <f ca="1">IFERROR(__xludf.DUMMYFUNCTION("""COMPUTED_VALUE"""),11)</f>
        <v>11</v>
      </c>
      <c r="J184" s="70">
        <f ca="1">IFERROR(__xludf.DUMMYFUNCTION("""COMPUTED_VALUE"""),217)</f>
        <v>217</v>
      </c>
      <c r="K184" s="70">
        <f ca="1">IFERROR(__xludf.DUMMYFUNCTION("""COMPUTED_VALUE"""),21)</f>
        <v>21</v>
      </c>
      <c r="L184" s="70">
        <f ca="1">IFERROR(__xludf.DUMMYFUNCTION("""COMPUTED_VALUE"""),13)</f>
        <v>13</v>
      </c>
      <c r="M184" s="70">
        <f ca="1">IFERROR(__xludf.DUMMYFUNCTION("""COMPUTED_VALUE"""),16)</f>
        <v>16</v>
      </c>
      <c r="N184" s="72"/>
      <c r="O184" s="72"/>
      <c r="P184" s="72"/>
      <c r="Q184" s="72"/>
      <c r="R184" s="72"/>
      <c r="S184" s="72"/>
      <c r="T184" s="72"/>
      <c r="U184" s="72"/>
      <c r="V184" s="72"/>
      <c r="W184" s="72"/>
      <c r="X184" s="72"/>
      <c r="Y184" s="72"/>
      <c r="Z184" s="72"/>
    </row>
    <row r="185" spans="1:26" ht="13">
      <c r="A185" s="70">
        <f ca="1">IFERROR(__xludf.DUMMYFUNCTION("""COMPUTED_VALUE"""),2)</f>
        <v>2</v>
      </c>
      <c r="B185" s="71" t="str">
        <f ca="1">IFERROR(__xludf.DUMMYFUNCTION("""COMPUTED_VALUE"""),"I.E. GEN. ST/DER - MI TIERNA EDAD")</f>
        <v>I.E. GEN. ST/DER - MI TIERNA EDAD</v>
      </c>
      <c r="C185" s="70">
        <f ca="1">IFERROR(__xludf.DUMMYFUNCTION("""COMPUTED_VALUE"""),2)</f>
        <v>2</v>
      </c>
      <c r="D185" s="70">
        <f ca="1">IFERROR(__xludf.DUMMYFUNCTION("""COMPUTED_VALUE"""),0)</f>
        <v>0</v>
      </c>
      <c r="E185" s="70">
        <f ca="1">IFERROR(__xludf.DUMMYFUNCTION("""COMPUTED_VALUE"""),0)</f>
        <v>0</v>
      </c>
      <c r="F185" s="70">
        <f ca="1">IFERROR(__xludf.DUMMYFUNCTION("""COMPUTED_VALUE"""),60)</f>
        <v>60</v>
      </c>
      <c r="G185" s="70">
        <f ca="1">IFERROR(__xludf.DUMMYFUNCTION("""COMPUTED_VALUE"""),121)</f>
        <v>121</v>
      </c>
      <c r="H185" s="70">
        <f ca="1">IFERROR(__xludf.DUMMYFUNCTION("""COMPUTED_VALUE"""),1)</f>
        <v>1</v>
      </c>
      <c r="I185" s="70">
        <f ca="1">IFERROR(__xludf.DUMMYFUNCTION("""COMPUTED_VALUE"""),7)</f>
        <v>7</v>
      </c>
      <c r="J185" s="70">
        <f ca="1">IFERROR(__xludf.DUMMYFUNCTION("""COMPUTED_VALUE"""),221)</f>
        <v>221</v>
      </c>
      <c r="K185" s="70">
        <f ca="1">IFERROR(__xludf.DUMMYFUNCTION("""COMPUTED_VALUE"""),16)</f>
        <v>16</v>
      </c>
      <c r="L185" s="70">
        <f ca="1">IFERROR(__xludf.DUMMYFUNCTION("""COMPUTED_VALUE"""),6)</f>
        <v>6</v>
      </c>
      <c r="M185" s="70">
        <f ca="1">IFERROR(__xludf.DUMMYFUNCTION("""COMPUTED_VALUE"""),10)</f>
        <v>10</v>
      </c>
      <c r="N185" s="72"/>
      <c r="O185" s="72"/>
      <c r="P185" s="72"/>
      <c r="Q185" s="72"/>
      <c r="R185" s="72"/>
      <c r="S185" s="72"/>
      <c r="T185" s="72"/>
      <c r="U185" s="72"/>
      <c r="V185" s="72"/>
      <c r="W185" s="72"/>
      <c r="X185" s="72"/>
      <c r="Y185" s="72"/>
      <c r="Z185" s="72"/>
    </row>
    <row r="186" spans="1:26" ht="13">
      <c r="A186" s="70">
        <f ca="1">IFERROR(__xludf.DUMMYFUNCTION("""COMPUTED_VALUE"""),2)</f>
        <v>2</v>
      </c>
      <c r="B186" s="71" t="str">
        <f ca="1">IFERROR(__xludf.DUMMYFUNCTION("""COMPUTED_VALUE"""),"I.E. GEN. ST/DER - MI TIERNA EDAD")</f>
        <v>I.E. GEN. ST/DER - MI TIERNA EDAD</v>
      </c>
      <c r="C186" s="70">
        <f ca="1">IFERROR(__xludf.DUMMYFUNCTION("""COMPUTED_VALUE"""),3)</f>
        <v>3</v>
      </c>
      <c r="D186" s="70">
        <f ca="1">IFERROR(__xludf.DUMMYFUNCTION("""COMPUTED_VALUE"""),0)</f>
        <v>0</v>
      </c>
      <c r="E186" s="70">
        <f ca="1">IFERROR(__xludf.DUMMYFUNCTION("""COMPUTED_VALUE"""),0)</f>
        <v>0</v>
      </c>
      <c r="F186" s="70">
        <f ca="1">IFERROR(__xludf.DUMMYFUNCTION("""COMPUTED_VALUE"""),68)</f>
        <v>68</v>
      </c>
      <c r="G186" s="70">
        <f ca="1">IFERROR(__xludf.DUMMYFUNCTION("""COMPUTED_VALUE"""),107)</f>
        <v>107</v>
      </c>
      <c r="H186" s="70">
        <f ca="1">IFERROR(__xludf.DUMMYFUNCTION("""COMPUTED_VALUE"""),1)</f>
        <v>1</v>
      </c>
      <c r="I186" s="70">
        <f ca="1">IFERROR(__xludf.DUMMYFUNCTION("""COMPUTED_VALUE"""),7)</f>
        <v>7</v>
      </c>
      <c r="J186" s="70">
        <f ca="1">IFERROR(__xludf.DUMMYFUNCTION("""COMPUTED_VALUE"""),221)</f>
        <v>221</v>
      </c>
      <c r="K186" s="70">
        <f ca="1">IFERROR(__xludf.DUMMYFUNCTION("""COMPUTED_VALUE"""),17)</f>
        <v>17</v>
      </c>
      <c r="L186" s="70">
        <f ca="1">IFERROR(__xludf.DUMMYFUNCTION("""COMPUTED_VALUE"""),9)</f>
        <v>9</v>
      </c>
      <c r="M186" s="70">
        <f ca="1">IFERROR(__xludf.DUMMYFUNCTION("""COMPUTED_VALUE"""),12)</f>
        <v>12</v>
      </c>
      <c r="N186" s="72"/>
      <c r="O186" s="72"/>
      <c r="P186" s="72"/>
      <c r="Q186" s="72"/>
      <c r="R186" s="72"/>
      <c r="S186" s="72"/>
      <c r="T186" s="72"/>
      <c r="U186" s="72"/>
      <c r="V186" s="72"/>
      <c r="W186" s="72"/>
      <c r="X186" s="72"/>
      <c r="Y186" s="72"/>
      <c r="Z186" s="72"/>
    </row>
    <row r="187" spans="1:26" ht="13">
      <c r="A187" s="70">
        <f ca="1">IFERROR(__xludf.DUMMYFUNCTION("""COMPUTED_VALUE"""),2)</f>
        <v>2</v>
      </c>
      <c r="B187" s="71" t="str">
        <f ca="1">IFERROR(__xludf.DUMMYFUNCTION("""COMPUTED_VALUE"""),"I.E. GEN. ST/DER - MI TIERNA EDAD")</f>
        <v>I.E. GEN. ST/DER - MI TIERNA EDAD</v>
      </c>
      <c r="C187" s="70">
        <f ca="1">IFERROR(__xludf.DUMMYFUNCTION("""COMPUTED_VALUE"""),4)</f>
        <v>4</v>
      </c>
      <c r="D187" s="70">
        <f ca="1">IFERROR(__xludf.DUMMYFUNCTION("""COMPUTED_VALUE"""),0)</f>
        <v>0</v>
      </c>
      <c r="E187" s="70">
        <f ca="1">IFERROR(__xludf.DUMMYFUNCTION("""COMPUTED_VALUE"""),0)</f>
        <v>0</v>
      </c>
      <c r="F187" s="70">
        <f ca="1">IFERROR(__xludf.DUMMYFUNCTION("""COMPUTED_VALUE"""),60)</f>
        <v>60</v>
      </c>
      <c r="G187" s="70">
        <f ca="1">IFERROR(__xludf.DUMMYFUNCTION("""COMPUTED_VALUE"""),112)</f>
        <v>112</v>
      </c>
      <c r="H187" s="70">
        <f ca="1">IFERROR(__xludf.DUMMYFUNCTION("""COMPUTED_VALUE"""),3)</f>
        <v>3</v>
      </c>
      <c r="I187" s="70">
        <f ca="1">IFERROR(__xludf.DUMMYFUNCTION("""COMPUTED_VALUE"""),7)</f>
        <v>7</v>
      </c>
      <c r="J187" s="70">
        <f ca="1">IFERROR(__xludf.DUMMYFUNCTION("""COMPUTED_VALUE"""),213)</f>
        <v>213</v>
      </c>
      <c r="K187" s="70">
        <f ca="1">IFERROR(__xludf.DUMMYFUNCTION("""COMPUTED_VALUE"""),23)</f>
        <v>23</v>
      </c>
      <c r="L187" s="70">
        <f ca="1">IFERROR(__xludf.DUMMYFUNCTION("""COMPUTED_VALUE"""),4)</f>
        <v>4</v>
      </c>
      <c r="M187" s="70">
        <f ca="1">IFERROR(__xludf.DUMMYFUNCTION("""COMPUTED_VALUE"""),4)</f>
        <v>4</v>
      </c>
      <c r="N187" s="72"/>
      <c r="O187" s="72"/>
      <c r="P187" s="72"/>
      <c r="Q187" s="72"/>
      <c r="R187" s="72"/>
      <c r="S187" s="72"/>
      <c r="T187" s="72"/>
      <c r="U187" s="72"/>
      <c r="V187" s="72"/>
      <c r="W187" s="72"/>
      <c r="X187" s="72"/>
      <c r="Y187" s="72"/>
      <c r="Z187" s="72"/>
    </row>
    <row r="188" spans="1:26" ht="13">
      <c r="A188" s="70">
        <f ca="1">IFERROR(__xludf.DUMMYFUNCTION("""COMPUTED_VALUE"""),2)</f>
        <v>2</v>
      </c>
      <c r="B188" s="71" t="str">
        <f ca="1">IFERROR(__xludf.DUMMYFUNCTION("""COMPUTED_VALUE"""),"I.E. GEN. ST/DER - MI TIERNA EDAD")</f>
        <v>I.E. GEN. ST/DER - MI TIERNA EDAD</v>
      </c>
      <c r="C188" s="70">
        <f ca="1">IFERROR(__xludf.DUMMYFUNCTION("""COMPUTED_VALUE"""),5)</f>
        <v>5</v>
      </c>
      <c r="D188" s="70">
        <f ca="1">IFERROR(__xludf.DUMMYFUNCTION("""COMPUTED_VALUE"""),0)</f>
        <v>0</v>
      </c>
      <c r="E188" s="70">
        <f ca="1">IFERROR(__xludf.DUMMYFUNCTION("""COMPUTED_VALUE"""),0)</f>
        <v>0</v>
      </c>
      <c r="F188" s="70">
        <f ca="1">IFERROR(__xludf.DUMMYFUNCTION("""COMPUTED_VALUE"""),75)</f>
        <v>75</v>
      </c>
      <c r="G188" s="70">
        <f ca="1">IFERROR(__xludf.DUMMYFUNCTION("""COMPUTED_VALUE"""),76)</f>
        <v>76</v>
      </c>
      <c r="H188" s="70">
        <f ca="1">IFERROR(__xludf.DUMMYFUNCTION("""COMPUTED_VALUE"""),1)</f>
        <v>1</v>
      </c>
      <c r="I188" s="70">
        <f ca="1">IFERROR(__xludf.DUMMYFUNCTION("""COMPUTED_VALUE"""),10)</f>
        <v>10</v>
      </c>
      <c r="J188" s="70">
        <f ca="1">IFERROR(__xludf.DUMMYFUNCTION("""COMPUTED_VALUE"""),199)</f>
        <v>199</v>
      </c>
      <c r="K188" s="70">
        <f ca="1">IFERROR(__xludf.DUMMYFUNCTION("""COMPUTED_VALUE"""),26)</f>
        <v>26</v>
      </c>
      <c r="L188" s="70">
        <f ca="1">IFERROR(__xludf.DUMMYFUNCTION("""COMPUTED_VALUE"""),9)</f>
        <v>9</v>
      </c>
      <c r="M188" s="70">
        <f ca="1">IFERROR(__xludf.DUMMYFUNCTION("""COMPUTED_VALUE"""),2)</f>
        <v>2</v>
      </c>
      <c r="N188" s="72"/>
      <c r="O188" s="72"/>
      <c r="P188" s="72"/>
      <c r="Q188" s="72"/>
      <c r="R188" s="72"/>
      <c r="S188" s="72"/>
      <c r="T188" s="72"/>
      <c r="U188" s="72"/>
      <c r="V188" s="72"/>
      <c r="W188" s="72"/>
      <c r="X188" s="72"/>
      <c r="Y188" s="72"/>
      <c r="Z188" s="72"/>
    </row>
    <row r="189" spans="1:26" ht="13">
      <c r="A189" s="70">
        <f ca="1">IFERROR(__xludf.DUMMYFUNCTION("""COMPUTED_VALUE"""),2)</f>
        <v>2</v>
      </c>
      <c r="B189" s="71" t="str">
        <f ca="1">IFERROR(__xludf.DUMMYFUNCTION("""COMPUTED_VALUE"""),"I.E. GEN. ST/DER - MI TIERNA EDAD")</f>
        <v>I.E. GEN. ST/DER - MI TIERNA EDAD</v>
      </c>
      <c r="C189" s="70">
        <f ca="1">IFERROR(__xludf.DUMMYFUNCTION("""COMPUTED_VALUE"""),6)</f>
        <v>6</v>
      </c>
      <c r="D189" s="70">
        <f ca="1">IFERROR(__xludf.DUMMYFUNCTION("""COMPUTED_VALUE"""),0)</f>
        <v>0</v>
      </c>
      <c r="E189" s="70">
        <f ca="1">IFERROR(__xludf.DUMMYFUNCTION("""COMPUTED_VALUE"""),0)</f>
        <v>0</v>
      </c>
      <c r="F189" s="70">
        <f ca="1">IFERROR(__xludf.DUMMYFUNCTION("""COMPUTED_VALUE"""),78)</f>
        <v>78</v>
      </c>
      <c r="G189" s="70">
        <f ca="1">IFERROR(__xludf.DUMMYFUNCTION("""COMPUTED_VALUE"""),105)</f>
        <v>105</v>
      </c>
      <c r="H189" s="70">
        <f ca="1">IFERROR(__xludf.DUMMYFUNCTION("""COMPUTED_VALUE"""),1)</f>
        <v>1</v>
      </c>
      <c r="I189" s="70">
        <f ca="1">IFERROR(__xludf.DUMMYFUNCTION("""COMPUTED_VALUE"""),9)</f>
        <v>9</v>
      </c>
      <c r="J189" s="70">
        <f ca="1">IFERROR(__xludf.DUMMYFUNCTION("""COMPUTED_VALUE"""),219)</f>
        <v>219</v>
      </c>
      <c r="K189" s="70">
        <f ca="1">IFERROR(__xludf.DUMMYFUNCTION("""COMPUTED_VALUE"""),18)</f>
        <v>18</v>
      </c>
      <c r="L189" s="70">
        <f ca="1">IFERROR(__xludf.DUMMYFUNCTION("""COMPUTED_VALUE"""),7)</f>
        <v>7</v>
      </c>
      <c r="M189" s="70">
        <f ca="1">IFERROR(__xludf.DUMMYFUNCTION("""COMPUTED_VALUE"""),1)</f>
        <v>1</v>
      </c>
      <c r="N189" s="72"/>
      <c r="O189" s="72"/>
      <c r="P189" s="72"/>
      <c r="Q189" s="72"/>
      <c r="R189" s="72"/>
      <c r="S189" s="72"/>
      <c r="T189" s="72"/>
      <c r="U189" s="72"/>
      <c r="V189" s="72"/>
      <c r="W189" s="72"/>
      <c r="X189" s="72"/>
      <c r="Y189" s="72"/>
      <c r="Z189" s="72"/>
    </row>
    <row r="190" spans="1:26" ht="13">
      <c r="A190" s="70">
        <f ca="1">IFERROR(__xludf.DUMMYFUNCTION("""COMPUTED_VALUE"""),2)</f>
        <v>2</v>
      </c>
      <c r="B190" s="71" t="str">
        <f ca="1">IFERROR(__xludf.DUMMYFUNCTION("""COMPUTED_VALUE"""),"I.E. GEN. ST/DER - MI TIERNA EDAD")</f>
        <v>I.E. GEN. ST/DER - MI TIERNA EDAD</v>
      </c>
      <c r="C190" s="70">
        <f ca="1">IFERROR(__xludf.DUMMYFUNCTION("""COMPUTED_VALUE"""),7)</f>
        <v>7</v>
      </c>
      <c r="D190" s="70">
        <f ca="1">IFERROR(__xludf.DUMMYFUNCTION("""COMPUTED_VALUE"""),0)</f>
        <v>0</v>
      </c>
      <c r="E190" s="70">
        <f ca="1">IFERROR(__xludf.DUMMYFUNCTION("""COMPUTED_VALUE"""),0)</f>
        <v>0</v>
      </c>
      <c r="F190" s="70">
        <f ca="1">IFERROR(__xludf.DUMMYFUNCTION("""COMPUTED_VALUE"""),72)</f>
        <v>72</v>
      </c>
      <c r="G190" s="70">
        <f ca="1">IFERROR(__xludf.DUMMYFUNCTION("""COMPUTED_VALUE"""),105)</f>
        <v>105</v>
      </c>
      <c r="H190" s="70">
        <f ca="1">IFERROR(__xludf.DUMMYFUNCTION("""COMPUTED_VALUE"""),1)</f>
        <v>1</v>
      </c>
      <c r="I190" s="70">
        <f ca="1">IFERROR(__xludf.DUMMYFUNCTION("""COMPUTED_VALUE"""),10)</f>
        <v>10</v>
      </c>
      <c r="J190" s="70">
        <f ca="1">IFERROR(__xludf.DUMMYFUNCTION("""COMPUTED_VALUE"""),223)</f>
        <v>223</v>
      </c>
      <c r="K190" s="70">
        <f ca="1">IFERROR(__xludf.DUMMYFUNCTION("""COMPUTED_VALUE"""),18)</f>
        <v>18</v>
      </c>
      <c r="L190" s="70">
        <f ca="1">IFERROR(__xludf.DUMMYFUNCTION("""COMPUTED_VALUE"""),11)</f>
        <v>11</v>
      </c>
      <c r="M190" s="70">
        <f ca="1">IFERROR(__xludf.DUMMYFUNCTION("""COMPUTED_VALUE"""),6)</f>
        <v>6</v>
      </c>
      <c r="N190" s="72"/>
      <c r="O190" s="72"/>
      <c r="P190" s="72"/>
      <c r="Q190" s="72"/>
      <c r="R190" s="72"/>
      <c r="S190" s="72"/>
      <c r="T190" s="72"/>
      <c r="U190" s="72"/>
      <c r="V190" s="72"/>
      <c r="W190" s="72"/>
      <c r="X190" s="72"/>
      <c r="Y190" s="72"/>
      <c r="Z190" s="72"/>
    </row>
    <row r="191" spans="1:26" ht="13">
      <c r="A191" s="70">
        <f ca="1">IFERROR(__xludf.DUMMYFUNCTION("""COMPUTED_VALUE"""),2)</f>
        <v>2</v>
      </c>
      <c r="B191" s="71" t="str">
        <f ca="1">IFERROR(__xludf.DUMMYFUNCTION("""COMPUTED_VALUE"""),"I.E. GEN. ST/DER - MI TIERNA EDAD")</f>
        <v>I.E. GEN. ST/DER - MI TIERNA EDAD</v>
      </c>
      <c r="C191" s="70">
        <f ca="1">IFERROR(__xludf.DUMMYFUNCTION("""COMPUTED_VALUE"""),8)</f>
        <v>8</v>
      </c>
      <c r="D191" s="70">
        <f ca="1">IFERROR(__xludf.DUMMYFUNCTION("""COMPUTED_VALUE"""),0)</f>
        <v>0</v>
      </c>
      <c r="E191" s="70">
        <f ca="1">IFERROR(__xludf.DUMMYFUNCTION("""COMPUTED_VALUE"""),0)</f>
        <v>0</v>
      </c>
      <c r="F191" s="70">
        <f ca="1">IFERROR(__xludf.DUMMYFUNCTION("""COMPUTED_VALUE"""),88)</f>
        <v>88</v>
      </c>
      <c r="G191" s="70">
        <f ca="1">IFERROR(__xludf.DUMMYFUNCTION("""COMPUTED_VALUE"""),107)</f>
        <v>107</v>
      </c>
      <c r="H191" s="70">
        <f ca="1">IFERROR(__xludf.DUMMYFUNCTION("""COMPUTED_VALUE"""),1)</f>
        <v>1</v>
      </c>
      <c r="I191" s="70">
        <f ca="1">IFERROR(__xludf.DUMMYFUNCTION("""COMPUTED_VALUE"""),7)</f>
        <v>7</v>
      </c>
      <c r="J191" s="70">
        <f ca="1">IFERROR(__xludf.DUMMYFUNCTION("""COMPUTED_VALUE"""),232)</f>
        <v>232</v>
      </c>
      <c r="K191" s="70">
        <f ca="1">IFERROR(__xludf.DUMMYFUNCTION("""COMPUTED_VALUE"""),18)</f>
        <v>18</v>
      </c>
      <c r="L191" s="70">
        <f ca="1">IFERROR(__xludf.DUMMYFUNCTION("""COMPUTED_VALUE"""),8)</f>
        <v>8</v>
      </c>
      <c r="M191" s="70">
        <f ca="1">IFERROR(__xludf.DUMMYFUNCTION("""COMPUTED_VALUE"""),3)</f>
        <v>3</v>
      </c>
      <c r="N191" s="72"/>
      <c r="O191" s="72"/>
      <c r="P191" s="72"/>
      <c r="Q191" s="72"/>
      <c r="R191" s="72"/>
      <c r="S191" s="72"/>
      <c r="T191" s="72"/>
      <c r="U191" s="72"/>
      <c r="V191" s="72"/>
      <c r="W191" s="72"/>
      <c r="X191" s="72"/>
      <c r="Y191" s="72"/>
      <c r="Z191" s="72"/>
    </row>
    <row r="192" spans="1:26" ht="13">
      <c r="A192" s="70">
        <f ca="1">IFERROR(__xludf.DUMMYFUNCTION("""COMPUTED_VALUE"""),2)</f>
        <v>2</v>
      </c>
      <c r="B192" s="71" t="str">
        <f ca="1">IFERROR(__xludf.DUMMYFUNCTION("""COMPUTED_VALUE"""),"I.E. GEN. ST/DER - MI TIERNA EDAD")</f>
        <v>I.E. GEN. ST/DER - MI TIERNA EDAD</v>
      </c>
      <c r="C192" s="70">
        <f ca="1">IFERROR(__xludf.DUMMYFUNCTION("""COMPUTED_VALUE"""),9)</f>
        <v>9</v>
      </c>
      <c r="D192" s="70">
        <f ca="1">IFERROR(__xludf.DUMMYFUNCTION("""COMPUTED_VALUE"""),0)</f>
        <v>0</v>
      </c>
      <c r="E192" s="70">
        <f ca="1">IFERROR(__xludf.DUMMYFUNCTION("""COMPUTED_VALUE"""),0)</f>
        <v>0</v>
      </c>
      <c r="F192" s="70">
        <f ca="1">IFERROR(__xludf.DUMMYFUNCTION("""COMPUTED_VALUE"""),44)</f>
        <v>44</v>
      </c>
      <c r="G192" s="70">
        <f ca="1">IFERROR(__xludf.DUMMYFUNCTION("""COMPUTED_VALUE"""),95)</f>
        <v>95</v>
      </c>
      <c r="H192" s="70">
        <f ca="1">IFERROR(__xludf.DUMMYFUNCTION("""COMPUTED_VALUE"""),4)</f>
        <v>4</v>
      </c>
      <c r="I192" s="70" t="str">
        <f ca="1">IFERROR(__xludf.DUMMYFUNCTION("""COMPUTED_VALUE"""),"")</f>
        <v/>
      </c>
      <c r="J192" s="70">
        <f ca="1">IFERROR(__xludf.DUMMYFUNCTION("""COMPUTED_VALUE"""),181)</f>
        <v>181</v>
      </c>
      <c r="K192" s="70" t="str">
        <f ca="1">IFERROR(__xludf.DUMMYFUNCTION("""COMPUTED_VALUE"""),"")</f>
        <v/>
      </c>
      <c r="L192" s="70">
        <f ca="1">IFERROR(__xludf.DUMMYFUNCTION("""COMPUTED_VALUE"""),8)</f>
        <v>8</v>
      </c>
      <c r="M192" s="70">
        <f ca="1">IFERROR(__xludf.DUMMYFUNCTION("""COMPUTED_VALUE"""),8)</f>
        <v>8</v>
      </c>
      <c r="N192" s="72"/>
      <c r="O192" s="72"/>
      <c r="P192" s="72"/>
      <c r="Q192" s="72"/>
      <c r="R192" s="72"/>
      <c r="S192" s="72"/>
      <c r="T192" s="72"/>
      <c r="U192" s="72"/>
      <c r="V192" s="72"/>
      <c r="W192" s="72"/>
      <c r="X192" s="72"/>
      <c r="Y192" s="72"/>
      <c r="Z192" s="72"/>
    </row>
    <row r="193" spans="1:26" ht="13">
      <c r="A193" s="70">
        <f ca="1">IFERROR(__xludf.DUMMYFUNCTION("""COMPUTED_VALUE"""),2)</f>
        <v>2</v>
      </c>
      <c r="B193" s="71" t="str">
        <f ca="1">IFERROR(__xludf.DUMMYFUNCTION("""COMPUTED_VALUE"""),"I.E. GEN. ST/DER - MI TIERNA EDAD")</f>
        <v>I.E. GEN. ST/DER - MI TIERNA EDAD</v>
      </c>
      <c r="C193" s="70">
        <f ca="1">IFERROR(__xludf.DUMMYFUNCTION("""COMPUTED_VALUE"""),10)</f>
        <v>10</v>
      </c>
      <c r="D193" s="70">
        <f ca="1">IFERROR(__xludf.DUMMYFUNCTION("""COMPUTED_VALUE"""),0)</f>
        <v>0</v>
      </c>
      <c r="E193" s="70">
        <f ca="1">IFERROR(__xludf.DUMMYFUNCTION("""COMPUTED_VALUE"""),0)</f>
        <v>0</v>
      </c>
      <c r="F193" s="70">
        <f ca="1">IFERROR(__xludf.DUMMYFUNCTION("""COMPUTED_VALUE"""),69)</f>
        <v>69</v>
      </c>
      <c r="G193" s="70">
        <f ca="1">IFERROR(__xludf.DUMMYFUNCTION("""COMPUTED_VALUE"""),93)</f>
        <v>93</v>
      </c>
      <c r="H193" s="70">
        <f ca="1">IFERROR(__xludf.DUMMYFUNCTION("""COMPUTED_VALUE"""),2)</f>
        <v>2</v>
      </c>
      <c r="I193" s="70">
        <f ca="1">IFERROR(__xludf.DUMMYFUNCTION("""COMPUTED_VALUE"""),10)</f>
        <v>10</v>
      </c>
      <c r="J193" s="70">
        <f ca="1">IFERROR(__xludf.DUMMYFUNCTION("""COMPUTED_VALUE"""),202)</f>
        <v>202</v>
      </c>
      <c r="K193" s="70">
        <f ca="1">IFERROR(__xludf.DUMMYFUNCTION("""COMPUTED_VALUE"""),23)</f>
        <v>23</v>
      </c>
      <c r="L193" s="70">
        <f ca="1">IFERROR(__xludf.DUMMYFUNCTION("""COMPUTED_VALUE"""),5)</f>
        <v>5</v>
      </c>
      <c r="M193" s="70">
        <f ca="1">IFERROR(__xludf.DUMMYFUNCTION("""COMPUTED_VALUE"""),0)</f>
        <v>0</v>
      </c>
      <c r="N193" s="72"/>
      <c r="O193" s="72"/>
      <c r="P193" s="72"/>
      <c r="Q193" s="72"/>
      <c r="R193" s="72"/>
      <c r="S193" s="72"/>
      <c r="T193" s="72"/>
      <c r="U193" s="72"/>
      <c r="V193" s="72"/>
      <c r="W193" s="72"/>
      <c r="X193" s="72"/>
      <c r="Y193" s="72"/>
      <c r="Z193" s="72"/>
    </row>
    <row r="194" spans="1:26" ht="13">
      <c r="A194" s="70">
        <f ca="1">IFERROR(__xludf.DUMMYFUNCTION("""COMPUTED_VALUE"""),2)</f>
        <v>2</v>
      </c>
      <c r="B194" s="71" t="str">
        <f ca="1">IFERROR(__xludf.DUMMYFUNCTION("""COMPUTED_VALUE"""),"I.E. GEN. ST/DER - MI TIERNA EDAD")</f>
        <v>I.E. GEN. ST/DER - MI TIERNA EDAD</v>
      </c>
      <c r="C194" s="70">
        <f ca="1">IFERROR(__xludf.DUMMYFUNCTION("""COMPUTED_VALUE"""),11)</f>
        <v>11</v>
      </c>
      <c r="D194" s="70">
        <f ca="1">IFERROR(__xludf.DUMMYFUNCTION("""COMPUTED_VALUE"""),0)</f>
        <v>0</v>
      </c>
      <c r="E194" s="70">
        <f ca="1">IFERROR(__xludf.DUMMYFUNCTION("""COMPUTED_VALUE"""),0)</f>
        <v>0</v>
      </c>
      <c r="F194" s="70">
        <f ca="1">IFERROR(__xludf.DUMMYFUNCTION("""COMPUTED_VALUE"""),60)</f>
        <v>60</v>
      </c>
      <c r="G194" s="70">
        <f ca="1">IFERROR(__xludf.DUMMYFUNCTION("""COMPUTED_VALUE"""),72)</f>
        <v>72</v>
      </c>
      <c r="H194" s="70">
        <f ca="1">IFERROR(__xludf.DUMMYFUNCTION("""COMPUTED_VALUE"""),1)</f>
        <v>1</v>
      </c>
      <c r="I194" s="70">
        <f ca="1">IFERROR(__xludf.DUMMYFUNCTION("""COMPUTED_VALUE"""),12)</f>
        <v>12</v>
      </c>
      <c r="J194" s="70">
        <f ca="1">IFERROR(__xludf.DUMMYFUNCTION("""COMPUTED_VALUE"""),179)</f>
        <v>179</v>
      </c>
      <c r="K194" s="70">
        <f ca="1">IFERROR(__xludf.DUMMYFUNCTION("""COMPUTED_VALUE"""),22)</f>
        <v>22</v>
      </c>
      <c r="L194" s="70">
        <f ca="1">IFERROR(__xludf.DUMMYFUNCTION("""COMPUTED_VALUE"""),10)</f>
        <v>10</v>
      </c>
      <c r="M194" s="70">
        <f ca="1">IFERROR(__xludf.DUMMYFUNCTION("""COMPUTED_VALUE"""),2)</f>
        <v>2</v>
      </c>
      <c r="N194" s="72"/>
      <c r="O194" s="72"/>
      <c r="P194" s="72"/>
      <c r="Q194" s="72"/>
      <c r="R194" s="72"/>
      <c r="S194" s="72"/>
      <c r="T194" s="72"/>
      <c r="U194" s="72"/>
      <c r="V194" s="72"/>
      <c r="W194" s="72"/>
      <c r="X194" s="72"/>
      <c r="Y194" s="72"/>
      <c r="Z194" s="72"/>
    </row>
    <row r="195" spans="1:26" ht="13">
      <c r="A195" s="70">
        <f ca="1">IFERROR(__xludf.DUMMYFUNCTION("""COMPUTED_VALUE"""),2)</f>
        <v>2</v>
      </c>
      <c r="B195" s="71" t="str">
        <f ca="1">IFERROR(__xludf.DUMMYFUNCTION("""COMPUTED_VALUE"""),"I.E. GEN. ST/DER - MI TIERNA EDAD")</f>
        <v>I.E. GEN. ST/DER - MI TIERNA EDAD</v>
      </c>
      <c r="C195" s="70">
        <f ca="1">IFERROR(__xludf.DUMMYFUNCTION("""COMPUTED_VALUE"""),12)</f>
        <v>12</v>
      </c>
      <c r="D195" s="70">
        <f ca="1">IFERROR(__xludf.DUMMYFUNCTION("""COMPUTED_VALUE"""),0)</f>
        <v>0</v>
      </c>
      <c r="E195" s="70">
        <f ca="1">IFERROR(__xludf.DUMMYFUNCTION("""COMPUTED_VALUE"""),0)</f>
        <v>0</v>
      </c>
      <c r="F195" s="70">
        <f ca="1">IFERROR(__xludf.DUMMYFUNCTION("""COMPUTED_VALUE"""),37)</f>
        <v>37</v>
      </c>
      <c r="G195" s="70">
        <f ca="1">IFERROR(__xludf.DUMMYFUNCTION("""COMPUTED_VALUE"""),45)</f>
        <v>45</v>
      </c>
      <c r="H195" s="70">
        <f ca="1">IFERROR(__xludf.DUMMYFUNCTION("""COMPUTED_VALUE"""),1)</f>
        <v>1</v>
      </c>
      <c r="I195" s="70">
        <f ca="1">IFERROR(__xludf.DUMMYFUNCTION("""COMPUTED_VALUE"""),8)</f>
        <v>8</v>
      </c>
      <c r="J195" s="70">
        <f ca="1">IFERROR(__xludf.DUMMYFUNCTION("""COMPUTED_VALUE"""),119)</f>
        <v>119</v>
      </c>
      <c r="K195" s="70">
        <f ca="1">IFERROR(__xludf.DUMMYFUNCTION("""COMPUTED_VALUE"""),24)</f>
        <v>24</v>
      </c>
      <c r="L195" s="70">
        <f ca="1">IFERROR(__xludf.DUMMYFUNCTION("""COMPUTED_VALUE"""),3)</f>
        <v>3</v>
      </c>
      <c r="M195" s="70">
        <f ca="1">IFERROR(__xludf.DUMMYFUNCTION("""COMPUTED_VALUE"""),1)</f>
        <v>1</v>
      </c>
      <c r="N195" s="72"/>
      <c r="O195" s="72"/>
      <c r="P195" s="72"/>
      <c r="Q195" s="72"/>
      <c r="R195" s="72"/>
      <c r="S195" s="72"/>
      <c r="T195" s="72"/>
      <c r="U195" s="72"/>
      <c r="V195" s="72"/>
      <c r="W195" s="72"/>
      <c r="X195" s="72"/>
      <c r="Y195" s="72"/>
      <c r="Z195" s="72"/>
    </row>
    <row r="196" spans="1:26" ht="13">
      <c r="A196" s="70">
        <f ca="1">IFERROR(__xludf.DUMMYFUNCTION("""COMPUTED_VALUE"""),2)</f>
        <v>2</v>
      </c>
      <c r="B196" s="71" t="str">
        <f ca="1">IFERROR(__xludf.DUMMYFUNCTION("""COMPUTED_VALUE"""),"I.E. GEN. ST/DER - MI TIERNA EDAD")</f>
        <v>I.E. GEN. ST/DER - MI TIERNA EDAD</v>
      </c>
      <c r="C196" s="70">
        <f ca="1">IFERROR(__xludf.DUMMYFUNCTION("""COMPUTED_VALUE"""),13)</f>
        <v>13</v>
      </c>
      <c r="D196" s="70">
        <f ca="1">IFERROR(__xludf.DUMMYFUNCTION("""COMPUTED_VALUE"""),0)</f>
        <v>0</v>
      </c>
      <c r="E196" s="70">
        <f ca="1">IFERROR(__xludf.DUMMYFUNCTION("""COMPUTED_VALUE"""),0)</f>
        <v>0</v>
      </c>
      <c r="F196" s="70">
        <f ca="1">IFERROR(__xludf.DUMMYFUNCTION("""COMPUTED_VALUE"""),87)</f>
        <v>87</v>
      </c>
      <c r="G196" s="70">
        <f ca="1">IFERROR(__xludf.DUMMYFUNCTION("""COMPUTED_VALUE"""),81)</f>
        <v>81</v>
      </c>
      <c r="H196" s="70">
        <f ca="1">IFERROR(__xludf.DUMMYFUNCTION("""COMPUTED_VALUE"""),3)</f>
        <v>3</v>
      </c>
      <c r="I196" s="70">
        <f ca="1">IFERROR(__xludf.DUMMYFUNCTION("""COMPUTED_VALUE"""),27)</f>
        <v>27</v>
      </c>
      <c r="J196" s="70">
        <f ca="1">IFERROR(__xludf.DUMMYFUNCTION("""COMPUTED_VALUE"""),232)</f>
        <v>232</v>
      </c>
      <c r="K196" s="70">
        <f ca="1">IFERROR(__xludf.DUMMYFUNCTION("""COMPUTED_VALUE"""),26)</f>
        <v>26</v>
      </c>
      <c r="L196" s="70">
        <f ca="1">IFERROR(__xludf.DUMMYFUNCTION("""COMPUTED_VALUE"""),8)</f>
        <v>8</v>
      </c>
      <c r="M196" s="70">
        <f ca="1">IFERROR(__xludf.DUMMYFUNCTION("""COMPUTED_VALUE"""),0)</f>
        <v>0</v>
      </c>
      <c r="N196" s="72"/>
      <c r="O196" s="72"/>
      <c r="P196" s="72"/>
      <c r="Q196" s="72"/>
      <c r="R196" s="72"/>
      <c r="S196" s="72"/>
      <c r="T196" s="72"/>
      <c r="U196" s="72"/>
      <c r="V196" s="72"/>
      <c r="W196" s="72"/>
      <c r="X196" s="72"/>
      <c r="Y196" s="72"/>
      <c r="Z196" s="72"/>
    </row>
    <row r="197" spans="1:26" ht="13">
      <c r="A197" s="70">
        <f ca="1">IFERROR(__xludf.DUMMYFUNCTION("""COMPUTED_VALUE"""),2)</f>
        <v>2</v>
      </c>
      <c r="B197" s="71" t="str">
        <f ca="1">IFERROR(__xludf.DUMMYFUNCTION("""COMPUTED_VALUE"""),"I.E. GEN. ST/DER - MI TIERNA EDAD")</f>
        <v>I.E. GEN. ST/DER - MI TIERNA EDAD</v>
      </c>
      <c r="C197" s="70">
        <f ca="1">IFERROR(__xludf.DUMMYFUNCTION("""COMPUTED_VALUE"""),14)</f>
        <v>14</v>
      </c>
      <c r="D197" s="70">
        <f ca="1">IFERROR(__xludf.DUMMYFUNCTION("""COMPUTED_VALUE"""),0)</f>
        <v>0</v>
      </c>
      <c r="E197" s="70">
        <f ca="1">IFERROR(__xludf.DUMMYFUNCTION("""COMPUTED_VALUE"""),0)</f>
        <v>0</v>
      </c>
      <c r="F197" s="70">
        <f ca="1">IFERROR(__xludf.DUMMYFUNCTION("""COMPUTED_VALUE"""),66)</f>
        <v>66</v>
      </c>
      <c r="G197" s="70">
        <f ca="1">IFERROR(__xludf.DUMMYFUNCTION("""COMPUTED_VALUE"""),66)</f>
        <v>66</v>
      </c>
      <c r="H197" s="70">
        <f ca="1">IFERROR(__xludf.DUMMYFUNCTION("""COMPUTED_VALUE"""),2)</f>
        <v>2</v>
      </c>
      <c r="I197" s="70">
        <f ca="1">IFERROR(__xludf.DUMMYFUNCTION("""COMPUTED_VALUE"""),13)</f>
        <v>13</v>
      </c>
      <c r="J197" s="70">
        <f ca="1">IFERROR(__xludf.DUMMYFUNCTION("""COMPUTED_VALUE"""),168)</f>
        <v>168</v>
      </c>
      <c r="K197" s="70">
        <f ca="1">IFERROR(__xludf.DUMMYFUNCTION("""COMPUTED_VALUE"""),16)</f>
        <v>16</v>
      </c>
      <c r="L197" s="70">
        <f ca="1">IFERROR(__xludf.DUMMYFUNCTION("""COMPUTED_VALUE"""),5)</f>
        <v>5</v>
      </c>
      <c r="M197" s="70">
        <f ca="1">IFERROR(__xludf.DUMMYFUNCTION("""COMPUTED_VALUE"""),0)</f>
        <v>0</v>
      </c>
      <c r="N197" s="72"/>
      <c r="O197" s="72"/>
      <c r="P197" s="72"/>
      <c r="Q197" s="72"/>
      <c r="R197" s="72"/>
      <c r="S197" s="72"/>
      <c r="T197" s="72"/>
      <c r="U197" s="72"/>
      <c r="V197" s="72"/>
      <c r="W197" s="72"/>
      <c r="X197" s="72"/>
      <c r="Y197" s="72"/>
      <c r="Z197" s="72"/>
    </row>
    <row r="198" spans="1:26" ht="13">
      <c r="A198" s="70">
        <f ca="1">IFERROR(__xludf.DUMMYFUNCTION("""COMPUTED_VALUE"""),2)</f>
        <v>2</v>
      </c>
      <c r="B198" s="71" t="str">
        <f ca="1">IFERROR(__xludf.DUMMYFUNCTION("""COMPUTED_VALUE"""),"I.E. GEN. ST/DER - MI TIERNA EDAD")</f>
        <v>I.E. GEN. ST/DER - MI TIERNA EDAD</v>
      </c>
      <c r="C198" s="70">
        <f ca="1">IFERROR(__xludf.DUMMYFUNCTION("""COMPUTED_VALUE"""),15)</f>
        <v>15</v>
      </c>
      <c r="D198" s="70">
        <f ca="1">IFERROR(__xludf.DUMMYFUNCTION("""COMPUTED_VALUE"""),0)</f>
        <v>0</v>
      </c>
      <c r="E198" s="70">
        <f ca="1">IFERROR(__xludf.DUMMYFUNCTION("""COMPUTED_VALUE"""),0)</f>
        <v>0</v>
      </c>
      <c r="F198" s="70">
        <f ca="1">IFERROR(__xludf.DUMMYFUNCTION("""COMPUTED_VALUE"""),42)</f>
        <v>42</v>
      </c>
      <c r="G198" s="70">
        <f ca="1">IFERROR(__xludf.DUMMYFUNCTION("""COMPUTED_VALUE"""),46)</f>
        <v>46</v>
      </c>
      <c r="H198" s="70">
        <f ca="1">IFERROR(__xludf.DUMMYFUNCTION("""COMPUTED_VALUE"""),1)</f>
        <v>1</v>
      </c>
      <c r="I198" s="70">
        <f ca="1">IFERROR(__xludf.DUMMYFUNCTION("""COMPUTED_VALUE"""),15)</f>
        <v>15</v>
      </c>
      <c r="J198" s="70">
        <f ca="1">IFERROR(__xludf.DUMMYFUNCTION("""COMPUTED_VALUE"""),122)</f>
        <v>122</v>
      </c>
      <c r="K198" s="70">
        <f ca="1">IFERROR(__xludf.DUMMYFUNCTION("""COMPUTED_VALUE"""),14)</f>
        <v>14</v>
      </c>
      <c r="L198" s="70">
        <f ca="1">IFERROR(__xludf.DUMMYFUNCTION("""COMPUTED_VALUE"""),3)</f>
        <v>3</v>
      </c>
      <c r="M198" s="70">
        <f ca="1">IFERROR(__xludf.DUMMYFUNCTION("""COMPUTED_VALUE"""),1)</f>
        <v>1</v>
      </c>
      <c r="N198" s="72"/>
      <c r="O198" s="72"/>
      <c r="P198" s="72"/>
      <c r="Q198" s="72"/>
      <c r="R198" s="72"/>
      <c r="S198" s="72"/>
      <c r="T198" s="72"/>
      <c r="U198" s="72"/>
      <c r="V198" s="72"/>
      <c r="W198" s="72"/>
      <c r="X198" s="72"/>
      <c r="Y198" s="72"/>
      <c r="Z198" s="72"/>
    </row>
    <row r="199" spans="1:26" ht="13">
      <c r="A199" s="70">
        <f ca="1">IFERROR(__xludf.DUMMYFUNCTION("""COMPUTED_VALUE"""),2)</f>
        <v>2</v>
      </c>
      <c r="B199" s="71" t="str">
        <f ca="1">IFERROR(__xludf.DUMMYFUNCTION("""COMPUTED_VALUE"""),"I.E. GEN. ST/DER - MI TIERNA EDAD")</f>
        <v>I.E. GEN. ST/DER - MI TIERNA EDAD</v>
      </c>
      <c r="C199" s="70">
        <f ca="1">IFERROR(__xludf.DUMMYFUNCTION("""COMPUTED_VALUE"""),16)</f>
        <v>16</v>
      </c>
      <c r="D199" s="70">
        <f ca="1">IFERROR(__xludf.DUMMYFUNCTION("""COMPUTED_VALUE"""),0)</f>
        <v>0</v>
      </c>
      <c r="E199" s="70">
        <f ca="1">IFERROR(__xludf.DUMMYFUNCTION("""COMPUTED_VALUE"""),0)</f>
        <v>0</v>
      </c>
      <c r="F199" s="70">
        <f ca="1">IFERROR(__xludf.DUMMYFUNCTION("""COMPUTED_VALUE"""),42)</f>
        <v>42</v>
      </c>
      <c r="G199" s="70">
        <f ca="1">IFERROR(__xludf.DUMMYFUNCTION("""COMPUTED_VALUE"""),50)</f>
        <v>50</v>
      </c>
      <c r="H199" s="70">
        <f ca="1">IFERROR(__xludf.DUMMYFUNCTION("""COMPUTED_VALUE"""),1)</f>
        <v>1</v>
      </c>
      <c r="I199" s="70">
        <f ca="1">IFERROR(__xludf.DUMMYFUNCTION("""COMPUTED_VALUE"""),4)</f>
        <v>4</v>
      </c>
      <c r="J199" s="70">
        <f ca="1">IFERROR(__xludf.DUMMYFUNCTION("""COMPUTED_VALUE"""),118)</f>
        <v>118</v>
      </c>
      <c r="K199" s="70">
        <f ca="1">IFERROR(__xludf.DUMMYFUNCTION("""COMPUTED_VALUE"""),16)</f>
        <v>16</v>
      </c>
      <c r="L199" s="70">
        <f ca="1">IFERROR(__xludf.DUMMYFUNCTION("""COMPUTED_VALUE"""),4)</f>
        <v>4</v>
      </c>
      <c r="M199" s="70">
        <f ca="1">IFERROR(__xludf.DUMMYFUNCTION("""COMPUTED_VALUE"""),1)</f>
        <v>1</v>
      </c>
      <c r="N199" s="72"/>
      <c r="O199" s="72"/>
      <c r="P199" s="72"/>
      <c r="Q199" s="72"/>
      <c r="R199" s="72"/>
      <c r="S199" s="72"/>
      <c r="T199" s="72"/>
      <c r="U199" s="72"/>
      <c r="V199" s="72"/>
      <c r="W199" s="72"/>
      <c r="X199" s="72"/>
      <c r="Y199" s="72"/>
      <c r="Z199" s="72"/>
    </row>
    <row r="200" spans="1:26" ht="13">
      <c r="A200" s="70">
        <f ca="1">IFERROR(__xludf.DUMMYFUNCTION("""COMPUTED_VALUE"""),2)</f>
        <v>2</v>
      </c>
      <c r="B200" s="71" t="str">
        <f ca="1">IFERROR(__xludf.DUMMYFUNCTION("""COMPUTED_VALUE"""),"I.E. GEN. ST/DER - MI TIERNA EDAD")</f>
        <v>I.E. GEN. ST/DER - MI TIERNA EDAD</v>
      </c>
      <c r="C200" s="70">
        <f ca="1">IFERROR(__xludf.DUMMYFUNCTION("""COMPUTED_VALUE"""),17)</f>
        <v>17</v>
      </c>
      <c r="D200" s="70">
        <f ca="1">IFERROR(__xludf.DUMMYFUNCTION("""COMPUTED_VALUE"""),0)</f>
        <v>0</v>
      </c>
      <c r="E200" s="70">
        <f ca="1">IFERROR(__xludf.DUMMYFUNCTION("""COMPUTED_VALUE"""),0)</f>
        <v>0</v>
      </c>
      <c r="F200" s="70">
        <f ca="1">IFERROR(__xludf.DUMMYFUNCTION("""COMPUTED_VALUE"""),52)</f>
        <v>52</v>
      </c>
      <c r="G200" s="70">
        <f ca="1">IFERROR(__xludf.DUMMYFUNCTION("""COMPUTED_VALUE"""),48)</f>
        <v>48</v>
      </c>
      <c r="H200" s="70">
        <f ca="1">IFERROR(__xludf.DUMMYFUNCTION("""COMPUTED_VALUE"""),2)</f>
        <v>2</v>
      </c>
      <c r="I200" s="70">
        <f ca="1">IFERROR(__xludf.DUMMYFUNCTION("""COMPUTED_VALUE"""),8)</f>
        <v>8</v>
      </c>
      <c r="J200" s="70">
        <f ca="1">IFERROR(__xludf.DUMMYFUNCTION("""COMPUTED_VALUE"""),131)</f>
        <v>131</v>
      </c>
      <c r="K200" s="70">
        <f ca="1">IFERROR(__xludf.DUMMYFUNCTION("""COMPUTED_VALUE"""),12)</f>
        <v>12</v>
      </c>
      <c r="L200" s="70">
        <f ca="1">IFERROR(__xludf.DUMMYFUNCTION("""COMPUTED_VALUE"""),8)</f>
        <v>8</v>
      </c>
      <c r="M200" s="70">
        <f ca="1">IFERROR(__xludf.DUMMYFUNCTION("""COMPUTED_VALUE"""),1)</f>
        <v>1</v>
      </c>
      <c r="N200" s="72"/>
      <c r="O200" s="72"/>
      <c r="P200" s="72"/>
      <c r="Q200" s="72"/>
      <c r="R200" s="72"/>
      <c r="S200" s="72"/>
      <c r="T200" s="72"/>
      <c r="U200" s="72"/>
      <c r="V200" s="72"/>
      <c r="W200" s="72"/>
      <c r="X200" s="72"/>
      <c r="Y200" s="72"/>
      <c r="Z200" s="72"/>
    </row>
    <row r="201" spans="1:26" ht="13">
      <c r="A201" s="70">
        <f ca="1">IFERROR(__xludf.DUMMYFUNCTION("""COMPUTED_VALUE"""),2)</f>
        <v>2</v>
      </c>
      <c r="B201" s="71" t="str">
        <f ca="1">IFERROR(__xludf.DUMMYFUNCTION("""COMPUTED_VALUE"""),"I.E. GEN. ST/DER - MI TIERNA EDAD")</f>
        <v>I.E. GEN. ST/DER - MI TIERNA EDAD</v>
      </c>
      <c r="C201" s="70">
        <f ca="1">IFERROR(__xludf.DUMMYFUNCTION("""COMPUTED_VALUE"""),18)</f>
        <v>18</v>
      </c>
      <c r="D201" s="70">
        <f ca="1">IFERROR(__xludf.DUMMYFUNCTION("""COMPUTED_VALUE"""),0)</f>
        <v>0</v>
      </c>
      <c r="E201" s="70">
        <f ca="1">IFERROR(__xludf.DUMMYFUNCTION("""COMPUTED_VALUE"""),0)</f>
        <v>0</v>
      </c>
      <c r="F201" s="70">
        <f ca="1">IFERROR(__xludf.DUMMYFUNCTION("""COMPUTED_VALUE"""),44)</f>
        <v>44</v>
      </c>
      <c r="G201" s="70">
        <f ca="1">IFERROR(__xludf.DUMMYFUNCTION("""COMPUTED_VALUE"""),42)</f>
        <v>42</v>
      </c>
      <c r="H201" s="70">
        <f ca="1">IFERROR(__xludf.DUMMYFUNCTION("""COMPUTED_VALUE"""),0)</f>
        <v>0</v>
      </c>
      <c r="I201" s="70">
        <f ca="1">IFERROR(__xludf.DUMMYFUNCTION("""COMPUTED_VALUE"""),11)</f>
        <v>11</v>
      </c>
      <c r="J201" s="70">
        <f ca="1">IFERROR(__xludf.DUMMYFUNCTION("""COMPUTED_VALUE"""),118)</f>
        <v>118</v>
      </c>
      <c r="K201" s="70">
        <f ca="1">IFERROR(__xludf.DUMMYFUNCTION("""COMPUTED_VALUE"""),12)</f>
        <v>12</v>
      </c>
      <c r="L201" s="70">
        <f ca="1">IFERROR(__xludf.DUMMYFUNCTION("""COMPUTED_VALUE"""),8)</f>
        <v>8</v>
      </c>
      <c r="M201" s="70">
        <f ca="1">IFERROR(__xludf.DUMMYFUNCTION("""COMPUTED_VALUE"""),1)</f>
        <v>1</v>
      </c>
      <c r="N201" s="72"/>
      <c r="O201" s="72"/>
      <c r="P201" s="72"/>
      <c r="Q201" s="72"/>
      <c r="R201" s="72"/>
      <c r="S201" s="72"/>
      <c r="T201" s="72"/>
      <c r="U201" s="72"/>
      <c r="V201" s="72"/>
      <c r="W201" s="72"/>
      <c r="X201" s="72"/>
      <c r="Y201" s="72"/>
      <c r="Z201" s="72"/>
    </row>
    <row r="202" spans="1:26" ht="13">
      <c r="A202" s="70">
        <f ca="1">IFERROR(__xludf.DUMMYFUNCTION("""COMPUTED_VALUE"""),2)</f>
        <v>2</v>
      </c>
      <c r="B202" s="71" t="str">
        <f ca="1">IFERROR(__xludf.DUMMYFUNCTION("""COMPUTED_VALUE"""),"I.E. GEN. ST/DER - MI TIERNA EDAD")</f>
        <v>I.E. GEN. ST/DER - MI TIERNA EDAD</v>
      </c>
      <c r="C202" s="70">
        <f ca="1">IFERROR(__xludf.DUMMYFUNCTION("""COMPUTED_VALUE"""),19)</f>
        <v>19</v>
      </c>
      <c r="D202" s="70">
        <f ca="1">IFERROR(__xludf.DUMMYFUNCTION("""COMPUTED_VALUE"""),0)</f>
        <v>0</v>
      </c>
      <c r="E202" s="70">
        <f ca="1">IFERROR(__xludf.DUMMYFUNCTION("""COMPUTED_VALUE"""),0)</f>
        <v>0</v>
      </c>
      <c r="F202" s="70">
        <f ca="1">IFERROR(__xludf.DUMMYFUNCTION("""COMPUTED_VALUE"""),45)</f>
        <v>45</v>
      </c>
      <c r="G202" s="70">
        <f ca="1">IFERROR(__xludf.DUMMYFUNCTION("""COMPUTED_VALUE"""),42)</f>
        <v>42</v>
      </c>
      <c r="H202" s="70">
        <f ca="1">IFERROR(__xludf.DUMMYFUNCTION("""COMPUTED_VALUE"""),0)</f>
        <v>0</v>
      </c>
      <c r="I202" s="70">
        <f ca="1">IFERROR(__xludf.DUMMYFUNCTION("""COMPUTED_VALUE"""),10)</f>
        <v>10</v>
      </c>
      <c r="J202" s="70">
        <f ca="1">IFERROR(__xludf.DUMMYFUNCTION("""COMPUTED_VALUE"""),113)</f>
        <v>113</v>
      </c>
      <c r="K202" s="70">
        <f ca="1">IFERROR(__xludf.DUMMYFUNCTION("""COMPUTED_VALUE"""),12)</f>
        <v>12</v>
      </c>
      <c r="L202" s="70">
        <f ca="1">IFERROR(__xludf.DUMMYFUNCTION("""COMPUTED_VALUE"""),2)</f>
        <v>2</v>
      </c>
      <c r="M202" s="70">
        <f ca="1">IFERROR(__xludf.DUMMYFUNCTION("""COMPUTED_VALUE"""),2)</f>
        <v>2</v>
      </c>
      <c r="N202" s="72"/>
      <c r="O202" s="72"/>
      <c r="P202" s="72"/>
      <c r="Q202" s="72"/>
      <c r="R202" s="72"/>
      <c r="S202" s="72"/>
      <c r="T202" s="72"/>
      <c r="U202" s="72"/>
      <c r="V202" s="72"/>
      <c r="W202" s="72"/>
      <c r="X202" s="72"/>
      <c r="Y202" s="72"/>
      <c r="Z202" s="72"/>
    </row>
    <row r="203" spans="1:26" ht="13">
      <c r="A203" s="70">
        <f ca="1">IFERROR(__xludf.DUMMYFUNCTION("""COMPUTED_VALUE"""),2)</f>
        <v>2</v>
      </c>
      <c r="B203" s="71" t="str">
        <f ca="1">IFERROR(__xludf.DUMMYFUNCTION("""COMPUTED_VALUE"""),"I.E. GEN. ST/DER - MI TIERNA EDAD")</f>
        <v>I.E. GEN. ST/DER - MI TIERNA EDAD</v>
      </c>
      <c r="C203" s="70">
        <f ca="1">IFERROR(__xludf.DUMMYFUNCTION("""COMPUTED_VALUE"""),20)</f>
        <v>20</v>
      </c>
      <c r="D203" s="70">
        <f ca="1">IFERROR(__xludf.DUMMYFUNCTION("""COMPUTED_VALUE"""),0)</f>
        <v>0</v>
      </c>
      <c r="E203" s="70">
        <f ca="1">IFERROR(__xludf.DUMMYFUNCTION("""COMPUTED_VALUE"""),0)</f>
        <v>0</v>
      </c>
      <c r="F203" s="70">
        <f ca="1">IFERROR(__xludf.DUMMYFUNCTION("""COMPUTED_VALUE"""),24)</f>
        <v>24</v>
      </c>
      <c r="G203" s="70">
        <f ca="1">IFERROR(__xludf.DUMMYFUNCTION("""COMPUTED_VALUE"""),41)</f>
        <v>41</v>
      </c>
      <c r="H203" s="70">
        <f ca="1">IFERROR(__xludf.DUMMYFUNCTION("""COMPUTED_VALUE"""),2)</f>
        <v>2</v>
      </c>
      <c r="I203" s="70">
        <f ca="1">IFERROR(__xludf.DUMMYFUNCTION("""COMPUTED_VALUE"""),10)</f>
        <v>10</v>
      </c>
      <c r="J203" s="70">
        <f ca="1">IFERROR(__xludf.DUMMYFUNCTION("""COMPUTED_VALUE"""),98)</f>
        <v>98</v>
      </c>
      <c r="K203" s="70">
        <f ca="1">IFERROR(__xludf.DUMMYFUNCTION("""COMPUTED_VALUE"""),15)</f>
        <v>15</v>
      </c>
      <c r="L203" s="70">
        <f ca="1">IFERROR(__xludf.DUMMYFUNCTION("""COMPUTED_VALUE"""),6)</f>
        <v>6</v>
      </c>
      <c r="M203" s="70">
        <f ca="1">IFERROR(__xludf.DUMMYFUNCTION("""COMPUTED_VALUE"""),0)</f>
        <v>0</v>
      </c>
      <c r="N203" s="72"/>
      <c r="O203" s="72"/>
      <c r="P203" s="72"/>
      <c r="Q203" s="72"/>
      <c r="R203" s="72"/>
      <c r="S203" s="72"/>
      <c r="T203" s="72"/>
      <c r="U203" s="72"/>
      <c r="V203" s="72"/>
      <c r="W203" s="72"/>
      <c r="X203" s="72"/>
      <c r="Y203" s="72"/>
      <c r="Z203" s="72"/>
    </row>
    <row r="204" spans="1:26" ht="13">
      <c r="A204" s="70">
        <f ca="1">IFERROR(__xludf.DUMMYFUNCTION("""COMPUTED_VALUE"""),2)</f>
        <v>2</v>
      </c>
      <c r="B204" s="71" t="str">
        <f ca="1">IFERROR(__xludf.DUMMYFUNCTION("""COMPUTED_VALUE"""),"I.E. GEN. ST/DER - MI TIERNA EDAD")</f>
        <v>I.E. GEN. ST/DER - MI TIERNA EDAD</v>
      </c>
      <c r="C204" s="70">
        <f ca="1">IFERROR(__xludf.DUMMYFUNCTION("""COMPUTED_VALUE"""),21)</f>
        <v>21</v>
      </c>
      <c r="D204" s="70">
        <f ca="1">IFERROR(__xludf.DUMMYFUNCTION("""COMPUTED_VALUE"""),0)</f>
        <v>0</v>
      </c>
      <c r="E204" s="70">
        <f ca="1">IFERROR(__xludf.DUMMYFUNCTION("""COMPUTED_VALUE"""),0)</f>
        <v>0</v>
      </c>
      <c r="F204" s="70">
        <f ca="1">IFERROR(__xludf.DUMMYFUNCTION("""COMPUTED_VALUE"""),43)</f>
        <v>43</v>
      </c>
      <c r="G204" s="70">
        <f ca="1">IFERROR(__xludf.DUMMYFUNCTION("""COMPUTED_VALUE"""),41)</f>
        <v>41</v>
      </c>
      <c r="H204" s="70">
        <f ca="1">IFERROR(__xludf.DUMMYFUNCTION("""COMPUTED_VALUE"""),3)</f>
        <v>3</v>
      </c>
      <c r="I204" s="70">
        <f ca="1">IFERROR(__xludf.DUMMYFUNCTION("""COMPUTED_VALUE"""),12)</f>
        <v>12</v>
      </c>
      <c r="J204" s="70">
        <f ca="1">IFERROR(__xludf.DUMMYFUNCTION("""COMPUTED_VALUE"""),113)</f>
        <v>113</v>
      </c>
      <c r="K204" s="70">
        <f ca="1">IFERROR(__xludf.DUMMYFUNCTION("""COMPUTED_VALUE"""),9)</f>
        <v>9</v>
      </c>
      <c r="L204" s="70">
        <f ca="1">IFERROR(__xludf.DUMMYFUNCTION("""COMPUTED_VALUE"""),3)</f>
        <v>3</v>
      </c>
      <c r="M204" s="70">
        <f ca="1">IFERROR(__xludf.DUMMYFUNCTION("""COMPUTED_VALUE"""),2)</f>
        <v>2</v>
      </c>
      <c r="N204" s="72"/>
      <c r="O204" s="72"/>
      <c r="P204" s="72"/>
      <c r="Q204" s="72"/>
      <c r="R204" s="72"/>
      <c r="S204" s="72"/>
      <c r="T204" s="72"/>
      <c r="U204" s="72"/>
      <c r="V204" s="72"/>
      <c r="W204" s="72"/>
      <c r="X204" s="72"/>
      <c r="Y204" s="72"/>
      <c r="Z204" s="72"/>
    </row>
    <row r="205" spans="1:26" ht="13">
      <c r="A205" s="70">
        <f ca="1">IFERROR(__xludf.DUMMYFUNCTION("""COMPUTED_VALUE"""),2)</f>
        <v>2</v>
      </c>
      <c r="B205" s="71" t="str">
        <f ca="1">IFERROR(__xludf.DUMMYFUNCTION("""COMPUTED_VALUE"""),"I.E. GEN. ST/DER - MI TIERNA EDAD")</f>
        <v>I.E. GEN. ST/DER - MI TIERNA EDAD</v>
      </c>
      <c r="C205" s="70">
        <f ca="1">IFERROR(__xludf.DUMMYFUNCTION("""COMPUTED_VALUE"""),22)</f>
        <v>22</v>
      </c>
      <c r="D205" s="70">
        <f ca="1">IFERROR(__xludf.DUMMYFUNCTION("""COMPUTED_VALUE"""),0)</f>
        <v>0</v>
      </c>
      <c r="E205" s="70">
        <f ca="1">IFERROR(__xludf.DUMMYFUNCTION("""COMPUTED_VALUE"""),0)</f>
        <v>0</v>
      </c>
      <c r="F205" s="70">
        <f ca="1">IFERROR(__xludf.DUMMYFUNCTION("""COMPUTED_VALUE"""),4)</f>
        <v>4</v>
      </c>
      <c r="G205" s="70">
        <f ca="1">IFERROR(__xludf.DUMMYFUNCTION("""COMPUTED_VALUE"""),10)</f>
        <v>10</v>
      </c>
      <c r="H205" s="70">
        <f ca="1">IFERROR(__xludf.DUMMYFUNCTION("""COMPUTED_VALUE"""),0)</f>
        <v>0</v>
      </c>
      <c r="I205" s="70">
        <f ca="1">IFERROR(__xludf.DUMMYFUNCTION("""COMPUTED_VALUE"""),2)</f>
        <v>2</v>
      </c>
      <c r="J205" s="70">
        <f ca="1">IFERROR(__xludf.DUMMYFUNCTION("""COMPUTED_VALUE"""),17)</f>
        <v>17</v>
      </c>
      <c r="K205" s="70">
        <f ca="1">IFERROR(__xludf.DUMMYFUNCTION("""COMPUTED_VALUE"""),1)</f>
        <v>1</v>
      </c>
      <c r="L205" s="70">
        <f ca="1">IFERROR(__xludf.DUMMYFUNCTION("""COMPUTED_VALUE"""),0)</f>
        <v>0</v>
      </c>
      <c r="M205" s="70">
        <f ca="1">IFERROR(__xludf.DUMMYFUNCTION("""COMPUTED_VALUE"""),0)</f>
        <v>0</v>
      </c>
      <c r="N205" s="72"/>
      <c r="O205" s="72"/>
      <c r="P205" s="72"/>
      <c r="Q205" s="72"/>
      <c r="R205" s="72"/>
      <c r="S205" s="72"/>
      <c r="T205" s="72"/>
      <c r="U205" s="72"/>
      <c r="V205" s="72"/>
      <c r="W205" s="72"/>
      <c r="X205" s="72"/>
      <c r="Y205" s="72"/>
      <c r="Z205" s="72"/>
    </row>
    <row r="206" spans="1:26" ht="13">
      <c r="A206" s="70">
        <f ca="1">IFERROR(__xludf.DUMMYFUNCTION("""COMPUTED_VALUE"""),2)</f>
        <v>2</v>
      </c>
      <c r="B206" s="71" t="str">
        <f ca="1">IFERROR(__xludf.DUMMYFUNCTION("""COMPUTED_VALUE"""),"I.E. INTEGRADO DE SOACHA")</f>
        <v>I.E. INTEGRADO DE SOACHA</v>
      </c>
      <c r="C206" s="70">
        <f ca="1">IFERROR(__xludf.DUMMYFUNCTION("""COMPUTED_VALUE"""),1)</f>
        <v>1</v>
      </c>
      <c r="D206" s="70">
        <f ca="1">IFERROR(__xludf.DUMMYFUNCTION("""COMPUTED_VALUE"""),0)</f>
        <v>0</v>
      </c>
      <c r="E206" s="70">
        <f ca="1">IFERROR(__xludf.DUMMYFUNCTION("""COMPUTED_VALUE"""),0)</f>
        <v>0</v>
      </c>
      <c r="F206" s="70">
        <f ca="1">IFERROR(__xludf.DUMMYFUNCTION("""COMPUTED_VALUE"""),61)</f>
        <v>61</v>
      </c>
      <c r="G206" s="70">
        <f ca="1">IFERROR(__xludf.DUMMYFUNCTION("""COMPUTED_VALUE"""),72)</f>
        <v>72</v>
      </c>
      <c r="H206" s="70">
        <f ca="1">IFERROR(__xludf.DUMMYFUNCTION("""COMPUTED_VALUE"""),1)</f>
        <v>1</v>
      </c>
      <c r="I206" s="70">
        <f ca="1">IFERROR(__xludf.DUMMYFUNCTION("""COMPUTED_VALUE"""),12)</f>
        <v>12</v>
      </c>
      <c r="J206" s="70">
        <f ca="1">IFERROR(__xludf.DUMMYFUNCTION("""COMPUTED_VALUE"""),168)</f>
        <v>168</v>
      </c>
      <c r="K206" s="70">
        <f ca="1">IFERROR(__xludf.DUMMYFUNCTION("""COMPUTED_VALUE"""),9)</f>
        <v>9</v>
      </c>
      <c r="L206" s="70">
        <f ca="1">IFERROR(__xludf.DUMMYFUNCTION("""COMPUTED_VALUE"""),6)</f>
        <v>6</v>
      </c>
      <c r="M206" s="70">
        <f ca="1">IFERROR(__xludf.DUMMYFUNCTION("""COMPUTED_VALUE"""),7)</f>
        <v>7</v>
      </c>
      <c r="N206" s="72"/>
      <c r="O206" s="72"/>
      <c r="P206" s="72"/>
      <c r="Q206" s="72"/>
      <c r="R206" s="72"/>
      <c r="S206" s="72"/>
      <c r="T206" s="72"/>
      <c r="U206" s="72"/>
      <c r="V206" s="72"/>
      <c r="W206" s="72"/>
      <c r="X206" s="72"/>
      <c r="Y206" s="72"/>
      <c r="Z206" s="72"/>
    </row>
    <row r="207" spans="1:26" ht="13">
      <c r="A207" s="70">
        <f ca="1">IFERROR(__xludf.DUMMYFUNCTION("""COMPUTED_VALUE"""),2)</f>
        <v>2</v>
      </c>
      <c r="B207" s="71" t="str">
        <f ca="1">IFERROR(__xludf.DUMMYFUNCTION("""COMPUTED_VALUE"""),"I.E. INTEGRADO DE SOACHA")</f>
        <v>I.E. INTEGRADO DE SOACHA</v>
      </c>
      <c r="C207" s="70">
        <f ca="1">IFERROR(__xludf.DUMMYFUNCTION("""COMPUTED_VALUE"""),2)</f>
        <v>2</v>
      </c>
      <c r="D207" s="70">
        <f ca="1">IFERROR(__xludf.DUMMYFUNCTION("""COMPUTED_VALUE"""),0)</f>
        <v>0</v>
      </c>
      <c r="E207" s="70">
        <f ca="1">IFERROR(__xludf.DUMMYFUNCTION("""COMPUTED_VALUE"""),0)</f>
        <v>0</v>
      </c>
      <c r="F207" s="70">
        <f ca="1">IFERROR(__xludf.DUMMYFUNCTION("""COMPUTED_VALUE"""),93)</f>
        <v>93</v>
      </c>
      <c r="G207" s="70">
        <f ca="1">IFERROR(__xludf.DUMMYFUNCTION("""COMPUTED_VALUE"""),108)</f>
        <v>108</v>
      </c>
      <c r="H207" s="70">
        <f ca="1">IFERROR(__xludf.DUMMYFUNCTION("""COMPUTED_VALUE"""),0)</f>
        <v>0</v>
      </c>
      <c r="I207" s="70">
        <f ca="1">IFERROR(__xludf.DUMMYFUNCTION("""COMPUTED_VALUE"""),11)</f>
        <v>11</v>
      </c>
      <c r="J207" s="70">
        <f ca="1">IFERROR(__xludf.DUMMYFUNCTION("""COMPUTED_VALUE"""),246)</f>
        <v>246</v>
      </c>
      <c r="K207" s="70">
        <f ca="1">IFERROR(__xludf.DUMMYFUNCTION("""COMPUTED_VALUE"""),12)</f>
        <v>12</v>
      </c>
      <c r="L207" s="70">
        <f ca="1">IFERROR(__xludf.DUMMYFUNCTION("""COMPUTED_VALUE"""),5)</f>
        <v>5</v>
      </c>
      <c r="M207" s="70">
        <f ca="1">IFERROR(__xludf.DUMMYFUNCTION("""COMPUTED_VALUE"""),17)</f>
        <v>17</v>
      </c>
      <c r="N207" s="72"/>
      <c r="O207" s="72"/>
      <c r="P207" s="72"/>
      <c r="Q207" s="72"/>
      <c r="R207" s="72"/>
      <c r="S207" s="72"/>
      <c r="T207" s="72"/>
      <c r="U207" s="72"/>
      <c r="V207" s="72"/>
      <c r="W207" s="72"/>
      <c r="X207" s="72"/>
      <c r="Y207" s="72"/>
      <c r="Z207" s="72"/>
    </row>
    <row r="208" spans="1:26" ht="13">
      <c r="A208" s="70">
        <f ca="1">IFERROR(__xludf.DUMMYFUNCTION("""COMPUTED_VALUE"""),2)</f>
        <v>2</v>
      </c>
      <c r="B208" s="71" t="str">
        <f ca="1">IFERROR(__xludf.DUMMYFUNCTION("""COMPUTED_VALUE"""),"I.E. INTEGRADO DE SOACHA")</f>
        <v>I.E. INTEGRADO DE SOACHA</v>
      </c>
      <c r="C208" s="70">
        <f ca="1">IFERROR(__xludf.DUMMYFUNCTION("""COMPUTED_VALUE"""),3)</f>
        <v>3</v>
      </c>
      <c r="D208" s="70">
        <f ca="1">IFERROR(__xludf.DUMMYFUNCTION("""COMPUTED_VALUE"""),0)</f>
        <v>0</v>
      </c>
      <c r="E208" s="70">
        <f ca="1">IFERROR(__xludf.DUMMYFUNCTION("""COMPUTED_VALUE"""),0)</f>
        <v>0</v>
      </c>
      <c r="F208" s="70">
        <f ca="1">IFERROR(__xludf.DUMMYFUNCTION("""COMPUTED_VALUE"""),58)</f>
        <v>58</v>
      </c>
      <c r="G208" s="70">
        <f ca="1">IFERROR(__xludf.DUMMYFUNCTION("""COMPUTED_VALUE"""),78)</f>
        <v>78</v>
      </c>
      <c r="H208" s="70">
        <f ca="1">IFERROR(__xludf.DUMMYFUNCTION("""COMPUTED_VALUE"""),2)</f>
        <v>2</v>
      </c>
      <c r="I208" s="70">
        <f ca="1">IFERROR(__xludf.DUMMYFUNCTION("""COMPUTED_VALUE"""),8)</f>
        <v>8</v>
      </c>
      <c r="J208" s="70">
        <f ca="1">IFERROR(__xludf.DUMMYFUNCTION("""COMPUTED_VALUE"""),190)</f>
        <v>190</v>
      </c>
      <c r="K208" s="70">
        <f ca="1">IFERROR(__xludf.DUMMYFUNCTION("""COMPUTED_VALUE"""),18)</f>
        <v>18</v>
      </c>
      <c r="L208" s="70">
        <f ca="1">IFERROR(__xludf.DUMMYFUNCTION("""COMPUTED_VALUE"""),11)</f>
        <v>11</v>
      </c>
      <c r="M208" s="70">
        <f ca="1">IFERROR(__xludf.DUMMYFUNCTION("""COMPUTED_VALUE"""),15)</f>
        <v>15</v>
      </c>
      <c r="N208" s="72"/>
      <c r="O208" s="72"/>
      <c r="P208" s="72"/>
      <c r="Q208" s="72"/>
      <c r="R208" s="72"/>
      <c r="S208" s="72"/>
      <c r="T208" s="72"/>
      <c r="U208" s="72"/>
      <c r="V208" s="72"/>
      <c r="W208" s="72"/>
      <c r="X208" s="72"/>
      <c r="Y208" s="72"/>
      <c r="Z208" s="72"/>
    </row>
    <row r="209" spans="1:26" ht="13">
      <c r="A209" s="70">
        <f ca="1">IFERROR(__xludf.DUMMYFUNCTION("""COMPUTED_VALUE"""),2)</f>
        <v>2</v>
      </c>
      <c r="B209" s="71" t="str">
        <f ca="1">IFERROR(__xludf.DUMMYFUNCTION("""COMPUTED_VALUE"""),"I.E. INTEGRADO DE SOACHA")</f>
        <v>I.E. INTEGRADO DE SOACHA</v>
      </c>
      <c r="C209" s="70">
        <f ca="1">IFERROR(__xludf.DUMMYFUNCTION("""COMPUTED_VALUE"""),4)</f>
        <v>4</v>
      </c>
      <c r="D209" s="70">
        <f ca="1">IFERROR(__xludf.DUMMYFUNCTION("""COMPUTED_VALUE"""),0)</f>
        <v>0</v>
      </c>
      <c r="E209" s="70">
        <f ca="1">IFERROR(__xludf.DUMMYFUNCTION("""COMPUTED_VALUE"""),0)</f>
        <v>0</v>
      </c>
      <c r="F209" s="70">
        <f ca="1">IFERROR(__xludf.DUMMYFUNCTION("""COMPUTED_VALUE"""),60)</f>
        <v>60</v>
      </c>
      <c r="G209" s="70">
        <f ca="1">IFERROR(__xludf.DUMMYFUNCTION("""COMPUTED_VALUE"""),77)</f>
        <v>77</v>
      </c>
      <c r="H209" s="70">
        <f ca="1">IFERROR(__xludf.DUMMYFUNCTION("""COMPUTED_VALUE"""),1)</f>
        <v>1</v>
      </c>
      <c r="I209" s="70">
        <f ca="1">IFERROR(__xludf.DUMMYFUNCTION("""COMPUTED_VALUE"""),10)</f>
        <v>10</v>
      </c>
      <c r="J209" s="70">
        <f ca="1">IFERROR(__xludf.DUMMYFUNCTION("""COMPUTED_VALUE"""),189)</f>
        <v>189</v>
      </c>
      <c r="K209" s="70">
        <f ca="1">IFERROR(__xludf.DUMMYFUNCTION("""COMPUTED_VALUE"""),17)</f>
        <v>17</v>
      </c>
      <c r="L209" s="70">
        <f ca="1">IFERROR(__xludf.DUMMYFUNCTION("""COMPUTED_VALUE"""),6)</f>
        <v>6</v>
      </c>
      <c r="M209" s="70">
        <f ca="1">IFERROR(__xludf.DUMMYFUNCTION("""COMPUTED_VALUE"""),18)</f>
        <v>18</v>
      </c>
      <c r="N209" s="72"/>
      <c r="O209" s="72"/>
      <c r="P209" s="72"/>
      <c r="Q209" s="72"/>
      <c r="R209" s="72"/>
      <c r="S209" s="72"/>
      <c r="T209" s="72"/>
      <c r="U209" s="72"/>
      <c r="V209" s="72"/>
      <c r="W209" s="72"/>
      <c r="X209" s="72"/>
      <c r="Y209" s="72"/>
      <c r="Z209" s="72"/>
    </row>
    <row r="210" spans="1:26" ht="13">
      <c r="A210" s="70">
        <f ca="1">IFERROR(__xludf.DUMMYFUNCTION("""COMPUTED_VALUE"""),2)</f>
        <v>2</v>
      </c>
      <c r="B210" s="71" t="str">
        <f ca="1">IFERROR(__xludf.DUMMYFUNCTION("""COMPUTED_VALUE"""),"I.E. INTEGRADO DE SOACHA")</f>
        <v>I.E. INTEGRADO DE SOACHA</v>
      </c>
      <c r="C210" s="70">
        <f ca="1">IFERROR(__xludf.DUMMYFUNCTION("""COMPUTED_VALUE"""),5)</f>
        <v>5</v>
      </c>
      <c r="D210" s="70">
        <f ca="1">IFERROR(__xludf.DUMMYFUNCTION("""COMPUTED_VALUE"""),0)</f>
        <v>0</v>
      </c>
      <c r="E210" s="70">
        <f ca="1">IFERROR(__xludf.DUMMYFUNCTION("""COMPUTED_VALUE"""),0)</f>
        <v>0</v>
      </c>
      <c r="F210" s="70">
        <f ca="1">IFERROR(__xludf.DUMMYFUNCTION("""COMPUTED_VALUE"""),77)</f>
        <v>77</v>
      </c>
      <c r="G210" s="70">
        <f ca="1">IFERROR(__xludf.DUMMYFUNCTION("""COMPUTED_VALUE"""),93)</f>
        <v>93</v>
      </c>
      <c r="H210" s="70">
        <f ca="1">IFERROR(__xludf.DUMMYFUNCTION("""COMPUTED_VALUE"""),2)</f>
        <v>2</v>
      </c>
      <c r="I210" s="70">
        <f ca="1">IFERROR(__xludf.DUMMYFUNCTION("""COMPUTED_VALUE"""),13)</f>
        <v>13</v>
      </c>
      <c r="J210" s="70">
        <f ca="1">IFERROR(__xludf.DUMMYFUNCTION("""COMPUTED_VALUE"""),213)</f>
        <v>213</v>
      </c>
      <c r="K210" s="70">
        <f ca="1">IFERROR(__xludf.DUMMYFUNCTION("""COMPUTED_VALUE"""),10)</f>
        <v>10</v>
      </c>
      <c r="L210" s="70">
        <f ca="1">IFERROR(__xludf.DUMMYFUNCTION("""COMPUTED_VALUE"""),8)</f>
        <v>8</v>
      </c>
      <c r="M210" s="70">
        <f ca="1">IFERROR(__xludf.DUMMYFUNCTION("""COMPUTED_VALUE"""),10)</f>
        <v>10</v>
      </c>
      <c r="N210" s="72"/>
      <c r="O210" s="72"/>
      <c r="P210" s="72"/>
      <c r="Q210" s="72"/>
      <c r="R210" s="72"/>
      <c r="S210" s="72"/>
      <c r="T210" s="72"/>
      <c r="U210" s="72"/>
      <c r="V210" s="72"/>
      <c r="W210" s="72"/>
      <c r="X210" s="72"/>
      <c r="Y210" s="72"/>
      <c r="Z210" s="72"/>
    </row>
    <row r="211" spans="1:26" ht="13">
      <c r="A211" s="70">
        <f ca="1">IFERROR(__xludf.DUMMYFUNCTION("""COMPUTED_VALUE"""),2)</f>
        <v>2</v>
      </c>
      <c r="B211" s="71" t="str">
        <f ca="1">IFERROR(__xludf.DUMMYFUNCTION("""COMPUTED_VALUE"""),"I.E. INTEGRADO DE SOACHA")</f>
        <v>I.E. INTEGRADO DE SOACHA</v>
      </c>
      <c r="C211" s="70">
        <f ca="1">IFERROR(__xludf.DUMMYFUNCTION("""COMPUTED_VALUE"""),6)</f>
        <v>6</v>
      </c>
      <c r="D211" s="70">
        <f ca="1">IFERROR(__xludf.DUMMYFUNCTION("""COMPUTED_VALUE"""),0)</f>
        <v>0</v>
      </c>
      <c r="E211" s="70">
        <f ca="1">IFERROR(__xludf.DUMMYFUNCTION("""COMPUTED_VALUE"""),0)</f>
        <v>0</v>
      </c>
      <c r="F211" s="70">
        <f ca="1">IFERROR(__xludf.DUMMYFUNCTION("""COMPUTED_VALUE"""),64)</f>
        <v>64</v>
      </c>
      <c r="G211" s="70">
        <f ca="1">IFERROR(__xludf.DUMMYFUNCTION("""COMPUTED_VALUE"""),79)</f>
        <v>79</v>
      </c>
      <c r="H211" s="70">
        <f ca="1">IFERROR(__xludf.DUMMYFUNCTION("""COMPUTED_VALUE"""),1)</f>
        <v>1</v>
      </c>
      <c r="I211" s="70">
        <f ca="1">IFERROR(__xludf.DUMMYFUNCTION("""COMPUTED_VALUE"""),6)</f>
        <v>6</v>
      </c>
      <c r="J211" s="70">
        <f ca="1">IFERROR(__xludf.DUMMYFUNCTION("""COMPUTED_VALUE"""),172)</f>
        <v>172</v>
      </c>
      <c r="K211" s="70">
        <f ca="1">IFERROR(__xludf.DUMMYFUNCTION("""COMPUTED_VALUE"""),12)</f>
        <v>12</v>
      </c>
      <c r="L211" s="70">
        <f ca="1">IFERROR(__xludf.DUMMYFUNCTION("""COMPUTED_VALUE"""),4)</f>
        <v>4</v>
      </c>
      <c r="M211" s="70">
        <f ca="1">IFERROR(__xludf.DUMMYFUNCTION("""COMPUTED_VALUE"""),6)</f>
        <v>6</v>
      </c>
      <c r="N211" s="72"/>
      <c r="O211" s="72"/>
      <c r="P211" s="72"/>
      <c r="Q211" s="72"/>
      <c r="R211" s="72"/>
      <c r="S211" s="72"/>
      <c r="T211" s="72"/>
      <c r="U211" s="72"/>
      <c r="V211" s="72"/>
      <c r="W211" s="72"/>
      <c r="X211" s="72"/>
      <c r="Y211" s="72"/>
      <c r="Z211" s="72"/>
    </row>
    <row r="212" spans="1:26" ht="13">
      <c r="A212" s="70">
        <f ca="1">IFERROR(__xludf.DUMMYFUNCTION("""COMPUTED_VALUE"""),2)</f>
        <v>2</v>
      </c>
      <c r="B212" s="71" t="str">
        <f ca="1">IFERROR(__xludf.DUMMYFUNCTION("""COMPUTED_VALUE"""),"I.E. INTEGRADO DE SOACHA")</f>
        <v>I.E. INTEGRADO DE SOACHA</v>
      </c>
      <c r="C212" s="70">
        <f ca="1">IFERROR(__xludf.DUMMYFUNCTION("""COMPUTED_VALUE"""),7)</f>
        <v>7</v>
      </c>
      <c r="D212" s="70">
        <f ca="1">IFERROR(__xludf.DUMMYFUNCTION("""COMPUTED_VALUE"""),0)</f>
        <v>0</v>
      </c>
      <c r="E212" s="70">
        <f ca="1">IFERROR(__xludf.DUMMYFUNCTION("""COMPUTED_VALUE"""),0)</f>
        <v>0</v>
      </c>
      <c r="F212" s="70">
        <f ca="1">IFERROR(__xludf.DUMMYFUNCTION("""COMPUTED_VALUE"""),86)</f>
        <v>86</v>
      </c>
      <c r="G212" s="70">
        <f ca="1">IFERROR(__xludf.DUMMYFUNCTION("""COMPUTED_VALUE"""),118)</f>
        <v>118</v>
      </c>
      <c r="H212" s="70">
        <f ca="1">IFERROR(__xludf.DUMMYFUNCTION("""COMPUTED_VALUE"""),0)</f>
        <v>0</v>
      </c>
      <c r="I212" s="70">
        <f ca="1">IFERROR(__xludf.DUMMYFUNCTION("""COMPUTED_VALUE"""),10)</f>
        <v>10</v>
      </c>
      <c r="J212" s="70">
        <f ca="1">IFERROR(__xludf.DUMMYFUNCTION("""COMPUTED_VALUE"""),241)</f>
        <v>241</v>
      </c>
      <c r="K212" s="70">
        <f ca="1">IFERROR(__xludf.DUMMYFUNCTION("""COMPUTED_VALUE"""),14)</f>
        <v>14</v>
      </c>
      <c r="L212" s="70">
        <f ca="1">IFERROR(__xludf.DUMMYFUNCTION("""COMPUTED_VALUE"""),6)</f>
        <v>6</v>
      </c>
      <c r="M212" s="70">
        <f ca="1">IFERROR(__xludf.DUMMYFUNCTION("""COMPUTED_VALUE"""),7)</f>
        <v>7</v>
      </c>
      <c r="N212" s="72"/>
      <c r="O212" s="72"/>
      <c r="P212" s="72"/>
      <c r="Q212" s="72"/>
      <c r="R212" s="72"/>
      <c r="S212" s="72"/>
      <c r="T212" s="72"/>
      <c r="U212" s="72"/>
      <c r="V212" s="72"/>
      <c r="W212" s="72"/>
      <c r="X212" s="72"/>
      <c r="Y212" s="72"/>
      <c r="Z212" s="72"/>
    </row>
    <row r="213" spans="1:26" ht="13">
      <c r="A213" s="70">
        <f ca="1">IFERROR(__xludf.DUMMYFUNCTION("""COMPUTED_VALUE"""),2)</f>
        <v>2</v>
      </c>
      <c r="B213" s="71" t="str">
        <f ca="1">IFERROR(__xludf.DUMMYFUNCTION("""COMPUTED_VALUE"""),"I.E. INTEGRADO DE SOACHA")</f>
        <v>I.E. INTEGRADO DE SOACHA</v>
      </c>
      <c r="C213" s="70">
        <f ca="1">IFERROR(__xludf.DUMMYFUNCTION("""COMPUTED_VALUE"""),8)</f>
        <v>8</v>
      </c>
      <c r="D213" s="70">
        <f ca="1">IFERROR(__xludf.DUMMYFUNCTION("""COMPUTED_VALUE"""),0)</f>
        <v>0</v>
      </c>
      <c r="E213" s="70">
        <f ca="1">IFERROR(__xludf.DUMMYFUNCTION("""COMPUTED_VALUE"""),0)</f>
        <v>0</v>
      </c>
      <c r="F213" s="70">
        <f ca="1">IFERROR(__xludf.DUMMYFUNCTION("""COMPUTED_VALUE"""),72)</f>
        <v>72</v>
      </c>
      <c r="G213" s="70">
        <f ca="1">IFERROR(__xludf.DUMMYFUNCTION("""COMPUTED_VALUE"""),102)</f>
        <v>102</v>
      </c>
      <c r="H213" s="70">
        <f ca="1">IFERROR(__xludf.DUMMYFUNCTION("""COMPUTED_VALUE"""),0)</f>
        <v>0</v>
      </c>
      <c r="I213" s="70">
        <f ca="1">IFERROR(__xludf.DUMMYFUNCTION("""COMPUTED_VALUE"""),12)</f>
        <v>12</v>
      </c>
      <c r="J213" s="70">
        <f ca="1">IFERROR(__xludf.DUMMYFUNCTION("""COMPUTED_VALUE"""),220)</f>
        <v>220</v>
      </c>
      <c r="K213" s="70">
        <f ca="1">IFERROR(__xludf.DUMMYFUNCTION("""COMPUTED_VALUE"""),20)</f>
        <v>20</v>
      </c>
      <c r="L213" s="70">
        <f ca="1">IFERROR(__xludf.DUMMYFUNCTION("""COMPUTED_VALUE"""),5)</f>
        <v>5</v>
      </c>
      <c r="M213" s="70">
        <f ca="1">IFERROR(__xludf.DUMMYFUNCTION("""COMPUTED_VALUE"""),9)</f>
        <v>9</v>
      </c>
      <c r="N213" s="72"/>
      <c r="O213" s="72"/>
      <c r="P213" s="72"/>
      <c r="Q213" s="72"/>
      <c r="R213" s="72"/>
      <c r="S213" s="72"/>
      <c r="T213" s="72"/>
      <c r="U213" s="72"/>
      <c r="V213" s="72"/>
      <c r="W213" s="72"/>
      <c r="X213" s="72"/>
      <c r="Y213" s="72"/>
      <c r="Z213" s="72"/>
    </row>
    <row r="214" spans="1:26" ht="13">
      <c r="A214" s="70">
        <f ca="1">IFERROR(__xludf.DUMMYFUNCTION("""COMPUTED_VALUE"""),2)</f>
        <v>2</v>
      </c>
      <c r="B214" s="71" t="str">
        <f ca="1">IFERROR(__xludf.DUMMYFUNCTION("""COMPUTED_VALUE"""),"I.E. INTEGRADO DE SOACHA")</f>
        <v>I.E. INTEGRADO DE SOACHA</v>
      </c>
      <c r="C214" s="70">
        <f ca="1">IFERROR(__xludf.DUMMYFUNCTION("""COMPUTED_VALUE"""),9)</f>
        <v>9</v>
      </c>
      <c r="D214" s="70">
        <f ca="1">IFERROR(__xludf.DUMMYFUNCTION("""COMPUTED_VALUE"""),0)</f>
        <v>0</v>
      </c>
      <c r="E214" s="70">
        <f ca="1">IFERROR(__xludf.DUMMYFUNCTION("""COMPUTED_VALUE"""),0)</f>
        <v>0</v>
      </c>
      <c r="F214" s="70">
        <f ca="1">IFERROR(__xludf.DUMMYFUNCTION("""COMPUTED_VALUE"""),80)</f>
        <v>80</v>
      </c>
      <c r="G214" s="70">
        <f ca="1">IFERROR(__xludf.DUMMYFUNCTION("""COMPUTED_VALUE"""),132)</f>
        <v>132</v>
      </c>
      <c r="H214" s="70">
        <f ca="1">IFERROR(__xludf.DUMMYFUNCTION("""COMPUTED_VALUE"""),0)</f>
        <v>0</v>
      </c>
      <c r="I214" s="70">
        <f ca="1">IFERROR(__xludf.DUMMYFUNCTION("""COMPUTED_VALUE"""),11)</f>
        <v>11</v>
      </c>
      <c r="J214" s="70">
        <f ca="1">IFERROR(__xludf.DUMMYFUNCTION("""COMPUTED_VALUE"""),247)</f>
        <v>247</v>
      </c>
      <c r="K214" s="70">
        <f ca="1">IFERROR(__xludf.DUMMYFUNCTION("""COMPUTED_VALUE"""),10)</f>
        <v>10</v>
      </c>
      <c r="L214" s="70">
        <f ca="1">IFERROR(__xludf.DUMMYFUNCTION("""COMPUTED_VALUE"""),11)</f>
        <v>11</v>
      </c>
      <c r="M214" s="70">
        <f ca="1">IFERROR(__xludf.DUMMYFUNCTION("""COMPUTED_VALUE"""),3)</f>
        <v>3</v>
      </c>
      <c r="N214" s="72"/>
      <c r="O214" s="72"/>
      <c r="P214" s="72"/>
      <c r="Q214" s="72"/>
      <c r="R214" s="72"/>
      <c r="S214" s="72"/>
      <c r="T214" s="72"/>
      <c r="U214" s="72"/>
      <c r="V214" s="72"/>
      <c r="W214" s="72"/>
      <c r="X214" s="72"/>
      <c r="Y214" s="72"/>
      <c r="Z214" s="72"/>
    </row>
    <row r="215" spans="1:26" ht="13">
      <c r="A215" s="70">
        <f ca="1">IFERROR(__xludf.DUMMYFUNCTION("""COMPUTED_VALUE"""),2)</f>
        <v>2</v>
      </c>
      <c r="B215" s="71" t="str">
        <f ca="1">IFERROR(__xludf.DUMMYFUNCTION("""COMPUTED_VALUE"""),"I.E. INTEGRADO DE SOACHA")</f>
        <v>I.E. INTEGRADO DE SOACHA</v>
      </c>
      <c r="C215" s="70">
        <f ca="1">IFERROR(__xludf.DUMMYFUNCTION("""COMPUTED_VALUE"""),10)</f>
        <v>10</v>
      </c>
      <c r="D215" s="70">
        <f ca="1">IFERROR(__xludf.DUMMYFUNCTION("""COMPUTED_VALUE"""),0)</f>
        <v>0</v>
      </c>
      <c r="E215" s="70">
        <f ca="1">IFERROR(__xludf.DUMMYFUNCTION("""COMPUTED_VALUE"""),0)</f>
        <v>0</v>
      </c>
      <c r="F215" s="70">
        <f ca="1">IFERROR(__xludf.DUMMYFUNCTION("""COMPUTED_VALUE"""),83)</f>
        <v>83</v>
      </c>
      <c r="G215" s="70">
        <f ca="1">IFERROR(__xludf.DUMMYFUNCTION("""COMPUTED_VALUE"""),104)</f>
        <v>104</v>
      </c>
      <c r="H215" s="70">
        <f ca="1">IFERROR(__xludf.DUMMYFUNCTION("""COMPUTED_VALUE"""),2)</f>
        <v>2</v>
      </c>
      <c r="I215" s="70">
        <f ca="1">IFERROR(__xludf.DUMMYFUNCTION("""COMPUTED_VALUE"""),13)</f>
        <v>13</v>
      </c>
      <c r="J215" s="70">
        <f ca="1">IFERROR(__xludf.DUMMYFUNCTION("""COMPUTED_VALUE"""),230)</f>
        <v>230</v>
      </c>
      <c r="K215" s="70">
        <f ca="1">IFERROR(__xludf.DUMMYFUNCTION("""COMPUTED_VALUE"""),16)</f>
        <v>16</v>
      </c>
      <c r="L215" s="70">
        <f ca="1">IFERROR(__xludf.DUMMYFUNCTION("""COMPUTED_VALUE"""),7)</f>
        <v>7</v>
      </c>
      <c r="M215" s="70">
        <f ca="1">IFERROR(__xludf.DUMMYFUNCTION("""COMPUTED_VALUE"""),5)</f>
        <v>5</v>
      </c>
      <c r="N215" s="72"/>
      <c r="O215" s="72"/>
      <c r="P215" s="72"/>
      <c r="Q215" s="72"/>
      <c r="R215" s="72"/>
      <c r="S215" s="72"/>
      <c r="T215" s="72"/>
      <c r="U215" s="72"/>
      <c r="V215" s="72"/>
      <c r="W215" s="72"/>
      <c r="X215" s="72"/>
      <c r="Y215" s="72"/>
      <c r="Z215" s="72"/>
    </row>
    <row r="216" spans="1:26" ht="13">
      <c r="A216" s="70">
        <f ca="1">IFERROR(__xludf.DUMMYFUNCTION("""COMPUTED_VALUE"""),2)</f>
        <v>2</v>
      </c>
      <c r="B216" s="71" t="str">
        <f ca="1">IFERROR(__xludf.DUMMYFUNCTION("""COMPUTED_VALUE"""),"I.E. INTEGRADO DE SOACHA")</f>
        <v>I.E. INTEGRADO DE SOACHA</v>
      </c>
      <c r="C216" s="70">
        <f ca="1">IFERROR(__xludf.DUMMYFUNCTION("""COMPUTED_VALUE"""),11)</f>
        <v>11</v>
      </c>
      <c r="D216" s="70">
        <f ca="1">IFERROR(__xludf.DUMMYFUNCTION("""COMPUTED_VALUE"""),0)</f>
        <v>0</v>
      </c>
      <c r="E216" s="70">
        <f ca="1">IFERROR(__xludf.DUMMYFUNCTION("""COMPUTED_VALUE"""),0)</f>
        <v>0</v>
      </c>
      <c r="F216" s="70">
        <f ca="1">IFERROR(__xludf.DUMMYFUNCTION("""COMPUTED_VALUE"""),81)</f>
        <v>81</v>
      </c>
      <c r="G216" s="70">
        <f ca="1">IFERROR(__xludf.DUMMYFUNCTION("""COMPUTED_VALUE"""),92)</f>
        <v>92</v>
      </c>
      <c r="H216" s="70">
        <f ca="1">IFERROR(__xludf.DUMMYFUNCTION("""COMPUTED_VALUE"""),1)</f>
        <v>1</v>
      </c>
      <c r="I216" s="70">
        <f ca="1">IFERROR(__xludf.DUMMYFUNCTION("""COMPUTED_VALUE"""),10)</f>
        <v>10</v>
      </c>
      <c r="J216" s="70">
        <f ca="1">IFERROR(__xludf.DUMMYFUNCTION("""COMPUTED_VALUE"""),236)</f>
        <v>236</v>
      </c>
      <c r="K216" s="70">
        <f ca="1">IFERROR(__xludf.DUMMYFUNCTION("""COMPUTED_VALUE"""),29)</f>
        <v>29</v>
      </c>
      <c r="L216" s="70">
        <f ca="1">IFERROR(__xludf.DUMMYFUNCTION("""COMPUTED_VALUE"""),11)</f>
        <v>11</v>
      </c>
      <c r="M216" s="70">
        <f ca="1">IFERROR(__xludf.DUMMYFUNCTION("""COMPUTED_VALUE"""),12)</f>
        <v>12</v>
      </c>
      <c r="N216" s="72"/>
      <c r="O216" s="72"/>
      <c r="P216" s="72"/>
      <c r="Q216" s="72"/>
      <c r="R216" s="72"/>
      <c r="S216" s="72"/>
      <c r="T216" s="72"/>
      <c r="U216" s="72"/>
      <c r="V216" s="72"/>
      <c r="W216" s="72"/>
      <c r="X216" s="72"/>
      <c r="Y216" s="72"/>
      <c r="Z216" s="72"/>
    </row>
    <row r="217" spans="1:26" ht="13">
      <c r="A217" s="70">
        <f ca="1">IFERROR(__xludf.DUMMYFUNCTION("""COMPUTED_VALUE"""),2)</f>
        <v>2</v>
      </c>
      <c r="B217" s="71" t="str">
        <f ca="1">IFERROR(__xludf.DUMMYFUNCTION("""COMPUTED_VALUE"""),"I.E. INTEGRADO DE SOACHA")</f>
        <v>I.E. INTEGRADO DE SOACHA</v>
      </c>
      <c r="C217" s="70">
        <f ca="1">IFERROR(__xludf.DUMMYFUNCTION("""COMPUTED_VALUE"""),12)</f>
        <v>12</v>
      </c>
      <c r="D217" s="70">
        <f ca="1">IFERROR(__xludf.DUMMYFUNCTION("""COMPUTED_VALUE"""),0)</f>
        <v>0</v>
      </c>
      <c r="E217" s="70">
        <f ca="1">IFERROR(__xludf.DUMMYFUNCTION("""COMPUTED_VALUE"""),0)</f>
        <v>0</v>
      </c>
      <c r="F217" s="70">
        <f ca="1">IFERROR(__xludf.DUMMYFUNCTION("""COMPUTED_VALUE"""),96)</f>
        <v>96</v>
      </c>
      <c r="G217" s="70">
        <f ca="1">IFERROR(__xludf.DUMMYFUNCTION("""COMPUTED_VALUE"""),92)</f>
        <v>92</v>
      </c>
      <c r="H217" s="70">
        <f ca="1">IFERROR(__xludf.DUMMYFUNCTION("""COMPUTED_VALUE"""),4)</f>
        <v>4</v>
      </c>
      <c r="I217" s="70">
        <f ca="1">IFERROR(__xludf.DUMMYFUNCTION("""COMPUTED_VALUE"""),10)</f>
        <v>10</v>
      </c>
      <c r="J217" s="70">
        <f ca="1">IFERROR(__xludf.DUMMYFUNCTION("""COMPUTED_VALUE"""),235)</f>
        <v>235</v>
      </c>
      <c r="K217" s="70">
        <f ca="1">IFERROR(__xludf.DUMMYFUNCTION("""COMPUTED_VALUE"""),20)</f>
        <v>20</v>
      </c>
      <c r="L217" s="70">
        <f ca="1">IFERROR(__xludf.DUMMYFUNCTION("""COMPUTED_VALUE"""),9)</f>
        <v>9</v>
      </c>
      <c r="M217" s="70">
        <f ca="1">IFERROR(__xludf.DUMMYFUNCTION("""COMPUTED_VALUE"""),4)</f>
        <v>4</v>
      </c>
      <c r="N217" s="72"/>
      <c r="O217" s="72"/>
      <c r="P217" s="72"/>
      <c r="Q217" s="72"/>
      <c r="R217" s="72"/>
      <c r="S217" s="72"/>
      <c r="T217" s="72"/>
      <c r="U217" s="72"/>
      <c r="V217" s="72"/>
      <c r="W217" s="72"/>
      <c r="X217" s="72"/>
      <c r="Y217" s="72"/>
      <c r="Z217" s="72"/>
    </row>
    <row r="218" spans="1:26" ht="13">
      <c r="A218" s="70">
        <f ca="1">IFERROR(__xludf.DUMMYFUNCTION("""COMPUTED_VALUE"""),2)</f>
        <v>2</v>
      </c>
      <c r="B218" s="71" t="str">
        <f ca="1">IFERROR(__xludf.DUMMYFUNCTION("""COMPUTED_VALUE"""),"I.E. INTEGRADO DE SOACHA")</f>
        <v>I.E. INTEGRADO DE SOACHA</v>
      </c>
      <c r="C218" s="70">
        <f ca="1">IFERROR(__xludf.DUMMYFUNCTION("""COMPUTED_VALUE"""),13)</f>
        <v>13</v>
      </c>
      <c r="D218" s="70">
        <f ca="1">IFERROR(__xludf.DUMMYFUNCTION("""COMPUTED_VALUE"""),0)</f>
        <v>0</v>
      </c>
      <c r="E218" s="70">
        <f ca="1">IFERROR(__xludf.DUMMYFUNCTION("""COMPUTED_VALUE"""),0)</f>
        <v>0</v>
      </c>
      <c r="F218" s="70">
        <f ca="1">IFERROR(__xludf.DUMMYFUNCTION("""COMPUTED_VALUE"""),102)</f>
        <v>102</v>
      </c>
      <c r="G218" s="70">
        <f ca="1">IFERROR(__xludf.DUMMYFUNCTION("""COMPUTED_VALUE"""),104)</f>
        <v>104</v>
      </c>
      <c r="H218" s="70">
        <f ca="1">IFERROR(__xludf.DUMMYFUNCTION("""COMPUTED_VALUE"""),2)</f>
        <v>2</v>
      </c>
      <c r="I218" s="70">
        <f ca="1">IFERROR(__xludf.DUMMYFUNCTION("""COMPUTED_VALUE"""),8)</f>
        <v>8</v>
      </c>
      <c r="J218" s="70">
        <f ca="1">IFERROR(__xludf.DUMMYFUNCTION("""COMPUTED_VALUE"""),265)</f>
        <v>265</v>
      </c>
      <c r="K218" s="70">
        <f ca="1">IFERROR(__xludf.DUMMYFUNCTION("""COMPUTED_VALUE"""),32)</f>
        <v>32</v>
      </c>
      <c r="L218" s="70">
        <f ca="1">IFERROR(__xludf.DUMMYFUNCTION("""COMPUTED_VALUE"""),16)</f>
        <v>16</v>
      </c>
      <c r="M218" s="70">
        <f ca="1">IFERROR(__xludf.DUMMYFUNCTION("""COMPUTED_VALUE"""),1)</f>
        <v>1</v>
      </c>
      <c r="N218" s="72"/>
      <c r="O218" s="72"/>
      <c r="P218" s="72"/>
      <c r="Q218" s="72"/>
      <c r="R218" s="72"/>
      <c r="S218" s="72"/>
      <c r="T218" s="72"/>
      <c r="U218" s="72"/>
      <c r="V218" s="72"/>
      <c r="W218" s="72"/>
      <c r="X218" s="72"/>
      <c r="Y218" s="72"/>
      <c r="Z218" s="72"/>
    </row>
    <row r="219" spans="1:26" ht="13">
      <c r="A219" s="70">
        <f ca="1">IFERROR(__xludf.DUMMYFUNCTION("""COMPUTED_VALUE"""),2)</f>
        <v>2</v>
      </c>
      <c r="B219" s="71" t="str">
        <f ca="1">IFERROR(__xludf.DUMMYFUNCTION("""COMPUTED_VALUE"""),"I.E. INTEGRADO DE SOACHA")</f>
        <v>I.E. INTEGRADO DE SOACHA</v>
      </c>
      <c r="C219" s="70">
        <f ca="1">IFERROR(__xludf.DUMMYFUNCTION("""COMPUTED_VALUE"""),14)</f>
        <v>14</v>
      </c>
      <c r="D219" s="70">
        <f ca="1">IFERROR(__xludf.DUMMYFUNCTION("""COMPUTED_VALUE"""),0)</f>
        <v>0</v>
      </c>
      <c r="E219" s="70">
        <f ca="1">IFERROR(__xludf.DUMMYFUNCTION("""COMPUTED_VALUE"""),0)</f>
        <v>0</v>
      </c>
      <c r="F219" s="70">
        <f ca="1">IFERROR(__xludf.DUMMYFUNCTION("""COMPUTED_VALUE"""),91)</f>
        <v>91</v>
      </c>
      <c r="G219" s="70">
        <f ca="1">IFERROR(__xludf.DUMMYFUNCTION("""COMPUTED_VALUE"""),103)</f>
        <v>103</v>
      </c>
      <c r="H219" s="70">
        <f ca="1">IFERROR(__xludf.DUMMYFUNCTION("""COMPUTED_VALUE"""),0)</f>
        <v>0</v>
      </c>
      <c r="I219" s="70">
        <f ca="1">IFERROR(__xludf.DUMMYFUNCTION("""COMPUTED_VALUE"""),13)</f>
        <v>13</v>
      </c>
      <c r="J219" s="70">
        <f ca="1">IFERROR(__xludf.DUMMYFUNCTION("""COMPUTED_VALUE"""),242)</f>
        <v>242</v>
      </c>
      <c r="K219" s="70">
        <f ca="1">IFERROR(__xludf.DUMMYFUNCTION("""COMPUTED_VALUE"""),25)</f>
        <v>25</v>
      </c>
      <c r="L219" s="70">
        <f ca="1">IFERROR(__xludf.DUMMYFUNCTION("""COMPUTED_VALUE"""),8)</f>
        <v>8</v>
      </c>
      <c r="M219" s="70">
        <f ca="1">IFERROR(__xludf.DUMMYFUNCTION("""COMPUTED_VALUE"""),2)</f>
        <v>2</v>
      </c>
      <c r="N219" s="72"/>
      <c r="O219" s="72"/>
      <c r="P219" s="72"/>
      <c r="Q219" s="72"/>
      <c r="R219" s="72"/>
      <c r="S219" s="72"/>
      <c r="T219" s="72"/>
      <c r="U219" s="72"/>
      <c r="V219" s="72"/>
      <c r="W219" s="72"/>
      <c r="X219" s="72"/>
      <c r="Y219" s="72"/>
      <c r="Z219" s="72"/>
    </row>
    <row r="220" spans="1:26" ht="13">
      <c r="A220" s="70">
        <f ca="1">IFERROR(__xludf.DUMMYFUNCTION("""COMPUTED_VALUE"""),2)</f>
        <v>2</v>
      </c>
      <c r="B220" s="71" t="str">
        <f ca="1">IFERROR(__xludf.DUMMYFUNCTION("""COMPUTED_VALUE"""),"I.E. INTEGRADO DE SOACHA")</f>
        <v>I.E. INTEGRADO DE SOACHA</v>
      </c>
      <c r="C220" s="70">
        <f ca="1">IFERROR(__xludf.DUMMYFUNCTION("""COMPUTED_VALUE"""),15)</f>
        <v>15</v>
      </c>
      <c r="D220" s="70">
        <f ca="1">IFERROR(__xludf.DUMMYFUNCTION("""COMPUTED_VALUE"""),0)</f>
        <v>0</v>
      </c>
      <c r="E220" s="70">
        <f ca="1">IFERROR(__xludf.DUMMYFUNCTION("""COMPUTED_VALUE"""),0)</f>
        <v>0</v>
      </c>
      <c r="F220" s="70">
        <f ca="1">IFERROR(__xludf.DUMMYFUNCTION("""COMPUTED_VALUE"""),109)</f>
        <v>109</v>
      </c>
      <c r="G220" s="70">
        <f ca="1">IFERROR(__xludf.DUMMYFUNCTION("""COMPUTED_VALUE"""),113)</f>
        <v>113</v>
      </c>
      <c r="H220" s="70">
        <f ca="1">IFERROR(__xludf.DUMMYFUNCTION("""COMPUTED_VALUE"""),0)</f>
        <v>0</v>
      </c>
      <c r="I220" s="70">
        <f ca="1">IFERROR(__xludf.DUMMYFUNCTION("""COMPUTED_VALUE"""),10)</f>
        <v>10</v>
      </c>
      <c r="J220" s="70">
        <f ca="1">IFERROR(__xludf.DUMMYFUNCTION("""COMPUTED_VALUE"""),256)</f>
        <v>256</v>
      </c>
      <c r="K220" s="70">
        <f ca="1">IFERROR(__xludf.DUMMYFUNCTION("""COMPUTED_VALUE"""),15)</f>
        <v>15</v>
      </c>
      <c r="L220" s="70">
        <f ca="1">IFERROR(__xludf.DUMMYFUNCTION("""COMPUTED_VALUE"""),5)</f>
        <v>5</v>
      </c>
      <c r="M220" s="70">
        <f ca="1">IFERROR(__xludf.DUMMYFUNCTION("""COMPUTED_VALUE"""),4)</f>
        <v>4</v>
      </c>
      <c r="N220" s="72"/>
      <c r="O220" s="72"/>
      <c r="P220" s="72"/>
      <c r="Q220" s="72"/>
      <c r="R220" s="72"/>
      <c r="S220" s="72"/>
      <c r="T220" s="72"/>
      <c r="U220" s="72"/>
      <c r="V220" s="72"/>
      <c r="W220" s="72"/>
      <c r="X220" s="72"/>
      <c r="Y220" s="72"/>
      <c r="Z220" s="72"/>
    </row>
    <row r="221" spans="1:26" ht="13">
      <c r="A221" s="70">
        <f ca="1">IFERROR(__xludf.DUMMYFUNCTION("""COMPUTED_VALUE"""),2)</f>
        <v>2</v>
      </c>
      <c r="B221" s="71" t="str">
        <f ca="1">IFERROR(__xludf.DUMMYFUNCTION("""COMPUTED_VALUE"""),"I.E. INTEGRADO DE SOACHA")</f>
        <v>I.E. INTEGRADO DE SOACHA</v>
      </c>
      <c r="C221" s="70">
        <f ca="1">IFERROR(__xludf.DUMMYFUNCTION("""COMPUTED_VALUE"""),16)</f>
        <v>16</v>
      </c>
      <c r="D221" s="70">
        <f ca="1">IFERROR(__xludf.DUMMYFUNCTION("""COMPUTED_VALUE"""),0)</f>
        <v>0</v>
      </c>
      <c r="E221" s="70">
        <f ca="1">IFERROR(__xludf.DUMMYFUNCTION("""COMPUTED_VALUE"""),0)</f>
        <v>0</v>
      </c>
      <c r="F221" s="70">
        <f ca="1">IFERROR(__xludf.DUMMYFUNCTION("""COMPUTED_VALUE"""),90)</f>
        <v>90</v>
      </c>
      <c r="G221" s="70">
        <f ca="1">IFERROR(__xludf.DUMMYFUNCTION("""COMPUTED_VALUE"""),87)</f>
        <v>87</v>
      </c>
      <c r="H221" s="70">
        <f ca="1">IFERROR(__xludf.DUMMYFUNCTION("""COMPUTED_VALUE"""),1)</f>
        <v>1</v>
      </c>
      <c r="I221" s="70">
        <f ca="1">IFERROR(__xludf.DUMMYFUNCTION("""COMPUTED_VALUE"""),8)</f>
        <v>8</v>
      </c>
      <c r="J221" s="70">
        <f ca="1">IFERROR(__xludf.DUMMYFUNCTION("""COMPUTED_VALUE"""),222)</f>
        <v>222</v>
      </c>
      <c r="K221" s="70">
        <f ca="1">IFERROR(__xludf.DUMMYFUNCTION("""COMPUTED_VALUE"""),30)</f>
        <v>30</v>
      </c>
      <c r="L221" s="70">
        <f ca="1">IFERROR(__xludf.DUMMYFUNCTION("""COMPUTED_VALUE"""),5)</f>
        <v>5</v>
      </c>
      <c r="M221" s="70">
        <f ca="1">IFERROR(__xludf.DUMMYFUNCTION("""COMPUTED_VALUE"""),1)</f>
        <v>1</v>
      </c>
      <c r="N221" s="72"/>
      <c r="O221" s="72"/>
      <c r="P221" s="72"/>
      <c r="Q221" s="72"/>
      <c r="R221" s="72"/>
      <c r="S221" s="72"/>
      <c r="T221" s="72"/>
      <c r="U221" s="72"/>
      <c r="V221" s="72"/>
      <c r="W221" s="72"/>
      <c r="X221" s="72"/>
      <c r="Y221" s="72"/>
      <c r="Z221" s="72"/>
    </row>
    <row r="222" spans="1:26" ht="13">
      <c r="A222" s="70">
        <f ca="1">IFERROR(__xludf.DUMMYFUNCTION("""COMPUTED_VALUE"""),2)</f>
        <v>2</v>
      </c>
      <c r="B222" s="71" t="str">
        <f ca="1">IFERROR(__xludf.DUMMYFUNCTION("""COMPUTED_VALUE"""),"I.E. INTEGRADO DE SOACHA")</f>
        <v>I.E. INTEGRADO DE SOACHA</v>
      </c>
      <c r="C222" s="70">
        <f ca="1">IFERROR(__xludf.DUMMYFUNCTION("""COMPUTED_VALUE"""),17)</f>
        <v>17</v>
      </c>
      <c r="D222" s="70">
        <f ca="1">IFERROR(__xludf.DUMMYFUNCTION("""COMPUTED_VALUE"""),0)</f>
        <v>0</v>
      </c>
      <c r="E222" s="70">
        <f ca="1">IFERROR(__xludf.DUMMYFUNCTION("""COMPUTED_VALUE"""),0)</f>
        <v>0</v>
      </c>
      <c r="F222" s="70">
        <f ca="1">IFERROR(__xludf.DUMMYFUNCTION("""COMPUTED_VALUE"""),86)</f>
        <v>86</v>
      </c>
      <c r="G222" s="70">
        <f ca="1">IFERROR(__xludf.DUMMYFUNCTION("""COMPUTED_VALUE"""),87)</f>
        <v>87</v>
      </c>
      <c r="H222" s="70">
        <f ca="1">IFERROR(__xludf.DUMMYFUNCTION("""COMPUTED_VALUE"""),1)</f>
        <v>1</v>
      </c>
      <c r="I222" s="70">
        <f ca="1">IFERROR(__xludf.DUMMYFUNCTION("""COMPUTED_VALUE"""),23)</f>
        <v>23</v>
      </c>
      <c r="J222" s="70">
        <f ca="1">IFERROR(__xludf.DUMMYFUNCTION("""COMPUTED_VALUE"""),226)</f>
        <v>226</v>
      </c>
      <c r="K222" s="70">
        <f ca="1">IFERROR(__xludf.DUMMYFUNCTION("""COMPUTED_VALUE"""),19)</f>
        <v>19</v>
      </c>
      <c r="L222" s="70">
        <f ca="1">IFERROR(__xludf.DUMMYFUNCTION("""COMPUTED_VALUE"""),8)</f>
        <v>8</v>
      </c>
      <c r="M222" s="70">
        <f ca="1">IFERROR(__xludf.DUMMYFUNCTION("""COMPUTED_VALUE"""),2)</f>
        <v>2</v>
      </c>
      <c r="N222" s="72"/>
      <c r="O222" s="72"/>
      <c r="P222" s="72"/>
      <c r="Q222" s="72"/>
      <c r="R222" s="72"/>
      <c r="S222" s="72"/>
      <c r="T222" s="72"/>
      <c r="U222" s="72"/>
      <c r="V222" s="72"/>
      <c r="W222" s="72"/>
      <c r="X222" s="72"/>
      <c r="Y222" s="72"/>
      <c r="Z222" s="72"/>
    </row>
    <row r="223" spans="1:26" ht="13">
      <c r="A223" s="70">
        <f ca="1">IFERROR(__xludf.DUMMYFUNCTION("""COMPUTED_VALUE"""),2)</f>
        <v>2</v>
      </c>
      <c r="B223" s="71" t="str">
        <f ca="1">IFERROR(__xludf.DUMMYFUNCTION("""COMPUTED_VALUE"""),"I.E. INTEGRADO DE SOACHA")</f>
        <v>I.E. INTEGRADO DE SOACHA</v>
      </c>
      <c r="C223" s="70">
        <f ca="1">IFERROR(__xludf.DUMMYFUNCTION("""COMPUTED_VALUE"""),18)</f>
        <v>18</v>
      </c>
      <c r="D223" s="70">
        <f ca="1">IFERROR(__xludf.DUMMYFUNCTION("""COMPUTED_VALUE"""),0)</f>
        <v>0</v>
      </c>
      <c r="E223" s="70">
        <f ca="1">IFERROR(__xludf.DUMMYFUNCTION("""COMPUTED_VALUE"""),0)</f>
        <v>0</v>
      </c>
      <c r="F223" s="70">
        <f ca="1">IFERROR(__xludf.DUMMYFUNCTION("""COMPUTED_VALUE"""),73)</f>
        <v>73</v>
      </c>
      <c r="G223" s="70">
        <f ca="1">IFERROR(__xludf.DUMMYFUNCTION("""COMPUTED_VALUE"""),98)</f>
        <v>98</v>
      </c>
      <c r="H223" s="70">
        <f ca="1">IFERROR(__xludf.DUMMYFUNCTION("""COMPUTED_VALUE"""),0)</f>
        <v>0</v>
      </c>
      <c r="I223" s="70">
        <f ca="1">IFERROR(__xludf.DUMMYFUNCTION("""COMPUTED_VALUE"""),22)</f>
        <v>22</v>
      </c>
      <c r="J223" s="70">
        <f ca="1">IFERROR(__xludf.DUMMYFUNCTION("""COMPUTED_VALUE"""),230)</f>
        <v>230</v>
      </c>
      <c r="K223" s="70">
        <f ca="1">IFERROR(__xludf.DUMMYFUNCTION("""COMPUTED_VALUE"""),25)</f>
        <v>25</v>
      </c>
      <c r="L223" s="70">
        <f ca="1">IFERROR(__xludf.DUMMYFUNCTION("""COMPUTED_VALUE"""),10)</f>
        <v>10</v>
      </c>
      <c r="M223" s="70">
        <f ca="1">IFERROR(__xludf.DUMMYFUNCTION("""COMPUTED_VALUE"""),2)</f>
        <v>2</v>
      </c>
      <c r="N223" s="72"/>
      <c r="O223" s="72"/>
      <c r="P223" s="72"/>
      <c r="Q223" s="72"/>
      <c r="R223" s="72"/>
      <c r="S223" s="72"/>
      <c r="T223" s="72"/>
      <c r="U223" s="72"/>
      <c r="V223" s="72"/>
      <c r="W223" s="72"/>
      <c r="X223" s="72"/>
      <c r="Y223" s="72"/>
      <c r="Z223" s="72"/>
    </row>
    <row r="224" spans="1:26" ht="13">
      <c r="A224" s="70">
        <f ca="1">IFERROR(__xludf.DUMMYFUNCTION("""COMPUTED_VALUE"""),2)</f>
        <v>2</v>
      </c>
      <c r="B224" s="71" t="str">
        <f ca="1">IFERROR(__xludf.DUMMYFUNCTION("""COMPUTED_VALUE"""),"I.E. INTEGRADO DE SOACHA")</f>
        <v>I.E. INTEGRADO DE SOACHA</v>
      </c>
      <c r="C224" s="70">
        <f ca="1">IFERROR(__xludf.DUMMYFUNCTION("""COMPUTED_VALUE"""),19)</f>
        <v>19</v>
      </c>
      <c r="D224" s="70">
        <f ca="1">IFERROR(__xludf.DUMMYFUNCTION("""COMPUTED_VALUE"""),0)</f>
        <v>0</v>
      </c>
      <c r="E224" s="70">
        <f ca="1">IFERROR(__xludf.DUMMYFUNCTION("""COMPUTED_VALUE"""),0)</f>
        <v>0</v>
      </c>
      <c r="F224" s="70">
        <f ca="1">IFERROR(__xludf.DUMMYFUNCTION("""COMPUTED_VALUE"""),32)</f>
        <v>32</v>
      </c>
      <c r="G224" s="70">
        <f ca="1">IFERROR(__xludf.DUMMYFUNCTION("""COMPUTED_VALUE"""),50)</f>
        <v>50</v>
      </c>
      <c r="H224" s="70">
        <f ca="1">IFERROR(__xludf.DUMMYFUNCTION("""COMPUTED_VALUE"""),0)</f>
        <v>0</v>
      </c>
      <c r="I224" s="70">
        <f ca="1">IFERROR(__xludf.DUMMYFUNCTION("""COMPUTED_VALUE"""),11)</f>
        <v>11</v>
      </c>
      <c r="J224" s="70">
        <f ca="1">IFERROR(__xludf.DUMMYFUNCTION("""COMPUTED_VALUE"""),120)</f>
        <v>120</v>
      </c>
      <c r="K224" s="70">
        <f ca="1">IFERROR(__xludf.DUMMYFUNCTION("""COMPUTED_VALUE"""),17)</f>
        <v>17</v>
      </c>
      <c r="L224" s="70">
        <f ca="1">IFERROR(__xludf.DUMMYFUNCTION("""COMPUTED_VALUE"""),10)</f>
        <v>10</v>
      </c>
      <c r="M224" s="70">
        <f ca="1">IFERROR(__xludf.DUMMYFUNCTION("""COMPUTED_VALUE"""),0)</f>
        <v>0</v>
      </c>
      <c r="N224" s="72"/>
      <c r="O224" s="72"/>
      <c r="P224" s="72"/>
      <c r="Q224" s="72"/>
      <c r="R224" s="72"/>
      <c r="S224" s="72"/>
      <c r="T224" s="72"/>
      <c r="U224" s="72"/>
      <c r="V224" s="72"/>
      <c r="W224" s="72"/>
      <c r="X224" s="72"/>
      <c r="Y224" s="72"/>
      <c r="Z224" s="72"/>
    </row>
    <row r="225" spans="1:26" ht="13">
      <c r="A225" s="70">
        <f ca="1">IFERROR(__xludf.DUMMYFUNCTION("""COMPUTED_VALUE"""),2)</f>
        <v>2</v>
      </c>
      <c r="B225" s="71" t="str">
        <f ca="1">IFERROR(__xludf.DUMMYFUNCTION("""COMPUTED_VALUE"""),"I.E. INTEGRADO DE SOACHA")</f>
        <v>I.E. INTEGRADO DE SOACHA</v>
      </c>
      <c r="C225" s="70">
        <f ca="1">IFERROR(__xludf.DUMMYFUNCTION("""COMPUTED_VALUE"""),20)</f>
        <v>20</v>
      </c>
      <c r="D225" s="70">
        <f ca="1">IFERROR(__xludf.DUMMYFUNCTION("""COMPUTED_VALUE"""),0)</f>
        <v>0</v>
      </c>
      <c r="E225" s="70">
        <f ca="1">IFERROR(__xludf.DUMMYFUNCTION("""COMPUTED_VALUE"""),0)</f>
        <v>0</v>
      </c>
      <c r="F225" s="70">
        <f ca="1">IFERROR(__xludf.DUMMYFUNCTION("""COMPUTED_VALUE"""),73)</f>
        <v>73</v>
      </c>
      <c r="G225" s="70">
        <f ca="1">IFERROR(__xludf.DUMMYFUNCTION("""COMPUTED_VALUE"""),53)</f>
        <v>53</v>
      </c>
      <c r="H225" s="70">
        <f ca="1">IFERROR(__xludf.DUMMYFUNCTION("""COMPUTED_VALUE"""),1)</f>
        <v>1</v>
      </c>
      <c r="I225" s="70">
        <f ca="1">IFERROR(__xludf.DUMMYFUNCTION("""COMPUTED_VALUE"""),18)</f>
        <v>18</v>
      </c>
      <c r="J225" s="70">
        <f ca="1">IFERROR(__xludf.DUMMYFUNCTION("""COMPUTED_VALUE"""),171)</f>
        <v>171</v>
      </c>
      <c r="K225" s="70">
        <f ca="1">IFERROR(__xludf.DUMMYFUNCTION("""COMPUTED_VALUE"""),17)</f>
        <v>17</v>
      </c>
      <c r="L225" s="70">
        <f ca="1">IFERROR(__xludf.DUMMYFUNCTION("""COMPUTED_VALUE"""),6)</f>
        <v>6</v>
      </c>
      <c r="M225" s="70">
        <f ca="1">IFERROR(__xludf.DUMMYFUNCTION("""COMPUTED_VALUE"""),3)</f>
        <v>3</v>
      </c>
      <c r="N225" s="72"/>
      <c r="O225" s="72"/>
      <c r="P225" s="72"/>
      <c r="Q225" s="72"/>
      <c r="R225" s="72"/>
      <c r="S225" s="72"/>
      <c r="T225" s="72"/>
      <c r="U225" s="72"/>
      <c r="V225" s="72"/>
      <c r="W225" s="72"/>
      <c r="X225" s="72"/>
      <c r="Y225" s="72"/>
      <c r="Z225" s="72"/>
    </row>
    <row r="226" spans="1:26" ht="13">
      <c r="A226" s="70">
        <f ca="1">IFERROR(__xludf.DUMMYFUNCTION("""COMPUTED_VALUE"""),2)</f>
        <v>2</v>
      </c>
      <c r="B226" s="71" t="str">
        <f ca="1">IFERROR(__xludf.DUMMYFUNCTION("""COMPUTED_VALUE"""),"I.E. INTEGRADO DE SOACHA")</f>
        <v>I.E. INTEGRADO DE SOACHA</v>
      </c>
      <c r="C226" s="70">
        <f ca="1">IFERROR(__xludf.DUMMYFUNCTION("""COMPUTED_VALUE"""),21)</f>
        <v>21</v>
      </c>
      <c r="D226" s="70">
        <f ca="1">IFERROR(__xludf.DUMMYFUNCTION("""COMPUTED_VALUE"""),0)</f>
        <v>0</v>
      </c>
      <c r="E226" s="70">
        <f ca="1">IFERROR(__xludf.DUMMYFUNCTION("""COMPUTED_VALUE"""),0)</f>
        <v>0</v>
      </c>
      <c r="F226" s="70">
        <f ca="1">IFERROR(__xludf.DUMMYFUNCTION("""COMPUTED_VALUE"""),102)</f>
        <v>102</v>
      </c>
      <c r="G226" s="70">
        <f ca="1">IFERROR(__xludf.DUMMYFUNCTION("""COMPUTED_VALUE"""),65)</f>
        <v>65</v>
      </c>
      <c r="H226" s="70">
        <f ca="1">IFERROR(__xludf.DUMMYFUNCTION("""COMPUTED_VALUE"""),1)</f>
        <v>1</v>
      </c>
      <c r="I226" s="70">
        <f ca="1">IFERROR(__xludf.DUMMYFUNCTION("""COMPUTED_VALUE"""),38)</f>
        <v>38</v>
      </c>
      <c r="J226" s="70">
        <f ca="1">IFERROR(__xludf.DUMMYFUNCTION("""COMPUTED_VALUE"""),246)</f>
        <v>246</v>
      </c>
      <c r="K226" s="70">
        <f ca="1">IFERROR(__xludf.DUMMYFUNCTION("""COMPUTED_VALUE"""),29)</f>
        <v>29</v>
      </c>
      <c r="L226" s="70">
        <f ca="1">IFERROR(__xludf.DUMMYFUNCTION("""COMPUTED_VALUE"""),10)</f>
        <v>10</v>
      </c>
      <c r="M226" s="70">
        <f ca="1">IFERROR(__xludf.DUMMYFUNCTION("""COMPUTED_VALUE"""),1)</f>
        <v>1</v>
      </c>
      <c r="N226" s="72"/>
      <c r="O226" s="72"/>
      <c r="P226" s="72"/>
      <c r="Q226" s="72"/>
      <c r="R226" s="72"/>
      <c r="S226" s="72"/>
      <c r="T226" s="72"/>
      <c r="U226" s="72"/>
      <c r="V226" s="72"/>
      <c r="W226" s="72"/>
      <c r="X226" s="72"/>
      <c r="Y226" s="72"/>
      <c r="Z226" s="72"/>
    </row>
    <row r="227" spans="1:26" ht="13">
      <c r="A227" s="70">
        <f ca="1">IFERROR(__xludf.DUMMYFUNCTION("""COMPUTED_VALUE"""),2)</f>
        <v>2</v>
      </c>
      <c r="B227" s="71" t="str">
        <f ca="1">IFERROR(__xludf.DUMMYFUNCTION("""COMPUTED_VALUE"""),"I.E. INTEGRADO DE SOACHA")</f>
        <v>I.E. INTEGRADO DE SOACHA</v>
      </c>
      <c r="C227" s="70">
        <f ca="1">IFERROR(__xludf.DUMMYFUNCTION("""COMPUTED_VALUE"""),22)</f>
        <v>22</v>
      </c>
      <c r="D227" s="70">
        <f ca="1">IFERROR(__xludf.DUMMYFUNCTION("""COMPUTED_VALUE"""),0)</f>
        <v>0</v>
      </c>
      <c r="E227" s="70">
        <f ca="1">IFERROR(__xludf.DUMMYFUNCTION("""COMPUTED_VALUE"""),0)</f>
        <v>0</v>
      </c>
      <c r="F227" s="70">
        <f ca="1">IFERROR(__xludf.DUMMYFUNCTION("""COMPUTED_VALUE"""),106)</f>
        <v>106</v>
      </c>
      <c r="G227" s="70">
        <f ca="1">IFERROR(__xludf.DUMMYFUNCTION("""COMPUTED_VALUE"""),76)</f>
        <v>76</v>
      </c>
      <c r="H227" s="70">
        <f ca="1">IFERROR(__xludf.DUMMYFUNCTION("""COMPUTED_VALUE"""),1)</f>
        <v>1</v>
      </c>
      <c r="I227" s="70">
        <f ca="1">IFERROR(__xludf.DUMMYFUNCTION("""COMPUTED_VALUE"""),20)</f>
        <v>20</v>
      </c>
      <c r="J227" s="70">
        <f ca="1">IFERROR(__xludf.DUMMYFUNCTION("""COMPUTED_VALUE"""),238)</f>
        <v>238</v>
      </c>
      <c r="K227" s="70">
        <f ca="1">IFERROR(__xludf.DUMMYFUNCTION("""COMPUTED_VALUE"""),28)</f>
        <v>28</v>
      </c>
      <c r="L227" s="70">
        <f ca="1">IFERROR(__xludf.DUMMYFUNCTION("""COMPUTED_VALUE"""),7)</f>
        <v>7</v>
      </c>
      <c r="M227" s="70">
        <f ca="1">IFERROR(__xludf.DUMMYFUNCTION("""COMPUTED_VALUE"""),0)</f>
        <v>0</v>
      </c>
      <c r="N227" s="72"/>
      <c r="O227" s="72"/>
      <c r="P227" s="72"/>
      <c r="Q227" s="72"/>
      <c r="R227" s="72"/>
      <c r="S227" s="72"/>
      <c r="T227" s="72"/>
      <c r="U227" s="72"/>
      <c r="V227" s="72"/>
      <c r="W227" s="72"/>
      <c r="X227" s="72"/>
      <c r="Y227" s="72"/>
      <c r="Z227" s="72"/>
    </row>
    <row r="228" spans="1:26" ht="13">
      <c r="A228" s="70">
        <f ca="1">IFERROR(__xludf.DUMMYFUNCTION("""COMPUTED_VALUE"""),2)</f>
        <v>2</v>
      </c>
      <c r="B228" s="71" t="str">
        <f ca="1">IFERROR(__xludf.DUMMYFUNCTION("""COMPUTED_VALUE"""),"I.E. INTEGRADO DE SOACHA")</f>
        <v>I.E. INTEGRADO DE SOACHA</v>
      </c>
      <c r="C228" s="70">
        <f ca="1">IFERROR(__xludf.DUMMYFUNCTION("""COMPUTED_VALUE"""),23)</f>
        <v>23</v>
      </c>
      <c r="D228" s="70">
        <f ca="1">IFERROR(__xludf.DUMMYFUNCTION("""COMPUTED_VALUE"""),0)</f>
        <v>0</v>
      </c>
      <c r="E228" s="70">
        <f ca="1">IFERROR(__xludf.DUMMYFUNCTION("""COMPUTED_VALUE"""),0)</f>
        <v>0</v>
      </c>
      <c r="F228" s="70">
        <f ca="1">IFERROR(__xludf.DUMMYFUNCTION("""COMPUTED_VALUE"""),68)</f>
        <v>68</v>
      </c>
      <c r="G228" s="70">
        <f ca="1">IFERROR(__xludf.DUMMYFUNCTION("""COMPUTED_VALUE"""),77)</f>
        <v>77</v>
      </c>
      <c r="H228" s="70">
        <f ca="1">IFERROR(__xludf.DUMMYFUNCTION("""COMPUTED_VALUE"""),3)</f>
        <v>3</v>
      </c>
      <c r="I228" s="70">
        <f ca="1">IFERROR(__xludf.DUMMYFUNCTION("""COMPUTED_VALUE"""),17)</f>
        <v>17</v>
      </c>
      <c r="J228" s="70">
        <f ca="1">IFERROR(__xludf.DUMMYFUNCTION("""COMPUTED_VALUE"""),214)</f>
        <v>214</v>
      </c>
      <c r="K228" s="70">
        <f ca="1">IFERROR(__xludf.DUMMYFUNCTION("""COMPUTED_VALUE"""),40)</f>
        <v>40</v>
      </c>
      <c r="L228" s="70">
        <f ca="1">IFERROR(__xludf.DUMMYFUNCTION("""COMPUTED_VALUE"""),9)</f>
        <v>9</v>
      </c>
      <c r="M228" s="70">
        <f ca="1">IFERROR(__xludf.DUMMYFUNCTION("""COMPUTED_VALUE"""),0)</f>
        <v>0</v>
      </c>
      <c r="N228" s="72"/>
      <c r="O228" s="72"/>
      <c r="P228" s="72"/>
      <c r="Q228" s="72"/>
      <c r="R228" s="72"/>
      <c r="S228" s="72"/>
      <c r="T228" s="72"/>
      <c r="U228" s="72"/>
      <c r="V228" s="72"/>
      <c r="W228" s="72"/>
      <c r="X228" s="72"/>
      <c r="Y228" s="72"/>
      <c r="Z228" s="72"/>
    </row>
    <row r="229" spans="1:26" ht="13">
      <c r="A229" s="70">
        <f ca="1">IFERROR(__xludf.DUMMYFUNCTION("""COMPUTED_VALUE"""),2)</f>
        <v>2</v>
      </c>
      <c r="B229" s="71" t="str">
        <f ca="1">IFERROR(__xludf.DUMMYFUNCTION("""COMPUTED_VALUE"""),"I.E. INTEGRADO DE SOACHA")</f>
        <v>I.E. INTEGRADO DE SOACHA</v>
      </c>
      <c r="C229" s="70">
        <f ca="1">IFERROR(__xludf.DUMMYFUNCTION("""COMPUTED_VALUE"""),24)</f>
        <v>24</v>
      </c>
      <c r="D229" s="70">
        <f ca="1">IFERROR(__xludf.DUMMYFUNCTION("""COMPUTED_VALUE"""),0)</f>
        <v>0</v>
      </c>
      <c r="E229" s="70">
        <f ca="1">IFERROR(__xludf.DUMMYFUNCTION("""COMPUTED_VALUE"""),0)</f>
        <v>0</v>
      </c>
      <c r="F229" s="70">
        <f ca="1">IFERROR(__xludf.DUMMYFUNCTION("""COMPUTED_VALUE"""),50)</f>
        <v>50</v>
      </c>
      <c r="G229" s="70">
        <f ca="1">IFERROR(__xludf.DUMMYFUNCTION("""COMPUTED_VALUE"""),66)</f>
        <v>66</v>
      </c>
      <c r="H229" s="70">
        <f ca="1">IFERROR(__xludf.DUMMYFUNCTION("""COMPUTED_VALUE"""),2)</f>
        <v>2</v>
      </c>
      <c r="I229" s="70">
        <f ca="1">IFERROR(__xludf.DUMMYFUNCTION("""COMPUTED_VALUE"""),12)</f>
        <v>12</v>
      </c>
      <c r="J229" s="70">
        <f ca="1">IFERROR(__xludf.DUMMYFUNCTION("""COMPUTED_VALUE"""),157)</f>
        <v>157</v>
      </c>
      <c r="K229" s="70">
        <f ca="1">IFERROR(__xludf.DUMMYFUNCTION("""COMPUTED_VALUE"""),14)</f>
        <v>14</v>
      </c>
      <c r="L229" s="70">
        <f ca="1">IFERROR(__xludf.DUMMYFUNCTION("""COMPUTED_VALUE"""),12)</f>
        <v>12</v>
      </c>
      <c r="M229" s="70">
        <f ca="1">IFERROR(__xludf.DUMMYFUNCTION("""COMPUTED_VALUE"""),1)</f>
        <v>1</v>
      </c>
      <c r="N229" s="72"/>
      <c r="O229" s="72"/>
      <c r="P229" s="72"/>
      <c r="Q229" s="72"/>
      <c r="R229" s="72"/>
      <c r="S229" s="72"/>
      <c r="T229" s="72"/>
      <c r="U229" s="72"/>
      <c r="V229" s="72"/>
      <c r="W229" s="72"/>
      <c r="X229" s="72"/>
      <c r="Y229" s="72"/>
      <c r="Z229" s="72"/>
    </row>
    <row r="230" spans="1:26" ht="13">
      <c r="A230" s="70">
        <f ca="1">IFERROR(__xludf.DUMMYFUNCTION("""COMPUTED_VALUE"""),2)</f>
        <v>2</v>
      </c>
      <c r="B230" s="71" t="str">
        <f ca="1">IFERROR(__xludf.DUMMYFUNCTION("""COMPUTED_VALUE"""),"I.E. INTEGRADO DE SOACHA")</f>
        <v>I.E. INTEGRADO DE SOACHA</v>
      </c>
      <c r="C230" s="70">
        <f ca="1">IFERROR(__xludf.DUMMYFUNCTION("""COMPUTED_VALUE"""),25)</f>
        <v>25</v>
      </c>
      <c r="D230" s="70">
        <f ca="1">IFERROR(__xludf.DUMMYFUNCTION("""COMPUTED_VALUE"""),0)</f>
        <v>0</v>
      </c>
      <c r="E230" s="70">
        <f ca="1">IFERROR(__xludf.DUMMYFUNCTION("""COMPUTED_VALUE"""),0)</f>
        <v>0</v>
      </c>
      <c r="F230" s="70">
        <f ca="1">IFERROR(__xludf.DUMMYFUNCTION("""COMPUTED_VALUE"""),44)</f>
        <v>44</v>
      </c>
      <c r="G230" s="70">
        <f ca="1">IFERROR(__xludf.DUMMYFUNCTION("""COMPUTED_VALUE"""),45)</f>
        <v>45</v>
      </c>
      <c r="H230" s="70">
        <f ca="1">IFERROR(__xludf.DUMMYFUNCTION("""COMPUTED_VALUE"""),0)</f>
        <v>0</v>
      </c>
      <c r="I230" s="70">
        <f ca="1">IFERROR(__xludf.DUMMYFUNCTION("""COMPUTED_VALUE"""),3)</f>
        <v>3</v>
      </c>
      <c r="J230" s="70">
        <f ca="1">IFERROR(__xludf.DUMMYFUNCTION("""COMPUTED_VALUE"""),113)</f>
        <v>113</v>
      </c>
      <c r="K230" s="70">
        <f ca="1">IFERROR(__xludf.DUMMYFUNCTION("""COMPUTED_VALUE"""),16)</f>
        <v>16</v>
      </c>
      <c r="L230" s="70">
        <f ca="1">IFERROR(__xludf.DUMMYFUNCTION("""COMPUTED_VALUE"""),3)</f>
        <v>3</v>
      </c>
      <c r="M230" s="70">
        <f ca="1">IFERROR(__xludf.DUMMYFUNCTION("""COMPUTED_VALUE"""),2)</f>
        <v>2</v>
      </c>
      <c r="N230" s="72"/>
      <c r="O230" s="72"/>
      <c r="P230" s="72"/>
      <c r="Q230" s="72"/>
      <c r="R230" s="72"/>
      <c r="S230" s="72"/>
      <c r="T230" s="72"/>
      <c r="U230" s="72"/>
      <c r="V230" s="72"/>
      <c r="W230" s="72"/>
      <c r="X230" s="72"/>
      <c r="Y230" s="72"/>
      <c r="Z230" s="72"/>
    </row>
    <row r="231" spans="1:26" ht="13">
      <c r="A231" s="70">
        <f ca="1">IFERROR(__xludf.DUMMYFUNCTION("""COMPUTED_VALUE"""),2)</f>
        <v>2</v>
      </c>
      <c r="B231" s="71" t="str">
        <f ca="1">IFERROR(__xludf.DUMMYFUNCTION("""COMPUTED_VALUE"""),"I.E. INTEGRADO DE SOACHA")</f>
        <v>I.E. INTEGRADO DE SOACHA</v>
      </c>
      <c r="C231" s="70">
        <f ca="1">IFERROR(__xludf.DUMMYFUNCTION("""COMPUTED_VALUE"""),26)</f>
        <v>26</v>
      </c>
      <c r="D231" s="70">
        <f ca="1">IFERROR(__xludf.DUMMYFUNCTION("""COMPUTED_VALUE"""),0)</f>
        <v>0</v>
      </c>
      <c r="E231" s="70">
        <f ca="1">IFERROR(__xludf.DUMMYFUNCTION("""COMPUTED_VALUE"""),0)</f>
        <v>0</v>
      </c>
      <c r="F231" s="70">
        <f ca="1">IFERROR(__xludf.DUMMYFUNCTION("""COMPUTED_VALUE"""),27)</f>
        <v>27</v>
      </c>
      <c r="G231" s="70">
        <f ca="1">IFERROR(__xludf.DUMMYFUNCTION("""COMPUTED_VALUE"""),33)</f>
        <v>33</v>
      </c>
      <c r="H231" s="70">
        <f ca="1">IFERROR(__xludf.DUMMYFUNCTION("""COMPUTED_VALUE"""),1)</f>
        <v>1</v>
      </c>
      <c r="I231" s="70">
        <f ca="1">IFERROR(__xludf.DUMMYFUNCTION("""COMPUTED_VALUE"""),11)</f>
        <v>11</v>
      </c>
      <c r="J231" s="70">
        <f ca="1">IFERROR(__xludf.DUMMYFUNCTION("""COMPUTED_VALUE"""),96)</f>
        <v>96</v>
      </c>
      <c r="K231" s="70">
        <f ca="1">IFERROR(__xludf.DUMMYFUNCTION("""COMPUTED_VALUE"""),18)</f>
        <v>18</v>
      </c>
      <c r="L231" s="70">
        <f ca="1">IFERROR(__xludf.DUMMYFUNCTION("""COMPUTED_VALUE"""),6)</f>
        <v>6</v>
      </c>
      <c r="M231" s="70">
        <f ca="1">IFERROR(__xludf.DUMMYFUNCTION("""COMPUTED_VALUE"""),0)</f>
        <v>0</v>
      </c>
      <c r="N231" s="72"/>
      <c r="O231" s="72"/>
      <c r="P231" s="72"/>
      <c r="Q231" s="72"/>
      <c r="R231" s="72"/>
      <c r="S231" s="72"/>
      <c r="T231" s="72"/>
      <c r="U231" s="72"/>
      <c r="V231" s="72"/>
      <c r="W231" s="72"/>
      <c r="X231" s="72"/>
      <c r="Y231" s="72"/>
      <c r="Z231" s="72"/>
    </row>
    <row r="232" spans="1:26" ht="13">
      <c r="A232" s="70">
        <f ca="1">IFERROR(__xludf.DUMMYFUNCTION("""COMPUTED_VALUE"""),2)</f>
        <v>2</v>
      </c>
      <c r="B232" s="71" t="str">
        <f ca="1">IFERROR(__xludf.DUMMYFUNCTION("""COMPUTED_VALUE"""),"I.E. INTEGRADO DE SOACHA")</f>
        <v>I.E. INTEGRADO DE SOACHA</v>
      </c>
      <c r="C232" s="70">
        <f ca="1">IFERROR(__xludf.DUMMYFUNCTION("""COMPUTED_VALUE"""),27)</f>
        <v>27</v>
      </c>
      <c r="D232" s="70">
        <f ca="1">IFERROR(__xludf.DUMMYFUNCTION("""COMPUTED_VALUE"""),0)</f>
        <v>0</v>
      </c>
      <c r="E232" s="70">
        <f ca="1">IFERROR(__xludf.DUMMYFUNCTION("""COMPUTED_VALUE"""),0)</f>
        <v>0</v>
      </c>
      <c r="F232" s="70">
        <f ca="1">IFERROR(__xludf.DUMMYFUNCTION("""COMPUTED_VALUE"""),49)</f>
        <v>49</v>
      </c>
      <c r="G232" s="70">
        <f ca="1">IFERROR(__xludf.DUMMYFUNCTION("""COMPUTED_VALUE"""),44)</f>
        <v>44</v>
      </c>
      <c r="H232" s="70">
        <f ca="1">IFERROR(__xludf.DUMMYFUNCTION("""COMPUTED_VALUE"""),0)</f>
        <v>0</v>
      </c>
      <c r="I232" s="70">
        <f ca="1">IFERROR(__xludf.DUMMYFUNCTION("""COMPUTED_VALUE"""),8)</f>
        <v>8</v>
      </c>
      <c r="J232" s="70">
        <f ca="1">IFERROR(__xludf.DUMMYFUNCTION("""COMPUTED_VALUE"""),126)</f>
        <v>126</v>
      </c>
      <c r="K232" s="70">
        <f ca="1">IFERROR(__xludf.DUMMYFUNCTION("""COMPUTED_VALUE"""),15)</f>
        <v>15</v>
      </c>
      <c r="L232" s="70">
        <f ca="1">IFERROR(__xludf.DUMMYFUNCTION("""COMPUTED_VALUE"""),7)</f>
        <v>7</v>
      </c>
      <c r="M232" s="70">
        <f ca="1">IFERROR(__xludf.DUMMYFUNCTION("""COMPUTED_VALUE"""),3)</f>
        <v>3</v>
      </c>
      <c r="N232" s="72"/>
      <c r="O232" s="72"/>
      <c r="P232" s="72"/>
      <c r="Q232" s="72"/>
      <c r="R232" s="72"/>
      <c r="S232" s="72"/>
      <c r="T232" s="72"/>
      <c r="U232" s="72"/>
      <c r="V232" s="72"/>
      <c r="W232" s="72"/>
      <c r="X232" s="72"/>
      <c r="Y232" s="72"/>
      <c r="Z232" s="72"/>
    </row>
    <row r="233" spans="1:26" ht="13">
      <c r="A233" s="70">
        <f ca="1">IFERROR(__xludf.DUMMYFUNCTION("""COMPUTED_VALUE"""),2)</f>
        <v>2</v>
      </c>
      <c r="B233" s="71" t="str">
        <f ca="1">IFERROR(__xludf.DUMMYFUNCTION("""COMPUTED_VALUE"""),"I.E. INTEGRADO DE SOACHA")</f>
        <v>I.E. INTEGRADO DE SOACHA</v>
      </c>
      <c r="C233" s="70">
        <f ca="1">IFERROR(__xludf.DUMMYFUNCTION("""COMPUTED_VALUE"""),28)</f>
        <v>28</v>
      </c>
      <c r="D233" s="70">
        <f ca="1">IFERROR(__xludf.DUMMYFUNCTION("""COMPUTED_VALUE"""),0)</f>
        <v>0</v>
      </c>
      <c r="E233" s="70">
        <f ca="1">IFERROR(__xludf.DUMMYFUNCTION("""COMPUTED_VALUE"""),0)</f>
        <v>0</v>
      </c>
      <c r="F233" s="70">
        <f ca="1">IFERROR(__xludf.DUMMYFUNCTION("""COMPUTED_VALUE"""),60)</f>
        <v>60</v>
      </c>
      <c r="G233" s="70">
        <f ca="1">IFERROR(__xludf.DUMMYFUNCTION("""COMPUTED_VALUE"""),56)</f>
        <v>56</v>
      </c>
      <c r="H233" s="70">
        <f ca="1">IFERROR(__xludf.DUMMYFUNCTION("""COMPUTED_VALUE"""),0)</f>
        <v>0</v>
      </c>
      <c r="I233" s="70">
        <f ca="1">IFERROR(__xludf.DUMMYFUNCTION("""COMPUTED_VALUE"""),10)</f>
        <v>10</v>
      </c>
      <c r="J233" s="70">
        <f ca="1">IFERROR(__xludf.DUMMYFUNCTION("""COMPUTED_VALUE"""),150)</f>
        <v>150</v>
      </c>
      <c r="K233" s="70">
        <f ca="1">IFERROR(__xludf.DUMMYFUNCTION("""COMPUTED_VALUE"""),18)</f>
        <v>18</v>
      </c>
      <c r="L233" s="70">
        <f ca="1">IFERROR(__xludf.DUMMYFUNCTION("""COMPUTED_VALUE"""),1)</f>
        <v>1</v>
      </c>
      <c r="M233" s="70">
        <f ca="1">IFERROR(__xludf.DUMMYFUNCTION("""COMPUTED_VALUE"""),5)</f>
        <v>5</v>
      </c>
      <c r="N233" s="72"/>
      <c r="O233" s="72"/>
      <c r="P233" s="72"/>
      <c r="Q233" s="72"/>
      <c r="R233" s="72"/>
      <c r="S233" s="72"/>
      <c r="T233" s="72"/>
      <c r="U233" s="72"/>
      <c r="V233" s="72"/>
      <c r="W233" s="72"/>
      <c r="X233" s="72"/>
      <c r="Y233" s="72"/>
      <c r="Z233" s="72"/>
    </row>
    <row r="234" spans="1:26" ht="13">
      <c r="A234" s="70">
        <f ca="1">IFERROR(__xludf.DUMMYFUNCTION("""COMPUTED_VALUE"""),2)</f>
        <v>2</v>
      </c>
      <c r="B234" s="71" t="str">
        <f ca="1">IFERROR(__xludf.DUMMYFUNCTION("""COMPUTED_VALUE"""),"I.E. INTEGRADO DE SOACHA")</f>
        <v>I.E. INTEGRADO DE SOACHA</v>
      </c>
      <c r="C234" s="70">
        <f ca="1">IFERROR(__xludf.DUMMYFUNCTION("""COMPUTED_VALUE"""),29)</f>
        <v>29</v>
      </c>
      <c r="D234" s="70">
        <f ca="1">IFERROR(__xludf.DUMMYFUNCTION("""COMPUTED_VALUE"""),0)</f>
        <v>0</v>
      </c>
      <c r="E234" s="70">
        <f ca="1">IFERROR(__xludf.DUMMYFUNCTION("""COMPUTED_VALUE"""),0)</f>
        <v>0</v>
      </c>
      <c r="F234" s="70">
        <f ca="1">IFERROR(__xludf.DUMMYFUNCTION("""COMPUTED_VALUE"""),47)</f>
        <v>47</v>
      </c>
      <c r="G234" s="70">
        <f ca="1">IFERROR(__xludf.DUMMYFUNCTION("""COMPUTED_VALUE"""),60)</f>
        <v>60</v>
      </c>
      <c r="H234" s="70">
        <f ca="1">IFERROR(__xludf.DUMMYFUNCTION("""COMPUTED_VALUE"""),1)</f>
        <v>1</v>
      </c>
      <c r="I234" s="70">
        <f ca="1">IFERROR(__xludf.DUMMYFUNCTION("""COMPUTED_VALUE"""),13)</f>
        <v>13</v>
      </c>
      <c r="J234" s="70">
        <f ca="1">IFERROR(__xludf.DUMMYFUNCTION("""COMPUTED_VALUE"""),140)</f>
        <v>140</v>
      </c>
      <c r="K234" s="70">
        <f ca="1">IFERROR(__xludf.DUMMYFUNCTION("""COMPUTED_VALUE"""),11)</f>
        <v>11</v>
      </c>
      <c r="L234" s="70">
        <f ca="1">IFERROR(__xludf.DUMMYFUNCTION("""COMPUTED_VALUE"""),7)</f>
        <v>7</v>
      </c>
      <c r="M234" s="70">
        <f ca="1">IFERROR(__xludf.DUMMYFUNCTION("""COMPUTED_VALUE"""),1)</f>
        <v>1</v>
      </c>
      <c r="N234" s="72"/>
      <c r="O234" s="72"/>
      <c r="P234" s="72"/>
      <c r="Q234" s="72"/>
      <c r="R234" s="72"/>
      <c r="S234" s="72"/>
      <c r="T234" s="72"/>
      <c r="U234" s="72"/>
      <c r="V234" s="72"/>
      <c r="W234" s="72"/>
      <c r="X234" s="72"/>
      <c r="Y234" s="72"/>
      <c r="Z234" s="72"/>
    </row>
    <row r="235" spans="1:26" ht="13">
      <c r="A235" s="70">
        <f ca="1">IFERROR(__xludf.DUMMYFUNCTION("""COMPUTED_VALUE"""),2)</f>
        <v>2</v>
      </c>
      <c r="B235" s="71" t="str">
        <f ca="1">IFERROR(__xludf.DUMMYFUNCTION("""COMPUTED_VALUE"""),"I.E. INTEGRADO DE SOACHA")</f>
        <v>I.E. INTEGRADO DE SOACHA</v>
      </c>
      <c r="C235" s="70">
        <f ca="1">IFERROR(__xludf.DUMMYFUNCTION("""COMPUTED_VALUE"""),30)</f>
        <v>30</v>
      </c>
      <c r="D235" s="70">
        <f ca="1">IFERROR(__xludf.DUMMYFUNCTION("""COMPUTED_VALUE"""),0)</f>
        <v>0</v>
      </c>
      <c r="E235" s="70">
        <f ca="1">IFERROR(__xludf.DUMMYFUNCTION("""COMPUTED_VALUE"""),0)</f>
        <v>0</v>
      </c>
      <c r="F235" s="70">
        <f ca="1">IFERROR(__xludf.DUMMYFUNCTION("""COMPUTED_VALUE"""),50)</f>
        <v>50</v>
      </c>
      <c r="G235" s="70">
        <f ca="1">IFERROR(__xludf.DUMMYFUNCTION("""COMPUTED_VALUE"""),50)</f>
        <v>50</v>
      </c>
      <c r="H235" s="70">
        <f ca="1">IFERROR(__xludf.DUMMYFUNCTION("""COMPUTED_VALUE"""),3)</f>
        <v>3</v>
      </c>
      <c r="I235" s="70">
        <f ca="1">IFERROR(__xludf.DUMMYFUNCTION("""COMPUTED_VALUE"""),12)</f>
        <v>12</v>
      </c>
      <c r="J235" s="70">
        <f ca="1">IFERROR(__xludf.DUMMYFUNCTION("""COMPUTED_VALUE"""),154)</f>
        <v>154</v>
      </c>
      <c r="K235" s="70">
        <f ca="1">IFERROR(__xludf.DUMMYFUNCTION("""COMPUTED_VALUE"""),24)</f>
        <v>24</v>
      </c>
      <c r="L235" s="70">
        <f ca="1">IFERROR(__xludf.DUMMYFUNCTION("""COMPUTED_VALUE"""),13)</f>
        <v>13</v>
      </c>
      <c r="M235" s="70">
        <f ca="1">IFERROR(__xludf.DUMMYFUNCTION("""COMPUTED_VALUE"""),2)</f>
        <v>2</v>
      </c>
      <c r="N235" s="72"/>
      <c r="O235" s="72"/>
      <c r="P235" s="72"/>
      <c r="Q235" s="72"/>
      <c r="R235" s="72"/>
      <c r="S235" s="72"/>
      <c r="T235" s="72"/>
      <c r="U235" s="72"/>
      <c r="V235" s="72"/>
      <c r="W235" s="72"/>
      <c r="X235" s="72"/>
      <c r="Y235" s="72"/>
      <c r="Z235" s="72"/>
    </row>
    <row r="236" spans="1:26" ht="13">
      <c r="A236" s="70">
        <f ca="1">IFERROR(__xludf.DUMMYFUNCTION("""COMPUTED_VALUE"""),2)</f>
        <v>2</v>
      </c>
      <c r="B236" s="71" t="str">
        <f ca="1">IFERROR(__xludf.DUMMYFUNCTION("""COMPUTED_VALUE"""),"I.E. INTEGRADO DE SOACHA")</f>
        <v>I.E. INTEGRADO DE SOACHA</v>
      </c>
      <c r="C236" s="70">
        <f ca="1">IFERROR(__xludf.DUMMYFUNCTION("""COMPUTED_VALUE"""),31)</f>
        <v>31</v>
      </c>
      <c r="D236" s="70">
        <f ca="1">IFERROR(__xludf.DUMMYFUNCTION("""COMPUTED_VALUE"""),0)</f>
        <v>0</v>
      </c>
      <c r="E236" s="70">
        <f ca="1">IFERROR(__xludf.DUMMYFUNCTION("""COMPUTED_VALUE"""),0)</f>
        <v>0</v>
      </c>
      <c r="F236" s="70">
        <f ca="1">IFERROR(__xludf.DUMMYFUNCTION("""COMPUTED_VALUE"""),42)</f>
        <v>42</v>
      </c>
      <c r="G236" s="70">
        <f ca="1">IFERROR(__xludf.DUMMYFUNCTION("""COMPUTED_VALUE"""),38)</f>
        <v>38</v>
      </c>
      <c r="H236" s="70">
        <f ca="1">IFERROR(__xludf.DUMMYFUNCTION("""COMPUTED_VALUE"""),0)</f>
        <v>0</v>
      </c>
      <c r="I236" s="70">
        <f ca="1">IFERROR(__xludf.DUMMYFUNCTION("""COMPUTED_VALUE"""),6)</f>
        <v>6</v>
      </c>
      <c r="J236" s="70">
        <f ca="1">IFERROR(__xludf.DUMMYFUNCTION("""COMPUTED_VALUE"""),110)</f>
        <v>110</v>
      </c>
      <c r="K236" s="70">
        <f ca="1">IFERROR(__xludf.DUMMYFUNCTION("""COMPUTED_VALUE"""),14)</f>
        <v>14</v>
      </c>
      <c r="L236" s="70">
        <f ca="1">IFERROR(__xludf.DUMMYFUNCTION("""COMPUTED_VALUE"""),4)</f>
        <v>4</v>
      </c>
      <c r="M236" s="70">
        <f ca="1">IFERROR(__xludf.DUMMYFUNCTION("""COMPUTED_VALUE"""),6)</f>
        <v>6</v>
      </c>
      <c r="N236" s="72"/>
      <c r="O236" s="72"/>
      <c r="P236" s="72"/>
      <c r="Q236" s="72"/>
      <c r="R236" s="72"/>
      <c r="S236" s="72"/>
      <c r="T236" s="72"/>
      <c r="U236" s="72"/>
      <c r="V236" s="72"/>
      <c r="W236" s="72"/>
      <c r="X236" s="72"/>
      <c r="Y236" s="72"/>
      <c r="Z236" s="72"/>
    </row>
    <row r="237" spans="1:26" ht="13">
      <c r="A237" s="70">
        <f ca="1">IFERROR(__xludf.DUMMYFUNCTION("""COMPUTED_VALUE"""),2)</f>
        <v>2</v>
      </c>
      <c r="B237" s="71" t="str">
        <f ca="1">IFERROR(__xludf.DUMMYFUNCTION("""COMPUTED_VALUE"""),"COLISEO GENERAL SANTANDER")</f>
        <v>COLISEO GENERAL SANTANDER</v>
      </c>
      <c r="C237" s="70">
        <f ca="1">IFERROR(__xludf.DUMMYFUNCTION("""COMPUTED_VALUE"""),1)</f>
        <v>1</v>
      </c>
      <c r="D237" s="70">
        <f ca="1">IFERROR(__xludf.DUMMYFUNCTION("""COMPUTED_VALUE"""),0)</f>
        <v>0</v>
      </c>
      <c r="E237" s="70">
        <f ca="1">IFERROR(__xludf.DUMMYFUNCTION("""COMPUTED_VALUE"""),0)</f>
        <v>0</v>
      </c>
      <c r="F237" s="70">
        <f ca="1">IFERROR(__xludf.DUMMYFUNCTION("""COMPUTED_VALUE"""),87)</f>
        <v>87</v>
      </c>
      <c r="G237" s="70">
        <f ca="1">IFERROR(__xludf.DUMMYFUNCTION("""COMPUTED_VALUE"""),95)</f>
        <v>95</v>
      </c>
      <c r="H237" s="70">
        <f ca="1">IFERROR(__xludf.DUMMYFUNCTION("""COMPUTED_VALUE"""),0)</f>
        <v>0</v>
      </c>
      <c r="I237" s="70">
        <f ca="1">IFERROR(__xludf.DUMMYFUNCTION("""COMPUTED_VALUE"""),14)</f>
        <v>14</v>
      </c>
      <c r="J237" s="70">
        <f ca="1">IFERROR(__xludf.DUMMYFUNCTION("""COMPUTED_VALUE"""),228)</f>
        <v>228</v>
      </c>
      <c r="K237" s="70">
        <f ca="1">IFERROR(__xludf.DUMMYFUNCTION("""COMPUTED_VALUE"""),12)</f>
        <v>12</v>
      </c>
      <c r="L237" s="70">
        <f ca="1">IFERROR(__xludf.DUMMYFUNCTION("""COMPUTED_VALUE"""),8)</f>
        <v>8</v>
      </c>
      <c r="M237" s="70">
        <f ca="1">IFERROR(__xludf.DUMMYFUNCTION("""COMPUTED_VALUE"""),12)</f>
        <v>12</v>
      </c>
      <c r="N237" s="72"/>
      <c r="O237" s="72"/>
      <c r="P237" s="72"/>
      <c r="Q237" s="72"/>
      <c r="R237" s="72"/>
      <c r="S237" s="72"/>
      <c r="T237" s="72"/>
      <c r="U237" s="72"/>
      <c r="V237" s="72"/>
      <c r="W237" s="72"/>
      <c r="X237" s="72"/>
      <c r="Y237" s="72"/>
      <c r="Z237" s="72"/>
    </row>
    <row r="238" spans="1:26" ht="13">
      <c r="A238" s="70">
        <f ca="1">IFERROR(__xludf.DUMMYFUNCTION("""COMPUTED_VALUE"""),2)</f>
        <v>2</v>
      </c>
      <c r="B238" s="71" t="str">
        <f ca="1">IFERROR(__xludf.DUMMYFUNCTION("""COMPUTED_VALUE"""),"COLISEO GENERAL SANTANDER")</f>
        <v>COLISEO GENERAL SANTANDER</v>
      </c>
      <c r="C238" s="70">
        <f ca="1">IFERROR(__xludf.DUMMYFUNCTION("""COMPUTED_VALUE"""),2)</f>
        <v>2</v>
      </c>
      <c r="D238" s="70">
        <f ca="1">IFERROR(__xludf.DUMMYFUNCTION("""COMPUTED_VALUE"""),0)</f>
        <v>0</v>
      </c>
      <c r="E238" s="70">
        <f ca="1">IFERROR(__xludf.DUMMYFUNCTION("""COMPUTED_VALUE"""),0)</f>
        <v>0</v>
      </c>
      <c r="F238" s="70">
        <f ca="1">IFERROR(__xludf.DUMMYFUNCTION("""COMPUTED_VALUE"""),67)</f>
        <v>67</v>
      </c>
      <c r="G238" s="70">
        <f ca="1">IFERROR(__xludf.DUMMYFUNCTION("""COMPUTED_VALUE"""),92)</f>
        <v>92</v>
      </c>
      <c r="H238" s="70">
        <f ca="1">IFERROR(__xludf.DUMMYFUNCTION("""COMPUTED_VALUE"""),0)</f>
        <v>0</v>
      </c>
      <c r="I238" s="70">
        <f ca="1">IFERROR(__xludf.DUMMYFUNCTION("""COMPUTED_VALUE"""),8)</f>
        <v>8</v>
      </c>
      <c r="J238" s="70">
        <f ca="1">IFERROR(__xludf.DUMMYFUNCTION("""COMPUTED_VALUE"""),199)</f>
        <v>199</v>
      </c>
      <c r="K238" s="70">
        <f ca="1">IFERROR(__xludf.DUMMYFUNCTION("""COMPUTED_VALUE"""),14)</f>
        <v>14</v>
      </c>
      <c r="L238" s="70">
        <f ca="1">IFERROR(__xludf.DUMMYFUNCTION("""COMPUTED_VALUE"""),8)</f>
        <v>8</v>
      </c>
      <c r="M238" s="70">
        <f ca="1">IFERROR(__xludf.DUMMYFUNCTION("""COMPUTED_VALUE"""),10)</f>
        <v>10</v>
      </c>
      <c r="N238" s="72"/>
      <c r="O238" s="72"/>
      <c r="P238" s="72"/>
      <c r="Q238" s="72"/>
      <c r="R238" s="72"/>
      <c r="S238" s="72"/>
      <c r="T238" s="72"/>
      <c r="U238" s="72"/>
      <c r="V238" s="72"/>
      <c r="W238" s="72"/>
      <c r="X238" s="72"/>
      <c r="Y238" s="72"/>
      <c r="Z238" s="72"/>
    </row>
    <row r="239" spans="1:26" ht="13">
      <c r="A239" s="70">
        <f ca="1">IFERROR(__xludf.DUMMYFUNCTION("""COMPUTED_VALUE"""),2)</f>
        <v>2</v>
      </c>
      <c r="B239" s="71" t="str">
        <f ca="1">IFERROR(__xludf.DUMMYFUNCTION("""COMPUTED_VALUE"""),"COLISEO GENERAL SANTANDER")</f>
        <v>COLISEO GENERAL SANTANDER</v>
      </c>
      <c r="C239" s="70">
        <f ca="1">IFERROR(__xludf.DUMMYFUNCTION("""COMPUTED_VALUE"""),3)</f>
        <v>3</v>
      </c>
      <c r="D239" s="70">
        <f ca="1">IFERROR(__xludf.DUMMYFUNCTION("""COMPUTED_VALUE"""),0)</f>
        <v>0</v>
      </c>
      <c r="E239" s="70">
        <f ca="1">IFERROR(__xludf.DUMMYFUNCTION("""COMPUTED_VALUE"""),0)</f>
        <v>0</v>
      </c>
      <c r="F239" s="70">
        <f ca="1">IFERROR(__xludf.DUMMYFUNCTION("""COMPUTED_VALUE"""),75)</f>
        <v>75</v>
      </c>
      <c r="G239" s="70">
        <f ca="1">IFERROR(__xludf.DUMMYFUNCTION("""COMPUTED_VALUE"""),102)</f>
        <v>102</v>
      </c>
      <c r="H239" s="70">
        <f ca="1">IFERROR(__xludf.DUMMYFUNCTION("""COMPUTED_VALUE"""),1)</f>
        <v>1</v>
      </c>
      <c r="I239" s="70">
        <f ca="1">IFERROR(__xludf.DUMMYFUNCTION("""COMPUTED_VALUE"""),21)</f>
        <v>21</v>
      </c>
      <c r="J239" s="70">
        <f ca="1">IFERROR(__xludf.DUMMYFUNCTION("""COMPUTED_VALUE"""),226)</f>
        <v>226</v>
      </c>
      <c r="K239" s="70">
        <f ca="1">IFERROR(__xludf.DUMMYFUNCTION("""COMPUTED_VALUE"""),12)</f>
        <v>12</v>
      </c>
      <c r="L239" s="70">
        <f ca="1">IFERROR(__xludf.DUMMYFUNCTION("""COMPUTED_VALUE"""),7)</f>
        <v>7</v>
      </c>
      <c r="M239" s="70">
        <f ca="1">IFERROR(__xludf.DUMMYFUNCTION("""COMPUTED_VALUE"""),8)</f>
        <v>8</v>
      </c>
      <c r="N239" s="72"/>
      <c r="O239" s="72"/>
      <c r="P239" s="72"/>
      <c r="Q239" s="72"/>
      <c r="R239" s="72"/>
      <c r="S239" s="72"/>
      <c r="T239" s="72"/>
      <c r="U239" s="72"/>
      <c r="V239" s="72"/>
      <c r="W239" s="72"/>
      <c r="X239" s="72"/>
      <c r="Y239" s="72"/>
      <c r="Z239" s="72"/>
    </row>
    <row r="240" spans="1:26" ht="13">
      <c r="A240" s="70">
        <f ca="1">IFERROR(__xludf.DUMMYFUNCTION("""COMPUTED_VALUE"""),2)</f>
        <v>2</v>
      </c>
      <c r="B240" s="71" t="str">
        <f ca="1">IFERROR(__xludf.DUMMYFUNCTION("""COMPUTED_VALUE"""),"COLISEO GENERAL SANTANDER")</f>
        <v>COLISEO GENERAL SANTANDER</v>
      </c>
      <c r="C240" s="70">
        <f ca="1">IFERROR(__xludf.DUMMYFUNCTION("""COMPUTED_VALUE"""),4)</f>
        <v>4</v>
      </c>
      <c r="D240" s="70">
        <f ca="1">IFERROR(__xludf.DUMMYFUNCTION("""COMPUTED_VALUE"""),0)</f>
        <v>0</v>
      </c>
      <c r="E240" s="70">
        <f ca="1">IFERROR(__xludf.DUMMYFUNCTION("""COMPUTED_VALUE"""),0)</f>
        <v>0</v>
      </c>
      <c r="F240" s="70">
        <f ca="1">IFERROR(__xludf.DUMMYFUNCTION("""COMPUTED_VALUE"""),71)</f>
        <v>71</v>
      </c>
      <c r="G240" s="70">
        <f ca="1">IFERROR(__xludf.DUMMYFUNCTION("""COMPUTED_VALUE"""),101)</f>
        <v>101</v>
      </c>
      <c r="H240" s="70">
        <f ca="1">IFERROR(__xludf.DUMMYFUNCTION("""COMPUTED_VALUE"""),0)</f>
        <v>0</v>
      </c>
      <c r="I240" s="70">
        <f ca="1">IFERROR(__xludf.DUMMYFUNCTION("""COMPUTED_VALUE"""),9)</f>
        <v>9</v>
      </c>
      <c r="J240" s="70">
        <f ca="1">IFERROR(__xludf.DUMMYFUNCTION("""COMPUTED_VALUE"""),202)</f>
        <v>202</v>
      </c>
      <c r="K240" s="70">
        <f ca="1">IFERROR(__xludf.DUMMYFUNCTION("""COMPUTED_VALUE"""),11)</f>
        <v>11</v>
      </c>
      <c r="L240" s="70">
        <f ca="1">IFERROR(__xludf.DUMMYFUNCTION("""COMPUTED_VALUE"""),5)</f>
        <v>5</v>
      </c>
      <c r="M240" s="70">
        <f ca="1">IFERROR(__xludf.DUMMYFUNCTION("""COMPUTED_VALUE"""),5)</f>
        <v>5</v>
      </c>
      <c r="N240" s="72"/>
      <c r="O240" s="72"/>
      <c r="P240" s="72"/>
      <c r="Q240" s="72"/>
      <c r="R240" s="72"/>
      <c r="S240" s="72"/>
      <c r="T240" s="72"/>
      <c r="U240" s="72"/>
      <c r="V240" s="72"/>
      <c r="W240" s="72"/>
      <c r="X240" s="72"/>
      <c r="Y240" s="72"/>
      <c r="Z240" s="72"/>
    </row>
    <row r="241" spans="1:26" ht="13">
      <c r="A241" s="70">
        <f ca="1">IFERROR(__xludf.DUMMYFUNCTION("""COMPUTED_VALUE"""),2)</f>
        <v>2</v>
      </c>
      <c r="B241" s="71" t="str">
        <f ca="1">IFERROR(__xludf.DUMMYFUNCTION("""COMPUTED_VALUE"""),"COLISEO GENERAL SANTANDER")</f>
        <v>COLISEO GENERAL SANTANDER</v>
      </c>
      <c r="C241" s="70">
        <f ca="1">IFERROR(__xludf.DUMMYFUNCTION("""COMPUTED_VALUE"""),5)</f>
        <v>5</v>
      </c>
      <c r="D241" s="70">
        <f ca="1">IFERROR(__xludf.DUMMYFUNCTION("""COMPUTED_VALUE"""),0)</f>
        <v>0</v>
      </c>
      <c r="E241" s="70">
        <f ca="1">IFERROR(__xludf.DUMMYFUNCTION("""COMPUTED_VALUE"""),0)</f>
        <v>0</v>
      </c>
      <c r="F241" s="70">
        <f ca="1">IFERROR(__xludf.DUMMYFUNCTION("""COMPUTED_VALUE"""),80)</f>
        <v>80</v>
      </c>
      <c r="G241" s="70">
        <f ca="1">IFERROR(__xludf.DUMMYFUNCTION("""COMPUTED_VALUE"""),129)</f>
        <v>129</v>
      </c>
      <c r="H241" s="70">
        <f ca="1">IFERROR(__xludf.DUMMYFUNCTION("""COMPUTED_VALUE"""),1)</f>
        <v>1</v>
      </c>
      <c r="I241" s="70">
        <f ca="1">IFERROR(__xludf.DUMMYFUNCTION("""COMPUTED_VALUE"""),6)</f>
        <v>6</v>
      </c>
      <c r="J241" s="70">
        <f ca="1">IFERROR(__xludf.DUMMYFUNCTION("""COMPUTED_VALUE"""),238)</f>
        <v>238</v>
      </c>
      <c r="K241" s="70">
        <f ca="1">IFERROR(__xludf.DUMMYFUNCTION("""COMPUTED_VALUE"""),8)</f>
        <v>8</v>
      </c>
      <c r="L241" s="70">
        <f ca="1">IFERROR(__xludf.DUMMYFUNCTION("""COMPUTED_VALUE"""),5)</f>
        <v>5</v>
      </c>
      <c r="M241" s="70">
        <f ca="1">IFERROR(__xludf.DUMMYFUNCTION("""COMPUTED_VALUE"""),7)</f>
        <v>7</v>
      </c>
      <c r="N241" s="72"/>
      <c r="O241" s="72"/>
      <c r="P241" s="72"/>
      <c r="Q241" s="72"/>
      <c r="R241" s="72"/>
      <c r="S241" s="72"/>
      <c r="T241" s="72"/>
      <c r="U241" s="72"/>
      <c r="V241" s="72"/>
      <c r="W241" s="72"/>
      <c r="X241" s="72"/>
      <c r="Y241" s="72"/>
      <c r="Z241" s="72"/>
    </row>
    <row r="242" spans="1:26" ht="13">
      <c r="A242" s="70">
        <f ca="1">IFERROR(__xludf.DUMMYFUNCTION("""COMPUTED_VALUE"""),2)</f>
        <v>2</v>
      </c>
      <c r="B242" s="71" t="str">
        <f ca="1">IFERROR(__xludf.DUMMYFUNCTION("""COMPUTED_VALUE"""),"COLISEO GENERAL SANTANDER")</f>
        <v>COLISEO GENERAL SANTANDER</v>
      </c>
      <c r="C242" s="70">
        <f ca="1">IFERROR(__xludf.DUMMYFUNCTION("""COMPUTED_VALUE"""),6)</f>
        <v>6</v>
      </c>
      <c r="D242" s="70">
        <f ca="1">IFERROR(__xludf.DUMMYFUNCTION("""COMPUTED_VALUE"""),0)</f>
        <v>0</v>
      </c>
      <c r="E242" s="70">
        <f ca="1">IFERROR(__xludf.DUMMYFUNCTION("""COMPUTED_VALUE"""),0)</f>
        <v>0</v>
      </c>
      <c r="F242" s="70">
        <f ca="1">IFERROR(__xludf.DUMMYFUNCTION("""COMPUTED_VALUE"""),75)</f>
        <v>75</v>
      </c>
      <c r="G242" s="70">
        <f ca="1">IFERROR(__xludf.DUMMYFUNCTION("""COMPUTED_VALUE"""),99)</f>
        <v>99</v>
      </c>
      <c r="H242" s="70">
        <f ca="1">IFERROR(__xludf.DUMMYFUNCTION("""COMPUTED_VALUE"""),2)</f>
        <v>2</v>
      </c>
      <c r="I242" s="70">
        <f ca="1">IFERROR(__xludf.DUMMYFUNCTION("""COMPUTED_VALUE"""),12)</f>
        <v>12</v>
      </c>
      <c r="J242" s="70">
        <f ca="1">IFERROR(__xludf.DUMMYFUNCTION("""COMPUTED_VALUE"""),221)</f>
        <v>221</v>
      </c>
      <c r="K242" s="70">
        <f ca="1">IFERROR(__xludf.DUMMYFUNCTION("""COMPUTED_VALUE"""),16)</f>
        <v>16</v>
      </c>
      <c r="L242" s="70">
        <f ca="1">IFERROR(__xludf.DUMMYFUNCTION("""COMPUTED_VALUE"""),8)</f>
        <v>8</v>
      </c>
      <c r="M242" s="70">
        <f ca="1">IFERROR(__xludf.DUMMYFUNCTION("""COMPUTED_VALUE"""),9)</f>
        <v>9</v>
      </c>
      <c r="N242" s="72"/>
      <c r="O242" s="72"/>
      <c r="P242" s="72"/>
      <c r="Q242" s="72"/>
      <c r="R242" s="72"/>
      <c r="S242" s="72"/>
      <c r="T242" s="72"/>
      <c r="U242" s="72"/>
      <c r="V242" s="72"/>
      <c r="W242" s="72"/>
      <c r="X242" s="72"/>
      <c r="Y242" s="72"/>
      <c r="Z242" s="72"/>
    </row>
    <row r="243" spans="1:26" ht="13">
      <c r="A243" s="70">
        <f ca="1">IFERROR(__xludf.DUMMYFUNCTION("""COMPUTED_VALUE"""),2)</f>
        <v>2</v>
      </c>
      <c r="B243" s="71" t="str">
        <f ca="1">IFERROR(__xludf.DUMMYFUNCTION("""COMPUTED_VALUE"""),"COLISEO GENERAL SANTANDER")</f>
        <v>COLISEO GENERAL SANTANDER</v>
      </c>
      <c r="C243" s="70">
        <f ca="1">IFERROR(__xludf.DUMMYFUNCTION("""COMPUTED_VALUE"""),7)</f>
        <v>7</v>
      </c>
      <c r="D243" s="70">
        <f ca="1">IFERROR(__xludf.DUMMYFUNCTION("""COMPUTED_VALUE"""),0)</f>
        <v>0</v>
      </c>
      <c r="E243" s="70">
        <f ca="1">IFERROR(__xludf.DUMMYFUNCTION("""COMPUTED_VALUE"""),0)</f>
        <v>0</v>
      </c>
      <c r="F243" s="70">
        <f ca="1">IFERROR(__xludf.DUMMYFUNCTION("""COMPUTED_VALUE"""),84)</f>
        <v>84</v>
      </c>
      <c r="G243" s="70">
        <f ca="1">IFERROR(__xludf.DUMMYFUNCTION("""COMPUTED_VALUE"""),143)</f>
        <v>143</v>
      </c>
      <c r="H243" s="70">
        <f ca="1">IFERROR(__xludf.DUMMYFUNCTION("""COMPUTED_VALUE"""),2)</f>
        <v>2</v>
      </c>
      <c r="I243" s="70">
        <f ca="1">IFERROR(__xludf.DUMMYFUNCTION("""COMPUTED_VALUE"""),13)</f>
        <v>13</v>
      </c>
      <c r="J243" s="70">
        <f ca="1">IFERROR(__xludf.DUMMYFUNCTION("""COMPUTED_VALUE"""),263)</f>
        <v>263</v>
      </c>
      <c r="K243" s="70">
        <f ca="1">IFERROR(__xludf.DUMMYFUNCTION("""COMPUTED_VALUE"""),13)</f>
        <v>13</v>
      </c>
      <c r="L243" s="70">
        <f ca="1">IFERROR(__xludf.DUMMYFUNCTION("""COMPUTED_VALUE"""),3)</f>
        <v>3</v>
      </c>
      <c r="M243" s="70">
        <f ca="1">IFERROR(__xludf.DUMMYFUNCTION("""COMPUTED_VALUE"""),5)</f>
        <v>5</v>
      </c>
      <c r="N243" s="72"/>
      <c r="O243" s="72"/>
      <c r="P243" s="72"/>
      <c r="Q243" s="72"/>
      <c r="R243" s="72"/>
      <c r="S243" s="72"/>
      <c r="T243" s="72"/>
      <c r="U243" s="72"/>
      <c r="V243" s="72"/>
      <c r="W243" s="72"/>
      <c r="X243" s="72"/>
      <c r="Y243" s="72"/>
      <c r="Z243" s="72"/>
    </row>
    <row r="244" spans="1:26" ht="13">
      <c r="A244" s="70">
        <f ca="1">IFERROR(__xludf.DUMMYFUNCTION("""COMPUTED_VALUE"""),2)</f>
        <v>2</v>
      </c>
      <c r="B244" s="71" t="str">
        <f ca="1">IFERROR(__xludf.DUMMYFUNCTION("""COMPUTED_VALUE"""),"COLISEO GENERAL SANTANDER")</f>
        <v>COLISEO GENERAL SANTANDER</v>
      </c>
      <c r="C244" s="70">
        <f ca="1">IFERROR(__xludf.DUMMYFUNCTION("""COMPUTED_VALUE"""),8)</f>
        <v>8</v>
      </c>
      <c r="D244" s="70">
        <f ca="1">IFERROR(__xludf.DUMMYFUNCTION("""COMPUTED_VALUE"""),0)</f>
        <v>0</v>
      </c>
      <c r="E244" s="70">
        <f ca="1">IFERROR(__xludf.DUMMYFUNCTION("""COMPUTED_VALUE"""),0)</f>
        <v>0</v>
      </c>
      <c r="F244" s="70">
        <f ca="1">IFERROR(__xludf.DUMMYFUNCTION("""COMPUTED_VALUE"""),84)</f>
        <v>84</v>
      </c>
      <c r="G244" s="70">
        <f ca="1">IFERROR(__xludf.DUMMYFUNCTION("""COMPUTED_VALUE"""),132)</f>
        <v>132</v>
      </c>
      <c r="H244" s="70">
        <f ca="1">IFERROR(__xludf.DUMMYFUNCTION("""COMPUTED_VALUE"""),2)</f>
        <v>2</v>
      </c>
      <c r="I244" s="70">
        <f ca="1">IFERROR(__xludf.DUMMYFUNCTION("""COMPUTED_VALUE"""),8)</f>
        <v>8</v>
      </c>
      <c r="J244" s="70">
        <f ca="1">IFERROR(__xludf.DUMMYFUNCTION("""COMPUTED_VALUE"""),254)</f>
        <v>254</v>
      </c>
      <c r="K244" s="70">
        <f ca="1">IFERROR(__xludf.DUMMYFUNCTION("""COMPUTED_VALUE"""),14)</f>
        <v>14</v>
      </c>
      <c r="L244" s="70">
        <f ca="1">IFERROR(__xludf.DUMMYFUNCTION("""COMPUTED_VALUE"""),5)</f>
        <v>5</v>
      </c>
      <c r="M244" s="70">
        <f ca="1">IFERROR(__xludf.DUMMYFUNCTION("""COMPUTED_VALUE"""),9)</f>
        <v>9</v>
      </c>
      <c r="N244" s="72"/>
      <c r="O244" s="72"/>
      <c r="P244" s="72"/>
      <c r="Q244" s="72"/>
      <c r="R244" s="72"/>
      <c r="S244" s="72"/>
      <c r="T244" s="72"/>
      <c r="U244" s="72"/>
      <c r="V244" s="72"/>
      <c r="W244" s="72"/>
      <c r="X244" s="72"/>
      <c r="Y244" s="72"/>
      <c r="Z244" s="72"/>
    </row>
    <row r="245" spans="1:26" ht="13">
      <c r="A245" s="70">
        <f ca="1">IFERROR(__xludf.DUMMYFUNCTION("""COMPUTED_VALUE"""),2)</f>
        <v>2</v>
      </c>
      <c r="B245" s="71" t="str">
        <f ca="1">IFERROR(__xludf.DUMMYFUNCTION("""COMPUTED_VALUE"""),"COLISEO GENERAL SANTANDER")</f>
        <v>COLISEO GENERAL SANTANDER</v>
      </c>
      <c r="C245" s="70">
        <f ca="1">IFERROR(__xludf.DUMMYFUNCTION("""COMPUTED_VALUE"""),9)</f>
        <v>9</v>
      </c>
      <c r="D245" s="70">
        <f ca="1">IFERROR(__xludf.DUMMYFUNCTION("""COMPUTED_VALUE"""),0)</f>
        <v>0</v>
      </c>
      <c r="E245" s="70">
        <f ca="1">IFERROR(__xludf.DUMMYFUNCTION("""COMPUTED_VALUE"""),0)</f>
        <v>0</v>
      </c>
      <c r="F245" s="70">
        <f ca="1">IFERROR(__xludf.DUMMYFUNCTION("""COMPUTED_VALUE"""),88)</f>
        <v>88</v>
      </c>
      <c r="G245" s="70">
        <f ca="1">IFERROR(__xludf.DUMMYFUNCTION("""COMPUTED_VALUE"""),98)</f>
        <v>98</v>
      </c>
      <c r="H245" s="70">
        <f ca="1">IFERROR(__xludf.DUMMYFUNCTION("""COMPUTED_VALUE"""),0)</f>
        <v>0</v>
      </c>
      <c r="I245" s="70">
        <f ca="1">IFERROR(__xludf.DUMMYFUNCTION("""COMPUTED_VALUE"""),14)</f>
        <v>14</v>
      </c>
      <c r="J245" s="70">
        <f ca="1">IFERROR(__xludf.DUMMYFUNCTION("""COMPUTED_VALUE"""),240)</f>
        <v>240</v>
      </c>
      <c r="K245" s="70">
        <f ca="1">IFERROR(__xludf.DUMMYFUNCTION("""COMPUTED_VALUE"""),17)</f>
        <v>17</v>
      </c>
      <c r="L245" s="70">
        <f ca="1">IFERROR(__xludf.DUMMYFUNCTION("""COMPUTED_VALUE"""),9)</f>
        <v>9</v>
      </c>
      <c r="M245" s="70">
        <f ca="1">IFERROR(__xludf.DUMMYFUNCTION("""COMPUTED_VALUE"""),14)</f>
        <v>14</v>
      </c>
      <c r="N245" s="72"/>
      <c r="O245" s="72"/>
      <c r="P245" s="72"/>
      <c r="Q245" s="72"/>
      <c r="R245" s="72"/>
      <c r="S245" s="72"/>
      <c r="T245" s="72"/>
      <c r="U245" s="72"/>
      <c r="V245" s="72"/>
      <c r="W245" s="72"/>
      <c r="X245" s="72"/>
      <c r="Y245" s="72"/>
      <c r="Z245" s="72"/>
    </row>
    <row r="246" spans="1:26" ht="13">
      <c r="A246" s="70">
        <f ca="1">IFERROR(__xludf.DUMMYFUNCTION("""COMPUTED_VALUE"""),2)</f>
        <v>2</v>
      </c>
      <c r="B246" s="71" t="str">
        <f ca="1">IFERROR(__xludf.DUMMYFUNCTION("""COMPUTED_VALUE"""),"COLISEO GENERAL SANTANDER")</f>
        <v>COLISEO GENERAL SANTANDER</v>
      </c>
      <c r="C246" s="70">
        <f ca="1">IFERROR(__xludf.DUMMYFUNCTION("""COMPUTED_VALUE"""),10)</f>
        <v>10</v>
      </c>
      <c r="D246" s="70">
        <f ca="1">IFERROR(__xludf.DUMMYFUNCTION("""COMPUTED_VALUE"""),0)</f>
        <v>0</v>
      </c>
      <c r="E246" s="70">
        <f ca="1">IFERROR(__xludf.DUMMYFUNCTION("""COMPUTED_VALUE"""),0)</f>
        <v>0</v>
      </c>
      <c r="F246" s="70">
        <f ca="1">IFERROR(__xludf.DUMMYFUNCTION("""COMPUTED_VALUE"""),81)</f>
        <v>81</v>
      </c>
      <c r="G246" s="70">
        <f ca="1">IFERROR(__xludf.DUMMYFUNCTION("""COMPUTED_VALUE"""),108)</f>
        <v>108</v>
      </c>
      <c r="H246" s="70">
        <f ca="1">IFERROR(__xludf.DUMMYFUNCTION("""COMPUTED_VALUE"""),1)</f>
        <v>1</v>
      </c>
      <c r="I246" s="70">
        <f ca="1">IFERROR(__xludf.DUMMYFUNCTION("""COMPUTED_VALUE"""),13)</f>
        <v>13</v>
      </c>
      <c r="J246" s="70">
        <f ca="1">IFERROR(__xludf.DUMMYFUNCTION("""COMPUTED_VALUE"""),244)</f>
        <v>244</v>
      </c>
      <c r="K246" s="70">
        <f ca="1">IFERROR(__xludf.DUMMYFUNCTION("""COMPUTED_VALUE"""),27)</f>
        <v>27</v>
      </c>
      <c r="L246" s="70">
        <f ca="1">IFERROR(__xludf.DUMMYFUNCTION("""COMPUTED_VALUE"""),8)</f>
        <v>8</v>
      </c>
      <c r="M246" s="70">
        <f ca="1">IFERROR(__xludf.DUMMYFUNCTION("""COMPUTED_VALUE"""),6)</f>
        <v>6</v>
      </c>
      <c r="N246" s="72"/>
      <c r="O246" s="72"/>
      <c r="P246" s="72"/>
      <c r="Q246" s="72"/>
      <c r="R246" s="72"/>
      <c r="S246" s="72"/>
      <c r="T246" s="72"/>
      <c r="U246" s="72"/>
      <c r="V246" s="72"/>
      <c r="W246" s="72"/>
      <c r="X246" s="72"/>
      <c r="Y246" s="72"/>
      <c r="Z246" s="72"/>
    </row>
    <row r="247" spans="1:26" ht="13">
      <c r="A247" s="70">
        <f ca="1">IFERROR(__xludf.DUMMYFUNCTION("""COMPUTED_VALUE"""),2)</f>
        <v>2</v>
      </c>
      <c r="B247" s="71" t="str">
        <f ca="1">IFERROR(__xludf.DUMMYFUNCTION("""COMPUTED_VALUE"""),"COLISEO GENERAL SANTANDER")</f>
        <v>COLISEO GENERAL SANTANDER</v>
      </c>
      <c r="C247" s="70">
        <f ca="1">IFERROR(__xludf.DUMMYFUNCTION("""COMPUTED_VALUE"""),11)</f>
        <v>11</v>
      </c>
      <c r="D247" s="70">
        <f ca="1">IFERROR(__xludf.DUMMYFUNCTION("""COMPUTED_VALUE"""),0)</f>
        <v>0</v>
      </c>
      <c r="E247" s="70">
        <f ca="1">IFERROR(__xludf.DUMMYFUNCTION("""COMPUTED_VALUE"""),0)</f>
        <v>0</v>
      </c>
      <c r="F247" s="70">
        <f ca="1">IFERROR(__xludf.DUMMYFUNCTION("""COMPUTED_VALUE"""),83)</f>
        <v>83</v>
      </c>
      <c r="G247" s="70">
        <f ca="1">IFERROR(__xludf.DUMMYFUNCTION("""COMPUTED_VALUE"""),104)</f>
        <v>104</v>
      </c>
      <c r="H247" s="70">
        <f ca="1">IFERROR(__xludf.DUMMYFUNCTION("""COMPUTED_VALUE"""),1)</f>
        <v>1</v>
      </c>
      <c r="I247" s="70">
        <f ca="1">IFERROR(__xludf.DUMMYFUNCTION("""COMPUTED_VALUE"""),12)</f>
        <v>12</v>
      </c>
      <c r="J247" s="70">
        <f ca="1">IFERROR(__xludf.DUMMYFUNCTION("""COMPUTED_VALUE"""),239)</f>
        <v>239</v>
      </c>
      <c r="K247" s="70">
        <f ca="1">IFERROR(__xludf.DUMMYFUNCTION("""COMPUTED_VALUE"""),22)</f>
        <v>22</v>
      </c>
      <c r="L247" s="70">
        <f ca="1">IFERROR(__xludf.DUMMYFUNCTION("""COMPUTED_VALUE"""),13)</f>
        <v>13</v>
      </c>
      <c r="M247" s="70">
        <f ca="1">IFERROR(__xludf.DUMMYFUNCTION("""COMPUTED_VALUE"""),4)</f>
        <v>4</v>
      </c>
      <c r="N247" s="72"/>
      <c r="O247" s="72"/>
      <c r="P247" s="72"/>
      <c r="Q247" s="72"/>
      <c r="R247" s="72"/>
      <c r="S247" s="72"/>
      <c r="T247" s="72"/>
      <c r="U247" s="72"/>
      <c r="V247" s="72"/>
      <c r="W247" s="72"/>
      <c r="X247" s="72"/>
      <c r="Y247" s="72"/>
      <c r="Z247" s="72"/>
    </row>
    <row r="248" spans="1:26" ht="13">
      <c r="A248" s="70">
        <f ca="1">IFERROR(__xludf.DUMMYFUNCTION("""COMPUTED_VALUE"""),2)</f>
        <v>2</v>
      </c>
      <c r="B248" s="71" t="str">
        <f ca="1">IFERROR(__xludf.DUMMYFUNCTION("""COMPUTED_VALUE"""),"COLISEO GENERAL SANTANDER")</f>
        <v>COLISEO GENERAL SANTANDER</v>
      </c>
      <c r="C248" s="70">
        <f ca="1">IFERROR(__xludf.DUMMYFUNCTION("""COMPUTED_VALUE"""),12)</f>
        <v>12</v>
      </c>
      <c r="D248" s="70">
        <f ca="1">IFERROR(__xludf.DUMMYFUNCTION("""COMPUTED_VALUE"""),0)</f>
        <v>0</v>
      </c>
      <c r="E248" s="70">
        <f ca="1">IFERROR(__xludf.DUMMYFUNCTION("""COMPUTED_VALUE"""),0)</f>
        <v>0</v>
      </c>
      <c r="F248" s="70">
        <f ca="1">IFERROR(__xludf.DUMMYFUNCTION("""COMPUTED_VALUE"""),95)</f>
        <v>95</v>
      </c>
      <c r="G248" s="70">
        <f ca="1">IFERROR(__xludf.DUMMYFUNCTION("""COMPUTED_VALUE"""),110)</f>
        <v>110</v>
      </c>
      <c r="H248" s="70">
        <f ca="1">IFERROR(__xludf.DUMMYFUNCTION("""COMPUTED_VALUE"""),2)</f>
        <v>2</v>
      </c>
      <c r="I248" s="70">
        <f ca="1">IFERROR(__xludf.DUMMYFUNCTION("""COMPUTED_VALUE"""),16)</f>
        <v>16</v>
      </c>
      <c r="J248" s="70">
        <f ca="1">IFERROR(__xludf.DUMMYFUNCTION("""COMPUTED_VALUE"""),250)</f>
        <v>250</v>
      </c>
      <c r="K248" s="70">
        <f ca="1">IFERROR(__xludf.DUMMYFUNCTION("""COMPUTED_VALUE"""),21)</f>
        <v>21</v>
      </c>
      <c r="L248" s="70">
        <f ca="1">IFERROR(__xludf.DUMMYFUNCTION("""COMPUTED_VALUE"""),7)</f>
        <v>7</v>
      </c>
      <c r="M248" s="70">
        <f ca="1">IFERROR(__xludf.DUMMYFUNCTION("""COMPUTED_VALUE"""),1)</f>
        <v>1</v>
      </c>
      <c r="N248" s="72"/>
      <c r="O248" s="72"/>
      <c r="P248" s="72"/>
      <c r="Q248" s="72"/>
      <c r="R248" s="72"/>
      <c r="S248" s="72"/>
      <c r="T248" s="72"/>
      <c r="U248" s="72"/>
      <c r="V248" s="72"/>
      <c r="W248" s="72"/>
      <c r="X248" s="72"/>
      <c r="Y248" s="72"/>
      <c r="Z248" s="72"/>
    </row>
    <row r="249" spans="1:26" ht="13">
      <c r="A249" s="70">
        <f ca="1">IFERROR(__xludf.DUMMYFUNCTION("""COMPUTED_VALUE"""),2)</f>
        <v>2</v>
      </c>
      <c r="B249" s="71" t="str">
        <f ca="1">IFERROR(__xludf.DUMMYFUNCTION("""COMPUTED_VALUE"""),"COLISEO GENERAL SANTANDER")</f>
        <v>COLISEO GENERAL SANTANDER</v>
      </c>
      <c r="C249" s="70">
        <f ca="1">IFERROR(__xludf.DUMMYFUNCTION("""COMPUTED_VALUE"""),13)</f>
        <v>13</v>
      </c>
      <c r="D249" s="70">
        <f ca="1">IFERROR(__xludf.DUMMYFUNCTION("""COMPUTED_VALUE"""),0)</f>
        <v>0</v>
      </c>
      <c r="E249" s="70">
        <f ca="1">IFERROR(__xludf.DUMMYFUNCTION("""COMPUTED_VALUE"""),0)</f>
        <v>0</v>
      </c>
      <c r="F249" s="70">
        <f ca="1">IFERROR(__xludf.DUMMYFUNCTION("""COMPUTED_VALUE"""),77)</f>
        <v>77</v>
      </c>
      <c r="G249" s="70">
        <f ca="1">IFERROR(__xludf.DUMMYFUNCTION("""COMPUTED_VALUE"""),117)</f>
        <v>117</v>
      </c>
      <c r="H249" s="70">
        <f ca="1">IFERROR(__xludf.DUMMYFUNCTION("""COMPUTED_VALUE"""),3)</f>
        <v>3</v>
      </c>
      <c r="I249" s="70">
        <f ca="1">IFERROR(__xludf.DUMMYFUNCTION("""COMPUTED_VALUE"""),9)</f>
        <v>9</v>
      </c>
      <c r="J249" s="70">
        <f ca="1">IFERROR(__xludf.DUMMYFUNCTION("""COMPUTED_VALUE"""),241)</f>
        <v>241</v>
      </c>
      <c r="K249" s="70">
        <f ca="1">IFERROR(__xludf.DUMMYFUNCTION("""COMPUTED_VALUE"""),17)</f>
        <v>17</v>
      </c>
      <c r="L249" s="70">
        <f ca="1">IFERROR(__xludf.DUMMYFUNCTION("""COMPUTED_VALUE"""),9)</f>
        <v>9</v>
      </c>
      <c r="M249" s="70">
        <f ca="1">IFERROR(__xludf.DUMMYFUNCTION("""COMPUTED_VALUE"""),9)</f>
        <v>9</v>
      </c>
      <c r="N249" s="72"/>
      <c r="O249" s="72"/>
      <c r="P249" s="72"/>
      <c r="Q249" s="72"/>
      <c r="R249" s="72"/>
      <c r="S249" s="72"/>
      <c r="T249" s="72"/>
      <c r="U249" s="72"/>
      <c r="V249" s="72"/>
      <c r="W249" s="72"/>
      <c r="X249" s="72"/>
      <c r="Y249" s="72"/>
      <c r="Z249" s="72"/>
    </row>
    <row r="250" spans="1:26" ht="13">
      <c r="A250" s="70">
        <f ca="1">IFERROR(__xludf.DUMMYFUNCTION("""COMPUTED_VALUE"""),2)</f>
        <v>2</v>
      </c>
      <c r="B250" s="71" t="str">
        <f ca="1">IFERROR(__xludf.DUMMYFUNCTION("""COMPUTED_VALUE"""),"COLISEO GENERAL SANTANDER")</f>
        <v>COLISEO GENERAL SANTANDER</v>
      </c>
      <c r="C250" s="70">
        <f ca="1">IFERROR(__xludf.DUMMYFUNCTION("""COMPUTED_VALUE"""),14)</f>
        <v>14</v>
      </c>
      <c r="D250" s="70">
        <f ca="1">IFERROR(__xludf.DUMMYFUNCTION("""COMPUTED_VALUE"""),0)</f>
        <v>0</v>
      </c>
      <c r="E250" s="70">
        <f ca="1">IFERROR(__xludf.DUMMYFUNCTION("""COMPUTED_VALUE"""),0)</f>
        <v>0</v>
      </c>
      <c r="F250" s="70">
        <f ca="1">IFERROR(__xludf.DUMMYFUNCTION("""COMPUTED_VALUE"""),77)</f>
        <v>77</v>
      </c>
      <c r="G250" s="70">
        <f ca="1">IFERROR(__xludf.DUMMYFUNCTION("""COMPUTED_VALUE"""),117)</f>
        <v>117</v>
      </c>
      <c r="H250" s="70">
        <f ca="1">IFERROR(__xludf.DUMMYFUNCTION("""COMPUTED_VALUE"""),3)</f>
        <v>3</v>
      </c>
      <c r="I250" s="70">
        <f ca="1">IFERROR(__xludf.DUMMYFUNCTION("""COMPUTED_VALUE"""),9)</f>
        <v>9</v>
      </c>
      <c r="J250" s="70">
        <f ca="1">IFERROR(__xludf.DUMMYFUNCTION("""COMPUTED_VALUE"""),239)</f>
        <v>239</v>
      </c>
      <c r="K250" s="70">
        <f ca="1">IFERROR(__xludf.DUMMYFUNCTION("""COMPUTED_VALUE"""),17)</f>
        <v>17</v>
      </c>
      <c r="L250" s="70">
        <f ca="1">IFERROR(__xludf.DUMMYFUNCTION("""COMPUTED_VALUE"""),9)</f>
        <v>9</v>
      </c>
      <c r="M250" s="70">
        <f ca="1">IFERROR(__xludf.DUMMYFUNCTION("""COMPUTED_VALUE"""),9)</f>
        <v>9</v>
      </c>
      <c r="N250" s="72"/>
      <c r="O250" s="72"/>
      <c r="P250" s="72"/>
      <c r="Q250" s="72"/>
      <c r="R250" s="72"/>
      <c r="S250" s="72"/>
      <c r="T250" s="72"/>
      <c r="U250" s="72"/>
      <c r="V250" s="72"/>
      <c r="W250" s="72"/>
      <c r="X250" s="72"/>
      <c r="Y250" s="72"/>
      <c r="Z250" s="72"/>
    </row>
    <row r="251" spans="1:26" ht="13">
      <c r="A251" s="70">
        <f ca="1">IFERROR(__xludf.DUMMYFUNCTION("""COMPUTED_VALUE"""),2)</f>
        <v>2</v>
      </c>
      <c r="B251" s="71" t="str">
        <f ca="1">IFERROR(__xludf.DUMMYFUNCTION("""COMPUTED_VALUE"""),"COLISEO GENERAL SANTANDER")</f>
        <v>COLISEO GENERAL SANTANDER</v>
      </c>
      <c r="C251" s="70">
        <f ca="1">IFERROR(__xludf.DUMMYFUNCTION("""COMPUTED_VALUE"""),15)</f>
        <v>15</v>
      </c>
      <c r="D251" s="70">
        <f ca="1">IFERROR(__xludf.DUMMYFUNCTION("""COMPUTED_VALUE"""),0)</f>
        <v>0</v>
      </c>
      <c r="E251" s="70">
        <f ca="1">IFERROR(__xludf.DUMMYFUNCTION("""COMPUTED_VALUE"""),0)</f>
        <v>0</v>
      </c>
      <c r="F251" s="70">
        <f ca="1">IFERROR(__xludf.DUMMYFUNCTION("""COMPUTED_VALUE"""),87)</f>
        <v>87</v>
      </c>
      <c r="G251" s="70">
        <f ca="1">IFERROR(__xludf.DUMMYFUNCTION("""COMPUTED_VALUE"""),92)</f>
        <v>92</v>
      </c>
      <c r="H251" s="70">
        <f ca="1">IFERROR(__xludf.DUMMYFUNCTION("""COMPUTED_VALUE"""),0)</f>
        <v>0</v>
      </c>
      <c r="I251" s="70">
        <f ca="1">IFERROR(__xludf.DUMMYFUNCTION("""COMPUTED_VALUE"""),13)</f>
        <v>13</v>
      </c>
      <c r="J251" s="70">
        <f ca="1">IFERROR(__xludf.DUMMYFUNCTION("""COMPUTED_VALUE"""),220)</f>
        <v>220</v>
      </c>
      <c r="K251" s="70">
        <f ca="1">IFERROR(__xludf.DUMMYFUNCTION("""COMPUTED_VALUE"""),16)</f>
        <v>16</v>
      </c>
      <c r="L251" s="70">
        <f ca="1">IFERROR(__xludf.DUMMYFUNCTION("""COMPUTED_VALUE"""),10)</f>
        <v>10</v>
      </c>
      <c r="M251" s="70">
        <f ca="1">IFERROR(__xludf.DUMMYFUNCTION("""COMPUTED_VALUE"""),1)</f>
        <v>1</v>
      </c>
      <c r="N251" s="72"/>
      <c r="O251" s="72"/>
      <c r="P251" s="72"/>
      <c r="Q251" s="72"/>
      <c r="R251" s="72"/>
      <c r="S251" s="72"/>
      <c r="T251" s="72"/>
      <c r="U251" s="72"/>
      <c r="V251" s="72"/>
      <c r="W251" s="72"/>
      <c r="X251" s="72"/>
      <c r="Y251" s="72"/>
      <c r="Z251" s="72"/>
    </row>
    <row r="252" spans="1:26" ht="13">
      <c r="A252" s="70">
        <f ca="1">IFERROR(__xludf.DUMMYFUNCTION("""COMPUTED_VALUE"""),2)</f>
        <v>2</v>
      </c>
      <c r="B252" s="71" t="str">
        <f ca="1">IFERROR(__xludf.DUMMYFUNCTION("""COMPUTED_VALUE"""),"COLISEO GENERAL SANTANDER")</f>
        <v>COLISEO GENERAL SANTANDER</v>
      </c>
      <c r="C252" s="70">
        <f ca="1">IFERROR(__xludf.DUMMYFUNCTION("""COMPUTED_VALUE"""),16)</f>
        <v>16</v>
      </c>
      <c r="D252" s="70">
        <f ca="1">IFERROR(__xludf.DUMMYFUNCTION("""COMPUTED_VALUE"""),0)</f>
        <v>0</v>
      </c>
      <c r="E252" s="70">
        <f ca="1">IFERROR(__xludf.DUMMYFUNCTION("""COMPUTED_VALUE"""),0)</f>
        <v>0</v>
      </c>
      <c r="F252" s="70">
        <f ca="1">IFERROR(__xludf.DUMMYFUNCTION("""COMPUTED_VALUE"""),77)</f>
        <v>77</v>
      </c>
      <c r="G252" s="70">
        <f ca="1">IFERROR(__xludf.DUMMYFUNCTION("""COMPUTED_VALUE"""),96)</f>
        <v>96</v>
      </c>
      <c r="H252" s="70">
        <f ca="1">IFERROR(__xludf.DUMMYFUNCTION("""COMPUTED_VALUE"""),0)</f>
        <v>0</v>
      </c>
      <c r="I252" s="70">
        <f ca="1">IFERROR(__xludf.DUMMYFUNCTION("""COMPUTED_VALUE"""),13)</f>
        <v>13</v>
      </c>
      <c r="J252" s="70">
        <f ca="1">IFERROR(__xludf.DUMMYFUNCTION("""COMPUTED_VALUE"""),216)</f>
        <v>216</v>
      </c>
      <c r="K252" s="70">
        <f ca="1">IFERROR(__xludf.DUMMYFUNCTION("""COMPUTED_VALUE"""),18)</f>
        <v>18</v>
      </c>
      <c r="L252" s="70">
        <f ca="1">IFERROR(__xludf.DUMMYFUNCTION("""COMPUTED_VALUE"""),12)</f>
        <v>12</v>
      </c>
      <c r="M252" s="70">
        <f ca="1">IFERROR(__xludf.DUMMYFUNCTION("""COMPUTED_VALUE"""),0)</f>
        <v>0</v>
      </c>
      <c r="N252" s="72"/>
      <c r="O252" s="72"/>
      <c r="P252" s="72"/>
      <c r="Q252" s="72"/>
      <c r="R252" s="72"/>
      <c r="S252" s="72"/>
      <c r="T252" s="72"/>
      <c r="U252" s="72"/>
      <c r="V252" s="72"/>
      <c r="W252" s="72"/>
      <c r="X252" s="72"/>
      <c r="Y252" s="72"/>
      <c r="Z252" s="72"/>
    </row>
    <row r="253" spans="1:26" ht="13">
      <c r="A253" s="70">
        <f ca="1">IFERROR(__xludf.DUMMYFUNCTION("""COMPUTED_VALUE"""),2)</f>
        <v>2</v>
      </c>
      <c r="B253" s="71" t="str">
        <f ca="1">IFERROR(__xludf.DUMMYFUNCTION("""COMPUTED_VALUE"""),"COLISEO GENERAL SANTANDER")</f>
        <v>COLISEO GENERAL SANTANDER</v>
      </c>
      <c r="C253" s="70">
        <f ca="1">IFERROR(__xludf.DUMMYFUNCTION("""COMPUTED_VALUE"""),17)</f>
        <v>17</v>
      </c>
      <c r="D253" s="70">
        <f ca="1">IFERROR(__xludf.DUMMYFUNCTION("""COMPUTED_VALUE"""),0)</f>
        <v>0</v>
      </c>
      <c r="E253" s="70">
        <f ca="1">IFERROR(__xludf.DUMMYFUNCTION("""COMPUTED_VALUE"""),0)</f>
        <v>0</v>
      </c>
      <c r="F253" s="70">
        <f ca="1">IFERROR(__xludf.DUMMYFUNCTION("""COMPUTED_VALUE"""),80)</f>
        <v>80</v>
      </c>
      <c r="G253" s="70">
        <f ca="1">IFERROR(__xludf.DUMMYFUNCTION("""COMPUTED_VALUE"""),96)</f>
        <v>96</v>
      </c>
      <c r="H253" s="70">
        <f ca="1">IFERROR(__xludf.DUMMYFUNCTION("""COMPUTED_VALUE"""),2)</f>
        <v>2</v>
      </c>
      <c r="I253" s="70">
        <f ca="1">IFERROR(__xludf.DUMMYFUNCTION("""COMPUTED_VALUE"""),16)</f>
        <v>16</v>
      </c>
      <c r="J253" s="70">
        <f ca="1">IFERROR(__xludf.DUMMYFUNCTION("""COMPUTED_VALUE"""),232)</f>
        <v>232</v>
      </c>
      <c r="K253" s="70">
        <f ca="1">IFERROR(__xludf.DUMMYFUNCTION("""COMPUTED_VALUE"""),25)</f>
        <v>25</v>
      </c>
      <c r="L253" s="70">
        <f ca="1">IFERROR(__xludf.DUMMYFUNCTION("""COMPUTED_VALUE"""),10)</f>
        <v>10</v>
      </c>
      <c r="M253" s="70">
        <f ca="1">IFERROR(__xludf.DUMMYFUNCTION("""COMPUTED_VALUE"""),3)</f>
        <v>3</v>
      </c>
      <c r="N253" s="72"/>
      <c r="O253" s="72"/>
      <c r="P253" s="72"/>
      <c r="Q253" s="72"/>
      <c r="R253" s="72"/>
      <c r="S253" s="72"/>
      <c r="T253" s="72"/>
      <c r="U253" s="72"/>
      <c r="V253" s="72"/>
      <c r="W253" s="72"/>
      <c r="X253" s="72"/>
      <c r="Y253" s="72"/>
      <c r="Z253" s="72"/>
    </row>
    <row r="254" spans="1:26" ht="13">
      <c r="A254" s="70">
        <f ca="1">IFERROR(__xludf.DUMMYFUNCTION("""COMPUTED_VALUE"""),2)</f>
        <v>2</v>
      </c>
      <c r="B254" s="71" t="str">
        <f ca="1">IFERROR(__xludf.DUMMYFUNCTION("""COMPUTED_VALUE"""),"COLISEO GENERAL SANTANDER")</f>
        <v>COLISEO GENERAL SANTANDER</v>
      </c>
      <c r="C254" s="70">
        <f ca="1">IFERROR(__xludf.DUMMYFUNCTION("""COMPUTED_VALUE"""),18)</f>
        <v>18</v>
      </c>
      <c r="D254" s="70">
        <f ca="1">IFERROR(__xludf.DUMMYFUNCTION("""COMPUTED_VALUE"""),0)</f>
        <v>0</v>
      </c>
      <c r="E254" s="70">
        <f ca="1">IFERROR(__xludf.DUMMYFUNCTION("""COMPUTED_VALUE"""),0)</f>
        <v>0</v>
      </c>
      <c r="F254" s="70">
        <f ca="1">IFERROR(__xludf.DUMMYFUNCTION("""COMPUTED_VALUE"""),46)</f>
        <v>46</v>
      </c>
      <c r="G254" s="70">
        <f ca="1">IFERROR(__xludf.DUMMYFUNCTION("""COMPUTED_VALUE"""),65)</f>
        <v>65</v>
      </c>
      <c r="H254" s="70">
        <f ca="1">IFERROR(__xludf.DUMMYFUNCTION("""COMPUTED_VALUE"""),1)</f>
        <v>1</v>
      </c>
      <c r="I254" s="70">
        <f ca="1">IFERROR(__xludf.DUMMYFUNCTION("""COMPUTED_VALUE"""),18)</f>
        <v>18</v>
      </c>
      <c r="J254" s="70">
        <f ca="1">IFERROR(__xludf.DUMMYFUNCTION("""COMPUTED_VALUE"""),169)</f>
        <v>169</v>
      </c>
      <c r="K254" s="70">
        <f ca="1">IFERROR(__xludf.DUMMYFUNCTION("""COMPUTED_VALUE"""),20)</f>
        <v>20</v>
      </c>
      <c r="L254" s="70">
        <f ca="1">IFERROR(__xludf.DUMMYFUNCTION("""COMPUTED_VALUE"""),12)</f>
        <v>12</v>
      </c>
      <c r="M254" s="70">
        <f ca="1">IFERROR(__xludf.DUMMYFUNCTION("""COMPUTED_VALUE"""),7)</f>
        <v>7</v>
      </c>
      <c r="N254" s="72"/>
      <c r="O254" s="72"/>
      <c r="P254" s="72"/>
      <c r="Q254" s="72"/>
      <c r="R254" s="72"/>
      <c r="S254" s="72"/>
      <c r="T254" s="72"/>
      <c r="U254" s="72"/>
      <c r="V254" s="72"/>
      <c r="W254" s="72"/>
      <c r="X254" s="72"/>
      <c r="Y254" s="72"/>
      <c r="Z254" s="72"/>
    </row>
    <row r="255" spans="1:26" ht="13">
      <c r="A255" s="70">
        <f ca="1">IFERROR(__xludf.DUMMYFUNCTION("""COMPUTED_VALUE"""),2)</f>
        <v>2</v>
      </c>
      <c r="B255" s="71" t="str">
        <f ca="1">IFERROR(__xludf.DUMMYFUNCTION("""COMPUTED_VALUE"""),"COLISEO GENERAL SANTANDER")</f>
        <v>COLISEO GENERAL SANTANDER</v>
      </c>
      <c r="C255" s="70">
        <f ca="1">IFERROR(__xludf.DUMMYFUNCTION("""COMPUTED_VALUE"""),19)</f>
        <v>19</v>
      </c>
      <c r="D255" s="70">
        <f ca="1">IFERROR(__xludf.DUMMYFUNCTION("""COMPUTED_VALUE"""),0)</f>
        <v>0</v>
      </c>
      <c r="E255" s="70">
        <f ca="1">IFERROR(__xludf.DUMMYFUNCTION("""COMPUTED_VALUE"""),0)</f>
        <v>0</v>
      </c>
      <c r="F255" s="70">
        <f ca="1">IFERROR(__xludf.DUMMYFUNCTION("""COMPUTED_VALUE"""),59)</f>
        <v>59</v>
      </c>
      <c r="G255" s="70">
        <f ca="1">IFERROR(__xludf.DUMMYFUNCTION("""COMPUTED_VALUE"""),58)</f>
        <v>58</v>
      </c>
      <c r="H255" s="70">
        <f ca="1">IFERROR(__xludf.DUMMYFUNCTION("""COMPUTED_VALUE"""),2)</f>
        <v>2</v>
      </c>
      <c r="I255" s="70">
        <f ca="1">IFERROR(__xludf.DUMMYFUNCTION("""COMPUTED_VALUE"""),17)</f>
        <v>17</v>
      </c>
      <c r="J255" s="70">
        <f ca="1">IFERROR(__xludf.DUMMYFUNCTION("""COMPUTED_VALUE"""),170)</f>
        <v>170</v>
      </c>
      <c r="K255" s="70">
        <f ca="1">IFERROR(__xludf.DUMMYFUNCTION("""COMPUTED_VALUE"""),27)</f>
        <v>27</v>
      </c>
      <c r="L255" s="70">
        <f ca="1">IFERROR(__xludf.DUMMYFUNCTION("""COMPUTED_VALUE"""),6)</f>
        <v>6</v>
      </c>
      <c r="M255" s="70">
        <f ca="1">IFERROR(__xludf.DUMMYFUNCTION("""COMPUTED_VALUE"""),1)</f>
        <v>1</v>
      </c>
      <c r="N255" s="72"/>
      <c r="O255" s="72"/>
      <c r="P255" s="72"/>
      <c r="Q255" s="72"/>
      <c r="R255" s="72"/>
      <c r="S255" s="72"/>
      <c r="T255" s="72"/>
      <c r="U255" s="72"/>
      <c r="V255" s="72"/>
      <c r="W255" s="72"/>
      <c r="X255" s="72"/>
      <c r="Y255" s="72"/>
      <c r="Z255" s="72"/>
    </row>
    <row r="256" spans="1:26" ht="13">
      <c r="A256" s="70">
        <f ca="1">IFERROR(__xludf.DUMMYFUNCTION("""COMPUTED_VALUE"""),2)</f>
        <v>2</v>
      </c>
      <c r="B256" s="71" t="str">
        <f ca="1">IFERROR(__xludf.DUMMYFUNCTION("""COMPUTED_VALUE"""),"COLISEO GENERAL SANTANDER")</f>
        <v>COLISEO GENERAL SANTANDER</v>
      </c>
      <c r="C256" s="70">
        <f ca="1">IFERROR(__xludf.DUMMYFUNCTION("""COMPUTED_VALUE"""),20)</f>
        <v>20</v>
      </c>
      <c r="D256" s="70">
        <f ca="1">IFERROR(__xludf.DUMMYFUNCTION("""COMPUTED_VALUE"""),0)</f>
        <v>0</v>
      </c>
      <c r="E256" s="70">
        <f ca="1">IFERROR(__xludf.DUMMYFUNCTION("""COMPUTED_VALUE"""),0)</f>
        <v>0</v>
      </c>
      <c r="F256" s="70">
        <f ca="1">IFERROR(__xludf.DUMMYFUNCTION("""COMPUTED_VALUE"""),94)</f>
        <v>94</v>
      </c>
      <c r="G256" s="70">
        <f ca="1">IFERROR(__xludf.DUMMYFUNCTION("""COMPUTED_VALUE"""),80)</f>
        <v>80</v>
      </c>
      <c r="H256" s="70">
        <f ca="1">IFERROR(__xludf.DUMMYFUNCTION("""COMPUTED_VALUE"""),1)</f>
        <v>1</v>
      </c>
      <c r="I256" s="70">
        <f ca="1">IFERROR(__xludf.DUMMYFUNCTION("""COMPUTED_VALUE"""),31)</f>
        <v>31</v>
      </c>
      <c r="J256" s="70">
        <f ca="1">IFERROR(__xludf.DUMMYFUNCTION("""COMPUTED_VALUE"""),247)</f>
        <v>247</v>
      </c>
      <c r="K256" s="70">
        <f ca="1">IFERROR(__xludf.DUMMYFUNCTION("""COMPUTED_VALUE"""),29)</f>
        <v>29</v>
      </c>
      <c r="L256" s="70">
        <f ca="1">IFERROR(__xludf.DUMMYFUNCTION("""COMPUTED_VALUE"""),12)</f>
        <v>12</v>
      </c>
      <c r="M256" s="70">
        <f ca="1">IFERROR(__xludf.DUMMYFUNCTION("""COMPUTED_VALUE"""),0)</f>
        <v>0</v>
      </c>
      <c r="N256" s="72"/>
      <c r="O256" s="72"/>
      <c r="P256" s="72"/>
      <c r="Q256" s="72"/>
      <c r="R256" s="72"/>
      <c r="S256" s="72"/>
      <c r="T256" s="72"/>
      <c r="U256" s="72"/>
      <c r="V256" s="72"/>
      <c r="W256" s="72"/>
      <c r="X256" s="72"/>
      <c r="Y256" s="72"/>
      <c r="Z256" s="72"/>
    </row>
    <row r="257" spans="1:26" ht="13">
      <c r="A257" s="70">
        <f ca="1">IFERROR(__xludf.DUMMYFUNCTION("""COMPUTED_VALUE"""),2)</f>
        <v>2</v>
      </c>
      <c r="B257" s="71" t="str">
        <f ca="1">IFERROR(__xludf.DUMMYFUNCTION("""COMPUTED_VALUE"""),"COLISEO GENERAL SANTANDER")</f>
        <v>COLISEO GENERAL SANTANDER</v>
      </c>
      <c r="C257" s="70">
        <f ca="1">IFERROR(__xludf.DUMMYFUNCTION("""COMPUTED_VALUE"""),21)</f>
        <v>21</v>
      </c>
      <c r="D257" s="70">
        <f ca="1">IFERROR(__xludf.DUMMYFUNCTION("""COMPUTED_VALUE"""),0)</f>
        <v>0</v>
      </c>
      <c r="E257" s="70">
        <f ca="1">IFERROR(__xludf.DUMMYFUNCTION("""COMPUTED_VALUE"""),0)</f>
        <v>0</v>
      </c>
      <c r="F257" s="70">
        <f ca="1">IFERROR(__xludf.DUMMYFUNCTION("""COMPUTED_VALUE"""),94)</f>
        <v>94</v>
      </c>
      <c r="G257" s="70">
        <f ca="1">IFERROR(__xludf.DUMMYFUNCTION("""COMPUTED_VALUE"""),83)</f>
        <v>83</v>
      </c>
      <c r="H257" s="70">
        <f ca="1">IFERROR(__xludf.DUMMYFUNCTION("""COMPUTED_VALUE"""),0)</f>
        <v>0</v>
      </c>
      <c r="I257" s="70">
        <f ca="1">IFERROR(__xludf.DUMMYFUNCTION("""COMPUTED_VALUE"""),25)</f>
        <v>25</v>
      </c>
      <c r="J257" s="70">
        <f ca="1">IFERROR(__xludf.DUMMYFUNCTION("""COMPUTED_VALUE"""),237)</f>
        <v>237</v>
      </c>
      <c r="K257" s="70">
        <f ca="1">IFERROR(__xludf.DUMMYFUNCTION("""COMPUTED_VALUE"""),27)</f>
        <v>27</v>
      </c>
      <c r="L257" s="70">
        <f ca="1">IFERROR(__xludf.DUMMYFUNCTION("""COMPUTED_VALUE"""),6)</f>
        <v>6</v>
      </c>
      <c r="M257" s="70">
        <f ca="1">IFERROR(__xludf.DUMMYFUNCTION("""COMPUTED_VALUE"""),2)</f>
        <v>2</v>
      </c>
      <c r="N257" s="72"/>
      <c r="O257" s="72"/>
      <c r="P257" s="72"/>
      <c r="Q257" s="72"/>
      <c r="R257" s="72"/>
      <c r="S257" s="72"/>
      <c r="T257" s="72"/>
      <c r="U257" s="72"/>
      <c r="V257" s="72"/>
      <c r="W257" s="72"/>
      <c r="X257" s="72"/>
      <c r="Y257" s="72"/>
      <c r="Z257" s="72"/>
    </row>
    <row r="258" spans="1:26" ht="13">
      <c r="A258" s="70">
        <f ca="1">IFERROR(__xludf.DUMMYFUNCTION("""COMPUTED_VALUE"""),2)</f>
        <v>2</v>
      </c>
      <c r="B258" s="71" t="str">
        <f ca="1">IFERROR(__xludf.DUMMYFUNCTION("""COMPUTED_VALUE"""),"COLISEO GENERAL SANTANDER")</f>
        <v>COLISEO GENERAL SANTANDER</v>
      </c>
      <c r="C258" s="70">
        <f ca="1">IFERROR(__xludf.DUMMYFUNCTION("""COMPUTED_VALUE"""),22)</f>
        <v>22</v>
      </c>
      <c r="D258" s="70">
        <f ca="1">IFERROR(__xludf.DUMMYFUNCTION("""COMPUTED_VALUE"""),0)</f>
        <v>0</v>
      </c>
      <c r="E258" s="70">
        <f ca="1">IFERROR(__xludf.DUMMYFUNCTION("""COMPUTED_VALUE"""),0)</f>
        <v>0</v>
      </c>
      <c r="F258" s="70">
        <f ca="1">IFERROR(__xludf.DUMMYFUNCTION("""COMPUTED_VALUE"""),78)</f>
        <v>78</v>
      </c>
      <c r="G258" s="70">
        <f ca="1">IFERROR(__xludf.DUMMYFUNCTION("""COMPUTED_VALUE"""),78)</f>
        <v>78</v>
      </c>
      <c r="H258" s="70">
        <f ca="1">IFERROR(__xludf.DUMMYFUNCTION("""COMPUTED_VALUE"""),1)</f>
        <v>1</v>
      </c>
      <c r="I258" s="70">
        <f ca="1">IFERROR(__xludf.DUMMYFUNCTION("""COMPUTED_VALUE"""),19)</f>
        <v>19</v>
      </c>
      <c r="J258" s="70">
        <f ca="1">IFERROR(__xludf.DUMMYFUNCTION("""COMPUTED_VALUE"""),206)</f>
        <v>206</v>
      </c>
      <c r="K258" s="70">
        <f ca="1">IFERROR(__xludf.DUMMYFUNCTION("""COMPUTED_VALUE"""),19)</f>
        <v>19</v>
      </c>
      <c r="L258" s="70">
        <f ca="1">IFERROR(__xludf.DUMMYFUNCTION("""COMPUTED_VALUE"""),9)</f>
        <v>9</v>
      </c>
      <c r="M258" s="70">
        <f ca="1">IFERROR(__xludf.DUMMYFUNCTION("""COMPUTED_VALUE"""),2)</f>
        <v>2</v>
      </c>
      <c r="N258" s="72"/>
      <c r="O258" s="72"/>
      <c r="P258" s="72"/>
      <c r="Q258" s="72"/>
      <c r="R258" s="72"/>
      <c r="S258" s="72"/>
      <c r="T258" s="72"/>
      <c r="U258" s="72"/>
      <c r="V258" s="72"/>
      <c r="W258" s="72"/>
      <c r="X258" s="72"/>
      <c r="Y258" s="72"/>
      <c r="Z258" s="72"/>
    </row>
    <row r="259" spans="1:26" ht="13">
      <c r="A259" s="70">
        <f ca="1">IFERROR(__xludf.DUMMYFUNCTION("""COMPUTED_VALUE"""),2)</f>
        <v>2</v>
      </c>
      <c r="B259" s="71" t="str">
        <f ca="1">IFERROR(__xludf.DUMMYFUNCTION("""COMPUTED_VALUE"""),"COLISEO GENERAL SANTANDER")</f>
        <v>COLISEO GENERAL SANTANDER</v>
      </c>
      <c r="C259" s="70">
        <f ca="1">IFERROR(__xludf.DUMMYFUNCTION("""COMPUTED_VALUE"""),23)</f>
        <v>23</v>
      </c>
      <c r="D259" s="70">
        <f ca="1">IFERROR(__xludf.DUMMYFUNCTION("""COMPUTED_VALUE"""),0)</f>
        <v>0</v>
      </c>
      <c r="E259" s="70">
        <f ca="1">IFERROR(__xludf.DUMMYFUNCTION("""COMPUTED_VALUE"""),0)</f>
        <v>0</v>
      </c>
      <c r="F259" s="70">
        <f ca="1">IFERROR(__xludf.DUMMYFUNCTION("""COMPUTED_VALUE"""),69)</f>
        <v>69</v>
      </c>
      <c r="G259" s="70">
        <f ca="1">IFERROR(__xludf.DUMMYFUNCTION("""COMPUTED_VALUE"""),53)</f>
        <v>53</v>
      </c>
      <c r="H259" s="70">
        <f ca="1">IFERROR(__xludf.DUMMYFUNCTION("""COMPUTED_VALUE"""),0)</f>
        <v>0</v>
      </c>
      <c r="I259" s="70">
        <f ca="1">IFERROR(__xludf.DUMMYFUNCTION("""COMPUTED_VALUE"""),13)</f>
        <v>13</v>
      </c>
      <c r="J259" s="70">
        <f ca="1">IFERROR(__xludf.DUMMYFUNCTION("""COMPUTED_VALUE"""),155)</f>
        <v>155</v>
      </c>
      <c r="K259" s="70">
        <f ca="1">IFERROR(__xludf.DUMMYFUNCTION("""COMPUTED_VALUE"""),13)</f>
        <v>13</v>
      </c>
      <c r="L259" s="70">
        <f ca="1">IFERROR(__xludf.DUMMYFUNCTION("""COMPUTED_VALUE"""),7)</f>
        <v>7</v>
      </c>
      <c r="M259" s="70">
        <f ca="1">IFERROR(__xludf.DUMMYFUNCTION("""COMPUTED_VALUE"""),0)</f>
        <v>0</v>
      </c>
      <c r="N259" s="72"/>
      <c r="O259" s="72"/>
      <c r="P259" s="72"/>
      <c r="Q259" s="72"/>
      <c r="R259" s="72"/>
      <c r="S259" s="72"/>
      <c r="T259" s="72"/>
      <c r="U259" s="72"/>
      <c r="V259" s="72"/>
      <c r="W259" s="72"/>
      <c r="X259" s="72"/>
      <c r="Y259" s="72"/>
      <c r="Z259" s="72"/>
    </row>
    <row r="260" spans="1:26" ht="13">
      <c r="A260" s="70">
        <f ca="1">IFERROR(__xludf.DUMMYFUNCTION("""COMPUTED_VALUE"""),2)</f>
        <v>2</v>
      </c>
      <c r="B260" s="71" t="str">
        <f ca="1">IFERROR(__xludf.DUMMYFUNCTION("""COMPUTED_VALUE"""),"COLISEO GENERAL SANTANDER")</f>
        <v>COLISEO GENERAL SANTANDER</v>
      </c>
      <c r="C260" s="70">
        <f ca="1">IFERROR(__xludf.DUMMYFUNCTION("""COMPUTED_VALUE"""),24)</f>
        <v>24</v>
      </c>
      <c r="D260" s="70">
        <f ca="1">IFERROR(__xludf.DUMMYFUNCTION("""COMPUTED_VALUE"""),0)</f>
        <v>0</v>
      </c>
      <c r="E260" s="70">
        <f ca="1">IFERROR(__xludf.DUMMYFUNCTION("""COMPUTED_VALUE"""),0)</f>
        <v>0</v>
      </c>
      <c r="F260" s="70">
        <f ca="1">IFERROR(__xludf.DUMMYFUNCTION("""COMPUTED_VALUE"""),43)</f>
        <v>43</v>
      </c>
      <c r="G260" s="70">
        <f ca="1">IFERROR(__xludf.DUMMYFUNCTION("""COMPUTED_VALUE"""),37)</f>
        <v>37</v>
      </c>
      <c r="H260" s="70">
        <f ca="1">IFERROR(__xludf.DUMMYFUNCTION("""COMPUTED_VALUE"""),3)</f>
        <v>3</v>
      </c>
      <c r="I260" s="70">
        <f ca="1">IFERROR(__xludf.DUMMYFUNCTION("""COMPUTED_VALUE"""),13)</f>
        <v>13</v>
      </c>
      <c r="J260" s="70">
        <f ca="1">IFERROR(__xludf.DUMMYFUNCTION("""COMPUTED_VALUE"""),117)</f>
        <v>117</v>
      </c>
      <c r="K260" s="70">
        <f ca="1">IFERROR(__xludf.DUMMYFUNCTION("""COMPUTED_VALUE"""),14)</f>
        <v>14</v>
      </c>
      <c r="L260" s="70">
        <f ca="1">IFERROR(__xludf.DUMMYFUNCTION("""COMPUTED_VALUE"""),6)</f>
        <v>6</v>
      </c>
      <c r="M260" s="70">
        <f ca="1">IFERROR(__xludf.DUMMYFUNCTION("""COMPUTED_VALUE"""),1)</f>
        <v>1</v>
      </c>
      <c r="N260" s="72"/>
      <c r="O260" s="72"/>
      <c r="P260" s="72"/>
      <c r="Q260" s="72"/>
      <c r="R260" s="72"/>
      <c r="S260" s="72"/>
      <c r="T260" s="72"/>
      <c r="U260" s="72"/>
      <c r="V260" s="72"/>
      <c r="W260" s="72"/>
      <c r="X260" s="72"/>
      <c r="Y260" s="72"/>
      <c r="Z260" s="72"/>
    </row>
    <row r="261" spans="1:26" ht="13">
      <c r="A261" s="70">
        <f ca="1">IFERROR(__xludf.DUMMYFUNCTION("""COMPUTED_VALUE"""),2)</f>
        <v>2</v>
      </c>
      <c r="B261" s="71" t="str">
        <f ca="1">IFERROR(__xludf.DUMMYFUNCTION("""COMPUTED_VALUE"""),"COLISEO GENERAL SANTANDER")</f>
        <v>COLISEO GENERAL SANTANDER</v>
      </c>
      <c r="C261" s="70">
        <f ca="1">IFERROR(__xludf.DUMMYFUNCTION("""COMPUTED_VALUE"""),25)</f>
        <v>25</v>
      </c>
      <c r="D261" s="70">
        <f ca="1">IFERROR(__xludf.DUMMYFUNCTION("""COMPUTED_VALUE"""),0)</f>
        <v>0</v>
      </c>
      <c r="E261" s="70">
        <f ca="1">IFERROR(__xludf.DUMMYFUNCTION("""COMPUTED_VALUE"""),0)</f>
        <v>0</v>
      </c>
      <c r="F261" s="70">
        <f ca="1">IFERROR(__xludf.DUMMYFUNCTION("""COMPUTED_VALUE"""),22)</f>
        <v>22</v>
      </c>
      <c r="G261" s="70">
        <f ca="1">IFERROR(__xludf.DUMMYFUNCTION("""COMPUTED_VALUE"""),14)</f>
        <v>14</v>
      </c>
      <c r="H261" s="70">
        <f ca="1">IFERROR(__xludf.DUMMYFUNCTION("""COMPUTED_VALUE"""),0)</f>
        <v>0</v>
      </c>
      <c r="I261" s="70">
        <f ca="1">IFERROR(__xludf.DUMMYFUNCTION("""COMPUTED_VALUE"""),3)</f>
        <v>3</v>
      </c>
      <c r="J261" s="70">
        <f ca="1">IFERROR(__xludf.DUMMYFUNCTION("""COMPUTED_VALUE"""),51)</f>
        <v>51</v>
      </c>
      <c r="K261" s="70">
        <f ca="1">IFERROR(__xludf.DUMMYFUNCTION("""COMPUTED_VALUE"""),6)</f>
        <v>6</v>
      </c>
      <c r="L261" s="70">
        <f ca="1">IFERROR(__xludf.DUMMYFUNCTION("""COMPUTED_VALUE"""),4)</f>
        <v>4</v>
      </c>
      <c r="M261" s="70">
        <f ca="1">IFERROR(__xludf.DUMMYFUNCTION("""COMPUTED_VALUE"""),2)</f>
        <v>2</v>
      </c>
      <c r="N261" s="72"/>
      <c r="O261" s="72"/>
      <c r="P261" s="72"/>
      <c r="Q261" s="72"/>
      <c r="R261" s="72"/>
      <c r="S261" s="72"/>
      <c r="T261" s="72"/>
      <c r="U261" s="72"/>
      <c r="V261" s="72"/>
      <c r="W261" s="72"/>
      <c r="X261" s="72"/>
      <c r="Y261" s="72"/>
      <c r="Z261" s="72"/>
    </row>
    <row r="262" spans="1:26" ht="13">
      <c r="A262" s="70">
        <f ca="1">IFERROR(__xludf.DUMMYFUNCTION("""COMPUTED_VALUE"""),2)</f>
        <v>2</v>
      </c>
      <c r="B262" s="71" t="str">
        <f ca="1">IFERROR(__xludf.DUMMYFUNCTION("""COMPUTED_VALUE"""),"CONCENTRACIÓN CAMILO TORRES")</f>
        <v>CONCENTRACIÓN CAMILO TORRES</v>
      </c>
      <c r="C262" s="70">
        <f ca="1">IFERROR(__xludf.DUMMYFUNCTION("""COMPUTED_VALUE"""),1)</f>
        <v>1</v>
      </c>
      <c r="D262" s="70">
        <f ca="1">IFERROR(__xludf.DUMMYFUNCTION("""COMPUTED_VALUE"""),0)</f>
        <v>0</v>
      </c>
      <c r="E262" s="70">
        <f ca="1">IFERROR(__xludf.DUMMYFUNCTION("""COMPUTED_VALUE"""),0)</f>
        <v>0</v>
      </c>
      <c r="F262" s="70">
        <f ca="1">IFERROR(__xludf.DUMMYFUNCTION("""COMPUTED_VALUE"""),68)</f>
        <v>68</v>
      </c>
      <c r="G262" s="70">
        <f ca="1">IFERROR(__xludf.DUMMYFUNCTION("""COMPUTED_VALUE"""),122)</f>
        <v>122</v>
      </c>
      <c r="H262" s="70">
        <f ca="1">IFERROR(__xludf.DUMMYFUNCTION("""COMPUTED_VALUE"""),0)</f>
        <v>0</v>
      </c>
      <c r="I262" s="70">
        <f ca="1">IFERROR(__xludf.DUMMYFUNCTION("""COMPUTED_VALUE"""),6)</f>
        <v>6</v>
      </c>
      <c r="J262" s="70">
        <f ca="1">IFERROR(__xludf.DUMMYFUNCTION("""COMPUTED_VALUE"""),233)</f>
        <v>233</v>
      </c>
      <c r="K262" s="70">
        <f ca="1">IFERROR(__xludf.DUMMYFUNCTION("""COMPUTED_VALUE"""),11)</f>
        <v>11</v>
      </c>
      <c r="L262" s="70">
        <f ca="1">IFERROR(__xludf.DUMMYFUNCTION("""COMPUTED_VALUE"""),9)</f>
        <v>9</v>
      </c>
      <c r="M262" s="70">
        <f ca="1">IFERROR(__xludf.DUMMYFUNCTION("""COMPUTED_VALUE"""),17)</f>
        <v>17</v>
      </c>
      <c r="N262" s="72"/>
      <c r="O262" s="72"/>
      <c r="P262" s="72"/>
      <c r="Q262" s="72"/>
      <c r="R262" s="72"/>
      <c r="S262" s="72"/>
      <c r="T262" s="72"/>
      <c r="U262" s="72"/>
      <c r="V262" s="72"/>
      <c r="W262" s="72"/>
      <c r="X262" s="72"/>
      <c r="Y262" s="72"/>
      <c r="Z262" s="72"/>
    </row>
    <row r="263" spans="1:26" ht="13">
      <c r="A263" s="70">
        <f ca="1">IFERROR(__xludf.DUMMYFUNCTION("""COMPUTED_VALUE"""),2)</f>
        <v>2</v>
      </c>
      <c r="B263" s="71" t="str">
        <f ca="1">IFERROR(__xludf.DUMMYFUNCTION("""COMPUTED_VALUE"""),"CONCENTRACIÓN CAMILO TORRES")</f>
        <v>CONCENTRACIÓN CAMILO TORRES</v>
      </c>
      <c r="C263" s="70">
        <f ca="1">IFERROR(__xludf.DUMMYFUNCTION("""COMPUTED_VALUE"""),2)</f>
        <v>2</v>
      </c>
      <c r="D263" s="70">
        <f ca="1">IFERROR(__xludf.DUMMYFUNCTION("""COMPUTED_VALUE"""),0)</f>
        <v>0</v>
      </c>
      <c r="E263" s="70">
        <f ca="1">IFERROR(__xludf.DUMMYFUNCTION("""COMPUTED_VALUE"""),0)</f>
        <v>0</v>
      </c>
      <c r="F263" s="70">
        <f ca="1">IFERROR(__xludf.DUMMYFUNCTION("""COMPUTED_VALUE"""),76)</f>
        <v>76</v>
      </c>
      <c r="G263" s="70">
        <f ca="1">IFERROR(__xludf.DUMMYFUNCTION("""COMPUTED_VALUE"""),105)</f>
        <v>105</v>
      </c>
      <c r="H263" s="70">
        <f ca="1">IFERROR(__xludf.DUMMYFUNCTION("""COMPUTED_VALUE"""),0)</f>
        <v>0</v>
      </c>
      <c r="I263" s="70">
        <f ca="1">IFERROR(__xludf.DUMMYFUNCTION("""COMPUTED_VALUE"""),8)</f>
        <v>8</v>
      </c>
      <c r="J263" s="70">
        <f ca="1">IFERROR(__xludf.DUMMYFUNCTION("""COMPUTED_VALUE"""),224)</f>
        <v>224</v>
      </c>
      <c r="K263" s="70">
        <f ca="1">IFERROR(__xludf.DUMMYFUNCTION("""COMPUTED_VALUE"""),16)</f>
        <v>16</v>
      </c>
      <c r="L263" s="70">
        <f ca="1">IFERROR(__xludf.DUMMYFUNCTION("""COMPUTED_VALUE"""),9)</f>
        <v>9</v>
      </c>
      <c r="M263" s="70">
        <f ca="1">IFERROR(__xludf.DUMMYFUNCTION("""COMPUTED_VALUE"""),10)</f>
        <v>10</v>
      </c>
      <c r="N263" s="72"/>
      <c r="O263" s="72"/>
      <c r="P263" s="72"/>
      <c r="Q263" s="72"/>
      <c r="R263" s="72"/>
      <c r="S263" s="72"/>
      <c r="T263" s="72"/>
      <c r="U263" s="72"/>
      <c r="V263" s="72"/>
      <c r="W263" s="72"/>
      <c r="X263" s="72"/>
      <c r="Y263" s="72"/>
      <c r="Z263" s="72"/>
    </row>
    <row r="264" spans="1:26" ht="13">
      <c r="A264" s="70">
        <f ca="1">IFERROR(__xludf.DUMMYFUNCTION("""COMPUTED_VALUE"""),2)</f>
        <v>2</v>
      </c>
      <c r="B264" s="71" t="str">
        <f ca="1">IFERROR(__xludf.DUMMYFUNCTION("""COMPUTED_VALUE"""),"CONCENTRACIÓN CAMILO TORRES")</f>
        <v>CONCENTRACIÓN CAMILO TORRES</v>
      </c>
      <c r="C264" s="70">
        <f ca="1">IFERROR(__xludf.DUMMYFUNCTION("""COMPUTED_VALUE"""),3)</f>
        <v>3</v>
      </c>
      <c r="D264" s="70">
        <f ca="1">IFERROR(__xludf.DUMMYFUNCTION("""COMPUTED_VALUE"""),0)</f>
        <v>0</v>
      </c>
      <c r="E264" s="70">
        <f ca="1">IFERROR(__xludf.DUMMYFUNCTION("""COMPUTED_VALUE"""),0)</f>
        <v>0</v>
      </c>
      <c r="F264" s="70">
        <f ca="1">IFERROR(__xludf.DUMMYFUNCTION("""COMPUTED_VALUE"""),66)</f>
        <v>66</v>
      </c>
      <c r="G264" s="70">
        <f ca="1">IFERROR(__xludf.DUMMYFUNCTION("""COMPUTED_VALUE"""),128)</f>
        <v>128</v>
      </c>
      <c r="H264" s="70">
        <f ca="1">IFERROR(__xludf.DUMMYFUNCTION("""COMPUTED_VALUE"""),0)</f>
        <v>0</v>
      </c>
      <c r="I264" s="70">
        <f ca="1">IFERROR(__xludf.DUMMYFUNCTION("""COMPUTED_VALUE"""),8)</f>
        <v>8</v>
      </c>
      <c r="J264" s="70">
        <f ca="1">IFERROR(__xludf.DUMMYFUNCTION("""COMPUTED_VALUE"""),219)</f>
        <v>219</v>
      </c>
      <c r="K264" s="70">
        <f ca="1">IFERROR(__xludf.DUMMYFUNCTION("""COMPUTED_VALUE"""),12)</f>
        <v>12</v>
      </c>
      <c r="L264" s="70">
        <f ca="1">IFERROR(__xludf.DUMMYFUNCTION("""COMPUTED_VALUE"""),4)</f>
        <v>4</v>
      </c>
      <c r="M264" s="70">
        <f ca="1">IFERROR(__xludf.DUMMYFUNCTION("""COMPUTED_VALUE"""),1)</f>
        <v>1</v>
      </c>
      <c r="N264" s="72"/>
      <c r="O264" s="72"/>
      <c r="P264" s="72"/>
      <c r="Q264" s="72"/>
      <c r="R264" s="72"/>
      <c r="S264" s="72"/>
      <c r="T264" s="72"/>
      <c r="U264" s="72"/>
      <c r="V264" s="72"/>
      <c r="W264" s="72"/>
      <c r="X264" s="72"/>
      <c r="Y264" s="72"/>
      <c r="Z264" s="72"/>
    </row>
    <row r="265" spans="1:26" ht="13">
      <c r="A265" s="70">
        <f ca="1">IFERROR(__xludf.DUMMYFUNCTION("""COMPUTED_VALUE"""),2)</f>
        <v>2</v>
      </c>
      <c r="B265" s="71" t="str">
        <f ca="1">IFERROR(__xludf.DUMMYFUNCTION("""COMPUTED_VALUE"""),"CONCENTRACIÓN CAMILO TORRES")</f>
        <v>CONCENTRACIÓN CAMILO TORRES</v>
      </c>
      <c r="C265" s="70">
        <f ca="1">IFERROR(__xludf.DUMMYFUNCTION("""COMPUTED_VALUE"""),4)</f>
        <v>4</v>
      </c>
      <c r="D265" s="70">
        <f ca="1">IFERROR(__xludf.DUMMYFUNCTION("""COMPUTED_VALUE"""),0)</f>
        <v>0</v>
      </c>
      <c r="E265" s="70">
        <f ca="1">IFERROR(__xludf.DUMMYFUNCTION("""COMPUTED_VALUE"""),0)</f>
        <v>0</v>
      </c>
      <c r="F265" s="70">
        <f ca="1">IFERROR(__xludf.DUMMYFUNCTION("""COMPUTED_VALUE"""),95)</f>
        <v>95</v>
      </c>
      <c r="G265" s="70">
        <f ca="1">IFERROR(__xludf.DUMMYFUNCTION("""COMPUTED_VALUE"""),139)</f>
        <v>139</v>
      </c>
      <c r="H265" s="70">
        <f ca="1">IFERROR(__xludf.DUMMYFUNCTION("""COMPUTED_VALUE"""),2)</f>
        <v>2</v>
      </c>
      <c r="I265" s="70">
        <f ca="1">IFERROR(__xludf.DUMMYFUNCTION("""COMPUTED_VALUE"""),7)</f>
        <v>7</v>
      </c>
      <c r="J265" s="70">
        <f ca="1">IFERROR(__xludf.DUMMYFUNCTION("""COMPUTED_VALUE"""),271)</f>
        <v>271</v>
      </c>
      <c r="K265" s="70">
        <f ca="1">IFERROR(__xludf.DUMMYFUNCTION("""COMPUTED_VALUE"""),13)</f>
        <v>13</v>
      </c>
      <c r="L265" s="70">
        <f ca="1">IFERROR(__xludf.DUMMYFUNCTION("""COMPUTED_VALUE"""),8)</f>
        <v>8</v>
      </c>
      <c r="M265" s="70">
        <f ca="1">IFERROR(__xludf.DUMMYFUNCTION("""COMPUTED_VALUE"""),7)</f>
        <v>7</v>
      </c>
      <c r="N265" s="72"/>
      <c r="O265" s="72"/>
      <c r="P265" s="72"/>
      <c r="Q265" s="72"/>
      <c r="R265" s="72"/>
      <c r="S265" s="72"/>
      <c r="T265" s="72"/>
      <c r="U265" s="72"/>
      <c r="V265" s="72"/>
      <c r="W265" s="72"/>
      <c r="X265" s="72"/>
      <c r="Y265" s="72"/>
      <c r="Z265" s="72"/>
    </row>
    <row r="266" spans="1:26" ht="13">
      <c r="A266" s="70">
        <f ca="1">IFERROR(__xludf.DUMMYFUNCTION("""COMPUTED_VALUE"""),2)</f>
        <v>2</v>
      </c>
      <c r="B266" s="71" t="str">
        <f ca="1">IFERROR(__xludf.DUMMYFUNCTION("""COMPUTED_VALUE"""),"CONCENTRACIÓN CAMILO TORRES")</f>
        <v>CONCENTRACIÓN CAMILO TORRES</v>
      </c>
      <c r="C266" s="70">
        <f ca="1">IFERROR(__xludf.DUMMYFUNCTION("""COMPUTED_VALUE"""),5)</f>
        <v>5</v>
      </c>
      <c r="D266" s="70">
        <f ca="1">IFERROR(__xludf.DUMMYFUNCTION("""COMPUTED_VALUE"""),0)</f>
        <v>0</v>
      </c>
      <c r="E266" s="70">
        <f ca="1">IFERROR(__xludf.DUMMYFUNCTION("""COMPUTED_VALUE"""),0)</f>
        <v>0</v>
      </c>
      <c r="F266" s="70">
        <f ca="1">IFERROR(__xludf.DUMMYFUNCTION("""COMPUTED_VALUE"""),77)</f>
        <v>77</v>
      </c>
      <c r="G266" s="70">
        <f ca="1">IFERROR(__xludf.DUMMYFUNCTION("""COMPUTED_VALUE"""),108)</f>
        <v>108</v>
      </c>
      <c r="H266" s="70">
        <f ca="1">IFERROR(__xludf.DUMMYFUNCTION("""COMPUTED_VALUE"""),1)</f>
        <v>1</v>
      </c>
      <c r="I266" s="70">
        <f ca="1">IFERROR(__xludf.DUMMYFUNCTION("""COMPUTED_VALUE"""),8)</f>
        <v>8</v>
      </c>
      <c r="J266" s="70">
        <f ca="1">IFERROR(__xludf.DUMMYFUNCTION("""COMPUTED_VALUE"""),215)</f>
        <v>215</v>
      </c>
      <c r="K266" s="70">
        <f ca="1">IFERROR(__xludf.DUMMYFUNCTION("""COMPUTED_VALUE"""),13)</f>
        <v>13</v>
      </c>
      <c r="L266" s="70">
        <f ca="1">IFERROR(__xludf.DUMMYFUNCTION("""COMPUTED_VALUE"""),5)</f>
        <v>5</v>
      </c>
      <c r="M266" s="70">
        <f ca="1">IFERROR(__xludf.DUMMYFUNCTION("""COMPUTED_VALUE"""),3)</f>
        <v>3</v>
      </c>
      <c r="N266" s="72"/>
      <c r="O266" s="72"/>
      <c r="P266" s="72"/>
      <c r="Q266" s="72"/>
      <c r="R266" s="72"/>
      <c r="S266" s="72"/>
      <c r="T266" s="72"/>
      <c r="U266" s="72"/>
      <c r="V266" s="72"/>
      <c r="W266" s="72"/>
      <c r="X266" s="72"/>
      <c r="Y266" s="72"/>
      <c r="Z266" s="72"/>
    </row>
    <row r="267" spans="1:26" ht="13">
      <c r="A267" s="70">
        <f ca="1">IFERROR(__xludf.DUMMYFUNCTION("""COMPUTED_VALUE"""),2)</f>
        <v>2</v>
      </c>
      <c r="B267" s="71" t="str">
        <f ca="1">IFERROR(__xludf.DUMMYFUNCTION("""COMPUTED_VALUE"""),"CONCENTRACIÓN CAMILO TORRES")</f>
        <v>CONCENTRACIÓN CAMILO TORRES</v>
      </c>
      <c r="C267" s="70">
        <f ca="1">IFERROR(__xludf.DUMMYFUNCTION("""COMPUTED_VALUE"""),6)</f>
        <v>6</v>
      </c>
      <c r="D267" s="70">
        <f ca="1">IFERROR(__xludf.DUMMYFUNCTION("""COMPUTED_VALUE"""),0)</f>
        <v>0</v>
      </c>
      <c r="E267" s="70">
        <f ca="1">IFERROR(__xludf.DUMMYFUNCTION("""COMPUTED_VALUE"""),0)</f>
        <v>0</v>
      </c>
      <c r="F267" s="70">
        <f ca="1">IFERROR(__xludf.DUMMYFUNCTION("""COMPUTED_VALUE"""),56)</f>
        <v>56</v>
      </c>
      <c r="G267" s="70">
        <f ca="1">IFERROR(__xludf.DUMMYFUNCTION("""COMPUTED_VALUE"""),94)</f>
        <v>94</v>
      </c>
      <c r="H267" s="70">
        <f ca="1">IFERROR(__xludf.DUMMYFUNCTION("""COMPUTED_VALUE"""),1)</f>
        <v>1</v>
      </c>
      <c r="I267" s="70">
        <f ca="1">IFERROR(__xludf.DUMMYFUNCTION("""COMPUTED_VALUE"""),4)</f>
        <v>4</v>
      </c>
      <c r="J267" s="70">
        <f ca="1">IFERROR(__xludf.DUMMYFUNCTION("""COMPUTED_VALUE"""),188)</f>
        <v>188</v>
      </c>
      <c r="K267" s="70">
        <f ca="1">IFERROR(__xludf.DUMMYFUNCTION("""COMPUTED_VALUE"""),16)</f>
        <v>16</v>
      </c>
      <c r="L267" s="70">
        <f ca="1">IFERROR(__xludf.DUMMYFUNCTION("""COMPUTED_VALUE"""),4)</f>
        <v>4</v>
      </c>
      <c r="M267" s="70">
        <f ca="1">IFERROR(__xludf.DUMMYFUNCTION("""COMPUTED_VALUE"""),13)</f>
        <v>13</v>
      </c>
      <c r="N267" s="72"/>
      <c r="O267" s="72"/>
      <c r="P267" s="72"/>
      <c r="Q267" s="72"/>
      <c r="R267" s="72"/>
      <c r="S267" s="72"/>
      <c r="T267" s="72"/>
      <c r="U267" s="72"/>
      <c r="V267" s="72"/>
      <c r="W267" s="72"/>
      <c r="X267" s="72"/>
      <c r="Y267" s="72"/>
      <c r="Z267" s="72"/>
    </row>
    <row r="268" spans="1:26" ht="13">
      <c r="A268" s="70">
        <f ca="1">IFERROR(__xludf.DUMMYFUNCTION("""COMPUTED_VALUE"""),2)</f>
        <v>2</v>
      </c>
      <c r="B268" s="71" t="str">
        <f ca="1">IFERROR(__xludf.DUMMYFUNCTION("""COMPUTED_VALUE"""),"CONCENTRACIÓN CAMILO TORRES")</f>
        <v>CONCENTRACIÓN CAMILO TORRES</v>
      </c>
      <c r="C268" s="70">
        <f ca="1">IFERROR(__xludf.DUMMYFUNCTION("""COMPUTED_VALUE"""),7)</f>
        <v>7</v>
      </c>
      <c r="D268" s="70">
        <f ca="1">IFERROR(__xludf.DUMMYFUNCTION("""COMPUTED_VALUE"""),0)</f>
        <v>0</v>
      </c>
      <c r="E268" s="70">
        <f ca="1">IFERROR(__xludf.DUMMYFUNCTION("""COMPUTED_VALUE"""),0)</f>
        <v>0</v>
      </c>
      <c r="F268" s="70">
        <f ca="1">IFERROR(__xludf.DUMMYFUNCTION("""COMPUTED_VALUE"""),69)</f>
        <v>69</v>
      </c>
      <c r="G268" s="70">
        <f ca="1">IFERROR(__xludf.DUMMYFUNCTION("""COMPUTED_VALUE"""),92)</f>
        <v>92</v>
      </c>
      <c r="H268" s="70">
        <f ca="1">IFERROR(__xludf.DUMMYFUNCTION("""COMPUTED_VALUE"""),1)</f>
        <v>1</v>
      </c>
      <c r="I268" s="70">
        <f ca="1">IFERROR(__xludf.DUMMYFUNCTION("""COMPUTED_VALUE"""),10)</f>
        <v>10</v>
      </c>
      <c r="J268" s="70">
        <f ca="1">IFERROR(__xludf.DUMMYFUNCTION("""COMPUTED_VALUE"""),201)</f>
        <v>201</v>
      </c>
      <c r="K268" s="70">
        <f ca="1">IFERROR(__xludf.DUMMYFUNCTION("""COMPUTED_VALUE"""),15)</f>
        <v>15</v>
      </c>
      <c r="L268" s="70">
        <f ca="1">IFERROR(__xludf.DUMMYFUNCTION("""COMPUTED_VALUE"""),9)</f>
        <v>9</v>
      </c>
      <c r="M268" s="70">
        <f ca="1">IFERROR(__xludf.DUMMYFUNCTION("""COMPUTED_VALUE"""),5)</f>
        <v>5</v>
      </c>
      <c r="N268" s="72"/>
      <c r="O268" s="72"/>
      <c r="P268" s="72"/>
      <c r="Q268" s="72"/>
      <c r="R268" s="72"/>
      <c r="S268" s="72"/>
      <c r="T268" s="72"/>
      <c r="U268" s="72"/>
      <c r="V268" s="72"/>
      <c r="W268" s="72"/>
      <c r="X268" s="72"/>
      <c r="Y268" s="72"/>
      <c r="Z268" s="72"/>
    </row>
    <row r="269" spans="1:26" ht="13">
      <c r="A269" s="70">
        <f ca="1">IFERROR(__xludf.DUMMYFUNCTION("""COMPUTED_VALUE"""),2)</f>
        <v>2</v>
      </c>
      <c r="B269" s="71" t="str">
        <f ca="1">IFERROR(__xludf.DUMMYFUNCTION("""COMPUTED_VALUE"""),"CONCENTRACIÓN CAMILO TORRES")</f>
        <v>CONCENTRACIÓN CAMILO TORRES</v>
      </c>
      <c r="C269" s="70">
        <f ca="1">IFERROR(__xludf.DUMMYFUNCTION("""COMPUTED_VALUE"""),8)</f>
        <v>8</v>
      </c>
      <c r="D269" s="70">
        <f ca="1">IFERROR(__xludf.DUMMYFUNCTION("""COMPUTED_VALUE"""),0)</f>
        <v>0</v>
      </c>
      <c r="E269" s="70">
        <f ca="1">IFERROR(__xludf.DUMMYFUNCTION("""COMPUTED_VALUE"""),0)</f>
        <v>0</v>
      </c>
      <c r="F269" s="70">
        <f ca="1">IFERROR(__xludf.DUMMYFUNCTION("""COMPUTED_VALUE"""),78)</f>
        <v>78</v>
      </c>
      <c r="G269" s="70">
        <f ca="1">IFERROR(__xludf.DUMMYFUNCTION("""COMPUTED_VALUE"""),108)</f>
        <v>108</v>
      </c>
      <c r="H269" s="70">
        <f ca="1">IFERROR(__xludf.DUMMYFUNCTION("""COMPUTED_VALUE"""),2)</f>
        <v>2</v>
      </c>
      <c r="I269" s="70">
        <f ca="1">IFERROR(__xludf.DUMMYFUNCTION("""COMPUTED_VALUE"""),13)</f>
        <v>13</v>
      </c>
      <c r="J269" s="70">
        <f ca="1">IFERROR(__xludf.DUMMYFUNCTION("""COMPUTED_VALUE"""),247)</f>
        <v>247</v>
      </c>
      <c r="K269" s="70">
        <f ca="1">IFERROR(__xludf.DUMMYFUNCTION("""COMPUTED_VALUE"""),27)</f>
        <v>27</v>
      </c>
      <c r="L269" s="70">
        <f ca="1">IFERROR(__xludf.DUMMYFUNCTION("""COMPUTED_VALUE"""),15)</f>
        <v>15</v>
      </c>
      <c r="M269" s="70">
        <f ca="1">IFERROR(__xludf.DUMMYFUNCTION("""COMPUTED_VALUE"""),4)</f>
        <v>4</v>
      </c>
      <c r="N269" s="72"/>
      <c r="O269" s="72"/>
      <c r="P269" s="72"/>
      <c r="Q269" s="72"/>
      <c r="R269" s="72"/>
      <c r="S269" s="72"/>
      <c r="T269" s="72"/>
      <c r="U269" s="72"/>
      <c r="V269" s="72"/>
      <c r="W269" s="72"/>
      <c r="X269" s="72"/>
      <c r="Y269" s="72"/>
      <c r="Z269" s="72"/>
    </row>
    <row r="270" spans="1:26" ht="13">
      <c r="A270" s="70">
        <f ca="1">IFERROR(__xludf.DUMMYFUNCTION("""COMPUTED_VALUE"""),2)</f>
        <v>2</v>
      </c>
      <c r="B270" s="71" t="str">
        <f ca="1">IFERROR(__xludf.DUMMYFUNCTION("""COMPUTED_VALUE"""),"CONCENTRACIÓN CAMILO TORRES")</f>
        <v>CONCENTRACIÓN CAMILO TORRES</v>
      </c>
      <c r="C270" s="70">
        <f ca="1">IFERROR(__xludf.DUMMYFUNCTION("""COMPUTED_VALUE"""),9)</f>
        <v>9</v>
      </c>
      <c r="D270" s="70">
        <f ca="1">IFERROR(__xludf.DUMMYFUNCTION("""COMPUTED_VALUE"""),0)</f>
        <v>0</v>
      </c>
      <c r="E270" s="70">
        <f ca="1">IFERROR(__xludf.DUMMYFUNCTION("""COMPUTED_VALUE"""),0)</f>
        <v>0</v>
      </c>
      <c r="F270" s="70">
        <f ca="1">IFERROR(__xludf.DUMMYFUNCTION("""COMPUTED_VALUE"""),65)</f>
        <v>65</v>
      </c>
      <c r="G270" s="70">
        <f ca="1">IFERROR(__xludf.DUMMYFUNCTION("""COMPUTED_VALUE"""),109)</f>
        <v>109</v>
      </c>
      <c r="H270" s="70">
        <f ca="1">IFERROR(__xludf.DUMMYFUNCTION("""COMPUTED_VALUE"""),0)</f>
        <v>0</v>
      </c>
      <c r="I270" s="70">
        <f ca="1">IFERROR(__xludf.DUMMYFUNCTION("""COMPUTED_VALUE"""),10)</f>
        <v>10</v>
      </c>
      <c r="J270" s="70">
        <f ca="1">IFERROR(__xludf.DUMMYFUNCTION("""COMPUTED_VALUE"""),219)</f>
        <v>219</v>
      </c>
      <c r="K270" s="70">
        <f ca="1">IFERROR(__xludf.DUMMYFUNCTION("""COMPUTED_VALUE"""),26)</f>
        <v>26</v>
      </c>
      <c r="L270" s="70">
        <f ca="1">IFERROR(__xludf.DUMMYFUNCTION("""COMPUTED_VALUE"""),5)</f>
        <v>5</v>
      </c>
      <c r="M270" s="70">
        <f ca="1">IFERROR(__xludf.DUMMYFUNCTION("""COMPUTED_VALUE"""),4)</f>
        <v>4</v>
      </c>
      <c r="N270" s="72"/>
      <c r="O270" s="72"/>
      <c r="P270" s="72"/>
      <c r="Q270" s="72"/>
      <c r="R270" s="72"/>
      <c r="S270" s="72"/>
      <c r="T270" s="72"/>
      <c r="U270" s="72"/>
      <c r="V270" s="72"/>
      <c r="W270" s="72"/>
      <c r="X270" s="72"/>
      <c r="Y270" s="72"/>
      <c r="Z270" s="72"/>
    </row>
    <row r="271" spans="1:26" ht="13">
      <c r="A271" s="70">
        <f ca="1">IFERROR(__xludf.DUMMYFUNCTION("""COMPUTED_VALUE"""),2)</f>
        <v>2</v>
      </c>
      <c r="B271" s="71" t="str">
        <f ca="1">IFERROR(__xludf.DUMMYFUNCTION("""COMPUTED_VALUE"""),"CONCENTRACIÓN CAMILO TORRES")</f>
        <v>CONCENTRACIÓN CAMILO TORRES</v>
      </c>
      <c r="C271" s="70">
        <f ca="1">IFERROR(__xludf.DUMMYFUNCTION("""COMPUTED_VALUE"""),10)</f>
        <v>10</v>
      </c>
      <c r="D271" s="70">
        <f ca="1">IFERROR(__xludf.DUMMYFUNCTION("""COMPUTED_VALUE"""),0)</f>
        <v>0</v>
      </c>
      <c r="E271" s="70">
        <f ca="1">IFERROR(__xludf.DUMMYFUNCTION("""COMPUTED_VALUE"""),0)</f>
        <v>0</v>
      </c>
      <c r="F271" s="70">
        <f ca="1">IFERROR(__xludf.DUMMYFUNCTION("""COMPUTED_VALUE"""),73)</f>
        <v>73</v>
      </c>
      <c r="G271" s="70">
        <f ca="1">IFERROR(__xludf.DUMMYFUNCTION("""COMPUTED_VALUE"""),116)</f>
        <v>116</v>
      </c>
      <c r="H271" s="70">
        <f ca="1">IFERROR(__xludf.DUMMYFUNCTION("""COMPUTED_VALUE"""),0)</f>
        <v>0</v>
      </c>
      <c r="I271" s="70">
        <f ca="1">IFERROR(__xludf.DUMMYFUNCTION("""COMPUTED_VALUE"""),8)</f>
        <v>8</v>
      </c>
      <c r="J271" s="70">
        <f ca="1">IFERROR(__xludf.DUMMYFUNCTION("""COMPUTED_VALUE"""),230)</f>
        <v>230</v>
      </c>
      <c r="K271" s="70">
        <f ca="1">IFERROR(__xludf.DUMMYFUNCTION("""COMPUTED_VALUE"""),19)</f>
        <v>19</v>
      </c>
      <c r="L271" s="70">
        <f ca="1">IFERROR(__xludf.DUMMYFUNCTION("""COMPUTED_VALUE"""),9)</f>
        <v>9</v>
      </c>
      <c r="M271" s="70">
        <f ca="1">IFERROR(__xludf.DUMMYFUNCTION("""COMPUTED_VALUE"""),5)</f>
        <v>5</v>
      </c>
      <c r="N271" s="72"/>
      <c r="O271" s="72"/>
      <c r="P271" s="72"/>
      <c r="Q271" s="72"/>
      <c r="R271" s="72"/>
      <c r="S271" s="72"/>
      <c r="T271" s="72"/>
      <c r="U271" s="72"/>
      <c r="V271" s="72"/>
      <c r="W271" s="72"/>
      <c r="X271" s="72"/>
      <c r="Y271" s="72"/>
      <c r="Z271" s="72"/>
    </row>
    <row r="272" spans="1:26" ht="13">
      <c r="A272" s="70">
        <f ca="1">IFERROR(__xludf.DUMMYFUNCTION("""COMPUTED_VALUE"""),2)</f>
        <v>2</v>
      </c>
      <c r="B272" s="71" t="str">
        <f ca="1">IFERROR(__xludf.DUMMYFUNCTION("""COMPUTED_VALUE"""),"CONCENTRACIÓN CAMILO TORRES")</f>
        <v>CONCENTRACIÓN CAMILO TORRES</v>
      </c>
      <c r="C272" s="70">
        <f ca="1">IFERROR(__xludf.DUMMYFUNCTION("""COMPUTED_VALUE"""),11)</f>
        <v>11</v>
      </c>
      <c r="D272" s="70">
        <f ca="1">IFERROR(__xludf.DUMMYFUNCTION("""COMPUTED_VALUE"""),0)</f>
        <v>0</v>
      </c>
      <c r="E272" s="70">
        <f ca="1">IFERROR(__xludf.DUMMYFUNCTION("""COMPUTED_VALUE"""),0)</f>
        <v>0</v>
      </c>
      <c r="F272" s="70">
        <f ca="1">IFERROR(__xludf.DUMMYFUNCTION("""COMPUTED_VALUE"""),77)</f>
        <v>77</v>
      </c>
      <c r="G272" s="70">
        <f ca="1">IFERROR(__xludf.DUMMYFUNCTION("""COMPUTED_VALUE"""),88)</f>
        <v>88</v>
      </c>
      <c r="H272" s="70">
        <f ca="1">IFERROR(__xludf.DUMMYFUNCTION("""COMPUTED_VALUE"""),1)</f>
        <v>1</v>
      </c>
      <c r="I272" s="70">
        <f ca="1">IFERROR(__xludf.DUMMYFUNCTION("""COMPUTED_VALUE"""),7)</f>
        <v>7</v>
      </c>
      <c r="J272" s="70">
        <f ca="1">IFERROR(__xludf.DUMMYFUNCTION("""COMPUTED_VALUE"""),192)</f>
        <v>192</v>
      </c>
      <c r="K272" s="70">
        <f ca="1">IFERROR(__xludf.DUMMYFUNCTION("""COMPUTED_VALUE"""),11)</f>
        <v>11</v>
      </c>
      <c r="L272" s="70">
        <f ca="1">IFERROR(__xludf.DUMMYFUNCTION("""COMPUTED_VALUE"""),6)</f>
        <v>6</v>
      </c>
      <c r="M272" s="70">
        <f ca="1">IFERROR(__xludf.DUMMYFUNCTION("""COMPUTED_VALUE"""),2)</f>
        <v>2</v>
      </c>
      <c r="N272" s="72"/>
      <c r="O272" s="72"/>
      <c r="P272" s="72"/>
      <c r="Q272" s="72"/>
      <c r="R272" s="72"/>
      <c r="S272" s="72"/>
      <c r="T272" s="72"/>
      <c r="U272" s="72"/>
      <c r="V272" s="72"/>
      <c r="W272" s="72"/>
      <c r="X272" s="72"/>
      <c r="Y272" s="72"/>
      <c r="Z272" s="72"/>
    </row>
    <row r="273" spans="1:26" ht="13">
      <c r="A273" s="70">
        <f ca="1">IFERROR(__xludf.DUMMYFUNCTION("""COMPUTED_VALUE"""),2)</f>
        <v>2</v>
      </c>
      <c r="B273" s="71" t="str">
        <f ca="1">IFERROR(__xludf.DUMMYFUNCTION("""COMPUTED_VALUE"""),"CONCENTRACIÓN CAMILO TORRES")</f>
        <v>CONCENTRACIÓN CAMILO TORRES</v>
      </c>
      <c r="C273" s="70">
        <f ca="1">IFERROR(__xludf.DUMMYFUNCTION("""COMPUTED_VALUE"""),12)</f>
        <v>12</v>
      </c>
      <c r="D273" s="70">
        <f ca="1">IFERROR(__xludf.DUMMYFUNCTION("""COMPUTED_VALUE"""),0)</f>
        <v>0</v>
      </c>
      <c r="E273" s="70">
        <f ca="1">IFERROR(__xludf.DUMMYFUNCTION("""COMPUTED_VALUE"""),0)</f>
        <v>0</v>
      </c>
      <c r="F273" s="70">
        <f ca="1">IFERROR(__xludf.DUMMYFUNCTION("""COMPUTED_VALUE"""),60)</f>
        <v>60</v>
      </c>
      <c r="G273" s="70">
        <f ca="1">IFERROR(__xludf.DUMMYFUNCTION("""COMPUTED_VALUE"""),62)</f>
        <v>62</v>
      </c>
      <c r="H273" s="70">
        <f ca="1">IFERROR(__xludf.DUMMYFUNCTION("""COMPUTED_VALUE"""),0)</f>
        <v>0</v>
      </c>
      <c r="I273" s="70">
        <f ca="1">IFERROR(__xludf.DUMMYFUNCTION("""COMPUTED_VALUE"""),5)</f>
        <v>5</v>
      </c>
      <c r="J273" s="70">
        <f ca="1">IFERROR(__xludf.DUMMYFUNCTION("""COMPUTED_VALUE"""),150)</f>
        <v>150</v>
      </c>
      <c r="K273" s="70">
        <f ca="1">IFERROR(__xludf.DUMMYFUNCTION("""COMPUTED_VALUE"""),15)</f>
        <v>15</v>
      </c>
      <c r="L273" s="70">
        <f ca="1">IFERROR(__xludf.DUMMYFUNCTION("""COMPUTED_VALUE"""),5)</f>
        <v>5</v>
      </c>
      <c r="M273" s="70">
        <f ca="1">IFERROR(__xludf.DUMMYFUNCTION("""COMPUTED_VALUE"""),3)</f>
        <v>3</v>
      </c>
      <c r="N273" s="72"/>
      <c r="O273" s="72"/>
      <c r="P273" s="72"/>
      <c r="Q273" s="72"/>
      <c r="R273" s="72"/>
      <c r="S273" s="72"/>
      <c r="T273" s="72"/>
      <c r="U273" s="72"/>
      <c r="V273" s="72"/>
      <c r="W273" s="72"/>
      <c r="X273" s="72"/>
      <c r="Y273" s="72"/>
      <c r="Z273" s="72"/>
    </row>
    <row r="274" spans="1:26" ht="13">
      <c r="A274" s="70">
        <f ca="1">IFERROR(__xludf.DUMMYFUNCTION("""COMPUTED_VALUE"""),2)</f>
        <v>2</v>
      </c>
      <c r="B274" s="71" t="str">
        <f ca="1">IFERROR(__xludf.DUMMYFUNCTION("""COMPUTED_VALUE"""),"CONCENTRACIÓN CAMILO TORRES")</f>
        <v>CONCENTRACIÓN CAMILO TORRES</v>
      </c>
      <c r="C274" s="70">
        <f ca="1">IFERROR(__xludf.DUMMYFUNCTION("""COMPUTED_VALUE"""),13)</f>
        <v>13</v>
      </c>
      <c r="D274" s="70">
        <f ca="1">IFERROR(__xludf.DUMMYFUNCTION("""COMPUTED_VALUE"""),0)</f>
        <v>0</v>
      </c>
      <c r="E274" s="70">
        <f ca="1">IFERROR(__xludf.DUMMYFUNCTION("""COMPUTED_VALUE"""),0)</f>
        <v>0</v>
      </c>
      <c r="F274" s="70">
        <f ca="1">IFERROR(__xludf.DUMMYFUNCTION("""COMPUTED_VALUE"""),55)</f>
        <v>55</v>
      </c>
      <c r="G274" s="70">
        <f ca="1">IFERROR(__xludf.DUMMYFUNCTION("""COMPUTED_VALUE"""),52)</f>
        <v>52</v>
      </c>
      <c r="H274" s="70">
        <f ca="1">IFERROR(__xludf.DUMMYFUNCTION("""COMPUTED_VALUE"""),1)</f>
        <v>1</v>
      </c>
      <c r="I274" s="70">
        <f ca="1">IFERROR(__xludf.DUMMYFUNCTION("""COMPUTED_VALUE"""),4)</f>
        <v>4</v>
      </c>
      <c r="J274" s="70">
        <f ca="1">IFERROR(__xludf.DUMMYFUNCTION("""COMPUTED_VALUE"""),140)</f>
        <v>140</v>
      </c>
      <c r="K274" s="70">
        <f ca="1">IFERROR(__xludf.DUMMYFUNCTION("""COMPUTED_VALUE"""),20)</f>
        <v>20</v>
      </c>
      <c r="L274" s="70">
        <f ca="1">IFERROR(__xludf.DUMMYFUNCTION("""COMPUTED_VALUE"""),7)</f>
        <v>7</v>
      </c>
      <c r="M274" s="70">
        <f ca="1">IFERROR(__xludf.DUMMYFUNCTION("""COMPUTED_VALUE"""),1)</f>
        <v>1</v>
      </c>
      <c r="N274" s="72"/>
      <c r="O274" s="72"/>
      <c r="P274" s="72"/>
      <c r="Q274" s="72"/>
      <c r="R274" s="72"/>
      <c r="S274" s="72"/>
      <c r="T274" s="72"/>
      <c r="U274" s="72"/>
      <c r="V274" s="72"/>
      <c r="W274" s="72"/>
      <c r="X274" s="72"/>
      <c r="Y274" s="72"/>
      <c r="Z274" s="72"/>
    </row>
    <row r="275" spans="1:26" ht="13">
      <c r="A275" s="70">
        <f ca="1">IFERROR(__xludf.DUMMYFUNCTION("""COMPUTED_VALUE"""),2)</f>
        <v>2</v>
      </c>
      <c r="B275" s="71" t="str">
        <f ca="1">IFERROR(__xludf.DUMMYFUNCTION("""COMPUTED_VALUE"""),"CONCENTRACIÓN CAMILO TORRES")</f>
        <v>CONCENTRACIÓN CAMILO TORRES</v>
      </c>
      <c r="C275" s="70">
        <f ca="1">IFERROR(__xludf.DUMMYFUNCTION("""COMPUTED_VALUE"""),14)</f>
        <v>14</v>
      </c>
      <c r="D275" s="70">
        <f ca="1">IFERROR(__xludf.DUMMYFUNCTION("""COMPUTED_VALUE"""),0)</f>
        <v>0</v>
      </c>
      <c r="E275" s="70">
        <f ca="1">IFERROR(__xludf.DUMMYFUNCTION("""COMPUTED_VALUE"""),0)</f>
        <v>0</v>
      </c>
      <c r="F275" s="70">
        <f ca="1">IFERROR(__xludf.DUMMYFUNCTION("""COMPUTED_VALUE"""),43)</f>
        <v>43</v>
      </c>
      <c r="G275" s="70">
        <f ca="1">IFERROR(__xludf.DUMMYFUNCTION("""COMPUTED_VALUE"""),73)</f>
        <v>73</v>
      </c>
      <c r="H275" s="70">
        <f ca="1">IFERROR(__xludf.DUMMYFUNCTION("""COMPUTED_VALUE"""),1)</f>
        <v>1</v>
      </c>
      <c r="I275" s="70">
        <f ca="1">IFERROR(__xludf.DUMMYFUNCTION("""COMPUTED_VALUE"""),9)</f>
        <v>9</v>
      </c>
      <c r="J275" s="70">
        <f ca="1">IFERROR(__xludf.DUMMYFUNCTION("""COMPUTED_VALUE"""),149)</f>
        <v>149</v>
      </c>
      <c r="K275" s="70">
        <f ca="1">IFERROR(__xludf.DUMMYFUNCTION("""COMPUTED_VALUE"""),13)</f>
        <v>13</v>
      </c>
      <c r="L275" s="70">
        <f ca="1">IFERROR(__xludf.DUMMYFUNCTION("""COMPUTED_VALUE"""),9)</f>
        <v>9</v>
      </c>
      <c r="M275" s="70">
        <f ca="1">IFERROR(__xludf.DUMMYFUNCTION("""COMPUTED_VALUE"""),1)</f>
        <v>1</v>
      </c>
      <c r="N275" s="72"/>
      <c r="O275" s="72"/>
      <c r="P275" s="72"/>
      <c r="Q275" s="72"/>
      <c r="R275" s="72"/>
      <c r="S275" s="72"/>
      <c r="T275" s="72"/>
      <c r="U275" s="72"/>
      <c r="V275" s="72"/>
      <c r="W275" s="72"/>
      <c r="X275" s="72"/>
      <c r="Y275" s="72"/>
      <c r="Z275" s="72"/>
    </row>
    <row r="276" spans="1:26" ht="13">
      <c r="A276" s="70">
        <f ca="1">IFERROR(__xludf.DUMMYFUNCTION("""COMPUTED_VALUE"""),2)</f>
        <v>2</v>
      </c>
      <c r="B276" s="71" t="str">
        <f ca="1">IFERROR(__xludf.DUMMYFUNCTION("""COMPUTED_VALUE"""),"CONCENTRACIÓN CAMILO TORRES")</f>
        <v>CONCENTRACIÓN CAMILO TORRES</v>
      </c>
      <c r="C276" s="70">
        <f ca="1">IFERROR(__xludf.DUMMYFUNCTION("""COMPUTED_VALUE"""),15)</f>
        <v>15</v>
      </c>
      <c r="D276" s="70">
        <f ca="1">IFERROR(__xludf.DUMMYFUNCTION("""COMPUTED_VALUE"""),0)</f>
        <v>0</v>
      </c>
      <c r="E276" s="70">
        <f ca="1">IFERROR(__xludf.DUMMYFUNCTION("""COMPUTED_VALUE"""),0)</f>
        <v>0</v>
      </c>
      <c r="F276" s="70">
        <f ca="1">IFERROR(__xludf.DUMMYFUNCTION("""COMPUTED_VALUE"""),67)</f>
        <v>67</v>
      </c>
      <c r="G276" s="70">
        <f ca="1">IFERROR(__xludf.DUMMYFUNCTION("""COMPUTED_VALUE"""),90)</f>
        <v>90</v>
      </c>
      <c r="H276" s="70">
        <f ca="1">IFERROR(__xludf.DUMMYFUNCTION("""COMPUTED_VALUE"""),1)</f>
        <v>1</v>
      </c>
      <c r="I276" s="70">
        <f ca="1">IFERROR(__xludf.DUMMYFUNCTION("""COMPUTED_VALUE"""),13)</f>
        <v>13</v>
      </c>
      <c r="J276" s="70">
        <f ca="1">IFERROR(__xludf.DUMMYFUNCTION("""COMPUTED_VALUE"""),191)</f>
        <v>191</v>
      </c>
      <c r="K276" s="70">
        <f ca="1">IFERROR(__xludf.DUMMYFUNCTION("""COMPUTED_VALUE"""),17)</f>
        <v>17</v>
      </c>
      <c r="L276" s="70">
        <f ca="1">IFERROR(__xludf.DUMMYFUNCTION("""COMPUTED_VALUE"""),3)</f>
        <v>3</v>
      </c>
      <c r="M276" s="70">
        <f ca="1">IFERROR(__xludf.DUMMYFUNCTION("""COMPUTED_VALUE"""),0)</f>
        <v>0</v>
      </c>
      <c r="N276" s="72"/>
      <c r="O276" s="72"/>
      <c r="P276" s="72"/>
      <c r="Q276" s="72"/>
      <c r="R276" s="72"/>
      <c r="S276" s="72"/>
      <c r="T276" s="72"/>
      <c r="U276" s="72"/>
      <c r="V276" s="72"/>
      <c r="W276" s="72"/>
      <c r="X276" s="72"/>
      <c r="Y276" s="72"/>
      <c r="Z276" s="72"/>
    </row>
    <row r="277" spans="1:26" ht="13">
      <c r="A277" s="70">
        <f ca="1">IFERROR(__xludf.DUMMYFUNCTION("""COMPUTED_VALUE"""),2)</f>
        <v>2</v>
      </c>
      <c r="B277" s="71" t="str">
        <f ca="1">IFERROR(__xludf.DUMMYFUNCTION("""COMPUTED_VALUE"""),"CONCENTRACIÓN CAMILO TORRES")</f>
        <v>CONCENTRACIÓN CAMILO TORRES</v>
      </c>
      <c r="C277" s="70">
        <f ca="1">IFERROR(__xludf.DUMMYFUNCTION("""COMPUTED_VALUE"""),16)</f>
        <v>16</v>
      </c>
      <c r="D277" s="70">
        <f ca="1">IFERROR(__xludf.DUMMYFUNCTION("""COMPUTED_VALUE"""),0)</f>
        <v>0</v>
      </c>
      <c r="E277" s="70">
        <f ca="1">IFERROR(__xludf.DUMMYFUNCTION("""COMPUTED_VALUE"""),0)</f>
        <v>0</v>
      </c>
      <c r="F277" s="70">
        <f ca="1">IFERROR(__xludf.DUMMYFUNCTION("""COMPUTED_VALUE"""),73)</f>
        <v>73</v>
      </c>
      <c r="G277" s="70">
        <f ca="1">IFERROR(__xludf.DUMMYFUNCTION("""COMPUTED_VALUE"""),89)</f>
        <v>89</v>
      </c>
      <c r="H277" s="70">
        <f ca="1">IFERROR(__xludf.DUMMYFUNCTION("""COMPUTED_VALUE"""),1)</f>
        <v>1</v>
      </c>
      <c r="I277" s="70">
        <f ca="1">IFERROR(__xludf.DUMMYFUNCTION("""COMPUTED_VALUE"""),14)</f>
        <v>14</v>
      </c>
      <c r="J277" s="70">
        <f ca="1">IFERROR(__xludf.DUMMYFUNCTION("""COMPUTED_VALUE"""),209)</f>
        <v>209</v>
      </c>
      <c r="K277" s="70">
        <f ca="1">IFERROR(__xludf.DUMMYFUNCTION("""COMPUTED_VALUE"""),17)</f>
        <v>17</v>
      </c>
      <c r="L277" s="70">
        <f ca="1">IFERROR(__xludf.DUMMYFUNCTION("""COMPUTED_VALUE"""),14)</f>
        <v>14</v>
      </c>
      <c r="M277" s="70">
        <f ca="1">IFERROR(__xludf.DUMMYFUNCTION("""COMPUTED_VALUE"""),1)</f>
        <v>1</v>
      </c>
      <c r="N277" s="72"/>
      <c r="O277" s="72"/>
      <c r="P277" s="72"/>
      <c r="Q277" s="72"/>
      <c r="R277" s="72"/>
      <c r="S277" s="72"/>
      <c r="T277" s="72"/>
      <c r="U277" s="72"/>
      <c r="V277" s="72"/>
      <c r="W277" s="72"/>
      <c r="X277" s="72"/>
      <c r="Y277" s="72"/>
      <c r="Z277" s="72"/>
    </row>
    <row r="278" spans="1:26" ht="13">
      <c r="A278" s="70">
        <f ca="1">IFERROR(__xludf.DUMMYFUNCTION("""COMPUTED_VALUE"""),2)</f>
        <v>2</v>
      </c>
      <c r="B278" s="71" t="str">
        <f ca="1">IFERROR(__xludf.DUMMYFUNCTION("""COMPUTED_VALUE"""),"CONCENTRACIÓN CAMILO TORRES")</f>
        <v>CONCENTRACIÓN CAMILO TORRES</v>
      </c>
      <c r="C278" s="70">
        <f ca="1">IFERROR(__xludf.DUMMYFUNCTION("""COMPUTED_VALUE"""),17)</f>
        <v>17</v>
      </c>
      <c r="D278" s="70">
        <f ca="1">IFERROR(__xludf.DUMMYFUNCTION("""COMPUTED_VALUE"""),0)</f>
        <v>0</v>
      </c>
      <c r="E278" s="70">
        <f ca="1">IFERROR(__xludf.DUMMYFUNCTION("""COMPUTED_VALUE"""),0)</f>
        <v>0</v>
      </c>
      <c r="F278" s="70">
        <f ca="1">IFERROR(__xludf.DUMMYFUNCTION("""COMPUTED_VALUE"""),47)</f>
        <v>47</v>
      </c>
      <c r="G278" s="70">
        <f ca="1">IFERROR(__xludf.DUMMYFUNCTION("""COMPUTED_VALUE"""),70)</f>
        <v>70</v>
      </c>
      <c r="H278" s="70">
        <f ca="1">IFERROR(__xludf.DUMMYFUNCTION("""COMPUTED_VALUE"""),0)</f>
        <v>0</v>
      </c>
      <c r="I278" s="70">
        <f ca="1">IFERROR(__xludf.DUMMYFUNCTION("""COMPUTED_VALUE"""),12)</f>
        <v>12</v>
      </c>
      <c r="J278" s="70">
        <f ca="1">IFERROR(__xludf.DUMMYFUNCTION("""COMPUTED_VALUE"""),166)</f>
        <v>166</v>
      </c>
      <c r="K278" s="70">
        <f ca="1">IFERROR(__xludf.DUMMYFUNCTION("""COMPUTED_VALUE"""),28)</f>
        <v>28</v>
      </c>
      <c r="L278" s="70">
        <f ca="1">IFERROR(__xludf.DUMMYFUNCTION("""COMPUTED_VALUE"""),6)</f>
        <v>6</v>
      </c>
      <c r="M278" s="70">
        <f ca="1">IFERROR(__xludf.DUMMYFUNCTION("""COMPUTED_VALUE"""),3)</f>
        <v>3</v>
      </c>
      <c r="N278" s="72"/>
      <c r="O278" s="72"/>
      <c r="P278" s="72"/>
      <c r="Q278" s="72"/>
      <c r="R278" s="72"/>
      <c r="S278" s="72"/>
      <c r="T278" s="72"/>
      <c r="U278" s="72"/>
      <c r="V278" s="72"/>
      <c r="W278" s="72"/>
      <c r="X278" s="72"/>
      <c r="Y278" s="72"/>
      <c r="Z278" s="72"/>
    </row>
    <row r="279" spans="1:26" ht="13">
      <c r="A279" s="70">
        <f ca="1">IFERROR(__xludf.DUMMYFUNCTION("""COMPUTED_VALUE"""),2)</f>
        <v>2</v>
      </c>
      <c r="B279" s="71" t="str">
        <f ca="1">IFERROR(__xludf.DUMMYFUNCTION("""COMPUTED_VALUE"""),"CONCENTRACIÓN CAMILO TORRES")</f>
        <v>CONCENTRACIÓN CAMILO TORRES</v>
      </c>
      <c r="C279" s="70">
        <f ca="1">IFERROR(__xludf.DUMMYFUNCTION("""COMPUTED_VALUE"""),18)</f>
        <v>18</v>
      </c>
      <c r="D279" s="70">
        <f ca="1">IFERROR(__xludf.DUMMYFUNCTION("""COMPUTED_VALUE"""),0)</f>
        <v>0</v>
      </c>
      <c r="E279" s="70">
        <f ca="1">IFERROR(__xludf.DUMMYFUNCTION("""COMPUTED_VALUE"""),0)</f>
        <v>0</v>
      </c>
      <c r="F279" s="70">
        <f ca="1">IFERROR(__xludf.DUMMYFUNCTION("""COMPUTED_VALUE"""),96)</f>
        <v>96</v>
      </c>
      <c r="G279" s="70">
        <f ca="1">IFERROR(__xludf.DUMMYFUNCTION("""COMPUTED_VALUE"""),92)</f>
        <v>92</v>
      </c>
      <c r="H279" s="70">
        <f ca="1">IFERROR(__xludf.DUMMYFUNCTION("""COMPUTED_VALUE"""),4)</f>
        <v>4</v>
      </c>
      <c r="I279" s="70">
        <f ca="1">IFERROR(__xludf.DUMMYFUNCTION("""COMPUTED_VALUE"""),27)</f>
        <v>27</v>
      </c>
      <c r="J279" s="70">
        <f ca="1">IFERROR(__xludf.DUMMYFUNCTION("""COMPUTED_VALUE"""),253)</f>
        <v>253</v>
      </c>
      <c r="K279" s="70">
        <f ca="1">IFERROR(__xludf.DUMMYFUNCTION("""COMPUTED_VALUE"""),24)</f>
        <v>24</v>
      </c>
      <c r="L279" s="70">
        <f ca="1">IFERROR(__xludf.DUMMYFUNCTION("""COMPUTED_VALUE"""),10)</f>
        <v>10</v>
      </c>
      <c r="M279" s="70">
        <f ca="1">IFERROR(__xludf.DUMMYFUNCTION("""COMPUTED_VALUE"""),0)</f>
        <v>0</v>
      </c>
      <c r="N279" s="72"/>
      <c r="O279" s="72"/>
      <c r="P279" s="72"/>
      <c r="Q279" s="72"/>
      <c r="R279" s="72"/>
      <c r="S279" s="72"/>
      <c r="T279" s="72"/>
      <c r="U279" s="72"/>
      <c r="V279" s="72"/>
      <c r="W279" s="72"/>
      <c r="X279" s="72"/>
      <c r="Y279" s="72"/>
      <c r="Z279" s="72"/>
    </row>
    <row r="280" spans="1:26" ht="13">
      <c r="A280" s="70">
        <f ca="1">IFERROR(__xludf.DUMMYFUNCTION("""COMPUTED_VALUE"""),2)</f>
        <v>2</v>
      </c>
      <c r="B280" s="71" t="str">
        <f ca="1">IFERROR(__xludf.DUMMYFUNCTION("""COMPUTED_VALUE"""),"CONCENTRACIÓN CAMILO TORRES")</f>
        <v>CONCENTRACIÓN CAMILO TORRES</v>
      </c>
      <c r="C280" s="70">
        <f ca="1">IFERROR(__xludf.DUMMYFUNCTION("""COMPUTED_VALUE"""),19)</f>
        <v>19</v>
      </c>
      <c r="D280" s="70">
        <f ca="1">IFERROR(__xludf.DUMMYFUNCTION("""COMPUTED_VALUE"""),0)</f>
        <v>0</v>
      </c>
      <c r="E280" s="70">
        <f ca="1">IFERROR(__xludf.DUMMYFUNCTION("""COMPUTED_VALUE"""),0)</f>
        <v>0</v>
      </c>
      <c r="F280" s="70">
        <f ca="1">IFERROR(__xludf.DUMMYFUNCTION("""COMPUTED_VALUE"""),78)</f>
        <v>78</v>
      </c>
      <c r="G280" s="70">
        <f ca="1">IFERROR(__xludf.DUMMYFUNCTION("""COMPUTED_VALUE"""),89)</f>
        <v>89</v>
      </c>
      <c r="H280" s="70">
        <f ca="1">IFERROR(__xludf.DUMMYFUNCTION("""COMPUTED_VALUE"""),1)</f>
        <v>1</v>
      </c>
      <c r="I280" s="70">
        <f ca="1">IFERROR(__xludf.DUMMYFUNCTION("""COMPUTED_VALUE"""),19)</f>
        <v>19</v>
      </c>
      <c r="J280" s="70">
        <f ca="1">IFERROR(__xludf.DUMMYFUNCTION("""COMPUTED_VALUE"""),214)</f>
        <v>214</v>
      </c>
      <c r="K280" s="70">
        <f ca="1">IFERROR(__xludf.DUMMYFUNCTION("""COMPUTED_VALUE"""),18)</f>
        <v>18</v>
      </c>
      <c r="L280" s="70">
        <f ca="1">IFERROR(__xludf.DUMMYFUNCTION("""COMPUTED_VALUE"""),9)</f>
        <v>9</v>
      </c>
      <c r="M280" s="70">
        <f ca="1">IFERROR(__xludf.DUMMYFUNCTION("""COMPUTED_VALUE"""),0)</f>
        <v>0</v>
      </c>
      <c r="N280" s="72"/>
      <c r="O280" s="72"/>
      <c r="P280" s="72"/>
      <c r="Q280" s="72"/>
      <c r="R280" s="72"/>
      <c r="S280" s="72"/>
      <c r="T280" s="72"/>
      <c r="U280" s="72"/>
      <c r="V280" s="72"/>
      <c r="W280" s="72"/>
      <c r="X280" s="72"/>
      <c r="Y280" s="72"/>
      <c r="Z280" s="72"/>
    </row>
    <row r="281" spans="1:26" ht="13">
      <c r="A281" s="70">
        <f ca="1">IFERROR(__xludf.DUMMYFUNCTION("""COMPUTED_VALUE"""),2)</f>
        <v>2</v>
      </c>
      <c r="B281" s="71" t="str">
        <f ca="1">IFERROR(__xludf.DUMMYFUNCTION("""COMPUTED_VALUE"""),"CONCENTRACIÓN CAMILO TORRES")</f>
        <v>CONCENTRACIÓN CAMILO TORRES</v>
      </c>
      <c r="C281" s="70">
        <f ca="1">IFERROR(__xludf.DUMMYFUNCTION("""COMPUTED_VALUE"""),20)</f>
        <v>20</v>
      </c>
      <c r="D281" s="70">
        <f ca="1">IFERROR(__xludf.DUMMYFUNCTION("""COMPUTED_VALUE"""),0)</f>
        <v>0</v>
      </c>
      <c r="E281" s="70">
        <f ca="1">IFERROR(__xludf.DUMMYFUNCTION("""COMPUTED_VALUE"""),0)</f>
        <v>0</v>
      </c>
      <c r="F281" s="70">
        <f ca="1">IFERROR(__xludf.DUMMYFUNCTION("""COMPUTED_VALUE"""),69)</f>
        <v>69</v>
      </c>
      <c r="G281" s="70">
        <f ca="1">IFERROR(__xludf.DUMMYFUNCTION("""COMPUTED_VALUE"""),51)</f>
        <v>51</v>
      </c>
      <c r="H281" s="70">
        <f ca="1">IFERROR(__xludf.DUMMYFUNCTION("""COMPUTED_VALUE"""),1)</f>
        <v>1</v>
      </c>
      <c r="I281" s="70">
        <f ca="1">IFERROR(__xludf.DUMMYFUNCTION("""COMPUTED_VALUE"""),15)</f>
        <v>15</v>
      </c>
      <c r="J281" s="70">
        <f ca="1">IFERROR(__xludf.DUMMYFUNCTION("""COMPUTED_VALUE"""),157)</f>
        <v>157</v>
      </c>
      <c r="K281" s="70">
        <f ca="1">IFERROR(__xludf.DUMMYFUNCTION("""COMPUTED_VALUE"""),15)</f>
        <v>15</v>
      </c>
      <c r="L281" s="70">
        <f ca="1">IFERROR(__xludf.DUMMYFUNCTION("""COMPUTED_VALUE"""),6)</f>
        <v>6</v>
      </c>
      <c r="M281" s="70">
        <f ca="1">IFERROR(__xludf.DUMMYFUNCTION("""COMPUTED_VALUE"""),0)</f>
        <v>0</v>
      </c>
      <c r="N281" s="72"/>
      <c r="O281" s="72"/>
      <c r="P281" s="72"/>
      <c r="Q281" s="72"/>
      <c r="R281" s="72"/>
      <c r="S281" s="72"/>
      <c r="T281" s="72"/>
      <c r="U281" s="72"/>
      <c r="V281" s="72"/>
      <c r="W281" s="72"/>
      <c r="X281" s="72"/>
      <c r="Y281" s="72"/>
      <c r="Z281" s="72"/>
    </row>
    <row r="282" spans="1:26" ht="13">
      <c r="A282" s="70">
        <f ca="1">IFERROR(__xludf.DUMMYFUNCTION("""COMPUTED_VALUE"""),2)</f>
        <v>2</v>
      </c>
      <c r="B282" s="71" t="str">
        <f ca="1">IFERROR(__xludf.DUMMYFUNCTION("""COMPUTED_VALUE"""),"CONCENTRACIÓN CAMILO TORRES")</f>
        <v>CONCENTRACIÓN CAMILO TORRES</v>
      </c>
      <c r="C282" s="70">
        <f ca="1">IFERROR(__xludf.DUMMYFUNCTION("""COMPUTED_VALUE"""),21)</f>
        <v>21</v>
      </c>
      <c r="D282" s="70">
        <f ca="1">IFERROR(__xludf.DUMMYFUNCTION("""COMPUTED_VALUE"""),0)</f>
        <v>0</v>
      </c>
      <c r="E282" s="70">
        <f ca="1">IFERROR(__xludf.DUMMYFUNCTION("""COMPUTED_VALUE"""),0)</f>
        <v>0</v>
      </c>
      <c r="F282" s="70">
        <f ca="1">IFERROR(__xludf.DUMMYFUNCTION("""COMPUTED_VALUE"""),20)</f>
        <v>20</v>
      </c>
      <c r="G282" s="70">
        <f ca="1">IFERROR(__xludf.DUMMYFUNCTION("""COMPUTED_VALUE"""),16)</f>
        <v>16</v>
      </c>
      <c r="H282" s="70">
        <f ca="1">IFERROR(__xludf.DUMMYFUNCTION("""COMPUTED_VALUE"""),0)</f>
        <v>0</v>
      </c>
      <c r="I282" s="70">
        <f ca="1">IFERROR(__xludf.DUMMYFUNCTION("""COMPUTED_VALUE"""),3)</f>
        <v>3</v>
      </c>
      <c r="J282" s="70">
        <f ca="1">IFERROR(__xludf.DUMMYFUNCTION("""COMPUTED_VALUE"""),46)</f>
        <v>46</v>
      </c>
      <c r="K282" s="70">
        <f ca="1">IFERROR(__xludf.DUMMYFUNCTION("""COMPUTED_VALUE"""),4)</f>
        <v>4</v>
      </c>
      <c r="L282" s="70">
        <f ca="1">IFERROR(__xludf.DUMMYFUNCTION("""COMPUTED_VALUE"""),2)</f>
        <v>2</v>
      </c>
      <c r="M282" s="70">
        <f ca="1">IFERROR(__xludf.DUMMYFUNCTION("""COMPUTED_VALUE"""),1)</f>
        <v>1</v>
      </c>
      <c r="N282" s="72"/>
      <c r="O282" s="72"/>
      <c r="P282" s="72"/>
      <c r="Q282" s="72"/>
      <c r="R282" s="72"/>
      <c r="S282" s="72"/>
      <c r="T282" s="72"/>
      <c r="U282" s="72"/>
      <c r="V282" s="72"/>
      <c r="W282" s="72"/>
      <c r="X282" s="72"/>
      <c r="Y282" s="72"/>
      <c r="Z282" s="72"/>
    </row>
    <row r="283" spans="1:26" ht="13">
      <c r="A283" s="70">
        <f ca="1">IFERROR(__xludf.DUMMYFUNCTION("""COMPUTED_VALUE"""),2)</f>
        <v>2</v>
      </c>
      <c r="B283" s="71" t="str">
        <f ca="1">IFERROR(__xludf.DUMMYFUNCTION("""COMPUTED_VALUE"""),"I.E. GEN. ST/DER - LA VEREDITA")</f>
        <v>I.E. GEN. ST/DER - LA VEREDITA</v>
      </c>
      <c r="C283" s="70">
        <f ca="1">IFERROR(__xludf.DUMMYFUNCTION("""COMPUTED_VALUE"""),1)</f>
        <v>1</v>
      </c>
      <c r="D283" s="70">
        <f ca="1">IFERROR(__xludf.DUMMYFUNCTION("""COMPUTED_VALUE"""),0)</f>
        <v>0</v>
      </c>
      <c r="E283" s="70">
        <f ca="1">IFERROR(__xludf.DUMMYFUNCTION("""COMPUTED_VALUE"""),0)</f>
        <v>0</v>
      </c>
      <c r="F283" s="70">
        <f ca="1">IFERROR(__xludf.DUMMYFUNCTION("""COMPUTED_VALUE"""),77)</f>
        <v>77</v>
      </c>
      <c r="G283" s="70">
        <f ca="1">IFERROR(__xludf.DUMMYFUNCTION("""COMPUTED_VALUE"""),103)</f>
        <v>103</v>
      </c>
      <c r="H283" s="70">
        <f ca="1">IFERROR(__xludf.DUMMYFUNCTION("""COMPUTED_VALUE"""),1)</f>
        <v>1</v>
      </c>
      <c r="I283" s="70">
        <f ca="1">IFERROR(__xludf.DUMMYFUNCTION("""COMPUTED_VALUE"""),18)</f>
        <v>18</v>
      </c>
      <c r="J283" s="70">
        <f ca="1">IFERROR(__xludf.DUMMYFUNCTION("""COMPUTED_VALUE"""),243)</f>
        <v>243</v>
      </c>
      <c r="K283" s="70">
        <f ca="1">IFERROR(__xludf.DUMMYFUNCTION("""COMPUTED_VALUE"""),20)</f>
        <v>20</v>
      </c>
      <c r="L283" s="70">
        <f ca="1">IFERROR(__xludf.DUMMYFUNCTION("""COMPUTED_VALUE"""),12)</f>
        <v>12</v>
      </c>
      <c r="M283" s="70">
        <f ca="1">IFERROR(__xludf.DUMMYFUNCTION("""COMPUTED_VALUE"""),12)</f>
        <v>12</v>
      </c>
      <c r="N283" s="72"/>
      <c r="O283" s="72"/>
      <c r="P283" s="72"/>
      <c r="Q283" s="72"/>
      <c r="R283" s="72"/>
      <c r="S283" s="72"/>
      <c r="T283" s="72"/>
      <c r="U283" s="72"/>
      <c r="V283" s="72"/>
      <c r="W283" s="72"/>
      <c r="X283" s="72"/>
      <c r="Y283" s="72"/>
      <c r="Z283" s="72"/>
    </row>
    <row r="284" spans="1:26" ht="13">
      <c r="A284" s="70">
        <f ca="1">IFERROR(__xludf.DUMMYFUNCTION("""COMPUTED_VALUE"""),2)</f>
        <v>2</v>
      </c>
      <c r="B284" s="71" t="str">
        <f ca="1">IFERROR(__xludf.DUMMYFUNCTION("""COMPUTED_VALUE"""),"I.E. GEN. ST/DER - LA VEREDITA")</f>
        <v>I.E. GEN. ST/DER - LA VEREDITA</v>
      </c>
      <c r="C284" s="70">
        <f ca="1">IFERROR(__xludf.DUMMYFUNCTION("""COMPUTED_VALUE"""),2)</f>
        <v>2</v>
      </c>
      <c r="D284" s="70">
        <f ca="1">IFERROR(__xludf.DUMMYFUNCTION("""COMPUTED_VALUE"""),0)</f>
        <v>0</v>
      </c>
      <c r="E284" s="70">
        <f ca="1">IFERROR(__xludf.DUMMYFUNCTION("""COMPUTED_VALUE"""),0)</f>
        <v>0</v>
      </c>
      <c r="F284" s="70">
        <f ca="1">IFERROR(__xludf.DUMMYFUNCTION("""COMPUTED_VALUE"""),96)</f>
        <v>96</v>
      </c>
      <c r="G284" s="70">
        <f ca="1">IFERROR(__xludf.DUMMYFUNCTION("""COMPUTED_VALUE"""),111)</f>
        <v>111</v>
      </c>
      <c r="H284" s="70">
        <f ca="1">IFERROR(__xludf.DUMMYFUNCTION("""COMPUTED_VALUE"""),1)</f>
        <v>1</v>
      </c>
      <c r="I284" s="70">
        <f ca="1">IFERROR(__xludf.DUMMYFUNCTION("""COMPUTED_VALUE"""),13)</f>
        <v>13</v>
      </c>
      <c r="J284" s="70">
        <f ca="1">IFERROR(__xludf.DUMMYFUNCTION("""COMPUTED_VALUE"""),257)</f>
        <v>257</v>
      </c>
      <c r="K284" s="70">
        <f ca="1">IFERROR(__xludf.DUMMYFUNCTION("""COMPUTED_VALUE"""),17)</f>
        <v>17</v>
      </c>
      <c r="L284" s="70">
        <f ca="1">IFERROR(__xludf.DUMMYFUNCTION("""COMPUTED_VALUE"""),13)</f>
        <v>13</v>
      </c>
      <c r="M284" s="70">
        <f ca="1">IFERROR(__xludf.DUMMYFUNCTION("""COMPUTED_VALUE"""),6)</f>
        <v>6</v>
      </c>
      <c r="N284" s="72"/>
      <c r="O284" s="72"/>
      <c r="P284" s="72"/>
      <c r="Q284" s="72"/>
      <c r="R284" s="72"/>
      <c r="S284" s="72"/>
      <c r="T284" s="72"/>
      <c r="U284" s="72"/>
      <c r="V284" s="72"/>
      <c r="W284" s="72"/>
      <c r="X284" s="72"/>
      <c r="Y284" s="72"/>
      <c r="Z284" s="72"/>
    </row>
    <row r="285" spans="1:26" ht="13">
      <c r="A285" s="70">
        <f ca="1">IFERROR(__xludf.DUMMYFUNCTION("""COMPUTED_VALUE"""),2)</f>
        <v>2</v>
      </c>
      <c r="B285" s="71" t="str">
        <f ca="1">IFERROR(__xludf.DUMMYFUNCTION("""COMPUTED_VALUE"""),"I.E. GEN. ST/DER - LA VEREDITA")</f>
        <v>I.E. GEN. ST/DER - LA VEREDITA</v>
      </c>
      <c r="C285" s="70">
        <f ca="1">IFERROR(__xludf.DUMMYFUNCTION("""COMPUTED_VALUE"""),3)</f>
        <v>3</v>
      </c>
      <c r="D285" s="70">
        <f ca="1">IFERROR(__xludf.DUMMYFUNCTION("""COMPUTED_VALUE"""),0)</f>
        <v>0</v>
      </c>
      <c r="E285" s="70">
        <f ca="1">IFERROR(__xludf.DUMMYFUNCTION("""COMPUTED_VALUE"""),0)</f>
        <v>0</v>
      </c>
      <c r="F285" s="70">
        <f ca="1">IFERROR(__xludf.DUMMYFUNCTION("""COMPUTED_VALUE"""),84)</f>
        <v>84</v>
      </c>
      <c r="G285" s="70">
        <f ca="1">IFERROR(__xludf.DUMMYFUNCTION("""COMPUTED_VALUE"""),98)</f>
        <v>98</v>
      </c>
      <c r="H285" s="70">
        <f ca="1">IFERROR(__xludf.DUMMYFUNCTION("""COMPUTED_VALUE"""),0)</f>
        <v>0</v>
      </c>
      <c r="I285" s="70">
        <f ca="1">IFERROR(__xludf.DUMMYFUNCTION("""COMPUTED_VALUE"""),9)</f>
        <v>9</v>
      </c>
      <c r="J285" s="70">
        <f ca="1">IFERROR(__xludf.DUMMYFUNCTION("""COMPUTED_VALUE"""),253)</f>
        <v>253</v>
      </c>
      <c r="K285" s="70">
        <f ca="1">IFERROR(__xludf.DUMMYFUNCTION("""COMPUTED_VALUE"""),28)</f>
        <v>28</v>
      </c>
      <c r="L285" s="70">
        <f ca="1">IFERROR(__xludf.DUMMYFUNCTION("""COMPUTED_VALUE"""),19)</f>
        <v>19</v>
      </c>
      <c r="M285" s="70">
        <f ca="1">IFERROR(__xludf.DUMMYFUNCTION("""COMPUTED_VALUE"""),15)</f>
        <v>15</v>
      </c>
      <c r="N285" s="72"/>
      <c r="O285" s="72"/>
      <c r="P285" s="72"/>
      <c r="Q285" s="72"/>
      <c r="R285" s="72"/>
      <c r="S285" s="72"/>
      <c r="T285" s="72"/>
      <c r="U285" s="72"/>
      <c r="V285" s="72"/>
      <c r="W285" s="72"/>
      <c r="X285" s="72"/>
      <c r="Y285" s="72"/>
      <c r="Z285" s="72"/>
    </row>
    <row r="286" spans="1:26" ht="13">
      <c r="A286" s="70">
        <f ca="1">IFERROR(__xludf.DUMMYFUNCTION("""COMPUTED_VALUE"""),2)</f>
        <v>2</v>
      </c>
      <c r="B286" s="71" t="str">
        <f ca="1">IFERROR(__xludf.DUMMYFUNCTION("""COMPUTED_VALUE"""),"I.E. GEN. ST/DER - LA VEREDITA")</f>
        <v>I.E. GEN. ST/DER - LA VEREDITA</v>
      </c>
      <c r="C286" s="70">
        <f ca="1">IFERROR(__xludf.DUMMYFUNCTION("""COMPUTED_VALUE"""),4)</f>
        <v>4</v>
      </c>
      <c r="D286" s="70">
        <f ca="1">IFERROR(__xludf.DUMMYFUNCTION("""COMPUTED_VALUE"""),0)</f>
        <v>0</v>
      </c>
      <c r="E286" s="70">
        <f ca="1">IFERROR(__xludf.DUMMYFUNCTION("""COMPUTED_VALUE"""),0)</f>
        <v>0</v>
      </c>
      <c r="F286" s="70">
        <f ca="1">IFERROR(__xludf.DUMMYFUNCTION("""COMPUTED_VALUE"""),91)</f>
        <v>91</v>
      </c>
      <c r="G286" s="70">
        <f ca="1">IFERROR(__xludf.DUMMYFUNCTION("""COMPUTED_VALUE"""),111)</f>
        <v>111</v>
      </c>
      <c r="H286" s="70">
        <f ca="1">IFERROR(__xludf.DUMMYFUNCTION("""COMPUTED_VALUE"""),2)</f>
        <v>2</v>
      </c>
      <c r="I286" s="70">
        <f ca="1">IFERROR(__xludf.DUMMYFUNCTION("""COMPUTED_VALUE"""),14)</f>
        <v>14</v>
      </c>
      <c r="J286" s="70">
        <f ca="1">IFERROR(__xludf.DUMMYFUNCTION("""COMPUTED_VALUE"""),261)</f>
        <v>261</v>
      </c>
      <c r="K286" s="70">
        <f ca="1">IFERROR(__xludf.DUMMYFUNCTION("""COMPUTED_VALUE"""),28)</f>
        <v>28</v>
      </c>
      <c r="L286" s="70">
        <f ca="1">IFERROR(__xludf.DUMMYFUNCTION("""COMPUTED_VALUE"""),11)</f>
        <v>11</v>
      </c>
      <c r="M286" s="70">
        <f ca="1">IFERROR(__xludf.DUMMYFUNCTION("""COMPUTED_VALUE"""),4)</f>
        <v>4</v>
      </c>
      <c r="N286" s="72"/>
      <c r="O286" s="72"/>
      <c r="P286" s="72"/>
      <c r="Q286" s="72"/>
      <c r="R286" s="72"/>
      <c r="S286" s="72"/>
      <c r="T286" s="72"/>
      <c r="U286" s="72"/>
      <c r="V286" s="72"/>
      <c r="W286" s="72"/>
      <c r="X286" s="72"/>
      <c r="Y286" s="72"/>
      <c r="Z286" s="72"/>
    </row>
    <row r="287" spans="1:26" ht="13">
      <c r="A287" s="70">
        <f ca="1">IFERROR(__xludf.DUMMYFUNCTION("""COMPUTED_VALUE"""),2)</f>
        <v>2</v>
      </c>
      <c r="B287" s="71" t="str">
        <f ca="1">IFERROR(__xludf.DUMMYFUNCTION("""COMPUTED_VALUE"""),"I.E. GEN. ST/DER - LA VEREDITA")</f>
        <v>I.E. GEN. ST/DER - LA VEREDITA</v>
      </c>
      <c r="C287" s="70">
        <f ca="1">IFERROR(__xludf.DUMMYFUNCTION("""COMPUTED_VALUE"""),5)</f>
        <v>5</v>
      </c>
      <c r="D287" s="70">
        <f ca="1">IFERROR(__xludf.DUMMYFUNCTION("""COMPUTED_VALUE"""),0)</f>
        <v>0</v>
      </c>
      <c r="E287" s="70">
        <f ca="1">IFERROR(__xludf.DUMMYFUNCTION("""COMPUTED_VALUE"""),0)</f>
        <v>0</v>
      </c>
      <c r="F287" s="70">
        <f ca="1">IFERROR(__xludf.DUMMYFUNCTION("""COMPUTED_VALUE"""),58)</f>
        <v>58</v>
      </c>
      <c r="G287" s="70">
        <f ca="1">IFERROR(__xludf.DUMMYFUNCTION("""COMPUTED_VALUE"""),77)</f>
        <v>77</v>
      </c>
      <c r="H287" s="70">
        <f ca="1">IFERROR(__xludf.DUMMYFUNCTION("""COMPUTED_VALUE"""),1)</f>
        <v>1</v>
      </c>
      <c r="I287" s="70">
        <f ca="1">IFERROR(__xludf.DUMMYFUNCTION("""COMPUTED_VALUE"""),15)</f>
        <v>15</v>
      </c>
      <c r="J287" s="70">
        <f ca="1">IFERROR(__xludf.DUMMYFUNCTION("""COMPUTED_VALUE"""),191)</f>
        <v>191</v>
      </c>
      <c r="K287" s="70">
        <f ca="1">IFERROR(__xludf.DUMMYFUNCTION("""COMPUTED_VALUE"""),26)</f>
        <v>26</v>
      </c>
      <c r="L287" s="70">
        <f ca="1">IFERROR(__xludf.DUMMYFUNCTION("""COMPUTED_VALUE"""),12)</f>
        <v>12</v>
      </c>
      <c r="M287" s="70">
        <f ca="1">IFERROR(__xludf.DUMMYFUNCTION("""COMPUTED_VALUE"""),2)</f>
        <v>2</v>
      </c>
      <c r="N287" s="72"/>
      <c r="O287" s="72"/>
      <c r="P287" s="72"/>
      <c r="Q287" s="72"/>
      <c r="R287" s="72"/>
      <c r="S287" s="72"/>
      <c r="T287" s="72"/>
      <c r="U287" s="72"/>
      <c r="V287" s="72"/>
      <c r="W287" s="72"/>
      <c r="X287" s="72"/>
      <c r="Y287" s="72"/>
      <c r="Z287" s="72"/>
    </row>
    <row r="288" spans="1:26" ht="13">
      <c r="A288" s="70">
        <f ca="1">IFERROR(__xludf.DUMMYFUNCTION("""COMPUTED_VALUE"""),2)</f>
        <v>2</v>
      </c>
      <c r="B288" s="71" t="str">
        <f ca="1">IFERROR(__xludf.DUMMYFUNCTION("""COMPUTED_VALUE"""),"I.E. GEN. ST/DER - LA VEREDITA")</f>
        <v>I.E. GEN. ST/DER - LA VEREDITA</v>
      </c>
      <c r="C288" s="70">
        <f ca="1">IFERROR(__xludf.DUMMYFUNCTION("""COMPUTED_VALUE"""),6)</f>
        <v>6</v>
      </c>
      <c r="D288" s="70">
        <f ca="1">IFERROR(__xludf.DUMMYFUNCTION("""COMPUTED_VALUE"""),0)</f>
        <v>0</v>
      </c>
      <c r="E288" s="70">
        <f ca="1">IFERROR(__xludf.DUMMYFUNCTION("""COMPUTED_VALUE"""),0)</f>
        <v>0</v>
      </c>
      <c r="F288" s="70">
        <f ca="1">IFERROR(__xludf.DUMMYFUNCTION("""COMPUTED_VALUE"""),66)</f>
        <v>66</v>
      </c>
      <c r="G288" s="70">
        <f ca="1">IFERROR(__xludf.DUMMYFUNCTION("""COMPUTED_VALUE"""),78)</f>
        <v>78</v>
      </c>
      <c r="H288" s="70">
        <f ca="1">IFERROR(__xludf.DUMMYFUNCTION("""COMPUTED_VALUE"""),1)</f>
        <v>1</v>
      </c>
      <c r="I288" s="70">
        <f ca="1">IFERROR(__xludf.DUMMYFUNCTION("""COMPUTED_VALUE"""),22)</f>
        <v>22</v>
      </c>
      <c r="J288" s="70">
        <f ca="1">IFERROR(__xludf.DUMMYFUNCTION("""COMPUTED_VALUE"""),229)</f>
        <v>229</v>
      </c>
      <c r="K288" s="70">
        <f ca="1">IFERROR(__xludf.DUMMYFUNCTION("""COMPUTED_VALUE"""),47)</f>
        <v>47</v>
      </c>
      <c r="L288" s="70">
        <f ca="1">IFERROR(__xludf.DUMMYFUNCTION("""COMPUTED_VALUE"""),13)</f>
        <v>13</v>
      </c>
      <c r="M288" s="70">
        <f ca="1">IFERROR(__xludf.DUMMYFUNCTION("""COMPUTED_VALUE"""),2)</f>
        <v>2</v>
      </c>
      <c r="N288" s="72"/>
      <c r="O288" s="72"/>
      <c r="P288" s="72"/>
      <c r="Q288" s="72"/>
      <c r="R288" s="72"/>
      <c r="S288" s="72"/>
      <c r="T288" s="72"/>
      <c r="U288" s="72"/>
      <c r="V288" s="72"/>
      <c r="W288" s="72"/>
      <c r="X288" s="72"/>
      <c r="Y288" s="72"/>
      <c r="Z288" s="72"/>
    </row>
    <row r="289" spans="1:26" ht="13">
      <c r="A289" s="70">
        <f ca="1">IFERROR(__xludf.DUMMYFUNCTION("""COMPUTED_VALUE"""),2)</f>
        <v>2</v>
      </c>
      <c r="B289" s="71" t="str">
        <f ca="1">IFERROR(__xludf.DUMMYFUNCTION("""COMPUTED_VALUE"""),"I.E. GEN. ST/DER - LA VEREDITA")</f>
        <v>I.E. GEN. ST/DER - LA VEREDITA</v>
      </c>
      <c r="C289" s="70">
        <f ca="1">IFERROR(__xludf.DUMMYFUNCTION("""COMPUTED_VALUE"""),7)</f>
        <v>7</v>
      </c>
      <c r="D289" s="70">
        <f ca="1">IFERROR(__xludf.DUMMYFUNCTION("""COMPUTED_VALUE"""),0)</f>
        <v>0</v>
      </c>
      <c r="E289" s="70">
        <f ca="1">IFERROR(__xludf.DUMMYFUNCTION("""COMPUTED_VALUE"""),0)</f>
        <v>0</v>
      </c>
      <c r="F289" s="70">
        <f ca="1">IFERROR(__xludf.DUMMYFUNCTION("""COMPUTED_VALUE"""),44)</f>
        <v>44</v>
      </c>
      <c r="G289" s="70">
        <f ca="1">IFERROR(__xludf.DUMMYFUNCTION("""COMPUTED_VALUE"""),67)</f>
        <v>67</v>
      </c>
      <c r="H289" s="70">
        <f ca="1">IFERROR(__xludf.DUMMYFUNCTION("""COMPUTED_VALUE"""),0)</f>
        <v>0</v>
      </c>
      <c r="I289" s="70">
        <f ca="1">IFERROR(__xludf.DUMMYFUNCTION("""COMPUTED_VALUE"""),15)</f>
        <v>15</v>
      </c>
      <c r="J289" s="70">
        <f ca="1">IFERROR(__xludf.DUMMYFUNCTION("""COMPUTED_VALUE"""),145)</f>
        <v>145</v>
      </c>
      <c r="K289" s="70">
        <f ca="1">IFERROR(__xludf.DUMMYFUNCTION("""COMPUTED_VALUE"""),15)</f>
        <v>15</v>
      </c>
      <c r="L289" s="70">
        <f ca="1">IFERROR(__xludf.DUMMYFUNCTION("""COMPUTED_VALUE"""),3)</f>
        <v>3</v>
      </c>
      <c r="M289" s="70">
        <f ca="1">IFERROR(__xludf.DUMMYFUNCTION("""COMPUTED_VALUE"""),1)</f>
        <v>1</v>
      </c>
      <c r="N289" s="72"/>
      <c r="O289" s="72"/>
      <c r="P289" s="72"/>
      <c r="Q289" s="72"/>
      <c r="R289" s="72"/>
      <c r="S289" s="72"/>
      <c r="T289" s="72"/>
      <c r="U289" s="72"/>
      <c r="V289" s="72"/>
      <c r="W289" s="72"/>
      <c r="X289" s="72"/>
      <c r="Y289" s="72"/>
      <c r="Z289" s="72"/>
    </row>
    <row r="290" spans="1:26" ht="13">
      <c r="A290" s="70">
        <f ca="1">IFERROR(__xludf.DUMMYFUNCTION("""COMPUTED_VALUE"""),2)</f>
        <v>2</v>
      </c>
      <c r="B290" s="71" t="str">
        <f ca="1">IFERROR(__xludf.DUMMYFUNCTION("""COMPUTED_VALUE"""),"I.E. GEN. ST/DER - LA VEREDITA")</f>
        <v>I.E. GEN. ST/DER - LA VEREDITA</v>
      </c>
      <c r="C290" s="70">
        <f ca="1">IFERROR(__xludf.DUMMYFUNCTION("""COMPUTED_VALUE"""),8)</f>
        <v>8</v>
      </c>
      <c r="D290" s="70">
        <f ca="1">IFERROR(__xludf.DUMMYFUNCTION("""COMPUTED_VALUE"""),0)</f>
        <v>0</v>
      </c>
      <c r="E290" s="70">
        <f ca="1">IFERROR(__xludf.DUMMYFUNCTION("""COMPUTED_VALUE"""),0)</f>
        <v>0</v>
      </c>
      <c r="F290" s="70">
        <f ca="1">IFERROR(__xludf.DUMMYFUNCTION("""COMPUTED_VALUE"""),32)</f>
        <v>32</v>
      </c>
      <c r="G290" s="70">
        <f ca="1">IFERROR(__xludf.DUMMYFUNCTION("""COMPUTED_VALUE"""),46)</f>
        <v>46</v>
      </c>
      <c r="H290" s="70">
        <f ca="1">IFERROR(__xludf.DUMMYFUNCTION("""COMPUTED_VALUE"""),0)</f>
        <v>0</v>
      </c>
      <c r="I290" s="70">
        <f ca="1">IFERROR(__xludf.DUMMYFUNCTION("""COMPUTED_VALUE"""),21)</f>
        <v>21</v>
      </c>
      <c r="J290" s="70">
        <f ca="1">IFERROR(__xludf.DUMMYFUNCTION("""COMPUTED_VALUE"""),114)</f>
        <v>114</v>
      </c>
      <c r="K290" s="70">
        <f ca="1">IFERROR(__xludf.DUMMYFUNCTION("""COMPUTED_VALUE"""),9)</f>
        <v>9</v>
      </c>
      <c r="L290" s="70">
        <f ca="1">IFERROR(__xludf.DUMMYFUNCTION("""COMPUTED_VALUE"""),4)</f>
        <v>4</v>
      </c>
      <c r="M290" s="70">
        <f ca="1">IFERROR(__xludf.DUMMYFUNCTION("""COMPUTED_VALUE"""),2)</f>
        <v>2</v>
      </c>
      <c r="N290" s="72"/>
      <c r="O290" s="72"/>
      <c r="P290" s="72"/>
      <c r="Q290" s="72"/>
      <c r="R290" s="72"/>
      <c r="S290" s="72"/>
      <c r="T290" s="72"/>
      <c r="U290" s="72"/>
      <c r="V290" s="72"/>
      <c r="W290" s="72"/>
      <c r="X290" s="72"/>
      <c r="Y290" s="72"/>
      <c r="Z290" s="72"/>
    </row>
    <row r="291" spans="1:26" ht="13">
      <c r="A291" s="70">
        <f ca="1">IFERROR(__xludf.DUMMYFUNCTION("""COMPUTED_VALUE"""),2)</f>
        <v>2</v>
      </c>
      <c r="B291" s="71" t="str">
        <f ca="1">IFERROR(__xludf.DUMMYFUNCTION("""COMPUTED_VALUE"""),"SALON COMUNAL CIUDAD SATELITE")</f>
        <v>SALON COMUNAL CIUDAD SATELITE</v>
      </c>
      <c r="C291" s="70">
        <f ca="1">IFERROR(__xludf.DUMMYFUNCTION("""COMPUTED_VALUE"""),1)</f>
        <v>1</v>
      </c>
      <c r="D291" s="70">
        <f ca="1">IFERROR(__xludf.DUMMYFUNCTION("""COMPUTED_VALUE"""),0)</f>
        <v>0</v>
      </c>
      <c r="E291" s="70">
        <f ca="1">IFERROR(__xludf.DUMMYFUNCTION("""COMPUTED_VALUE"""),0)</f>
        <v>0</v>
      </c>
      <c r="F291" s="70">
        <f ca="1">IFERROR(__xludf.DUMMYFUNCTION("""COMPUTED_VALUE"""),77)</f>
        <v>77</v>
      </c>
      <c r="G291" s="70">
        <f ca="1">IFERROR(__xludf.DUMMYFUNCTION("""COMPUTED_VALUE"""),96)</f>
        <v>96</v>
      </c>
      <c r="H291" s="70">
        <f ca="1">IFERROR(__xludf.DUMMYFUNCTION("""COMPUTED_VALUE"""),0)</f>
        <v>0</v>
      </c>
      <c r="I291" s="70">
        <f ca="1">IFERROR(__xludf.DUMMYFUNCTION("""COMPUTED_VALUE"""),11)</f>
        <v>11</v>
      </c>
      <c r="J291" s="70">
        <f ca="1">IFERROR(__xludf.DUMMYFUNCTION("""COMPUTED_VALUE"""),232)</f>
        <v>232</v>
      </c>
      <c r="K291" s="70">
        <f ca="1">IFERROR(__xludf.DUMMYFUNCTION("""COMPUTED_VALUE"""),23)</f>
        <v>23</v>
      </c>
      <c r="L291" s="70">
        <f ca="1">IFERROR(__xludf.DUMMYFUNCTION("""COMPUTED_VALUE"""),10)</f>
        <v>10</v>
      </c>
      <c r="M291" s="70">
        <f ca="1">IFERROR(__xludf.DUMMYFUNCTION("""COMPUTED_VALUE"""),15)</f>
        <v>15</v>
      </c>
      <c r="N291" s="72"/>
      <c r="O291" s="72"/>
      <c r="P291" s="72"/>
      <c r="Q291" s="72"/>
      <c r="R291" s="72"/>
      <c r="S291" s="72"/>
      <c r="T291" s="72"/>
      <c r="U291" s="72"/>
      <c r="V291" s="72"/>
      <c r="W291" s="72"/>
      <c r="X291" s="72"/>
      <c r="Y291" s="72"/>
      <c r="Z291" s="72"/>
    </row>
    <row r="292" spans="1:26" ht="13">
      <c r="A292" s="70">
        <f ca="1">IFERROR(__xludf.DUMMYFUNCTION("""COMPUTED_VALUE"""),2)</f>
        <v>2</v>
      </c>
      <c r="B292" s="71" t="str">
        <f ca="1">IFERROR(__xludf.DUMMYFUNCTION("""COMPUTED_VALUE"""),"SALON COMUNAL CIUDAD SATELITE")</f>
        <v>SALON COMUNAL CIUDAD SATELITE</v>
      </c>
      <c r="C292" s="70">
        <f ca="1">IFERROR(__xludf.DUMMYFUNCTION("""COMPUTED_VALUE"""),2)</f>
        <v>2</v>
      </c>
      <c r="D292" s="70">
        <f ca="1">IFERROR(__xludf.DUMMYFUNCTION("""COMPUTED_VALUE"""),0)</f>
        <v>0</v>
      </c>
      <c r="E292" s="70">
        <f ca="1">IFERROR(__xludf.DUMMYFUNCTION("""COMPUTED_VALUE"""),0)</f>
        <v>0</v>
      </c>
      <c r="F292" s="70">
        <f ca="1">IFERROR(__xludf.DUMMYFUNCTION("""COMPUTED_VALUE"""),87)</f>
        <v>87</v>
      </c>
      <c r="G292" s="70">
        <f ca="1">IFERROR(__xludf.DUMMYFUNCTION("""COMPUTED_VALUE"""),98)</f>
        <v>98</v>
      </c>
      <c r="H292" s="70">
        <f ca="1">IFERROR(__xludf.DUMMYFUNCTION("""COMPUTED_VALUE"""),2)</f>
        <v>2</v>
      </c>
      <c r="I292" s="70">
        <f ca="1">IFERROR(__xludf.DUMMYFUNCTION("""COMPUTED_VALUE"""),14)</f>
        <v>14</v>
      </c>
      <c r="J292" s="70">
        <f ca="1">IFERROR(__xludf.DUMMYFUNCTION("""COMPUTED_VALUE"""),237)</f>
        <v>237</v>
      </c>
      <c r="K292" s="70">
        <f ca="1">IFERROR(__xludf.DUMMYFUNCTION("""COMPUTED_VALUE"""),22)</f>
        <v>22</v>
      </c>
      <c r="L292" s="70">
        <f ca="1">IFERROR(__xludf.DUMMYFUNCTION("""COMPUTED_VALUE"""),5)</f>
        <v>5</v>
      </c>
      <c r="M292" s="70">
        <f ca="1">IFERROR(__xludf.DUMMYFUNCTION("""COMPUTED_VALUE"""),9)</f>
        <v>9</v>
      </c>
      <c r="N292" s="72"/>
      <c r="O292" s="72"/>
      <c r="P292" s="72"/>
      <c r="Q292" s="72"/>
      <c r="R292" s="72"/>
      <c r="S292" s="72"/>
      <c r="T292" s="72"/>
      <c r="U292" s="72"/>
      <c r="V292" s="72"/>
      <c r="W292" s="72"/>
      <c r="X292" s="72"/>
      <c r="Y292" s="72"/>
      <c r="Z292" s="72"/>
    </row>
    <row r="293" spans="1:26" ht="13">
      <c r="A293" s="70">
        <f ca="1">IFERROR(__xludf.DUMMYFUNCTION("""COMPUTED_VALUE"""),2)</f>
        <v>2</v>
      </c>
      <c r="B293" s="71" t="str">
        <f ca="1">IFERROR(__xludf.DUMMYFUNCTION("""COMPUTED_VALUE"""),"SALON COMUNAL CIUDAD SATELITE")</f>
        <v>SALON COMUNAL CIUDAD SATELITE</v>
      </c>
      <c r="C293" s="70">
        <f ca="1">IFERROR(__xludf.DUMMYFUNCTION("""COMPUTED_VALUE"""),3)</f>
        <v>3</v>
      </c>
      <c r="D293" s="70">
        <f ca="1">IFERROR(__xludf.DUMMYFUNCTION("""COMPUTED_VALUE"""),0)</f>
        <v>0</v>
      </c>
      <c r="E293" s="70">
        <f ca="1">IFERROR(__xludf.DUMMYFUNCTION("""COMPUTED_VALUE"""),0)</f>
        <v>0</v>
      </c>
      <c r="F293" s="70">
        <f ca="1">IFERROR(__xludf.DUMMYFUNCTION("""COMPUTED_VALUE"""),88)</f>
        <v>88</v>
      </c>
      <c r="G293" s="70">
        <f ca="1">IFERROR(__xludf.DUMMYFUNCTION("""COMPUTED_VALUE"""),96)</f>
        <v>96</v>
      </c>
      <c r="H293" s="70">
        <f ca="1">IFERROR(__xludf.DUMMYFUNCTION("""COMPUTED_VALUE"""),1)</f>
        <v>1</v>
      </c>
      <c r="I293" s="70">
        <f ca="1">IFERROR(__xludf.DUMMYFUNCTION("""COMPUTED_VALUE"""),9)</f>
        <v>9</v>
      </c>
      <c r="J293" s="70">
        <f ca="1">IFERROR(__xludf.DUMMYFUNCTION("""COMPUTED_VALUE"""),233)</f>
        <v>233</v>
      </c>
      <c r="K293" s="70">
        <f ca="1">IFERROR(__xludf.DUMMYFUNCTION("""COMPUTED_VALUE"""),23)</f>
        <v>23</v>
      </c>
      <c r="L293" s="70">
        <f ca="1">IFERROR(__xludf.DUMMYFUNCTION("""COMPUTED_VALUE"""),9)</f>
        <v>9</v>
      </c>
      <c r="M293" s="70">
        <f ca="1">IFERROR(__xludf.DUMMYFUNCTION("""COMPUTED_VALUE"""),7)</f>
        <v>7</v>
      </c>
      <c r="N293" s="72"/>
      <c r="O293" s="72"/>
      <c r="P293" s="72"/>
      <c r="Q293" s="72"/>
      <c r="R293" s="72"/>
      <c r="S293" s="72"/>
      <c r="T293" s="72"/>
      <c r="U293" s="72"/>
      <c r="V293" s="72"/>
      <c r="W293" s="72"/>
      <c r="X293" s="72"/>
      <c r="Y293" s="72"/>
      <c r="Z293" s="72"/>
    </row>
    <row r="294" spans="1:26" ht="13">
      <c r="A294" s="70">
        <f ca="1">IFERROR(__xludf.DUMMYFUNCTION("""COMPUTED_VALUE"""),2)</f>
        <v>2</v>
      </c>
      <c r="B294" s="71" t="str">
        <f ca="1">IFERROR(__xludf.DUMMYFUNCTION("""COMPUTED_VALUE"""),"SALON COMUNAL CIUDAD SATELITE")</f>
        <v>SALON COMUNAL CIUDAD SATELITE</v>
      </c>
      <c r="C294" s="70">
        <f ca="1">IFERROR(__xludf.DUMMYFUNCTION("""COMPUTED_VALUE"""),4)</f>
        <v>4</v>
      </c>
      <c r="D294" s="70">
        <f ca="1">IFERROR(__xludf.DUMMYFUNCTION("""COMPUTED_VALUE"""),0)</f>
        <v>0</v>
      </c>
      <c r="E294" s="70">
        <f ca="1">IFERROR(__xludf.DUMMYFUNCTION("""COMPUTED_VALUE"""),0)</f>
        <v>0</v>
      </c>
      <c r="F294" s="70">
        <f ca="1">IFERROR(__xludf.DUMMYFUNCTION("""COMPUTED_VALUE"""),88)</f>
        <v>88</v>
      </c>
      <c r="G294" s="70">
        <f ca="1">IFERROR(__xludf.DUMMYFUNCTION("""COMPUTED_VALUE"""),124)</f>
        <v>124</v>
      </c>
      <c r="H294" s="70">
        <f ca="1">IFERROR(__xludf.DUMMYFUNCTION("""COMPUTED_VALUE"""),1)</f>
        <v>1</v>
      </c>
      <c r="I294" s="70">
        <f ca="1">IFERROR(__xludf.DUMMYFUNCTION("""COMPUTED_VALUE"""),11)</f>
        <v>11</v>
      </c>
      <c r="J294" s="70">
        <f ca="1">IFERROR(__xludf.DUMMYFUNCTION("""COMPUTED_VALUE"""),257)</f>
        <v>257</v>
      </c>
      <c r="K294" s="70">
        <f ca="1">IFERROR(__xludf.DUMMYFUNCTION("""COMPUTED_VALUE"""),24)</f>
        <v>24</v>
      </c>
      <c r="L294" s="70">
        <f ca="1">IFERROR(__xludf.DUMMYFUNCTION("""COMPUTED_VALUE"""),4)</f>
        <v>4</v>
      </c>
      <c r="M294" s="70">
        <f ca="1">IFERROR(__xludf.DUMMYFUNCTION("""COMPUTED_VALUE"""),5)</f>
        <v>5</v>
      </c>
      <c r="N294" s="72"/>
      <c r="O294" s="72"/>
      <c r="P294" s="72"/>
      <c r="Q294" s="72"/>
      <c r="R294" s="72"/>
      <c r="S294" s="72"/>
      <c r="T294" s="72"/>
      <c r="U294" s="72"/>
      <c r="V294" s="72"/>
      <c r="W294" s="72"/>
      <c r="X294" s="72"/>
      <c r="Y294" s="72"/>
      <c r="Z294" s="72"/>
    </row>
    <row r="295" spans="1:26" ht="13">
      <c r="A295" s="70">
        <f ca="1">IFERROR(__xludf.DUMMYFUNCTION("""COMPUTED_VALUE"""),2)</f>
        <v>2</v>
      </c>
      <c r="B295" s="71" t="str">
        <f ca="1">IFERROR(__xludf.DUMMYFUNCTION("""COMPUTED_VALUE"""),"SALON COMUNAL CIUDAD SATELITE")</f>
        <v>SALON COMUNAL CIUDAD SATELITE</v>
      </c>
      <c r="C295" s="70">
        <f ca="1">IFERROR(__xludf.DUMMYFUNCTION("""COMPUTED_VALUE"""),5)</f>
        <v>5</v>
      </c>
      <c r="D295" s="70">
        <f ca="1">IFERROR(__xludf.DUMMYFUNCTION("""COMPUTED_VALUE"""),0)</f>
        <v>0</v>
      </c>
      <c r="E295" s="70">
        <f ca="1">IFERROR(__xludf.DUMMYFUNCTION("""COMPUTED_VALUE"""),0)</f>
        <v>0</v>
      </c>
      <c r="F295" s="70">
        <f ca="1">IFERROR(__xludf.DUMMYFUNCTION("""COMPUTED_VALUE"""),83)</f>
        <v>83</v>
      </c>
      <c r="G295" s="70">
        <f ca="1">IFERROR(__xludf.DUMMYFUNCTION("""COMPUTED_VALUE"""),112)</f>
        <v>112</v>
      </c>
      <c r="H295" s="70">
        <f ca="1">IFERROR(__xludf.DUMMYFUNCTION("""COMPUTED_VALUE"""),1)</f>
        <v>1</v>
      </c>
      <c r="I295" s="70">
        <f ca="1">IFERROR(__xludf.DUMMYFUNCTION("""COMPUTED_VALUE"""),5)</f>
        <v>5</v>
      </c>
      <c r="J295" s="70">
        <f ca="1">IFERROR(__xludf.DUMMYFUNCTION("""COMPUTED_VALUE"""),248)</f>
        <v>248</v>
      </c>
      <c r="K295" s="70">
        <f ca="1">IFERROR(__xludf.DUMMYFUNCTION("""COMPUTED_VALUE"""),26)</f>
        <v>26</v>
      </c>
      <c r="L295" s="70">
        <f ca="1">IFERROR(__xludf.DUMMYFUNCTION("""COMPUTED_VALUE"""),12)</f>
        <v>12</v>
      </c>
      <c r="M295" s="70">
        <f ca="1">IFERROR(__xludf.DUMMYFUNCTION("""COMPUTED_VALUE"""),9)</f>
        <v>9</v>
      </c>
      <c r="N295" s="72"/>
      <c r="O295" s="72"/>
      <c r="P295" s="72"/>
      <c r="Q295" s="72"/>
      <c r="R295" s="72"/>
      <c r="S295" s="72"/>
      <c r="T295" s="72"/>
      <c r="U295" s="72"/>
      <c r="V295" s="72"/>
      <c r="W295" s="72"/>
      <c r="X295" s="72"/>
      <c r="Y295" s="72"/>
      <c r="Z295" s="72"/>
    </row>
    <row r="296" spans="1:26" ht="13">
      <c r="A296" s="70">
        <f ca="1">IFERROR(__xludf.DUMMYFUNCTION("""COMPUTED_VALUE"""),2)</f>
        <v>2</v>
      </c>
      <c r="B296" s="71" t="str">
        <f ca="1">IFERROR(__xludf.DUMMYFUNCTION("""COMPUTED_VALUE"""),"SALON COMUNAL CIUDAD SATELITE")</f>
        <v>SALON COMUNAL CIUDAD SATELITE</v>
      </c>
      <c r="C296" s="70">
        <f ca="1">IFERROR(__xludf.DUMMYFUNCTION("""COMPUTED_VALUE"""),6)</f>
        <v>6</v>
      </c>
      <c r="D296" s="70">
        <f ca="1">IFERROR(__xludf.DUMMYFUNCTION("""COMPUTED_VALUE"""),0)</f>
        <v>0</v>
      </c>
      <c r="E296" s="70">
        <f ca="1">IFERROR(__xludf.DUMMYFUNCTION("""COMPUTED_VALUE"""),0)</f>
        <v>0</v>
      </c>
      <c r="F296" s="70">
        <f ca="1">IFERROR(__xludf.DUMMYFUNCTION("""COMPUTED_VALUE"""),92)</f>
        <v>92</v>
      </c>
      <c r="G296" s="70">
        <f ca="1">IFERROR(__xludf.DUMMYFUNCTION("""COMPUTED_VALUE"""),103)</f>
        <v>103</v>
      </c>
      <c r="H296" s="70">
        <f ca="1">IFERROR(__xludf.DUMMYFUNCTION("""COMPUTED_VALUE"""),2)</f>
        <v>2</v>
      </c>
      <c r="I296" s="70">
        <f ca="1">IFERROR(__xludf.DUMMYFUNCTION("""COMPUTED_VALUE"""),11)</f>
        <v>11</v>
      </c>
      <c r="J296" s="70">
        <f ca="1">IFERROR(__xludf.DUMMYFUNCTION("""COMPUTED_VALUE"""),244)</f>
        <v>244</v>
      </c>
      <c r="K296" s="70">
        <f ca="1">IFERROR(__xludf.DUMMYFUNCTION("""COMPUTED_VALUE"""),24)</f>
        <v>24</v>
      </c>
      <c r="L296" s="70">
        <f ca="1">IFERROR(__xludf.DUMMYFUNCTION("""COMPUTED_VALUE"""),11)</f>
        <v>11</v>
      </c>
      <c r="M296" s="70">
        <f ca="1">IFERROR(__xludf.DUMMYFUNCTION("""COMPUTED_VALUE"""),1)</f>
        <v>1</v>
      </c>
      <c r="N296" s="72"/>
      <c r="O296" s="72"/>
      <c r="P296" s="72"/>
      <c r="Q296" s="72"/>
      <c r="R296" s="72"/>
      <c r="S296" s="72"/>
      <c r="T296" s="72"/>
      <c r="U296" s="72"/>
      <c r="V296" s="72"/>
      <c r="W296" s="72"/>
      <c r="X296" s="72"/>
      <c r="Y296" s="72"/>
      <c r="Z296" s="72"/>
    </row>
    <row r="297" spans="1:26" ht="13">
      <c r="A297" s="70">
        <f ca="1">IFERROR(__xludf.DUMMYFUNCTION("""COMPUTED_VALUE"""),2)</f>
        <v>2</v>
      </c>
      <c r="B297" s="71" t="str">
        <f ca="1">IFERROR(__xludf.DUMMYFUNCTION("""COMPUTED_VALUE"""),"SALON COMUNAL CIUDAD SATELITE")</f>
        <v>SALON COMUNAL CIUDAD SATELITE</v>
      </c>
      <c r="C297" s="70">
        <f ca="1">IFERROR(__xludf.DUMMYFUNCTION("""COMPUTED_VALUE"""),7)</f>
        <v>7</v>
      </c>
      <c r="D297" s="70">
        <f ca="1">IFERROR(__xludf.DUMMYFUNCTION("""COMPUTED_VALUE"""),0)</f>
        <v>0</v>
      </c>
      <c r="E297" s="70">
        <f ca="1">IFERROR(__xludf.DUMMYFUNCTION("""COMPUTED_VALUE"""),0)</f>
        <v>0</v>
      </c>
      <c r="F297" s="70">
        <f ca="1">IFERROR(__xludf.DUMMYFUNCTION("""COMPUTED_VALUE"""),98)</f>
        <v>98</v>
      </c>
      <c r="G297" s="70">
        <f ca="1">IFERROR(__xludf.DUMMYFUNCTION("""COMPUTED_VALUE"""),78)</f>
        <v>78</v>
      </c>
      <c r="H297" s="70">
        <f ca="1">IFERROR(__xludf.DUMMYFUNCTION("""COMPUTED_VALUE"""),1)</f>
        <v>1</v>
      </c>
      <c r="I297" s="70">
        <f ca="1">IFERROR(__xludf.DUMMYFUNCTION("""COMPUTED_VALUE"""),18)</f>
        <v>18</v>
      </c>
      <c r="J297" s="70">
        <f ca="1">IFERROR(__xludf.DUMMYFUNCTION("""COMPUTED_VALUE"""),241)</f>
        <v>241</v>
      </c>
      <c r="K297" s="70">
        <f ca="1">IFERROR(__xludf.DUMMYFUNCTION("""COMPUTED_VALUE"""),36)</f>
        <v>36</v>
      </c>
      <c r="L297" s="70">
        <f ca="1">IFERROR(__xludf.DUMMYFUNCTION("""COMPUTED_VALUE"""),10)</f>
        <v>10</v>
      </c>
      <c r="M297" s="70">
        <f ca="1">IFERROR(__xludf.DUMMYFUNCTION("""COMPUTED_VALUE"""),0)</f>
        <v>0</v>
      </c>
      <c r="N297" s="72"/>
      <c r="O297" s="72"/>
      <c r="P297" s="72"/>
      <c r="Q297" s="72"/>
      <c r="R297" s="72"/>
      <c r="S297" s="72"/>
      <c r="T297" s="72"/>
      <c r="U297" s="72"/>
      <c r="V297" s="72"/>
      <c r="W297" s="72"/>
      <c r="X297" s="72"/>
      <c r="Y297" s="72"/>
      <c r="Z297" s="72"/>
    </row>
    <row r="298" spans="1:26" ht="13">
      <c r="A298" s="70">
        <f ca="1">IFERROR(__xludf.DUMMYFUNCTION("""COMPUTED_VALUE"""),2)</f>
        <v>2</v>
      </c>
      <c r="B298" s="71" t="str">
        <f ca="1">IFERROR(__xludf.DUMMYFUNCTION("""COMPUTED_VALUE"""),"SALON COMUNAL CIUDAD SATELITE")</f>
        <v>SALON COMUNAL CIUDAD SATELITE</v>
      </c>
      <c r="C298" s="70">
        <f ca="1">IFERROR(__xludf.DUMMYFUNCTION("""COMPUTED_VALUE"""),8)</f>
        <v>8</v>
      </c>
      <c r="D298" s="70">
        <f ca="1">IFERROR(__xludf.DUMMYFUNCTION("""COMPUTED_VALUE"""),0)</f>
        <v>0</v>
      </c>
      <c r="E298" s="70">
        <f ca="1">IFERROR(__xludf.DUMMYFUNCTION("""COMPUTED_VALUE"""),0)</f>
        <v>0</v>
      </c>
      <c r="F298" s="70">
        <f ca="1">IFERROR(__xludf.DUMMYFUNCTION("""COMPUTED_VALUE"""),91)</f>
        <v>91</v>
      </c>
      <c r="G298" s="70">
        <f ca="1">IFERROR(__xludf.DUMMYFUNCTION("""COMPUTED_VALUE"""),94)</f>
        <v>94</v>
      </c>
      <c r="H298" s="70">
        <f ca="1">IFERROR(__xludf.DUMMYFUNCTION("""COMPUTED_VALUE"""),1)</f>
        <v>1</v>
      </c>
      <c r="I298" s="70">
        <f ca="1">IFERROR(__xludf.DUMMYFUNCTION("""COMPUTED_VALUE"""),13)</f>
        <v>13</v>
      </c>
      <c r="J298" s="70">
        <f ca="1">IFERROR(__xludf.DUMMYFUNCTION("""COMPUTED_VALUE"""),243)</f>
        <v>243</v>
      </c>
      <c r="K298" s="70">
        <f ca="1">IFERROR(__xludf.DUMMYFUNCTION("""COMPUTED_VALUE"""),32)</f>
        <v>32</v>
      </c>
      <c r="L298" s="70">
        <f ca="1">IFERROR(__xludf.DUMMYFUNCTION("""COMPUTED_VALUE"""),10)</f>
        <v>10</v>
      </c>
      <c r="M298" s="70">
        <f ca="1">IFERROR(__xludf.DUMMYFUNCTION("""COMPUTED_VALUE"""),2)</f>
        <v>2</v>
      </c>
      <c r="N298" s="72"/>
      <c r="O298" s="72"/>
      <c r="P298" s="72"/>
      <c r="Q298" s="72"/>
      <c r="R298" s="72"/>
      <c r="S298" s="72"/>
      <c r="T298" s="72"/>
      <c r="U298" s="72"/>
      <c r="V298" s="72"/>
      <c r="W298" s="72"/>
      <c r="X298" s="72"/>
      <c r="Y298" s="72"/>
      <c r="Z298" s="72"/>
    </row>
    <row r="299" spans="1:26" ht="13">
      <c r="A299" s="70">
        <f ca="1">IFERROR(__xludf.DUMMYFUNCTION("""COMPUTED_VALUE"""),2)</f>
        <v>2</v>
      </c>
      <c r="B299" s="71" t="str">
        <f ca="1">IFERROR(__xludf.DUMMYFUNCTION("""COMPUTED_VALUE"""),"SALON COMUNAL CIUDAD SATELITE")</f>
        <v>SALON COMUNAL CIUDAD SATELITE</v>
      </c>
      <c r="C299" s="70">
        <f ca="1">IFERROR(__xludf.DUMMYFUNCTION("""COMPUTED_VALUE"""),9)</f>
        <v>9</v>
      </c>
      <c r="D299" s="70">
        <f ca="1">IFERROR(__xludf.DUMMYFUNCTION("""COMPUTED_VALUE"""),0)</f>
        <v>0</v>
      </c>
      <c r="E299" s="70">
        <f ca="1">IFERROR(__xludf.DUMMYFUNCTION("""COMPUTED_VALUE"""),0)</f>
        <v>0</v>
      </c>
      <c r="F299" s="70">
        <f ca="1">IFERROR(__xludf.DUMMYFUNCTION("""COMPUTED_VALUE"""),91)</f>
        <v>91</v>
      </c>
      <c r="G299" s="70">
        <f ca="1">IFERROR(__xludf.DUMMYFUNCTION("""COMPUTED_VALUE"""),101)</f>
        <v>101</v>
      </c>
      <c r="H299" s="70">
        <f ca="1">IFERROR(__xludf.DUMMYFUNCTION("""COMPUTED_VALUE"""),3)</f>
        <v>3</v>
      </c>
      <c r="I299" s="70">
        <f ca="1">IFERROR(__xludf.DUMMYFUNCTION("""COMPUTED_VALUE"""),12)</f>
        <v>12</v>
      </c>
      <c r="J299" s="70">
        <f ca="1">IFERROR(__xludf.DUMMYFUNCTION("""COMPUTED_VALUE"""),241)</f>
        <v>241</v>
      </c>
      <c r="K299" s="70">
        <f ca="1">IFERROR(__xludf.DUMMYFUNCTION("""COMPUTED_VALUE"""),26)</f>
        <v>26</v>
      </c>
      <c r="L299" s="70">
        <f ca="1">IFERROR(__xludf.DUMMYFUNCTION("""COMPUTED_VALUE"""),7)</f>
        <v>7</v>
      </c>
      <c r="M299" s="70">
        <f ca="1">IFERROR(__xludf.DUMMYFUNCTION("""COMPUTED_VALUE"""),1)</f>
        <v>1</v>
      </c>
      <c r="N299" s="72"/>
      <c r="O299" s="72"/>
      <c r="P299" s="72"/>
      <c r="Q299" s="72"/>
      <c r="R299" s="72"/>
      <c r="S299" s="72"/>
      <c r="T299" s="72"/>
      <c r="U299" s="72"/>
      <c r="V299" s="72"/>
      <c r="W299" s="72"/>
      <c r="X299" s="72"/>
      <c r="Y299" s="72"/>
      <c r="Z299" s="72"/>
    </row>
    <row r="300" spans="1:26" ht="13">
      <c r="A300" s="70">
        <f ca="1">IFERROR(__xludf.DUMMYFUNCTION("""COMPUTED_VALUE"""),2)</f>
        <v>2</v>
      </c>
      <c r="B300" s="71" t="str">
        <f ca="1">IFERROR(__xludf.DUMMYFUNCTION("""COMPUTED_VALUE"""),"SALON COMUNAL CIUDAD SATELITE")</f>
        <v>SALON COMUNAL CIUDAD SATELITE</v>
      </c>
      <c r="C300" s="70">
        <f ca="1">IFERROR(__xludf.DUMMYFUNCTION("""COMPUTED_VALUE"""),10)</f>
        <v>10</v>
      </c>
      <c r="D300" s="70">
        <f ca="1">IFERROR(__xludf.DUMMYFUNCTION("""COMPUTED_VALUE"""),0)</f>
        <v>0</v>
      </c>
      <c r="E300" s="70">
        <f ca="1">IFERROR(__xludf.DUMMYFUNCTION("""COMPUTED_VALUE"""),0)</f>
        <v>0</v>
      </c>
      <c r="F300" s="70">
        <f ca="1">IFERROR(__xludf.DUMMYFUNCTION("""COMPUTED_VALUE"""),85)</f>
        <v>85</v>
      </c>
      <c r="G300" s="70">
        <f ca="1">IFERROR(__xludf.DUMMYFUNCTION("""COMPUTED_VALUE"""),94)</f>
        <v>94</v>
      </c>
      <c r="H300" s="70">
        <f ca="1">IFERROR(__xludf.DUMMYFUNCTION("""COMPUTED_VALUE"""),5)</f>
        <v>5</v>
      </c>
      <c r="I300" s="70">
        <f ca="1">IFERROR(__xludf.DUMMYFUNCTION("""COMPUTED_VALUE"""),23)</f>
        <v>23</v>
      </c>
      <c r="J300" s="70">
        <f ca="1">IFERROR(__xludf.DUMMYFUNCTION("""COMPUTED_VALUE"""),259)</f>
        <v>259</v>
      </c>
      <c r="K300" s="70">
        <f ca="1">IFERROR(__xludf.DUMMYFUNCTION("""COMPUTED_VALUE"""),42)</f>
        <v>42</v>
      </c>
      <c r="L300" s="70">
        <f ca="1">IFERROR(__xludf.DUMMYFUNCTION("""COMPUTED_VALUE"""),10)</f>
        <v>10</v>
      </c>
      <c r="M300" s="70">
        <f ca="1">IFERROR(__xludf.DUMMYFUNCTION("""COMPUTED_VALUE"""),3)</f>
        <v>3</v>
      </c>
      <c r="N300" s="72"/>
      <c r="O300" s="72"/>
      <c r="P300" s="72"/>
      <c r="Q300" s="72"/>
      <c r="R300" s="72"/>
      <c r="S300" s="72"/>
      <c r="T300" s="72"/>
      <c r="U300" s="72"/>
      <c r="V300" s="72"/>
      <c r="W300" s="72"/>
      <c r="X300" s="72"/>
      <c r="Y300" s="72"/>
      <c r="Z300" s="72"/>
    </row>
    <row r="301" spans="1:26" ht="13">
      <c r="A301" s="70">
        <f ca="1">IFERROR(__xludf.DUMMYFUNCTION("""COMPUTED_VALUE"""),2)</f>
        <v>2</v>
      </c>
      <c r="B301" s="71" t="str">
        <f ca="1">IFERROR(__xludf.DUMMYFUNCTION("""COMPUTED_VALUE"""),"SALON COMUNAL CIUDAD SATELITE")</f>
        <v>SALON COMUNAL CIUDAD SATELITE</v>
      </c>
      <c r="C301" s="70">
        <f ca="1">IFERROR(__xludf.DUMMYFUNCTION("""COMPUTED_VALUE"""),11)</f>
        <v>11</v>
      </c>
      <c r="D301" s="70">
        <f ca="1">IFERROR(__xludf.DUMMYFUNCTION("""COMPUTED_VALUE"""),0)</f>
        <v>0</v>
      </c>
      <c r="E301" s="70">
        <f ca="1">IFERROR(__xludf.DUMMYFUNCTION("""COMPUTED_VALUE"""),0)</f>
        <v>0</v>
      </c>
      <c r="F301" s="70">
        <f ca="1">IFERROR(__xludf.DUMMYFUNCTION("""COMPUTED_VALUE"""),64)</f>
        <v>64</v>
      </c>
      <c r="G301" s="70">
        <f ca="1">IFERROR(__xludf.DUMMYFUNCTION("""COMPUTED_VALUE"""),55)</f>
        <v>55</v>
      </c>
      <c r="H301" s="70">
        <f ca="1">IFERROR(__xludf.DUMMYFUNCTION("""COMPUTED_VALUE"""),0)</f>
        <v>0</v>
      </c>
      <c r="I301" s="70">
        <f ca="1">IFERROR(__xludf.DUMMYFUNCTION("""COMPUTED_VALUE"""),19)</f>
        <v>19</v>
      </c>
      <c r="J301" s="70">
        <f ca="1">IFERROR(__xludf.DUMMYFUNCTION("""COMPUTED_VALUE"""),172)</f>
        <v>172</v>
      </c>
      <c r="K301" s="70">
        <f ca="1">IFERROR(__xludf.DUMMYFUNCTION("""COMPUTED_VALUE"""),27)</f>
        <v>27</v>
      </c>
      <c r="L301" s="70">
        <f ca="1">IFERROR(__xludf.DUMMYFUNCTION("""COMPUTED_VALUE"""),7)</f>
        <v>7</v>
      </c>
      <c r="M301" s="70">
        <f ca="1">IFERROR(__xludf.DUMMYFUNCTION("""COMPUTED_VALUE"""),0)</f>
        <v>0</v>
      </c>
      <c r="N301" s="72"/>
      <c r="O301" s="72"/>
      <c r="P301" s="72"/>
      <c r="Q301" s="72"/>
      <c r="R301" s="72"/>
      <c r="S301" s="72"/>
      <c r="T301" s="72"/>
      <c r="U301" s="72"/>
      <c r="V301" s="72"/>
      <c r="W301" s="72"/>
      <c r="X301" s="72"/>
      <c r="Y301" s="72"/>
      <c r="Z301" s="72"/>
    </row>
    <row r="302" spans="1:26" ht="13">
      <c r="A302" s="70">
        <f ca="1">IFERROR(__xludf.DUMMYFUNCTION("""COMPUTED_VALUE"""),2)</f>
        <v>2</v>
      </c>
      <c r="B302" s="71" t="str">
        <f ca="1">IFERROR(__xludf.DUMMYFUNCTION("""COMPUTED_VALUE"""),"SALON COMUNAL CIUDAD SATELITE")</f>
        <v>SALON COMUNAL CIUDAD SATELITE</v>
      </c>
      <c r="C302" s="70">
        <f ca="1">IFERROR(__xludf.DUMMYFUNCTION("""COMPUTED_VALUE"""),12)</f>
        <v>12</v>
      </c>
      <c r="D302" s="70">
        <f ca="1">IFERROR(__xludf.DUMMYFUNCTION("""COMPUTED_VALUE"""),0)</f>
        <v>0</v>
      </c>
      <c r="E302" s="70">
        <f ca="1">IFERROR(__xludf.DUMMYFUNCTION("""COMPUTED_VALUE"""),0)</f>
        <v>0</v>
      </c>
      <c r="F302" s="70">
        <f ca="1">IFERROR(__xludf.DUMMYFUNCTION("""COMPUTED_VALUE"""),93)</f>
        <v>93</v>
      </c>
      <c r="G302" s="70">
        <f ca="1">IFERROR(__xludf.DUMMYFUNCTION("""COMPUTED_VALUE"""),84)</f>
        <v>84</v>
      </c>
      <c r="H302" s="70">
        <f ca="1">IFERROR(__xludf.DUMMYFUNCTION("""COMPUTED_VALUE"""),2)</f>
        <v>2</v>
      </c>
      <c r="I302" s="70">
        <f ca="1">IFERROR(__xludf.DUMMYFUNCTION("""COMPUTED_VALUE"""),37)</f>
        <v>37</v>
      </c>
      <c r="J302" s="70">
        <f ca="1">IFERROR(__xludf.DUMMYFUNCTION("""COMPUTED_VALUE"""),254)</f>
        <v>254</v>
      </c>
      <c r="K302" s="70">
        <f ca="1">IFERROR(__xludf.DUMMYFUNCTION("""COMPUTED_VALUE"""),31)</f>
        <v>31</v>
      </c>
      <c r="L302" s="70">
        <f ca="1">IFERROR(__xludf.DUMMYFUNCTION("""COMPUTED_VALUE"""),6)</f>
        <v>6</v>
      </c>
      <c r="M302" s="70">
        <f ca="1">IFERROR(__xludf.DUMMYFUNCTION("""COMPUTED_VALUE"""),1)</f>
        <v>1</v>
      </c>
      <c r="N302" s="72"/>
      <c r="O302" s="72"/>
      <c r="P302" s="72"/>
      <c r="Q302" s="72"/>
      <c r="R302" s="72"/>
      <c r="S302" s="72"/>
      <c r="T302" s="72"/>
      <c r="U302" s="72"/>
      <c r="V302" s="72"/>
      <c r="W302" s="72"/>
      <c r="X302" s="72"/>
      <c r="Y302" s="72"/>
      <c r="Z302" s="72"/>
    </row>
    <row r="303" spans="1:26" ht="13">
      <c r="A303" s="70">
        <f ca="1">IFERROR(__xludf.DUMMYFUNCTION("""COMPUTED_VALUE"""),2)</f>
        <v>2</v>
      </c>
      <c r="B303" s="71" t="str">
        <f ca="1">IFERROR(__xludf.DUMMYFUNCTION("""COMPUTED_VALUE"""),"SALON COMUNAL CIUDAD SATELITE")</f>
        <v>SALON COMUNAL CIUDAD SATELITE</v>
      </c>
      <c r="C303" s="70">
        <f ca="1">IFERROR(__xludf.DUMMYFUNCTION("""COMPUTED_VALUE"""),13)</f>
        <v>13</v>
      </c>
      <c r="D303" s="70">
        <f ca="1">IFERROR(__xludf.DUMMYFUNCTION("""COMPUTED_VALUE"""),0)</f>
        <v>0</v>
      </c>
      <c r="E303" s="70">
        <f ca="1">IFERROR(__xludf.DUMMYFUNCTION("""COMPUTED_VALUE"""),0)</f>
        <v>0</v>
      </c>
      <c r="F303" s="70">
        <f ca="1">IFERROR(__xludf.DUMMYFUNCTION("""COMPUTED_VALUE"""),93)</f>
        <v>93</v>
      </c>
      <c r="G303" s="70">
        <f ca="1">IFERROR(__xludf.DUMMYFUNCTION("""COMPUTED_VALUE"""),84)</f>
        <v>84</v>
      </c>
      <c r="H303" s="70">
        <f ca="1">IFERROR(__xludf.DUMMYFUNCTION("""COMPUTED_VALUE"""),2)</f>
        <v>2</v>
      </c>
      <c r="I303" s="70">
        <f ca="1">IFERROR(__xludf.DUMMYFUNCTION("""COMPUTED_VALUE"""),37)</f>
        <v>37</v>
      </c>
      <c r="J303" s="70">
        <f ca="1">IFERROR(__xludf.DUMMYFUNCTION("""COMPUTED_VALUE"""),254)</f>
        <v>254</v>
      </c>
      <c r="K303" s="70">
        <f ca="1">IFERROR(__xludf.DUMMYFUNCTION("""COMPUTED_VALUE"""),31)</f>
        <v>31</v>
      </c>
      <c r="L303" s="70">
        <f ca="1">IFERROR(__xludf.DUMMYFUNCTION("""COMPUTED_VALUE"""),6)</f>
        <v>6</v>
      </c>
      <c r="M303" s="70">
        <f ca="1">IFERROR(__xludf.DUMMYFUNCTION("""COMPUTED_VALUE"""),1)</f>
        <v>1</v>
      </c>
      <c r="N303" s="72"/>
      <c r="O303" s="72"/>
      <c r="P303" s="72"/>
      <c r="Q303" s="72"/>
      <c r="R303" s="72"/>
      <c r="S303" s="72"/>
      <c r="T303" s="72"/>
      <c r="U303" s="72"/>
      <c r="V303" s="72"/>
      <c r="W303" s="72"/>
      <c r="X303" s="72"/>
      <c r="Y303" s="72"/>
      <c r="Z303" s="72"/>
    </row>
    <row r="304" spans="1:26" ht="13">
      <c r="A304" s="70">
        <f ca="1">IFERROR(__xludf.DUMMYFUNCTION("""COMPUTED_VALUE"""),2)</f>
        <v>2</v>
      </c>
      <c r="B304" s="71" t="str">
        <f ca="1">IFERROR(__xludf.DUMMYFUNCTION("""COMPUTED_VALUE"""),"SALON COMUNAL CIUDAD SATELITE")</f>
        <v>SALON COMUNAL CIUDAD SATELITE</v>
      </c>
      <c r="C304" s="70">
        <f ca="1">IFERROR(__xludf.DUMMYFUNCTION("""COMPUTED_VALUE"""),14)</f>
        <v>14</v>
      </c>
      <c r="D304" s="70">
        <f ca="1">IFERROR(__xludf.DUMMYFUNCTION("""COMPUTED_VALUE"""),0)</f>
        <v>0</v>
      </c>
      <c r="E304" s="70">
        <f ca="1">IFERROR(__xludf.DUMMYFUNCTION("""COMPUTED_VALUE"""),0)</f>
        <v>0</v>
      </c>
      <c r="F304" s="70">
        <f ca="1">IFERROR(__xludf.DUMMYFUNCTION("""COMPUTED_VALUE"""),71)</f>
        <v>71</v>
      </c>
      <c r="G304" s="70">
        <f ca="1">IFERROR(__xludf.DUMMYFUNCTION("""COMPUTED_VALUE"""),66)</f>
        <v>66</v>
      </c>
      <c r="H304" s="70">
        <f ca="1">IFERROR(__xludf.DUMMYFUNCTION("""COMPUTED_VALUE"""),0)</f>
        <v>0</v>
      </c>
      <c r="I304" s="70">
        <f ca="1">IFERROR(__xludf.DUMMYFUNCTION("""COMPUTED_VALUE"""),15)</f>
        <v>15</v>
      </c>
      <c r="J304" s="70">
        <f ca="1">IFERROR(__xludf.DUMMYFUNCTION("""COMPUTED_VALUE"""),171)</f>
        <v>171</v>
      </c>
      <c r="K304" s="70">
        <f ca="1">IFERROR(__xludf.DUMMYFUNCTION("""COMPUTED_VALUE"""),10)</f>
        <v>10</v>
      </c>
      <c r="L304" s="70">
        <f ca="1">IFERROR(__xludf.DUMMYFUNCTION("""COMPUTED_VALUE"""),8)</f>
        <v>8</v>
      </c>
      <c r="M304" s="70">
        <f ca="1">IFERROR(__xludf.DUMMYFUNCTION("""COMPUTED_VALUE"""),1)</f>
        <v>1</v>
      </c>
      <c r="N304" s="72"/>
      <c r="O304" s="72"/>
      <c r="P304" s="72"/>
      <c r="Q304" s="72"/>
      <c r="R304" s="72"/>
      <c r="S304" s="72"/>
      <c r="T304" s="72"/>
      <c r="U304" s="72"/>
      <c r="V304" s="72"/>
      <c r="W304" s="72"/>
      <c r="X304" s="72"/>
      <c r="Y304" s="72"/>
      <c r="Z304" s="72"/>
    </row>
    <row r="305" spans="1:26" ht="13">
      <c r="A305" s="70">
        <f ca="1">IFERROR(__xludf.DUMMYFUNCTION("""COMPUTED_VALUE"""),2)</f>
        <v>2</v>
      </c>
      <c r="B305" s="71" t="str">
        <f ca="1">IFERROR(__xludf.DUMMYFUNCTION("""COMPUTED_VALUE"""),"SALON COMUNAL CIUDAD SATELITE")</f>
        <v>SALON COMUNAL CIUDAD SATELITE</v>
      </c>
      <c r="C305" s="70">
        <f ca="1">IFERROR(__xludf.DUMMYFUNCTION("""COMPUTED_VALUE"""),15)</f>
        <v>15</v>
      </c>
      <c r="D305" s="70">
        <f ca="1">IFERROR(__xludf.DUMMYFUNCTION("""COMPUTED_VALUE"""),0)</f>
        <v>0</v>
      </c>
      <c r="E305" s="70">
        <f ca="1">IFERROR(__xludf.DUMMYFUNCTION("""COMPUTED_VALUE"""),0)</f>
        <v>0</v>
      </c>
      <c r="F305" s="70">
        <f ca="1">IFERROR(__xludf.DUMMYFUNCTION("""COMPUTED_VALUE"""),49)</f>
        <v>49</v>
      </c>
      <c r="G305" s="70">
        <f ca="1">IFERROR(__xludf.DUMMYFUNCTION("""COMPUTED_VALUE"""),40)</f>
        <v>40</v>
      </c>
      <c r="H305" s="70">
        <f ca="1">IFERROR(__xludf.DUMMYFUNCTION("""COMPUTED_VALUE"""),2)</f>
        <v>2</v>
      </c>
      <c r="I305" s="70">
        <f ca="1">IFERROR(__xludf.DUMMYFUNCTION("""COMPUTED_VALUE"""),22)</f>
        <v>22</v>
      </c>
      <c r="J305" s="70">
        <f ca="1">IFERROR(__xludf.DUMMYFUNCTION("""COMPUTED_VALUE"""),140)</f>
        <v>140</v>
      </c>
      <c r="K305" s="70">
        <f ca="1">IFERROR(__xludf.DUMMYFUNCTION("""COMPUTED_VALUE"""),22)</f>
        <v>22</v>
      </c>
      <c r="L305" s="70">
        <f ca="1">IFERROR(__xludf.DUMMYFUNCTION("""COMPUTED_VALUE"""),5)</f>
        <v>5</v>
      </c>
      <c r="M305" s="70">
        <f ca="1">IFERROR(__xludf.DUMMYFUNCTION("""COMPUTED_VALUE"""),0)</f>
        <v>0</v>
      </c>
      <c r="N305" s="72"/>
      <c r="O305" s="72"/>
      <c r="P305" s="72"/>
      <c r="Q305" s="72"/>
      <c r="R305" s="72"/>
      <c r="S305" s="72"/>
      <c r="T305" s="72"/>
      <c r="U305" s="72"/>
      <c r="V305" s="72"/>
      <c r="W305" s="72"/>
      <c r="X305" s="72"/>
      <c r="Y305" s="72"/>
      <c r="Z305" s="72"/>
    </row>
    <row r="306" spans="1:26" ht="13">
      <c r="A306" s="70">
        <f ca="1">IFERROR(__xludf.DUMMYFUNCTION("""COMPUTED_VALUE"""),2)</f>
        <v>2</v>
      </c>
      <c r="B306" s="71" t="str">
        <f ca="1">IFERROR(__xludf.DUMMYFUNCTION("""COMPUTED_VALUE"""),"SALON COMUNAL CIUDAD SATELITE")</f>
        <v>SALON COMUNAL CIUDAD SATELITE</v>
      </c>
      <c r="C306" s="70">
        <f ca="1">IFERROR(__xludf.DUMMYFUNCTION("""COMPUTED_VALUE"""),16)</f>
        <v>16</v>
      </c>
      <c r="D306" s="70">
        <f ca="1">IFERROR(__xludf.DUMMYFUNCTION("""COMPUTED_VALUE"""),0)</f>
        <v>0</v>
      </c>
      <c r="E306" s="70">
        <f ca="1">IFERROR(__xludf.DUMMYFUNCTION("""COMPUTED_VALUE"""),0)</f>
        <v>0</v>
      </c>
      <c r="F306" s="70">
        <f ca="1">IFERROR(__xludf.DUMMYFUNCTION("""COMPUTED_VALUE"""),45)</f>
        <v>45</v>
      </c>
      <c r="G306" s="70">
        <f ca="1">IFERROR(__xludf.DUMMYFUNCTION("""COMPUTED_VALUE"""),35)</f>
        <v>35</v>
      </c>
      <c r="H306" s="70">
        <f ca="1">IFERROR(__xludf.DUMMYFUNCTION("""COMPUTED_VALUE"""),0)</f>
        <v>0</v>
      </c>
      <c r="I306" s="70">
        <f ca="1">IFERROR(__xludf.DUMMYFUNCTION("""COMPUTED_VALUE"""),17)</f>
        <v>17</v>
      </c>
      <c r="J306" s="70">
        <f ca="1">IFERROR(__xludf.DUMMYFUNCTION("""COMPUTED_VALUE"""),119)</f>
        <v>119</v>
      </c>
      <c r="K306" s="70">
        <f ca="1">IFERROR(__xludf.DUMMYFUNCTION("""COMPUTED_VALUE"""),14)</f>
        <v>14</v>
      </c>
      <c r="L306" s="70">
        <f ca="1">IFERROR(__xludf.DUMMYFUNCTION("""COMPUTED_VALUE"""),4)</f>
        <v>4</v>
      </c>
      <c r="M306" s="70">
        <f ca="1">IFERROR(__xludf.DUMMYFUNCTION("""COMPUTED_VALUE"""),4)</f>
        <v>4</v>
      </c>
      <c r="N306" s="72"/>
      <c r="O306" s="72"/>
      <c r="P306" s="72"/>
      <c r="Q306" s="72"/>
      <c r="R306" s="72"/>
      <c r="S306" s="72"/>
      <c r="T306" s="72"/>
      <c r="U306" s="72"/>
      <c r="V306" s="72"/>
      <c r="W306" s="72"/>
      <c r="X306" s="72"/>
      <c r="Y306" s="72"/>
      <c r="Z306" s="72"/>
    </row>
    <row r="307" spans="1:26" ht="13">
      <c r="A307" s="70">
        <f ca="1">IFERROR(__xludf.DUMMYFUNCTION("""COMPUTED_VALUE"""),2)</f>
        <v>2</v>
      </c>
      <c r="B307" s="71" t="str">
        <f ca="1">IFERROR(__xludf.DUMMYFUNCTION("""COMPUTED_VALUE"""),"UNIV. CUND/CA EXT. SOACHA")</f>
        <v>UNIV. CUND/CA EXT. SOACHA</v>
      </c>
      <c r="C307" s="70">
        <f ca="1">IFERROR(__xludf.DUMMYFUNCTION("""COMPUTED_VALUE"""),1)</f>
        <v>1</v>
      </c>
      <c r="D307" s="70">
        <f ca="1">IFERROR(__xludf.DUMMYFUNCTION("""COMPUTED_VALUE"""),0)</f>
        <v>0</v>
      </c>
      <c r="E307" s="70">
        <f ca="1">IFERROR(__xludf.DUMMYFUNCTION("""COMPUTED_VALUE"""),0)</f>
        <v>0</v>
      </c>
      <c r="F307" s="70">
        <f ca="1">IFERROR(__xludf.DUMMYFUNCTION("""COMPUTED_VALUE"""),92)</f>
        <v>92</v>
      </c>
      <c r="G307" s="70">
        <f ca="1">IFERROR(__xludf.DUMMYFUNCTION("""COMPUTED_VALUE"""),145)</f>
        <v>145</v>
      </c>
      <c r="H307" s="70">
        <f ca="1">IFERROR(__xludf.DUMMYFUNCTION("""COMPUTED_VALUE"""),1)</f>
        <v>1</v>
      </c>
      <c r="I307" s="70">
        <f ca="1">IFERROR(__xludf.DUMMYFUNCTION("""COMPUTED_VALUE"""),20)</f>
        <v>20</v>
      </c>
      <c r="J307" s="70">
        <f ca="1">IFERROR(__xludf.DUMMYFUNCTION("""COMPUTED_VALUE"""),294)</f>
        <v>294</v>
      </c>
      <c r="K307" s="70">
        <f ca="1">IFERROR(__xludf.DUMMYFUNCTION("""COMPUTED_VALUE"""),12)</f>
        <v>12</v>
      </c>
      <c r="L307" s="70">
        <f ca="1">IFERROR(__xludf.DUMMYFUNCTION("""COMPUTED_VALUE"""),9)</f>
        <v>9</v>
      </c>
      <c r="M307" s="70">
        <f ca="1">IFERROR(__xludf.DUMMYFUNCTION("""COMPUTED_VALUE"""),15)</f>
        <v>15</v>
      </c>
      <c r="N307" s="72"/>
      <c r="O307" s="72"/>
      <c r="P307" s="72"/>
      <c r="Q307" s="72"/>
      <c r="R307" s="72"/>
      <c r="S307" s="72"/>
      <c r="T307" s="72"/>
      <c r="U307" s="72"/>
      <c r="V307" s="72"/>
      <c r="W307" s="72"/>
      <c r="X307" s="72"/>
      <c r="Y307" s="72"/>
      <c r="Z307" s="72"/>
    </row>
    <row r="308" spans="1:26" ht="13">
      <c r="A308" s="70">
        <f ca="1">IFERROR(__xludf.DUMMYFUNCTION("""COMPUTED_VALUE"""),2)</f>
        <v>2</v>
      </c>
      <c r="B308" s="71" t="str">
        <f ca="1">IFERROR(__xludf.DUMMYFUNCTION("""COMPUTED_VALUE"""),"UNIV. CUND/CA EXT. SOACHA")</f>
        <v>UNIV. CUND/CA EXT. SOACHA</v>
      </c>
      <c r="C308" s="70">
        <f ca="1">IFERROR(__xludf.DUMMYFUNCTION("""COMPUTED_VALUE"""),2)</f>
        <v>2</v>
      </c>
      <c r="D308" s="70">
        <f ca="1">IFERROR(__xludf.DUMMYFUNCTION("""COMPUTED_VALUE"""),0)</f>
        <v>0</v>
      </c>
      <c r="E308" s="70">
        <f ca="1">IFERROR(__xludf.DUMMYFUNCTION("""COMPUTED_VALUE"""),0)</f>
        <v>0</v>
      </c>
      <c r="F308" s="70">
        <f ca="1">IFERROR(__xludf.DUMMYFUNCTION("""COMPUTED_VALUE"""),90)</f>
        <v>90</v>
      </c>
      <c r="G308" s="70">
        <f ca="1">IFERROR(__xludf.DUMMYFUNCTION("""COMPUTED_VALUE"""),74)</f>
        <v>74</v>
      </c>
      <c r="H308" s="70">
        <f ca="1">IFERROR(__xludf.DUMMYFUNCTION("""COMPUTED_VALUE"""),0)</f>
        <v>0</v>
      </c>
      <c r="I308" s="70">
        <f ca="1">IFERROR(__xludf.DUMMYFUNCTION("""COMPUTED_VALUE"""),24)</f>
        <v>24</v>
      </c>
      <c r="J308" s="70">
        <f ca="1">IFERROR(__xludf.DUMMYFUNCTION("""COMPUTED_VALUE"""),224)</f>
        <v>224</v>
      </c>
      <c r="K308" s="70">
        <f ca="1">IFERROR(__xludf.DUMMYFUNCTION("""COMPUTED_VALUE"""),24)</f>
        <v>24</v>
      </c>
      <c r="L308" s="70">
        <f ca="1">IFERROR(__xludf.DUMMYFUNCTION("""COMPUTED_VALUE"""),8)</f>
        <v>8</v>
      </c>
      <c r="M308" s="70">
        <f ca="1">IFERROR(__xludf.DUMMYFUNCTION("""COMPUTED_VALUE"""),4)</f>
        <v>4</v>
      </c>
      <c r="N308" s="72"/>
      <c r="O308" s="72"/>
      <c r="P308" s="72"/>
      <c r="Q308" s="72"/>
      <c r="R308" s="72"/>
      <c r="S308" s="72"/>
      <c r="T308" s="72"/>
      <c r="U308" s="72"/>
      <c r="V308" s="72"/>
      <c r="W308" s="72"/>
      <c r="X308" s="72"/>
      <c r="Y308" s="72"/>
      <c r="Z308" s="72"/>
    </row>
    <row r="309" spans="1:26" ht="13">
      <c r="A309" s="70">
        <f ca="1">IFERROR(__xludf.DUMMYFUNCTION("""COMPUTED_VALUE"""),2)</f>
        <v>2</v>
      </c>
      <c r="B309" s="71" t="str">
        <f ca="1">IFERROR(__xludf.DUMMYFUNCTION("""COMPUTED_VALUE"""),"UNIV. CUND/CA EXT. SOACHA")</f>
        <v>UNIV. CUND/CA EXT. SOACHA</v>
      </c>
      <c r="C309" s="70">
        <f ca="1">IFERROR(__xludf.DUMMYFUNCTION("""COMPUTED_VALUE"""),3)</f>
        <v>3</v>
      </c>
      <c r="D309" s="70">
        <f ca="1">IFERROR(__xludf.DUMMYFUNCTION("""COMPUTED_VALUE"""),0)</f>
        <v>0</v>
      </c>
      <c r="E309" s="70">
        <f ca="1">IFERROR(__xludf.DUMMYFUNCTION("""COMPUTED_VALUE"""),0)</f>
        <v>0</v>
      </c>
      <c r="F309" s="70">
        <f ca="1">IFERROR(__xludf.DUMMYFUNCTION("""COMPUTED_VALUE"""),59)</f>
        <v>59</v>
      </c>
      <c r="G309" s="70">
        <f ca="1">IFERROR(__xludf.DUMMYFUNCTION("""COMPUTED_VALUE"""),49)</f>
        <v>49</v>
      </c>
      <c r="H309" s="70">
        <f ca="1">IFERROR(__xludf.DUMMYFUNCTION("""COMPUTED_VALUE"""),2)</f>
        <v>2</v>
      </c>
      <c r="I309" s="70">
        <f ca="1">IFERROR(__xludf.DUMMYFUNCTION("""COMPUTED_VALUE"""),20)</f>
        <v>20</v>
      </c>
      <c r="J309" s="70">
        <f ca="1">IFERROR(__xludf.DUMMYFUNCTION("""COMPUTED_VALUE"""),165)</f>
        <v>165</v>
      </c>
      <c r="K309" s="70">
        <f ca="1">IFERROR(__xludf.DUMMYFUNCTION("""COMPUTED_VALUE"""),30)</f>
        <v>30</v>
      </c>
      <c r="L309" s="70">
        <f ca="1">IFERROR(__xludf.DUMMYFUNCTION("""COMPUTED_VALUE"""),3)</f>
        <v>3</v>
      </c>
      <c r="M309" s="70">
        <f ca="1">IFERROR(__xludf.DUMMYFUNCTION("""COMPUTED_VALUE"""),2)</f>
        <v>2</v>
      </c>
      <c r="N309" s="72"/>
      <c r="O309" s="72"/>
      <c r="P309" s="72"/>
      <c r="Q309" s="72"/>
      <c r="R309" s="72"/>
      <c r="S309" s="72"/>
      <c r="T309" s="72"/>
      <c r="U309" s="72"/>
      <c r="V309" s="72"/>
      <c r="W309" s="72"/>
      <c r="X309" s="72"/>
      <c r="Y309" s="72"/>
      <c r="Z309" s="72"/>
    </row>
    <row r="310" spans="1:26" ht="13">
      <c r="A310" s="70">
        <f ca="1">IFERROR(__xludf.DUMMYFUNCTION("""COMPUTED_VALUE"""),2)</f>
        <v>2</v>
      </c>
      <c r="B310" s="71" t="str">
        <f ca="1">IFERROR(__xludf.DUMMYFUNCTION("""COMPUTED_VALUE"""),"UNIV. CUND/CA EXT. SOACHA")</f>
        <v>UNIV. CUND/CA EXT. SOACHA</v>
      </c>
      <c r="C310" s="70">
        <f ca="1">IFERROR(__xludf.DUMMYFUNCTION("""COMPUTED_VALUE"""),4)</f>
        <v>4</v>
      </c>
      <c r="D310" s="70">
        <f ca="1">IFERROR(__xludf.DUMMYFUNCTION("""COMPUTED_VALUE"""),0)</f>
        <v>0</v>
      </c>
      <c r="E310" s="70">
        <f ca="1">IFERROR(__xludf.DUMMYFUNCTION("""COMPUTED_VALUE"""),0)</f>
        <v>0</v>
      </c>
      <c r="F310" s="70">
        <f ca="1">IFERROR(__xludf.DUMMYFUNCTION("""COMPUTED_VALUE"""),82)</f>
        <v>82</v>
      </c>
      <c r="G310" s="70">
        <f ca="1">IFERROR(__xludf.DUMMYFUNCTION("""COMPUTED_VALUE"""),68)</f>
        <v>68</v>
      </c>
      <c r="H310" s="70">
        <f ca="1">IFERROR(__xludf.DUMMYFUNCTION("""COMPUTED_VALUE"""),0)</f>
        <v>0</v>
      </c>
      <c r="I310" s="70">
        <f ca="1">IFERROR(__xludf.DUMMYFUNCTION("""COMPUTED_VALUE"""),25)</f>
        <v>25</v>
      </c>
      <c r="J310" s="70">
        <f ca="1">IFERROR(__xludf.DUMMYFUNCTION("""COMPUTED_VALUE"""),200)</f>
        <v>200</v>
      </c>
      <c r="K310" s="70">
        <f ca="1">IFERROR(__xludf.DUMMYFUNCTION("""COMPUTED_VALUE"""),21)</f>
        <v>21</v>
      </c>
      <c r="L310" s="70">
        <f ca="1">IFERROR(__xludf.DUMMYFUNCTION("""COMPUTED_VALUE"""),4)</f>
        <v>4</v>
      </c>
      <c r="M310" s="70">
        <f ca="1">IFERROR(__xludf.DUMMYFUNCTION("""COMPUTED_VALUE"""),6)</f>
        <v>6</v>
      </c>
      <c r="N310" s="72"/>
      <c r="O310" s="72"/>
      <c r="P310" s="72"/>
      <c r="Q310" s="72"/>
      <c r="R310" s="72"/>
      <c r="S310" s="72"/>
      <c r="T310" s="72"/>
      <c r="U310" s="72"/>
      <c r="V310" s="72"/>
      <c r="W310" s="72"/>
      <c r="X310" s="72"/>
      <c r="Y310" s="72"/>
      <c r="Z310" s="72"/>
    </row>
    <row r="311" spans="1:26" ht="13">
      <c r="A311" s="70">
        <f ca="1">IFERROR(__xludf.DUMMYFUNCTION("""COMPUTED_VALUE"""),2)</f>
        <v>2</v>
      </c>
      <c r="B311" s="71" t="str">
        <f ca="1">IFERROR(__xludf.DUMMYFUNCTION("""COMPUTED_VALUE"""),"UNIV. CUND/CA EXT. SOACHA")</f>
        <v>UNIV. CUND/CA EXT. SOACHA</v>
      </c>
      <c r="C311" s="70">
        <f ca="1">IFERROR(__xludf.DUMMYFUNCTION("""COMPUTED_VALUE"""),5)</f>
        <v>5</v>
      </c>
      <c r="D311" s="70">
        <f ca="1">IFERROR(__xludf.DUMMYFUNCTION("""COMPUTED_VALUE"""),0)</f>
        <v>0</v>
      </c>
      <c r="E311" s="70">
        <f ca="1">IFERROR(__xludf.DUMMYFUNCTION("""COMPUTED_VALUE"""),0)</f>
        <v>0</v>
      </c>
      <c r="F311" s="70">
        <f ca="1">IFERROR(__xludf.DUMMYFUNCTION("""COMPUTED_VALUE"""),5)</f>
        <v>5</v>
      </c>
      <c r="G311" s="70">
        <f ca="1">IFERROR(__xludf.DUMMYFUNCTION("""COMPUTED_VALUE"""),3)</f>
        <v>3</v>
      </c>
      <c r="H311" s="70">
        <f ca="1">IFERROR(__xludf.DUMMYFUNCTION("""COMPUTED_VALUE"""),0)</f>
        <v>0</v>
      </c>
      <c r="I311" s="70">
        <f ca="1">IFERROR(__xludf.DUMMYFUNCTION("""COMPUTED_VALUE"""),2)</f>
        <v>2</v>
      </c>
      <c r="J311" s="70">
        <f ca="1">IFERROR(__xludf.DUMMYFUNCTION("""COMPUTED_VALUE"""),11)</f>
        <v>11</v>
      </c>
      <c r="K311" s="70">
        <f ca="1">IFERROR(__xludf.DUMMYFUNCTION("""COMPUTED_VALUE"""),1)</f>
        <v>1</v>
      </c>
      <c r="L311" s="70">
        <f ca="1">IFERROR(__xludf.DUMMYFUNCTION("""COMPUTED_VALUE"""),0)</f>
        <v>0</v>
      </c>
      <c r="M311" s="70">
        <f ca="1">IFERROR(__xludf.DUMMYFUNCTION("""COMPUTED_VALUE"""),0)</f>
        <v>0</v>
      </c>
      <c r="N311" s="72"/>
      <c r="O311" s="72"/>
      <c r="P311" s="72"/>
      <c r="Q311" s="72"/>
      <c r="R311" s="72"/>
      <c r="S311" s="72"/>
      <c r="T311" s="72"/>
      <c r="U311" s="72"/>
      <c r="V311" s="72"/>
      <c r="W311" s="72"/>
      <c r="X311" s="72"/>
      <c r="Y311" s="72"/>
      <c r="Z311" s="72"/>
    </row>
    <row r="312" spans="1:26" ht="13">
      <c r="A312" s="70">
        <f ca="1">IFERROR(__xludf.DUMMYFUNCTION("""COMPUTED_VALUE"""),2)</f>
        <v>2</v>
      </c>
      <c r="B312" s="71" t="str">
        <f ca="1">IFERROR(__xludf.DUMMYFUNCTION("""COMPUTED_VALUE"""),"C.D.INFANTIL COMPENSAR")</f>
        <v>C.D.INFANTIL COMPENSAR</v>
      </c>
      <c r="C312" s="70">
        <f ca="1">IFERROR(__xludf.DUMMYFUNCTION("""COMPUTED_VALUE"""),1)</f>
        <v>1</v>
      </c>
      <c r="D312" s="70">
        <f ca="1">IFERROR(__xludf.DUMMYFUNCTION("""COMPUTED_VALUE"""),0)</f>
        <v>0</v>
      </c>
      <c r="E312" s="70">
        <f ca="1">IFERROR(__xludf.DUMMYFUNCTION("""COMPUTED_VALUE"""),0)</f>
        <v>0</v>
      </c>
      <c r="F312" s="70">
        <f ca="1">IFERROR(__xludf.DUMMYFUNCTION("""COMPUTED_VALUE"""),107)</f>
        <v>107</v>
      </c>
      <c r="G312" s="70">
        <f ca="1">IFERROR(__xludf.DUMMYFUNCTION("""COMPUTED_VALUE"""),120)</f>
        <v>120</v>
      </c>
      <c r="H312" s="70">
        <f ca="1">IFERROR(__xludf.DUMMYFUNCTION("""COMPUTED_VALUE"""),1)</f>
        <v>1</v>
      </c>
      <c r="I312" s="70">
        <f ca="1">IFERROR(__xludf.DUMMYFUNCTION("""COMPUTED_VALUE"""),7)</f>
        <v>7</v>
      </c>
      <c r="J312" s="70">
        <f ca="1">IFERROR(__xludf.DUMMYFUNCTION("""COMPUTED_VALUE"""),287)</f>
        <v>287</v>
      </c>
      <c r="K312" s="70">
        <f ca="1">IFERROR(__xludf.DUMMYFUNCTION("""COMPUTED_VALUE"""),20)</f>
        <v>20</v>
      </c>
      <c r="L312" s="70">
        <f ca="1">IFERROR(__xludf.DUMMYFUNCTION("""COMPUTED_VALUE"""),19)</f>
        <v>19</v>
      </c>
      <c r="M312" s="70">
        <f ca="1">IFERROR(__xludf.DUMMYFUNCTION("""COMPUTED_VALUE"""),13)</f>
        <v>13</v>
      </c>
      <c r="N312" s="72"/>
      <c r="O312" s="72"/>
      <c r="P312" s="72"/>
      <c r="Q312" s="72"/>
      <c r="R312" s="72"/>
      <c r="S312" s="72"/>
      <c r="T312" s="72"/>
      <c r="U312" s="72"/>
      <c r="V312" s="72"/>
      <c r="W312" s="72"/>
      <c r="X312" s="72"/>
      <c r="Y312" s="72"/>
      <c r="Z312" s="72"/>
    </row>
    <row r="313" spans="1:26" ht="13">
      <c r="A313" s="70">
        <f ca="1">IFERROR(__xludf.DUMMYFUNCTION("""COMPUTED_VALUE"""),2)</f>
        <v>2</v>
      </c>
      <c r="B313" s="71" t="str">
        <f ca="1">IFERROR(__xludf.DUMMYFUNCTION("""COMPUTED_VALUE"""),"C.D.INFANTIL COMPENSAR")</f>
        <v>C.D.INFANTIL COMPENSAR</v>
      </c>
      <c r="C313" s="70">
        <f ca="1">IFERROR(__xludf.DUMMYFUNCTION("""COMPUTED_VALUE"""),2)</f>
        <v>2</v>
      </c>
      <c r="D313" s="70">
        <f ca="1">IFERROR(__xludf.DUMMYFUNCTION("""COMPUTED_VALUE"""),0)</f>
        <v>0</v>
      </c>
      <c r="E313" s="70">
        <f ca="1">IFERROR(__xludf.DUMMYFUNCTION("""COMPUTED_VALUE"""),0)</f>
        <v>0</v>
      </c>
      <c r="F313" s="70">
        <f ca="1">IFERROR(__xludf.DUMMYFUNCTION("""COMPUTED_VALUE"""),105)</f>
        <v>105</v>
      </c>
      <c r="G313" s="70">
        <f ca="1">IFERROR(__xludf.DUMMYFUNCTION("""COMPUTED_VALUE"""),117)</f>
        <v>117</v>
      </c>
      <c r="H313" s="70">
        <f ca="1">IFERROR(__xludf.DUMMYFUNCTION("""COMPUTED_VALUE"""),1)</f>
        <v>1</v>
      </c>
      <c r="I313" s="70">
        <f ca="1">IFERROR(__xludf.DUMMYFUNCTION("""COMPUTED_VALUE"""),13)</f>
        <v>13</v>
      </c>
      <c r="J313" s="70">
        <f ca="1">IFERROR(__xludf.DUMMYFUNCTION("""COMPUTED_VALUE"""),291)</f>
        <v>291</v>
      </c>
      <c r="K313" s="70">
        <f ca="1">IFERROR(__xludf.DUMMYFUNCTION("""COMPUTED_VALUE"""),31)</f>
        <v>31</v>
      </c>
      <c r="L313" s="70">
        <f ca="1">IFERROR(__xludf.DUMMYFUNCTION("""COMPUTED_VALUE"""),14)</f>
        <v>14</v>
      </c>
      <c r="M313" s="70">
        <f ca="1">IFERROR(__xludf.DUMMYFUNCTION("""COMPUTED_VALUE"""),10)</f>
        <v>10</v>
      </c>
      <c r="N313" s="72"/>
      <c r="O313" s="72"/>
      <c r="P313" s="72"/>
      <c r="Q313" s="72"/>
      <c r="R313" s="72"/>
      <c r="S313" s="72"/>
      <c r="T313" s="72"/>
      <c r="U313" s="72"/>
      <c r="V313" s="72"/>
      <c r="W313" s="72"/>
      <c r="X313" s="72"/>
      <c r="Y313" s="72"/>
      <c r="Z313" s="72"/>
    </row>
    <row r="314" spans="1:26" ht="13">
      <c r="A314" s="70">
        <f ca="1">IFERROR(__xludf.DUMMYFUNCTION("""COMPUTED_VALUE"""),2)</f>
        <v>2</v>
      </c>
      <c r="B314" s="71" t="str">
        <f ca="1">IFERROR(__xludf.DUMMYFUNCTION("""COMPUTED_VALUE"""),"C.D.INFANTIL COMPENSAR")</f>
        <v>C.D.INFANTIL COMPENSAR</v>
      </c>
      <c r="C314" s="70">
        <f ca="1">IFERROR(__xludf.DUMMYFUNCTION("""COMPUTED_VALUE"""),3)</f>
        <v>3</v>
      </c>
      <c r="D314" s="70">
        <f ca="1">IFERROR(__xludf.DUMMYFUNCTION("""COMPUTED_VALUE"""),0)</f>
        <v>0</v>
      </c>
      <c r="E314" s="70">
        <f ca="1">IFERROR(__xludf.DUMMYFUNCTION("""COMPUTED_VALUE"""),0)</f>
        <v>0</v>
      </c>
      <c r="F314" s="70">
        <f ca="1">IFERROR(__xludf.DUMMYFUNCTION("""COMPUTED_VALUE"""),103)</f>
        <v>103</v>
      </c>
      <c r="G314" s="70">
        <f ca="1">IFERROR(__xludf.DUMMYFUNCTION("""COMPUTED_VALUE"""),114)</f>
        <v>114</v>
      </c>
      <c r="H314" s="70">
        <f ca="1">IFERROR(__xludf.DUMMYFUNCTION("""COMPUTED_VALUE"""),2)</f>
        <v>2</v>
      </c>
      <c r="I314" s="70">
        <f ca="1">IFERROR(__xludf.DUMMYFUNCTION("""COMPUTED_VALUE"""),22)</f>
        <v>22</v>
      </c>
      <c r="J314" s="70">
        <f ca="1">IFERROR(__xludf.DUMMYFUNCTION("""COMPUTED_VALUE"""),291)</f>
        <v>291</v>
      </c>
      <c r="K314" s="70">
        <f ca="1">IFERROR(__xludf.DUMMYFUNCTION("""COMPUTED_VALUE"""),36)</f>
        <v>36</v>
      </c>
      <c r="L314" s="70">
        <f ca="1">IFERROR(__xludf.DUMMYFUNCTION("""COMPUTED_VALUE"""),8)</f>
        <v>8</v>
      </c>
      <c r="M314" s="70">
        <f ca="1">IFERROR(__xludf.DUMMYFUNCTION("""COMPUTED_VALUE"""),8)</f>
        <v>8</v>
      </c>
      <c r="N314" s="72"/>
      <c r="O314" s="72"/>
      <c r="P314" s="72"/>
      <c r="Q314" s="72"/>
      <c r="R314" s="72"/>
      <c r="S314" s="72"/>
      <c r="T314" s="72"/>
      <c r="U314" s="72"/>
      <c r="V314" s="72"/>
      <c r="W314" s="72"/>
      <c r="X314" s="72"/>
      <c r="Y314" s="72"/>
      <c r="Z314" s="72"/>
    </row>
    <row r="315" spans="1:26" ht="13">
      <c r="A315" s="70">
        <f ca="1">IFERROR(__xludf.DUMMYFUNCTION("""COMPUTED_VALUE"""),2)</f>
        <v>2</v>
      </c>
      <c r="B315" s="71" t="str">
        <f ca="1">IFERROR(__xludf.DUMMYFUNCTION("""COMPUTED_VALUE"""),"C.D.INFANTIL COMPENSAR")</f>
        <v>C.D.INFANTIL COMPENSAR</v>
      </c>
      <c r="C315" s="70">
        <f ca="1">IFERROR(__xludf.DUMMYFUNCTION("""COMPUTED_VALUE"""),4)</f>
        <v>4</v>
      </c>
      <c r="D315" s="70">
        <f ca="1">IFERROR(__xludf.DUMMYFUNCTION("""COMPUTED_VALUE"""),0)</f>
        <v>0</v>
      </c>
      <c r="E315" s="70">
        <f ca="1">IFERROR(__xludf.DUMMYFUNCTION("""COMPUTED_VALUE"""),0)</f>
        <v>0</v>
      </c>
      <c r="F315" s="70">
        <f ca="1">IFERROR(__xludf.DUMMYFUNCTION("""COMPUTED_VALUE"""),83)</f>
        <v>83</v>
      </c>
      <c r="G315" s="70">
        <f ca="1">IFERROR(__xludf.DUMMYFUNCTION("""COMPUTED_VALUE"""),91)</f>
        <v>91</v>
      </c>
      <c r="H315" s="70">
        <f ca="1">IFERROR(__xludf.DUMMYFUNCTION("""COMPUTED_VALUE"""),5)</f>
        <v>5</v>
      </c>
      <c r="I315" s="70">
        <f ca="1">IFERROR(__xludf.DUMMYFUNCTION("""COMPUTED_VALUE"""),12)</f>
        <v>12</v>
      </c>
      <c r="J315" s="70">
        <f ca="1">IFERROR(__xludf.DUMMYFUNCTION("""COMPUTED_VALUE"""),236)</f>
        <v>236</v>
      </c>
      <c r="K315" s="70">
        <f ca="1">IFERROR(__xludf.DUMMYFUNCTION("""COMPUTED_VALUE"""),40)</f>
        <v>40</v>
      </c>
      <c r="L315" s="70">
        <f ca="1">IFERROR(__xludf.DUMMYFUNCTION("""COMPUTED_VALUE"""),5)</f>
        <v>5</v>
      </c>
      <c r="M315" s="70">
        <f ca="1">IFERROR(__xludf.DUMMYFUNCTION("""COMPUTED_VALUE"""),0)</f>
        <v>0</v>
      </c>
      <c r="N315" s="72"/>
      <c r="O315" s="72"/>
      <c r="P315" s="72"/>
      <c r="Q315" s="72"/>
      <c r="R315" s="72"/>
      <c r="S315" s="72"/>
      <c r="T315" s="72"/>
      <c r="U315" s="72"/>
      <c r="V315" s="72"/>
      <c r="W315" s="72"/>
      <c r="X315" s="72"/>
      <c r="Y315" s="72"/>
      <c r="Z315" s="72"/>
    </row>
    <row r="316" spans="1:26" ht="13">
      <c r="A316" s="70">
        <f ca="1">IFERROR(__xludf.DUMMYFUNCTION("""COMPUTED_VALUE"""),2)</f>
        <v>2</v>
      </c>
      <c r="B316" s="71" t="str">
        <f ca="1">IFERROR(__xludf.DUMMYFUNCTION("""COMPUTED_VALUE"""),"C.D.INFANTIL COMPENSAR")</f>
        <v>C.D.INFANTIL COMPENSAR</v>
      </c>
      <c r="C316" s="70">
        <f ca="1">IFERROR(__xludf.DUMMYFUNCTION("""COMPUTED_VALUE"""),5)</f>
        <v>5</v>
      </c>
      <c r="D316" s="70">
        <f ca="1">IFERROR(__xludf.DUMMYFUNCTION("""COMPUTED_VALUE"""),0)</f>
        <v>0</v>
      </c>
      <c r="E316" s="70">
        <f ca="1">IFERROR(__xludf.DUMMYFUNCTION("""COMPUTED_VALUE"""),0)</f>
        <v>0</v>
      </c>
      <c r="F316" s="70">
        <f ca="1">IFERROR(__xludf.DUMMYFUNCTION("""COMPUTED_VALUE"""),78)</f>
        <v>78</v>
      </c>
      <c r="G316" s="70">
        <f ca="1">IFERROR(__xludf.DUMMYFUNCTION("""COMPUTED_VALUE"""),116)</f>
        <v>116</v>
      </c>
      <c r="H316" s="70">
        <f ca="1">IFERROR(__xludf.DUMMYFUNCTION("""COMPUTED_VALUE"""),2)</f>
        <v>2</v>
      </c>
      <c r="I316" s="70">
        <f ca="1">IFERROR(__xludf.DUMMYFUNCTION("""COMPUTED_VALUE"""),28)</f>
        <v>28</v>
      </c>
      <c r="J316" s="70">
        <f ca="1">IFERROR(__xludf.DUMMYFUNCTION("""COMPUTED_VALUE"""),272)</f>
        <v>272</v>
      </c>
      <c r="K316" s="70">
        <f ca="1">IFERROR(__xludf.DUMMYFUNCTION("""COMPUTED_VALUE"""),38)</f>
        <v>38</v>
      </c>
      <c r="L316" s="70">
        <f ca="1">IFERROR(__xludf.DUMMYFUNCTION("""COMPUTED_VALUE"""),9)</f>
        <v>9</v>
      </c>
      <c r="M316" s="70">
        <f ca="1">IFERROR(__xludf.DUMMYFUNCTION("""COMPUTED_VALUE"""),1)</f>
        <v>1</v>
      </c>
      <c r="N316" s="72"/>
      <c r="O316" s="72"/>
      <c r="P316" s="72"/>
      <c r="Q316" s="72"/>
      <c r="R316" s="72"/>
      <c r="S316" s="72"/>
      <c r="T316" s="72"/>
      <c r="U316" s="72"/>
      <c r="V316" s="72"/>
      <c r="W316" s="72"/>
      <c r="X316" s="72"/>
      <c r="Y316" s="72"/>
      <c r="Z316" s="72"/>
    </row>
    <row r="317" spans="1:26" ht="13">
      <c r="A317" s="70">
        <f ca="1">IFERROR(__xludf.DUMMYFUNCTION("""COMPUTED_VALUE"""),2)</f>
        <v>2</v>
      </c>
      <c r="B317" s="71" t="str">
        <f ca="1">IFERROR(__xludf.DUMMYFUNCTION("""COMPUTED_VALUE"""),"C.D.INFANTIL COMPENSAR")</f>
        <v>C.D.INFANTIL COMPENSAR</v>
      </c>
      <c r="C317" s="70">
        <f ca="1">IFERROR(__xludf.DUMMYFUNCTION("""COMPUTED_VALUE"""),6)</f>
        <v>6</v>
      </c>
      <c r="D317" s="70">
        <f ca="1">IFERROR(__xludf.DUMMYFUNCTION("""COMPUTED_VALUE"""),0)</f>
        <v>0</v>
      </c>
      <c r="E317" s="70">
        <f ca="1">IFERROR(__xludf.DUMMYFUNCTION("""COMPUTED_VALUE"""),0)</f>
        <v>0</v>
      </c>
      <c r="F317" s="70">
        <f ca="1">IFERROR(__xludf.DUMMYFUNCTION("""COMPUTED_VALUE"""),40)</f>
        <v>40</v>
      </c>
      <c r="G317" s="70">
        <f ca="1">IFERROR(__xludf.DUMMYFUNCTION("""COMPUTED_VALUE"""),36)</f>
        <v>36</v>
      </c>
      <c r="H317" s="70">
        <f ca="1">IFERROR(__xludf.DUMMYFUNCTION("""COMPUTED_VALUE"""),0)</f>
        <v>0</v>
      </c>
      <c r="I317" s="70">
        <f ca="1">IFERROR(__xludf.DUMMYFUNCTION("""COMPUTED_VALUE"""),2)</f>
        <v>2</v>
      </c>
      <c r="J317" s="70">
        <f ca="1">IFERROR(__xludf.DUMMYFUNCTION("""COMPUTED_VALUE"""),92)</f>
        <v>92</v>
      </c>
      <c r="K317" s="70">
        <f ca="1">IFERROR(__xludf.DUMMYFUNCTION("""COMPUTED_VALUE"""),13)</f>
        <v>13</v>
      </c>
      <c r="L317" s="70">
        <f ca="1">IFERROR(__xludf.DUMMYFUNCTION("""COMPUTED_VALUE"""),1)</f>
        <v>1</v>
      </c>
      <c r="M317" s="70">
        <f ca="1">IFERROR(__xludf.DUMMYFUNCTION("""COMPUTED_VALUE"""),0)</f>
        <v>0</v>
      </c>
      <c r="N317" s="72"/>
      <c r="O317" s="72"/>
      <c r="P317" s="72"/>
      <c r="Q317" s="72"/>
      <c r="R317" s="72"/>
      <c r="S317" s="72"/>
      <c r="T317" s="72"/>
      <c r="U317" s="72"/>
      <c r="V317" s="72"/>
      <c r="W317" s="72"/>
      <c r="X317" s="72"/>
      <c r="Y317" s="72"/>
      <c r="Z317" s="72"/>
    </row>
    <row r="318" spans="1:26" ht="13">
      <c r="A318" s="70">
        <f ca="1">IFERROR(__xludf.DUMMYFUNCTION("""COMPUTED_VALUE"""),3)</f>
        <v>3</v>
      </c>
      <c r="B318" s="71" t="str">
        <f ca="1">IFERROR(__xludf.DUMMYFUNCTION("""COMPUTED_VALUE"""),"I.E. LA DESPENSA")</f>
        <v>I.E. LA DESPENSA</v>
      </c>
      <c r="C318" s="70">
        <f ca="1">IFERROR(__xludf.DUMMYFUNCTION("""COMPUTED_VALUE"""),1)</f>
        <v>1</v>
      </c>
      <c r="D318" s="70">
        <f ca="1">IFERROR(__xludf.DUMMYFUNCTION("""COMPUTED_VALUE"""),0)</f>
        <v>0</v>
      </c>
      <c r="E318" s="70">
        <f ca="1">IFERROR(__xludf.DUMMYFUNCTION("""COMPUTED_VALUE"""),119)</f>
        <v>119</v>
      </c>
      <c r="F318" s="70">
        <f ca="1">IFERROR(__xludf.DUMMYFUNCTION("""COMPUTED_VALUE"""),35)</f>
        <v>35</v>
      </c>
      <c r="G318" s="70">
        <f ca="1">IFERROR(__xludf.DUMMYFUNCTION("""COMPUTED_VALUE"""),44)</f>
        <v>44</v>
      </c>
      <c r="H318" s="70">
        <f ca="1">IFERROR(__xludf.DUMMYFUNCTION("""COMPUTED_VALUE"""),1)</f>
        <v>1</v>
      </c>
      <c r="I318" s="70">
        <f ca="1">IFERROR(__xludf.DUMMYFUNCTION("""COMPUTED_VALUE"""),10)</f>
        <v>10</v>
      </c>
      <c r="J318" s="70">
        <f ca="1">IFERROR(__xludf.DUMMYFUNCTION("""COMPUTED_VALUE"""),118)</f>
        <v>118</v>
      </c>
      <c r="K318" s="70">
        <f ca="1">IFERROR(__xludf.DUMMYFUNCTION("""COMPUTED_VALUE"""),14)</f>
        <v>14</v>
      </c>
      <c r="L318" s="70">
        <f ca="1">IFERROR(__xludf.DUMMYFUNCTION("""COMPUTED_VALUE"""),4)</f>
        <v>4</v>
      </c>
      <c r="M318" s="70">
        <f ca="1">IFERROR(__xludf.DUMMYFUNCTION("""COMPUTED_VALUE"""),10)</f>
        <v>10</v>
      </c>
      <c r="N318" s="72"/>
      <c r="O318" s="72"/>
      <c r="P318" s="72"/>
      <c r="Q318" s="72"/>
      <c r="R318" s="72"/>
      <c r="S318" s="72"/>
      <c r="T318" s="72"/>
      <c r="U318" s="72"/>
      <c r="V318" s="72"/>
      <c r="W318" s="72"/>
      <c r="X318" s="72"/>
      <c r="Y318" s="72"/>
      <c r="Z318" s="72"/>
    </row>
    <row r="319" spans="1:26" ht="13">
      <c r="A319" s="70">
        <f ca="1">IFERROR(__xludf.DUMMYFUNCTION("""COMPUTED_VALUE"""),3)</f>
        <v>3</v>
      </c>
      <c r="B319" s="71" t="str">
        <f ca="1">IFERROR(__xludf.DUMMYFUNCTION("""COMPUTED_VALUE"""),"I.E. LA DESPENSA")</f>
        <v>I.E. LA DESPENSA</v>
      </c>
      <c r="C319" s="70">
        <f ca="1">IFERROR(__xludf.DUMMYFUNCTION("""COMPUTED_VALUE"""),2)</f>
        <v>2</v>
      </c>
      <c r="D319" s="70">
        <f ca="1">IFERROR(__xludf.DUMMYFUNCTION("""COMPUTED_VALUE"""),0)</f>
        <v>0</v>
      </c>
      <c r="E319" s="70">
        <f ca="1">IFERROR(__xludf.DUMMYFUNCTION("""COMPUTED_VALUE"""),145)</f>
        <v>145</v>
      </c>
      <c r="F319" s="70">
        <f ca="1">IFERROR(__xludf.DUMMYFUNCTION("""COMPUTED_VALUE"""),28)</f>
        <v>28</v>
      </c>
      <c r="G319" s="70">
        <f ca="1">IFERROR(__xludf.DUMMYFUNCTION("""COMPUTED_VALUE"""),66)</f>
        <v>66</v>
      </c>
      <c r="H319" s="70">
        <f ca="1">IFERROR(__xludf.DUMMYFUNCTION("""COMPUTED_VALUE"""),2)</f>
        <v>2</v>
      </c>
      <c r="I319" s="70">
        <f ca="1">IFERROR(__xludf.DUMMYFUNCTION("""COMPUTED_VALUE"""),10)</f>
        <v>10</v>
      </c>
      <c r="J319" s="70">
        <f ca="1">IFERROR(__xludf.DUMMYFUNCTION("""COMPUTED_VALUE"""),145)</f>
        <v>145</v>
      </c>
      <c r="K319" s="70">
        <f ca="1">IFERROR(__xludf.DUMMYFUNCTION("""COMPUTED_VALUE"""),21)</f>
        <v>21</v>
      </c>
      <c r="L319" s="70">
        <f ca="1">IFERROR(__xludf.DUMMYFUNCTION("""COMPUTED_VALUE"""),3)</f>
        <v>3</v>
      </c>
      <c r="M319" s="70">
        <f ca="1">IFERROR(__xludf.DUMMYFUNCTION("""COMPUTED_VALUE"""),15)</f>
        <v>15</v>
      </c>
      <c r="N319" s="72"/>
      <c r="O319" s="72"/>
      <c r="P319" s="72"/>
      <c r="Q319" s="72"/>
      <c r="R319" s="72"/>
      <c r="S319" s="72"/>
      <c r="T319" s="72"/>
      <c r="U319" s="72"/>
      <c r="V319" s="72"/>
      <c r="W319" s="72"/>
      <c r="X319" s="72"/>
      <c r="Y319" s="72"/>
      <c r="Z319" s="72"/>
    </row>
    <row r="320" spans="1:26" ht="13">
      <c r="A320" s="70">
        <f ca="1">IFERROR(__xludf.DUMMYFUNCTION("""COMPUTED_VALUE"""),3)</f>
        <v>3</v>
      </c>
      <c r="B320" s="71" t="str">
        <f ca="1">IFERROR(__xludf.DUMMYFUNCTION("""COMPUTED_VALUE"""),"I.E. LA DESPENSA")</f>
        <v>I.E. LA DESPENSA</v>
      </c>
      <c r="C320" s="70">
        <f ca="1">IFERROR(__xludf.DUMMYFUNCTION("""COMPUTED_VALUE"""),3)</f>
        <v>3</v>
      </c>
      <c r="D320" s="70">
        <f ca="1">IFERROR(__xludf.DUMMYFUNCTION("""COMPUTED_VALUE"""),0)</f>
        <v>0</v>
      </c>
      <c r="E320" s="70">
        <f ca="1">IFERROR(__xludf.DUMMYFUNCTION("""COMPUTED_VALUE"""),131)</f>
        <v>131</v>
      </c>
      <c r="F320" s="70">
        <f ca="1">IFERROR(__xludf.DUMMYFUNCTION("""COMPUTED_VALUE"""),47)</f>
        <v>47</v>
      </c>
      <c r="G320" s="70">
        <f ca="1">IFERROR(__xludf.DUMMYFUNCTION("""COMPUTED_VALUE"""),49)</f>
        <v>49</v>
      </c>
      <c r="H320" s="70">
        <f ca="1">IFERROR(__xludf.DUMMYFUNCTION("""COMPUTED_VALUE"""),0)</f>
        <v>0</v>
      </c>
      <c r="I320" s="70">
        <f ca="1">IFERROR(__xludf.DUMMYFUNCTION("""COMPUTED_VALUE"""),7)</f>
        <v>7</v>
      </c>
      <c r="J320" s="70">
        <f ca="1">IFERROR(__xludf.DUMMYFUNCTION("""COMPUTED_VALUE"""),132)</f>
        <v>132</v>
      </c>
      <c r="K320" s="70">
        <f ca="1">IFERROR(__xludf.DUMMYFUNCTION("""COMPUTED_VALUE"""),17)</f>
        <v>17</v>
      </c>
      <c r="L320" s="70">
        <f ca="1">IFERROR(__xludf.DUMMYFUNCTION("""COMPUTED_VALUE"""),4)</f>
        <v>4</v>
      </c>
      <c r="M320" s="70">
        <f ca="1">IFERROR(__xludf.DUMMYFUNCTION("""COMPUTED_VALUE"""),7)</f>
        <v>7</v>
      </c>
      <c r="N320" s="72"/>
      <c r="O320" s="72"/>
      <c r="P320" s="72"/>
      <c r="Q320" s="72"/>
      <c r="R320" s="72"/>
      <c r="S320" s="72"/>
      <c r="T320" s="72"/>
      <c r="U320" s="72"/>
      <c r="V320" s="72"/>
      <c r="W320" s="72"/>
      <c r="X320" s="72"/>
      <c r="Y320" s="72"/>
      <c r="Z320" s="72"/>
    </row>
    <row r="321" spans="1:26" ht="13">
      <c r="A321" s="70">
        <f ca="1">IFERROR(__xludf.DUMMYFUNCTION("""COMPUTED_VALUE"""),3)</f>
        <v>3</v>
      </c>
      <c r="B321" s="71" t="str">
        <f ca="1">IFERROR(__xludf.DUMMYFUNCTION("""COMPUTED_VALUE"""),"I.E. LA DESPENSA")</f>
        <v>I.E. LA DESPENSA</v>
      </c>
      <c r="C321" s="70">
        <f ca="1">IFERROR(__xludf.DUMMYFUNCTION("""COMPUTED_VALUE"""),4)</f>
        <v>4</v>
      </c>
      <c r="D321" s="70">
        <f ca="1">IFERROR(__xludf.DUMMYFUNCTION("""COMPUTED_VALUE"""),0)</f>
        <v>0</v>
      </c>
      <c r="E321" s="70">
        <f ca="1">IFERROR(__xludf.DUMMYFUNCTION("""COMPUTED_VALUE"""),156)</f>
        <v>156</v>
      </c>
      <c r="F321" s="70">
        <f ca="1">IFERROR(__xludf.DUMMYFUNCTION("""COMPUTED_VALUE"""),37)</f>
        <v>37</v>
      </c>
      <c r="G321" s="70">
        <f ca="1">IFERROR(__xludf.DUMMYFUNCTION("""COMPUTED_VALUE"""),71)</f>
        <v>71</v>
      </c>
      <c r="H321" s="70">
        <f ca="1">IFERROR(__xludf.DUMMYFUNCTION("""COMPUTED_VALUE"""),3)</f>
        <v>3</v>
      </c>
      <c r="I321" s="70">
        <f ca="1">IFERROR(__xludf.DUMMYFUNCTION("""COMPUTED_VALUE"""),6)</f>
        <v>6</v>
      </c>
      <c r="J321" s="70">
        <f ca="1">IFERROR(__xludf.DUMMYFUNCTION("""COMPUTED_VALUE"""),156)</f>
        <v>156</v>
      </c>
      <c r="K321" s="70">
        <f ca="1">IFERROR(__xludf.DUMMYFUNCTION("""COMPUTED_VALUE"""),17)</f>
        <v>17</v>
      </c>
      <c r="L321" s="70">
        <f ca="1">IFERROR(__xludf.DUMMYFUNCTION("""COMPUTED_VALUE"""),5)</f>
        <v>5</v>
      </c>
      <c r="M321" s="70">
        <f ca="1">IFERROR(__xludf.DUMMYFUNCTION("""COMPUTED_VALUE"""),17)</f>
        <v>17</v>
      </c>
      <c r="N321" s="72"/>
      <c r="O321" s="72"/>
      <c r="P321" s="72"/>
      <c r="Q321" s="72"/>
      <c r="R321" s="72"/>
      <c r="S321" s="72"/>
      <c r="T321" s="72"/>
      <c r="U321" s="72"/>
      <c r="V321" s="72"/>
      <c r="W321" s="72"/>
      <c r="X321" s="72"/>
      <c r="Y321" s="72"/>
      <c r="Z321" s="72"/>
    </row>
    <row r="322" spans="1:26" ht="13">
      <c r="A322" s="70">
        <f ca="1">IFERROR(__xludf.DUMMYFUNCTION("""COMPUTED_VALUE"""),3)</f>
        <v>3</v>
      </c>
      <c r="B322" s="71" t="str">
        <f ca="1">IFERROR(__xludf.DUMMYFUNCTION("""COMPUTED_VALUE"""),"I.E. LA DESPENSA")</f>
        <v>I.E. LA DESPENSA</v>
      </c>
      <c r="C322" s="70">
        <f ca="1">IFERROR(__xludf.DUMMYFUNCTION("""COMPUTED_VALUE"""),5)</f>
        <v>5</v>
      </c>
      <c r="D322" s="70">
        <f ca="1">IFERROR(__xludf.DUMMYFUNCTION("""COMPUTED_VALUE"""),0)</f>
        <v>0</v>
      </c>
      <c r="E322" s="70">
        <f ca="1">IFERROR(__xludf.DUMMYFUNCTION("""COMPUTED_VALUE"""),178)</f>
        <v>178</v>
      </c>
      <c r="F322" s="70">
        <f ca="1">IFERROR(__xludf.DUMMYFUNCTION("""COMPUTED_VALUE"""),58)</f>
        <v>58</v>
      </c>
      <c r="G322" s="70">
        <f ca="1">IFERROR(__xludf.DUMMYFUNCTION("""COMPUTED_VALUE"""),68)</f>
        <v>68</v>
      </c>
      <c r="H322" s="70">
        <f ca="1">IFERROR(__xludf.DUMMYFUNCTION("""COMPUTED_VALUE"""),1)</f>
        <v>1</v>
      </c>
      <c r="I322" s="70">
        <f ca="1">IFERROR(__xludf.DUMMYFUNCTION("""COMPUTED_VALUE"""),10)</f>
        <v>10</v>
      </c>
      <c r="J322" s="70">
        <f ca="1">IFERROR(__xludf.DUMMYFUNCTION("""COMPUTED_VALUE"""),178)</f>
        <v>178</v>
      </c>
      <c r="K322" s="70">
        <f ca="1">IFERROR(__xludf.DUMMYFUNCTION("""COMPUTED_VALUE"""),25)</f>
        <v>25</v>
      </c>
      <c r="L322" s="70">
        <f ca="1">IFERROR(__xludf.DUMMYFUNCTION("""COMPUTED_VALUE"""),10)</f>
        <v>10</v>
      </c>
      <c r="M322" s="70">
        <f ca="1">IFERROR(__xludf.DUMMYFUNCTION("""COMPUTED_VALUE"""),6)</f>
        <v>6</v>
      </c>
      <c r="N322" s="72"/>
      <c r="O322" s="72"/>
      <c r="P322" s="72"/>
      <c r="Q322" s="72"/>
      <c r="R322" s="72"/>
      <c r="S322" s="72"/>
      <c r="T322" s="72"/>
      <c r="U322" s="72"/>
      <c r="V322" s="72"/>
      <c r="W322" s="72"/>
      <c r="X322" s="72"/>
      <c r="Y322" s="72"/>
      <c r="Z322" s="72"/>
    </row>
    <row r="323" spans="1:26" ht="13">
      <c r="A323" s="70">
        <f ca="1">IFERROR(__xludf.DUMMYFUNCTION("""COMPUTED_VALUE"""),3)</f>
        <v>3</v>
      </c>
      <c r="B323" s="71" t="str">
        <f ca="1">IFERROR(__xludf.DUMMYFUNCTION("""COMPUTED_VALUE"""),"I.E. LA DESPENSA")</f>
        <v>I.E. LA DESPENSA</v>
      </c>
      <c r="C323" s="70">
        <f ca="1">IFERROR(__xludf.DUMMYFUNCTION("""COMPUTED_VALUE"""),6)</f>
        <v>6</v>
      </c>
      <c r="D323" s="70">
        <f ca="1">IFERROR(__xludf.DUMMYFUNCTION("""COMPUTED_VALUE"""),0)</f>
        <v>0</v>
      </c>
      <c r="E323" s="70">
        <f ca="1">IFERROR(__xludf.DUMMYFUNCTION("""COMPUTED_VALUE"""),132)</f>
        <v>132</v>
      </c>
      <c r="F323" s="70">
        <f ca="1">IFERROR(__xludf.DUMMYFUNCTION("""COMPUTED_VALUE"""),31)</f>
        <v>31</v>
      </c>
      <c r="G323" s="70">
        <f ca="1">IFERROR(__xludf.DUMMYFUNCTION("""COMPUTED_VALUE"""),59)</f>
        <v>59</v>
      </c>
      <c r="H323" s="70">
        <f ca="1">IFERROR(__xludf.DUMMYFUNCTION("""COMPUTED_VALUE"""),0)</f>
        <v>0</v>
      </c>
      <c r="I323" s="70">
        <f ca="1">IFERROR(__xludf.DUMMYFUNCTION("""COMPUTED_VALUE"""),12)</f>
        <v>12</v>
      </c>
      <c r="J323" s="70">
        <f ca="1">IFERROR(__xludf.DUMMYFUNCTION("""COMPUTED_VALUE"""),132)</f>
        <v>132</v>
      </c>
      <c r="K323" s="70">
        <f ca="1">IFERROR(__xludf.DUMMYFUNCTION("""COMPUTED_VALUE"""),22)</f>
        <v>22</v>
      </c>
      <c r="L323" s="70">
        <f ca="1">IFERROR(__xludf.DUMMYFUNCTION("""COMPUTED_VALUE"""),6)</f>
        <v>6</v>
      </c>
      <c r="M323" s="70">
        <f ca="1">IFERROR(__xludf.DUMMYFUNCTION("""COMPUTED_VALUE"""),2)</f>
        <v>2</v>
      </c>
      <c r="N323" s="72"/>
      <c r="O323" s="72"/>
      <c r="P323" s="72"/>
      <c r="Q323" s="72"/>
      <c r="R323" s="72"/>
      <c r="S323" s="72"/>
      <c r="T323" s="72"/>
      <c r="U323" s="72"/>
      <c r="V323" s="72"/>
      <c r="W323" s="72"/>
      <c r="X323" s="72"/>
      <c r="Y323" s="72"/>
      <c r="Z323" s="72"/>
    </row>
    <row r="324" spans="1:26" ht="13">
      <c r="A324" s="70">
        <f ca="1">IFERROR(__xludf.DUMMYFUNCTION("""COMPUTED_VALUE"""),3)</f>
        <v>3</v>
      </c>
      <c r="B324" s="71" t="str">
        <f ca="1">IFERROR(__xludf.DUMMYFUNCTION("""COMPUTED_VALUE"""),"I.E. LA DESPENSA")</f>
        <v>I.E. LA DESPENSA</v>
      </c>
      <c r="C324" s="70">
        <f ca="1">IFERROR(__xludf.DUMMYFUNCTION("""COMPUTED_VALUE"""),7)</f>
        <v>7</v>
      </c>
      <c r="D324" s="70">
        <f ca="1">IFERROR(__xludf.DUMMYFUNCTION("""COMPUTED_VALUE"""),0)</f>
        <v>0</v>
      </c>
      <c r="E324" s="70">
        <f ca="1">IFERROR(__xludf.DUMMYFUNCTION("""COMPUTED_VALUE"""),159)</f>
        <v>159</v>
      </c>
      <c r="F324" s="70">
        <f ca="1">IFERROR(__xludf.DUMMYFUNCTION("""COMPUTED_VALUE"""),43)</f>
        <v>43</v>
      </c>
      <c r="G324" s="70">
        <f ca="1">IFERROR(__xludf.DUMMYFUNCTION("""COMPUTED_VALUE"""),51)</f>
        <v>51</v>
      </c>
      <c r="H324" s="70">
        <f ca="1">IFERROR(__xludf.DUMMYFUNCTION("""COMPUTED_VALUE"""),2)</f>
        <v>2</v>
      </c>
      <c r="I324" s="70">
        <f ca="1">IFERROR(__xludf.DUMMYFUNCTION("""COMPUTED_VALUE"""),19)</f>
        <v>19</v>
      </c>
      <c r="J324" s="70">
        <f ca="1">IFERROR(__xludf.DUMMYFUNCTION("""COMPUTED_VALUE"""),159)</f>
        <v>159</v>
      </c>
      <c r="K324" s="70">
        <f ca="1">IFERROR(__xludf.DUMMYFUNCTION("""COMPUTED_VALUE"""),33)</f>
        <v>33</v>
      </c>
      <c r="L324" s="70">
        <f ca="1">IFERROR(__xludf.DUMMYFUNCTION("""COMPUTED_VALUE"""),11)</f>
        <v>11</v>
      </c>
      <c r="M324" s="70">
        <f ca="1">IFERROR(__xludf.DUMMYFUNCTION("""COMPUTED_VALUE"""),0)</f>
        <v>0</v>
      </c>
      <c r="N324" s="72"/>
      <c r="O324" s="72"/>
      <c r="P324" s="72"/>
      <c r="Q324" s="72"/>
      <c r="R324" s="72"/>
      <c r="S324" s="72"/>
      <c r="T324" s="72"/>
      <c r="U324" s="72"/>
      <c r="V324" s="72"/>
      <c r="W324" s="72"/>
      <c r="X324" s="72"/>
      <c r="Y324" s="72"/>
      <c r="Z324" s="72"/>
    </row>
    <row r="325" spans="1:26" ht="13">
      <c r="A325" s="70">
        <f ca="1">IFERROR(__xludf.DUMMYFUNCTION("""COMPUTED_VALUE"""),3)</f>
        <v>3</v>
      </c>
      <c r="B325" s="71" t="str">
        <f ca="1">IFERROR(__xludf.DUMMYFUNCTION("""COMPUTED_VALUE"""),"I.E. LA DESPENSA")</f>
        <v>I.E. LA DESPENSA</v>
      </c>
      <c r="C325" s="70">
        <f ca="1">IFERROR(__xludf.DUMMYFUNCTION("""COMPUTED_VALUE"""),8)</f>
        <v>8</v>
      </c>
      <c r="D325" s="70">
        <f ca="1">IFERROR(__xludf.DUMMYFUNCTION("""COMPUTED_VALUE"""),0)</f>
        <v>0</v>
      </c>
      <c r="E325" s="70">
        <f ca="1">IFERROR(__xludf.DUMMYFUNCTION("""COMPUTED_VALUE"""),201)</f>
        <v>201</v>
      </c>
      <c r="F325" s="70">
        <f ca="1">IFERROR(__xludf.DUMMYFUNCTION("""COMPUTED_VALUE"""),84)</f>
        <v>84</v>
      </c>
      <c r="G325" s="70">
        <f ca="1">IFERROR(__xludf.DUMMYFUNCTION("""COMPUTED_VALUE"""),49)</f>
        <v>49</v>
      </c>
      <c r="H325" s="70">
        <f ca="1">IFERROR(__xludf.DUMMYFUNCTION("""COMPUTED_VALUE"""),1)</f>
        <v>1</v>
      </c>
      <c r="I325" s="70">
        <f ca="1">IFERROR(__xludf.DUMMYFUNCTION("""COMPUTED_VALUE"""),11)</f>
        <v>11</v>
      </c>
      <c r="J325" s="70">
        <f ca="1">IFERROR(__xludf.DUMMYFUNCTION("""COMPUTED_VALUE"""),201)</f>
        <v>201</v>
      </c>
      <c r="K325" s="70">
        <f ca="1">IFERROR(__xludf.DUMMYFUNCTION("""COMPUTED_VALUE"""),25)</f>
        <v>25</v>
      </c>
      <c r="L325" s="70">
        <f ca="1">IFERROR(__xludf.DUMMYFUNCTION("""COMPUTED_VALUE"""),10)</f>
        <v>10</v>
      </c>
      <c r="M325" s="70">
        <f ca="1">IFERROR(__xludf.DUMMYFUNCTION("""COMPUTED_VALUE"""),21)</f>
        <v>21</v>
      </c>
      <c r="N325" s="72"/>
      <c r="O325" s="72"/>
      <c r="P325" s="72"/>
      <c r="Q325" s="72"/>
      <c r="R325" s="72"/>
      <c r="S325" s="72"/>
      <c r="T325" s="72"/>
      <c r="U325" s="72"/>
      <c r="V325" s="72"/>
      <c r="W325" s="72"/>
      <c r="X325" s="72"/>
      <c r="Y325" s="72"/>
      <c r="Z325" s="72"/>
    </row>
    <row r="326" spans="1:26" ht="13">
      <c r="A326" s="70">
        <f ca="1">IFERROR(__xludf.DUMMYFUNCTION("""COMPUTED_VALUE"""),3)</f>
        <v>3</v>
      </c>
      <c r="B326" s="71" t="str">
        <f ca="1">IFERROR(__xludf.DUMMYFUNCTION("""COMPUTED_VALUE"""),"I.E. LA DESPENSA")</f>
        <v>I.E. LA DESPENSA</v>
      </c>
      <c r="C326" s="70">
        <f ca="1">IFERROR(__xludf.DUMMYFUNCTION("""COMPUTED_VALUE"""),9)</f>
        <v>9</v>
      </c>
      <c r="D326" s="70">
        <f ca="1">IFERROR(__xludf.DUMMYFUNCTION("""COMPUTED_VALUE"""),0)</f>
        <v>0</v>
      </c>
      <c r="E326" s="70">
        <f ca="1">IFERROR(__xludf.DUMMYFUNCTION("""COMPUTED_VALUE"""),178)</f>
        <v>178</v>
      </c>
      <c r="F326" s="70">
        <f ca="1">IFERROR(__xludf.DUMMYFUNCTION("""COMPUTED_VALUE"""),58)</f>
        <v>58</v>
      </c>
      <c r="G326" s="70">
        <f ca="1">IFERROR(__xludf.DUMMYFUNCTION("""COMPUTED_VALUE"""),68)</f>
        <v>68</v>
      </c>
      <c r="H326" s="70">
        <f ca="1">IFERROR(__xludf.DUMMYFUNCTION("""COMPUTED_VALUE"""),1)</f>
        <v>1</v>
      </c>
      <c r="I326" s="70">
        <f ca="1">IFERROR(__xludf.DUMMYFUNCTION("""COMPUTED_VALUE"""),10)</f>
        <v>10</v>
      </c>
      <c r="J326" s="70">
        <f ca="1">IFERROR(__xludf.DUMMYFUNCTION("""COMPUTED_VALUE"""),178)</f>
        <v>178</v>
      </c>
      <c r="K326" s="70">
        <f ca="1">IFERROR(__xludf.DUMMYFUNCTION("""COMPUTED_VALUE"""),25)</f>
        <v>25</v>
      </c>
      <c r="L326" s="70">
        <f ca="1">IFERROR(__xludf.DUMMYFUNCTION("""COMPUTED_VALUE"""),10)</f>
        <v>10</v>
      </c>
      <c r="M326" s="70">
        <f ca="1">IFERROR(__xludf.DUMMYFUNCTION("""COMPUTED_VALUE"""),6)</f>
        <v>6</v>
      </c>
      <c r="N326" s="72"/>
      <c r="O326" s="72"/>
      <c r="P326" s="72"/>
      <c r="Q326" s="72"/>
      <c r="R326" s="72"/>
      <c r="S326" s="72"/>
      <c r="T326" s="72"/>
      <c r="U326" s="72"/>
      <c r="V326" s="72"/>
      <c r="W326" s="72"/>
      <c r="X326" s="72"/>
      <c r="Y326" s="72"/>
      <c r="Z326" s="72"/>
    </row>
    <row r="327" spans="1:26" ht="13">
      <c r="A327" s="70">
        <f ca="1">IFERROR(__xludf.DUMMYFUNCTION("""COMPUTED_VALUE"""),3)</f>
        <v>3</v>
      </c>
      <c r="B327" s="71" t="str">
        <f ca="1">IFERROR(__xludf.DUMMYFUNCTION("""COMPUTED_VALUE"""),"I.E. MANUELA BELTRAN")</f>
        <v>I.E. MANUELA BELTRAN</v>
      </c>
      <c r="C327" s="70">
        <f ca="1">IFERROR(__xludf.DUMMYFUNCTION("""COMPUTED_VALUE"""),1)</f>
        <v>1</v>
      </c>
      <c r="D327" s="70">
        <f ca="1">IFERROR(__xludf.DUMMYFUNCTION("""COMPUTED_VALUE"""),0)</f>
        <v>0</v>
      </c>
      <c r="E327" s="70">
        <f ca="1">IFERROR(__xludf.DUMMYFUNCTION("""COMPUTED_VALUE"""),187)</f>
        <v>187</v>
      </c>
      <c r="F327" s="70">
        <f ca="1">IFERROR(__xludf.DUMMYFUNCTION("""COMPUTED_VALUE"""),57)</f>
        <v>57</v>
      </c>
      <c r="G327" s="70">
        <f ca="1">IFERROR(__xludf.DUMMYFUNCTION("""COMPUTED_VALUE"""),73)</f>
        <v>73</v>
      </c>
      <c r="H327" s="70">
        <f ca="1">IFERROR(__xludf.DUMMYFUNCTION("""COMPUTED_VALUE"""),3)</f>
        <v>3</v>
      </c>
      <c r="I327" s="70">
        <f ca="1">IFERROR(__xludf.DUMMYFUNCTION("""COMPUTED_VALUE"""),10)</f>
        <v>10</v>
      </c>
      <c r="J327" s="70">
        <f ca="1">IFERROR(__xludf.DUMMYFUNCTION("""COMPUTED_VALUE"""),187)</f>
        <v>187</v>
      </c>
      <c r="K327" s="70">
        <f ca="1">IFERROR(__xludf.DUMMYFUNCTION("""COMPUTED_VALUE"""),24)</f>
        <v>24</v>
      </c>
      <c r="L327" s="70">
        <f ca="1">IFERROR(__xludf.DUMMYFUNCTION("""COMPUTED_VALUE"""),11)</f>
        <v>11</v>
      </c>
      <c r="M327" s="70">
        <f ca="1">IFERROR(__xludf.DUMMYFUNCTION("""COMPUTED_VALUE"""),9)</f>
        <v>9</v>
      </c>
      <c r="N327" s="72"/>
      <c r="O327" s="72"/>
      <c r="P327" s="72"/>
      <c r="Q327" s="72"/>
      <c r="R327" s="72"/>
      <c r="S327" s="72"/>
      <c r="T327" s="72"/>
      <c r="U327" s="72"/>
      <c r="V327" s="72"/>
      <c r="W327" s="72"/>
      <c r="X327" s="72"/>
      <c r="Y327" s="72"/>
      <c r="Z327" s="72"/>
    </row>
    <row r="328" spans="1:26" ht="13">
      <c r="A328" s="70">
        <f ca="1">IFERROR(__xludf.DUMMYFUNCTION("""COMPUTED_VALUE"""),3)</f>
        <v>3</v>
      </c>
      <c r="B328" s="71" t="str">
        <f ca="1">IFERROR(__xludf.DUMMYFUNCTION("""COMPUTED_VALUE"""),"I.E. MANUELA BELTRAN")</f>
        <v>I.E. MANUELA BELTRAN</v>
      </c>
      <c r="C328" s="70">
        <f ca="1">IFERROR(__xludf.DUMMYFUNCTION("""COMPUTED_VALUE"""),2)</f>
        <v>2</v>
      </c>
      <c r="D328" s="70">
        <f ca="1">IFERROR(__xludf.DUMMYFUNCTION("""COMPUTED_VALUE"""),0)</f>
        <v>0</v>
      </c>
      <c r="E328" s="70">
        <f ca="1">IFERROR(__xludf.DUMMYFUNCTION("""COMPUTED_VALUE"""),144)</f>
        <v>144</v>
      </c>
      <c r="F328" s="70">
        <f ca="1">IFERROR(__xludf.DUMMYFUNCTION("""COMPUTED_VALUE"""),49)</f>
        <v>49</v>
      </c>
      <c r="G328" s="70">
        <f ca="1">IFERROR(__xludf.DUMMYFUNCTION("""COMPUTED_VALUE"""),46)</f>
        <v>46</v>
      </c>
      <c r="H328" s="70">
        <f ca="1">IFERROR(__xludf.DUMMYFUNCTION("""COMPUTED_VALUE"""),1)</f>
        <v>1</v>
      </c>
      <c r="I328" s="70">
        <f ca="1">IFERROR(__xludf.DUMMYFUNCTION("""COMPUTED_VALUE"""),4)</f>
        <v>4</v>
      </c>
      <c r="J328" s="70">
        <f ca="1">IFERROR(__xludf.DUMMYFUNCTION("""COMPUTED_VALUE"""),144)</f>
        <v>144</v>
      </c>
      <c r="K328" s="70">
        <f ca="1">IFERROR(__xludf.DUMMYFUNCTION("""COMPUTED_VALUE"""),23)</f>
        <v>23</v>
      </c>
      <c r="L328" s="70">
        <f ca="1">IFERROR(__xludf.DUMMYFUNCTION("""COMPUTED_VALUE"""),3)</f>
        <v>3</v>
      </c>
      <c r="M328" s="70">
        <f ca="1">IFERROR(__xludf.DUMMYFUNCTION("""COMPUTED_VALUE"""),18)</f>
        <v>18</v>
      </c>
      <c r="N328" s="72"/>
      <c r="O328" s="72"/>
      <c r="P328" s="72"/>
      <c r="Q328" s="72"/>
      <c r="R328" s="72"/>
      <c r="S328" s="72"/>
      <c r="T328" s="72"/>
      <c r="U328" s="72"/>
      <c r="V328" s="72"/>
      <c r="W328" s="72"/>
      <c r="X328" s="72"/>
      <c r="Y328" s="72"/>
      <c r="Z328" s="72"/>
    </row>
    <row r="329" spans="1:26" ht="13">
      <c r="A329" s="70">
        <f ca="1">IFERROR(__xludf.DUMMYFUNCTION("""COMPUTED_VALUE"""),3)</f>
        <v>3</v>
      </c>
      <c r="B329" s="71" t="str">
        <f ca="1">IFERROR(__xludf.DUMMYFUNCTION("""COMPUTED_VALUE"""),"I.E. MANUELA BELTRAN")</f>
        <v>I.E. MANUELA BELTRAN</v>
      </c>
      <c r="C329" s="70">
        <f ca="1">IFERROR(__xludf.DUMMYFUNCTION("""COMPUTED_VALUE"""),3)</f>
        <v>3</v>
      </c>
      <c r="D329" s="70">
        <f ca="1">IFERROR(__xludf.DUMMYFUNCTION("""COMPUTED_VALUE"""),0)</f>
        <v>0</v>
      </c>
      <c r="E329" s="70">
        <f ca="1">IFERROR(__xludf.DUMMYFUNCTION("""COMPUTED_VALUE"""),179)</f>
        <v>179</v>
      </c>
      <c r="F329" s="70">
        <f ca="1">IFERROR(__xludf.DUMMYFUNCTION("""COMPUTED_VALUE"""),55)</f>
        <v>55</v>
      </c>
      <c r="G329" s="70">
        <f ca="1">IFERROR(__xludf.DUMMYFUNCTION("""COMPUTED_VALUE"""),69)</f>
        <v>69</v>
      </c>
      <c r="H329" s="70">
        <f ca="1">IFERROR(__xludf.DUMMYFUNCTION("""COMPUTED_VALUE"""),4)</f>
        <v>4</v>
      </c>
      <c r="I329" s="70">
        <f ca="1">IFERROR(__xludf.DUMMYFUNCTION("""COMPUTED_VALUE"""),6)</f>
        <v>6</v>
      </c>
      <c r="J329" s="70">
        <f ca="1">IFERROR(__xludf.DUMMYFUNCTION("""COMPUTED_VALUE"""),179)</f>
        <v>179</v>
      </c>
      <c r="K329" s="70">
        <f ca="1">IFERROR(__xludf.DUMMYFUNCTION("""COMPUTED_VALUE"""),34)</f>
        <v>34</v>
      </c>
      <c r="L329" s="70">
        <f ca="1">IFERROR(__xludf.DUMMYFUNCTION("""COMPUTED_VALUE"""),9)</f>
        <v>9</v>
      </c>
      <c r="M329" s="70">
        <f ca="1">IFERROR(__xludf.DUMMYFUNCTION("""COMPUTED_VALUE"""),2)</f>
        <v>2</v>
      </c>
      <c r="N329" s="72"/>
      <c r="O329" s="72"/>
      <c r="P329" s="72"/>
      <c r="Q329" s="72"/>
      <c r="R329" s="72"/>
      <c r="S329" s="72"/>
      <c r="T329" s="72"/>
      <c r="U329" s="72"/>
      <c r="V329" s="72"/>
      <c r="W329" s="72"/>
      <c r="X329" s="72"/>
      <c r="Y329" s="72"/>
      <c r="Z329" s="72"/>
    </row>
    <row r="330" spans="1:26" ht="13">
      <c r="A330" s="70">
        <f ca="1">IFERROR(__xludf.DUMMYFUNCTION("""COMPUTED_VALUE"""),3)</f>
        <v>3</v>
      </c>
      <c r="B330" s="71" t="str">
        <f ca="1">IFERROR(__xludf.DUMMYFUNCTION("""COMPUTED_VALUE"""),"I.E. MANUELA BELTRAN")</f>
        <v>I.E. MANUELA BELTRAN</v>
      </c>
      <c r="C330" s="70">
        <f ca="1">IFERROR(__xludf.DUMMYFUNCTION("""COMPUTED_VALUE"""),4)</f>
        <v>4</v>
      </c>
      <c r="D330" s="70">
        <f ca="1">IFERROR(__xludf.DUMMYFUNCTION("""COMPUTED_VALUE"""),0)</f>
        <v>0</v>
      </c>
      <c r="E330" s="70">
        <f ca="1">IFERROR(__xludf.DUMMYFUNCTION("""COMPUTED_VALUE"""),188)</f>
        <v>188</v>
      </c>
      <c r="F330" s="70">
        <f ca="1">IFERROR(__xludf.DUMMYFUNCTION("""COMPUTED_VALUE"""),58)</f>
        <v>58</v>
      </c>
      <c r="G330" s="70">
        <f ca="1">IFERROR(__xludf.DUMMYFUNCTION("""COMPUTED_VALUE"""),73)</f>
        <v>73</v>
      </c>
      <c r="H330" s="70">
        <f ca="1">IFERROR(__xludf.DUMMYFUNCTION("""COMPUTED_VALUE"""),2)</f>
        <v>2</v>
      </c>
      <c r="I330" s="70">
        <f ca="1">IFERROR(__xludf.DUMMYFUNCTION("""COMPUTED_VALUE"""),16)</f>
        <v>16</v>
      </c>
      <c r="J330" s="70">
        <f ca="1">IFERROR(__xludf.DUMMYFUNCTION("""COMPUTED_VALUE"""),188)</f>
        <v>188</v>
      </c>
      <c r="K330" s="70">
        <f ca="1">IFERROR(__xludf.DUMMYFUNCTION("""COMPUTED_VALUE"""),27)</f>
        <v>27</v>
      </c>
      <c r="L330" s="70">
        <f ca="1">IFERROR(__xludf.DUMMYFUNCTION("""COMPUTED_VALUE"""),6)</f>
        <v>6</v>
      </c>
      <c r="M330" s="70">
        <f ca="1">IFERROR(__xludf.DUMMYFUNCTION("""COMPUTED_VALUE"""),6)</f>
        <v>6</v>
      </c>
      <c r="N330" s="72"/>
      <c r="O330" s="72"/>
      <c r="P330" s="72"/>
      <c r="Q330" s="72"/>
      <c r="R330" s="72"/>
      <c r="S330" s="72"/>
      <c r="T330" s="72"/>
      <c r="U330" s="72"/>
      <c r="V330" s="72"/>
      <c r="W330" s="72"/>
      <c r="X330" s="72"/>
      <c r="Y330" s="72"/>
      <c r="Z330" s="72"/>
    </row>
    <row r="331" spans="1:26" ht="13">
      <c r="A331" s="70">
        <f ca="1">IFERROR(__xludf.DUMMYFUNCTION("""COMPUTED_VALUE"""),3)</f>
        <v>3</v>
      </c>
      <c r="B331" s="71" t="str">
        <f ca="1">IFERROR(__xludf.DUMMYFUNCTION("""COMPUTED_VALUE"""),"I.E. MANUELA BELTRAN")</f>
        <v>I.E. MANUELA BELTRAN</v>
      </c>
      <c r="C331" s="70">
        <f ca="1">IFERROR(__xludf.DUMMYFUNCTION("""COMPUTED_VALUE"""),5)</f>
        <v>5</v>
      </c>
      <c r="D331" s="70">
        <f ca="1">IFERROR(__xludf.DUMMYFUNCTION("""COMPUTED_VALUE"""),0)</f>
        <v>0</v>
      </c>
      <c r="E331" s="70">
        <f ca="1">IFERROR(__xludf.DUMMYFUNCTION("""COMPUTED_VALUE"""),160)</f>
        <v>160</v>
      </c>
      <c r="F331" s="70">
        <f ca="1">IFERROR(__xludf.DUMMYFUNCTION("""COMPUTED_VALUE"""),47)</f>
        <v>47</v>
      </c>
      <c r="G331" s="70">
        <f ca="1">IFERROR(__xludf.DUMMYFUNCTION("""COMPUTED_VALUE"""),48)</f>
        <v>48</v>
      </c>
      <c r="H331" s="70">
        <f ca="1">IFERROR(__xludf.DUMMYFUNCTION("""COMPUTED_VALUE"""),0)</f>
        <v>0</v>
      </c>
      <c r="I331" s="70">
        <f ca="1">IFERROR(__xludf.DUMMYFUNCTION("""COMPUTED_VALUE"""),14)</f>
        <v>14</v>
      </c>
      <c r="J331" s="70">
        <f ca="1">IFERROR(__xludf.DUMMYFUNCTION("""COMPUTED_VALUE"""),160)</f>
        <v>160</v>
      </c>
      <c r="K331" s="70">
        <f ca="1">IFERROR(__xludf.DUMMYFUNCTION("""COMPUTED_VALUE"""),41)</f>
        <v>41</v>
      </c>
      <c r="L331" s="70">
        <f ca="1">IFERROR(__xludf.DUMMYFUNCTION("""COMPUTED_VALUE"""),9)</f>
        <v>9</v>
      </c>
      <c r="M331" s="70">
        <f ca="1">IFERROR(__xludf.DUMMYFUNCTION("""COMPUTED_VALUE"""),1)</f>
        <v>1</v>
      </c>
      <c r="N331" s="72"/>
      <c r="O331" s="72"/>
      <c r="P331" s="72"/>
      <c r="Q331" s="72"/>
      <c r="R331" s="72"/>
      <c r="S331" s="72"/>
      <c r="T331" s="72"/>
      <c r="U331" s="72"/>
      <c r="V331" s="72"/>
      <c r="W331" s="72"/>
      <c r="X331" s="72"/>
      <c r="Y331" s="72"/>
      <c r="Z331" s="72"/>
    </row>
    <row r="332" spans="1:26" ht="13">
      <c r="A332" s="70">
        <f ca="1">IFERROR(__xludf.DUMMYFUNCTION("""COMPUTED_VALUE"""),3)</f>
        <v>3</v>
      </c>
      <c r="B332" s="71" t="str">
        <f ca="1">IFERROR(__xludf.DUMMYFUNCTION("""COMPUTED_VALUE"""),"I.E. MANUELA BELTRAN")</f>
        <v>I.E. MANUELA BELTRAN</v>
      </c>
      <c r="C332" s="70">
        <f ca="1">IFERROR(__xludf.DUMMYFUNCTION("""COMPUTED_VALUE"""),6)</f>
        <v>6</v>
      </c>
      <c r="D332" s="70">
        <f ca="1">IFERROR(__xludf.DUMMYFUNCTION("""COMPUTED_VALUE"""),0)</f>
        <v>0</v>
      </c>
      <c r="E332" s="70">
        <f ca="1">IFERROR(__xludf.DUMMYFUNCTION("""COMPUTED_VALUE"""),175)</f>
        <v>175</v>
      </c>
      <c r="F332" s="70">
        <f ca="1">IFERROR(__xludf.DUMMYFUNCTION("""COMPUTED_VALUE"""),51)</f>
        <v>51</v>
      </c>
      <c r="G332" s="70">
        <f ca="1">IFERROR(__xludf.DUMMYFUNCTION("""COMPUTED_VALUE"""),71)</f>
        <v>71</v>
      </c>
      <c r="H332" s="70">
        <f ca="1">IFERROR(__xludf.DUMMYFUNCTION("""COMPUTED_VALUE"""),2)</f>
        <v>2</v>
      </c>
      <c r="I332" s="70">
        <f ca="1">IFERROR(__xludf.DUMMYFUNCTION("""COMPUTED_VALUE"""),7)</f>
        <v>7</v>
      </c>
      <c r="J332" s="70">
        <f ca="1">IFERROR(__xludf.DUMMYFUNCTION("""COMPUTED_VALUE"""),174)</f>
        <v>174</v>
      </c>
      <c r="K332" s="70">
        <f ca="1">IFERROR(__xludf.DUMMYFUNCTION("""COMPUTED_VALUE"""),32)</f>
        <v>32</v>
      </c>
      <c r="L332" s="70">
        <f ca="1">IFERROR(__xludf.DUMMYFUNCTION("""COMPUTED_VALUE"""),7)</f>
        <v>7</v>
      </c>
      <c r="M332" s="70">
        <f ca="1">IFERROR(__xludf.DUMMYFUNCTION("""COMPUTED_VALUE"""),4)</f>
        <v>4</v>
      </c>
      <c r="N332" s="72"/>
      <c r="O332" s="72"/>
      <c r="P332" s="72"/>
      <c r="Q332" s="72"/>
      <c r="R332" s="72"/>
      <c r="S332" s="72"/>
      <c r="T332" s="72"/>
      <c r="U332" s="72"/>
      <c r="V332" s="72"/>
      <c r="W332" s="72"/>
      <c r="X332" s="72"/>
      <c r="Y332" s="72"/>
      <c r="Z332" s="72"/>
    </row>
    <row r="333" spans="1:26" ht="13">
      <c r="A333" s="70">
        <f ca="1">IFERROR(__xludf.DUMMYFUNCTION("""COMPUTED_VALUE"""),3)</f>
        <v>3</v>
      </c>
      <c r="B333" s="71" t="str">
        <f ca="1">IFERROR(__xludf.DUMMYFUNCTION("""COMPUTED_VALUE"""),"I.E. MANUELA BELTRAN")</f>
        <v>I.E. MANUELA BELTRAN</v>
      </c>
      <c r="C333" s="70">
        <f ca="1">IFERROR(__xludf.DUMMYFUNCTION("""COMPUTED_VALUE"""),7)</f>
        <v>7</v>
      </c>
      <c r="D333" s="70">
        <f ca="1">IFERROR(__xludf.DUMMYFUNCTION("""COMPUTED_VALUE"""),0)</f>
        <v>0</v>
      </c>
      <c r="E333" s="70">
        <f ca="1">IFERROR(__xludf.DUMMYFUNCTION("""COMPUTED_VALUE"""),163)</f>
        <v>163</v>
      </c>
      <c r="F333" s="70">
        <f ca="1">IFERROR(__xludf.DUMMYFUNCTION("""COMPUTED_VALUE"""),53)</f>
        <v>53</v>
      </c>
      <c r="G333" s="70">
        <f ca="1">IFERROR(__xludf.DUMMYFUNCTION("""COMPUTED_VALUE"""),60)</f>
        <v>60</v>
      </c>
      <c r="H333" s="70">
        <f ca="1">IFERROR(__xludf.DUMMYFUNCTION("""COMPUTED_VALUE"""),0)</f>
        <v>0</v>
      </c>
      <c r="I333" s="70">
        <f ca="1">IFERROR(__xludf.DUMMYFUNCTION("""COMPUTED_VALUE"""),16)</f>
        <v>16</v>
      </c>
      <c r="J333" s="70">
        <f ca="1">IFERROR(__xludf.DUMMYFUNCTION("""COMPUTED_VALUE"""),163)</f>
        <v>163</v>
      </c>
      <c r="K333" s="70">
        <f ca="1">IFERROR(__xludf.DUMMYFUNCTION("""COMPUTED_VALUE"""),26)</f>
        <v>26</v>
      </c>
      <c r="L333" s="70">
        <f ca="1">IFERROR(__xludf.DUMMYFUNCTION("""COMPUTED_VALUE"""),5)</f>
        <v>5</v>
      </c>
      <c r="M333" s="70">
        <f ca="1">IFERROR(__xludf.DUMMYFUNCTION("""COMPUTED_VALUE"""),3)</f>
        <v>3</v>
      </c>
      <c r="N333" s="72"/>
      <c r="O333" s="72"/>
      <c r="P333" s="72"/>
      <c r="Q333" s="72"/>
      <c r="R333" s="72"/>
      <c r="S333" s="72"/>
      <c r="T333" s="72"/>
      <c r="U333" s="72"/>
      <c r="V333" s="72"/>
      <c r="W333" s="72"/>
      <c r="X333" s="72"/>
      <c r="Y333" s="72"/>
      <c r="Z333" s="72"/>
    </row>
    <row r="334" spans="1:26" ht="13">
      <c r="A334" s="70">
        <f ca="1">IFERROR(__xludf.DUMMYFUNCTION("""COMPUTED_VALUE"""),3)</f>
        <v>3</v>
      </c>
      <c r="B334" s="71" t="str">
        <f ca="1">IFERROR(__xludf.DUMMYFUNCTION("""COMPUTED_VALUE"""),"I.E. MANUELA BELTRAN")</f>
        <v>I.E. MANUELA BELTRAN</v>
      </c>
      <c r="C334" s="70">
        <f ca="1">IFERROR(__xludf.DUMMYFUNCTION("""COMPUTED_VALUE"""),8)</f>
        <v>8</v>
      </c>
      <c r="D334" s="70">
        <f ca="1">IFERROR(__xludf.DUMMYFUNCTION("""COMPUTED_VALUE"""),0)</f>
        <v>0</v>
      </c>
      <c r="E334" s="70">
        <f ca="1">IFERROR(__xludf.DUMMYFUNCTION("""COMPUTED_VALUE"""),84)</f>
        <v>84</v>
      </c>
      <c r="F334" s="70">
        <f ca="1">IFERROR(__xludf.DUMMYFUNCTION("""COMPUTED_VALUE"""),22)</f>
        <v>22</v>
      </c>
      <c r="G334" s="70">
        <f ca="1">IFERROR(__xludf.DUMMYFUNCTION("""COMPUTED_VALUE"""),29)</f>
        <v>29</v>
      </c>
      <c r="H334" s="70">
        <f ca="1">IFERROR(__xludf.DUMMYFUNCTION("""COMPUTED_VALUE"""),0)</f>
        <v>0</v>
      </c>
      <c r="I334" s="70">
        <f ca="1">IFERROR(__xludf.DUMMYFUNCTION("""COMPUTED_VALUE"""),13)</f>
        <v>13</v>
      </c>
      <c r="J334" s="70">
        <f ca="1">IFERROR(__xludf.DUMMYFUNCTION("""COMPUTED_VALUE"""),84)</f>
        <v>84</v>
      </c>
      <c r="K334" s="70">
        <f ca="1">IFERROR(__xludf.DUMMYFUNCTION("""COMPUTED_VALUE"""),16)</f>
        <v>16</v>
      </c>
      <c r="L334" s="70">
        <f ca="1">IFERROR(__xludf.DUMMYFUNCTION("""COMPUTED_VALUE"""),3)</f>
        <v>3</v>
      </c>
      <c r="M334" s="70">
        <f ca="1">IFERROR(__xludf.DUMMYFUNCTION("""COMPUTED_VALUE"""),1)</f>
        <v>1</v>
      </c>
      <c r="N334" s="72"/>
      <c r="O334" s="72"/>
      <c r="P334" s="72"/>
      <c r="Q334" s="72"/>
      <c r="R334" s="72"/>
      <c r="S334" s="72"/>
      <c r="T334" s="72"/>
      <c r="U334" s="72"/>
      <c r="V334" s="72"/>
      <c r="W334" s="72"/>
      <c r="X334" s="72"/>
      <c r="Y334" s="72"/>
      <c r="Z334" s="72"/>
    </row>
    <row r="335" spans="1:26" ht="13">
      <c r="A335" s="70">
        <f ca="1">IFERROR(__xludf.DUMMYFUNCTION("""COMPUTED_VALUE"""),3)</f>
        <v>3</v>
      </c>
      <c r="B335" s="71" t="str">
        <f ca="1">IFERROR(__xludf.DUMMYFUNCTION("""COMPUTED_VALUE"""),"I.E. LEON XIII")</f>
        <v>I.E. LEON XIII</v>
      </c>
      <c r="C335" s="70">
        <f ca="1">IFERROR(__xludf.DUMMYFUNCTION("""COMPUTED_VALUE"""),1)</f>
        <v>1</v>
      </c>
      <c r="D335" s="70">
        <f ca="1">IFERROR(__xludf.DUMMYFUNCTION("""COMPUTED_VALUE"""),360)</f>
        <v>360</v>
      </c>
      <c r="E335" s="70">
        <f ca="1">IFERROR(__xludf.DUMMYFUNCTION("""COMPUTED_VALUE"""),169)</f>
        <v>169</v>
      </c>
      <c r="F335" s="70">
        <f ca="1">IFERROR(__xludf.DUMMYFUNCTION("""COMPUTED_VALUE"""),64)</f>
        <v>64</v>
      </c>
      <c r="G335" s="70">
        <f ca="1">IFERROR(__xludf.DUMMYFUNCTION("""COMPUTED_VALUE"""),44)</f>
        <v>44</v>
      </c>
      <c r="H335" s="70">
        <f ca="1">IFERROR(__xludf.DUMMYFUNCTION("""COMPUTED_VALUE"""),0)</f>
        <v>0</v>
      </c>
      <c r="I335" s="70">
        <f ca="1">IFERROR(__xludf.DUMMYFUNCTION("""COMPUTED_VALUE"""),12)</f>
        <v>12</v>
      </c>
      <c r="J335" s="70">
        <f ca="1">IFERROR(__xludf.DUMMYFUNCTION("""COMPUTED_VALUE"""),169)</f>
        <v>169</v>
      </c>
      <c r="K335" s="70">
        <f ca="1">IFERROR(__xludf.DUMMYFUNCTION("""COMPUTED_VALUE"""),16)</f>
        <v>16</v>
      </c>
      <c r="L335" s="70">
        <f ca="1">IFERROR(__xludf.DUMMYFUNCTION("""COMPUTED_VALUE"""),8)</f>
        <v>8</v>
      </c>
      <c r="M335" s="70">
        <f ca="1">IFERROR(__xludf.DUMMYFUNCTION("""COMPUTED_VALUE"""),25)</f>
        <v>25</v>
      </c>
      <c r="N335" s="72"/>
      <c r="O335" s="72"/>
      <c r="P335" s="72"/>
      <c r="Q335" s="72"/>
      <c r="R335" s="72"/>
      <c r="S335" s="72"/>
      <c r="T335" s="72"/>
      <c r="U335" s="72"/>
      <c r="V335" s="72"/>
      <c r="W335" s="72"/>
      <c r="X335" s="72"/>
      <c r="Y335" s="72"/>
      <c r="Z335" s="72"/>
    </row>
    <row r="336" spans="1:26" ht="13">
      <c r="A336" s="70">
        <f ca="1">IFERROR(__xludf.DUMMYFUNCTION("""COMPUTED_VALUE"""),3)</f>
        <v>3</v>
      </c>
      <c r="B336" s="71" t="str">
        <f ca="1">IFERROR(__xludf.DUMMYFUNCTION("""COMPUTED_VALUE"""),"I.E. LEON XIII")</f>
        <v>I.E. LEON XIII</v>
      </c>
      <c r="C336" s="70">
        <f ca="1">IFERROR(__xludf.DUMMYFUNCTION("""COMPUTED_VALUE"""),2)</f>
        <v>2</v>
      </c>
      <c r="D336" s="70">
        <f ca="1">IFERROR(__xludf.DUMMYFUNCTION("""COMPUTED_VALUE"""),360)</f>
        <v>360</v>
      </c>
      <c r="E336" s="70">
        <f ca="1">IFERROR(__xludf.DUMMYFUNCTION("""COMPUTED_VALUE"""),194)</f>
        <v>194</v>
      </c>
      <c r="F336" s="70">
        <f ca="1">IFERROR(__xludf.DUMMYFUNCTION("""COMPUTED_VALUE"""),75)</f>
        <v>75</v>
      </c>
      <c r="G336" s="70">
        <f ca="1">IFERROR(__xludf.DUMMYFUNCTION("""COMPUTED_VALUE"""),72)</f>
        <v>72</v>
      </c>
      <c r="H336" s="70">
        <f ca="1">IFERROR(__xludf.DUMMYFUNCTION("""COMPUTED_VALUE"""),2)</f>
        <v>2</v>
      </c>
      <c r="I336" s="70">
        <f ca="1">IFERROR(__xludf.DUMMYFUNCTION("""COMPUTED_VALUE"""),8)</f>
        <v>8</v>
      </c>
      <c r="J336" s="70">
        <f ca="1">IFERROR(__xludf.DUMMYFUNCTION("""COMPUTED_VALUE"""),194)</f>
        <v>194</v>
      </c>
      <c r="K336" s="70">
        <f ca="1">IFERROR(__xludf.DUMMYFUNCTION("""COMPUTED_VALUE"""),14)</f>
        <v>14</v>
      </c>
      <c r="L336" s="70">
        <f ca="1">IFERROR(__xludf.DUMMYFUNCTION("""COMPUTED_VALUE"""),6)</f>
        <v>6</v>
      </c>
      <c r="M336" s="70">
        <f ca="1">IFERROR(__xludf.DUMMYFUNCTION("""COMPUTED_VALUE"""),17)</f>
        <v>17</v>
      </c>
      <c r="N336" s="72"/>
      <c r="O336" s="72"/>
      <c r="P336" s="72"/>
      <c r="Q336" s="72"/>
      <c r="R336" s="72"/>
      <c r="S336" s="72"/>
      <c r="T336" s="72"/>
      <c r="U336" s="72"/>
      <c r="V336" s="72"/>
      <c r="W336" s="72"/>
      <c r="X336" s="72"/>
      <c r="Y336" s="72"/>
      <c r="Z336" s="72"/>
    </row>
    <row r="337" spans="1:26" ht="13">
      <c r="A337" s="70">
        <f ca="1">IFERROR(__xludf.DUMMYFUNCTION("""COMPUTED_VALUE"""),3)</f>
        <v>3</v>
      </c>
      <c r="B337" s="71" t="str">
        <f ca="1">IFERROR(__xludf.DUMMYFUNCTION("""COMPUTED_VALUE"""),"I.E. LEON XIII")</f>
        <v>I.E. LEON XIII</v>
      </c>
      <c r="C337" s="70">
        <f ca="1">IFERROR(__xludf.DUMMYFUNCTION("""COMPUTED_VALUE"""),3)</f>
        <v>3</v>
      </c>
      <c r="D337" s="70">
        <f ca="1">IFERROR(__xludf.DUMMYFUNCTION("""COMPUTED_VALUE"""),0)</f>
        <v>0</v>
      </c>
      <c r="E337" s="70">
        <f ca="1">IFERROR(__xludf.DUMMYFUNCTION("""COMPUTED_VALUE"""),189)</f>
        <v>189</v>
      </c>
      <c r="F337" s="70">
        <f ca="1">IFERROR(__xludf.DUMMYFUNCTION("""COMPUTED_VALUE"""),77)</f>
        <v>77</v>
      </c>
      <c r="G337" s="70">
        <f ca="1">IFERROR(__xludf.DUMMYFUNCTION("""COMPUTED_VALUE"""),58)</f>
        <v>58</v>
      </c>
      <c r="H337" s="70">
        <f ca="1">IFERROR(__xludf.DUMMYFUNCTION("""COMPUTED_VALUE"""),1)</f>
        <v>1</v>
      </c>
      <c r="I337" s="70">
        <f ca="1">IFERROR(__xludf.DUMMYFUNCTION("""COMPUTED_VALUE"""),9)</f>
        <v>9</v>
      </c>
      <c r="J337" s="70">
        <f ca="1">IFERROR(__xludf.DUMMYFUNCTION("""COMPUTED_VALUE"""),188)</f>
        <v>188</v>
      </c>
      <c r="K337" s="70">
        <f ca="1">IFERROR(__xludf.DUMMYFUNCTION("""COMPUTED_VALUE"""),20)</f>
        <v>20</v>
      </c>
      <c r="L337" s="70">
        <f ca="1">IFERROR(__xludf.DUMMYFUNCTION("""COMPUTED_VALUE"""),5)</f>
        <v>5</v>
      </c>
      <c r="M337" s="70">
        <f ca="1">IFERROR(__xludf.DUMMYFUNCTION("""COMPUTED_VALUE"""),18)</f>
        <v>18</v>
      </c>
      <c r="N337" s="72"/>
      <c r="O337" s="72"/>
      <c r="P337" s="72"/>
      <c r="Q337" s="72"/>
      <c r="R337" s="72"/>
      <c r="S337" s="72"/>
      <c r="T337" s="72"/>
      <c r="U337" s="72"/>
      <c r="V337" s="72"/>
      <c r="W337" s="72"/>
      <c r="X337" s="72"/>
      <c r="Y337" s="72"/>
      <c r="Z337" s="72"/>
    </row>
    <row r="338" spans="1:26" ht="13">
      <c r="A338" s="70">
        <f ca="1">IFERROR(__xludf.DUMMYFUNCTION("""COMPUTED_VALUE"""),3)</f>
        <v>3</v>
      </c>
      <c r="B338" s="71" t="str">
        <f ca="1">IFERROR(__xludf.DUMMYFUNCTION("""COMPUTED_VALUE"""),"I.E. LEON XIII")</f>
        <v>I.E. LEON XIII</v>
      </c>
      <c r="C338" s="70">
        <f ca="1">IFERROR(__xludf.DUMMYFUNCTION("""COMPUTED_VALUE"""),4)</f>
        <v>4</v>
      </c>
      <c r="D338" s="70">
        <f ca="1">IFERROR(__xludf.DUMMYFUNCTION("""COMPUTED_VALUE"""),0)</f>
        <v>0</v>
      </c>
      <c r="E338" s="70">
        <f ca="1">IFERROR(__xludf.DUMMYFUNCTION("""COMPUTED_VALUE"""),194)</f>
        <v>194</v>
      </c>
      <c r="F338" s="70">
        <f ca="1">IFERROR(__xludf.DUMMYFUNCTION("""COMPUTED_VALUE"""),78)</f>
        <v>78</v>
      </c>
      <c r="G338" s="70">
        <f ca="1">IFERROR(__xludf.DUMMYFUNCTION("""COMPUTED_VALUE"""),68)</f>
        <v>68</v>
      </c>
      <c r="H338" s="70">
        <f ca="1">IFERROR(__xludf.DUMMYFUNCTION("""COMPUTED_VALUE"""),0)</f>
        <v>0</v>
      </c>
      <c r="I338" s="70">
        <f ca="1">IFERROR(__xludf.DUMMYFUNCTION("""COMPUTED_VALUE"""),10)</f>
        <v>10</v>
      </c>
      <c r="J338" s="70">
        <f ca="1">IFERROR(__xludf.DUMMYFUNCTION("""COMPUTED_VALUE"""),194)</f>
        <v>194</v>
      </c>
      <c r="K338" s="70">
        <f ca="1">IFERROR(__xludf.DUMMYFUNCTION("""COMPUTED_VALUE"""),20)</f>
        <v>20</v>
      </c>
      <c r="L338" s="70">
        <f ca="1">IFERROR(__xludf.DUMMYFUNCTION("""COMPUTED_VALUE"""),6)</f>
        <v>6</v>
      </c>
      <c r="M338" s="70">
        <f ca="1">IFERROR(__xludf.DUMMYFUNCTION("""COMPUTED_VALUE"""),12)</f>
        <v>12</v>
      </c>
      <c r="N338" s="72"/>
      <c r="O338" s="72"/>
      <c r="P338" s="72"/>
      <c r="Q338" s="72"/>
      <c r="R338" s="72"/>
      <c r="S338" s="72"/>
      <c r="T338" s="72"/>
      <c r="U338" s="72"/>
      <c r="V338" s="72"/>
      <c r="W338" s="72"/>
      <c r="X338" s="72"/>
      <c r="Y338" s="72"/>
      <c r="Z338" s="72"/>
    </row>
    <row r="339" spans="1:26" ht="13">
      <c r="A339" s="70">
        <f ca="1">IFERROR(__xludf.DUMMYFUNCTION("""COMPUTED_VALUE"""),3)</f>
        <v>3</v>
      </c>
      <c r="B339" s="71" t="str">
        <f ca="1">IFERROR(__xludf.DUMMYFUNCTION("""COMPUTED_VALUE"""),"I.E. LEON XIII")</f>
        <v>I.E. LEON XIII</v>
      </c>
      <c r="C339" s="70">
        <f ca="1">IFERROR(__xludf.DUMMYFUNCTION("""COMPUTED_VALUE"""),5)</f>
        <v>5</v>
      </c>
      <c r="D339" s="70">
        <f ca="1">IFERROR(__xludf.DUMMYFUNCTION("""COMPUTED_VALUE"""),360)</f>
        <v>360</v>
      </c>
      <c r="E339" s="70">
        <f ca="1">IFERROR(__xludf.DUMMYFUNCTION("""COMPUTED_VALUE"""),180)</f>
        <v>180</v>
      </c>
      <c r="F339" s="70">
        <f ca="1">IFERROR(__xludf.DUMMYFUNCTION("""COMPUTED_VALUE"""),65)</f>
        <v>65</v>
      </c>
      <c r="G339" s="70">
        <f ca="1">IFERROR(__xludf.DUMMYFUNCTION("""COMPUTED_VALUE"""),62)</f>
        <v>62</v>
      </c>
      <c r="H339" s="70">
        <f ca="1">IFERROR(__xludf.DUMMYFUNCTION("""COMPUTED_VALUE"""),0)</f>
        <v>0</v>
      </c>
      <c r="I339" s="70">
        <f ca="1">IFERROR(__xludf.DUMMYFUNCTION("""COMPUTED_VALUE"""),14)</f>
        <v>14</v>
      </c>
      <c r="J339" s="70">
        <f ca="1">IFERROR(__xludf.DUMMYFUNCTION("""COMPUTED_VALUE"""),179)</f>
        <v>179</v>
      </c>
      <c r="K339" s="70">
        <f ca="1">IFERROR(__xludf.DUMMYFUNCTION("""COMPUTED_VALUE"""),24)</f>
        <v>24</v>
      </c>
      <c r="L339" s="70">
        <f ca="1">IFERROR(__xludf.DUMMYFUNCTION("""COMPUTED_VALUE"""),5)</f>
        <v>5</v>
      </c>
      <c r="M339" s="70">
        <f ca="1">IFERROR(__xludf.DUMMYFUNCTION("""COMPUTED_VALUE"""),9)</f>
        <v>9</v>
      </c>
      <c r="N339" s="72"/>
      <c r="O339" s="72"/>
      <c r="P339" s="72"/>
      <c r="Q339" s="72"/>
      <c r="R339" s="72"/>
      <c r="S339" s="72"/>
      <c r="T339" s="72"/>
      <c r="U339" s="72"/>
      <c r="V339" s="72"/>
      <c r="W339" s="72"/>
      <c r="X339" s="72"/>
      <c r="Y339" s="72"/>
      <c r="Z339" s="72"/>
    </row>
    <row r="340" spans="1:26" ht="13">
      <c r="A340" s="70">
        <f ca="1">IFERROR(__xludf.DUMMYFUNCTION("""COMPUTED_VALUE"""),3)</f>
        <v>3</v>
      </c>
      <c r="B340" s="71" t="str">
        <f ca="1">IFERROR(__xludf.DUMMYFUNCTION("""COMPUTED_VALUE"""),"I.E. LEON XIII")</f>
        <v>I.E. LEON XIII</v>
      </c>
      <c r="C340" s="70">
        <f ca="1">IFERROR(__xludf.DUMMYFUNCTION("""COMPUTED_VALUE"""),6)</f>
        <v>6</v>
      </c>
      <c r="D340" s="70">
        <f ca="1">IFERROR(__xludf.DUMMYFUNCTION("""COMPUTED_VALUE"""),360)</f>
        <v>360</v>
      </c>
      <c r="E340" s="70">
        <f ca="1">IFERROR(__xludf.DUMMYFUNCTION("""COMPUTED_VALUE"""),177)</f>
        <v>177</v>
      </c>
      <c r="F340" s="70">
        <f ca="1">IFERROR(__xludf.DUMMYFUNCTION("""COMPUTED_VALUE"""),75)</f>
        <v>75</v>
      </c>
      <c r="G340" s="70">
        <f ca="1">IFERROR(__xludf.DUMMYFUNCTION("""COMPUTED_VALUE"""),62)</f>
        <v>62</v>
      </c>
      <c r="H340" s="70">
        <f ca="1">IFERROR(__xludf.DUMMYFUNCTION("""COMPUTED_VALUE"""),0)</f>
        <v>0</v>
      </c>
      <c r="I340" s="70">
        <f ca="1">IFERROR(__xludf.DUMMYFUNCTION("""COMPUTED_VALUE"""),7)</f>
        <v>7</v>
      </c>
      <c r="J340" s="70">
        <f ca="1">IFERROR(__xludf.DUMMYFUNCTION("""COMPUTED_VALUE"""),177)</f>
        <v>177</v>
      </c>
      <c r="K340" s="70">
        <f ca="1">IFERROR(__xludf.DUMMYFUNCTION("""COMPUTED_VALUE"""),16)</f>
        <v>16</v>
      </c>
      <c r="L340" s="70">
        <f ca="1">IFERROR(__xludf.DUMMYFUNCTION("""COMPUTED_VALUE"""),5)</f>
        <v>5</v>
      </c>
      <c r="M340" s="70">
        <f ca="1">IFERROR(__xludf.DUMMYFUNCTION("""COMPUTED_VALUE"""),12)</f>
        <v>12</v>
      </c>
      <c r="N340" s="72"/>
      <c r="O340" s="72"/>
      <c r="P340" s="72"/>
      <c r="Q340" s="72"/>
      <c r="R340" s="72"/>
      <c r="S340" s="72"/>
      <c r="T340" s="72"/>
      <c r="U340" s="72"/>
      <c r="V340" s="72"/>
      <c r="W340" s="72"/>
      <c r="X340" s="72"/>
      <c r="Y340" s="72"/>
      <c r="Z340" s="72"/>
    </row>
    <row r="341" spans="1:26" ht="13">
      <c r="A341" s="70">
        <f ca="1">IFERROR(__xludf.DUMMYFUNCTION("""COMPUTED_VALUE"""),3)</f>
        <v>3</v>
      </c>
      <c r="B341" s="71" t="str">
        <f ca="1">IFERROR(__xludf.DUMMYFUNCTION("""COMPUTED_VALUE"""),"I.E. LEON XIII")</f>
        <v>I.E. LEON XIII</v>
      </c>
      <c r="C341" s="70">
        <f ca="1">IFERROR(__xludf.DUMMYFUNCTION("""COMPUTED_VALUE"""),7)</f>
        <v>7</v>
      </c>
      <c r="D341" s="70">
        <f ca="1">IFERROR(__xludf.DUMMYFUNCTION("""COMPUTED_VALUE"""),0)</f>
        <v>0</v>
      </c>
      <c r="E341" s="70">
        <f ca="1">IFERROR(__xludf.DUMMYFUNCTION("""COMPUTED_VALUE"""),178)</f>
        <v>178</v>
      </c>
      <c r="F341" s="70">
        <f ca="1">IFERROR(__xludf.DUMMYFUNCTION("""COMPUTED_VALUE"""),73)</f>
        <v>73</v>
      </c>
      <c r="G341" s="70">
        <f ca="1">IFERROR(__xludf.DUMMYFUNCTION("""COMPUTED_VALUE"""),61)</f>
        <v>61</v>
      </c>
      <c r="H341" s="70">
        <f ca="1">IFERROR(__xludf.DUMMYFUNCTION("""COMPUTED_VALUE"""),0)</f>
        <v>0</v>
      </c>
      <c r="I341" s="70">
        <f ca="1">IFERROR(__xludf.DUMMYFUNCTION("""COMPUTED_VALUE"""),3)</f>
        <v>3</v>
      </c>
      <c r="J341" s="70">
        <f ca="1">IFERROR(__xludf.DUMMYFUNCTION("""COMPUTED_VALUE"""),178)</f>
        <v>178</v>
      </c>
      <c r="K341" s="70">
        <f ca="1">IFERROR(__xludf.DUMMYFUNCTION("""COMPUTED_VALUE"""),17)</f>
        <v>17</v>
      </c>
      <c r="L341" s="70">
        <f ca="1">IFERROR(__xludf.DUMMYFUNCTION("""COMPUTED_VALUE"""),10)</f>
        <v>10</v>
      </c>
      <c r="M341" s="70">
        <f ca="1">IFERROR(__xludf.DUMMYFUNCTION("""COMPUTED_VALUE"""),14)</f>
        <v>14</v>
      </c>
      <c r="N341" s="72"/>
      <c r="O341" s="72"/>
      <c r="P341" s="72"/>
      <c r="Q341" s="72"/>
      <c r="R341" s="72"/>
      <c r="S341" s="72"/>
      <c r="T341" s="72"/>
      <c r="U341" s="72"/>
      <c r="V341" s="72"/>
      <c r="W341" s="72"/>
      <c r="X341" s="72"/>
      <c r="Y341" s="72"/>
      <c r="Z341" s="72"/>
    </row>
    <row r="342" spans="1:26" ht="13">
      <c r="A342" s="70">
        <f ca="1">IFERROR(__xludf.DUMMYFUNCTION("""COMPUTED_VALUE"""),3)</f>
        <v>3</v>
      </c>
      <c r="B342" s="71" t="str">
        <f ca="1">IFERROR(__xludf.DUMMYFUNCTION("""COMPUTED_VALUE"""),"I.E. LEON XIII")</f>
        <v>I.E. LEON XIII</v>
      </c>
      <c r="C342" s="70">
        <f ca="1">IFERROR(__xludf.DUMMYFUNCTION("""COMPUTED_VALUE"""),8)</f>
        <v>8</v>
      </c>
      <c r="D342" s="70">
        <f ca="1">IFERROR(__xludf.DUMMYFUNCTION("""COMPUTED_VALUE"""),0)</f>
        <v>0</v>
      </c>
      <c r="E342" s="70">
        <f ca="1">IFERROR(__xludf.DUMMYFUNCTION("""COMPUTED_VALUE"""),201)</f>
        <v>201</v>
      </c>
      <c r="F342" s="70">
        <f ca="1">IFERROR(__xludf.DUMMYFUNCTION("""COMPUTED_VALUE"""),84)</f>
        <v>84</v>
      </c>
      <c r="G342" s="70">
        <f ca="1">IFERROR(__xludf.DUMMYFUNCTION("""COMPUTED_VALUE"""),49)</f>
        <v>49</v>
      </c>
      <c r="H342" s="70">
        <f ca="1">IFERROR(__xludf.DUMMYFUNCTION("""COMPUTED_VALUE"""),1)</f>
        <v>1</v>
      </c>
      <c r="I342" s="70">
        <f ca="1">IFERROR(__xludf.DUMMYFUNCTION("""COMPUTED_VALUE"""),11)</f>
        <v>11</v>
      </c>
      <c r="J342" s="70">
        <f ca="1">IFERROR(__xludf.DUMMYFUNCTION("""COMPUTED_VALUE"""),201)</f>
        <v>201</v>
      </c>
      <c r="K342" s="70">
        <f ca="1">IFERROR(__xludf.DUMMYFUNCTION("""COMPUTED_VALUE"""),25)</f>
        <v>25</v>
      </c>
      <c r="L342" s="70">
        <f ca="1">IFERROR(__xludf.DUMMYFUNCTION("""COMPUTED_VALUE"""),10)</f>
        <v>10</v>
      </c>
      <c r="M342" s="70">
        <f ca="1">IFERROR(__xludf.DUMMYFUNCTION("""COMPUTED_VALUE"""),21)</f>
        <v>21</v>
      </c>
      <c r="N342" s="72"/>
      <c r="O342" s="72"/>
      <c r="P342" s="72"/>
      <c r="Q342" s="72"/>
      <c r="R342" s="72"/>
      <c r="S342" s="72"/>
      <c r="T342" s="72"/>
      <c r="U342" s="72"/>
      <c r="V342" s="72"/>
      <c r="W342" s="72"/>
      <c r="X342" s="72"/>
      <c r="Y342" s="72"/>
      <c r="Z342" s="72"/>
    </row>
    <row r="343" spans="1:26" ht="13">
      <c r="A343" s="70">
        <f ca="1">IFERROR(__xludf.DUMMYFUNCTION("""COMPUTED_VALUE"""),3)</f>
        <v>3</v>
      </c>
      <c r="B343" s="71" t="str">
        <f ca="1">IFERROR(__xludf.DUMMYFUNCTION("""COMPUTED_VALUE"""),"I.E. LEON XIII")</f>
        <v>I.E. LEON XIII</v>
      </c>
      <c r="C343" s="70">
        <f ca="1">IFERROR(__xludf.DUMMYFUNCTION("""COMPUTED_VALUE"""),9)</f>
        <v>9</v>
      </c>
      <c r="D343" s="70">
        <f ca="1">IFERROR(__xludf.DUMMYFUNCTION("""COMPUTED_VALUE"""),0)</f>
        <v>0</v>
      </c>
      <c r="E343" s="70">
        <f ca="1">IFERROR(__xludf.DUMMYFUNCTION("""COMPUTED_VALUE"""),204)</f>
        <v>204</v>
      </c>
      <c r="F343" s="70">
        <f ca="1">IFERROR(__xludf.DUMMYFUNCTION("""COMPUTED_VALUE"""),67)</f>
        <v>67</v>
      </c>
      <c r="G343" s="70">
        <f ca="1">IFERROR(__xludf.DUMMYFUNCTION("""COMPUTED_VALUE"""),74)</f>
        <v>74</v>
      </c>
      <c r="H343" s="70">
        <f ca="1">IFERROR(__xludf.DUMMYFUNCTION("""COMPUTED_VALUE"""),1)</f>
        <v>1</v>
      </c>
      <c r="I343" s="70">
        <f ca="1">IFERROR(__xludf.DUMMYFUNCTION("""COMPUTED_VALUE"""),15)</f>
        <v>15</v>
      </c>
      <c r="J343" s="70">
        <f ca="1">IFERROR(__xludf.DUMMYFUNCTION("""COMPUTED_VALUE"""),204)</f>
        <v>204</v>
      </c>
      <c r="K343" s="70">
        <f ca="1">IFERROR(__xludf.DUMMYFUNCTION("""COMPUTED_VALUE"""),27)</f>
        <v>27</v>
      </c>
      <c r="L343" s="70">
        <f ca="1">IFERROR(__xludf.DUMMYFUNCTION("""COMPUTED_VALUE"""),8)</f>
        <v>8</v>
      </c>
      <c r="M343" s="70">
        <f ca="1">IFERROR(__xludf.DUMMYFUNCTION("""COMPUTED_VALUE"""),12)</f>
        <v>12</v>
      </c>
      <c r="N343" s="72"/>
      <c r="O343" s="72"/>
      <c r="P343" s="72"/>
      <c r="Q343" s="72"/>
      <c r="R343" s="72"/>
      <c r="S343" s="72"/>
      <c r="T343" s="72"/>
      <c r="U343" s="72"/>
      <c r="V343" s="72"/>
      <c r="W343" s="72"/>
      <c r="X343" s="72"/>
      <c r="Y343" s="72"/>
      <c r="Z343" s="72"/>
    </row>
    <row r="344" spans="1:26" ht="13">
      <c r="A344" s="70">
        <f ca="1">IFERROR(__xludf.DUMMYFUNCTION("""COMPUTED_VALUE"""),3)</f>
        <v>3</v>
      </c>
      <c r="B344" s="71" t="str">
        <f ca="1">IFERROR(__xludf.DUMMYFUNCTION("""COMPUTED_VALUE"""),"I.E. LEON XIII")</f>
        <v>I.E. LEON XIII</v>
      </c>
      <c r="C344" s="70">
        <f ca="1">IFERROR(__xludf.DUMMYFUNCTION("""COMPUTED_VALUE"""),10)</f>
        <v>10</v>
      </c>
      <c r="D344" s="70">
        <f ca="1">IFERROR(__xludf.DUMMYFUNCTION("""COMPUTED_VALUE"""),0)</f>
        <v>0</v>
      </c>
      <c r="E344" s="70">
        <f ca="1">IFERROR(__xludf.DUMMYFUNCTION("""COMPUTED_VALUE"""),203)</f>
        <v>203</v>
      </c>
      <c r="F344" s="70">
        <f ca="1">IFERROR(__xludf.DUMMYFUNCTION("""COMPUTED_VALUE"""),84)</f>
        <v>84</v>
      </c>
      <c r="G344" s="70">
        <f ca="1">IFERROR(__xludf.DUMMYFUNCTION("""COMPUTED_VALUE"""),66)</f>
        <v>66</v>
      </c>
      <c r="H344" s="70">
        <f ca="1">IFERROR(__xludf.DUMMYFUNCTION("""COMPUTED_VALUE"""),1)</f>
        <v>1</v>
      </c>
      <c r="I344" s="70">
        <f ca="1">IFERROR(__xludf.DUMMYFUNCTION("""COMPUTED_VALUE"""),6)</f>
        <v>6</v>
      </c>
      <c r="J344" s="70">
        <f ca="1">IFERROR(__xludf.DUMMYFUNCTION("""COMPUTED_VALUE"""),201)</f>
        <v>201</v>
      </c>
      <c r="K344" s="70">
        <f ca="1">IFERROR(__xludf.DUMMYFUNCTION("""COMPUTED_VALUE"""),17)</f>
        <v>17</v>
      </c>
      <c r="L344" s="70">
        <f ca="1">IFERROR(__xludf.DUMMYFUNCTION("""COMPUTED_VALUE"""),10)</f>
        <v>10</v>
      </c>
      <c r="M344" s="70">
        <f ca="1">IFERROR(__xludf.DUMMYFUNCTION("""COMPUTED_VALUE"""),17)</f>
        <v>17</v>
      </c>
      <c r="N344" s="72"/>
      <c r="O344" s="72"/>
      <c r="P344" s="72"/>
      <c r="Q344" s="72"/>
      <c r="R344" s="72"/>
      <c r="S344" s="72"/>
      <c r="T344" s="72"/>
      <c r="U344" s="72"/>
      <c r="V344" s="72"/>
      <c r="W344" s="72"/>
      <c r="X344" s="72"/>
      <c r="Y344" s="72"/>
      <c r="Z344" s="72"/>
    </row>
    <row r="345" spans="1:26" ht="13">
      <c r="A345" s="70">
        <f ca="1">IFERROR(__xludf.DUMMYFUNCTION("""COMPUTED_VALUE"""),3)</f>
        <v>3</v>
      </c>
      <c r="B345" s="71" t="str">
        <f ca="1">IFERROR(__xludf.DUMMYFUNCTION("""COMPUTED_VALUE"""),"I.E. LEON XIII")</f>
        <v>I.E. LEON XIII</v>
      </c>
      <c r="C345" s="70">
        <f ca="1">IFERROR(__xludf.DUMMYFUNCTION("""COMPUTED_VALUE"""),11)</f>
        <v>11</v>
      </c>
      <c r="D345" s="70">
        <f ca="1">IFERROR(__xludf.DUMMYFUNCTION("""COMPUTED_VALUE"""),0)</f>
        <v>0</v>
      </c>
      <c r="E345" s="70">
        <f ca="1">IFERROR(__xludf.DUMMYFUNCTION("""COMPUTED_VALUE"""),196)</f>
        <v>196</v>
      </c>
      <c r="F345" s="70">
        <f ca="1">IFERROR(__xludf.DUMMYFUNCTION("""COMPUTED_VALUE"""),86)</f>
        <v>86</v>
      </c>
      <c r="G345" s="70">
        <f ca="1">IFERROR(__xludf.DUMMYFUNCTION("""COMPUTED_VALUE"""),61)</f>
        <v>61</v>
      </c>
      <c r="H345" s="70">
        <f ca="1">IFERROR(__xludf.DUMMYFUNCTION("""COMPUTED_VALUE"""),1)</f>
        <v>1</v>
      </c>
      <c r="I345" s="70">
        <f ca="1">IFERROR(__xludf.DUMMYFUNCTION("""COMPUTED_VALUE"""),7)</f>
        <v>7</v>
      </c>
      <c r="J345" s="70">
        <f ca="1">IFERROR(__xludf.DUMMYFUNCTION("""COMPUTED_VALUE"""),197)</f>
        <v>197</v>
      </c>
      <c r="K345" s="70">
        <f ca="1">IFERROR(__xludf.DUMMYFUNCTION("""COMPUTED_VALUE"""),17)</f>
        <v>17</v>
      </c>
      <c r="L345" s="70">
        <f ca="1">IFERROR(__xludf.DUMMYFUNCTION("""COMPUTED_VALUE"""),9)</f>
        <v>9</v>
      </c>
      <c r="M345" s="70">
        <f ca="1">IFERROR(__xludf.DUMMYFUNCTION("""COMPUTED_VALUE"""),16)</f>
        <v>16</v>
      </c>
      <c r="N345" s="72"/>
      <c r="O345" s="72"/>
      <c r="P345" s="72"/>
      <c r="Q345" s="72"/>
      <c r="R345" s="72"/>
      <c r="S345" s="72"/>
      <c r="T345" s="72"/>
      <c r="U345" s="72"/>
      <c r="V345" s="72"/>
      <c r="W345" s="72"/>
      <c r="X345" s="72"/>
      <c r="Y345" s="72"/>
      <c r="Z345" s="72"/>
    </row>
    <row r="346" spans="1:26" ht="13">
      <c r="A346" s="70">
        <f ca="1">IFERROR(__xludf.DUMMYFUNCTION("""COMPUTED_VALUE"""),3)</f>
        <v>3</v>
      </c>
      <c r="B346" s="71" t="str">
        <f ca="1">IFERROR(__xludf.DUMMYFUNCTION("""COMPUTED_VALUE"""),"I.E. LEON XIII")</f>
        <v>I.E. LEON XIII</v>
      </c>
      <c r="C346" s="70">
        <f ca="1">IFERROR(__xludf.DUMMYFUNCTION("""COMPUTED_VALUE"""),12)</f>
        <v>12</v>
      </c>
      <c r="D346" s="70">
        <f ca="1">IFERROR(__xludf.DUMMYFUNCTION("""COMPUTED_VALUE"""),0)</f>
        <v>0</v>
      </c>
      <c r="E346" s="70">
        <f ca="1">IFERROR(__xludf.DUMMYFUNCTION("""COMPUTED_VALUE"""),195)</f>
        <v>195</v>
      </c>
      <c r="F346" s="70">
        <f ca="1">IFERROR(__xludf.DUMMYFUNCTION("""COMPUTED_VALUE"""),77)</f>
        <v>77</v>
      </c>
      <c r="G346" s="70">
        <f ca="1">IFERROR(__xludf.DUMMYFUNCTION("""COMPUTED_VALUE"""),67)</f>
        <v>67</v>
      </c>
      <c r="H346" s="70">
        <f ca="1">IFERROR(__xludf.DUMMYFUNCTION("""COMPUTED_VALUE"""),0)</f>
        <v>0</v>
      </c>
      <c r="I346" s="70">
        <f ca="1">IFERROR(__xludf.DUMMYFUNCTION("""COMPUTED_VALUE"""),9)</f>
        <v>9</v>
      </c>
      <c r="J346" s="70">
        <f ca="1">IFERROR(__xludf.DUMMYFUNCTION("""COMPUTED_VALUE"""),195)</f>
        <v>195</v>
      </c>
      <c r="K346" s="70">
        <f ca="1">IFERROR(__xludf.DUMMYFUNCTION("""COMPUTED_VALUE"""),25)</f>
        <v>25</v>
      </c>
      <c r="L346" s="70">
        <f ca="1">IFERROR(__xludf.DUMMYFUNCTION("""COMPUTED_VALUE"""),6)</f>
        <v>6</v>
      </c>
      <c r="M346" s="70">
        <f ca="1">IFERROR(__xludf.DUMMYFUNCTION("""COMPUTED_VALUE"""),11)</f>
        <v>11</v>
      </c>
      <c r="N346" s="72"/>
      <c r="O346" s="72"/>
      <c r="P346" s="72"/>
      <c r="Q346" s="72"/>
      <c r="R346" s="72"/>
      <c r="S346" s="72"/>
      <c r="T346" s="72"/>
      <c r="U346" s="72"/>
      <c r="V346" s="72"/>
      <c r="W346" s="72"/>
      <c r="X346" s="72"/>
      <c r="Y346" s="72"/>
      <c r="Z346" s="72"/>
    </row>
    <row r="347" spans="1:26" ht="13">
      <c r="A347" s="70">
        <f ca="1">IFERROR(__xludf.DUMMYFUNCTION("""COMPUTED_VALUE"""),3)</f>
        <v>3</v>
      </c>
      <c r="B347" s="71" t="str">
        <f ca="1">IFERROR(__xludf.DUMMYFUNCTION("""COMPUTED_VALUE"""),"I.E. LEON XIII")</f>
        <v>I.E. LEON XIII</v>
      </c>
      <c r="C347" s="70">
        <f ca="1">IFERROR(__xludf.DUMMYFUNCTION("""COMPUTED_VALUE"""),13)</f>
        <v>13</v>
      </c>
      <c r="D347" s="70">
        <f ca="1">IFERROR(__xludf.DUMMYFUNCTION("""COMPUTED_VALUE"""),0)</f>
        <v>0</v>
      </c>
      <c r="E347" s="70">
        <f ca="1">IFERROR(__xludf.DUMMYFUNCTION("""COMPUTED_VALUE"""),360)</f>
        <v>360</v>
      </c>
      <c r="F347" s="70">
        <f ca="1">IFERROR(__xludf.DUMMYFUNCTION("""COMPUTED_VALUE"""),93)</f>
        <v>93</v>
      </c>
      <c r="G347" s="70">
        <f ca="1">IFERROR(__xludf.DUMMYFUNCTION("""COMPUTED_VALUE"""),67)</f>
        <v>67</v>
      </c>
      <c r="H347" s="70">
        <f ca="1">IFERROR(__xludf.DUMMYFUNCTION("""COMPUTED_VALUE"""),1)</f>
        <v>1</v>
      </c>
      <c r="I347" s="70">
        <f ca="1">IFERROR(__xludf.DUMMYFUNCTION("""COMPUTED_VALUE"""),9)</f>
        <v>9</v>
      </c>
      <c r="J347" s="70">
        <f ca="1">IFERROR(__xludf.DUMMYFUNCTION("""COMPUTED_VALUE"""),203)</f>
        <v>203</v>
      </c>
      <c r="K347" s="70">
        <f ca="1">IFERROR(__xludf.DUMMYFUNCTION("""COMPUTED_VALUE"""),21)</f>
        <v>21</v>
      </c>
      <c r="L347" s="70">
        <f ca="1">IFERROR(__xludf.DUMMYFUNCTION("""COMPUTED_VALUE"""),7)</f>
        <v>7</v>
      </c>
      <c r="M347" s="70">
        <f ca="1">IFERROR(__xludf.DUMMYFUNCTION("""COMPUTED_VALUE"""),5)</f>
        <v>5</v>
      </c>
      <c r="N347" s="72"/>
      <c r="O347" s="72"/>
      <c r="P347" s="72"/>
      <c r="Q347" s="72"/>
      <c r="R347" s="72"/>
      <c r="S347" s="72"/>
      <c r="T347" s="72"/>
      <c r="U347" s="72"/>
      <c r="V347" s="72"/>
      <c r="W347" s="72"/>
      <c r="X347" s="72"/>
      <c r="Y347" s="72"/>
      <c r="Z347" s="72"/>
    </row>
    <row r="348" spans="1:26" ht="13">
      <c r="A348" s="70">
        <f ca="1">IFERROR(__xludf.DUMMYFUNCTION("""COMPUTED_VALUE"""),3)</f>
        <v>3</v>
      </c>
      <c r="B348" s="71" t="str">
        <f ca="1">IFERROR(__xludf.DUMMYFUNCTION("""COMPUTED_VALUE"""),"I.E. LEON XIII")</f>
        <v>I.E. LEON XIII</v>
      </c>
      <c r="C348" s="70">
        <f ca="1">IFERROR(__xludf.DUMMYFUNCTION("""COMPUTED_VALUE"""),14)</f>
        <v>14</v>
      </c>
      <c r="D348" s="70">
        <f ca="1">IFERROR(__xludf.DUMMYFUNCTION("""COMPUTED_VALUE"""),0)</f>
        <v>0</v>
      </c>
      <c r="E348" s="70">
        <f ca="1">IFERROR(__xludf.DUMMYFUNCTION("""COMPUTED_VALUE"""),214)</f>
        <v>214</v>
      </c>
      <c r="F348" s="70">
        <f ca="1">IFERROR(__xludf.DUMMYFUNCTION("""COMPUTED_VALUE"""),88)</f>
        <v>88</v>
      </c>
      <c r="G348" s="70">
        <f ca="1">IFERROR(__xludf.DUMMYFUNCTION("""COMPUTED_VALUE"""),68)</f>
        <v>68</v>
      </c>
      <c r="H348" s="70">
        <f ca="1">IFERROR(__xludf.DUMMYFUNCTION("""COMPUTED_VALUE"""),3)</f>
        <v>3</v>
      </c>
      <c r="I348" s="70">
        <f ca="1">IFERROR(__xludf.DUMMYFUNCTION("""COMPUTED_VALUE"""),9)</f>
        <v>9</v>
      </c>
      <c r="J348" s="70">
        <f ca="1">IFERROR(__xludf.DUMMYFUNCTION("""COMPUTED_VALUE"""),214)</f>
        <v>214</v>
      </c>
      <c r="K348" s="70">
        <f ca="1">IFERROR(__xludf.DUMMYFUNCTION("""COMPUTED_VALUE"""),38)</f>
        <v>38</v>
      </c>
      <c r="L348" s="70">
        <f ca="1">IFERROR(__xludf.DUMMYFUNCTION("""COMPUTED_VALUE"""),6)</f>
        <v>6</v>
      </c>
      <c r="M348" s="70">
        <f ca="1">IFERROR(__xludf.DUMMYFUNCTION("""COMPUTED_VALUE"""),2)</f>
        <v>2</v>
      </c>
      <c r="N348" s="72"/>
      <c r="O348" s="72"/>
      <c r="P348" s="72"/>
      <c r="Q348" s="72"/>
      <c r="R348" s="72"/>
      <c r="S348" s="72"/>
      <c r="T348" s="72"/>
      <c r="U348" s="72"/>
      <c r="V348" s="72"/>
      <c r="W348" s="72"/>
      <c r="X348" s="72"/>
      <c r="Y348" s="72"/>
      <c r="Z348" s="72"/>
    </row>
    <row r="349" spans="1:26" ht="13">
      <c r="A349" s="70">
        <f ca="1">IFERROR(__xludf.DUMMYFUNCTION("""COMPUTED_VALUE"""),3)</f>
        <v>3</v>
      </c>
      <c r="B349" s="71" t="str">
        <f ca="1">IFERROR(__xludf.DUMMYFUNCTION("""COMPUTED_VALUE"""),"I.E. LEON XIII")</f>
        <v>I.E. LEON XIII</v>
      </c>
      <c r="C349" s="70">
        <f ca="1">IFERROR(__xludf.DUMMYFUNCTION("""COMPUTED_VALUE"""),15)</f>
        <v>15</v>
      </c>
      <c r="D349" s="70">
        <f ca="1">IFERROR(__xludf.DUMMYFUNCTION("""COMPUTED_VALUE"""),0)</f>
        <v>0</v>
      </c>
      <c r="E349" s="70">
        <f ca="1">IFERROR(__xludf.DUMMYFUNCTION("""COMPUTED_VALUE"""),214)</f>
        <v>214</v>
      </c>
      <c r="F349" s="70">
        <f ca="1">IFERROR(__xludf.DUMMYFUNCTION("""COMPUTED_VALUE"""),88)</f>
        <v>88</v>
      </c>
      <c r="G349" s="70">
        <f ca="1">IFERROR(__xludf.DUMMYFUNCTION("""COMPUTED_VALUE"""),64)</f>
        <v>64</v>
      </c>
      <c r="H349" s="70">
        <f ca="1">IFERROR(__xludf.DUMMYFUNCTION("""COMPUTED_VALUE"""),0)</f>
        <v>0</v>
      </c>
      <c r="I349" s="70">
        <f ca="1">IFERROR(__xludf.DUMMYFUNCTION("""COMPUTED_VALUE"""),10)</f>
        <v>10</v>
      </c>
      <c r="J349" s="70">
        <f ca="1">IFERROR(__xludf.DUMMYFUNCTION("""COMPUTED_VALUE"""),214)</f>
        <v>214</v>
      </c>
      <c r="K349" s="70">
        <f ca="1">IFERROR(__xludf.DUMMYFUNCTION("""COMPUTED_VALUE"""),35)</f>
        <v>35</v>
      </c>
      <c r="L349" s="70">
        <f ca="1">IFERROR(__xludf.DUMMYFUNCTION("""COMPUTED_VALUE"""),15)</f>
        <v>15</v>
      </c>
      <c r="M349" s="70">
        <f ca="1">IFERROR(__xludf.DUMMYFUNCTION("""COMPUTED_VALUE"""),2)</f>
        <v>2</v>
      </c>
      <c r="N349" s="72"/>
      <c r="O349" s="72"/>
      <c r="P349" s="72"/>
      <c r="Q349" s="72"/>
      <c r="R349" s="72"/>
      <c r="S349" s="72"/>
      <c r="T349" s="72"/>
      <c r="U349" s="72"/>
      <c r="V349" s="72"/>
      <c r="W349" s="72"/>
      <c r="X349" s="72"/>
      <c r="Y349" s="72"/>
      <c r="Z349" s="72"/>
    </row>
    <row r="350" spans="1:26" ht="13">
      <c r="A350" s="70">
        <f ca="1">IFERROR(__xludf.DUMMYFUNCTION("""COMPUTED_VALUE"""),3)</f>
        <v>3</v>
      </c>
      <c r="B350" s="71" t="str">
        <f ca="1">IFERROR(__xludf.DUMMYFUNCTION("""COMPUTED_VALUE"""),"I.E. LEON XIII")</f>
        <v>I.E. LEON XIII</v>
      </c>
      <c r="C350" s="70">
        <f ca="1">IFERROR(__xludf.DUMMYFUNCTION("""COMPUTED_VALUE"""),16)</f>
        <v>16</v>
      </c>
      <c r="D350" s="70">
        <f ca="1">IFERROR(__xludf.DUMMYFUNCTION("""COMPUTED_VALUE"""),0)</f>
        <v>0</v>
      </c>
      <c r="E350" s="70">
        <f ca="1">IFERROR(__xludf.DUMMYFUNCTION("""COMPUTED_VALUE"""),230)</f>
        <v>230</v>
      </c>
      <c r="F350" s="70">
        <f ca="1">IFERROR(__xludf.DUMMYFUNCTION("""COMPUTED_VALUE"""),72)</f>
        <v>72</v>
      </c>
      <c r="G350" s="70">
        <f ca="1">IFERROR(__xludf.DUMMYFUNCTION("""COMPUTED_VALUE"""),86)</f>
        <v>86</v>
      </c>
      <c r="H350" s="70">
        <f ca="1">IFERROR(__xludf.DUMMYFUNCTION("""COMPUTED_VALUE"""),0)</f>
        <v>0</v>
      </c>
      <c r="I350" s="70">
        <f ca="1">IFERROR(__xludf.DUMMYFUNCTION("""COMPUTED_VALUE"""),10)</f>
        <v>10</v>
      </c>
      <c r="J350" s="70">
        <f ca="1">IFERROR(__xludf.DUMMYFUNCTION("""COMPUTED_VALUE"""),230)</f>
        <v>230</v>
      </c>
      <c r="K350" s="70">
        <f ca="1">IFERROR(__xludf.DUMMYFUNCTION("""COMPUTED_VALUE"""),31)</f>
        <v>31</v>
      </c>
      <c r="L350" s="70">
        <f ca="1">IFERROR(__xludf.DUMMYFUNCTION("""COMPUTED_VALUE"""),20)</f>
        <v>20</v>
      </c>
      <c r="M350" s="70">
        <f ca="1">IFERROR(__xludf.DUMMYFUNCTION("""COMPUTED_VALUE"""),11)</f>
        <v>11</v>
      </c>
      <c r="N350" s="72"/>
      <c r="O350" s="72"/>
      <c r="P350" s="72"/>
      <c r="Q350" s="72"/>
      <c r="R350" s="72"/>
      <c r="S350" s="72"/>
      <c r="T350" s="72"/>
      <c r="U350" s="72"/>
      <c r="V350" s="72"/>
      <c r="W350" s="72"/>
      <c r="X350" s="72"/>
      <c r="Y350" s="72"/>
      <c r="Z350" s="72"/>
    </row>
    <row r="351" spans="1:26" ht="13">
      <c r="A351" s="70">
        <f ca="1">IFERROR(__xludf.DUMMYFUNCTION("""COMPUTED_VALUE"""),3)</f>
        <v>3</v>
      </c>
      <c r="B351" s="71" t="str">
        <f ca="1">IFERROR(__xludf.DUMMYFUNCTION("""COMPUTED_VALUE"""),"I.E. LEON XIII")</f>
        <v>I.E. LEON XIII</v>
      </c>
      <c r="C351" s="70">
        <f ca="1">IFERROR(__xludf.DUMMYFUNCTION("""COMPUTED_VALUE"""),17)</f>
        <v>17</v>
      </c>
      <c r="D351" s="70">
        <f ca="1">IFERROR(__xludf.DUMMYFUNCTION("""COMPUTED_VALUE"""),0)</f>
        <v>0</v>
      </c>
      <c r="E351" s="70">
        <f ca="1">IFERROR(__xludf.DUMMYFUNCTION("""COMPUTED_VALUE"""),176)</f>
        <v>176</v>
      </c>
      <c r="F351" s="70">
        <f ca="1">IFERROR(__xludf.DUMMYFUNCTION("""COMPUTED_VALUE"""),70)</f>
        <v>70</v>
      </c>
      <c r="G351" s="70">
        <f ca="1">IFERROR(__xludf.DUMMYFUNCTION("""COMPUTED_VALUE"""),53)</f>
        <v>53</v>
      </c>
      <c r="H351" s="70">
        <f ca="1">IFERROR(__xludf.DUMMYFUNCTION("""COMPUTED_VALUE"""),1)</f>
        <v>1</v>
      </c>
      <c r="I351" s="70">
        <f ca="1">IFERROR(__xludf.DUMMYFUNCTION("""COMPUTED_VALUE"""),8)</f>
        <v>8</v>
      </c>
      <c r="J351" s="70">
        <f ca="1">IFERROR(__xludf.DUMMYFUNCTION("""COMPUTED_VALUE"""),176)</f>
        <v>176</v>
      </c>
      <c r="K351" s="70">
        <f ca="1">IFERROR(__xludf.DUMMYFUNCTION("""COMPUTED_VALUE"""),29)</f>
        <v>29</v>
      </c>
      <c r="L351" s="70">
        <f ca="1">IFERROR(__xludf.DUMMYFUNCTION("""COMPUTED_VALUE"""),5)</f>
        <v>5</v>
      </c>
      <c r="M351" s="70">
        <f ca="1">IFERROR(__xludf.DUMMYFUNCTION("""COMPUTED_VALUE"""),10)</f>
        <v>10</v>
      </c>
      <c r="N351" s="72"/>
      <c r="O351" s="72"/>
      <c r="P351" s="72"/>
      <c r="Q351" s="72"/>
      <c r="R351" s="72"/>
      <c r="S351" s="72"/>
      <c r="T351" s="72"/>
      <c r="U351" s="72"/>
      <c r="V351" s="72"/>
      <c r="W351" s="72"/>
      <c r="X351" s="72"/>
      <c r="Y351" s="72"/>
      <c r="Z351" s="72"/>
    </row>
    <row r="352" spans="1:26" ht="13">
      <c r="A352" s="70">
        <f ca="1">IFERROR(__xludf.DUMMYFUNCTION("""COMPUTED_VALUE"""),3)</f>
        <v>3</v>
      </c>
      <c r="B352" s="71" t="str">
        <f ca="1">IFERROR(__xludf.DUMMYFUNCTION("""COMPUTED_VALUE"""),"I.E. LEON XIII")</f>
        <v>I.E. LEON XIII</v>
      </c>
      <c r="C352" s="70">
        <f ca="1">IFERROR(__xludf.DUMMYFUNCTION("""COMPUTED_VALUE"""),18)</f>
        <v>18</v>
      </c>
      <c r="D352" s="70">
        <f ca="1">IFERROR(__xludf.DUMMYFUNCTION("""COMPUTED_VALUE"""),0)</f>
        <v>0</v>
      </c>
      <c r="E352" s="70">
        <f ca="1">IFERROR(__xludf.DUMMYFUNCTION("""COMPUTED_VALUE"""),181)</f>
        <v>181</v>
      </c>
      <c r="F352" s="70">
        <f ca="1">IFERROR(__xludf.DUMMYFUNCTION("""COMPUTED_VALUE"""),85)</f>
        <v>85</v>
      </c>
      <c r="G352" s="70">
        <f ca="1">IFERROR(__xludf.DUMMYFUNCTION("""COMPUTED_VALUE"""),39)</f>
        <v>39</v>
      </c>
      <c r="H352" s="70">
        <f ca="1">IFERROR(__xludf.DUMMYFUNCTION("""COMPUTED_VALUE"""),1)</f>
        <v>1</v>
      </c>
      <c r="I352" s="70">
        <f ca="1">IFERROR(__xludf.DUMMYFUNCTION("""COMPUTED_VALUE"""),9)</f>
        <v>9</v>
      </c>
      <c r="J352" s="70">
        <f ca="1">IFERROR(__xludf.DUMMYFUNCTION("""COMPUTED_VALUE"""),181)</f>
        <v>181</v>
      </c>
      <c r="K352" s="70">
        <f ca="1">IFERROR(__xludf.DUMMYFUNCTION("""COMPUTED_VALUE"""),30)</f>
        <v>30</v>
      </c>
      <c r="L352" s="70">
        <f ca="1">IFERROR(__xludf.DUMMYFUNCTION("""COMPUTED_VALUE"""),12)</f>
        <v>12</v>
      </c>
      <c r="M352" s="70">
        <f ca="1">IFERROR(__xludf.DUMMYFUNCTION("""COMPUTED_VALUE"""),5)</f>
        <v>5</v>
      </c>
      <c r="N352" s="72"/>
      <c r="O352" s="72"/>
      <c r="P352" s="72"/>
      <c r="Q352" s="72"/>
      <c r="R352" s="72"/>
      <c r="S352" s="72"/>
      <c r="T352" s="72"/>
      <c r="U352" s="72"/>
      <c r="V352" s="72"/>
      <c r="W352" s="72"/>
      <c r="X352" s="72"/>
      <c r="Y352" s="72"/>
      <c r="Z352" s="72"/>
    </row>
    <row r="353" spans="1:26" ht="13">
      <c r="A353" s="70">
        <f ca="1">IFERROR(__xludf.DUMMYFUNCTION("""COMPUTED_VALUE"""),3)</f>
        <v>3</v>
      </c>
      <c r="B353" s="71" t="str">
        <f ca="1">IFERROR(__xludf.DUMMYFUNCTION("""COMPUTED_VALUE"""),"I.E. LEON XIII")</f>
        <v>I.E. LEON XIII</v>
      </c>
      <c r="C353" s="70">
        <f ca="1">IFERROR(__xludf.DUMMYFUNCTION("""COMPUTED_VALUE"""),19)</f>
        <v>19</v>
      </c>
      <c r="D353" s="70">
        <f ca="1">IFERROR(__xludf.DUMMYFUNCTION("""COMPUTED_VALUE"""),0)</f>
        <v>0</v>
      </c>
      <c r="E353" s="70">
        <f ca="1">IFERROR(__xludf.DUMMYFUNCTION("""COMPUTED_VALUE"""),186)</f>
        <v>186</v>
      </c>
      <c r="F353" s="70">
        <f ca="1">IFERROR(__xludf.DUMMYFUNCTION("""COMPUTED_VALUE"""),64)</f>
        <v>64</v>
      </c>
      <c r="G353" s="70">
        <f ca="1">IFERROR(__xludf.DUMMYFUNCTION("""COMPUTED_VALUE"""),61)</f>
        <v>61</v>
      </c>
      <c r="H353" s="70">
        <f ca="1">IFERROR(__xludf.DUMMYFUNCTION("""COMPUTED_VALUE"""),1)</f>
        <v>1</v>
      </c>
      <c r="I353" s="70">
        <f ca="1">IFERROR(__xludf.DUMMYFUNCTION("""COMPUTED_VALUE"""),14)</f>
        <v>14</v>
      </c>
      <c r="J353" s="70">
        <f ca="1">IFERROR(__xludf.DUMMYFUNCTION("""COMPUTED_VALUE"""),186)</f>
        <v>186</v>
      </c>
      <c r="K353" s="70">
        <f ca="1">IFERROR(__xludf.DUMMYFUNCTION("""COMPUTED_VALUE"""),33)</f>
        <v>33</v>
      </c>
      <c r="L353" s="70">
        <f ca="1">IFERROR(__xludf.DUMMYFUNCTION("""COMPUTED_VALUE"""),11)</f>
        <v>11</v>
      </c>
      <c r="M353" s="70">
        <f ca="1">IFERROR(__xludf.DUMMYFUNCTION("""COMPUTED_VALUE"""),2)</f>
        <v>2</v>
      </c>
      <c r="N353" s="72"/>
      <c r="O353" s="72"/>
      <c r="P353" s="72"/>
      <c r="Q353" s="72"/>
      <c r="R353" s="72"/>
      <c r="S353" s="72"/>
      <c r="T353" s="72"/>
      <c r="U353" s="72"/>
      <c r="V353" s="72"/>
      <c r="W353" s="72"/>
      <c r="X353" s="72"/>
      <c r="Y353" s="72"/>
      <c r="Z353" s="72"/>
    </row>
    <row r="354" spans="1:26" ht="13">
      <c r="A354" s="70">
        <f ca="1">IFERROR(__xludf.DUMMYFUNCTION("""COMPUTED_VALUE"""),3)</f>
        <v>3</v>
      </c>
      <c r="B354" s="71" t="str">
        <f ca="1">IFERROR(__xludf.DUMMYFUNCTION("""COMPUTED_VALUE"""),"I.E. LEON XIII")</f>
        <v>I.E. LEON XIII</v>
      </c>
      <c r="C354" s="70">
        <f ca="1">IFERROR(__xludf.DUMMYFUNCTION("""COMPUTED_VALUE"""),20)</f>
        <v>20</v>
      </c>
      <c r="D354" s="70">
        <f ca="1">IFERROR(__xludf.DUMMYFUNCTION("""COMPUTED_VALUE"""),0)</f>
        <v>0</v>
      </c>
      <c r="E354" s="70">
        <f ca="1">IFERROR(__xludf.DUMMYFUNCTION("""COMPUTED_VALUE"""),201)</f>
        <v>201</v>
      </c>
      <c r="F354" s="70">
        <f ca="1">IFERROR(__xludf.DUMMYFUNCTION("""COMPUTED_VALUE"""),74)</f>
        <v>74</v>
      </c>
      <c r="G354" s="70">
        <f ca="1">IFERROR(__xludf.DUMMYFUNCTION("""COMPUTED_VALUE"""),62)</f>
        <v>62</v>
      </c>
      <c r="H354" s="70">
        <f ca="1">IFERROR(__xludf.DUMMYFUNCTION("""COMPUTED_VALUE"""),2)</f>
        <v>2</v>
      </c>
      <c r="I354" s="70">
        <f ca="1">IFERROR(__xludf.DUMMYFUNCTION("""COMPUTED_VALUE"""),13)</f>
        <v>13</v>
      </c>
      <c r="J354" s="70">
        <f ca="1">IFERROR(__xludf.DUMMYFUNCTION("""COMPUTED_VALUE"""),202)</f>
        <v>202</v>
      </c>
      <c r="K354" s="70">
        <f ca="1">IFERROR(__xludf.DUMMYFUNCTION("""COMPUTED_VALUE"""),36)</f>
        <v>36</v>
      </c>
      <c r="L354" s="70">
        <f ca="1">IFERROR(__xludf.DUMMYFUNCTION("""COMPUTED_VALUE"""),3)</f>
        <v>3</v>
      </c>
      <c r="M354" s="70">
        <f ca="1">IFERROR(__xludf.DUMMYFUNCTION("""COMPUTED_VALUE"""),11)</f>
        <v>11</v>
      </c>
      <c r="N354" s="72"/>
      <c r="O354" s="72"/>
      <c r="P354" s="72"/>
      <c r="Q354" s="72"/>
      <c r="R354" s="72"/>
      <c r="S354" s="72"/>
      <c r="T354" s="72"/>
      <c r="U354" s="72"/>
      <c r="V354" s="72"/>
      <c r="W354" s="72"/>
      <c r="X354" s="72"/>
      <c r="Y354" s="72"/>
      <c r="Z354" s="72"/>
    </row>
    <row r="355" spans="1:26" ht="13">
      <c r="A355" s="70">
        <f ca="1">IFERROR(__xludf.DUMMYFUNCTION("""COMPUTED_VALUE"""),3)</f>
        <v>3</v>
      </c>
      <c r="B355" s="71" t="str">
        <f ca="1">IFERROR(__xludf.DUMMYFUNCTION("""COMPUTED_VALUE"""),"I.E. LEON XIII")</f>
        <v>I.E. LEON XIII</v>
      </c>
      <c r="C355" s="70">
        <f ca="1">IFERROR(__xludf.DUMMYFUNCTION("""COMPUTED_VALUE"""),21)</f>
        <v>21</v>
      </c>
      <c r="D355" s="70">
        <f ca="1">IFERROR(__xludf.DUMMYFUNCTION("""COMPUTED_VALUE"""),0)</f>
        <v>0</v>
      </c>
      <c r="E355" s="70">
        <f ca="1">IFERROR(__xludf.DUMMYFUNCTION("""COMPUTED_VALUE"""),162)</f>
        <v>162</v>
      </c>
      <c r="F355" s="70">
        <f ca="1">IFERROR(__xludf.DUMMYFUNCTION("""COMPUTED_VALUE"""),56)</f>
        <v>56</v>
      </c>
      <c r="G355" s="70">
        <f ca="1">IFERROR(__xludf.DUMMYFUNCTION("""COMPUTED_VALUE"""),40)</f>
        <v>40</v>
      </c>
      <c r="H355" s="70">
        <f ca="1">IFERROR(__xludf.DUMMYFUNCTION("""COMPUTED_VALUE"""),2)</f>
        <v>2</v>
      </c>
      <c r="I355" s="70">
        <f ca="1">IFERROR(__xludf.DUMMYFUNCTION("""COMPUTED_VALUE"""),20)</f>
        <v>20</v>
      </c>
      <c r="J355" s="70">
        <f ca="1">IFERROR(__xludf.DUMMYFUNCTION("""COMPUTED_VALUE"""),162)</f>
        <v>162</v>
      </c>
      <c r="K355" s="70">
        <f ca="1">IFERROR(__xludf.DUMMYFUNCTION("""COMPUTED_VALUE"""),24)</f>
        <v>24</v>
      </c>
      <c r="L355" s="70">
        <f ca="1">IFERROR(__xludf.DUMMYFUNCTION("""COMPUTED_VALUE"""),7)</f>
        <v>7</v>
      </c>
      <c r="M355" s="70">
        <f ca="1">IFERROR(__xludf.DUMMYFUNCTION("""COMPUTED_VALUE"""),13)</f>
        <v>13</v>
      </c>
      <c r="N355" s="72"/>
      <c r="O355" s="72"/>
      <c r="P355" s="72"/>
      <c r="Q355" s="72"/>
      <c r="R355" s="72"/>
      <c r="S355" s="72"/>
      <c r="T355" s="72"/>
      <c r="U355" s="72"/>
      <c r="V355" s="72"/>
      <c r="W355" s="72"/>
      <c r="X355" s="72"/>
      <c r="Y355" s="72"/>
      <c r="Z355" s="72"/>
    </row>
    <row r="356" spans="1:26" ht="13">
      <c r="A356" s="70">
        <f ca="1">IFERROR(__xludf.DUMMYFUNCTION("""COMPUTED_VALUE"""),3)</f>
        <v>3</v>
      </c>
      <c r="B356" s="71" t="str">
        <f ca="1">IFERROR(__xludf.DUMMYFUNCTION("""COMPUTED_VALUE"""),"I.E. LEON XIII")</f>
        <v>I.E. LEON XIII</v>
      </c>
      <c r="C356" s="70">
        <f ca="1">IFERROR(__xludf.DUMMYFUNCTION("""COMPUTED_VALUE"""),22)</f>
        <v>22</v>
      </c>
      <c r="D356" s="70">
        <f ca="1">IFERROR(__xludf.DUMMYFUNCTION("""COMPUTED_VALUE"""),0)</f>
        <v>0</v>
      </c>
      <c r="E356" s="70">
        <f ca="1">IFERROR(__xludf.DUMMYFUNCTION("""COMPUTED_VALUE"""),238)</f>
        <v>238</v>
      </c>
      <c r="F356" s="70">
        <f ca="1">IFERROR(__xludf.DUMMYFUNCTION("""COMPUTED_VALUE"""),106)</f>
        <v>106</v>
      </c>
      <c r="G356" s="70">
        <f ca="1">IFERROR(__xludf.DUMMYFUNCTION("""COMPUTED_VALUE"""),55)</f>
        <v>55</v>
      </c>
      <c r="H356" s="70">
        <f ca="1">IFERROR(__xludf.DUMMYFUNCTION("""COMPUTED_VALUE"""),2)</f>
        <v>2</v>
      </c>
      <c r="I356" s="70">
        <f ca="1">IFERROR(__xludf.DUMMYFUNCTION("""COMPUTED_VALUE"""),27)</f>
        <v>27</v>
      </c>
      <c r="J356" s="70">
        <f ca="1">IFERROR(__xludf.DUMMYFUNCTION("""COMPUTED_VALUE"""),239)</f>
        <v>239</v>
      </c>
      <c r="K356" s="70">
        <f ca="1">IFERROR(__xludf.DUMMYFUNCTION("""COMPUTED_VALUE"""),39)</f>
        <v>39</v>
      </c>
      <c r="L356" s="70">
        <f ca="1">IFERROR(__xludf.DUMMYFUNCTION("""COMPUTED_VALUE"""),10)</f>
        <v>10</v>
      </c>
      <c r="M356" s="70">
        <f ca="1">IFERROR(__xludf.DUMMYFUNCTION("""COMPUTED_VALUE"""),0)</f>
        <v>0</v>
      </c>
      <c r="N356" s="72"/>
      <c r="O356" s="72"/>
      <c r="P356" s="72"/>
      <c r="Q356" s="72"/>
      <c r="R356" s="72"/>
      <c r="S356" s="72"/>
      <c r="T356" s="72"/>
      <c r="U356" s="72"/>
      <c r="V356" s="72"/>
      <c r="W356" s="72"/>
      <c r="X356" s="72"/>
      <c r="Y356" s="72"/>
      <c r="Z356" s="72"/>
    </row>
    <row r="357" spans="1:26" ht="13">
      <c r="A357" s="70">
        <f ca="1">IFERROR(__xludf.DUMMYFUNCTION("""COMPUTED_VALUE"""),3)</f>
        <v>3</v>
      </c>
      <c r="B357" s="71" t="str">
        <f ca="1">IFERROR(__xludf.DUMMYFUNCTION("""COMPUTED_VALUE"""),"I.E. LEON XIII")</f>
        <v>I.E. LEON XIII</v>
      </c>
      <c r="C357" s="70">
        <f ca="1">IFERROR(__xludf.DUMMYFUNCTION("""COMPUTED_VALUE"""),23)</f>
        <v>23</v>
      </c>
      <c r="D357" s="70">
        <f ca="1">IFERROR(__xludf.DUMMYFUNCTION("""COMPUTED_VALUE"""),0)</f>
        <v>0</v>
      </c>
      <c r="E357" s="70">
        <f ca="1">IFERROR(__xludf.DUMMYFUNCTION("""COMPUTED_VALUE"""),206)</f>
        <v>206</v>
      </c>
      <c r="F357" s="70">
        <f ca="1">IFERROR(__xludf.DUMMYFUNCTION("""COMPUTED_VALUE"""),71)</f>
        <v>71</v>
      </c>
      <c r="G357" s="70">
        <f ca="1">IFERROR(__xludf.DUMMYFUNCTION("""COMPUTED_VALUE"""),62)</f>
        <v>62</v>
      </c>
      <c r="H357" s="70">
        <f ca="1">IFERROR(__xludf.DUMMYFUNCTION("""COMPUTED_VALUE"""),1)</f>
        <v>1</v>
      </c>
      <c r="I357" s="70">
        <f ca="1">IFERROR(__xludf.DUMMYFUNCTION("""COMPUTED_VALUE"""),27)</f>
        <v>27</v>
      </c>
      <c r="J357" s="70">
        <f ca="1">IFERROR(__xludf.DUMMYFUNCTION("""COMPUTED_VALUE"""),206)</f>
        <v>206</v>
      </c>
      <c r="K357" s="70">
        <f ca="1">IFERROR(__xludf.DUMMYFUNCTION("""COMPUTED_VALUE"""),34)</f>
        <v>34</v>
      </c>
      <c r="L357" s="70">
        <f ca="1">IFERROR(__xludf.DUMMYFUNCTION("""COMPUTED_VALUE"""),10)</f>
        <v>10</v>
      </c>
      <c r="M357" s="70">
        <f ca="1">IFERROR(__xludf.DUMMYFUNCTION("""COMPUTED_VALUE"""),1)</f>
        <v>1</v>
      </c>
      <c r="N357" s="72"/>
      <c r="O357" s="72"/>
      <c r="P357" s="72"/>
      <c r="Q357" s="72"/>
      <c r="R357" s="72"/>
      <c r="S357" s="72"/>
      <c r="T357" s="72"/>
      <c r="U357" s="72"/>
      <c r="V357" s="72"/>
      <c r="W357" s="72"/>
      <c r="X357" s="72"/>
      <c r="Y357" s="72"/>
      <c r="Z357" s="72"/>
    </row>
    <row r="358" spans="1:26" ht="13">
      <c r="A358" s="70">
        <f ca="1">IFERROR(__xludf.DUMMYFUNCTION("""COMPUTED_VALUE"""),3)</f>
        <v>3</v>
      </c>
      <c r="B358" s="71" t="str">
        <f ca="1">IFERROR(__xludf.DUMMYFUNCTION("""COMPUTED_VALUE"""),"I.E. LEON XIII")</f>
        <v>I.E. LEON XIII</v>
      </c>
      <c r="C358" s="70">
        <f ca="1">IFERROR(__xludf.DUMMYFUNCTION("""COMPUTED_VALUE"""),24)</f>
        <v>24</v>
      </c>
      <c r="D358" s="70">
        <f ca="1">IFERROR(__xludf.DUMMYFUNCTION("""COMPUTED_VALUE"""),0)</f>
        <v>0</v>
      </c>
      <c r="E358" s="70">
        <f ca="1">IFERROR(__xludf.DUMMYFUNCTION("""COMPUTED_VALUE"""),107)</f>
        <v>107</v>
      </c>
      <c r="F358" s="70">
        <f ca="1">IFERROR(__xludf.DUMMYFUNCTION("""COMPUTED_VALUE"""),34)</f>
        <v>34</v>
      </c>
      <c r="G358" s="70">
        <f ca="1">IFERROR(__xludf.DUMMYFUNCTION("""COMPUTED_VALUE"""),32)</f>
        <v>32</v>
      </c>
      <c r="H358" s="70">
        <f ca="1">IFERROR(__xludf.DUMMYFUNCTION("""COMPUTED_VALUE"""),0)</f>
        <v>0</v>
      </c>
      <c r="I358" s="70">
        <f ca="1">IFERROR(__xludf.DUMMYFUNCTION("""COMPUTED_VALUE"""),14)</f>
        <v>14</v>
      </c>
      <c r="J358" s="70">
        <f ca="1">IFERROR(__xludf.DUMMYFUNCTION("""COMPUTED_VALUE"""),107)</f>
        <v>107</v>
      </c>
      <c r="K358" s="70">
        <f ca="1">IFERROR(__xludf.DUMMYFUNCTION("""COMPUTED_VALUE"""),17)</f>
        <v>17</v>
      </c>
      <c r="L358" s="70">
        <f ca="1">IFERROR(__xludf.DUMMYFUNCTION("""COMPUTED_VALUE"""),8)</f>
        <v>8</v>
      </c>
      <c r="M358" s="70">
        <f ca="1">IFERROR(__xludf.DUMMYFUNCTION("""COMPUTED_VALUE"""),2)</f>
        <v>2</v>
      </c>
      <c r="N358" s="72"/>
      <c r="O358" s="72"/>
      <c r="P358" s="72"/>
      <c r="Q358" s="72"/>
      <c r="R358" s="72"/>
      <c r="S358" s="72"/>
      <c r="T358" s="72"/>
      <c r="U358" s="72"/>
      <c r="V358" s="72"/>
      <c r="W358" s="72"/>
      <c r="X358" s="72"/>
      <c r="Y358" s="72"/>
      <c r="Z358" s="72"/>
    </row>
    <row r="359" spans="1:26" ht="13">
      <c r="A359" s="70">
        <f ca="1">IFERROR(__xludf.DUMMYFUNCTION("""COMPUTED_VALUE"""),3)</f>
        <v>3</v>
      </c>
      <c r="B359" s="71" t="str">
        <f ca="1">IFERROR(__xludf.DUMMYFUNCTION("""COMPUTED_VALUE"""),"I.E. LEON XIII")</f>
        <v>I.E. LEON XIII</v>
      </c>
      <c r="C359" s="70">
        <f ca="1">IFERROR(__xludf.DUMMYFUNCTION("""COMPUTED_VALUE"""),25)</f>
        <v>25</v>
      </c>
      <c r="D359" s="70">
        <f ca="1">IFERROR(__xludf.DUMMYFUNCTION("""COMPUTED_VALUE"""),0)</f>
        <v>0</v>
      </c>
      <c r="E359" s="70">
        <f ca="1">IFERROR(__xludf.DUMMYFUNCTION("""COMPUTED_VALUE"""),54)</f>
        <v>54</v>
      </c>
      <c r="F359" s="70">
        <f ca="1">IFERROR(__xludf.DUMMYFUNCTION("""COMPUTED_VALUE"""),22)</f>
        <v>22</v>
      </c>
      <c r="G359" s="70">
        <f ca="1">IFERROR(__xludf.DUMMYFUNCTION("""COMPUTED_VALUE"""),16)</f>
        <v>16</v>
      </c>
      <c r="H359" s="70">
        <f ca="1">IFERROR(__xludf.DUMMYFUNCTION("""COMPUTED_VALUE"""),0)</f>
        <v>0</v>
      </c>
      <c r="I359" s="70">
        <f ca="1">IFERROR(__xludf.DUMMYFUNCTION("""COMPUTED_VALUE"""),7)</f>
        <v>7</v>
      </c>
      <c r="J359" s="70">
        <f ca="1">IFERROR(__xludf.DUMMYFUNCTION("""COMPUTED_VALUE"""),54)</f>
        <v>54</v>
      </c>
      <c r="K359" s="70">
        <f ca="1">IFERROR(__xludf.DUMMYFUNCTION("""COMPUTED_VALUE"""),4)</f>
        <v>4</v>
      </c>
      <c r="L359" s="70">
        <f ca="1">IFERROR(__xludf.DUMMYFUNCTION("""COMPUTED_VALUE"""),2)</f>
        <v>2</v>
      </c>
      <c r="M359" s="70">
        <f ca="1">IFERROR(__xludf.DUMMYFUNCTION("""COMPUTED_VALUE"""),3)</f>
        <v>3</v>
      </c>
      <c r="N359" s="72"/>
      <c r="O359" s="72"/>
      <c r="P359" s="72"/>
      <c r="Q359" s="72"/>
      <c r="R359" s="72"/>
      <c r="S359" s="72"/>
      <c r="T359" s="72"/>
      <c r="U359" s="72"/>
      <c r="V359" s="72"/>
      <c r="W359" s="72"/>
      <c r="X359" s="72"/>
      <c r="Y359" s="72"/>
      <c r="Z359" s="72"/>
    </row>
    <row r="360" spans="1:26" ht="13">
      <c r="A360" s="70">
        <f ca="1">IFERROR(__xludf.DUMMYFUNCTION("""COMPUTED_VALUE"""),3)</f>
        <v>3</v>
      </c>
      <c r="B360" s="71" t="str">
        <f ca="1">IFERROR(__xludf.DUMMYFUNCTION("""COMPUTED_VALUE"""),"CENTRO COMERCIAL GRAN PLAZA")</f>
        <v>CENTRO COMERCIAL GRAN PLAZA</v>
      </c>
      <c r="C360" s="70">
        <f ca="1">IFERROR(__xludf.DUMMYFUNCTION("""COMPUTED_VALUE"""),1)</f>
        <v>1</v>
      </c>
      <c r="D360" s="70" t="str">
        <f ca="1">IFERROR(__xludf.DUMMYFUNCTION("""COMPUTED_VALUE"""),"")</f>
        <v/>
      </c>
      <c r="E360" s="70" t="str">
        <f ca="1">IFERROR(__xludf.DUMMYFUNCTION("""COMPUTED_VALUE"""),"")</f>
        <v/>
      </c>
      <c r="F360" s="70">
        <f ca="1">IFERROR(__xludf.DUMMYFUNCTION("""COMPUTED_VALUE"""),69)</f>
        <v>69</v>
      </c>
      <c r="G360" s="70">
        <f ca="1">IFERROR(__xludf.DUMMYFUNCTION("""COMPUTED_VALUE"""),86)</f>
        <v>86</v>
      </c>
      <c r="H360" s="70">
        <f ca="1">IFERROR(__xludf.DUMMYFUNCTION("""COMPUTED_VALUE"""),0)</f>
        <v>0</v>
      </c>
      <c r="I360" s="70">
        <f ca="1">IFERROR(__xludf.DUMMYFUNCTION("""COMPUTED_VALUE"""),13)</f>
        <v>13</v>
      </c>
      <c r="J360" s="70">
        <f ca="1">IFERROR(__xludf.DUMMYFUNCTION("""COMPUTED_VALUE"""),234)</f>
        <v>234</v>
      </c>
      <c r="K360" s="70">
        <f ca="1">IFERROR(__xludf.DUMMYFUNCTION("""COMPUTED_VALUE"""),29)</f>
        <v>29</v>
      </c>
      <c r="L360" s="70">
        <f ca="1">IFERROR(__xludf.DUMMYFUNCTION("""COMPUTED_VALUE"""),8)</f>
        <v>8</v>
      </c>
      <c r="M360" s="70">
        <f ca="1">IFERROR(__xludf.DUMMYFUNCTION("""COMPUTED_VALUE"""),29)</f>
        <v>29</v>
      </c>
      <c r="N360" s="72"/>
      <c r="O360" s="72"/>
      <c r="P360" s="72"/>
      <c r="Q360" s="72"/>
      <c r="R360" s="72"/>
      <c r="S360" s="72"/>
      <c r="T360" s="72"/>
      <c r="U360" s="72"/>
      <c r="V360" s="72"/>
      <c r="W360" s="72"/>
      <c r="X360" s="72"/>
      <c r="Y360" s="72"/>
      <c r="Z360" s="72"/>
    </row>
    <row r="361" spans="1:26" ht="13">
      <c r="A361" s="70">
        <f ca="1">IFERROR(__xludf.DUMMYFUNCTION("""COMPUTED_VALUE"""),3)</f>
        <v>3</v>
      </c>
      <c r="B361" s="71" t="str">
        <f ca="1">IFERROR(__xludf.DUMMYFUNCTION("""COMPUTED_VALUE"""),"CENTRO COMERCIAL GRAN PLAZA")</f>
        <v>CENTRO COMERCIAL GRAN PLAZA</v>
      </c>
      <c r="C361" s="70">
        <f ca="1">IFERROR(__xludf.DUMMYFUNCTION("""COMPUTED_VALUE"""),2)</f>
        <v>2</v>
      </c>
      <c r="D361" s="70" t="str">
        <f ca="1">IFERROR(__xludf.DUMMYFUNCTION("""COMPUTED_VALUE"""),"")</f>
        <v/>
      </c>
      <c r="E361" s="70" t="str">
        <f ca="1">IFERROR(__xludf.DUMMYFUNCTION("""COMPUTED_VALUE"""),"")</f>
        <v/>
      </c>
      <c r="F361" s="70">
        <f ca="1">IFERROR(__xludf.DUMMYFUNCTION("""COMPUTED_VALUE"""),68)</f>
        <v>68</v>
      </c>
      <c r="G361" s="70">
        <f ca="1">IFERROR(__xludf.DUMMYFUNCTION("""COMPUTED_VALUE"""),84)</f>
        <v>84</v>
      </c>
      <c r="H361" s="70">
        <f ca="1">IFERROR(__xludf.DUMMYFUNCTION("""COMPUTED_VALUE"""),1)</f>
        <v>1</v>
      </c>
      <c r="I361" s="70">
        <f ca="1">IFERROR(__xludf.DUMMYFUNCTION("""COMPUTED_VALUE"""),15)</f>
        <v>15</v>
      </c>
      <c r="J361" s="70">
        <f ca="1">IFERROR(__xludf.DUMMYFUNCTION("""COMPUTED_VALUE"""),215)</f>
        <v>215</v>
      </c>
      <c r="K361" s="70">
        <f ca="1">IFERROR(__xludf.DUMMYFUNCTION("""COMPUTED_VALUE"""),28)</f>
        <v>28</v>
      </c>
      <c r="L361" s="70">
        <f ca="1">IFERROR(__xludf.DUMMYFUNCTION("""COMPUTED_VALUE"""),9)</f>
        <v>9</v>
      </c>
      <c r="M361" s="70">
        <f ca="1">IFERROR(__xludf.DUMMYFUNCTION("""COMPUTED_VALUE"""),10)</f>
        <v>10</v>
      </c>
      <c r="N361" s="72"/>
      <c r="O361" s="72"/>
      <c r="P361" s="72"/>
      <c r="Q361" s="72"/>
      <c r="R361" s="72"/>
      <c r="S361" s="72"/>
      <c r="T361" s="72"/>
      <c r="U361" s="72"/>
      <c r="V361" s="72"/>
      <c r="W361" s="72"/>
      <c r="X361" s="72"/>
      <c r="Y361" s="72"/>
      <c r="Z361" s="72"/>
    </row>
    <row r="362" spans="1:26" ht="13">
      <c r="A362" s="70">
        <f ca="1">IFERROR(__xludf.DUMMYFUNCTION("""COMPUTED_VALUE"""),3)</f>
        <v>3</v>
      </c>
      <c r="B362" s="71" t="str">
        <f ca="1">IFERROR(__xludf.DUMMYFUNCTION("""COMPUTED_VALUE"""),"CENTRO COMERCIAL GRAN PLAZA")</f>
        <v>CENTRO COMERCIAL GRAN PLAZA</v>
      </c>
      <c r="C362" s="70">
        <f ca="1">IFERROR(__xludf.DUMMYFUNCTION("""COMPUTED_VALUE"""),3)</f>
        <v>3</v>
      </c>
      <c r="D362" s="70" t="str">
        <f ca="1">IFERROR(__xludf.DUMMYFUNCTION("""COMPUTED_VALUE"""),"")</f>
        <v/>
      </c>
      <c r="E362" s="70" t="str">
        <f ca="1">IFERROR(__xludf.DUMMYFUNCTION("""COMPUTED_VALUE"""),"")</f>
        <v/>
      </c>
      <c r="F362" s="70">
        <f ca="1">IFERROR(__xludf.DUMMYFUNCTION("""COMPUTED_VALUE"""),57)</f>
        <v>57</v>
      </c>
      <c r="G362" s="70">
        <f ca="1">IFERROR(__xludf.DUMMYFUNCTION("""COMPUTED_VALUE"""),74)</f>
        <v>74</v>
      </c>
      <c r="H362" s="70">
        <f ca="1">IFERROR(__xludf.DUMMYFUNCTION("""COMPUTED_VALUE"""),0)</f>
        <v>0</v>
      </c>
      <c r="I362" s="70">
        <f ca="1">IFERROR(__xludf.DUMMYFUNCTION("""COMPUTED_VALUE"""),17)</f>
        <v>17</v>
      </c>
      <c r="J362" s="70">
        <f ca="1">IFERROR(__xludf.DUMMYFUNCTION("""COMPUTED_VALUE"""),204)</f>
        <v>204</v>
      </c>
      <c r="K362" s="70">
        <f ca="1">IFERROR(__xludf.DUMMYFUNCTION("""COMPUTED_VALUE"""),39)</f>
        <v>39</v>
      </c>
      <c r="L362" s="70">
        <f ca="1">IFERROR(__xludf.DUMMYFUNCTION("""COMPUTED_VALUE"""),8)</f>
        <v>8</v>
      </c>
      <c r="M362" s="70">
        <f ca="1">IFERROR(__xludf.DUMMYFUNCTION("""COMPUTED_VALUE"""),9)</f>
        <v>9</v>
      </c>
      <c r="N362" s="72"/>
      <c r="O362" s="72"/>
      <c r="P362" s="72"/>
      <c r="Q362" s="72"/>
      <c r="R362" s="72"/>
      <c r="S362" s="72"/>
      <c r="T362" s="72"/>
      <c r="U362" s="72"/>
      <c r="V362" s="72"/>
      <c r="W362" s="72"/>
      <c r="X362" s="72"/>
      <c r="Y362" s="72"/>
      <c r="Z362" s="72"/>
    </row>
    <row r="363" spans="1:26" ht="13">
      <c r="A363" s="70">
        <f ca="1">IFERROR(__xludf.DUMMYFUNCTION("""COMPUTED_VALUE"""),3)</f>
        <v>3</v>
      </c>
      <c r="B363" s="71" t="str">
        <f ca="1">IFERROR(__xludf.DUMMYFUNCTION("""COMPUTED_VALUE"""),"CENTRO COMERCIAL GRAN PLAZA")</f>
        <v>CENTRO COMERCIAL GRAN PLAZA</v>
      </c>
      <c r="C363" s="70">
        <f ca="1">IFERROR(__xludf.DUMMYFUNCTION("""COMPUTED_VALUE"""),4)</f>
        <v>4</v>
      </c>
      <c r="D363" s="70">
        <f ca="1">IFERROR(__xludf.DUMMYFUNCTION("""COMPUTED_VALUE"""),0)</f>
        <v>0</v>
      </c>
      <c r="E363" s="70">
        <f ca="1">IFERROR(__xludf.DUMMYFUNCTION("""COMPUTED_VALUE"""),0)</f>
        <v>0</v>
      </c>
      <c r="F363" s="70">
        <f ca="1">IFERROR(__xludf.DUMMYFUNCTION("""COMPUTED_VALUE"""),66)</f>
        <v>66</v>
      </c>
      <c r="G363" s="70">
        <f ca="1">IFERROR(__xludf.DUMMYFUNCTION("""COMPUTED_VALUE"""),90)</f>
        <v>90</v>
      </c>
      <c r="H363" s="70">
        <f ca="1">IFERROR(__xludf.DUMMYFUNCTION("""COMPUTED_VALUE"""),3)</f>
        <v>3</v>
      </c>
      <c r="I363" s="70">
        <f ca="1">IFERROR(__xludf.DUMMYFUNCTION("""COMPUTED_VALUE"""),21)</f>
        <v>21</v>
      </c>
      <c r="J363" s="70">
        <f ca="1">IFERROR(__xludf.DUMMYFUNCTION("""COMPUTED_VALUE"""),242)</f>
        <v>242</v>
      </c>
      <c r="K363" s="70">
        <f ca="1">IFERROR(__xludf.DUMMYFUNCTION("""COMPUTED_VALUE"""),36)</f>
        <v>36</v>
      </c>
      <c r="L363" s="70">
        <f ca="1">IFERROR(__xludf.DUMMYFUNCTION("""COMPUTED_VALUE"""),12)</f>
        <v>12</v>
      </c>
      <c r="M363" s="70">
        <f ca="1">IFERROR(__xludf.DUMMYFUNCTION("""COMPUTED_VALUE"""),14)</f>
        <v>14</v>
      </c>
      <c r="N363" s="72"/>
      <c r="O363" s="72"/>
      <c r="P363" s="72"/>
      <c r="Q363" s="72"/>
      <c r="R363" s="72"/>
      <c r="S363" s="72"/>
      <c r="T363" s="72"/>
      <c r="U363" s="72"/>
      <c r="V363" s="72"/>
      <c r="W363" s="72"/>
      <c r="X363" s="72"/>
      <c r="Y363" s="72"/>
      <c r="Z363" s="72"/>
    </row>
    <row r="364" spans="1:26" ht="13">
      <c r="A364" s="70">
        <f ca="1">IFERROR(__xludf.DUMMYFUNCTION("""COMPUTED_VALUE"""),3)</f>
        <v>3</v>
      </c>
      <c r="B364" s="71" t="str">
        <f ca="1">IFERROR(__xludf.DUMMYFUNCTION("""COMPUTED_VALUE"""),"CENTRO COMERCIAL GRAN PLAZA")</f>
        <v>CENTRO COMERCIAL GRAN PLAZA</v>
      </c>
      <c r="C364" s="70">
        <f ca="1">IFERROR(__xludf.DUMMYFUNCTION("""COMPUTED_VALUE"""),5)</f>
        <v>5</v>
      </c>
      <c r="D364" s="70" t="str">
        <f ca="1">IFERROR(__xludf.DUMMYFUNCTION("""COMPUTED_VALUE"""),"")</f>
        <v/>
      </c>
      <c r="E364" s="70" t="str">
        <f ca="1">IFERROR(__xludf.DUMMYFUNCTION("""COMPUTED_VALUE"""),"")</f>
        <v/>
      </c>
      <c r="F364" s="70">
        <f ca="1">IFERROR(__xludf.DUMMYFUNCTION("""COMPUTED_VALUE"""),81)</f>
        <v>81</v>
      </c>
      <c r="G364" s="70">
        <f ca="1">IFERROR(__xludf.DUMMYFUNCTION("""COMPUTED_VALUE"""),91)</f>
        <v>91</v>
      </c>
      <c r="H364" s="70">
        <f ca="1">IFERROR(__xludf.DUMMYFUNCTION("""COMPUTED_VALUE"""),2)</f>
        <v>2</v>
      </c>
      <c r="I364" s="70">
        <f ca="1">IFERROR(__xludf.DUMMYFUNCTION("""COMPUTED_VALUE"""),12)</f>
        <v>12</v>
      </c>
      <c r="J364" s="70">
        <f ca="1">IFERROR(__xludf.DUMMYFUNCTION("""COMPUTED_VALUE"""),244)</f>
        <v>244</v>
      </c>
      <c r="K364" s="70">
        <f ca="1">IFERROR(__xludf.DUMMYFUNCTION("""COMPUTED_VALUE"""),38)</f>
        <v>38</v>
      </c>
      <c r="L364" s="70">
        <f ca="1">IFERROR(__xludf.DUMMYFUNCTION("""COMPUTED_VALUE"""),11)</f>
        <v>11</v>
      </c>
      <c r="M364" s="70">
        <f ca="1">IFERROR(__xludf.DUMMYFUNCTION("""COMPUTED_VALUE"""),10)</f>
        <v>10</v>
      </c>
      <c r="N364" s="72"/>
      <c r="O364" s="72"/>
      <c r="P364" s="72"/>
      <c r="Q364" s="72"/>
      <c r="R364" s="72"/>
      <c r="S364" s="72"/>
      <c r="T364" s="72"/>
      <c r="U364" s="72"/>
      <c r="V364" s="72"/>
      <c r="W364" s="72"/>
      <c r="X364" s="72"/>
      <c r="Y364" s="72"/>
      <c r="Z364" s="72"/>
    </row>
    <row r="365" spans="1:26" ht="13">
      <c r="A365" s="70">
        <f ca="1">IFERROR(__xludf.DUMMYFUNCTION("""COMPUTED_VALUE"""),3)</f>
        <v>3</v>
      </c>
      <c r="B365" s="71" t="str">
        <f ca="1">IFERROR(__xludf.DUMMYFUNCTION("""COMPUTED_VALUE"""),"CENTRO COMERCIAL GRAN PLAZA")</f>
        <v>CENTRO COMERCIAL GRAN PLAZA</v>
      </c>
      <c r="C365" s="70">
        <f ca="1">IFERROR(__xludf.DUMMYFUNCTION("""COMPUTED_VALUE"""),6)</f>
        <v>6</v>
      </c>
      <c r="D365" s="70" t="str">
        <f ca="1">IFERROR(__xludf.DUMMYFUNCTION("""COMPUTED_VALUE"""),"")</f>
        <v/>
      </c>
      <c r="E365" s="70">
        <f ca="1">IFERROR(__xludf.DUMMYFUNCTION("""COMPUTED_VALUE"""),0)</f>
        <v>0</v>
      </c>
      <c r="F365" s="70">
        <f ca="1">IFERROR(__xludf.DUMMYFUNCTION("""COMPUTED_VALUE"""),62)</f>
        <v>62</v>
      </c>
      <c r="G365" s="70">
        <f ca="1">IFERROR(__xludf.DUMMYFUNCTION("""COMPUTED_VALUE"""),84)</f>
        <v>84</v>
      </c>
      <c r="H365" s="70">
        <f ca="1">IFERROR(__xludf.DUMMYFUNCTION("""COMPUTED_VALUE"""),2)</f>
        <v>2</v>
      </c>
      <c r="I365" s="70">
        <f ca="1">IFERROR(__xludf.DUMMYFUNCTION("""COMPUTED_VALUE"""),17)</f>
        <v>17</v>
      </c>
      <c r="J365" s="70">
        <f ca="1">IFERROR(__xludf.DUMMYFUNCTION("""COMPUTED_VALUE"""),230)</f>
        <v>230</v>
      </c>
      <c r="K365" s="70">
        <f ca="1">IFERROR(__xludf.DUMMYFUNCTION("""COMPUTED_VALUE"""),31)</f>
        <v>31</v>
      </c>
      <c r="L365" s="70">
        <f ca="1">IFERROR(__xludf.DUMMYFUNCTION("""COMPUTED_VALUE"""),15)</f>
        <v>15</v>
      </c>
      <c r="M365" s="70">
        <f ca="1">IFERROR(__xludf.DUMMYFUNCTION("""COMPUTED_VALUE"""),19)</f>
        <v>19</v>
      </c>
      <c r="N365" s="72"/>
      <c r="O365" s="72"/>
      <c r="P365" s="72"/>
      <c r="Q365" s="72"/>
      <c r="R365" s="72"/>
      <c r="S365" s="72"/>
      <c r="T365" s="72"/>
      <c r="U365" s="72"/>
      <c r="V365" s="72"/>
      <c r="W365" s="72"/>
      <c r="X365" s="72"/>
      <c r="Y365" s="72"/>
      <c r="Z365" s="72"/>
    </row>
    <row r="366" spans="1:26" ht="13">
      <c r="A366" s="70">
        <f ca="1">IFERROR(__xludf.DUMMYFUNCTION("""COMPUTED_VALUE"""),3)</f>
        <v>3</v>
      </c>
      <c r="B366" s="71" t="str">
        <f ca="1">IFERROR(__xludf.DUMMYFUNCTION("""COMPUTED_VALUE"""),"CENTRO COMERCIAL GRAN PLAZA")</f>
        <v>CENTRO COMERCIAL GRAN PLAZA</v>
      </c>
      <c r="C366" s="70">
        <f ca="1">IFERROR(__xludf.DUMMYFUNCTION("""COMPUTED_VALUE"""),7)</f>
        <v>7</v>
      </c>
      <c r="D366" s="70">
        <f ca="1">IFERROR(__xludf.DUMMYFUNCTION("""COMPUTED_VALUE"""),0)</f>
        <v>0</v>
      </c>
      <c r="E366" s="70">
        <f ca="1">IFERROR(__xludf.DUMMYFUNCTION("""COMPUTED_VALUE"""),0)</f>
        <v>0</v>
      </c>
      <c r="F366" s="70">
        <f ca="1">IFERROR(__xludf.DUMMYFUNCTION("""COMPUTED_VALUE"""),33)</f>
        <v>33</v>
      </c>
      <c r="G366" s="70">
        <f ca="1">IFERROR(__xludf.DUMMYFUNCTION("""COMPUTED_VALUE"""),31)</f>
        <v>31</v>
      </c>
      <c r="H366" s="70">
        <f ca="1">IFERROR(__xludf.DUMMYFUNCTION("""COMPUTED_VALUE"""),2)</f>
        <v>2</v>
      </c>
      <c r="I366" s="70">
        <f ca="1">IFERROR(__xludf.DUMMYFUNCTION("""COMPUTED_VALUE"""),23)</f>
        <v>23</v>
      </c>
      <c r="J366" s="70">
        <f ca="1">IFERROR(__xludf.DUMMYFUNCTION("""COMPUTED_VALUE"""),120)</f>
        <v>120</v>
      </c>
      <c r="K366" s="70">
        <f ca="1">IFERROR(__xludf.DUMMYFUNCTION("""COMPUTED_VALUE"""),26)</f>
        <v>26</v>
      </c>
      <c r="L366" s="70">
        <f ca="1">IFERROR(__xludf.DUMMYFUNCTION("""COMPUTED_VALUE"""),4)</f>
        <v>4</v>
      </c>
      <c r="M366" s="70">
        <f ca="1">IFERROR(__xludf.DUMMYFUNCTION("""COMPUTED_VALUE"""),1)</f>
        <v>1</v>
      </c>
      <c r="N366" s="72"/>
      <c r="O366" s="72"/>
      <c r="P366" s="72"/>
      <c r="Q366" s="72"/>
      <c r="R366" s="72"/>
      <c r="S366" s="72"/>
      <c r="T366" s="72"/>
      <c r="U366" s="72"/>
      <c r="V366" s="72"/>
      <c r="W366" s="72"/>
      <c r="X366" s="72"/>
      <c r="Y366" s="72"/>
      <c r="Z366" s="72"/>
    </row>
    <row r="367" spans="1:26" ht="13">
      <c r="A367" s="70">
        <f ca="1">IFERROR(__xludf.DUMMYFUNCTION("""COMPUTED_VALUE"""),3)</f>
        <v>3</v>
      </c>
      <c r="B367" s="71" t="str">
        <f ca="1">IFERROR(__xludf.DUMMYFUNCTION("""COMPUTED_VALUE"""),"CENTRO COMERCIAL GRAN PLAZA")</f>
        <v>CENTRO COMERCIAL GRAN PLAZA</v>
      </c>
      <c r="C367" s="70">
        <f ca="1">IFERROR(__xludf.DUMMYFUNCTION("""COMPUTED_VALUE"""),8)</f>
        <v>8</v>
      </c>
      <c r="D367" s="70" t="str">
        <f ca="1">IFERROR(__xludf.DUMMYFUNCTION("""COMPUTED_VALUE"""),"")</f>
        <v/>
      </c>
      <c r="E367" s="70" t="str">
        <f ca="1">IFERROR(__xludf.DUMMYFUNCTION("""COMPUTED_VALUE"""),"")</f>
        <v/>
      </c>
      <c r="F367" s="70">
        <f ca="1">IFERROR(__xludf.DUMMYFUNCTION("""COMPUTED_VALUE"""),80)</f>
        <v>80</v>
      </c>
      <c r="G367" s="70">
        <f ca="1">IFERROR(__xludf.DUMMYFUNCTION("""COMPUTED_VALUE"""),102)</f>
        <v>102</v>
      </c>
      <c r="H367" s="70">
        <f ca="1">IFERROR(__xludf.DUMMYFUNCTION("""COMPUTED_VALUE"""),2)</f>
        <v>2</v>
      </c>
      <c r="I367" s="70">
        <f ca="1">IFERROR(__xludf.DUMMYFUNCTION("""COMPUTED_VALUE"""),15)</f>
        <v>15</v>
      </c>
      <c r="J367" s="70">
        <f ca="1">IFERROR(__xludf.DUMMYFUNCTION("""COMPUTED_VALUE"""),251)</f>
        <v>251</v>
      </c>
      <c r="K367" s="70">
        <f ca="1">IFERROR(__xludf.DUMMYFUNCTION("""COMPUTED_VALUE"""),34)</f>
        <v>34</v>
      </c>
      <c r="L367" s="70">
        <f ca="1">IFERROR(__xludf.DUMMYFUNCTION("""COMPUTED_VALUE"""),6)</f>
        <v>6</v>
      </c>
      <c r="M367" s="70">
        <f ca="1">IFERROR(__xludf.DUMMYFUNCTION("""COMPUTED_VALUE"""),12)</f>
        <v>12</v>
      </c>
      <c r="N367" s="72"/>
      <c r="O367" s="72"/>
      <c r="P367" s="72"/>
      <c r="Q367" s="72"/>
      <c r="R367" s="72"/>
      <c r="S367" s="72"/>
      <c r="T367" s="72"/>
      <c r="U367" s="72"/>
      <c r="V367" s="72"/>
      <c r="W367" s="72"/>
      <c r="X367" s="72"/>
      <c r="Y367" s="72"/>
      <c r="Z367" s="72"/>
    </row>
    <row r="368" spans="1:26" ht="13">
      <c r="A368" s="70">
        <f ca="1">IFERROR(__xludf.DUMMYFUNCTION("""COMPUTED_VALUE"""),3)</f>
        <v>3</v>
      </c>
      <c r="B368" s="71" t="str">
        <f ca="1">IFERROR(__xludf.DUMMYFUNCTION("""COMPUTED_VALUE"""),"CENTRO COMERCIAL GRAN PLAZA")</f>
        <v>CENTRO COMERCIAL GRAN PLAZA</v>
      </c>
      <c r="C368" s="70">
        <f ca="1">IFERROR(__xludf.DUMMYFUNCTION("""COMPUTED_VALUE"""),9)</f>
        <v>9</v>
      </c>
      <c r="D368" s="70" t="str">
        <f ca="1">IFERROR(__xludf.DUMMYFUNCTION("""COMPUTED_VALUE"""),"")</f>
        <v/>
      </c>
      <c r="E368" s="70" t="str">
        <f ca="1">IFERROR(__xludf.DUMMYFUNCTION("""COMPUTED_VALUE"""),"")</f>
        <v/>
      </c>
      <c r="F368" s="70">
        <f ca="1">IFERROR(__xludf.DUMMYFUNCTION("""COMPUTED_VALUE"""),60)</f>
        <v>60</v>
      </c>
      <c r="G368" s="70">
        <f ca="1">IFERROR(__xludf.DUMMYFUNCTION("""COMPUTED_VALUE"""),97)</f>
        <v>97</v>
      </c>
      <c r="H368" s="70">
        <f ca="1">IFERROR(__xludf.DUMMYFUNCTION("""COMPUTED_VALUE"""),0)</f>
        <v>0</v>
      </c>
      <c r="I368" s="70">
        <f ca="1">IFERROR(__xludf.DUMMYFUNCTION("""COMPUTED_VALUE"""),16)</f>
        <v>16</v>
      </c>
      <c r="J368" s="70">
        <f ca="1">IFERROR(__xludf.DUMMYFUNCTION("""COMPUTED_VALUE"""),226)</f>
        <v>226</v>
      </c>
      <c r="K368" s="70">
        <f ca="1">IFERROR(__xludf.DUMMYFUNCTION("""COMPUTED_VALUE"""),34)</f>
        <v>34</v>
      </c>
      <c r="L368" s="70">
        <f ca="1">IFERROR(__xludf.DUMMYFUNCTION("""COMPUTED_VALUE"""),3)</f>
        <v>3</v>
      </c>
      <c r="M368" s="70">
        <f ca="1">IFERROR(__xludf.DUMMYFUNCTION("""COMPUTED_VALUE"""),16)</f>
        <v>16</v>
      </c>
      <c r="N368" s="72"/>
      <c r="O368" s="72"/>
      <c r="P368" s="72"/>
      <c r="Q368" s="72"/>
      <c r="R368" s="72"/>
      <c r="S368" s="72"/>
      <c r="T368" s="72"/>
      <c r="U368" s="72"/>
      <c r="V368" s="72"/>
      <c r="W368" s="72"/>
      <c r="X368" s="72"/>
      <c r="Y368" s="72"/>
      <c r="Z368" s="72"/>
    </row>
    <row r="369" spans="1:26" ht="13">
      <c r="A369" s="70">
        <f ca="1">IFERROR(__xludf.DUMMYFUNCTION("""COMPUTED_VALUE"""),3)</f>
        <v>3</v>
      </c>
      <c r="B369" s="71" t="str">
        <f ca="1">IFERROR(__xludf.DUMMYFUNCTION("""COMPUTED_VALUE"""),"CENTRO COMERCIAL GRAN PLAZA")</f>
        <v>CENTRO COMERCIAL GRAN PLAZA</v>
      </c>
      <c r="C369" s="70">
        <f ca="1">IFERROR(__xludf.DUMMYFUNCTION("""COMPUTED_VALUE"""),10)</f>
        <v>10</v>
      </c>
      <c r="D369" s="70">
        <f ca="1">IFERROR(__xludf.DUMMYFUNCTION("""COMPUTED_VALUE"""),0)</f>
        <v>0</v>
      </c>
      <c r="E369" s="70">
        <f ca="1">IFERROR(__xludf.DUMMYFUNCTION("""COMPUTED_VALUE"""),0)</f>
        <v>0</v>
      </c>
      <c r="F369" s="70">
        <f ca="1">IFERROR(__xludf.DUMMYFUNCTION("""COMPUTED_VALUE"""),59)</f>
        <v>59</v>
      </c>
      <c r="G369" s="70">
        <f ca="1">IFERROR(__xludf.DUMMYFUNCTION("""COMPUTED_VALUE"""),108)</f>
        <v>108</v>
      </c>
      <c r="H369" s="70">
        <f ca="1">IFERROR(__xludf.DUMMYFUNCTION("""COMPUTED_VALUE"""),3)</f>
        <v>3</v>
      </c>
      <c r="I369" s="70">
        <f ca="1">IFERROR(__xludf.DUMMYFUNCTION("""COMPUTED_VALUE"""),19)</f>
        <v>19</v>
      </c>
      <c r="J369" s="70">
        <f ca="1">IFERROR(__xludf.DUMMYFUNCTION("""COMPUTED_VALUE"""),235)</f>
        <v>235</v>
      </c>
      <c r="K369" s="70">
        <f ca="1">IFERROR(__xludf.DUMMYFUNCTION("""COMPUTED_VALUE"""),24)</f>
        <v>24</v>
      </c>
      <c r="L369" s="70">
        <f ca="1">IFERROR(__xludf.DUMMYFUNCTION("""COMPUTED_VALUE"""),7)</f>
        <v>7</v>
      </c>
      <c r="M369" s="70">
        <f ca="1">IFERROR(__xludf.DUMMYFUNCTION("""COMPUTED_VALUE"""),15)</f>
        <v>15</v>
      </c>
      <c r="N369" s="72"/>
      <c r="O369" s="72"/>
      <c r="P369" s="72"/>
      <c r="Q369" s="72"/>
      <c r="R369" s="72"/>
      <c r="S369" s="72"/>
      <c r="T369" s="72"/>
      <c r="U369" s="72"/>
      <c r="V369" s="72"/>
      <c r="W369" s="72"/>
      <c r="X369" s="72"/>
      <c r="Y369" s="72"/>
      <c r="Z369" s="72"/>
    </row>
    <row r="370" spans="1:26" ht="13">
      <c r="A370" s="70">
        <f ca="1">IFERROR(__xludf.DUMMYFUNCTION("""COMPUTED_VALUE"""),3)</f>
        <v>3</v>
      </c>
      <c r="B370" s="71" t="str">
        <f ca="1">IFERROR(__xludf.DUMMYFUNCTION("""COMPUTED_VALUE"""),"CENTRO COMERCIAL GRAN PLAZA")</f>
        <v>CENTRO COMERCIAL GRAN PLAZA</v>
      </c>
      <c r="C370" s="70">
        <f ca="1">IFERROR(__xludf.DUMMYFUNCTION("""COMPUTED_VALUE"""),11)</f>
        <v>11</v>
      </c>
      <c r="D370" s="70" t="str">
        <f ca="1">IFERROR(__xludf.DUMMYFUNCTION("""COMPUTED_VALUE"""),"")</f>
        <v/>
      </c>
      <c r="E370" s="70" t="str">
        <f ca="1">IFERROR(__xludf.DUMMYFUNCTION("""COMPUTED_VALUE"""),"")</f>
        <v/>
      </c>
      <c r="F370" s="70">
        <f ca="1">IFERROR(__xludf.DUMMYFUNCTION("""COMPUTED_VALUE"""),65)</f>
        <v>65</v>
      </c>
      <c r="G370" s="70">
        <f ca="1">IFERROR(__xludf.DUMMYFUNCTION("""COMPUTED_VALUE"""),83)</f>
        <v>83</v>
      </c>
      <c r="H370" s="70">
        <f ca="1">IFERROR(__xludf.DUMMYFUNCTION("""COMPUTED_VALUE"""),5)</f>
        <v>5</v>
      </c>
      <c r="I370" s="70">
        <f ca="1">IFERROR(__xludf.DUMMYFUNCTION("""COMPUTED_VALUE"""),31)</f>
        <v>31</v>
      </c>
      <c r="J370" s="70">
        <f ca="1">IFERROR(__xludf.DUMMYFUNCTION("""COMPUTED_VALUE"""),252)</f>
        <v>252</v>
      </c>
      <c r="K370" s="70">
        <f ca="1">IFERROR(__xludf.DUMMYFUNCTION("""COMPUTED_VALUE"""),42)</f>
        <v>42</v>
      </c>
      <c r="L370" s="70">
        <f ca="1">IFERROR(__xludf.DUMMYFUNCTION("""COMPUTED_VALUE"""),16)</f>
        <v>16</v>
      </c>
      <c r="M370" s="70">
        <f ca="1">IFERROR(__xludf.DUMMYFUNCTION("""COMPUTED_VALUE"""),10)</f>
        <v>10</v>
      </c>
      <c r="N370" s="72"/>
      <c r="O370" s="72"/>
      <c r="P370" s="72"/>
      <c r="Q370" s="72"/>
      <c r="R370" s="72"/>
      <c r="S370" s="72"/>
      <c r="T370" s="72"/>
      <c r="U370" s="72"/>
      <c r="V370" s="72"/>
      <c r="W370" s="72"/>
      <c r="X370" s="72"/>
      <c r="Y370" s="72"/>
      <c r="Z370" s="72"/>
    </row>
    <row r="371" spans="1:26" ht="13">
      <c r="A371" s="70">
        <f ca="1">IFERROR(__xludf.DUMMYFUNCTION("""COMPUTED_VALUE"""),3)</f>
        <v>3</v>
      </c>
      <c r="B371" s="71" t="str">
        <f ca="1">IFERROR(__xludf.DUMMYFUNCTION("""COMPUTED_VALUE"""),"CENTRO COMERCIAL GRAN PLAZA")</f>
        <v>CENTRO COMERCIAL GRAN PLAZA</v>
      </c>
      <c r="C371" s="70">
        <f ca="1">IFERROR(__xludf.DUMMYFUNCTION("""COMPUTED_VALUE"""),12)</f>
        <v>12</v>
      </c>
      <c r="D371" s="70" t="str">
        <f ca="1">IFERROR(__xludf.DUMMYFUNCTION("""COMPUTED_VALUE"""),"")</f>
        <v/>
      </c>
      <c r="E371" s="70" t="str">
        <f ca="1">IFERROR(__xludf.DUMMYFUNCTION("""COMPUTED_VALUE"""),"")</f>
        <v/>
      </c>
      <c r="F371" s="70">
        <f ca="1">IFERROR(__xludf.DUMMYFUNCTION("""COMPUTED_VALUE"""),79)</f>
        <v>79</v>
      </c>
      <c r="G371" s="70">
        <f ca="1">IFERROR(__xludf.DUMMYFUNCTION("""COMPUTED_VALUE"""),86)</f>
        <v>86</v>
      </c>
      <c r="H371" s="70">
        <f ca="1">IFERROR(__xludf.DUMMYFUNCTION("""COMPUTED_VALUE"""),1)</f>
        <v>1</v>
      </c>
      <c r="I371" s="70">
        <f ca="1">IFERROR(__xludf.DUMMYFUNCTION("""COMPUTED_VALUE"""),17)</f>
        <v>17</v>
      </c>
      <c r="J371" s="70">
        <f ca="1">IFERROR(__xludf.DUMMYFUNCTION("""COMPUTED_VALUE"""),241)</f>
        <v>241</v>
      </c>
      <c r="K371" s="70">
        <f ca="1">IFERROR(__xludf.DUMMYFUNCTION("""COMPUTED_VALUE"""),40)</f>
        <v>40</v>
      </c>
      <c r="L371" s="70">
        <f ca="1">IFERROR(__xludf.DUMMYFUNCTION("""COMPUTED_VALUE"""),10)</f>
        <v>10</v>
      </c>
      <c r="M371" s="70">
        <f ca="1">IFERROR(__xludf.DUMMYFUNCTION("""COMPUTED_VALUE"""),8)</f>
        <v>8</v>
      </c>
      <c r="N371" s="72"/>
      <c r="O371" s="72"/>
      <c r="P371" s="72"/>
      <c r="Q371" s="72"/>
      <c r="R371" s="72"/>
      <c r="S371" s="72"/>
      <c r="T371" s="72"/>
      <c r="U371" s="72"/>
      <c r="V371" s="72"/>
      <c r="W371" s="72"/>
      <c r="X371" s="72"/>
      <c r="Y371" s="72"/>
      <c r="Z371" s="72"/>
    </row>
    <row r="372" spans="1:26" ht="13">
      <c r="A372" s="70">
        <f ca="1">IFERROR(__xludf.DUMMYFUNCTION("""COMPUTED_VALUE"""),3)</f>
        <v>3</v>
      </c>
      <c r="B372" s="71" t="str">
        <f ca="1">IFERROR(__xludf.DUMMYFUNCTION("""COMPUTED_VALUE"""),"CENTRO COMERCIAL GRAN PLAZA")</f>
        <v>CENTRO COMERCIAL GRAN PLAZA</v>
      </c>
      <c r="C372" s="70">
        <f ca="1">IFERROR(__xludf.DUMMYFUNCTION("""COMPUTED_VALUE"""),13)</f>
        <v>13</v>
      </c>
      <c r="D372" s="70" t="str">
        <f ca="1">IFERROR(__xludf.DUMMYFUNCTION("""COMPUTED_VALUE"""),"")</f>
        <v/>
      </c>
      <c r="E372" s="70" t="str">
        <f ca="1">IFERROR(__xludf.DUMMYFUNCTION("""COMPUTED_VALUE"""),"")</f>
        <v/>
      </c>
      <c r="F372" s="70">
        <f ca="1">IFERROR(__xludf.DUMMYFUNCTION("""COMPUTED_VALUE"""),92)</f>
        <v>92</v>
      </c>
      <c r="G372" s="70">
        <f ca="1">IFERROR(__xludf.DUMMYFUNCTION("""COMPUTED_VALUE"""),88)</f>
        <v>88</v>
      </c>
      <c r="H372" s="70">
        <f ca="1">IFERROR(__xludf.DUMMYFUNCTION("""COMPUTED_VALUE"""),2)</f>
        <v>2</v>
      </c>
      <c r="I372" s="70">
        <f ca="1">IFERROR(__xludf.DUMMYFUNCTION("""COMPUTED_VALUE"""),12)</f>
        <v>12</v>
      </c>
      <c r="J372" s="70">
        <f ca="1">IFERROR(__xludf.DUMMYFUNCTION("""COMPUTED_VALUE"""),244)</f>
        <v>244</v>
      </c>
      <c r="K372" s="70">
        <f ca="1">IFERROR(__xludf.DUMMYFUNCTION("""COMPUTED_VALUE"""),30)</f>
        <v>30</v>
      </c>
      <c r="L372" s="70">
        <f ca="1">IFERROR(__xludf.DUMMYFUNCTION("""COMPUTED_VALUE"""),14)</f>
        <v>14</v>
      </c>
      <c r="M372" s="70">
        <f ca="1">IFERROR(__xludf.DUMMYFUNCTION("""COMPUTED_VALUE"""),6)</f>
        <v>6</v>
      </c>
      <c r="N372" s="72"/>
      <c r="O372" s="72"/>
      <c r="P372" s="72"/>
      <c r="Q372" s="72"/>
      <c r="R372" s="72"/>
      <c r="S372" s="72"/>
      <c r="T372" s="72"/>
      <c r="U372" s="72"/>
      <c r="V372" s="72"/>
      <c r="W372" s="72"/>
      <c r="X372" s="72"/>
      <c r="Y372" s="72"/>
      <c r="Z372" s="72"/>
    </row>
    <row r="373" spans="1:26" ht="13">
      <c r="A373" s="70">
        <f ca="1">IFERROR(__xludf.DUMMYFUNCTION("""COMPUTED_VALUE"""),3)</f>
        <v>3</v>
      </c>
      <c r="B373" s="71" t="str">
        <f ca="1">IFERROR(__xludf.DUMMYFUNCTION("""COMPUTED_VALUE"""),"CENTRO COMERCIAL GRAN PLAZA")</f>
        <v>CENTRO COMERCIAL GRAN PLAZA</v>
      </c>
      <c r="C373" s="70">
        <f ca="1">IFERROR(__xludf.DUMMYFUNCTION("""COMPUTED_VALUE"""),14)</f>
        <v>14</v>
      </c>
      <c r="D373" s="70" t="str">
        <f ca="1">IFERROR(__xludf.DUMMYFUNCTION("""COMPUTED_VALUE"""),"")</f>
        <v/>
      </c>
      <c r="E373" s="70" t="str">
        <f ca="1">IFERROR(__xludf.DUMMYFUNCTION("""COMPUTED_VALUE"""),"")</f>
        <v/>
      </c>
      <c r="F373" s="70">
        <f ca="1">IFERROR(__xludf.DUMMYFUNCTION("""COMPUTED_VALUE"""),69)</f>
        <v>69</v>
      </c>
      <c r="G373" s="70">
        <f ca="1">IFERROR(__xludf.DUMMYFUNCTION("""COMPUTED_VALUE"""),83)</f>
        <v>83</v>
      </c>
      <c r="H373" s="70">
        <f ca="1">IFERROR(__xludf.DUMMYFUNCTION("""COMPUTED_VALUE"""),4)</f>
        <v>4</v>
      </c>
      <c r="I373" s="70">
        <f ca="1">IFERROR(__xludf.DUMMYFUNCTION("""COMPUTED_VALUE"""),13)</f>
        <v>13</v>
      </c>
      <c r="J373" s="70">
        <f ca="1">IFERROR(__xludf.DUMMYFUNCTION("""COMPUTED_VALUE"""),230)</f>
        <v>230</v>
      </c>
      <c r="K373" s="70">
        <f ca="1">IFERROR(__xludf.DUMMYFUNCTION("""COMPUTED_VALUE"""),50)</f>
        <v>50</v>
      </c>
      <c r="L373" s="70">
        <f ca="1">IFERROR(__xludf.DUMMYFUNCTION("""COMPUTED_VALUE"""),8)</f>
        <v>8</v>
      </c>
      <c r="M373" s="70">
        <f ca="1">IFERROR(__xludf.DUMMYFUNCTION("""COMPUTED_VALUE"""),3)</f>
        <v>3</v>
      </c>
      <c r="N373" s="72"/>
      <c r="O373" s="72"/>
      <c r="P373" s="72"/>
      <c r="Q373" s="72"/>
      <c r="R373" s="72"/>
      <c r="S373" s="72"/>
      <c r="T373" s="72"/>
      <c r="U373" s="72"/>
      <c r="V373" s="72"/>
      <c r="W373" s="72"/>
      <c r="X373" s="72"/>
      <c r="Y373" s="72"/>
      <c r="Z373" s="72"/>
    </row>
    <row r="374" spans="1:26" ht="13">
      <c r="A374" s="70">
        <f ca="1">IFERROR(__xludf.DUMMYFUNCTION("""COMPUTED_VALUE"""),3)</f>
        <v>3</v>
      </c>
      <c r="B374" s="71" t="str">
        <f ca="1">IFERROR(__xludf.DUMMYFUNCTION("""COMPUTED_VALUE"""),"CENTRO COMERCIAL GRAN PLAZA")</f>
        <v>CENTRO COMERCIAL GRAN PLAZA</v>
      </c>
      <c r="C374" s="70">
        <f ca="1">IFERROR(__xludf.DUMMYFUNCTION("""COMPUTED_VALUE"""),15)</f>
        <v>15</v>
      </c>
      <c r="D374" s="70" t="str">
        <f ca="1">IFERROR(__xludf.DUMMYFUNCTION("""COMPUTED_VALUE"""),"")</f>
        <v/>
      </c>
      <c r="E374" s="70" t="str">
        <f ca="1">IFERROR(__xludf.DUMMYFUNCTION("""COMPUTED_VALUE"""),"")</f>
        <v/>
      </c>
      <c r="F374" s="70">
        <f ca="1">IFERROR(__xludf.DUMMYFUNCTION("""COMPUTED_VALUE"""),75)</f>
        <v>75</v>
      </c>
      <c r="G374" s="70">
        <f ca="1">IFERROR(__xludf.DUMMYFUNCTION("""COMPUTED_VALUE"""),91)</f>
        <v>91</v>
      </c>
      <c r="H374" s="70">
        <f ca="1">IFERROR(__xludf.DUMMYFUNCTION("""COMPUTED_VALUE"""),2)</f>
        <v>2</v>
      </c>
      <c r="I374" s="70">
        <f ca="1">IFERROR(__xludf.DUMMYFUNCTION("""COMPUTED_VALUE"""),16)</f>
        <v>16</v>
      </c>
      <c r="J374" s="70">
        <f ca="1">IFERROR(__xludf.DUMMYFUNCTION("""COMPUTED_VALUE"""),242)</f>
        <v>242</v>
      </c>
      <c r="K374" s="70">
        <f ca="1">IFERROR(__xludf.DUMMYFUNCTION("""COMPUTED_VALUE"""),42)</f>
        <v>42</v>
      </c>
      <c r="L374" s="70">
        <f ca="1">IFERROR(__xludf.DUMMYFUNCTION("""COMPUTED_VALUE"""),13)</f>
        <v>13</v>
      </c>
      <c r="M374" s="70">
        <f ca="1">IFERROR(__xludf.DUMMYFUNCTION("""COMPUTED_VALUE"""),3)</f>
        <v>3</v>
      </c>
      <c r="N374" s="72"/>
      <c r="O374" s="72"/>
      <c r="P374" s="72"/>
      <c r="Q374" s="72"/>
      <c r="R374" s="72"/>
      <c r="S374" s="72"/>
      <c r="T374" s="72"/>
      <c r="U374" s="72"/>
      <c r="V374" s="72"/>
      <c r="W374" s="72"/>
      <c r="X374" s="72"/>
      <c r="Y374" s="72"/>
      <c r="Z374" s="72"/>
    </row>
    <row r="375" spans="1:26" ht="13">
      <c r="A375" s="70">
        <f ca="1">IFERROR(__xludf.DUMMYFUNCTION("""COMPUTED_VALUE"""),3)</f>
        <v>3</v>
      </c>
      <c r="B375" s="71" t="str">
        <f ca="1">IFERROR(__xludf.DUMMYFUNCTION("""COMPUTED_VALUE"""),"CENTRO COMERCIAL GRAN PLAZA")</f>
        <v>CENTRO COMERCIAL GRAN PLAZA</v>
      </c>
      <c r="C375" s="70">
        <f ca="1">IFERROR(__xludf.DUMMYFUNCTION("""COMPUTED_VALUE"""),16)</f>
        <v>16</v>
      </c>
      <c r="D375" s="70" t="str">
        <f ca="1">IFERROR(__xludf.DUMMYFUNCTION("""COMPUTED_VALUE"""),"")</f>
        <v/>
      </c>
      <c r="E375" s="70" t="str">
        <f ca="1">IFERROR(__xludf.DUMMYFUNCTION("""COMPUTED_VALUE"""),"")</f>
        <v/>
      </c>
      <c r="F375" s="70">
        <f ca="1">IFERROR(__xludf.DUMMYFUNCTION("""COMPUTED_VALUE"""),78)</f>
        <v>78</v>
      </c>
      <c r="G375" s="70">
        <f ca="1">IFERROR(__xludf.DUMMYFUNCTION("""COMPUTED_VALUE"""),79)</f>
        <v>79</v>
      </c>
      <c r="H375" s="70">
        <f ca="1">IFERROR(__xludf.DUMMYFUNCTION("""COMPUTED_VALUE"""),1)</f>
        <v>1</v>
      </c>
      <c r="I375" s="70">
        <f ca="1">IFERROR(__xludf.DUMMYFUNCTION("""COMPUTED_VALUE"""),19)</f>
        <v>19</v>
      </c>
      <c r="J375" s="70">
        <f ca="1">IFERROR(__xludf.DUMMYFUNCTION("""COMPUTED_VALUE"""),234)</f>
        <v>234</v>
      </c>
      <c r="K375" s="70">
        <f ca="1">IFERROR(__xludf.DUMMYFUNCTION("""COMPUTED_VALUE"""),45)</f>
        <v>45</v>
      </c>
      <c r="L375" s="70">
        <f ca="1">IFERROR(__xludf.DUMMYFUNCTION("""COMPUTED_VALUE"""),11)</f>
        <v>11</v>
      </c>
      <c r="M375" s="70">
        <f ca="1">IFERROR(__xludf.DUMMYFUNCTION("""COMPUTED_VALUE"""),1)</f>
        <v>1</v>
      </c>
      <c r="N375" s="72"/>
      <c r="O375" s="72"/>
      <c r="P375" s="72"/>
      <c r="Q375" s="72"/>
      <c r="R375" s="72"/>
      <c r="S375" s="72"/>
      <c r="T375" s="72"/>
      <c r="U375" s="72"/>
      <c r="V375" s="72"/>
      <c r="W375" s="72"/>
      <c r="X375" s="72"/>
      <c r="Y375" s="72"/>
      <c r="Z375" s="72"/>
    </row>
    <row r="376" spans="1:26" ht="13">
      <c r="A376" s="70">
        <f ca="1">IFERROR(__xludf.DUMMYFUNCTION("""COMPUTED_VALUE"""),3)</f>
        <v>3</v>
      </c>
      <c r="B376" s="71" t="str">
        <f ca="1">IFERROR(__xludf.DUMMYFUNCTION("""COMPUTED_VALUE"""),"CENTRO COMERCIAL GRAN PLAZA")</f>
        <v>CENTRO COMERCIAL GRAN PLAZA</v>
      </c>
      <c r="C376" s="70">
        <f ca="1">IFERROR(__xludf.DUMMYFUNCTION("""COMPUTED_VALUE"""),17)</f>
        <v>17</v>
      </c>
      <c r="D376" s="70" t="str">
        <f ca="1">IFERROR(__xludf.DUMMYFUNCTION("""COMPUTED_VALUE"""),"")</f>
        <v/>
      </c>
      <c r="E376" s="70" t="str">
        <f ca="1">IFERROR(__xludf.DUMMYFUNCTION("""COMPUTED_VALUE"""),"")</f>
        <v/>
      </c>
      <c r="F376" s="70">
        <f ca="1">IFERROR(__xludf.DUMMYFUNCTION("""COMPUTED_VALUE"""),80)</f>
        <v>80</v>
      </c>
      <c r="G376" s="70">
        <f ca="1">IFERROR(__xludf.DUMMYFUNCTION("""COMPUTED_VALUE"""),86)</f>
        <v>86</v>
      </c>
      <c r="H376" s="70">
        <f ca="1">IFERROR(__xludf.DUMMYFUNCTION("""COMPUTED_VALUE"""),2)</f>
        <v>2</v>
      </c>
      <c r="I376" s="70">
        <f ca="1">IFERROR(__xludf.DUMMYFUNCTION("""COMPUTED_VALUE"""),17)</f>
        <v>17</v>
      </c>
      <c r="J376" s="70">
        <f ca="1">IFERROR(__xludf.DUMMYFUNCTION("""COMPUTED_VALUE"""),233)</f>
        <v>233</v>
      </c>
      <c r="K376" s="70">
        <f ca="1">IFERROR(__xludf.DUMMYFUNCTION("""COMPUTED_VALUE"""),32)</f>
        <v>32</v>
      </c>
      <c r="L376" s="70">
        <f ca="1">IFERROR(__xludf.DUMMYFUNCTION("""COMPUTED_VALUE"""),16)</f>
        <v>16</v>
      </c>
      <c r="M376" s="70">
        <f ca="1">IFERROR(__xludf.DUMMYFUNCTION("""COMPUTED_VALUE"""),0)</f>
        <v>0</v>
      </c>
      <c r="N376" s="72"/>
      <c r="O376" s="72"/>
      <c r="P376" s="72"/>
      <c r="Q376" s="72"/>
      <c r="R376" s="72"/>
      <c r="S376" s="72"/>
      <c r="T376" s="72"/>
      <c r="U376" s="72"/>
      <c r="V376" s="72"/>
      <c r="W376" s="72"/>
      <c r="X376" s="72"/>
      <c r="Y376" s="72"/>
      <c r="Z376" s="72"/>
    </row>
    <row r="377" spans="1:26" ht="13">
      <c r="A377" s="70">
        <f ca="1">IFERROR(__xludf.DUMMYFUNCTION("""COMPUTED_VALUE"""),3)</f>
        <v>3</v>
      </c>
      <c r="B377" s="71" t="str">
        <f ca="1">IFERROR(__xludf.DUMMYFUNCTION("""COMPUTED_VALUE"""),"CENTRO COMERCIAL GRAN PLAZA")</f>
        <v>CENTRO COMERCIAL GRAN PLAZA</v>
      </c>
      <c r="C377" s="70">
        <f ca="1">IFERROR(__xludf.DUMMYFUNCTION("""COMPUTED_VALUE"""),18)</f>
        <v>18</v>
      </c>
      <c r="D377" s="70">
        <f ca="1">IFERROR(__xludf.DUMMYFUNCTION("""COMPUTED_VALUE"""),0)</f>
        <v>0</v>
      </c>
      <c r="E377" s="70">
        <f ca="1">IFERROR(__xludf.DUMMYFUNCTION("""COMPUTED_VALUE"""),0)</f>
        <v>0</v>
      </c>
      <c r="F377" s="70">
        <f ca="1">IFERROR(__xludf.DUMMYFUNCTION("""COMPUTED_VALUE"""),68)</f>
        <v>68</v>
      </c>
      <c r="G377" s="70">
        <f ca="1">IFERROR(__xludf.DUMMYFUNCTION("""COMPUTED_VALUE"""),80)</f>
        <v>80</v>
      </c>
      <c r="H377" s="70">
        <f ca="1">IFERROR(__xludf.DUMMYFUNCTION("""COMPUTED_VALUE"""),2)</f>
        <v>2</v>
      </c>
      <c r="I377" s="70">
        <f ca="1">IFERROR(__xludf.DUMMYFUNCTION("""COMPUTED_VALUE"""),15)</f>
        <v>15</v>
      </c>
      <c r="J377" s="70">
        <f ca="1">IFERROR(__xludf.DUMMYFUNCTION("""COMPUTED_VALUE"""),229)</f>
        <v>229</v>
      </c>
      <c r="K377" s="70">
        <f ca="1">IFERROR(__xludf.DUMMYFUNCTION("""COMPUTED_VALUE"""),33)</f>
        <v>33</v>
      </c>
      <c r="L377" s="70">
        <f ca="1">IFERROR(__xludf.DUMMYFUNCTION("""COMPUTED_VALUE"""),17)</f>
        <v>17</v>
      </c>
      <c r="M377" s="70">
        <f ca="1">IFERROR(__xludf.DUMMYFUNCTION("""COMPUTED_VALUE"""),14)</f>
        <v>14</v>
      </c>
      <c r="N377" s="72"/>
      <c r="O377" s="72"/>
      <c r="P377" s="72"/>
      <c r="Q377" s="72"/>
      <c r="R377" s="72"/>
      <c r="S377" s="72"/>
      <c r="T377" s="72"/>
      <c r="U377" s="72"/>
      <c r="V377" s="72"/>
      <c r="W377" s="72"/>
      <c r="X377" s="72"/>
      <c r="Y377" s="72"/>
      <c r="Z377" s="72"/>
    </row>
    <row r="378" spans="1:26" ht="13">
      <c r="A378" s="70">
        <f ca="1">IFERROR(__xludf.DUMMYFUNCTION("""COMPUTED_VALUE"""),3)</f>
        <v>3</v>
      </c>
      <c r="B378" s="71" t="str">
        <f ca="1">IFERROR(__xludf.DUMMYFUNCTION("""COMPUTED_VALUE"""),"CENTRO COMERCIAL GRAN PLAZA")</f>
        <v>CENTRO COMERCIAL GRAN PLAZA</v>
      </c>
      <c r="C378" s="70">
        <f ca="1">IFERROR(__xludf.DUMMYFUNCTION("""COMPUTED_VALUE"""),19)</f>
        <v>19</v>
      </c>
      <c r="D378" s="70" t="str">
        <f ca="1">IFERROR(__xludf.DUMMYFUNCTION("""COMPUTED_VALUE"""),"")</f>
        <v/>
      </c>
      <c r="E378" s="70" t="str">
        <f ca="1">IFERROR(__xludf.DUMMYFUNCTION("""COMPUTED_VALUE"""),"")</f>
        <v/>
      </c>
      <c r="F378" s="70">
        <f ca="1">IFERROR(__xludf.DUMMYFUNCTION("""COMPUTED_VALUE"""),63)</f>
        <v>63</v>
      </c>
      <c r="G378" s="70">
        <f ca="1">IFERROR(__xludf.DUMMYFUNCTION("""COMPUTED_VALUE"""),91)</f>
        <v>91</v>
      </c>
      <c r="H378" s="70">
        <f ca="1">IFERROR(__xludf.DUMMYFUNCTION("""COMPUTED_VALUE"""),2)</f>
        <v>2</v>
      </c>
      <c r="I378" s="70">
        <f ca="1">IFERROR(__xludf.DUMMYFUNCTION("""COMPUTED_VALUE"""),18)</f>
        <v>18</v>
      </c>
      <c r="J378" s="70">
        <f ca="1">IFERROR(__xludf.DUMMYFUNCTION("""COMPUTED_VALUE"""),223)</f>
        <v>223</v>
      </c>
      <c r="K378" s="70">
        <f ca="1">IFERROR(__xludf.DUMMYFUNCTION("""COMPUTED_VALUE"""),34)</f>
        <v>34</v>
      </c>
      <c r="L378" s="70">
        <f ca="1">IFERROR(__xludf.DUMMYFUNCTION("""COMPUTED_VALUE"""),11)</f>
        <v>11</v>
      </c>
      <c r="M378" s="70">
        <f ca="1">IFERROR(__xludf.DUMMYFUNCTION("""COMPUTED_VALUE"""),4)</f>
        <v>4</v>
      </c>
      <c r="N378" s="72"/>
      <c r="O378" s="72"/>
      <c r="P378" s="72"/>
      <c r="Q378" s="72"/>
      <c r="R378" s="72"/>
      <c r="S378" s="72"/>
      <c r="T378" s="72"/>
      <c r="U378" s="72"/>
      <c r="V378" s="72"/>
      <c r="W378" s="72"/>
      <c r="X378" s="72"/>
      <c r="Y378" s="72"/>
      <c r="Z378" s="72"/>
    </row>
    <row r="379" spans="1:26" ht="13">
      <c r="A379" s="70">
        <f ca="1">IFERROR(__xludf.DUMMYFUNCTION("""COMPUTED_VALUE"""),3)</f>
        <v>3</v>
      </c>
      <c r="B379" s="71" t="str">
        <f ca="1">IFERROR(__xludf.DUMMYFUNCTION("""COMPUTED_VALUE"""),"CENTRO COMERCIAL GRAN PLAZA")</f>
        <v>CENTRO COMERCIAL GRAN PLAZA</v>
      </c>
      <c r="C379" s="70">
        <f ca="1">IFERROR(__xludf.DUMMYFUNCTION("""COMPUTED_VALUE"""),20)</f>
        <v>20</v>
      </c>
      <c r="D379" s="70">
        <f ca="1">IFERROR(__xludf.DUMMYFUNCTION("""COMPUTED_VALUE"""),0)</f>
        <v>0</v>
      </c>
      <c r="E379" s="70">
        <f ca="1">IFERROR(__xludf.DUMMYFUNCTION("""COMPUTED_VALUE"""),0)</f>
        <v>0</v>
      </c>
      <c r="F379" s="70">
        <f ca="1">IFERROR(__xludf.DUMMYFUNCTION("""COMPUTED_VALUE"""),73)</f>
        <v>73</v>
      </c>
      <c r="G379" s="70">
        <f ca="1">IFERROR(__xludf.DUMMYFUNCTION("""COMPUTED_VALUE"""),79)</f>
        <v>79</v>
      </c>
      <c r="H379" s="70">
        <f ca="1">IFERROR(__xludf.DUMMYFUNCTION("""COMPUTED_VALUE"""),3)</f>
        <v>3</v>
      </c>
      <c r="I379" s="70">
        <f ca="1">IFERROR(__xludf.DUMMYFUNCTION("""COMPUTED_VALUE"""),14)</f>
        <v>14</v>
      </c>
      <c r="J379" s="70">
        <f ca="1">IFERROR(__xludf.DUMMYFUNCTION("""COMPUTED_VALUE"""),233)</f>
        <v>233</v>
      </c>
      <c r="K379" s="70">
        <f ca="1">IFERROR(__xludf.DUMMYFUNCTION("""COMPUTED_VALUE"""),49)</f>
        <v>49</v>
      </c>
      <c r="L379" s="70">
        <f ca="1">IFERROR(__xludf.DUMMYFUNCTION("""COMPUTED_VALUE"""),14)</f>
        <v>14</v>
      </c>
      <c r="M379" s="70">
        <f ca="1">IFERROR(__xludf.DUMMYFUNCTION("""COMPUTED_VALUE"""),1)</f>
        <v>1</v>
      </c>
      <c r="N379" s="72"/>
      <c r="O379" s="72"/>
      <c r="P379" s="72"/>
      <c r="Q379" s="72"/>
      <c r="R379" s="72"/>
      <c r="S379" s="72"/>
      <c r="T379" s="72"/>
      <c r="U379" s="72"/>
      <c r="V379" s="72"/>
      <c r="W379" s="72"/>
      <c r="X379" s="72"/>
      <c r="Y379" s="72"/>
      <c r="Z379" s="72"/>
    </row>
    <row r="380" spans="1:26" ht="13">
      <c r="A380" s="70">
        <f ca="1">IFERROR(__xludf.DUMMYFUNCTION("""COMPUTED_VALUE"""),3)</f>
        <v>3</v>
      </c>
      <c r="B380" s="71" t="str">
        <f ca="1">IFERROR(__xludf.DUMMYFUNCTION("""COMPUTED_VALUE"""),"CENTRO COMERCIAL GRAN PLAZA")</f>
        <v>CENTRO COMERCIAL GRAN PLAZA</v>
      </c>
      <c r="C380" s="70">
        <f ca="1">IFERROR(__xludf.DUMMYFUNCTION("""COMPUTED_VALUE"""),21)</f>
        <v>21</v>
      </c>
      <c r="D380" s="70">
        <f ca="1">IFERROR(__xludf.DUMMYFUNCTION("""COMPUTED_VALUE"""),0)</f>
        <v>0</v>
      </c>
      <c r="E380" s="70">
        <f ca="1">IFERROR(__xludf.DUMMYFUNCTION("""COMPUTED_VALUE"""),0)</f>
        <v>0</v>
      </c>
      <c r="F380" s="70">
        <f ca="1">IFERROR(__xludf.DUMMYFUNCTION("""COMPUTED_VALUE"""),63)</f>
        <v>63</v>
      </c>
      <c r="G380" s="70">
        <f ca="1">IFERROR(__xludf.DUMMYFUNCTION("""COMPUTED_VALUE"""),89)</f>
        <v>89</v>
      </c>
      <c r="H380" s="70">
        <f ca="1">IFERROR(__xludf.DUMMYFUNCTION("""COMPUTED_VALUE"""),3)</f>
        <v>3</v>
      </c>
      <c r="I380" s="70">
        <f ca="1">IFERROR(__xludf.DUMMYFUNCTION("""COMPUTED_VALUE"""),13)</f>
        <v>13</v>
      </c>
      <c r="J380" s="70">
        <f ca="1">IFERROR(__xludf.DUMMYFUNCTION("""COMPUTED_VALUE"""),216)</f>
        <v>216</v>
      </c>
      <c r="K380" s="70">
        <f ca="1">IFERROR(__xludf.DUMMYFUNCTION("""COMPUTED_VALUE"""),41)</f>
        <v>41</v>
      </c>
      <c r="L380" s="70">
        <f ca="1">IFERROR(__xludf.DUMMYFUNCTION("""COMPUTED_VALUE"""),5)</f>
        <v>5</v>
      </c>
      <c r="M380" s="70">
        <f ca="1">IFERROR(__xludf.DUMMYFUNCTION("""COMPUTED_VALUE"""),2)</f>
        <v>2</v>
      </c>
      <c r="N380" s="72"/>
      <c r="O380" s="72"/>
      <c r="P380" s="72"/>
      <c r="Q380" s="72"/>
      <c r="R380" s="72"/>
      <c r="S380" s="72"/>
      <c r="T380" s="72"/>
      <c r="U380" s="72"/>
      <c r="V380" s="72"/>
      <c r="W380" s="72"/>
      <c r="X380" s="72"/>
      <c r="Y380" s="72"/>
      <c r="Z380" s="72"/>
    </row>
    <row r="381" spans="1:26" ht="13">
      <c r="A381" s="70">
        <f ca="1">IFERROR(__xludf.DUMMYFUNCTION("""COMPUTED_VALUE"""),3)</f>
        <v>3</v>
      </c>
      <c r="B381" s="71" t="str">
        <f ca="1">IFERROR(__xludf.DUMMYFUNCTION("""COMPUTED_VALUE"""),"CENTRO COMERCIAL GRAN PLAZA")</f>
        <v>CENTRO COMERCIAL GRAN PLAZA</v>
      </c>
      <c r="C381" s="70">
        <f ca="1">IFERROR(__xludf.DUMMYFUNCTION("""COMPUTED_VALUE"""),22)</f>
        <v>22</v>
      </c>
      <c r="D381" s="70" t="str">
        <f ca="1">IFERROR(__xludf.DUMMYFUNCTION("""COMPUTED_VALUE"""),"")</f>
        <v/>
      </c>
      <c r="E381" s="70" t="str">
        <f ca="1">IFERROR(__xludf.DUMMYFUNCTION("""COMPUTED_VALUE"""),"")</f>
        <v/>
      </c>
      <c r="F381" s="70">
        <f ca="1">IFERROR(__xludf.DUMMYFUNCTION("""COMPUTED_VALUE"""),81)</f>
        <v>81</v>
      </c>
      <c r="G381" s="70">
        <f ca="1">IFERROR(__xludf.DUMMYFUNCTION("""COMPUTED_VALUE"""),67)</f>
        <v>67</v>
      </c>
      <c r="H381" s="70">
        <f ca="1">IFERROR(__xludf.DUMMYFUNCTION("""COMPUTED_VALUE"""),4)</f>
        <v>4</v>
      </c>
      <c r="I381" s="70">
        <f ca="1">IFERROR(__xludf.DUMMYFUNCTION("""COMPUTED_VALUE"""),19)</f>
        <v>19</v>
      </c>
      <c r="J381" s="70">
        <f ca="1">IFERROR(__xludf.DUMMYFUNCTION("""COMPUTED_VALUE"""),236)</f>
        <v>236</v>
      </c>
      <c r="K381" s="70">
        <f ca="1">IFERROR(__xludf.DUMMYFUNCTION("""COMPUTED_VALUE"""),52)</f>
        <v>52</v>
      </c>
      <c r="L381" s="70">
        <f ca="1">IFERROR(__xludf.DUMMYFUNCTION("""COMPUTED_VALUE"""),13)</f>
        <v>13</v>
      </c>
      <c r="M381" s="70">
        <f ca="1">IFERROR(__xludf.DUMMYFUNCTION("""COMPUTED_VALUE"""),0)</f>
        <v>0</v>
      </c>
      <c r="N381" s="72"/>
      <c r="O381" s="72"/>
      <c r="P381" s="72"/>
      <c r="Q381" s="72"/>
      <c r="R381" s="72"/>
      <c r="S381" s="72"/>
      <c r="T381" s="72"/>
      <c r="U381" s="72"/>
      <c r="V381" s="72"/>
      <c r="W381" s="72"/>
      <c r="X381" s="72"/>
      <c r="Y381" s="72"/>
      <c r="Z381" s="72"/>
    </row>
    <row r="382" spans="1:26" ht="13">
      <c r="A382" s="70">
        <f ca="1">IFERROR(__xludf.DUMMYFUNCTION("""COMPUTED_VALUE"""),3)</f>
        <v>3</v>
      </c>
      <c r="B382" s="71" t="str">
        <f ca="1">IFERROR(__xludf.DUMMYFUNCTION("""COMPUTED_VALUE"""),"CENTRO COMERCIAL GRAN PLAZA")</f>
        <v>CENTRO COMERCIAL GRAN PLAZA</v>
      </c>
      <c r="C382" s="70">
        <f ca="1">IFERROR(__xludf.DUMMYFUNCTION("""COMPUTED_VALUE"""),23)</f>
        <v>23</v>
      </c>
      <c r="D382" s="70">
        <f ca="1">IFERROR(__xludf.DUMMYFUNCTION("""COMPUTED_VALUE"""),0)</f>
        <v>0</v>
      </c>
      <c r="E382" s="70">
        <f ca="1">IFERROR(__xludf.DUMMYFUNCTION("""COMPUTED_VALUE"""),0)</f>
        <v>0</v>
      </c>
      <c r="F382" s="70">
        <f ca="1">IFERROR(__xludf.DUMMYFUNCTION("""COMPUTED_VALUE"""),59)</f>
        <v>59</v>
      </c>
      <c r="G382" s="70">
        <f ca="1">IFERROR(__xludf.DUMMYFUNCTION("""COMPUTED_VALUE"""),81)</f>
        <v>81</v>
      </c>
      <c r="H382" s="70">
        <f ca="1">IFERROR(__xludf.DUMMYFUNCTION("""COMPUTED_VALUE"""),3)</f>
        <v>3</v>
      </c>
      <c r="I382" s="70">
        <f ca="1">IFERROR(__xludf.DUMMYFUNCTION("""COMPUTED_VALUE"""),28)</f>
        <v>28</v>
      </c>
      <c r="J382" s="70">
        <f ca="1">IFERROR(__xludf.DUMMYFUNCTION("""COMPUTED_VALUE"""),234)</f>
        <v>234</v>
      </c>
      <c r="K382" s="70">
        <f ca="1">IFERROR(__xludf.DUMMYFUNCTION("""COMPUTED_VALUE"""),47)</f>
        <v>47</v>
      </c>
      <c r="L382" s="70">
        <f ca="1">IFERROR(__xludf.DUMMYFUNCTION("""COMPUTED_VALUE"""),11)</f>
        <v>11</v>
      </c>
      <c r="M382" s="70">
        <f ca="1">IFERROR(__xludf.DUMMYFUNCTION("""COMPUTED_VALUE"""),5)</f>
        <v>5</v>
      </c>
      <c r="N382" s="72"/>
      <c r="O382" s="72"/>
      <c r="P382" s="72"/>
      <c r="Q382" s="72"/>
      <c r="R382" s="72"/>
      <c r="S382" s="72"/>
      <c r="T382" s="72"/>
      <c r="U382" s="72"/>
      <c r="V382" s="72"/>
      <c r="W382" s="72"/>
      <c r="X382" s="72"/>
      <c r="Y382" s="72"/>
      <c r="Z382" s="72"/>
    </row>
    <row r="383" spans="1:26" ht="13">
      <c r="A383" s="70">
        <f ca="1">IFERROR(__xludf.DUMMYFUNCTION("""COMPUTED_VALUE"""),3)</f>
        <v>3</v>
      </c>
      <c r="B383" s="71" t="str">
        <f ca="1">IFERROR(__xludf.DUMMYFUNCTION("""COMPUTED_VALUE"""),"CENTRO COMERCIAL GRAN PLAZA")</f>
        <v>CENTRO COMERCIAL GRAN PLAZA</v>
      </c>
      <c r="C383" s="70">
        <f ca="1">IFERROR(__xludf.DUMMYFUNCTION("""COMPUTED_VALUE"""),24)</f>
        <v>24</v>
      </c>
      <c r="D383" s="70" t="str">
        <f ca="1">IFERROR(__xludf.DUMMYFUNCTION("""COMPUTED_VALUE"""),"")</f>
        <v/>
      </c>
      <c r="E383" s="70" t="str">
        <f ca="1">IFERROR(__xludf.DUMMYFUNCTION("""COMPUTED_VALUE"""),"")</f>
        <v/>
      </c>
      <c r="F383" s="70">
        <f ca="1">IFERROR(__xludf.DUMMYFUNCTION("""COMPUTED_VALUE"""),48)</f>
        <v>48</v>
      </c>
      <c r="G383" s="70">
        <f ca="1">IFERROR(__xludf.DUMMYFUNCTION("""COMPUTED_VALUE"""),57)</f>
        <v>57</v>
      </c>
      <c r="H383" s="70">
        <f ca="1">IFERROR(__xludf.DUMMYFUNCTION("""COMPUTED_VALUE"""),5)</f>
        <v>5</v>
      </c>
      <c r="I383" s="70">
        <f ca="1">IFERROR(__xludf.DUMMYFUNCTION("""COMPUTED_VALUE"""),26)</f>
        <v>26</v>
      </c>
      <c r="J383" s="70">
        <f ca="1">IFERROR(__xludf.DUMMYFUNCTION("""COMPUTED_VALUE"""),182)</f>
        <v>182</v>
      </c>
      <c r="K383" s="70">
        <f ca="1">IFERROR(__xludf.DUMMYFUNCTION("""COMPUTED_VALUE"""),32)</f>
        <v>32</v>
      </c>
      <c r="L383" s="70">
        <f ca="1">IFERROR(__xludf.DUMMYFUNCTION("""COMPUTED_VALUE"""),8)</f>
        <v>8</v>
      </c>
      <c r="M383" s="70">
        <f ca="1">IFERROR(__xludf.DUMMYFUNCTION("""COMPUTED_VALUE"""),6)</f>
        <v>6</v>
      </c>
      <c r="N383" s="72"/>
      <c r="O383" s="72"/>
      <c r="P383" s="72"/>
      <c r="Q383" s="72"/>
      <c r="R383" s="72"/>
      <c r="S383" s="72"/>
      <c r="T383" s="72"/>
      <c r="U383" s="72"/>
      <c r="V383" s="72"/>
      <c r="W383" s="72"/>
      <c r="X383" s="72"/>
      <c r="Y383" s="72"/>
      <c r="Z383" s="72"/>
    </row>
    <row r="384" spans="1:26" ht="13">
      <c r="A384" s="70">
        <f ca="1">IFERROR(__xludf.DUMMYFUNCTION("""COMPUTED_VALUE"""),3)</f>
        <v>3</v>
      </c>
      <c r="B384" s="71" t="str">
        <f ca="1">IFERROR(__xludf.DUMMYFUNCTION("""COMPUTED_VALUE"""),"CENTRO COMERCIAL GRAN PLAZA")</f>
        <v>CENTRO COMERCIAL GRAN PLAZA</v>
      </c>
      <c r="C384" s="70">
        <f ca="1">IFERROR(__xludf.DUMMYFUNCTION("""COMPUTED_VALUE"""),25)</f>
        <v>25</v>
      </c>
      <c r="D384" s="70" t="str">
        <f ca="1">IFERROR(__xludf.DUMMYFUNCTION("""COMPUTED_VALUE"""),"")</f>
        <v/>
      </c>
      <c r="E384" s="70" t="str">
        <f ca="1">IFERROR(__xludf.DUMMYFUNCTION("""COMPUTED_VALUE"""),"")</f>
        <v/>
      </c>
      <c r="F384" s="70">
        <f ca="1">IFERROR(__xludf.DUMMYFUNCTION("""COMPUTED_VALUE"""),38)</f>
        <v>38</v>
      </c>
      <c r="G384" s="70">
        <f ca="1">IFERROR(__xludf.DUMMYFUNCTION("""COMPUTED_VALUE"""),28)</f>
        <v>28</v>
      </c>
      <c r="H384" s="70">
        <f ca="1">IFERROR(__xludf.DUMMYFUNCTION("""COMPUTED_VALUE"""),0)</f>
        <v>0</v>
      </c>
      <c r="I384" s="70">
        <f ca="1">IFERROR(__xludf.DUMMYFUNCTION("""COMPUTED_VALUE"""),12)</f>
        <v>12</v>
      </c>
      <c r="J384" s="70">
        <f ca="1">IFERROR(__xludf.DUMMYFUNCTION("""COMPUTED_VALUE"""),110)</f>
        <v>110</v>
      </c>
      <c r="K384" s="70">
        <f ca="1">IFERROR(__xludf.DUMMYFUNCTION("""COMPUTED_VALUE"""),25)</f>
        <v>25</v>
      </c>
      <c r="L384" s="70">
        <f ca="1">IFERROR(__xludf.DUMMYFUNCTION("""COMPUTED_VALUE"""),7)</f>
        <v>7</v>
      </c>
      <c r="M384" s="70">
        <f ca="1">IFERROR(__xludf.DUMMYFUNCTION("""COMPUTED_VALUE"""),0)</f>
        <v>0</v>
      </c>
      <c r="N384" s="72"/>
      <c r="O384" s="72"/>
      <c r="P384" s="72"/>
      <c r="Q384" s="72"/>
      <c r="R384" s="72"/>
      <c r="S384" s="72"/>
      <c r="T384" s="72"/>
      <c r="U384" s="72"/>
      <c r="V384" s="72"/>
      <c r="W384" s="72"/>
      <c r="X384" s="72"/>
      <c r="Y384" s="72"/>
      <c r="Z384" s="72"/>
    </row>
    <row r="385" spans="1:26" ht="13">
      <c r="A385" s="70">
        <f ca="1">IFERROR(__xludf.DUMMYFUNCTION("""COMPUTED_VALUE"""),3)</f>
        <v>3</v>
      </c>
      <c r="B385" s="71" t="str">
        <f ca="1">IFERROR(__xludf.DUMMYFUNCTION("""COMPUTED_VALUE"""),"CENTRO COMERCIAL GRAN PLAZA")</f>
        <v>CENTRO COMERCIAL GRAN PLAZA</v>
      </c>
      <c r="C385" s="70">
        <f ca="1">IFERROR(__xludf.DUMMYFUNCTION("""COMPUTED_VALUE"""),26)</f>
        <v>26</v>
      </c>
      <c r="D385" s="70" t="str">
        <f ca="1">IFERROR(__xludf.DUMMYFUNCTION("""COMPUTED_VALUE"""),"")</f>
        <v/>
      </c>
      <c r="E385" s="70" t="str">
        <f ca="1">IFERROR(__xludf.DUMMYFUNCTION("""COMPUTED_VALUE"""),"")</f>
        <v/>
      </c>
      <c r="F385" s="70">
        <f ca="1">IFERROR(__xludf.DUMMYFUNCTION("""COMPUTED_VALUE"""),36)</f>
        <v>36</v>
      </c>
      <c r="G385" s="70">
        <f ca="1">IFERROR(__xludf.DUMMYFUNCTION("""COMPUTED_VALUE"""),23)</f>
        <v>23</v>
      </c>
      <c r="H385" s="70">
        <f ca="1">IFERROR(__xludf.DUMMYFUNCTION("""COMPUTED_VALUE"""),1)</f>
        <v>1</v>
      </c>
      <c r="I385" s="70">
        <f ca="1">IFERROR(__xludf.DUMMYFUNCTION("""COMPUTED_VALUE"""),12)</f>
        <v>12</v>
      </c>
      <c r="J385" s="70">
        <f ca="1">IFERROR(__xludf.DUMMYFUNCTION("""COMPUTED_VALUE"""),90)</f>
        <v>90</v>
      </c>
      <c r="K385" s="70">
        <f ca="1">IFERROR(__xludf.DUMMYFUNCTION("""COMPUTED_VALUE"""),16)</f>
        <v>16</v>
      </c>
      <c r="L385" s="70">
        <f ca="1">IFERROR(__xludf.DUMMYFUNCTION("""COMPUTED_VALUE"""),1)</f>
        <v>1</v>
      </c>
      <c r="M385" s="70">
        <f ca="1">IFERROR(__xludf.DUMMYFUNCTION("""COMPUTED_VALUE"""),1)</f>
        <v>1</v>
      </c>
      <c r="N385" s="72"/>
      <c r="O385" s="72"/>
      <c r="P385" s="72"/>
      <c r="Q385" s="72"/>
      <c r="R385" s="72"/>
      <c r="S385" s="72"/>
      <c r="T385" s="72"/>
      <c r="U385" s="72"/>
      <c r="V385" s="72"/>
      <c r="W385" s="72"/>
      <c r="X385" s="72"/>
      <c r="Y385" s="72"/>
      <c r="Z385" s="72"/>
    </row>
    <row r="386" spans="1:26" ht="13">
      <c r="A386" s="70">
        <f ca="1">IFERROR(__xludf.DUMMYFUNCTION("""COMPUTED_VALUE"""),3)</f>
        <v>3</v>
      </c>
      <c r="B386" s="71" t="str">
        <f ca="1">IFERROR(__xludf.DUMMYFUNCTION("""COMPUTED_VALUE"""),"CENTRO COMERCIAL GRAN PLAZA")</f>
        <v>CENTRO COMERCIAL GRAN PLAZA</v>
      </c>
      <c r="C386" s="70">
        <f ca="1">IFERROR(__xludf.DUMMYFUNCTION("""COMPUTED_VALUE"""),27)</f>
        <v>27</v>
      </c>
      <c r="D386" s="70">
        <f ca="1">IFERROR(__xludf.DUMMYFUNCTION("""COMPUTED_VALUE"""),0)</f>
        <v>0</v>
      </c>
      <c r="E386" s="70">
        <f ca="1">IFERROR(__xludf.DUMMYFUNCTION("""COMPUTED_VALUE"""),0)</f>
        <v>0</v>
      </c>
      <c r="F386" s="70">
        <f ca="1">IFERROR(__xludf.DUMMYFUNCTION("""COMPUTED_VALUE"""),33)</f>
        <v>33</v>
      </c>
      <c r="G386" s="70">
        <f ca="1">IFERROR(__xludf.DUMMYFUNCTION("""COMPUTED_VALUE"""),31)</f>
        <v>31</v>
      </c>
      <c r="H386" s="70">
        <f ca="1">IFERROR(__xludf.DUMMYFUNCTION("""COMPUTED_VALUE"""),2)</f>
        <v>2</v>
      </c>
      <c r="I386" s="70">
        <f ca="1">IFERROR(__xludf.DUMMYFUNCTION("""COMPUTED_VALUE"""),23)</f>
        <v>23</v>
      </c>
      <c r="J386" s="70">
        <f ca="1">IFERROR(__xludf.DUMMYFUNCTION("""COMPUTED_VALUE"""),120)</f>
        <v>120</v>
      </c>
      <c r="K386" s="70">
        <f ca="1">IFERROR(__xludf.DUMMYFUNCTION("""COMPUTED_VALUE"""),26)</f>
        <v>26</v>
      </c>
      <c r="L386" s="70">
        <f ca="1">IFERROR(__xludf.DUMMYFUNCTION("""COMPUTED_VALUE"""),4)</f>
        <v>4</v>
      </c>
      <c r="M386" s="70">
        <f ca="1">IFERROR(__xludf.DUMMYFUNCTION("""COMPUTED_VALUE"""),1)</f>
        <v>1</v>
      </c>
      <c r="N386" s="72"/>
      <c r="O386" s="72"/>
      <c r="P386" s="72"/>
      <c r="Q386" s="72"/>
      <c r="R386" s="72"/>
      <c r="S386" s="72"/>
      <c r="T386" s="72"/>
      <c r="U386" s="72"/>
      <c r="V386" s="72"/>
      <c r="W386" s="72"/>
      <c r="X386" s="72"/>
      <c r="Y386" s="72"/>
      <c r="Z386" s="72"/>
    </row>
    <row r="387" spans="1:26" ht="13">
      <c r="A387" s="70">
        <f ca="1">IFERROR(__xludf.DUMMYFUNCTION("""COMPUTED_VALUE"""),3)</f>
        <v>3</v>
      </c>
      <c r="B387" s="71" t="str">
        <f ca="1">IFERROR(__xludf.DUMMYFUNCTION("""COMPUTED_VALUE"""),"CENTRO COMERCIAL GRAN PLAZA")</f>
        <v>CENTRO COMERCIAL GRAN PLAZA</v>
      </c>
      <c r="C387" s="70">
        <f ca="1">IFERROR(__xludf.DUMMYFUNCTION("""COMPUTED_VALUE"""),28)</f>
        <v>28</v>
      </c>
      <c r="D387" s="70" t="str">
        <f ca="1">IFERROR(__xludf.DUMMYFUNCTION("""COMPUTED_VALUE"""),"")</f>
        <v/>
      </c>
      <c r="E387" s="70" t="str">
        <f ca="1">IFERROR(__xludf.DUMMYFUNCTION("""COMPUTED_VALUE"""),"")</f>
        <v/>
      </c>
      <c r="F387" s="70">
        <f ca="1">IFERROR(__xludf.DUMMYFUNCTION("""COMPUTED_VALUE"""),77)</f>
        <v>77</v>
      </c>
      <c r="G387" s="70">
        <f ca="1">IFERROR(__xludf.DUMMYFUNCTION("""COMPUTED_VALUE"""),70)</f>
        <v>70</v>
      </c>
      <c r="H387" s="70">
        <f ca="1">IFERROR(__xludf.DUMMYFUNCTION("""COMPUTED_VALUE"""),1)</f>
        <v>1</v>
      </c>
      <c r="I387" s="70">
        <f ca="1">IFERROR(__xludf.DUMMYFUNCTION("""COMPUTED_VALUE"""),40)</f>
        <v>40</v>
      </c>
      <c r="J387" s="70">
        <f ca="1">IFERROR(__xludf.DUMMYFUNCTION("""COMPUTED_VALUE"""),247)</f>
        <v>247</v>
      </c>
      <c r="K387" s="70">
        <f ca="1">IFERROR(__xludf.DUMMYFUNCTION("""COMPUTED_VALUE"""),47)</f>
        <v>47</v>
      </c>
      <c r="L387" s="70">
        <f ca="1">IFERROR(__xludf.DUMMYFUNCTION("""COMPUTED_VALUE"""),11)</f>
        <v>11</v>
      </c>
      <c r="M387" s="70">
        <f ca="1">IFERROR(__xludf.DUMMYFUNCTION("""COMPUTED_VALUE"""),1)</f>
        <v>1</v>
      </c>
      <c r="N387" s="72"/>
      <c r="O387" s="72"/>
      <c r="P387" s="72"/>
      <c r="Q387" s="72"/>
      <c r="R387" s="72"/>
      <c r="S387" s="72"/>
      <c r="T387" s="72"/>
      <c r="U387" s="72"/>
      <c r="V387" s="72"/>
      <c r="W387" s="72"/>
      <c r="X387" s="72"/>
      <c r="Y387" s="72"/>
      <c r="Z387" s="72"/>
    </row>
    <row r="388" spans="1:26" ht="13">
      <c r="A388" s="70">
        <f ca="1">IFERROR(__xludf.DUMMYFUNCTION("""COMPUTED_VALUE"""),3)</f>
        <v>3</v>
      </c>
      <c r="B388" s="71" t="str">
        <f ca="1">IFERROR(__xludf.DUMMYFUNCTION("""COMPUTED_VALUE"""),"CENTRO COMERCIAL GRAN PLAZA")</f>
        <v>CENTRO COMERCIAL GRAN PLAZA</v>
      </c>
      <c r="C388" s="70">
        <f ca="1">IFERROR(__xludf.DUMMYFUNCTION("""COMPUTED_VALUE"""),29)</f>
        <v>29</v>
      </c>
      <c r="D388" s="70">
        <f ca="1">IFERROR(__xludf.DUMMYFUNCTION("""COMPUTED_VALUE"""),0)</f>
        <v>0</v>
      </c>
      <c r="E388" s="70">
        <f ca="1">IFERROR(__xludf.DUMMYFUNCTION("""COMPUTED_VALUE"""),0)</f>
        <v>0</v>
      </c>
      <c r="F388" s="70">
        <f ca="1">IFERROR(__xludf.DUMMYFUNCTION("""COMPUTED_VALUE"""),75)</f>
        <v>75</v>
      </c>
      <c r="G388" s="70">
        <f ca="1">IFERROR(__xludf.DUMMYFUNCTION("""COMPUTED_VALUE"""),62)</f>
        <v>62</v>
      </c>
      <c r="H388" s="70">
        <f ca="1">IFERROR(__xludf.DUMMYFUNCTION("""COMPUTED_VALUE"""),2)</f>
        <v>2</v>
      </c>
      <c r="I388" s="70">
        <f ca="1">IFERROR(__xludf.DUMMYFUNCTION("""COMPUTED_VALUE"""),43)</f>
        <v>43</v>
      </c>
      <c r="J388" s="70">
        <f ca="1">IFERROR(__xludf.DUMMYFUNCTION("""COMPUTED_VALUE"""),233)</f>
        <v>233</v>
      </c>
      <c r="K388" s="70">
        <f ca="1">IFERROR(__xludf.DUMMYFUNCTION("""COMPUTED_VALUE"""),43)</f>
        <v>43</v>
      </c>
      <c r="L388" s="70">
        <f ca="1">IFERROR(__xludf.DUMMYFUNCTION("""COMPUTED_VALUE"""),5)</f>
        <v>5</v>
      </c>
      <c r="M388" s="70">
        <f ca="1">IFERROR(__xludf.DUMMYFUNCTION("""COMPUTED_VALUE"""),3)</f>
        <v>3</v>
      </c>
      <c r="N388" s="72"/>
      <c r="O388" s="72"/>
      <c r="P388" s="72"/>
      <c r="Q388" s="72"/>
      <c r="R388" s="72"/>
      <c r="S388" s="72"/>
      <c r="T388" s="72"/>
      <c r="U388" s="72"/>
      <c r="V388" s="72"/>
      <c r="W388" s="72"/>
      <c r="X388" s="72"/>
      <c r="Y388" s="72"/>
      <c r="Z388" s="72"/>
    </row>
    <row r="389" spans="1:26" ht="13">
      <c r="A389" s="70">
        <f ca="1">IFERROR(__xludf.DUMMYFUNCTION("""COMPUTED_VALUE"""),3)</f>
        <v>3</v>
      </c>
      <c r="B389" s="71" t="str">
        <f ca="1">IFERROR(__xludf.DUMMYFUNCTION("""COMPUTED_VALUE"""),"CENTRO COMERCIAL GRAN PLAZA")</f>
        <v>CENTRO COMERCIAL GRAN PLAZA</v>
      </c>
      <c r="C389" s="70">
        <f ca="1">IFERROR(__xludf.DUMMYFUNCTION("""COMPUTED_VALUE"""),30)</f>
        <v>30</v>
      </c>
      <c r="D389" s="70">
        <f ca="1">IFERROR(__xludf.DUMMYFUNCTION("""COMPUTED_VALUE"""),0)</f>
        <v>0</v>
      </c>
      <c r="E389" s="70">
        <f ca="1">IFERROR(__xludf.DUMMYFUNCTION("""COMPUTED_VALUE"""),0)</f>
        <v>0</v>
      </c>
      <c r="F389" s="70">
        <f ca="1">IFERROR(__xludf.DUMMYFUNCTION("""COMPUTED_VALUE"""),83)</f>
        <v>83</v>
      </c>
      <c r="G389" s="70">
        <f ca="1">IFERROR(__xludf.DUMMYFUNCTION("""COMPUTED_VALUE"""),52)</f>
        <v>52</v>
      </c>
      <c r="H389" s="70">
        <f ca="1">IFERROR(__xludf.DUMMYFUNCTION("""COMPUTED_VALUE"""),1)</f>
        <v>1</v>
      </c>
      <c r="I389" s="70">
        <f ca="1">IFERROR(__xludf.DUMMYFUNCTION("""COMPUTED_VALUE"""),38)</f>
        <v>38</v>
      </c>
      <c r="J389" s="70">
        <f ca="1">IFERROR(__xludf.DUMMYFUNCTION("""COMPUTED_VALUE"""),229)</f>
        <v>229</v>
      </c>
      <c r="K389" s="70">
        <f ca="1">IFERROR(__xludf.DUMMYFUNCTION("""COMPUTED_VALUE"""),47)</f>
        <v>47</v>
      </c>
      <c r="L389" s="70">
        <f ca="1">IFERROR(__xludf.DUMMYFUNCTION("""COMPUTED_VALUE"""),7)</f>
        <v>7</v>
      </c>
      <c r="M389" s="70">
        <f ca="1">IFERROR(__xludf.DUMMYFUNCTION("""COMPUTED_VALUE"""),1)</f>
        <v>1</v>
      </c>
      <c r="N389" s="72"/>
      <c r="O389" s="72"/>
      <c r="P389" s="72"/>
      <c r="Q389" s="72"/>
      <c r="R389" s="72"/>
      <c r="S389" s="72"/>
      <c r="T389" s="72"/>
      <c r="U389" s="72"/>
      <c r="V389" s="72"/>
      <c r="W389" s="72"/>
      <c r="X389" s="72"/>
      <c r="Y389" s="72"/>
      <c r="Z389" s="72"/>
    </row>
    <row r="390" spans="1:26" ht="13">
      <c r="A390" s="70">
        <f ca="1">IFERROR(__xludf.DUMMYFUNCTION("""COMPUTED_VALUE"""),3)</f>
        <v>3</v>
      </c>
      <c r="B390" s="71" t="str">
        <f ca="1">IFERROR(__xludf.DUMMYFUNCTION("""COMPUTED_VALUE"""),"CENTRO COMERCIAL GRAN PLAZA")</f>
        <v>CENTRO COMERCIAL GRAN PLAZA</v>
      </c>
      <c r="C390" s="70">
        <f ca="1">IFERROR(__xludf.DUMMYFUNCTION("""COMPUTED_VALUE"""),31)</f>
        <v>31</v>
      </c>
      <c r="D390" s="70" t="str">
        <f ca="1">IFERROR(__xludf.DUMMYFUNCTION("""COMPUTED_VALUE"""),"")</f>
        <v/>
      </c>
      <c r="E390" s="70" t="str">
        <f ca="1">IFERROR(__xludf.DUMMYFUNCTION("""COMPUTED_VALUE"""),"")</f>
        <v/>
      </c>
      <c r="F390" s="70">
        <f ca="1">IFERROR(__xludf.DUMMYFUNCTION("""COMPUTED_VALUE"""),82)</f>
        <v>82</v>
      </c>
      <c r="G390" s="70">
        <f ca="1">IFERROR(__xludf.DUMMYFUNCTION("""COMPUTED_VALUE"""),60)</f>
        <v>60</v>
      </c>
      <c r="H390" s="70">
        <f ca="1">IFERROR(__xludf.DUMMYFUNCTION("""COMPUTED_VALUE"""),1)</f>
        <v>1</v>
      </c>
      <c r="I390" s="70">
        <f ca="1">IFERROR(__xludf.DUMMYFUNCTION("""COMPUTED_VALUE"""),35)</f>
        <v>35</v>
      </c>
      <c r="J390" s="70">
        <f ca="1">IFERROR(__xludf.DUMMYFUNCTION("""COMPUTED_VALUE"""),232)</f>
        <v>232</v>
      </c>
      <c r="K390" s="70">
        <f ca="1">IFERROR(__xludf.DUMMYFUNCTION("""COMPUTED_VALUE"""),45)</f>
        <v>45</v>
      </c>
      <c r="L390" s="70">
        <f ca="1">IFERROR(__xludf.DUMMYFUNCTION("""COMPUTED_VALUE"""),6)</f>
        <v>6</v>
      </c>
      <c r="M390" s="70">
        <f ca="1">IFERROR(__xludf.DUMMYFUNCTION("""COMPUTED_VALUE"""),3)</f>
        <v>3</v>
      </c>
      <c r="N390" s="72"/>
      <c r="O390" s="72"/>
      <c r="P390" s="72"/>
      <c r="Q390" s="72"/>
      <c r="R390" s="72"/>
      <c r="S390" s="72"/>
      <c r="T390" s="72"/>
      <c r="U390" s="72"/>
      <c r="V390" s="72"/>
      <c r="W390" s="72"/>
      <c r="X390" s="72"/>
      <c r="Y390" s="72"/>
      <c r="Z390" s="72"/>
    </row>
    <row r="391" spans="1:26" ht="13">
      <c r="A391" s="70">
        <f ca="1">IFERROR(__xludf.DUMMYFUNCTION("""COMPUTED_VALUE"""),3)</f>
        <v>3</v>
      </c>
      <c r="B391" s="71" t="str">
        <f ca="1">IFERROR(__xludf.DUMMYFUNCTION("""COMPUTED_VALUE"""),"CENTRO COMERCIAL GRAN PLAZA")</f>
        <v>CENTRO COMERCIAL GRAN PLAZA</v>
      </c>
      <c r="C391" s="70">
        <f ca="1">IFERROR(__xludf.DUMMYFUNCTION("""COMPUTED_VALUE"""),32)</f>
        <v>32</v>
      </c>
      <c r="D391" s="70">
        <f ca="1">IFERROR(__xludf.DUMMYFUNCTION("""COMPUTED_VALUE"""),0)</f>
        <v>0</v>
      </c>
      <c r="E391" s="70">
        <f ca="1">IFERROR(__xludf.DUMMYFUNCTION("""COMPUTED_VALUE"""),0)</f>
        <v>0</v>
      </c>
      <c r="F391" s="70">
        <f ca="1">IFERROR(__xludf.DUMMYFUNCTION("""COMPUTED_VALUE"""),91)</f>
        <v>91</v>
      </c>
      <c r="G391" s="70">
        <f ca="1">IFERROR(__xludf.DUMMYFUNCTION("""COMPUTED_VALUE"""),69)</f>
        <v>69</v>
      </c>
      <c r="H391" s="70">
        <f ca="1">IFERROR(__xludf.DUMMYFUNCTION("""COMPUTED_VALUE"""),1)</f>
        <v>1</v>
      </c>
      <c r="I391" s="70">
        <f ca="1">IFERROR(__xludf.DUMMYFUNCTION("""COMPUTED_VALUE"""),28)</f>
        <v>28</v>
      </c>
      <c r="J391" s="70">
        <f ca="1">IFERROR(__xludf.DUMMYFUNCTION("""COMPUTED_VALUE"""),227)</f>
        <v>227</v>
      </c>
      <c r="K391" s="70">
        <f ca="1">IFERROR(__xludf.DUMMYFUNCTION("""COMPUTED_VALUE"""),28)</f>
        <v>28</v>
      </c>
      <c r="L391" s="70">
        <f ca="1">IFERROR(__xludf.DUMMYFUNCTION("""COMPUTED_VALUE"""),7)</f>
        <v>7</v>
      </c>
      <c r="M391" s="70">
        <f ca="1">IFERROR(__xludf.DUMMYFUNCTION("""COMPUTED_VALUE"""),3)</f>
        <v>3</v>
      </c>
      <c r="N391" s="72"/>
      <c r="O391" s="72"/>
      <c r="P391" s="72"/>
      <c r="Q391" s="72"/>
      <c r="R391" s="72"/>
      <c r="S391" s="72"/>
      <c r="T391" s="72"/>
      <c r="U391" s="72"/>
      <c r="V391" s="72"/>
      <c r="W391" s="72"/>
      <c r="X391" s="72"/>
      <c r="Y391" s="72"/>
      <c r="Z391" s="72"/>
    </row>
    <row r="392" spans="1:26" ht="13">
      <c r="A392" s="70">
        <f ca="1">IFERROR(__xludf.DUMMYFUNCTION("""COMPUTED_VALUE"""),3)</f>
        <v>3</v>
      </c>
      <c r="B392" s="71" t="str">
        <f ca="1">IFERROR(__xludf.DUMMYFUNCTION("""COMPUTED_VALUE"""),"CENTRO COMERCIAL GRAN PLAZA")</f>
        <v>CENTRO COMERCIAL GRAN PLAZA</v>
      </c>
      <c r="C392" s="70">
        <f ca="1">IFERROR(__xludf.DUMMYFUNCTION("""COMPUTED_VALUE"""),33)</f>
        <v>33</v>
      </c>
      <c r="D392" s="70">
        <f ca="1">IFERROR(__xludf.DUMMYFUNCTION("""COMPUTED_VALUE"""),0)</f>
        <v>0</v>
      </c>
      <c r="E392" s="70">
        <f ca="1">IFERROR(__xludf.DUMMYFUNCTION("""COMPUTED_VALUE"""),0)</f>
        <v>0</v>
      </c>
      <c r="F392" s="70">
        <f ca="1">IFERROR(__xludf.DUMMYFUNCTION("""COMPUTED_VALUE"""),79)</f>
        <v>79</v>
      </c>
      <c r="G392" s="70">
        <f ca="1">IFERROR(__xludf.DUMMYFUNCTION("""COMPUTED_VALUE"""),58)</f>
        <v>58</v>
      </c>
      <c r="H392" s="70">
        <f ca="1">IFERROR(__xludf.DUMMYFUNCTION("""COMPUTED_VALUE"""),3)</f>
        <v>3</v>
      </c>
      <c r="I392" s="70">
        <f ca="1">IFERROR(__xludf.DUMMYFUNCTION("""COMPUTED_VALUE"""),28)</f>
        <v>28</v>
      </c>
      <c r="J392" s="70">
        <f ca="1">IFERROR(__xludf.DUMMYFUNCTION("""COMPUTED_VALUE"""),216)</f>
        <v>216</v>
      </c>
      <c r="K392" s="70">
        <f ca="1">IFERROR(__xludf.DUMMYFUNCTION("""COMPUTED_VALUE"""),35)</f>
        <v>35</v>
      </c>
      <c r="L392" s="70">
        <f ca="1">IFERROR(__xludf.DUMMYFUNCTION("""COMPUTED_VALUE"""),3)</f>
        <v>3</v>
      </c>
      <c r="M392" s="70">
        <f ca="1">IFERROR(__xludf.DUMMYFUNCTION("""COMPUTED_VALUE"""),10)</f>
        <v>10</v>
      </c>
      <c r="N392" s="72"/>
      <c r="O392" s="72"/>
      <c r="P392" s="72"/>
      <c r="Q392" s="72"/>
      <c r="R392" s="72"/>
      <c r="S392" s="72"/>
      <c r="T392" s="72"/>
      <c r="U392" s="72"/>
      <c r="V392" s="72"/>
      <c r="W392" s="72"/>
      <c r="X392" s="72"/>
      <c r="Y392" s="72"/>
      <c r="Z392" s="72"/>
    </row>
    <row r="393" spans="1:26" ht="13">
      <c r="A393" s="70">
        <f ca="1">IFERROR(__xludf.DUMMYFUNCTION("""COMPUTED_VALUE"""),3)</f>
        <v>3</v>
      </c>
      <c r="B393" s="71" t="str">
        <f ca="1">IFERROR(__xludf.DUMMYFUNCTION("""COMPUTED_VALUE"""),"CENTRO COMERCIAL GRAN PLAZA")</f>
        <v>CENTRO COMERCIAL GRAN PLAZA</v>
      </c>
      <c r="C393" s="70">
        <f ca="1">IFERROR(__xludf.DUMMYFUNCTION("""COMPUTED_VALUE"""),34)</f>
        <v>34</v>
      </c>
      <c r="D393" s="70">
        <f ca="1">IFERROR(__xludf.DUMMYFUNCTION("""COMPUTED_VALUE"""),0)</f>
        <v>0</v>
      </c>
      <c r="E393" s="70">
        <f ca="1">IFERROR(__xludf.DUMMYFUNCTION("""COMPUTED_VALUE"""),0)</f>
        <v>0</v>
      </c>
      <c r="F393" s="70">
        <f ca="1">IFERROR(__xludf.DUMMYFUNCTION("""COMPUTED_VALUE"""),66)</f>
        <v>66</v>
      </c>
      <c r="G393" s="70">
        <f ca="1">IFERROR(__xludf.DUMMYFUNCTION("""COMPUTED_VALUE"""),73)</f>
        <v>73</v>
      </c>
      <c r="H393" s="70">
        <f ca="1">IFERROR(__xludf.DUMMYFUNCTION("""COMPUTED_VALUE"""),4)</f>
        <v>4</v>
      </c>
      <c r="I393" s="70">
        <f ca="1">IFERROR(__xludf.DUMMYFUNCTION("""COMPUTED_VALUE"""),32)</f>
        <v>32</v>
      </c>
      <c r="J393" s="70">
        <f ca="1">IFERROR(__xludf.DUMMYFUNCTION("""COMPUTED_VALUE"""),227)</f>
        <v>227</v>
      </c>
      <c r="K393" s="70">
        <f ca="1">IFERROR(__xludf.DUMMYFUNCTION("""COMPUTED_VALUE"""),39)</f>
        <v>39</v>
      </c>
      <c r="L393" s="70">
        <f ca="1">IFERROR(__xludf.DUMMYFUNCTION("""COMPUTED_VALUE"""),13)</f>
        <v>13</v>
      </c>
      <c r="M393" s="70">
        <f ca="1">IFERROR(__xludf.DUMMYFUNCTION("""COMPUTED_VALUE"""),0)</f>
        <v>0</v>
      </c>
      <c r="N393" s="72"/>
      <c r="O393" s="72"/>
      <c r="P393" s="72"/>
      <c r="Q393" s="72"/>
      <c r="R393" s="72"/>
      <c r="S393" s="72"/>
      <c r="T393" s="72"/>
      <c r="U393" s="72"/>
      <c r="V393" s="72"/>
      <c r="W393" s="72"/>
      <c r="X393" s="72"/>
      <c r="Y393" s="72"/>
      <c r="Z393" s="72"/>
    </row>
    <row r="394" spans="1:26" ht="13">
      <c r="A394" s="70">
        <f ca="1">IFERROR(__xludf.DUMMYFUNCTION("""COMPUTED_VALUE"""),3)</f>
        <v>3</v>
      </c>
      <c r="B394" s="71" t="str">
        <f ca="1">IFERROR(__xludf.DUMMYFUNCTION("""COMPUTED_VALUE"""),"CENTRO COMERCIAL GRAN PLAZA")</f>
        <v>CENTRO COMERCIAL GRAN PLAZA</v>
      </c>
      <c r="C394" s="70">
        <f ca="1">IFERROR(__xludf.DUMMYFUNCTION("""COMPUTED_VALUE"""),35)</f>
        <v>35</v>
      </c>
      <c r="D394" s="70">
        <f ca="1">IFERROR(__xludf.DUMMYFUNCTION("""COMPUTED_VALUE"""),0)</f>
        <v>0</v>
      </c>
      <c r="E394" s="70">
        <f ca="1">IFERROR(__xludf.DUMMYFUNCTION("""COMPUTED_VALUE"""),0)</f>
        <v>0</v>
      </c>
      <c r="F394" s="70">
        <f ca="1">IFERROR(__xludf.DUMMYFUNCTION("""COMPUTED_VALUE"""),66)</f>
        <v>66</v>
      </c>
      <c r="G394" s="70">
        <f ca="1">IFERROR(__xludf.DUMMYFUNCTION("""COMPUTED_VALUE"""),57)</f>
        <v>57</v>
      </c>
      <c r="H394" s="70">
        <f ca="1">IFERROR(__xludf.DUMMYFUNCTION("""COMPUTED_VALUE"""),2)</f>
        <v>2</v>
      </c>
      <c r="I394" s="70">
        <f ca="1">IFERROR(__xludf.DUMMYFUNCTION("""COMPUTED_VALUE"""),28)</f>
        <v>28</v>
      </c>
      <c r="J394" s="70">
        <f ca="1">IFERROR(__xludf.DUMMYFUNCTION("""COMPUTED_VALUE"""),200)</f>
        <v>200</v>
      </c>
      <c r="K394" s="70">
        <f ca="1">IFERROR(__xludf.DUMMYFUNCTION("""COMPUTED_VALUE"""),38)</f>
        <v>38</v>
      </c>
      <c r="L394" s="70">
        <f ca="1">IFERROR(__xludf.DUMMYFUNCTION("""COMPUTED_VALUE"""),9)</f>
        <v>9</v>
      </c>
      <c r="M394" s="70">
        <f ca="1">IFERROR(__xludf.DUMMYFUNCTION("""COMPUTED_VALUE"""),0)</f>
        <v>0</v>
      </c>
      <c r="N394" s="72"/>
      <c r="O394" s="72"/>
      <c r="P394" s="72"/>
      <c r="Q394" s="72"/>
      <c r="R394" s="72"/>
      <c r="S394" s="72"/>
      <c r="T394" s="72"/>
      <c r="U394" s="72"/>
      <c r="V394" s="72"/>
      <c r="W394" s="72"/>
      <c r="X394" s="72"/>
      <c r="Y394" s="72"/>
      <c r="Z394" s="72"/>
    </row>
    <row r="395" spans="1:26" ht="13">
      <c r="A395" s="70">
        <f ca="1">IFERROR(__xludf.DUMMYFUNCTION("""COMPUTED_VALUE"""),3)</f>
        <v>3</v>
      </c>
      <c r="B395" s="71" t="str">
        <f ca="1">IFERROR(__xludf.DUMMYFUNCTION("""COMPUTED_VALUE"""),"CENTRO COMERCIAL GRAN PLAZA")</f>
        <v>CENTRO COMERCIAL GRAN PLAZA</v>
      </c>
      <c r="C395" s="70">
        <f ca="1">IFERROR(__xludf.DUMMYFUNCTION("""COMPUTED_VALUE"""),36)</f>
        <v>36</v>
      </c>
      <c r="D395" s="70">
        <f ca="1">IFERROR(__xludf.DUMMYFUNCTION("""COMPUTED_VALUE"""),0)</f>
        <v>0</v>
      </c>
      <c r="E395" s="70">
        <f ca="1">IFERROR(__xludf.DUMMYFUNCTION("""COMPUTED_VALUE"""),0)</f>
        <v>0</v>
      </c>
      <c r="F395" s="70">
        <f ca="1">IFERROR(__xludf.DUMMYFUNCTION("""COMPUTED_VALUE"""),55)</f>
        <v>55</v>
      </c>
      <c r="G395" s="70">
        <f ca="1">IFERROR(__xludf.DUMMYFUNCTION("""COMPUTED_VALUE"""),57)</f>
        <v>57</v>
      </c>
      <c r="H395" s="70">
        <f ca="1">IFERROR(__xludf.DUMMYFUNCTION("""COMPUTED_VALUE"""),1)</f>
        <v>1</v>
      </c>
      <c r="I395" s="70">
        <f ca="1">IFERROR(__xludf.DUMMYFUNCTION("""COMPUTED_VALUE"""),26)</f>
        <v>26</v>
      </c>
      <c r="J395" s="70">
        <f ca="1">IFERROR(__xludf.DUMMYFUNCTION("""COMPUTED_VALUE"""),176)</f>
        <v>176</v>
      </c>
      <c r="K395" s="70">
        <f ca="1">IFERROR(__xludf.DUMMYFUNCTION("""COMPUTED_VALUE"""),27)</f>
        <v>27</v>
      </c>
      <c r="L395" s="70">
        <f ca="1">IFERROR(__xludf.DUMMYFUNCTION("""COMPUTED_VALUE"""),8)</f>
        <v>8</v>
      </c>
      <c r="M395" s="70">
        <f ca="1">IFERROR(__xludf.DUMMYFUNCTION("""COMPUTED_VALUE"""),2)</f>
        <v>2</v>
      </c>
      <c r="N395" s="72"/>
      <c r="O395" s="72"/>
      <c r="P395" s="72"/>
      <c r="Q395" s="72"/>
      <c r="R395" s="72"/>
      <c r="S395" s="72"/>
      <c r="T395" s="72"/>
      <c r="U395" s="72"/>
      <c r="V395" s="72"/>
      <c r="W395" s="72"/>
      <c r="X395" s="72"/>
      <c r="Y395" s="72"/>
      <c r="Z395" s="72"/>
    </row>
    <row r="396" spans="1:26" ht="13">
      <c r="A396" s="70">
        <f ca="1">IFERROR(__xludf.DUMMYFUNCTION("""COMPUTED_VALUE"""),3)</f>
        <v>3</v>
      </c>
      <c r="B396" s="71" t="str">
        <f ca="1">IFERROR(__xludf.DUMMYFUNCTION("""COMPUTED_VALUE"""),"CENTRO COMERCIAL GRAN PLAZA")</f>
        <v>CENTRO COMERCIAL GRAN PLAZA</v>
      </c>
      <c r="C396" s="70">
        <f ca="1">IFERROR(__xludf.DUMMYFUNCTION("""COMPUTED_VALUE"""),37)</f>
        <v>37</v>
      </c>
      <c r="D396" s="70" t="str">
        <f ca="1">IFERROR(__xludf.DUMMYFUNCTION("""COMPUTED_VALUE"""),"")</f>
        <v/>
      </c>
      <c r="E396" s="70" t="str">
        <f ca="1">IFERROR(__xludf.DUMMYFUNCTION("""COMPUTED_VALUE"""),"")</f>
        <v/>
      </c>
      <c r="F396" s="70">
        <f ca="1">IFERROR(__xludf.DUMMYFUNCTION("""COMPUTED_VALUE"""),37)</f>
        <v>37</v>
      </c>
      <c r="G396" s="70">
        <f ca="1">IFERROR(__xludf.DUMMYFUNCTION("""COMPUTED_VALUE"""),25)</f>
        <v>25</v>
      </c>
      <c r="H396" s="70">
        <f ca="1">IFERROR(__xludf.DUMMYFUNCTION("""COMPUTED_VALUE"""),0)</f>
        <v>0</v>
      </c>
      <c r="I396" s="70">
        <f ca="1">IFERROR(__xludf.DUMMYFUNCTION("""COMPUTED_VALUE"""),21)</f>
        <v>21</v>
      </c>
      <c r="J396" s="70">
        <f ca="1">IFERROR(__xludf.DUMMYFUNCTION("""COMPUTED_VALUE"""),103)</f>
        <v>103</v>
      </c>
      <c r="K396" s="70">
        <f ca="1">IFERROR(__xludf.DUMMYFUNCTION("""COMPUTED_VALUE"""),17)</f>
        <v>17</v>
      </c>
      <c r="L396" s="70">
        <f ca="1">IFERROR(__xludf.DUMMYFUNCTION("""COMPUTED_VALUE"""),3)</f>
        <v>3</v>
      </c>
      <c r="M396" s="70">
        <f ca="1">IFERROR(__xludf.DUMMYFUNCTION("""COMPUTED_VALUE"""),0)</f>
        <v>0</v>
      </c>
      <c r="N396" s="72"/>
      <c r="O396" s="72"/>
      <c r="P396" s="72"/>
      <c r="Q396" s="72"/>
      <c r="R396" s="72"/>
      <c r="S396" s="72"/>
      <c r="T396" s="72"/>
      <c r="U396" s="72"/>
      <c r="V396" s="72"/>
      <c r="W396" s="72"/>
      <c r="X396" s="72"/>
      <c r="Y396" s="72"/>
      <c r="Z396" s="72"/>
    </row>
    <row r="397" spans="1:26" ht="13">
      <c r="A397" s="70">
        <f ca="1">IFERROR(__xludf.DUMMYFUNCTION("""COMPUTED_VALUE"""),3)</f>
        <v>3</v>
      </c>
      <c r="B397" s="71" t="str">
        <f ca="1">IFERROR(__xludf.DUMMYFUNCTION("""COMPUTED_VALUE"""),"CENTRO COMERCIAL GRAN PLAZA")</f>
        <v>CENTRO COMERCIAL GRAN PLAZA</v>
      </c>
      <c r="C397" s="70">
        <f ca="1">IFERROR(__xludf.DUMMYFUNCTION("""COMPUTED_VALUE"""),38)</f>
        <v>38</v>
      </c>
      <c r="D397" s="70" t="str">
        <f ca="1">IFERROR(__xludf.DUMMYFUNCTION("""COMPUTED_VALUE"""),"")</f>
        <v/>
      </c>
      <c r="E397" s="70" t="str">
        <f ca="1">IFERROR(__xludf.DUMMYFUNCTION("""COMPUTED_VALUE"""),"")</f>
        <v/>
      </c>
      <c r="F397" s="70">
        <f ca="1">IFERROR(__xludf.DUMMYFUNCTION("""COMPUTED_VALUE"""),37)</f>
        <v>37</v>
      </c>
      <c r="G397" s="70">
        <f ca="1">IFERROR(__xludf.DUMMYFUNCTION("""COMPUTED_VALUE"""),36)</f>
        <v>36</v>
      </c>
      <c r="H397" s="70">
        <f ca="1">IFERROR(__xludf.DUMMYFUNCTION("""COMPUTED_VALUE"""),2)</f>
        <v>2</v>
      </c>
      <c r="I397" s="70">
        <f ca="1">IFERROR(__xludf.DUMMYFUNCTION("""COMPUTED_VALUE"""),18)</f>
        <v>18</v>
      </c>
      <c r="J397" s="70">
        <f ca="1">IFERROR(__xludf.DUMMYFUNCTION("""COMPUTED_VALUE"""),131)</f>
        <v>131</v>
      </c>
      <c r="K397" s="70">
        <f ca="1">IFERROR(__xludf.DUMMYFUNCTION("""COMPUTED_VALUE"""),35)</f>
        <v>35</v>
      </c>
      <c r="L397" s="70">
        <f ca="1">IFERROR(__xludf.DUMMYFUNCTION("""COMPUTED_VALUE"""),3)</f>
        <v>3</v>
      </c>
      <c r="M397" s="70">
        <f ca="1">IFERROR(__xludf.DUMMYFUNCTION("""COMPUTED_VALUE"""),0)</f>
        <v>0</v>
      </c>
      <c r="N397" s="72"/>
      <c r="O397" s="72"/>
      <c r="P397" s="72"/>
      <c r="Q397" s="72"/>
      <c r="R397" s="72"/>
      <c r="S397" s="72"/>
      <c r="T397" s="72"/>
      <c r="U397" s="72"/>
      <c r="V397" s="72"/>
      <c r="W397" s="72"/>
      <c r="X397" s="72"/>
      <c r="Y397" s="72"/>
      <c r="Z397" s="72"/>
    </row>
    <row r="398" spans="1:26" ht="13">
      <c r="A398" s="70">
        <f ca="1">IFERROR(__xludf.DUMMYFUNCTION("""COMPUTED_VALUE"""),3)</f>
        <v>3</v>
      </c>
      <c r="B398" s="71" t="str">
        <f ca="1">IFERROR(__xludf.DUMMYFUNCTION("""COMPUTED_VALUE"""),"CENTRO COMERCIAL GRAN PLAZA")</f>
        <v>CENTRO COMERCIAL GRAN PLAZA</v>
      </c>
      <c r="C398" s="70">
        <f ca="1">IFERROR(__xludf.DUMMYFUNCTION("""COMPUTED_VALUE"""),39)</f>
        <v>39</v>
      </c>
      <c r="D398" s="70" t="str">
        <f ca="1">IFERROR(__xludf.DUMMYFUNCTION("""COMPUTED_VALUE"""),"")</f>
        <v/>
      </c>
      <c r="E398" s="70" t="str">
        <f ca="1">IFERROR(__xludf.DUMMYFUNCTION("""COMPUTED_VALUE"""),"")</f>
        <v/>
      </c>
      <c r="F398" s="70">
        <f ca="1">IFERROR(__xludf.DUMMYFUNCTION("""COMPUTED_VALUE"""),46)</f>
        <v>46</v>
      </c>
      <c r="G398" s="70">
        <f ca="1">IFERROR(__xludf.DUMMYFUNCTION("""COMPUTED_VALUE"""),67)</f>
        <v>67</v>
      </c>
      <c r="H398" s="70">
        <f ca="1">IFERROR(__xludf.DUMMYFUNCTION("""COMPUTED_VALUE"""),0)</f>
        <v>0</v>
      </c>
      <c r="I398" s="70">
        <f ca="1">IFERROR(__xludf.DUMMYFUNCTION("""COMPUTED_VALUE"""),23)</f>
        <v>23</v>
      </c>
      <c r="J398" s="70">
        <f ca="1">IFERROR(__xludf.DUMMYFUNCTION("""COMPUTED_VALUE"""),184)</f>
        <v>184</v>
      </c>
      <c r="K398" s="70">
        <f ca="1">IFERROR(__xludf.DUMMYFUNCTION("""COMPUTED_VALUE"""),40)</f>
        <v>40</v>
      </c>
      <c r="L398" s="70">
        <f ca="1">IFERROR(__xludf.DUMMYFUNCTION("""COMPUTED_VALUE"""),7)</f>
        <v>7</v>
      </c>
      <c r="M398" s="70">
        <f ca="1">IFERROR(__xludf.DUMMYFUNCTION("""COMPUTED_VALUE"""),1)</f>
        <v>1</v>
      </c>
      <c r="N398" s="72"/>
      <c r="O398" s="72"/>
      <c r="P398" s="72"/>
      <c r="Q398" s="72"/>
      <c r="R398" s="72"/>
      <c r="S398" s="72"/>
      <c r="T398" s="72"/>
      <c r="U398" s="72"/>
      <c r="V398" s="72"/>
      <c r="W398" s="72"/>
      <c r="X398" s="72"/>
      <c r="Y398" s="72"/>
      <c r="Z398" s="72"/>
    </row>
    <row r="399" spans="1:26" ht="13">
      <c r="A399" s="70">
        <f ca="1">IFERROR(__xludf.DUMMYFUNCTION("""COMPUTED_VALUE"""),3)</f>
        <v>3</v>
      </c>
      <c r="B399" s="71" t="str">
        <f ca="1">IFERROR(__xludf.DUMMYFUNCTION("""COMPUTED_VALUE"""),"CENTRO COMERCIAL GRAN PLAZA")</f>
        <v>CENTRO COMERCIAL GRAN PLAZA</v>
      </c>
      <c r="C399" s="70">
        <f ca="1">IFERROR(__xludf.DUMMYFUNCTION("""COMPUTED_VALUE"""),40)</f>
        <v>40</v>
      </c>
      <c r="D399" s="70" t="str">
        <f ca="1">IFERROR(__xludf.DUMMYFUNCTION("""COMPUTED_VALUE"""),"")</f>
        <v/>
      </c>
      <c r="E399" s="70" t="str">
        <f ca="1">IFERROR(__xludf.DUMMYFUNCTION("""COMPUTED_VALUE"""),"")</f>
        <v/>
      </c>
      <c r="F399" s="70">
        <f ca="1">IFERROR(__xludf.DUMMYFUNCTION("""COMPUTED_VALUE"""),27)</f>
        <v>27</v>
      </c>
      <c r="G399" s="70">
        <f ca="1">IFERROR(__xludf.DUMMYFUNCTION("""COMPUTED_VALUE"""),36)</f>
        <v>36</v>
      </c>
      <c r="H399" s="70">
        <f ca="1">IFERROR(__xludf.DUMMYFUNCTION("""COMPUTED_VALUE"""),0)</f>
        <v>0</v>
      </c>
      <c r="I399" s="70">
        <f ca="1">IFERROR(__xludf.DUMMYFUNCTION("""COMPUTED_VALUE"""),10)</f>
        <v>10</v>
      </c>
      <c r="J399" s="70">
        <f ca="1">IFERROR(__xludf.DUMMYFUNCTION("""COMPUTED_VALUE"""),100)</f>
        <v>100</v>
      </c>
      <c r="K399" s="70">
        <f ca="1">IFERROR(__xludf.DUMMYFUNCTION("""COMPUTED_VALUE"""),22)</f>
        <v>22</v>
      </c>
      <c r="L399" s="70">
        <f ca="1">IFERROR(__xludf.DUMMYFUNCTION("""COMPUTED_VALUE"""),4)</f>
        <v>4</v>
      </c>
      <c r="M399" s="70">
        <f ca="1">IFERROR(__xludf.DUMMYFUNCTION("""COMPUTED_VALUE"""),1)</f>
        <v>1</v>
      </c>
      <c r="N399" s="72"/>
      <c r="O399" s="72"/>
      <c r="P399" s="72"/>
      <c r="Q399" s="72"/>
      <c r="R399" s="72"/>
      <c r="S399" s="72"/>
      <c r="T399" s="72"/>
      <c r="U399" s="72"/>
      <c r="V399" s="72"/>
      <c r="W399" s="72"/>
      <c r="X399" s="72"/>
      <c r="Y399" s="72"/>
      <c r="Z399" s="72"/>
    </row>
    <row r="400" spans="1:26" ht="13">
      <c r="A400" s="70">
        <f ca="1">IFERROR(__xludf.DUMMYFUNCTION("""COMPUTED_VALUE"""),3)</f>
        <v>3</v>
      </c>
      <c r="B400" s="71" t="str">
        <f ca="1">IFERROR(__xludf.DUMMYFUNCTION("""COMPUTED_VALUE"""),"CENTRO COMERCIAL GRAN PLAZA")</f>
        <v>CENTRO COMERCIAL GRAN PLAZA</v>
      </c>
      <c r="C400" s="70">
        <f ca="1">IFERROR(__xludf.DUMMYFUNCTION("""COMPUTED_VALUE"""),41)</f>
        <v>41</v>
      </c>
      <c r="D400" s="70" t="str">
        <f ca="1">IFERROR(__xludf.DUMMYFUNCTION("""COMPUTED_VALUE"""),"")</f>
        <v/>
      </c>
      <c r="E400" s="70" t="str">
        <f ca="1">IFERROR(__xludf.DUMMYFUNCTION("""COMPUTED_VALUE"""),"")</f>
        <v/>
      </c>
      <c r="F400" s="70">
        <f ca="1">IFERROR(__xludf.DUMMYFUNCTION("""COMPUTED_VALUE"""),28)</f>
        <v>28</v>
      </c>
      <c r="G400" s="70">
        <f ca="1">IFERROR(__xludf.DUMMYFUNCTION("""COMPUTED_VALUE"""),25)</f>
        <v>25</v>
      </c>
      <c r="H400" s="70">
        <f ca="1">IFERROR(__xludf.DUMMYFUNCTION("""COMPUTED_VALUE"""),1)</f>
        <v>1</v>
      </c>
      <c r="I400" s="70">
        <f ca="1">IFERROR(__xludf.DUMMYFUNCTION("""COMPUTED_VALUE"""),9)</f>
        <v>9</v>
      </c>
      <c r="J400" s="70">
        <f ca="1">IFERROR(__xludf.DUMMYFUNCTION("""COMPUTED_VALUE"""),72)</f>
        <v>72</v>
      </c>
      <c r="K400" s="70">
        <f ca="1">IFERROR(__xludf.DUMMYFUNCTION("""COMPUTED_VALUE"""),9)</f>
        <v>9</v>
      </c>
      <c r="L400" s="70">
        <f ca="1">IFERROR(__xludf.DUMMYFUNCTION("""COMPUTED_VALUE"""),0)</f>
        <v>0</v>
      </c>
      <c r="M400" s="70">
        <f ca="1">IFERROR(__xludf.DUMMYFUNCTION("""COMPUTED_VALUE"""),0)</f>
        <v>0</v>
      </c>
      <c r="N400" s="72"/>
      <c r="O400" s="72"/>
      <c r="P400" s="72"/>
      <c r="Q400" s="72"/>
      <c r="R400" s="72"/>
      <c r="S400" s="72"/>
      <c r="T400" s="72"/>
      <c r="U400" s="72"/>
      <c r="V400" s="72"/>
      <c r="W400" s="72"/>
      <c r="X400" s="72"/>
      <c r="Y400" s="72"/>
      <c r="Z400" s="72"/>
    </row>
    <row r="401" spans="1:26" ht="13">
      <c r="A401" s="70">
        <f ca="1">IFERROR(__xludf.DUMMYFUNCTION("""COMPUTED_VALUE"""),3)</f>
        <v>3</v>
      </c>
      <c r="B401" s="71" t="str">
        <f ca="1">IFERROR(__xludf.DUMMYFUNCTION("""COMPUTED_VALUE"""),"COLISEO LEON XIII")</f>
        <v>COLISEO LEON XIII</v>
      </c>
      <c r="C401" s="70">
        <f ca="1">IFERROR(__xludf.DUMMYFUNCTION("""COMPUTED_VALUE"""),1)</f>
        <v>1</v>
      </c>
      <c r="D401" s="70">
        <f ca="1">IFERROR(__xludf.DUMMYFUNCTION("""COMPUTED_VALUE"""),0)</f>
        <v>0</v>
      </c>
      <c r="E401" s="70">
        <f ca="1">IFERROR(__xludf.DUMMYFUNCTION("""COMPUTED_VALUE"""),228)</f>
        <v>228</v>
      </c>
      <c r="F401" s="70">
        <f ca="1">IFERROR(__xludf.DUMMYFUNCTION("""COMPUTED_VALUE"""),92)</f>
        <v>92</v>
      </c>
      <c r="G401" s="70">
        <f ca="1">IFERROR(__xludf.DUMMYFUNCTION("""COMPUTED_VALUE"""),72)</f>
        <v>72</v>
      </c>
      <c r="H401" s="70">
        <f ca="1">IFERROR(__xludf.DUMMYFUNCTION("""COMPUTED_VALUE"""),0)</f>
        <v>0</v>
      </c>
      <c r="I401" s="70">
        <f ca="1">IFERROR(__xludf.DUMMYFUNCTION("""COMPUTED_VALUE"""),6)</f>
        <v>6</v>
      </c>
      <c r="J401" s="70">
        <f ca="1">IFERROR(__xludf.DUMMYFUNCTION("""COMPUTED_VALUE"""),228)</f>
        <v>228</v>
      </c>
      <c r="K401" s="70">
        <f ca="1">IFERROR(__xludf.DUMMYFUNCTION("""COMPUTED_VALUE"""),13)</f>
        <v>13</v>
      </c>
      <c r="L401" s="70">
        <f ca="1">IFERROR(__xludf.DUMMYFUNCTION("""COMPUTED_VALUE"""),12)</f>
        <v>12</v>
      </c>
      <c r="M401" s="70">
        <f ca="1">IFERROR(__xludf.DUMMYFUNCTION("""COMPUTED_VALUE"""),33)</f>
        <v>33</v>
      </c>
      <c r="N401" s="72"/>
      <c r="O401" s="72"/>
      <c r="P401" s="72"/>
      <c r="Q401" s="72"/>
      <c r="R401" s="72"/>
      <c r="S401" s="72"/>
      <c r="T401" s="72"/>
      <c r="U401" s="72"/>
      <c r="V401" s="72"/>
      <c r="W401" s="72"/>
      <c r="X401" s="72"/>
      <c r="Y401" s="72"/>
      <c r="Z401" s="72"/>
    </row>
    <row r="402" spans="1:26" ht="13">
      <c r="A402" s="70">
        <f ca="1">IFERROR(__xludf.DUMMYFUNCTION("""COMPUTED_VALUE"""),3)</f>
        <v>3</v>
      </c>
      <c r="B402" s="71" t="str">
        <f ca="1">IFERROR(__xludf.DUMMYFUNCTION("""COMPUTED_VALUE"""),"COLISEO LEON XIII")</f>
        <v>COLISEO LEON XIII</v>
      </c>
      <c r="C402" s="70">
        <f ca="1">IFERROR(__xludf.DUMMYFUNCTION("""COMPUTED_VALUE"""),2)</f>
        <v>2</v>
      </c>
      <c r="D402" s="70">
        <f ca="1">IFERROR(__xludf.DUMMYFUNCTION("""COMPUTED_VALUE"""),0)</f>
        <v>0</v>
      </c>
      <c r="E402" s="70">
        <f ca="1">IFERROR(__xludf.DUMMYFUNCTION("""COMPUTED_VALUE"""),232)</f>
        <v>232</v>
      </c>
      <c r="F402" s="70">
        <f ca="1">IFERROR(__xludf.DUMMYFUNCTION("""COMPUTED_VALUE"""),79)</f>
        <v>79</v>
      </c>
      <c r="G402" s="70">
        <f ca="1">IFERROR(__xludf.DUMMYFUNCTION("""COMPUTED_VALUE"""),87)</f>
        <v>87</v>
      </c>
      <c r="H402" s="70">
        <f ca="1">IFERROR(__xludf.DUMMYFUNCTION("""COMPUTED_VALUE"""),0)</f>
        <v>0</v>
      </c>
      <c r="I402" s="70">
        <f ca="1">IFERROR(__xludf.DUMMYFUNCTION("""COMPUTED_VALUE"""),13)</f>
        <v>13</v>
      </c>
      <c r="J402" s="70">
        <f ca="1">IFERROR(__xludf.DUMMYFUNCTION("""COMPUTED_VALUE"""),231)</f>
        <v>231</v>
      </c>
      <c r="K402" s="70">
        <f ca="1">IFERROR(__xludf.DUMMYFUNCTION("""COMPUTED_VALUE"""),18)</f>
        <v>18</v>
      </c>
      <c r="L402" s="70">
        <f ca="1">IFERROR(__xludf.DUMMYFUNCTION("""COMPUTED_VALUE"""),14)</f>
        <v>14</v>
      </c>
      <c r="M402" s="70">
        <f ca="1">IFERROR(__xludf.DUMMYFUNCTION("""COMPUTED_VALUE"""),20)</f>
        <v>20</v>
      </c>
      <c r="N402" s="72"/>
      <c r="O402" s="72"/>
      <c r="P402" s="72"/>
      <c r="Q402" s="72"/>
      <c r="R402" s="72"/>
      <c r="S402" s="72"/>
      <c r="T402" s="72"/>
      <c r="U402" s="72"/>
      <c r="V402" s="72"/>
      <c r="W402" s="72"/>
      <c r="X402" s="72"/>
      <c r="Y402" s="72"/>
      <c r="Z402" s="72"/>
    </row>
    <row r="403" spans="1:26" ht="13">
      <c r="A403" s="70">
        <f ca="1">IFERROR(__xludf.DUMMYFUNCTION("""COMPUTED_VALUE"""),3)</f>
        <v>3</v>
      </c>
      <c r="B403" s="71" t="str">
        <f ca="1">IFERROR(__xludf.DUMMYFUNCTION("""COMPUTED_VALUE"""),"COLISEO LEON XIII")</f>
        <v>COLISEO LEON XIII</v>
      </c>
      <c r="C403" s="70">
        <f ca="1">IFERROR(__xludf.DUMMYFUNCTION("""COMPUTED_VALUE"""),3)</f>
        <v>3</v>
      </c>
      <c r="D403" s="70">
        <f ca="1">IFERROR(__xludf.DUMMYFUNCTION("""COMPUTED_VALUE"""),0)</f>
        <v>0</v>
      </c>
      <c r="E403" s="70">
        <f ca="1">IFERROR(__xludf.DUMMYFUNCTION("""COMPUTED_VALUE"""),230)</f>
        <v>230</v>
      </c>
      <c r="F403" s="70">
        <f ca="1">IFERROR(__xludf.DUMMYFUNCTION("""COMPUTED_VALUE"""),99)</f>
        <v>99</v>
      </c>
      <c r="G403" s="70">
        <f ca="1">IFERROR(__xludf.DUMMYFUNCTION("""COMPUTED_VALUE"""),88)</f>
        <v>88</v>
      </c>
      <c r="H403" s="70">
        <f ca="1">IFERROR(__xludf.DUMMYFUNCTION("""COMPUTED_VALUE"""),0)</f>
        <v>0</v>
      </c>
      <c r="I403" s="70">
        <f ca="1">IFERROR(__xludf.DUMMYFUNCTION("""COMPUTED_VALUE"""),6)</f>
        <v>6</v>
      </c>
      <c r="J403" s="70">
        <f ca="1">IFERROR(__xludf.DUMMYFUNCTION("""COMPUTED_VALUE"""),230)</f>
        <v>230</v>
      </c>
      <c r="K403" s="70">
        <f ca="1">IFERROR(__xludf.DUMMYFUNCTION("""COMPUTED_VALUE"""),13)</f>
        <v>13</v>
      </c>
      <c r="L403" s="70">
        <f ca="1">IFERROR(__xludf.DUMMYFUNCTION("""COMPUTED_VALUE"""),22)</f>
        <v>22</v>
      </c>
      <c r="M403" s="70">
        <f ca="1">IFERROR(__xludf.DUMMYFUNCTION("""COMPUTED_VALUE"""),0)</f>
        <v>0</v>
      </c>
      <c r="N403" s="72"/>
      <c r="O403" s="72"/>
      <c r="P403" s="72"/>
      <c r="Q403" s="72"/>
      <c r="R403" s="72"/>
      <c r="S403" s="72"/>
      <c r="T403" s="72"/>
      <c r="U403" s="72"/>
      <c r="V403" s="72"/>
      <c r="W403" s="72"/>
      <c r="X403" s="72"/>
      <c r="Y403" s="72"/>
      <c r="Z403" s="72"/>
    </row>
    <row r="404" spans="1:26" ht="13">
      <c r="A404" s="70">
        <f ca="1">IFERROR(__xludf.DUMMYFUNCTION("""COMPUTED_VALUE"""),3)</f>
        <v>3</v>
      </c>
      <c r="B404" s="71" t="str">
        <f ca="1">IFERROR(__xludf.DUMMYFUNCTION("""COMPUTED_VALUE"""),"COLISEO LEON XIII")</f>
        <v>COLISEO LEON XIII</v>
      </c>
      <c r="C404" s="70">
        <f ca="1">IFERROR(__xludf.DUMMYFUNCTION("""COMPUTED_VALUE"""),4)</f>
        <v>4</v>
      </c>
      <c r="D404" s="70">
        <f ca="1">IFERROR(__xludf.DUMMYFUNCTION("""COMPUTED_VALUE"""),0)</f>
        <v>0</v>
      </c>
      <c r="E404" s="70">
        <f ca="1">IFERROR(__xludf.DUMMYFUNCTION("""COMPUTED_VALUE"""),236)</f>
        <v>236</v>
      </c>
      <c r="F404" s="70">
        <f ca="1">IFERROR(__xludf.DUMMYFUNCTION("""COMPUTED_VALUE"""),86)</f>
        <v>86</v>
      </c>
      <c r="G404" s="70">
        <f ca="1">IFERROR(__xludf.DUMMYFUNCTION("""COMPUTED_VALUE"""),76)</f>
        <v>76</v>
      </c>
      <c r="H404" s="70">
        <f ca="1">IFERROR(__xludf.DUMMYFUNCTION("""COMPUTED_VALUE"""),0)</f>
        <v>0</v>
      </c>
      <c r="I404" s="70">
        <f ca="1">IFERROR(__xludf.DUMMYFUNCTION("""COMPUTED_VALUE"""),7)</f>
        <v>7</v>
      </c>
      <c r="J404" s="70">
        <f ca="1">IFERROR(__xludf.DUMMYFUNCTION("""COMPUTED_VALUE"""),236)</f>
        <v>236</v>
      </c>
      <c r="K404" s="70">
        <f ca="1">IFERROR(__xludf.DUMMYFUNCTION("""COMPUTED_VALUE"""),24)</f>
        <v>24</v>
      </c>
      <c r="L404" s="70">
        <f ca="1">IFERROR(__xludf.DUMMYFUNCTION("""COMPUTED_VALUE"""),16)</f>
        <v>16</v>
      </c>
      <c r="M404" s="70">
        <f ca="1">IFERROR(__xludf.DUMMYFUNCTION("""COMPUTED_VALUE"""),27)</f>
        <v>27</v>
      </c>
      <c r="N404" s="72"/>
      <c r="O404" s="72"/>
      <c r="P404" s="72"/>
      <c r="Q404" s="72"/>
      <c r="R404" s="72"/>
      <c r="S404" s="72"/>
      <c r="T404" s="72"/>
      <c r="U404" s="72"/>
      <c r="V404" s="72"/>
      <c r="W404" s="72"/>
      <c r="X404" s="72"/>
      <c r="Y404" s="72"/>
      <c r="Z404" s="72"/>
    </row>
    <row r="405" spans="1:26" ht="13">
      <c r="A405" s="70">
        <f ca="1">IFERROR(__xludf.DUMMYFUNCTION("""COMPUTED_VALUE"""),3)</f>
        <v>3</v>
      </c>
      <c r="B405" s="71" t="str">
        <f ca="1">IFERROR(__xludf.DUMMYFUNCTION("""COMPUTED_VALUE"""),"COLISEO LEON XIII")</f>
        <v>COLISEO LEON XIII</v>
      </c>
      <c r="C405" s="70">
        <f ca="1">IFERROR(__xludf.DUMMYFUNCTION("""COMPUTED_VALUE"""),5)</f>
        <v>5</v>
      </c>
      <c r="D405" s="70">
        <f ca="1">IFERROR(__xludf.DUMMYFUNCTION("""COMPUTED_VALUE"""),0)</f>
        <v>0</v>
      </c>
      <c r="E405" s="70">
        <f ca="1">IFERROR(__xludf.DUMMYFUNCTION("""COMPUTED_VALUE"""),215)</f>
        <v>215</v>
      </c>
      <c r="F405" s="70">
        <f ca="1">IFERROR(__xludf.DUMMYFUNCTION("""COMPUTED_VALUE"""),85)</f>
        <v>85</v>
      </c>
      <c r="G405" s="70">
        <f ca="1">IFERROR(__xludf.DUMMYFUNCTION("""COMPUTED_VALUE"""),72)</f>
        <v>72</v>
      </c>
      <c r="H405" s="70">
        <f ca="1">IFERROR(__xludf.DUMMYFUNCTION("""COMPUTED_VALUE"""),1)</f>
        <v>1</v>
      </c>
      <c r="I405" s="70">
        <f ca="1">IFERROR(__xludf.DUMMYFUNCTION("""COMPUTED_VALUE"""),8)</f>
        <v>8</v>
      </c>
      <c r="J405" s="70">
        <f ca="1">IFERROR(__xludf.DUMMYFUNCTION("""COMPUTED_VALUE"""),214)</f>
        <v>214</v>
      </c>
      <c r="K405" s="70">
        <f ca="1">IFERROR(__xludf.DUMMYFUNCTION("""COMPUTED_VALUE"""),29)</f>
        <v>29</v>
      </c>
      <c r="L405" s="70">
        <f ca="1">IFERROR(__xludf.DUMMYFUNCTION("""COMPUTED_VALUE"""),7)</f>
        <v>7</v>
      </c>
      <c r="M405" s="70">
        <f ca="1">IFERROR(__xludf.DUMMYFUNCTION("""COMPUTED_VALUE"""),12)</f>
        <v>12</v>
      </c>
      <c r="N405" s="72"/>
      <c r="O405" s="72"/>
      <c r="P405" s="72"/>
      <c r="Q405" s="72"/>
      <c r="R405" s="72"/>
      <c r="S405" s="72"/>
      <c r="T405" s="72"/>
      <c r="U405" s="72"/>
      <c r="V405" s="72"/>
      <c r="W405" s="72"/>
      <c r="X405" s="72"/>
      <c r="Y405" s="72"/>
      <c r="Z405" s="72"/>
    </row>
    <row r="406" spans="1:26" ht="13">
      <c r="A406" s="70">
        <f ca="1">IFERROR(__xludf.DUMMYFUNCTION("""COMPUTED_VALUE"""),3)</f>
        <v>3</v>
      </c>
      <c r="B406" s="71" t="str">
        <f ca="1">IFERROR(__xludf.DUMMYFUNCTION("""COMPUTED_VALUE"""),"COLISEO LEON XIII")</f>
        <v>COLISEO LEON XIII</v>
      </c>
      <c r="C406" s="70">
        <f ca="1">IFERROR(__xludf.DUMMYFUNCTION("""COMPUTED_VALUE"""),6)</f>
        <v>6</v>
      </c>
      <c r="D406" s="70">
        <f ca="1">IFERROR(__xludf.DUMMYFUNCTION("""COMPUTED_VALUE"""),0)</f>
        <v>0</v>
      </c>
      <c r="E406" s="70">
        <f ca="1">IFERROR(__xludf.DUMMYFUNCTION("""COMPUTED_VALUE"""),228)</f>
        <v>228</v>
      </c>
      <c r="F406" s="70">
        <f ca="1">IFERROR(__xludf.DUMMYFUNCTION("""COMPUTED_VALUE"""),102)</f>
        <v>102</v>
      </c>
      <c r="G406" s="70">
        <f ca="1">IFERROR(__xludf.DUMMYFUNCTION("""COMPUTED_VALUE"""),70)</f>
        <v>70</v>
      </c>
      <c r="H406" s="70">
        <f ca="1">IFERROR(__xludf.DUMMYFUNCTION("""COMPUTED_VALUE"""),2)</f>
        <v>2</v>
      </c>
      <c r="I406" s="70">
        <f ca="1">IFERROR(__xludf.DUMMYFUNCTION("""COMPUTED_VALUE"""),3)</f>
        <v>3</v>
      </c>
      <c r="J406" s="70">
        <f ca="1">IFERROR(__xludf.DUMMYFUNCTION("""COMPUTED_VALUE"""),228)</f>
        <v>228</v>
      </c>
      <c r="K406" s="70">
        <f ca="1">IFERROR(__xludf.DUMMYFUNCTION("""COMPUTED_VALUE"""),22)</f>
        <v>22</v>
      </c>
      <c r="L406" s="70">
        <f ca="1">IFERROR(__xludf.DUMMYFUNCTION("""COMPUTED_VALUE"""),14)</f>
        <v>14</v>
      </c>
      <c r="M406" s="70">
        <f ca="1">IFERROR(__xludf.DUMMYFUNCTION("""COMPUTED_VALUE"""),15)</f>
        <v>15</v>
      </c>
      <c r="N406" s="72"/>
      <c r="O406" s="72"/>
      <c r="P406" s="72"/>
      <c r="Q406" s="72"/>
      <c r="R406" s="72"/>
      <c r="S406" s="72"/>
      <c r="T406" s="72"/>
      <c r="U406" s="72"/>
      <c r="V406" s="72"/>
      <c r="W406" s="72"/>
      <c r="X406" s="72"/>
      <c r="Y406" s="72"/>
      <c r="Z406" s="72"/>
    </row>
    <row r="407" spans="1:26" ht="13">
      <c r="A407" s="70">
        <f ca="1">IFERROR(__xludf.DUMMYFUNCTION("""COMPUTED_VALUE"""),3)</f>
        <v>3</v>
      </c>
      <c r="B407" s="71" t="str">
        <f ca="1">IFERROR(__xludf.DUMMYFUNCTION("""COMPUTED_VALUE"""),"COLISEO LEON XIII")</f>
        <v>COLISEO LEON XIII</v>
      </c>
      <c r="C407" s="70">
        <f ca="1">IFERROR(__xludf.DUMMYFUNCTION("""COMPUTED_VALUE"""),7)</f>
        <v>7</v>
      </c>
      <c r="D407" s="70">
        <f ca="1">IFERROR(__xludf.DUMMYFUNCTION("""COMPUTED_VALUE"""),0)</f>
        <v>0</v>
      </c>
      <c r="E407" s="70">
        <f ca="1">IFERROR(__xludf.DUMMYFUNCTION("""COMPUTED_VALUE"""),245)</f>
        <v>245</v>
      </c>
      <c r="F407" s="70">
        <f ca="1">IFERROR(__xludf.DUMMYFUNCTION("""COMPUTED_VALUE"""),112)</f>
        <v>112</v>
      </c>
      <c r="G407" s="70">
        <f ca="1">IFERROR(__xludf.DUMMYFUNCTION("""COMPUTED_VALUE"""),83)</f>
        <v>83</v>
      </c>
      <c r="H407" s="70">
        <f ca="1">IFERROR(__xludf.DUMMYFUNCTION("""COMPUTED_VALUE"""),1)</f>
        <v>1</v>
      </c>
      <c r="I407" s="70">
        <f ca="1">IFERROR(__xludf.DUMMYFUNCTION("""COMPUTED_VALUE"""),9)</f>
        <v>9</v>
      </c>
      <c r="J407" s="70">
        <f ca="1">IFERROR(__xludf.DUMMYFUNCTION("""COMPUTED_VALUE"""),244)</f>
        <v>244</v>
      </c>
      <c r="K407" s="70">
        <f ca="1">IFERROR(__xludf.DUMMYFUNCTION("""COMPUTED_VALUE"""),27)</f>
        <v>27</v>
      </c>
      <c r="L407" s="70">
        <f ca="1">IFERROR(__xludf.DUMMYFUNCTION("""COMPUTED_VALUE"""),6)</f>
        <v>6</v>
      </c>
      <c r="M407" s="70">
        <f ca="1">IFERROR(__xludf.DUMMYFUNCTION("""COMPUTED_VALUE"""),6)</f>
        <v>6</v>
      </c>
      <c r="N407" s="72"/>
      <c r="O407" s="72"/>
      <c r="P407" s="72"/>
      <c r="Q407" s="72"/>
      <c r="R407" s="72"/>
      <c r="S407" s="72"/>
      <c r="T407" s="72"/>
      <c r="U407" s="72"/>
      <c r="V407" s="72"/>
      <c r="W407" s="72"/>
      <c r="X407" s="72"/>
      <c r="Y407" s="72"/>
      <c r="Z407" s="72"/>
    </row>
    <row r="408" spans="1:26" ht="13">
      <c r="A408" s="70">
        <f ca="1">IFERROR(__xludf.DUMMYFUNCTION("""COMPUTED_VALUE"""),3)</f>
        <v>3</v>
      </c>
      <c r="B408" s="71" t="str">
        <f ca="1">IFERROR(__xludf.DUMMYFUNCTION("""COMPUTED_VALUE"""),"COLISEO LEON XIII")</f>
        <v>COLISEO LEON XIII</v>
      </c>
      <c r="C408" s="70">
        <f ca="1">IFERROR(__xludf.DUMMYFUNCTION("""COMPUTED_VALUE"""),8)</f>
        <v>8</v>
      </c>
      <c r="D408" s="70">
        <f ca="1">IFERROR(__xludf.DUMMYFUNCTION("""COMPUTED_VALUE"""),0)</f>
        <v>0</v>
      </c>
      <c r="E408" s="70">
        <f ca="1">IFERROR(__xludf.DUMMYFUNCTION("""COMPUTED_VALUE"""),233)</f>
        <v>233</v>
      </c>
      <c r="F408" s="70">
        <f ca="1">IFERROR(__xludf.DUMMYFUNCTION("""COMPUTED_VALUE"""),86)</f>
        <v>86</v>
      </c>
      <c r="G408" s="70">
        <f ca="1">IFERROR(__xludf.DUMMYFUNCTION("""COMPUTED_VALUE"""),89)</f>
        <v>89</v>
      </c>
      <c r="H408" s="70">
        <f ca="1">IFERROR(__xludf.DUMMYFUNCTION("""COMPUTED_VALUE"""),1)</f>
        <v>1</v>
      </c>
      <c r="I408" s="70">
        <f ca="1">IFERROR(__xludf.DUMMYFUNCTION("""COMPUTED_VALUE"""),3)</f>
        <v>3</v>
      </c>
      <c r="J408" s="70">
        <f ca="1">IFERROR(__xludf.DUMMYFUNCTION("""COMPUTED_VALUE"""),232)</f>
        <v>232</v>
      </c>
      <c r="K408" s="70">
        <f ca="1">IFERROR(__xludf.DUMMYFUNCTION("""COMPUTED_VALUE"""),38)</f>
        <v>38</v>
      </c>
      <c r="L408" s="70">
        <f ca="1">IFERROR(__xludf.DUMMYFUNCTION("""COMPUTED_VALUE"""),8)</f>
        <v>8</v>
      </c>
      <c r="M408" s="70">
        <f ca="1">IFERROR(__xludf.DUMMYFUNCTION("""COMPUTED_VALUE"""),7)</f>
        <v>7</v>
      </c>
      <c r="N408" s="72"/>
      <c r="O408" s="72"/>
      <c r="P408" s="72"/>
      <c r="Q408" s="72"/>
      <c r="R408" s="72"/>
      <c r="S408" s="72"/>
      <c r="T408" s="72"/>
      <c r="U408" s="72"/>
      <c r="V408" s="72"/>
      <c r="W408" s="72"/>
      <c r="X408" s="72"/>
      <c r="Y408" s="72"/>
      <c r="Z408" s="72"/>
    </row>
    <row r="409" spans="1:26" ht="13">
      <c r="A409" s="70">
        <f ca="1">IFERROR(__xludf.DUMMYFUNCTION("""COMPUTED_VALUE"""),3)</f>
        <v>3</v>
      </c>
      <c r="B409" s="71" t="str">
        <f ca="1">IFERROR(__xludf.DUMMYFUNCTION("""COMPUTED_VALUE"""),"COLISEO LEON XIII")</f>
        <v>COLISEO LEON XIII</v>
      </c>
      <c r="C409" s="70">
        <f ca="1">IFERROR(__xludf.DUMMYFUNCTION("""COMPUTED_VALUE"""),9)</f>
        <v>9</v>
      </c>
      <c r="D409" s="70">
        <f ca="1">IFERROR(__xludf.DUMMYFUNCTION("""COMPUTED_VALUE"""),0)</f>
        <v>0</v>
      </c>
      <c r="E409" s="70">
        <f ca="1">IFERROR(__xludf.DUMMYFUNCTION("""COMPUTED_VALUE"""),237)</f>
        <v>237</v>
      </c>
      <c r="F409" s="70">
        <f ca="1">IFERROR(__xludf.DUMMYFUNCTION("""COMPUTED_VALUE"""),90)</f>
        <v>90</v>
      </c>
      <c r="G409" s="70">
        <f ca="1">IFERROR(__xludf.DUMMYFUNCTION("""COMPUTED_VALUE"""),80)</f>
        <v>80</v>
      </c>
      <c r="H409" s="70">
        <f ca="1">IFERROR(__xludf.DUMMYFUNCTION("""COMPUTED_VALUE"""),1)</f>
        <v>1</v>
      </c>
      <c r="I409" s="70">
        <f ca="1">IFERROR(__xludf.DUMMYFUNCTION("""COMPUTED_VALUE"""),6)</f>
        <v>6</v>
      </c>
      <c r="J409" s="70">
        <f ca="1">IFERROR(__xludf.DUMMYFUNCTION("""COMPUTED_VALUE"""),237)</f>
        <v>237</v>
      </c>
      <c r="K409" s="70">
        <f ca="1">IFERROR(__xludf.DUMMYFUNCTION("""COMPUTED_VALUE"""),32)</f>
        <v>32</v>
      </c>
      <c r="L409" s="70">
        <f ca="1">IFERROR(__xludf.DUMMYFUNCTION("""COMPUTED_VALUE"""),16)</f>
        <v>16</v>
      </c>
      <c r="M409" s="70">
        <f ca="1">IFERROR(__xludf.DUMMYFUNCTION("""COMPUTED_VALUE"""),12)</f>
        <v>12</v>
      </c>
      <c r="N409" s="72"/>
      <c r="O409" s="72"/>
      <c r="P409" s="72"/>
      <c r="Q409" s="72"/>
      <c r="R409" s="72"/>
      <c r="S409" s="72"/>
      <c r="T409" s="72"/>
      <c r="U409" s="72"/>
      <c r="V409" s="72"/>
      <c r="W409" s="72"/>
      <c r="X409" s="72"/>
      <c r="Y409" s="72"/>
      <c r="Z409" s="72"/>
    </row>
    <row r="410" spans="1:26" ht="13">
      <c r="A410" s="70">
        <f ca="1">IFERROR(__xludf.DUMMYFUNCTION("""COMPUTED_VALUE"""),3)</f>
        <v>3</v>
      </c>
      <c r="B410" s="71" t="str">
        <f ca="1">IFERROR(__xludf.DUMMYFUNCTION("""COMPUTED_VALUE"""),"COLISEO LEON XIII")</f>
        <v>COLISEO LEON XIII</v>
      </c>
      <c r="C410" s="70">
        <f ca="1">IFERROR(__xludf.DUMMYFUNCTION("""COMPUTED_VALUE"""),10)</f>
        <v>10</v>
      </c>
      <c r="D410" s="70">
        <f ca="1">IFERROR(__xludf.DUMMYFUNCTION("""COMPUTED_VALUE"""),0)</f>
        <v>0</v>
      </c>
      <c r="E410" s="70">
        <f ca="1">IFERROR(__xludf.DUMMYFUNCTION("""COMPUTED_VALUE"""),232)</f>
        <v>232</v>
      </c>
      <c r="F410" s="70">
        <f ca="1">IFERROR(__xludf.DUMMYFUNCTION("""COMPUTED_VALUE"""),91)</f>
        <v>91</v>
      </c>
      <c r="G410" s="70">
        <f ca="1">IFERROR(__xludf.DUMMYFUNCTION("""COMPUTED_VALUE"""),81)</f>
        <v>81</v>
      </c>
      <c r="H410" s="70">
        <f ca="1">IFERROR(__xludf.DUMMYFUNCTION("""COMPUTED_VALUE"""),0)</f>
        <v>0</v>
      </c>
      <c r="I410" s="70">
        <f ca="1">IFERROR(__xludf.DUMMYFUNCTION("""COMPUTED_VALUE"""),9)</f>
        <v>9</v>
      </c>
      <c r="J410" s="70">
        <f ca="1">IFERROR(__xludf.DUMMYFUNCTION("""COMPUTED_VALUE"""),232)</f>
        <v>232</v>
      </c>
      <c r="K410" s="70">
        <f ca="1">IFERROR(__xludf.DUMMYFUNCTION("""COMPUTED_VALUE"""),31)</f>
        <v>31</v>
      </c>
      <c r="L410" s="70">
        <f ca="1">IFERROR(__xludf.DUMMYFUNCTION("""COMPUTED_VALUE"""),11)</f>
        <v>11</v>
      </c>
      <c r="M410" s="70">
        <f ca="1">IFERROR(__xludf.DUMMYFUNCTION("""COMPUTED_VALUE"""),9)</f>
        <v>9</v>
      </c>
      <c r="N410" s="72"/>
      <c r="O410" s="72"/>
      <c r="P410" s="72"/>
      <c r="Q410" s="72"/>
      <c r="R410" s="72"/>
      <c r="S410" s="72"/>
      <c r="T410" s="72"/>
      <c r="U410" s="72"/>
      <c r="V410" s="72"/>
      <c r="W410" s="72"/>
      <c r="X410" s="72"/>
      <c r="Y410" s="72"/>
      <c r="Z410" s="72"/>
    </row>
    <row r="411" spans="1:26" ht="13">
      <c r="A411" s="70">
        <f ca="1">IFERROR(__xludf.DUMMYFUNCTION("""COMPUTED_VALUE"""),3)</f>
        <v>3</v>
      </c>
      <c r="B411" s="71" t="str">
        <f ca="1">IFERROR(__xludf.DUMMYFUNCTION("""COMPUTED_VALUE"""),"COLISEO LEON XIII")</f>
        <v>COLISEO LEON XIII</v>
      </c>
      <c r="C411" s="70">
        <f ca="1">IFERROR(__xludf.DUMMYFUNCTION("""COMPUTED_VALUE"""),11)</f>
        <v>11</v>
      </c>
      <c r="D411" s="70">
        <f ca="1">IFERROR(__xludf.DUMMYFUNCTION("""COMPUTED_VALUE"""),0)</f>
        <v>0</v>
      </c>
      <c r="E411" s="70">
        <f ca="1">IFERROR(__xludf.DUMMYFUNCTION("""COMPUTED_VALUE"""),233)</f>
        <v>233</v>
      </c>
      <c r="F411" s="70">
        <f ca="1">IFERROR(__xludf.DUMMYFUNCTION("""COMPUTED_VALUE"""),91)</f>
        <v>91</v>
      </c>
      <c r="G411" s="70">
        <f ca="1">IFERROR(__xludf.DUMMYFUNCTION("""COMPUTED_VALUE"""),68)</f>
        <v>68</v>
      </c>
      <c r="H411" s="70">
        <f ca="1">IFERROR(__xludf.DUMMYFUNCTION("""COMPUTED_VALUE"""),3)</f>
        <v>3</v>
      </c>
      <c r="I411" s="70">
        <f ca="1">IFERROR(__xludf.DUMMYFUNCTION("""COMPUTED_VALUE"""),17)</f>
        <v>17</v>
      </c>
      <c r="J411" s="70">
        <f ca="1">IFERROR(__xludf.DUMMYFUNCTION("""COMPUTED_VALUE"""),233)</f>
        <v>233</v>
      </c>
      <c r="K411" s="70">
        <f ca="1">IFERROR(__xludf.DUMMYFUNCTION("""COMPUTED_VALUE"""),38)</f>
        <v>38</v>
      </c>
      <c r="L411" s="70">
        <f ca="1">IFERROR(__xludf.DUMMYFUNCTION("""COMPUTED_VALUE"""),8)</f>
        <v>8</v>
      </c>
      <c r="M411" s="70">
        <f ca="1">IFERROR(__xludf.DUMMYFUNCTION("""COMPUTED_VALUE"""),8)</f>
        <v>8</v>
      </c>
      <c r="N411" s="72"/>
      <c r="O411" s="72"/>
      <c r="P411" s="72"/>
      <c r="Q411" s="72"/>
      <c r="R411" s="72"/>
      <c r="S411" s="72"/>
      <c r="T411" s="72"/>
      <c r="U411" s="72"/>
      <c r="V411" s="72"/>
      <c r="W411" s="72"/>
      <c r="X411" s="72"/>
      <c r="Y411" s="72"/>
      <c r="Z411" s="72"/>
    </row>
    <row r="412" spans="1:26" ht="13">
      <c r="A412" s="70">
        <f ca="1">IFERROR(__xludf.DUMMYFUNCTION("""COMPUTED_VALUE"""),3)</f>
        <v>3</v>
      </c>
      <c r="B412" s="71" t="str">
        <f ca="1">IFERROR(__xludf.DUMMYFUNCTION("""COMPUTED_VALUE"""),"COLISEO LEON XIII")</f>
        <v>COLISEO LEON XIII</v>
      </c>
      <c r="C412" s="70">
        <f ca="1">IFERROR(__xludf.DUMMYFUNCTION("""COMPUTED_VALUE"""),12)</f>
        <v>12</v>
      </c>
      <c r="D412" s="70">
        <f ca="1">IFERROR(__xludf.DUMMYFUNCTION("""COMPUTED_VALUE"""),0)</f>
        <v>0</v>
      </c>
      <c r="E412" s="70">
        <f ca="1">IFERROR(__xludf.DUMMYFUNCTION("""COMPUTED_VALUE"""),183)</f>
        <v>183</v>
      </c>
      <c r="F412" s="70">
        <f ca="1">IFERROR(__xludf.DUMMYFUNCTION("""COMPUTED_VALUE"""),71)</f>
        <v>71</v>
      </c>
      <c r="G412" s="70">
        <f ca="1">IFERROR(__xludf.DUMMYFUNCTION("""COMPUTED_VALUE"""),57)</f>
        <v>57</v>
      </c>
      <c r="H412" s="70">
        <f ca="1">IFERROR(__xludf.DUMMYFUNCTION("""COMPUTED_VALUE"""),1)</f>
        <v>1</v>
      </c>
      <c r="I412" s="70">
        <f ca="1">IFERROR(__xludf.DUMMYFUNCTION("""COMPUTED_VALUE"""),19)</f>
        <v>19</v>
      </c>
      <c r="J412" s="70">
        <f ca="1">IFERROR(__xludf.DUMMYFUNCTION("""COMPUTED_VALUE"""),183)</f>
        <v>183</v>
      </c>
      <c r="K412" s="70">
        <f ca="1">IFERROR(__xludf.DUMMYFUNCTION("""COMPUTED_VALUE"""),25)</f>
        <v>25</v>
      </c>
      <c r="L412" s="70">
        <f ca="1">IFERROR(__xludf.DUMMYFUNCTION("""COMPUTED_VALUE"""),9)</f>
        <v>9</v>
      </c>
      <c r="M412" s="70">
        <f ca="1">IFERROR(__xludf.DUMMYFUNCTION("""COMPUTED_VALUE"""),2)</f>
        <v>2</v>
      </c>
      <c r="N412" s="72"/>
      <c r="O412" s="72"/>
      <c r="P412" s="72"/>
      <c r="Q412" s="72"/>
      <c r="R412" s="72"/>
      <c r="S412" s="72"/>
      <c r="T412" s="72"/>
      <c r="U412" s="72"/>
      <c r="V412" s="72"/>
      <c r="W412" s="72"/>
      <c r="X412" s="72"/>
      <c r="Y412" s="72"/>
      <c r="Z412" s="72"/>
    </row>
    <row r="413" spans="1:26" ht="13">
      <c r="A413" s="70">
        <f ca="1">IFERROR(__xludf.DUMMYFUNCTION("""COMPUTED_VALUE"""),3)</f>
        <v>3</v>
      </c>
      <c r="B413" s="71" t="str">
        <f ca="1">IFERROR(__xludf.DUMMYFUNCTION("""COMPUTED_VALUE"""),"COLISEO LEON XIII")</f>
        <v>COLISEO LEON XIII</v>
      </c>
      <c r="C413" s="70">
        <f ca="1">IFERROR(__xludf.DUMMYFUNCTION("""COMPUTED_VALUE"""),13)</f>
        <v>13</v>
      </c>
      <c r="D413" s="70">
        <f ca="1">IFERROR(__xludf.DUMMYFUNCTION("""COMPUTED_VALUE"""),0)</f>
        <v>0</v>
      </c>
      <c r="E413" s="70">
        <f ca="1">IFERROR(__xludf.DUMMYFUNCTION("""COMPUTED_VALUE"""),229)</f>
        <v>229</v>
      </c>
      <c r="F413" s="70">
        <f ca="1">IFERROR(__xludf.DUMMYFUNCTION("""COMPUTED_VALUE"""),101)</f>
        <v>101</v>
      </c>
      <c r="G413" s="70">
        <f ca="1">IFERROR(__xludf.DUMMYFUNCTION("""COMPUTED_VALUE"""),56)</f>
        <v>56</v>
      </c>
      <c r="H413" s="70">
        <f ca="1">IFERROR(__xludf.DUMMYFUNCTION("""COMPUTED_VALUE"""),1)</f>
        <v>1</v>
      </c>
      <c r="I413" s="70">
        <f ca="1">IFERROR(__xludf.DUMMYFUNCTION("""COMPUTED_VALUE"""),29)</f>
        <v>29</v>
      </c>
      <c r="J413" s="70">
        <f ca="1">IFERROR(__xludf.DUMMYFUNCTION("""COMPUTED_VALUE"""),229)</f>
        <v>229</v>
      </c>
      <c r="K413" s="70">
        <f ca="1">IFERROR(__xludf.DUMMYFUNCTION("""COMPUTED_VALUE"""),31)</f>
        <v>31</v>
      </c>
      <c r="L413" s="70">
        <f ca="1">IFERROR(__xludf.DUMMYFUNCTION("""COMPUTED_VALUE"""),10)</f>
        <v>10</v>
      </c>
      <c r="M413" s="70">
        <f ca="1">IFERROR(__xludf.DUMMYFUNCTION("""COMPUTED_VALUE"""),1)</f>
        <v>1</v>
      </c>
      <c r="N413" s="72"/>
      <c r="O413" s="72"/>
      <c r="P413" s="72"/>
      <c r="Q413" s="72"/>
      <c r="R413" s="72"/>
      <c r="S413" s="72"/>
      <c r="T413" s="72"/>
      <c r="U413" s="72"/>
      <c r="V413" s="72"/>
      <c r="W413" s="72"/>
      <c r="X413" s="72"/>
      <c r="Y413" s="72"/>
      <c r="Z413" s="72"/>
    </row>
    <row r="414" spans="1:26" ht="13">
      <c r="A414" s="70">
        <f ca="1">IFERROR(__xludf.DUMMYFUNCTION("""COMPUTED_VALUE"""),3)</f>
        <v>3</v>
      </c>
      <c r="B414" s="71" t="str">
        <f ca="1">IFERROR(__xludf.DUMMYFUNCTION("""COMPUTED_VALUE"""),"COLISEO LEON XIII")</f>
        <v>COLISEO LEON XIII</v>
      </c>
      <c r="C414" s="70">
        <f ca="1">IFERROR(__xludf.DUMMYFUNCTION("""COMPUTED_VALUE"""),14)</f>
        <v>14</v>
      </c>
      <c r="D414" s="70">
        <f ca="1">IFERROR(__xludf.DUMMYFUNCTION("""COMPUTED_VALUE"""),0)</f>
        <v>0</v>
      </c>
      <c r="E414" s="70">
        <f ca="1">IFERROR(__xludf.DUMMYFUNCTION("""COMPUTED_VALUE"""),235)</f>
        <v>235</v>
      </c>
      <c r="F414" s="70">
        <f ca="1">IFERROR(__xludf.DUMMYFUNCTION("""COMPUTED_VALUE"""),108)</f>
        <v>108</v>
      </c>
      <c r="G414" s="70">
        <f ca="1">IFERROR(__xludf.DUMMYFUNCTION("""COMPUTED_VALUE"""),59)</f>
        <v>59</v>
      </c>
      <c r="H414" s="70">
        <f ca="1">IFERROR(__xludf.DUMMYFUNCTION("""COMPUTED_VALUE"""),2)</f>
        <v>2</v>
      </c>
      <c r="I414" s="70">
        <f ca="1">IFERROR(__xludf.DUMMYFUNCTION("""COMPUTED_VALUE"""),23)</f>
        <v>23</v>
      </c>
      <c r="J414" s="70">
        <f ca="1">IFERROR(__xludf.DUMMYFUNCTION("""COMPUTED_VALUE"""),235)</f>
        <v>235</v>
      </c>
      <c r="K414" s="70">
        <f ca="1">IFERROR(__xludf.DUMMYFUNCTION("""COMPUTED_VALUE"""),33)</f>
        <v>33</v>
      </c>
      <c r="L414" s="70">
        <f ca="1">IFERROR(__xludf.DUMMYFUNCTION("""COMPUTED_VALUE"""),9)</f>
        <v>9</v>
      </c>
      <c r="M414" s="70">
        <f ca="1">IFERROR(__xludf.DUMMYFUNCTION("""COMPUTED_VALUE"""),1)</f>
        <v>1</v>
      </c>
      <c r="N414" s="72"/>
      <c r="O414" s="72"/>
      <c r="P414" s="72"/>
      <c r="Q414" s="72"/>
      <c r="R414" s="72"/>
      <c r="S414" s="72"/>
      <c r="T414" s="72"/>
      <c r="U414" s="72"/>
      <c r="V414" s="72"/>
      <c r="W414" s="72"/>
      <c r="X414" s="72"/>
      <c r="Y414" s="72"/>
      <c r="Z414" s="72"/>
    </row>
    <row r="415" spans="1:26" ht="13">
      <c r="A415" s="70">
        <f ca="1">IFERROR(__xludf.DUMMYFUNCTION("""COMPUTED_VALUE"""),3)</f>
        <v>3</v>
      </c>
      <c r="B415" s="71" t="str">
        <f ca="1">IFERROR(__xludf.DUMMYFUNCTION("""COMPUTED_VALUE"""),"COLISEO LEON XIII")</f>
        <v>COLISEO LEON XIII</v>
      </c>
      <c r="C415" s="70">
        <f ca="1">IFERROR(__xludf.DUMMYFUNCTION("""COMPUTED_VALUE"""),15)</f>
        <v>15</v>
      </c>
      <c r="D415" s="70">
        <f ca="1">IFERROR(__xludf.DUMMYFUNCTION("""COMPUTED_VALUE"""),0)</f>
        <v>0</v>
      </c>
      <c r="E415" s="70">
        <f ca="1">IFERROR(__xludf.DUMMYFUNCTION("""COMPUTED_VALUE"""),360)</f>
        <v>360</v>
      </c>
      <c r="F415" s="70">
        <f ca="1">IFERROR(__xludf.DUMMYFUNCTION("""COMPUTED_VALUE"""),83)</f>
        <v>83</v>
      </c>
      <c r="G415" s="70">
        <f ca="1">IFERROR(__xludf.DUMMYFUNCTION("""COMPUTED_VALUE"""),54)</f>
        <v>54</v>
      </c>
      <c r="H415" s="70">
        <f ca="1">IFERROR(__xludf.DUMMYFUNCTION("""COMPUTED_VALUE"""),0)</f>
        <v>0</v>
      </c>
      <c r="I415" s="70">
        <f ca="1">IFERROR(__xludf.DUMMYFUNCTION("""COMPUTED_VALUE"""),25)</f>
        <v>25</v>
      </c>
      <c r="J415" s="70">
        <f ca="1">IFERROR(__xludf.DUMMYFUNCTION("""COMPUTED_VALUE"""),203)</f>
        <v>203</v>
      </c>
      <c r="K415" s="70">
        <f ca="1">IFERROR(__xludf.DUMMYFUNCTION("""COMPUTED_VALUE"""),31)</f>
        <v>31</v>
      </c>
      <c r="L415" s="70">
        <f ca="1">IFERROR(__xludf.DUMMYFUNCTION("""COMPUTED_VALUE"""),8)</f>
        <v>8</v>
      </c>
      <c r="M415" s="70">
        <f ca="1">IFERROR(__xludf.DUMMYFUNCTION("""COMPUTED_VALUE"""),2)</f>
        <v>2</v>
      </c>
      <c r="N415" s="72"/>
      <c r="O415" s="72"/>
      <c r="P415" s="72"/>
      <c r="Q415" s="72"/>
      <c r="R415" s="72"/>
      <c r="S415" s="72"/>
      <c r="T415" s="72"/>
      <c r="U415" s="72"/>
      <c r="V415" s="72"/>
      <c r="W415" s="72"/>
      <c r="X415" s="72"/>
      <c r="Y415" s="72"/>
      <c r="Z415" s="72"/>
    </row>
    <row r="416" spans="1:26" ht="13">
      <c r="A416" s="70">
        <f ca="1">IFERROR(__xludf.DUMMYFUNCTION("""COMPUTED_VALUE"""),3)</f>
        <v>3</v>
      </c>
      <c r="B416" s="71" t="str">
        <f ca="1">IFERROR(__xludf.DUMMYFUNCTION("""COMPUTED_VALUE"""),"COLISEO LEON XIII")</f>
        <v>COLISEO LEON XIII</v>
      </c>
      <c r="C416" s="70">
        <f ca="1">IFERROR(__xludf.DUMMYFUNCTION("""COMPUTED_VALUE"""),16)</f>
        <v>16</v>
      </c>
      <c r="D416" s="70">
        <f ca="1">IFERROR(__xludf.DUMMYFUNCTION("""COMPUTED_VALUE"""),0)</f>
        <v>0</v>
      </c>
      <c r="E416" s="70">
        <f ca="1">IFERROR(__xludf.DUMMYFUNCTION("""COMPUTED_VALUE"""),360)</f>
        <v>360</v>
      </c>
      <c r="F416" s="70">
        <f ca="1">IFERROR(__xludf.DUMMYFUNCTION("""COMPUTED_VALUE"""),40)</f>
        <v>40</v>
      </c>
      <c r="G416" s="70">
        <f ca="1">IFERROR(__xludf.DUMMYFUNCTION("""COMPUTED_VALUE"""),31)</f>
        <v>31</v>
      </c>
      <c r="H416" s="70">
        <f ca="1">IFERROR(__xludf.DUMMYFUNCTION("""COMPUTED_VALUE"""),0)</f>
        <v>0</v>
      </c>
      <c r="I416" s="70">
        <f ca="1">IFERROR(__xludf.DUMMYFUNCTION("""COMPUTED_VALUE"""),9)</f>
        <v>9</v>
      </c>
      <c r="J416" s="70">
        <f ca="1">IFERROR(__xludf.DUMMYFUNCTION("""COMPUTED_VALUE"""),107)</f>
        <v>107</v>
      </c>
      <c r="K416" s="70">
        <f ca="1">IFERROR(__xludf.DUMMYFUNCTION("""COMPUTED_VALUE"""),21)</f>
        <v>21</v>
      </c>
      <c r="L416" s="70">
        <f ca="1">IFERROR(__xludf.DUMMYFUNCTION("""COMPUTED_VALUE"""),5)</f>
        <v>5</v>
      </c>
      <c r="M416" s="70">
        <f ca="1">IFERROR(__xludf.DUMMYFUNCTION("""COMPUTED_VALUE"""),1)</f>
        <v>1</v>
      </c>
      <c r="N416" s="72"/>
      <c r="O416" s="72"/>
      <c r="P416" s="72"/>
      <c r="Q416" s="72"/>
      <c r="R416" s="72"/>
      <c r="S416" s="72"/>
      <c r="T416" s="72"/>
      <c r="U416" s="72"/>
      <c r="V416" s="72"/>
      <c r="W416" s="72"/>
      <c r="X416" s="72"/>
      <c r="Y416" s="72"/>
      <c r="Z416" s="72"/>
    </row>
    <row r="417" spans="1:26" ht="13">
      <c r="A417" s="70">
        <f ca="1">IFERROR(__xludf.DUMMYFUNCTION("""COMPUTED_VALUE"""),3)</f>
        <v>3</v>
      </c>
      <c r="B417" s="71" t="str">
        <f ca="1">IFERROR(__xludf.DUMMYFUNCTION("""COMPUTED_VALUE"""),"COLISEO LEON XIII")</f>
        <v>COLISEO LEON XIII</v>
      </c>
      <c r="C417" s="70">
        <f ca="1">IFERROR(__xludf.DUMMYFUNCTION("""COMPUTED_VALUE"""),17)</f>
        <v>17</v>
      </c>
      <c r="D417" s="70">
        <f ca="1">IFERROR(__xludf.DUMMYFUNCTION("""COMPUTED_VALUE"""),0)</f>
        <v>0</v>
      </c>
      <c r="E417" s="70">
        <f ca="1">IFERROR(__xludf.DUMMYFUNCTION("""COMPUTED_VALUE"""),87)</f>
        <v>87</v>
      </c>
      <c r="F417" s="70">
        <f ca="1">IFERROR(__xludf.DUMMYFUNCTION("""COMPUTED_VALUE"""),45)</f>
        <v>45</v>
      </c>
      <c r="G417" s="70">
        <f ca="1">IFERROR(__xludf.DUMMYFUNCTION("""COMPUTED_VALUE"""),23)</f>
        <v>23</v>
      </c>
      <c r="H417" s="70">
        <f ca="1">IFERROR(__xludf.DUMMYFUNCTION("""COMPUTED_VALUE"""),0)</f>
        <v>0</v>
      </c>
      <c r="I417" s="70">
        <f ca="1">IFERROR(__xludf.DUMMYFUNCTION("""COMPUTED_VALUE"""),5)</f>
        <v>5</v>
      </c>
      <c r="J417" s="70">
        <f ca="1">IFERROR(__xludf.DUMMYFUNCTION("""COMPUTED_VALUE"""),87)</f>
        <v>87</v>
      </c>
      <c r="K417" s="70">
        <f ca="1">IFERROR(__xludf.DUMMYFUNCTION("""COMPUTED_VALUE"""),8)</f>
        <v>8</v>
      </c>
      <c r="L417" s="70">
        <f ca="1">IFERROR(__xludf.DUMMYFUNCTION("""COMPUTED_VALUE"""),5)</f>
        <v>5</v>
      </c>
      <c r="M417" s="70">
        <f ca="1">IFERROR(__xludf.DUMMYFUNCTION("""COMPUTED_VALUE"""),1)</f>
        <v>1</v>
      </c>
      <c r="N417" s="72"/>
      <c r="O417" s="72"/>
      <c r="P417" s="72"/>
      <c r="Q417" s="72"/>
      <c r="R417" s="72"/>
      <c r="S417" s="72"/>
      <c r="T417" s="72"/>
      <c r="U417" s="72"/>
      <c r="V417" s="72"/>
      <c r="W417" s="72"/>
      <c r="X417" s="72"/>
      <c r="Y417" s="72"/>
      <c r="Z417" s="72"/>
    </row>
    <row r="418" spans="1:26" ht="13">
      <c r="A418" s="70">
        <f ca="1">IFERROR(__xludf.DUMMYFUNCTION("""COMPUTED_VALUE"""),3)</f>
        <v>3</v>
      </c>
      <c r="B418" s="71" t="str">
        <f ca="1">IFERROR(__xludf.DUMMYFUNCTION("""COMPUTED_VALUE"""),"IE LA DESPENSA - CIUDAD VERDE")</f>
        <v>IE LA DESPENSA - CIUDAD VERDE</v>
      </c>
      <c r="C418" s="70">
        <f ca="1">IFERROR(__xludf.DUMMYFUNCTION("""COMPUTED_VALUE"""),1)</f>
        <v>1</v>
      </c>
      <c r="D418" s="70">
        <f ca="1">IFERROR(__xludf.DUMMYFUNCTION("""COMPUTED_VALUE"""),0)</f>
        <v>0</v>
      </c>
      <c r="E418" s="70">
        <f ca="1">IFERROR(__xludf.DUMMYFUNCTION("""COMPUTED_VALUE"""),241)</f>
        <v>241</v>
      </c>
      <c r="F418" s="70">
        <f ca="1">IFERROR(__xludf.DUMMYFUNCTION("""COMPUTED_VALUE"""),73)</f>
        <v>73</v>
      </c>
      <c r="G418" s="70">
        <f ca="1">IFERROR(__xludf.DUMMYFUNCTION("""COMPUTED_VALUE"""),65)</f>
        <v>65</v>
      </c>
      <c r="H418" s="70">
        <f ca="1">IFERROR(__xludf.DUMMYFUNCTION("""COMPUTED_VALUE"""),3)</f>
        <v>3</v>
      </c>
      <c r="I418" s="70">
        <f ca="1">IFERROR(__xludf.DUMMYFUNCTION("""COMPUTED_VALUE"""),28)</f>
        <v>28</v>
      </c>
      <c r="J418" s="70">
        <f ca="1">IFERROR(__xludf.DUMMYFUNCTION("""COMPUTED_VALUE"""),241)</f>
        <v>241</v>
      </c>
      <c r="K418" s="70">
        <f ca="1">IFERROR(__xludf.DUMMYFUNCTION("""COMPUTED_VALUE"""),45)</f>
        <v>45</v>
      </c>
      <c r="L418" s="70">
        <f ca="1">IFERROR(__xludf.DUMMYFUNCTION("""COMPUTED_VALUE"""),11)</f>
        <v>11</v>
      </c>
      <c r="M418" s="70">
        <f ca="1">IFERROR(__xludf.DUMMYFUNCTION("""COMPUTED_VALUE"""),16)</f>
        <v>16</v>
      </c>
      <c r="N418" s="72"/>
      <c r="O418" s="72"/>
      <c r="P418" s="72"/>
      <c r="Q418" s="72"/>
      <c r="R418" s="72"/>
      <c r="S418" s="72"/>
      <c r="T418" s="72"/>
      <c r="U418" s="72"/>
      <c r="V418" s="72"/>
      <c r="W418" s="72"/>
      <c r="X418" s="72"/>
      <c r="Y418" s="72"/>
      <c r="Z418" s="72"/>
    </row>
    <row r="419" spans="1:26" ht="13">
      <c r="A419" s="70">
        <f ca="1">IFERROR(__xludf.DUMMYFUNCTION("""COMPUTED_VALUE"""),3)</f>
        <v>3</v>
      </c>
      <c r="B419" s="71" t="str">
        <f ca="1">IFERROR(__xludf.DUMMYFUNCTION("""COMPUTED_VALUE"""),"IE LA DESPENSA - CIUDAD VERDE")</f>
        <v>IE LA DESPENSA - CIUDAD VERDE</v>
      </c>
      <c r="C419" s="70">
        <f ca="1">IFERROR(__xludf.DUMMYFUNCTION("""COMPUTED_VALUE"""),2)</f>
        <v>2</v>
      </c>
      <c r="D419" s="70">
        <f ca="1">IFERROR(__xludf.DUMMYFUNCTION("""COMPUTED_VALUE"""),0)</f>
        <v>0</v>
      </c>
      <c r="E419" s="70">
        <f ca="1">IFERROR(__xludf.DUMMYFUNCTION("""COMPUTED_VALUE"""),360)</f>
        <v>360</v>
      </c>
      <c r="F419" s="70">
        <f ca="1">IFERROR(__xludf.DUMMYFUNCTION("""COMPUTED_VALUE"""),59)</f>
        <v>59</v>
      </c>
      <c r="G419" s="70">
        <f ca="1">IFERROR(__xludf.DUMMYFUNCTION("""COMPUTED_VALUE"""),70)</f>
        <v>70</v>
      </c>
      <c r="H419" s="70">
        <f ca="1">IFERROR(__xludf.DUMMYFUNCTION("""COMPUTED_VALUE"""),3)</f>
        <v>3</v>
      </c>
      <c r="I419" s="70">
        <f ca="1">IFERROR(__xludf.DUMMYFUNCTION("""COMPUTED_VALUE"""),31)</f>
        <v>31</v>
      </c>
      <c r="J419" s="70">
        <f ca="1">IFERROR(__xludf.DUMMYFUNCTION("""COMPUTED_VALUE"""),235)</f>
        <v>235</v>
      </c>
      <c r="K419" s="70">
        <f ca="1">IFERROR(__xludf.DUMMYFUNCTION("""COMPUTED_VALUE"""),49)</f>
        <v>49</v>
      </c>
      <c r="L419" s="70">
        <f ca="1">IFERROR(__xludf.DUMMYFUNCTION("""COMPUTED_VALUE"""),10)</f>
        <v>10</v>
      </c>
      <c r="M419" s="70">
        <f ca="1">IFERROR(__xludf.DUMMYFUNCTION("""COMPUTED_VALUE"""),13)</f>
        <v>13</v>
      </c>
      <c r="N419" s="72"/>
      <c r="O419" s="72"/>
      <c r="P419" s="72"/>
      <c r="Q419" s="72"/>
      <c r="R419" s="72"/>
      <c r="S419" s="72"/>
      <c r="T419" s="72"/>
      <c r="U419" s="72"/>
      <c r="V419" s="72"/>
      <c r="W419" s="72"/>
      <c r="X419" s="72"/>
      <c r="Y419" s="72"/>
      <c r="Z419" s="72"/>
    </row>
    <row r="420" spans="1:26" ht="13">
      <c r="A420" s="70">
        <f ca="1">IFERROR(__xludf.DUMMYFUNCTION("""COMPUTED_VALUE"""),3)</f>
        <v>3</v>
      </c>
      <c r="B420" s="71" t="str">
        <f ca="1">IFERROR(__xludf.DUMMYFUNCTION("""COMPUTED_VALUE"""),"IE LA DESPENSA - CIUDAD VERDE")</f>
        <v>IE LA DESPENSA - CIUDAD VERDE</v>
      </c>
      <c r="C420" s="70">
        <f ca="1">IFERROR(__xludf.DUMMYFUNCTION("""COMPUTED_VALUE"""),3)</f>
        <v>3</v>
      </c>
      <c r="D420" s="70">
        <f ca="1">IFERROR(__xludf.DUMMYFUNCTION("""COMPUTED_VALUE"""),0)</f>
        <v>0</v>
      </c>
      <c r="E420" s="70">
        <f ca="1">IFERROR(__xludf.DUMMYFUNCTION("""COMPUTED_VALUE"""),241)</f>
        <v>241</v>
      </c>
      <c r="F420" s="70">
        <f ca="1">IFERROR(__xludf.DUMMYFUNCTION("""COMPUTED_VALUE"""),61)</f>
        <v>61</v>
      </c>
      <c r="G420" s="70">
        <f ca="1">IFERROR(__xludf.DUMMYFUNCTION("""COMPUTED_VALUE"""),79)</f>
        <v>79</v>
      </c>
      <c r="H420" s="70">
        <f ca="1">IFERROR(__xludf.DUMMYFUNCTION("""COMPUTED_VALUE"""),1)</f>
        <v>1</v>
      </c>
      <c r="I420" s="70">
        <f ca="1">IFERROR(__xludf.DUMMYFUNCTION("""COMPUTED_VALUE"""),18)</f>
        <v>18</v>
      </c>
      <c r="J420" s="70">
        <f ca="1">IFERROR(__xludf.DUMMYFUNCTION("""COMPUTED_VALUE"""),243)</f>
        <v>243</v>
      </c>
      <c r="K420" s="70">
        <f ca="1">IFERROR(__xludf.DUMMYFUNCTION("""COMPUTED_VALUE"""),46)</f>
        <v>46</v>
      </c>
      <c r="L420" s="70">
        <f ca="1">IFERROR(__xludf.DUMMYFUNCTION("""COMPUTED_VALUE"""),21)</f>
        <v>21</v>
      </c>
      <c r="M420" s="70">
        <f ca="1">IFERROR(__xludf.DUMMYFUNCTION("""COMPUTED_VALUE"""),15)</f>
        <v>15</v>
      </c>
      <c r="N420" s="72"/>
      <c r="O420" s="72"/>
      <c r="P420" s="72"/>
      <c r="Q420" s="72"/>
      <c r="R420" s="72"/>
      <c r="S420" s="72"/>
      <c r="T420" s="72"/>
      <c r="U420" s="72"/>
      <c r="V420" s="72"/>
      <c r="W420" s="72"/>
      <c r="X420" s="72"/>
      <c r="Y420" s="72"/>
      <c r="Z420" s="72"/>
    </row>
    <row r="421" spans="1:26" ht="13">
      <c r="A421" s="70">
        <f ca="1">IFERROR(__xludf.DUMMYFUNCTION("""COMPUTED_VALUE"""),3)</f>
        <v>3</v>
      </c>
      <c r="B421" s="71" t="str">
        <f ca="1">IFERROR(__xludf.DUMMYFUNCTION("""COMPUTED_VALUE"""),"IE LA DESPENSA - CIUDAD VERDE")</f>
        <v>IE LA DESPENSA - CIUDAD VERDE</v>
      </c>
      <c r="C421" s="70">
        <f ca="1">IFERROR(__xludf.DUMMYFUNCTION("""COMPUTED_VALUE"""),4)</f>
        <v>4</v>
      </c>
      <c r="D421" s="70">
        <f ca="1">IFERROR(__xludf.DUMMYFUNCTION("""COMPUTED_VALUE"""),0)</f>
        <v>0</v>
      </c>
      <c r="E421" s="70">
        <f ca="1">IFERROR(__xludf.DUMMYFUNCTION("""COMPUTED_VALUE"""),258)</f>
        <v>258</v>
      </c>
      <c r="F421" s="70">
        <f ca="1">IFERROR(__xludf.DUMMYFUNCTION("""COMPUTED_VALUE"""),70)</f>
        <v>70</v>
      </c>
      <c r="G421" s="70">
        <f ca="1">IFERROR(__xludf.DUMMYFUNCTION("""COMPUTED_VALUE"""),80)</f>
        <v>80</v>
      </c>
      <c r="H421" s="70">
        <f ca="1">IFERROR(__xludf.DUMMYFUNCTION("""COMPUTED_VALUE"""),1)</f>
        <v>1</v>
      </c>
      <c r="I421" s="70">
        <f ca="1">IFERROR(__xludf.DUMMYFUNCTION("""COMPUTED_VALUE"""),24)</f>
        <v>24</v>
      </c>
      <c r="J421" s="70">
        <f ca="1">IFERROR(__xludf.DUMMYFUNCTION("""COMPUTED_VALUE"""),258)</f>
        <v>258</v>
      </c>
      <c r="K421" s="70">
        <f ca="1">IFERROR(__xludf.DUMMYFUNCTION("""COMPUTED_VALUE"""),50)</f>
        <v>50</v>
      </c>
      <c r="L421" s="70">
        <f ca="1">IFERROR(__xludf.DUMMYFUNCTION("""COMPUTED_VALUE"""),17)</f>
        <v>17</v>
      </c>
      <c r="M421" s="70">
        <f ca="1">IFERROR(__xludf.DUMMYFUNCTION("""COMPUTED_VALUE"""),16)</f>
        <v>16</v>
      </c>
      <c r="N421" s="72"/>
      <c r="O421" s="72"/>
      <c r="P421" s="72"/>
      <c r="Q421" s="72"/>
      <c r="R421" s="72"/>
      <c r="S421" s="72"/>
      <c r="T421" s="72"/>
      <c r="U421" s="72"/>
      <c r="V421" s="72"/>
      <c r="W421" s="72"/>
      <c r="X421" s="72"/>
      <c r="Y421" s="72"/>
      <c r="Z421" s="72"/>
    </row>
    <row r="422" spans="1:26" ht="13">
      <c r="A422" s="70">
        <f ca="1">IFERROR(__xludf.DUMMYFUNCTION("""COMPUTED_VALUE"""),3)</f>
        <v>3</v>
      </c>
      <c r="B422" s="71" t="str">
        <f ca="1">IFERROR(__xludf.DUMMYFUNCTION("""COMPUTED_VALUE"""),"IE LA DESPENSA - CIUDAD VERDE")</f>
        <v>IE LA DESPENSA - CIUDAD VERDE</v>
      </c>
      <c r="C422" s="70">
        <f ca="1">IFERROR(__xludf.DUMMYFUNCTION("""COMPUTED_VALUE"""),5)</f>
        <v>5</v>
      </c>
      <c r="D422" s="70">
        <f ca="1">IFERROR(__xludf.DUMMYFUNCTION("""COMPUTED_VALUE"""),0)</f>
        <v>0</v>
      </c>
      <c r="E422" s="70">
        <f ca="1">IFERROR(__xludf.DUMMYFUNCTION("""COMPUTED_VALUE"""),247)</f>
        <v>247</v>
      </c>
      <c r="F422" s="70">
        <f ca="1">IFERROR(__xludf.DUMMYFUNCTION("""COMPUTED_VALUE"""),82)</f>
        <v>82</v>
      </c>
      <c r="G422" s="70">
        <f ca="1">IFERROR(__xludf.DUMMYFUNCTION("""COMPUTED_VALUE"""),73)</f>
        <v>73</v>
      </c>
      <c r="H422" s="70">
        <f ca="1">IFERROR(__xludf.DUMMYFUNCTION("""COMPUTED_VALUE"""),1)</f>
        <v>1</v>
      </c>
      <c r="I422" s="70">
        <f ca="1">IFERROR(__xludf.DUMMYFUNCTION("""COMPUTED_VALUE"""),21)</f>
        <v>21</v>
      </c>
      <c r="J422" s="70">
        <f ca="1">IFERROR(__xludf.DUMMYFUNCTION("""COMPUTED_VALUE"""),247)</f>
        <v>247</v>
      </c>
      <c r="K422" s="70">
        <f ca="1">IFERROR(__xludf.DUMMYFUNCTION("""COMPUTED_VALUE"""),47)</f>
        <v>47</v>
      </c>
      <c r="L422" s="70">
        <f ca="1">IFERROR(__xludf.DUMMYFUNCTION("""COMPUTED_VALUE"""),12)</f>
        <v>12</v>
      </c>
      <c r="M422" s="70">
        <f ca="1">IFERROR(__xludf.DUMMYFUNCTION("""COMPUTED_VALUE"""),11)</f>
        <v>11</v>
      </c>
      <c r="N422" s="72"/>
      <c r="O422" s="72"/>
      <c r="P422" s="72"/>
      <c r="Q422" s="72"/>
      <c r="R422" s="72"/>
      <c r="S422" s="72"/>
      <c r="T422" s="72"/>
      <c r="U422" s="72"/>
      <c r="V422" s="72"/>
      <c r="W422" s="72"/>
      <c r="X422" s="72"/>
      <c r="Y422" s="72"/>
      <c r="Z422" s="72"/>
    </row>
    <row r="423" spans="1:26" ht="13">
      <c r="A423" s="70">
        <f ca="1">IFERROR(__xludf.DUMMYFUNCTION("""COMPUTED_VALUE"""),3)</f>
        <v>3</v>
      </c>
      <c r="B423" s="71" t="str">
        <f ca="1">IFERROR(__xludf.DUMMYFUNCTION("""COMPUTED_VALUE"""),"IE LA DESPENSA - CIUDAD VERDE")</f>
        <v>IE LA DESPENSA - CIUDAD VERDE</v>
      </c>
      <c r="C423" s="70">
        <f ca="1">IFERROR(__xludf.DUMMYFUNCTION("""COMPUTED_VALUE"""),6)</f>
        <v>6</v>
      </c>
      <c r="D423" s="70">
        <f ca="1">IFERROR(__xludf.DUMMYFUNCTION("""COMPUTED_VALUE"""),0)</f>
        <v>0</v>
      </c>
      <c r="E423" s="70">
        <f ca="1">IFERROR(__xludf.DUMMYFUNCTION("""COMPUTED_VALUE"""),271)</f>
        <v>271</v>
      </c>
      <c r="F423" s="70">
        <f ca="1">IFERROR(__xludf.DUMMYFUNCTION("""COMPUTED_VALUE"""),81)</f>
        <v>81</v>
      </c>
      <c r="G423" s="70">
        <f ca="1">IFERROR(__xludf.DUMMYFUNCTION("""COMPUTED_VALUE"""),74)</f>
        <v>74</v>
      </c>
      <c r="H423" s="70">
        <f ca="1">IFERROR(__xludf.DUMMYFUNCTION("""COMPUTED_VALUE"""),5)</f>
        <v>5</v>
      </c>
      <c r="I423" s="70">
        <f ca="1">IFERROR(__xludf.DUMMYFUNCTION("""COMPUTED_VALUE"""),24)</f>
        <v>24</v>
      </c>
      <c r="J423" s="70">
        <f ca="1">IFERROR(__xludf.DUMMYFUNCTION("""COMPUTED_VALUE"""),271)</f>
        <v>271</v>
      </c>
      <c r="K423" s="70">
        <f ca="1">IFERROR(__xludf.DUMMYFUNCTION("""COMPUTED_VALUE"""),63)</f>
        <v>63</v>
      </c>
      <c r="L423" s="70">
        <f ca="1">IFERROR(__xludf.DUMMYFUNCTION("""COMPUTED_VALUE"""),18)</f>
        <v>18</v>
      </c>
      <c r="M423" s="70">
        <f ca="1">IFERROR(__xludf.DUMMYFUNCTION("""COMPUTED_VALUE"""),6)</f>
        <v>6</v>
      </c>
      <c r="N423" s="72"/>
      <c r="O423" s="72"/>
      <c r="P423" s="72"/>
      <c r="Q423" s="72"/>
      <c r="R423" s="72"/>
      <c r="S423" s="72"/>
      <c r="T423" s="72"/>
      <c r="U423" s="72"/>
      <c r="V423" s="72"/>
      <c r="W423" s="72"/>
      <c r="X423" s="72"/>
      <c r="Y423" s="72"/>
      <c r="Z423" s="72"/>
    </row>
    <row r="424" spans="1:26" ht="13">
      <c r="A424" s="70">
        <f ca="1">IFERROR(__xludf.DUMMYFUNCTION("""COMPUTED_VALUE"""),3)</f>
        <v>3</v>
      </c>
      <c r="B424" s="71" t="str">
        <f ca="1">IFERROR(__xludf.DUMMYFUNCTION("""COMPUTED_VALUE"""),"IE LA DESPENSA - CIUDAD VERDE")</f>
        <v>IE LA DESPENSA - CIUDAD VERDE</v>
      </c>
      <c r="C424" s="70">
        <f ca="1">IFERROR(__xludf.DUMMYFUNCTION("""COMPUTED_VALUE"""),7)</f>
        <v>7</v>
      </c>
      <c r="D424" s="70">
        <f ca="1">IFERROR(__xludf.DUMMYFUNCTION("""COMPUTED_VALUE"""),0)</f>
        <v>0</v>
      </c>
      <c r="E424" s="70">
        <f ca="1">IFERROR(__xludf.DUMMYFUNCTION("""COMPUTED_VALUE"""),279)</f>
        <v>279</v>
      </c>
      <c r="F424" s="70">
        <f ca="1">IFERROR(__xludf.DUMMYFUNCTION("""COMPUTED_VALUE"""),74)</f>
        <v>74</v>
      </c>
      <c r="G424" s="70">
        <f ca="1">IFERROR(__xludf.DUMMYFUNCTION("""COMPUTED_VALUE"""),85)</f>
        <v>85</v>
      </c>
      <c r="H424" s="70">
        <f ca="1">IFERROR(__xludf.DUMMYFUNCTION("""COMPUTED_VALUE"""),2)</f>
        <v>2</v>
      </c>
      <c r="I424" s="70">
        <f ca="1">IFERROR(__xludf.DUMMYFUNCTION("""COMPUTED_VALUE"""),20)</f>
        <v>20</v>
      </c>
      <c r="J424" s="70">
        <f ca="1">IFERROR(__xludf.DUMMYFUNCTION("""COMPUTED_VALUE"""),280)</f>
        <v>280</v>
      </c>
      <c r="K424" s="70">
        <f ca="1">IFERROR(__xludf.DUMMYFUNCTION("""COMPUTED_VALUE"""),75)</f>
        <v>75</v>
      </c>
      <c r="L424" s="70">
        <f ca="1">IFERROR(__xludf.DUMMYFUNCTION("""COMPUTED_VALUE"""),20)</f>
        <v>20</v>
      </c>
      <c r="M424" s="70">
        <f ca="1">IFERROR(__xludf.DUMMYFUNCTION("""COMPUTED_VALUE"""),3)</f>
        <v>3</v>
      </c>
      <c r="N424" s="72"/>
      <c r="O424" s="72"/>
      <c r="P424" s="72"/>
      <c r="Q424" s="72"/>
      <c r="R424" s="72"/>
      <c r="S424" s="72"/>
      <c r="T424" s="72"/>
      <c r="U424" s="72"/>
      <c r="V424" s="72"/>
      <c r="W424" s="72"/>
      <c r="X424" s="72"/>
      <c r="Y424" s="72"/>
      <c r="Z424" s="72"/>
    </row>
    <row r="425" spans="1:26" ht="13">
      <c r="A425" s="70">
        <f ca="1">IFERROR(__xludf.DUMMYFUNCTION("""COMPUTED_VALUE"""),3)</f>
        <v>3</v>
      </c>
      <c r="B425" s="71" t="str">
        <f ca="1">IFERROR(__xludf.DUMMYFUNCTION("""COMPUTED_VALUE"""),"IE LA DESPENSA - CIUDAD VERDE")</f>
        <v>IE LA DESPENSA - CIUDAD VERDE</v>
      </c>
      <c r="C425" s="70">
        <f ca="1">IFERROR(__xludf.DUMMYFUNCTION("""COMPUTED_VALUE"""),8)</f>
        <v>8</v>
      </c>
      <c r="D425" s="70">
        <f ca="1">IFERROR(__xludf.DUMMYFUNCTION("""COMPUTED_VALUE"""),0)</f>
        <v>0</v>
      </c>
      <c r="E425" s="70">
        <f ca="1">IFERROR(__xludf.DUMMYFUNCTION("""COMPUTED_VALUE"""),271)</f>
        <v>271</v>
      </c>
      <c r="F425" s="70">
        <f ca="1">IFERROR(__xludf.DUMMYFUNCTION("""COMPUTED_VALUE"""),75)</f>
        <v>75</v>
      </c>
      <c r="G425" s="70">
        <f ca="1">IFERROR(__xludf.DUMMYFUNCTION("""COMPUTED_VALUE"""),71)</f>
        <v>71</v>
      </c>
      <c r="H425" s="70">
        <f ca="1">IFERROR(__xludf.DUMMYFUNCTION("""COMPUTED_VALUE"""),1)</f>
        <v>1</v>
      </c>
      <c r="I425" s="70">
        <f ca="1">IFERROR(__xludf.DUMMYFUNCTION("""COMPUTED_VALUE"""),28)</f>
        <v>28</v>
      </c>
      <c r="J425" s="70">
        <f ca="1">IFERROR(__xludf.DUMMYFUNCTION("""COMPUTED_VALUE"""),270)</f>
        <v>270</v>
      </c>
      <c r="K425" s="70">
        <f ca="1">IFERROR(__xludf.DUMMYFUNCTION("""COMPUTED_VALUE"""),76)</f>
        <v>76</v>
      </c>
      <c r="L425" s="70">
        <f ca="1">IFERROR(__xludf.DUMMYFUNCTION("""COMPUTED_VALUE"""),18)</f>
        <v>18</v>
      </c>
      <c r="M425" s="70">
        <f ca="1">IFERROR(__xludf.DUMMYFUNCTION("""COMPUTED_VALUE"""),1)</f>
        <v>1</v>
      </c>
      <c r="N425" s="72"/>
      <c r="O425" s="72"/>
      <c r="P425" s="72"/>
      <c r="Q425" s="72"/>
      <c r="R425" s="72"/>
      <c r="S425" s="72"/>
      <c r="T425" s="72"/>
      <c r="U425" s="72"/>
      <c r="V425" s="72"/>
      <c r="W425" s="72"/>
      <c r="X425" s="72"/>
      <c r="Y425" s="72"/>
      <c r="Z425" s="72"/>
    </row>
    <row r="426" spans="1:26" ht="13">
      <c r="A426" s="70">
        <f ca="1">IFERROR(__xludf.DUMMYFUNCTION("""COMPUTED_VALUE"""),3)</f>
        <v>3</v>
      </c>
      <c r="B426" s="71" t="str">
        <f ca="1">IFERROR(__xludf.DUMMYFUNCTION("""COMPUTED_VALUE"""),"IE LA DESPENSA - CIUDAD VERDE")</f>
        <v>IE LA DESPENSA - CIUDAD VERDE</v>
      </c>
      <c r="C426" s="70">
        <f ca="1">IFERROR(__xludf.DUMMYFUNCTION("""COMPUTED_VALUE"""),9)</f>
        <v>9</v>
      </c>
      <c r="D426" s="70">
        <f ca="1">IFERROR(__xludf.DUMMYFUNCTION("""COMPUTED_VALUE"""),0)</f>
        <v>0</v>
      </c>
      <c r="E426" s="70">
        <f ca="1">IFERROR(__xludf.DUMMYFUNCTION("""COMPUTED_VALUE"""),258)</f>
        <v>258</v>
      </c>
      <c r="F426" s="70">
        <f ca="1">IFERROR(__xludf.DUMMYFUNCTION("""COMPUTED_VALUE"""),72)</f>
        <v>72</v>
      </c>
      <c r="G426" s="70">
        <f ca="1">IFERROR(__xludf.DUMMYFUNCTION("""COMPUTED_VALUE"""),78)</f>
        <v>78</v>
      </c>
      <c r="H426" s="70">
        <f ca="1">IFERROR(__xludf.DUMMYFUNCTION("""COMPUTED_VALUE"""),1)</f>
        <v>1</v>
      </c>
      <c r="I426" s="70">
        <f ca="1">IFERROR(__xludf.DUMMYFUNCTION("""COMPUTED_VALUE"""),29)</f>
        <v>29</v>
      </c>
      <c r="J426" s="70">
        <f ca="1">IFERROR(__xludf.DUMMYFUNCTION("""COMPUTED_VALUE"""),257)</f>
        <v>257</v>
      </c>
      <c r="K426" s="70">
        <f ca="1">IFERROR(__xludf.DUMMYFUNCTION("""COMPUTED_VALUE"""),53)</f>
        <v>53</v>
      </c>
      <c r="L426" s="70">
        <f ca="1">IFERROR(__xludf.DUMMYFUNCTION("""COMPUTED_VALUE"""),21)</f>
        <v>21</v>
      </c>
      <c r="M426" s="70">
        <f ca="1">IFERROR(__xludf.DUMMYFUNCTION("""COMPUTED_VALUE"""),3)</f>
        <v>3</v>
      </c>
      <c r="N426" s="72"/>
      <c r="O426" s="72"/>
      <c r="P426" s="72"/>
      <c r="Q426" s="72"/>
      <c r="R426" s="72"/>
      <c r="S426" s="72"/>
      <c r="T426" s="72"/>
      <c r="U426" s="72"/>
      <c r="V426" s="72"/>
      <c r="W426" s="72"/>
      <c r="X426" s="72"/>
      <c r="Y426" s="72"/>
      <c r="Z426" s="72"/>
    </row>
    <row r="427" spans="1:26" ht="13">
      <c r="A427" s="70">
        <f ca="1">IFERROR(__xludf.DUMMYFUNCTION("""COMPUTED_VALUE"""),3)</f>
        <v>3</v>
      </c>
      <c r="B427" s="71" t="str">
        <f ca="1">IFERROR(__xludf.DUMMYFUNCTION("""COMPUTED_VALUE"""),"IE LA DESPENSA - CIUDAD VERDE")</f>
        <v>IE LA DESPENSA - CIUDAD VERDE</v>
      </c>
      <c r="C427" s="70">
        <f ca="1">IFERROR(__xludf.DUMMYFUNCTION("""COMPUTED_VALUE"""),10)</f>
        <v>10</v>
      </c>
      <c r="D427" s="70">
        <f ca="1">IFERROR(__xludf.DUMMYFUNCTION("""COMPUTED_VALUE"""),0)</f>
        <v>0</v>
      </c>
      <c r="E427" s="70">
        <f ca="1">IFERROR(__xludf.DUMMYFUNCTION("""COMPUTED_VALUE"""),268)</f>
        <v>268</v>
      </c>
      <c r="F427" s="70">
        <f ca="1">IFERROR(__xludf.DUMMYFUNCTION("""COMPUTED_VALUE"""),75)</f>
        <v>75</v>
      </c>
      <c r="G427" s="70">
        <f ca="1">IFERROR(__xludf.DUMMYFUNCTION("""COMPUTED_VALUE"""),79)</f>
        <v>79</v>
      </c>
      <c r="H427" s="70">
        <f ca="1">IFERROR(__xludf.DUMMYFUNCTION("""COMPUTED_VALUE"""),3)</f>
        <v>3</v>
      </c>
      <c r="I427" s="70">
        <f ca="1">IFERROR(__xludf.DUMMYFUNCTION("""COMPUTED_VALUE"""),25)</f>
        <v>25</v>
      </c>
      <c r="J427" s="70">
        <f ca="1">IFERROR(__xludf.DUMMYFUNCTION("""COMPUTED_VALUE"""),268)</f>
        <v>268</v>
      </c>
      <c r="K427" s="70">
        <f ca="1">IFERROR(__xludf.DUMMYFUNCTION("""COMPUTED_VALUE"""),66)</f>
        <v>66</v>
      </c>
      <c r="L427" s="70">
        <f ca="1">IFERROR(__xludf.DUMMYFUNCTION("""COMPUTED_VALUE"""),17)</f>
        <v>17</v>
      </c>
      <c r="M427" s="70">
        <f ca="1">IFERROR(__xludf.DUMMYFUNCTION("""COMPUTED_VALUE"""),3)</f>
        <v>3</v>
      </c>
      <c r="N427" s="72"/>
      <c r="O427" s="72"/>
      <c r="P427" s="72"/>
      <c r="Q427" s="72"/>
      <c r="R427" s="72"/>
      <c r="S427" s="72"/>
      <c r="T427" s="72"/>
      <c r="U427" s="72"/>
      <c r="V427" s="72"/>
      <c r="W427" s="72"/>
      <c r="X427" s="72"/>
      <c r="Y427" s="72"/>
      <c r="Z427" s="72"/>
    </row>
    <row r="428" spans="1:26" ht="13">
      <c r="A428" s="70">
        <f ca="1">IFERROR(__xludf.DUMMYFUNCTION("""COMPUTED_VALUE"""),3)</f>
        <v>3</v>
      </c>
      <c r="B428" s="71" t="str">
        <f ca="1">IFERROR(__xludf.DUMMYFUNCTION("""COMPUTED_VALUE"""),"IE LA DESPENSA - CIUDAD VERDE")</f>
        <v>IE LA DESPENSA - CIUDAD VERDE</v>
      </c>
      <c r="C428" s="70">
        <f ca="1">IFERROR(__xludf.DUMMYFUNCTION("""COMPUTED_VALUE"""),11)</f>
        <v>11</v>
      </c>
      <c r="D428" s="70">
        <f ca="1">IFERROR(__xludf.DUMMYFUNCTION("""COMPUTED_VALUE"""),0)</f>
        <v>0</v>
      </c>
      <c r="E428" s="70">
        <f ca="1">IFERROR(__xludf.DUMMYFUNCTION("""COMPUTED_VALUE"""),267)</f>
        <v>267</v>
      </c>
      <c r="F428" s="70">
        <f ca="1">IFERROR(__xludf.DUMMYFUNCTION("""COMPUTED_VALUE"""),60)</f>
        <v>60</v>
      </c>
      <c r="G428" s="70">
        <f ca="1">IFERROR(__xludf.DUMMYFUNCTION("""COMPUTED_VALUE"""),76)</f>
        <v>76</v>
      </c>
      <c r="H428" s="70">
        <f ca="1">IFERROR(__xludf.DUMMYFUNCTION("""COMPUTED_VALUE"""),3)</f>
        <v>3</v>
      </c>
      <c r="I428" s="70">
        <f ca="1">IFERROR(__xludf.DUMMYFUNCTION("""COMPUTED_VALUE"""),43)</f>
        <v>43</v>
      </c>
      <c r="J428" s="70">
        <f ca="1">IFERROR(__xludf.DUMMYFUNCTION("""COMPUTED_VALUE"""),266)</f>
        <v>266</v>
      </c>
      <c r="K428" s="70">
        <f ca="1">IFERROR(__xludf.DUMMYFUNCTION("""COMPUTED_VALUE"""),63)</f>
        <v>63</v>
      </c>
      <c r="L428" s="70">
        <f ca="1">IFERROR(__xludf.DUMMYFUNCTION("""COMPUTED_VALUE"""),18)</f>
        <v>18</v>
      </c>
      <c r="M428" s="70">
        <f ca="1">IFERROR(__xludf.DUMMYFUNCTION("""COMPUTED_VALUE"""),3)</f>
        <v>3</v>
      </c>
      <c r="N428" s="72"/>
      <c r="O428" s="72"/>
      <c r="P428" s="72"/>
      <c r="Q428" s="72"/>
      <c r="R428" s="72"/>
      <c r="S428" s="72"/>
      <c r="T428" s="72"/>
      <c r="U428" s="72"/>
      <c r="V428" s="72"/>
      <c r="W428" s="72"/>
      <c r="X428" s="72"/>
      <c r="Y428" s="72"/>
      <c r="Z428" s="72"/>
    </row>
    <row r="429" spans="1:26" ht="13">
      <c r="A429" s="70">
        <f ca="1">IFERROR(__xludf.DUMMYFUNCTION("""COMPUTED_VALUE"""),3)</f>
        <v>3</v>
      </c>
      <c r="B429" s="71" t="str">
        <f ca="1">IFERROR(__xludf.DUMMYFUNCTION("""COMPUTED_VALUE"""),"IE LA DESPENSA - CIUDAD VERDE")</f>
        <v>IE LA DESPENSA - CIUDAD VERDE</v>
      </c>
      <c r="C429" s="70">
        <f ca="1">IFERROR(__xludf.DUMMYFUNCTION("""COMPUTED_VALUE"""),12)</f>
        <v>12</v>
      </c>
      <c r="D429" s="70">
        <f ca="1">IFERROR(__xludf.DUMMYFUNCTION("""COMPUTED_VALUE"""),0)</f>
        <v>0</v>
      </c>
      <c r="E429" s="70">
        <f ca="1">IFERROR(__xludf.DUMMYFUNCTION("""COMPUTED_VALUE"""),202)</f>
        <v>202</v>
      </c>
      <c r="F429" s="70">
        <f ca="1">IFERROR(__xludf.DUMMYFUNCTION("""COMPUTED_VALUE"""),56)</f>
        <v>56</v>
      </c>
      <c r="G429" s="70">
        <f ca="1">IFERROR(__xludf.DUMMYFUNCTION("""COMPUTED_VALUE"""),52)</f>
        <v>52</v>
      </c>
      <c r="H429" s="70">
        <f ca="1">IFERROR(__xludf.DUMMYFUNCTION("""COMPUTED_VALUE"""),3)</f>
        <v>3</v>
      </c>
      <c r="I429" s="70">
        <f ca="1">IFERROR(__xludf.DUMMYFUNCTION("""COMPUTED_VALUE"""),35)</f>
        <v>35</v>
      </c>
      <c r="J429" s="70">
        <f ca="1">IFERROR(__xludf.DUMMYFUNCTION("""COMPUTED_VALUE"""),202)</f>
        <v>202</v>
      </c>
      <c r="K429" s="70">
        <f ca="1">IFERROR(__xludf.DUMMYFUNCTION("""COMPUTED_VALUE"""),45)</f>
        <v>45</v>
      </c>
      <c r="L429" s="70">
        <f ca="1">IFERROR(__xludf.DUMMYFUNCTION("""COMPUTED_VALUE"""),7)</f>
        <v>7</v>
      </c>
      <c r="M429" s="70">
        <f ca="1">IFERROR(__xludf.DUMMYFUNCTION("""COMPUTED_VALUE"""),4)</f>
        <v>4</v>
      </c>
      <c r="N429" s="72"/>
      <c r="O429" s="72"/>
      <c r="P429" s="72"/>
      <c r="Q429" s="72"/>
      <c r="R429" s="72"/>
      <c r="S429" s="72"/>
      <c r="T429" s="72"/>
      <c r="U429" s="72"/>
      <c r="V429" s="72"/>
      <c r="W429" s="72"/>
      <c r="X429" s="72"/>
      <c r="Y429" s="72"/>
      <c r="Z429" s="72"/>
    </row>
    <row r="430" spans="1:26" ht="13">
      <c r="A430" s="70">
        <f ca="1">IFERROR(__xludf.DUMMYFUNCTION("""COMPUTED_VALUE"""),3)</f>
        <v>3</v>
      </c>
      <c r="B430" s="71" t="str">
        <f ca="1">IFERROR(__xludf.DUMMYFUNCTION("""COMPUTED_VALUE"""),"IE LA DESPENSA - CIUDAD VERDE")</f>
        <v>IE LA DESPENSA - CIUDAD VERDE</v>
      </c>
      <c r="C430" s="70">
        <f ca="1">IFERROR(__xludf.DUMMYFUNCTION("""COMPUTED_VALUE"""),13)</f>
        <v>13</v>
      </c>
      <c r="D430" s="70">
        <f ca="1">IFERROR(__xludf.DUMMYFUNCTION("""COMPUTED_VALUE"""),0)</f>
        <v>0</v>
      </c>
      <c r="E430" s="70">
        <f ca="1">IFERROR(__xludf.DUMMYFUNCTION("""COMPUTED_VALUE"""),144)</f>
        <v>144</v>
      </c>
      <c r="F430" s="70">
        <f ca="1">IFERROR(__xludf.DUMMYFUNCTION("""COMPUTED_VALUE"""),30)</f>
        <v>30</v>
      </c>
      <c r="G430" s="70">
        <f ca="1">IFERROR(__xludf.DUMMYFUNCTION("""COMPUTED_VALUE"""),30)</f>
        <v>30</v>
      </c>
      <c r="H430" s="70">
        <f ca="1">IFERROR(__xludf.DUMMYFUNCTION("""COMPUTED_VALUE"""),0)</f>
        <v>0</v>
      </c>
      <c r="I430" s="70">
        <f ca="1">IFERROR(__xludf.DUMMYFUNCTION("""COMPUTED_VALUE"""),24)</f>
        <v>24</v>
      </c>
      <c r="J430" s="70">
        <f ca="1">IFERROR(__xludf.DUMMYFUNCTION("""COMPUTED_VALUE"""),144)</f>
        <v>144</v>
      </c>
      <c r="K430" s="70">
        <f ca="1">IFERROR(__xludf.DUMMYFUNCTION("""COMPUTED_VALUE"""),24)</f>
        <v>24</v>
      </c>
      <c r="L430" s="70">
        <f ca="1">IFERROR(__xludf.DUMMYFUNCTION("""COMPUTED_VALUE"""),55)</f>
        <v>55</v>
      </c>
      <c r="M430" s="70">
        <f ca="1">IFERROR(__xludf.DUMMYFUNCTION("""COMPUTED_VALUE"""),5)</f>
        <v>5</v>
      </c>
      <c r="N430" s="72"/>
      <c r="O430" s="72"/>
      <c r="P430" s="72"/>
      <c r="Q430" s="72"/>
      <c r="R430" s="72"/>
      <c r="S430" s="72"/>
      <c r="T430" s="72"/>
      <c r="U430" s="72"/>
      <c r="V430" s="72"/>
      <c r="W430" s="72"/>
      <c r="X430" s="72"/>
      <c r="Y430" s="72"/>
      <c r="Z430" s="72"/>
    </row>
    <row r="431" spans="1:26" ht="13">
      <c r="A431" s="70">
        <f ca="1">IFERROR(__xludf.DUMMYFUNCTION("""COMPUTED_VALUE"""),3)</f>
        <v>3</v>
      </c>
      <c r="B431" s="71" t="str">
        <f ca="1">IFERROR(__xludf.DUMMYFUNCTION("""COMPUTED_VALUE"""),"IE LA DESPENSA - CIUDAD VERDE")</f>
        <v>IE LA DESPENSA - CIUDAD VERDE</v>
      </c>
      <c r="C431" s="70">
        <f ca="1">IFERROR(__xludf.DUMMYFUNCTION("""COMPUTED_VALUE"""),14)</f>
        <v>14</v>
      </c>
      <c r="D431" s="70">
        <f ca="1">IFERROR(__xludf.DUMMYFUNCTION("""COMPUTED_VALUE"""),0)</f>
        <v>0</v>
      </c>
      <c r="E431" s="70">
        <f ca="1">IFERROR(__xludf.DUMMYFUNCTION("""COMPUTED_VALUE"""),244)</f>
        <v>244</v>
      </c>
      <c r="F431" s="70">
        <f ca="1">IFERROR(__xludf.DUMMYFUNCTION("""COMPUTED_VALUE"""),58)</f>
        <v>58</v>
      </c>
      <c r="G431" s="70">
        <f ca="1">IFERROR(__xludf.DUMMYFUNCTION("""COMPUTED_VALUE"""),50)</f>
        <v>50</v>
      </c>
      <c r="H431" s="70">
        <f ca="1">IFERROR(__xludf.DUMMYFUNCTION("""COMPUTED_VALUE"""),0)</f>
        <v>0</v>
      </c>
      <c r="I431" s="70">
        <f ca="1">IFERROR(__xludf.DUMMYFUNCTION("""COMPUTED_VALUE"""),53)</f>
        <v>53</v>
      </c>
      <c r="J431" s="70">
        <f ca="1">IFERROR(__xludf.DUMMYFUNCTION("""COMPUTED_VALUE"""),244)</f>
        <v>244</v>
      </c>
      <c r="K431" s="70">
        <f ca="1">IFERROR(__xludf.DUMMYFUNCTION("""COMPUTED_VALUE"""),64)</f>
        <v>64</v>
      </c>
      <c r="L431" s="70">
        <f ca="1">IFERROR(__xludf.DUMMYFUNCTION("""COMPUTED_VALUE"""),17)</f>
        <v>17</v>
      </c>
      <c r="M431" s="70">
        <f ca="1">IFERROR(__xludf.DUMMYFUNCTION("""COMPUTED_VALUE"""),2)</f>
        <v>2</v>
      </c>
      <c r="N431" s="72"/>
      <c r="O431" s="72"/>
      <c r="P431" s="72"/>
      <c r="Q431" s="72"/>
      <c r="R431" s="72"/>
      <c r="S431" s="72"/>
      <c r="T431" s="72"/>
      <c r="U431" s="72"/>
      <c r="V431" s="72"/>
      <c r="W431" s="72"/>
      <c r="X431" s="72"/>
      <c r="Y431" s="72"/>
      <c r="Z431" s="72"/>
    </row>
    <row r="432" spans="1:26" ht="13">
      <c r="A432" s="70">
        <f ca="1">IFERROR(__xludf.DUMMYFUNCTION("""COMPUTED_VALUE"""),3)</f>
        <v>3</v>
      </c>
      <c r="B432" s="71" t="str">
        <f ca="1">IFERROR(__xludf.DUMMYFUNCTION("""COMPUTED_VALUE"""),"IE LA DESPENSA - CIUDAD VERDE")</f>
        <v>IE LA DESPENSA - CIUDAD VERDE</v>
      </c>
      <c r="C432" s="70">
        <f ca="1">IFERROR(__xludf.DUMMYFUNCTION("""COMPUTED_VALUE"""),15)</f>
        <v>15</v>
      </c>
      <c r="D432" s="70">
        <f ca="1">IFERROR(__xludf.DUMMYFUNCTION("""COMPUTED_VALUE"""),0)</f>
        <v>0</v>
      </c>
      <c r="E432" s="70">
        <f ca="1">IFERROR(__xludf.DUMMYFUNCTION("""COMPUTED_VALUE"""),232)</f>
        <v>232</v>
      </c>
      <c r="F432" s="70">
        <f ca="1">IFERROR(__xludf.DUMMYFUNCTION("""COMPUTED_VALUE"""),81)</f>
        <v>81</v>
      </c>
      <c r="G432" s="70">
        <f ca="1">IFERROR(__xludf.DUMMYFUNCTION("""COMPUTED_VALUE"""),53)</f>
        <v>53</v>
      </c>
      <c r="H432" s="70">
        <f ca="1">IFERROR(__xludf.DUMMYFUNCTION("""COMPUTED_VALUE"""),3)</f>
        <v>3</v>
      </c>
      <c r="I432" s="70">
        <f ca="1">IFERROR(__xludf.DUMMYFUNCTION("""COMPUTED_VALUE"""),33)</f>
        <v>33</v>
      </c>
      <c r="J432" s="70">
        <f ca="1">IFERROR(__xludf.DUMMYFUNCTION("""COMPUTED_VALUE"""),232)</f>
        <v>232</v>
      </c>
      <c r="K432" s="70">
        <f ca="1">IFERROR(__xludf.DUMMYFUNCTION("""COMPUTED_VALUE"""),44)</f>
        <v>44</v>
      </c>
      <c r="L432" s="70">
        <f ca="1">IFERROR(__xludf.DUMMYFUNCTION("""COMPUTED_VALUE"""),16)</f>
        <v>16</v>
      </c>
      <c r="M432" s="70">
        <f ca="1">IFERROR(__xludf.DUMMYFUNCTION("""COMPUTED_VALUE"""),2)</f>
        <v>2</v>
      </c>
      <c r="N432" s="72"/>
      <c r="O432" s="72"/>
      <c r="P432" s="72"/>
      <c r="Q432" s="72"/>
      <c r="R432" s="72"/>
      <c r="S432" s="72"/>
      <c r="T432" s="72"/>
      <c r="U432" s="72"/>
      <c r="V432" s="72"/>
      <c r="W432" s="72"/>
      <c r="X432" s="72"/>
      <c r="Y432" s="72"/>
      <c r="Z432" s="72"/>
    </row>
    <row r="433" spans="1:26" ht="13">
      <c r="A433" s="70">
        <f ca="1">IFERROR(__xludf.DUMMYFUNCTION("""COMPUTED_VALUE"""),3)</f>
        <v>3</v>
      </c>
      <c r="B433" s="71" t="str">
        <f ca="1">IFERROR(__xludf.DUMMYFUNCTION("""COMPUTED_VALUE"""),"IE LA DESPENSA - CIUDAD VERDE")</f>
        <v>IE LA DESPENSA - CIUDAD VERDE</v>
      </c>
      <c r="C433" s="70">
        <f ca="1">IFERROR(__xludf.DUMMYFUNCTION("""COMPUTED_VALUE"""),16)</f>
        <v>16</v>
      </c>
      <c r="D433" s="70">
        <f ca="1">IFERROR(__xludf.DUMMYFUNCTION("""COMPUTED_VALUE"""),0)</f>
        <v>0</v>
      </c>
      <c r="E433" s="70">
        <f ca="1">IFERROR(__xludf.DUMMYFUNCTION("""COMPUTED_VALUE"""),255)</f>
        <v>255</v>
      </c>
      <c r="F433" s="70">
        <f ca="1">IFERROR(__xludf.DUMMYFUNCTION("""COMPUTED_VALUE"""),64)</f>
        <v>64</v>
      </c>
      <c r="G433" s="70">
        <f ca="1">IFERROR(__xludf.DUMMYFUNCTION("""COMPUTED_VALUE"""),46)</f>
        <v>46</v>
      </c>
      <c r="H433" s="70">
        <f ca="1">IFERROR(__xludf.DUMMYFUNCTION("""COMPUTED_VALUE"""),3)</f>
        <v>3</v>
      </c>
      <c r="I433" s="70">
        <f ca="1">IFERROR(__xludf.DUMMYFUNCTION("""COMPUTED_VALUE"""),46)</f>
        <v>46</v>
      </c>
      <c r="J433" s="70">
        <f ca="1">IFERROR(__xludf.DUMMYFUNCTION("""COMPUTED_VALUE"""),255)</f>
        <v>255</v>
      </c>
      <c r="K433" s="70">
        <f ca="1">IFERROR(__xludf.DUMMYFUNCTION("""COMPUTED_VALUE"""),76)</f>
        <v>76</v>
      </c>
      <c r="L433" s="70">
        <f ca="1">IFERROR(__xludf.DUMMYFUNCTION("""COMPUTED_VALUE"""),19)</f>
        <v>19</v>
      </c>
      <c r="M433" s="70">
        <f ca="1">IFERROR(__xludf.DUMMYFUNCTION("""COMPUTED_VALUE"""),1)</f>
        <v>1</v>
      </c>
      <c r="N433" s="72"/>
      <c r="O433" s="72"/>
      <c r="P433" s="72"/>
      <c r="Q433" s="72"/>
      <c r="R433" s="72"/>
      <c r="S433" s="72"/>
      <c r="T433" s="72"/>
      <c r="U433" s="72"/>
      <c r="V433" s="72"/>
      <c r="W433" s="72"/>
      <c r="X433" s="72"/>
      <c r="Y433" s="72"/>
      <c r="Z433" s="72"/>
    </row>
    <row r="434" spans="1:26" ht="13">
      <c r="A434" s="70">
        <f ca="1">IFERROR(__xludf.DUMMYFUNCTION("""COMPUTED_VALUE"""),3)</f>
        <v>3</v>
      </c>
      <c r="B434" s="71" t="str">
        <f ca="1">IFERROR(__xludf.DUMMYFUNCTION("""COMPUTED_VALUE"""),"IE LA DESPENSA - CIUDAD VERDE")</f>
        <v>IE LA DESPENSA - CIUDAD VERDE</v>
      </c>
      <c r="C434" s="70">
        <f ca="1">IFERROR(__xludf.DUMMYFUNCTION("""COMPUTED_VALUE"""),17)</f>
        <v>17</v>
      </c>
      <c r="D434" s="70">
        <f ca="1">IFERROR(__xludf.DUMMYFUNCTION("""COMPUTED_VALUE"""),0)</f>
        <v>0</v>
      </c>
      <c r="E434" s="70">
        <f ca="1">IFERROR(__xludf.DUMMYFUNCTION("""COMPUTED_VALUE"""),205)</f>
        <v>205</v>
      </c>
      <c r="F434" s="70">
        <f ca="1">IFERROR(__xludf.DUMMYFUNCTION("""COMPUTED_VALUE"""),53)</f>
        <v>53</v>
      </c>
      <c r="G434" s="70">
        <f ca="1">IFERROR(__xludf.DUMMYFUNCTION("""COMPUTED_VALUE"""),51)</f>
        <v>51</v>
      </c>
      <c r="H434" s="70">
        <f ca="1">IFERROR(__xludf.DUMMYFUNCTION("""COMPUTED_VALUE"""),0)</f>
        <v>0</v>
      </c>
      <c r="I434" s="70">
        <f ca="1">IFERROR(__xludf.DUMMYFUNCTION("""COMPUTED_VALUE"""),29)</f>
        <v>29</v>
      </c>
      <c r="J434" s="70">
        <f ca="1">IFERROR(__xludf.DUMMYFUNCTION("""COMPUTED_VALUE"""),204)</f>
        <v>204</v>
      </c>
      <c r="K434" s="70">
        <f ca="1">IFERROR(__xludf.DUMMYFUNCTION("""COMPUTED_VALUE"""),53)</f>
        <v>53</v>
      </c>
      <c r="L434" s="70">
        <f ca="1">IFERROR(__xludf.DUMMYFUNCTION("""COMPUTED_VALUE"""),16)</f>
        <v>16</v>
      </c>
      <c r="M434" s="70">
        <f ca="1">IFERROR(__xludf.DUMMYFUNCTION("""COMPUTED_VALUE"""),2)</f>
        <v>2</v>
      </c>
      <c r="N434" s="72"/>
      <c r="O434" s="72"/>
      <c r="P434" s="72"/>
      <c r="Q434" s="72"/>
      <c r="R434" s="72"/>
      <c r="S434" s="72"/>
      <c r="T434" s="72"/>
      <c r="U434" s="72"/>
      <c r="V434" s="72"/>
      <c r="W434" s="72"/>
      <c r="X434" s="72"/>
      <c r="Y434" s="72"/>
      <c r="Z434" s="72"/>
    </row>
    <row r="435" spans="1:26" ht="13">
      <c r="A435" s="70">
        <f ca="1">IFERROR(__xludf.DUMMYFUNCTION("""COMPUTED_VALUE"""),3)</f>
        <v>3</v>
      </c>
      <c r="B435" s="71" t="str">
        <f ca="1">IFERROR(__xludf.DUMMYFUNCTION("""COMPUTED_VALUE"""),"IE LA DESPENSA - CIUDAD VERDE")</f>
        <v>IE LA DESPENSA - CIUDAD VERDE</v>
      </c>
      <c r="C435" s="70">
        <f ca="1">IFERROR(__xludf.DUMMYFUNCTION("""COMPUTED_VALUE"""),18)</f>
        <v>18</v>
      </c>
      <c r="D435" s="70">
        <f ca="1">IFERROR(__xludf.DUMMYFUNCTION("""COMPUTED_VALUE"""),0)</f>
        <v>0</v>
      </c>
      <c r="E435" s="70">
        <f ca="1">IFERROR(__xludf.DUMMYFUNCTION("""COMPUTED_VALUE"""),364)</f>
        <v>364</v>
      </c>
      <c r="F435" s="70">
        <f ca="1">IFERROR(__xludf.DUMMYFUNCTION("""COMPUTED_VALUE"""),33)</f>
        <v>33</v>
      </c>
      <c r="G435" s="70">
        <f ca="1">IFERROR(__xludf.DUMMYFUNCTION("""COMPUTED_VALUE"""),21)</f>
        <v>21</v>
      </c>
      <c r="H435" s="70">
        <f ca="1">IFERROR(__xludf.DUMMYFUNCTION("""COMPUTED_VALUE"""),2)</f>
        <v>2</v>
      </c>
      <c r="I435" s="70">
        <f ca="1">IFERROR(__xludf.DUMMYFUNCTION("""COMPUTED_VALUE"""),21)</f>
        <v>21</v>
      </c>
      <c r="J435" s="70">
        <f ca="1">IFERROR(__xludf.DUMMYFUNCTION("""COMPUTED_VALUE"""),114)</f>
        <v>114</v>
      </c>
      <c r="K435" s="70">
        <f ca="1">IFERROR(__xludf.DUMMYFUNCTION("""COMPUTED_VALUE"""),34)</f>
        <v>34</v>
      </c>
      <c r="L435" s="70">
        <f ca="1">IFERROR(__xludf.DUMMYFUNCTION("""COMPUTED_VALUE"""),3)</f>
        <v>3</v>
      </c>
      <c r="M435" s="70">
        <f ca="1">IFERROR(__xludf.DUMMYFUNCTION("""COMPUTED_VALUE"""),0)</f>
        <v>0</v>
      </c>
      <c r="N435" s="72"/>
      <c r="O435" s="72"/>
      <c r="P435" s="72"/>
      <c r="Q435" s="72"/>
      <c r="R435" s="72"/>
      <c r="S435" s="72"/>
      <c r="T435" s="72"/>
      <c r="U435" s="72"/>
      <c r="V435" s="72"/>
      <c r="W435" s="72"/>
      <c r="X435" s="72"/>
      <c r="Y435" s="72"/>
      <c r="Z435" s="72"/>
    </row>
    <row r="436" spans="1:26" ht="13">
      <c r="A436" s="70">
        <f ca="1">IFERROR(__xludf.DUMMYFUNCTION("""COMPUTED_VALUE"""),3)</f>
        <v>3</v>
      </c>
      <c r="B436" s="71" t="str">
        <f ca="1">IFERROR(__xludf.DUMMYFUNCTION("""COMPUTED_VALUE"""),"IE LA DESPENSA - CIUDAD VERDE")</f>
        <v>IE LA DESPENSA - CIUDAD VERDE</v>
      </c>
      <c r="C436" s="70">
        <f ca="1">IFERROR(__xludf.DUMMYFUNCTION("""COMPUTED_VALUE"""),19)</f>
        <v>19</v>
      </c>
      <c r="D436" s="70">
        <f ca="1">IFERROR(__xludf.DUMMYFUNCTION("""COMPUTED_VALUE"""),0)</f>
        <v>0</v>
      </c>
      <c r="E436" s="70">
        <f ca="1">IFERROR(__xludf.DUMMYFUNCTION("""COMPUTED_VALUE"""),195)</f>
        <v>195</v>
      </c>
      <c r="F436" s="70">
        <f ca="1">IFERROR(__xludf.DUMMYFUNCTION("""COMPUTED_VALUE"""),47)</f>
        <v>47</v>
      </c>
      <c r="G436" s="70">
        <f ca="1">IFERROR(__xludf.DUMMYFUNCTION("""COMPUTED_VALUE"""),49)</f>
        <v>49</v>
      </c>
      <c r="H436" s="70">
        <f ca="1">IFERROR(__xludf.DUMMYFUNCTION("""COMPUTED_VALUE"""),1)</f>
        <v>1</v>
      </c>
      <c r="I436" s="70">
        <f ca="1">IFERROR(__xludf.DUMMYFUNCTION("""COMPUTED_VALUE"""),25)</f>
        <v>25</v>
      </c>
      <c r="J436" s="70">
        <f ca="1">IFERROR(__xludf.DUMMYFUNCTION("""COMPUTED_VALUE"""),195)</f>
        <v>195</v>
      </c>
      <c r="K436" s="70">
        <f ca="1">IFERROR(__xludf.DUMMYFUNCTION("""COMPUTED_VALUE"""),59)</f>
        <v>59</v>
      </c>
      <c r="L436" s="70">
        <f ca="1">IFERROR(__xludf.DUMMYFUNCTION("""COMPUTED_VALUE"""),11)</f>
        <v>11</v>
      </c>
      <c r="M436" s="70">
        <f ca="1">IFERROR(__xludf.DUMMYFUNCTION("""COMPUTED_VALUE"""),3)</f>
        <v>3</v>
      </c>
      <c r="N436" s="72"/>
      <c r="O436" s="72"/>
      <c r="P436" s="72"/>
      <c r="Q436" s="72"/>
      <c r="R436" s="72"/>
      <c r="S436" s="72"/>
      <c r="T436" s="72"/>
      <c r="U436" s="72"/>
      <c r="V436" s="72"/>
      <c r="W436" s="72"/>
      <c r="X436" s="72"/>
      <c r="Y436" s="72"/>
      <c r="Z436" s="72"/>
    </row>
    <row r="437" spans="1:26" ht="13">
      <c r="A437" s="70">
        <f ca="1">IFERROR(__xludf.DUMMYFUNCTION("""COMPUTED_VALUE"""),3)</f>
        <v>3</v>
      </c>
      <c r="B437" s="71" t="str">
        <f ca="1">IFERROR(__xludf.DUMMYFUNCTION("""COMPUTED_VALUE"""),"IE LA DESPENSA - CIUDAD VERDE")</f>
        <v>IE LA DESPENSA - CIUDAD VERDE</v>
      </c>
      <c r="C437" s="70">
        <f ca="1">IFERROR(__xludf.DUMMYFUNCTION("""COMPUTED_VALUE"""),20)</f>
        <v>20</v>
      </c>
      <c r="D437" s="70">
        <f ca="1">IFERROR(__xludf.DUMMYFUNCTION("""COMPUTED_VALUE"""),0)</f>
        <v>0</v>
      </c>
      <c r="E437" s="70">
        <f ca="1">IFERROR(__xludf.DUMMYFUNCTION("""COMPUTED_VALUE"""),43)</f>
        <v>43</v>
      </c>
      <c r="F437" s="70">
        <f ca="1">IFERROR(__xludf.DUMMYFUNCTION("""COMPUTED_VALUE"""),12)</f>
        <v>12</v>
      </c>
      <c r="G437" s="70">
        <f ca="1">IFERROR(__xludf.DUMMYFUNCTION("""COMPUTED_VALUE"""),14)</f>
        <v>14</v>
      </c>
      <c r="H437" s="70">
        <f ca="1">IFERROR(__xludf.DUMMYFUNCTION("""COMPUTED_VALUE"""),0)</f>
        <v>0</v>
      </c>
      <c r="I437" s="70">
        <f ca="1">IFERROR(__xludf.DUMMYFUNCTION("""COMPUTED_VALUE"""),7)</f>
        <v>7</v>
      </c>
      <c r="J437" s="70">
        <f ca="1">IFERROR(__xludf.DUMMYFUNCTION("""COMPUTED_VALUE"""),43)</f>
        <v>43</v>
      </c>
      <c r="K437" s="70">
        <f ca="1">IFERROR(__xludf.DUMMYFUNCTION("""COMPUTED_VALUE"""),10)</f>
        <v>10</v>
      </c>
      <c r="L437" s="70">
        <f ca="1">IFERROR(__xludf.DUMMYFUNCTION("""COMPUTED_VALUE"""),0)</f>
        <v>0</v>
      </c>
      <c r="M437" s="70">
        <f ca="1">IFERROR(__xludf.DUMMYFUNCTION("""COMPUTED_VALUE"""),0)</f>
        <v>0</v>
      </c>
      <c r="N437" s="72"/>
      <c r="O437" s="72"/>
      <c r="P437" s="72"/>
      <c r="Q437" s="72"/>
      <c r="R437" s="72"/>
      <c r="S437" s="72"/>
      <c r="T437" s="72"/>
      <c r="U437" s="72"/>
      <c r="V437" s="72"/>
      <c r="W437" s="72"/>
      <c r="X437" s="72"/>
      <c r="Y437" s="72"/>
      <c r="Z437" s="72"/>
    </row>
    <row r="438" spans="1:26" ht="13">
      <c r="A438" s="70">
        <f ca="1">IFERROR(__xludf.DUMMYFUNCTION("""COMPUTED_VALUE"""),3)</f>
        <v>3</v>
      </c>
      <c r="B438" s="71" t="str">
        <f ca="1">IFERROR(__xludf.DUMMYFUNCTION("""COMPUTED_VALUE"""),"I.E. LEON XIII - CHILOE")</f>
        <v>I.E. LEON XIII - CHILOE</v>
      </c>
      <c r="C438" s="70">
        <f ca="1">IFERROR(__xludf.DUMMYFUNCTION("""COMPUTED_VALUE"""),1)</f>
        <v>1</v>
      </c>
      <c r="D438" s="70">
        <f ca="1">IFERROR(__xludf.DUMMYFUNCTION("""COMPUTED_VALUE"""),0)</f>
        <v>0</v>
      </c>
      <c r="E438" s="70">
        <f ca="1">IFERROR(__xludf.DUMMYFUNCTION("""COMPUTED_VALUE"""),289)</f>
        <v>289</v>
      </c>
      <c r="F438" s="70">
        <f ca="1">IFERROR(__xludf.DUMMYFUNCTION("""COMPUTED_VALUE"""),87)</f>
        <v>87</v>
      </c>
      <c r="G438" s="70">
        <f ca="1">IFERROR(__xludf.DUMMYFUNCTION("""COMPUTED_VALUE"""),94)</f>
        <v>94</v>
      </c>
      <c r="H438" s="70">
        <f ca="1">IFERROR(__xludf.DUMMYFUNCTION("""COMPUTED_VALUE"""),2)</f>
        <v>2</v>
      </c>
      <c r="I438" s="70">
        <f ca="1">IFERROR(__xludf.DUMMYFUNCTION("""COMPUTED_VALUE"""),28)</f>
        <v>28</v>
      </c>
      <c r="J438" s="70">
        <f ca="1">IFERROR(__xludf.DUMMYFUNCTION("""COMPUTED_VALUE"""),289)</f>
        <v>289</v>
      </c>
      <c r="K438" s="70">
        <f ca="1">IFERROR(__xludf.DUMMYFUNCTION("""COMPUTED_VALUE"""),54)</f>
        <v>54</v>
      </c>
      <c r="L438" s="70">
        <f ca="1">IFERROR(__xludf.DUMMYFUNCTION("""COMPUTED_VALUE"""),9)</f>
        <v>9</v>
      </c>
      <c r="M438" s="70">
        <f ca="1">IFERROR(__xludf.DUMMYFUNCTION("""COMPUTED_VALUE"""),15)</f>
        <v>15</v>
      </c>
      <c r="N438" s="72"/>
      <c r="O438" s="72"/>
      <c r="P438" s="72"/>
      <c r="Q438" s="72"/>
      <c r="R438" s="72"/>
      <c r="S438" s="72"/>
      <c r="T438" s="72"/>
      <c r="U438" s="72"/>
      <c r="V438" s="72"/>
      <c r="W438" s="72"/>
      <c r="X438" s="72"/>
      <c r="Y438" s="72"/>
      <c r="Z438" s="72"/>
    </row>
    <row r="439" spans="1:26" ht="13">
      <c r="A439" s="70">
        <f ca="1">IFERROR(__xludf.DUMMYFUNCTION("""COMPUTED_VALUE"""),3)</f>
        <v>3</v>
      </c>
      <c r="B439" s="71" t="str">
        <f ca="1">IFERROR(__xludf.DUMMYFUNCTION("""COMPUTED_VALUE"""),"I.E. LEON XIII - CHILOE")</f>
        <v>I.E. LEON XIII - CHILOE</v>
      </c>
      <c r="C439" s="70">
        <f ca="1">IFERROR(__xludf.DUMMYFUNCTION("""COMPUTED_VALUE"""),2)</f>
        <v>2</v>
      </c>
      <c r="D439" s="70">
        <f ca="1">IFERROR(__xludf.DUMMYFUNCTION("""COMPUTED_VALUE"""),0)</f>
        <v>0</v>
      </c>
      <c r="E439" s="70">
        <f ca="1">IFERROR(__xludf.DUMMYFUNCTION("""COMPUTED_VALUE"""),281)</f>
        <v>281</v>
      </c>
      <c r="F439" s="70">
        <f ca="1">IFERROR(__xludf.DUMMYFUNCTION("""COMPUTED_VALUE"""),91)</f>
        <v>91</v>
      </c>
      <c r="G439" s="70">
        <f ca="1">IFERROR(__xludf.DUMMYFUNCTION("""COMPUTED_VALUE"""),93)</f>
        <v>93</v>
      </c>
      <c r="H439" s="70">
        <f ca="1">IFERROR(__xludf.DUMMYFUNCTION("""COMPUTED_VALUE"""),34)</f>
        <v>34</v>
      </c>
      <c r="I439" s="70">
        <f ca="1">IFERROR(__xludf.DUMMYFUNCTION("""COMPUTED_VALUE"""),0)</f>
        <v>0</v>
      </c>
      <c r="J439" s="70">
        <f ca="1">IFERROR(__xludf.DUMMYFUNCTION("""COMPUTED_VALUE"""),280)</f>
        <v>280</v>
      </c>
      <c r="K439" s="70">
        <f ca="1">IFERROR(__xludf.DUMMYFUNCTION("""COMPUTED_VALUE"""),52)</f>
        <v>52</v>
      </c>
      <c r="L439" s="70">
        <f ca="1">IFERROR(__xludf.DUMMYFUNCTION("""COMPUTED_VALUE"""),7)</f>
        <v>7</v>
      </c>
      <c r="M439" s="70">
        <f ca="1">IFERROR(__xludf.DUMMYFUNCTION("""COMPUTED_VALUE"""),3)</f>
        <v>3</v>
      </c>
      <c r="N439" s="72"/>
      <c r="O439" s="72"/>
      <c r="P439" s="72"/>
      <c r="Q439" s="72"/>
      <c r="R439" s="72"/>
      <c r="S439" s="72"/>
      <c r="T439" s="72"/>
      <c r="U439" s="72"/>
      <c r="V439" s="72"/>
      <c r="W439" s="72"/>
      <c r="X439" s="72"/>
      <c r="Y439" s="72"/>
      <c r="Z439" s="72"/>
    </row>
    <row r="440" spans="1:26" ht="13">
      <c r="A440" s="70">
        <f ca="1">IFERROR(__xludf.DUMMYFUNCTION("""COMPUTED_VALUE"""),3)</f>
        <v>3</v>
      </c>
      <c r="B440" s="71" t="str">
        <f ca="1">IFERROR(__xludf.DUMMYFUNCTION("""COMPUTED_VALUE"""),"I.E. LEON XIII - CHILOE")</f>
        <v>I.E. LEON XIII - CHILOE</v>
      </c>
      <c r="C440" s="70">
        <f ca="1">IFERROR(__xludf.DUMMYFUNCTION("""COMPUTED_VALUE"""),3)</f>
        <v>3</v>
      </c>
      <c r="D440" s="70">
        <f ca="1">IFERROR(__xludf.DUMMYFUNCTION("""COMPUTED_VALUE"""),0)</f>
        <v>0</v>
      </c>
      <c r="E440" s="70">
        <f ca="1">IFERROR(__xludf.DUMMYFUNCTION("""COMPUTED_VALUE"""),222)</f>
        <v>222</v>
      </c>
      <c r="F440" s="70">
        <f ca="1">IFERROR(__xludf.DUMMYFUNCTION("""COMPUTED_VALUE"""),71)</f>
        <v>71</v>
      </c>
      <c r="G440" s="70">
        <f ca="1">IFERROR(__xludf.DUMMYFUNCTION("""COMPUTED_VALUE"""),64)</f>
        <v>64</v>
      </c>
      <c r="H440" s="70">
        <f ca="1">IFERROR(__xludf.DUMMYFUNCTION("""COMPUTED_VALUE"""),3)</f>
        <v>3</v>
      </c>
      <c r="I440" s="70">
        <f ca="1">IFERROR(__xludf.DUMMYFUNCTION("""COMPUTED_VALUE"""),36)</f>
        <v>36</v>
      </c>
      <c r="J440" s="70">
        <f ca="1">IFERROR(__xludf.DUMMYFUNCTION("""COMPUTED_VALUE"""),222)</f>
        <v>222</v>
      </c>
      <c r="K440" s="70">
        <f ca="1">IFERROR(__xludf.DUMMYFUNCTION("""COMPUTED_VALUE"""),40)</f>
        <v>40</v>
      </c>
      <c r="L440" s="70">
        <f ca="1">IFERROR(__xludf.DUMMYFUNCTION("""COMPUTED_VALUE"""),5)</f>
        <v>5</v>
      </c>
      <c r="M440" s="70">
        <f ca="1">IFERROR(__xludf.DUMMYFUNCTION("""COMPUTED_VALUE"""),3)</f>
        <v>3</v>
      </c>
      <c r="N440" s="72"/>
      <c r="O440" s="72"/>
      <c r="P440" s="72"/>
      <c r="Q440" s="72"/>
      <c r="R440" s="72"/>
      <c r="S440" s="72"/>
      <c r="T440" s="72"/>
      <c r="U440" s="72"/>
      <c r="V440" s="72"/>
      <c r="W440" s="72"/>
      <c r="X440" s="72"/>
      <c r="Y440" s="72"/>
      <c r="Z440" s="72"/>
    </row>
    <row r="441" spans="1:26" ht="13">
      <c r="A441" s="70">
        <f ca="1">IFERROR(__xludf.DUMMYFUNCTION("""COMPUTED_VALUE"""),3)</f>
        <v>3</v>
      </c>
      <c r="B441" s="71" t="str">
        <f ca="1">IFERROR(__xludf.DUMMYFUNCTION("""COMPUTED_VALUE"""),"I.E. LEON XIII - CHILOE")</f>
        <v>I.E. LEON XIII - CHILOE</v>
      </c>
      <c r="C441" s="70">
        <f ca="1">IFERROR(__xludf.DUMMYFUNCTION("""COMPUTED_VALUE"""),4)</f>
        <v>4</v>
      </c>
      <c r="D441" s="70">
        <f ca="1">IFERROR(__xludf.DUMMYFUNCTION("""COMPUTED_VALUE"""),0)</f>
        <v>0</v>
      </c>
      <c r="E441" s="70">
        <f ca="1">IFERROR(__xludf.DUMMYFUNCTION("""COMPUTED_VALUE"""),179)</f>
        <v>179</v>
      </c>
      <c r="F441" s="70">
        <f ca="1">IFERROR(__xludf.DUMMYFUNCTION("""COMPUTED_VALUE"""),50)</f>
        <v>50</v>
      </c>
      <c r="G441" s="70">
        <f ca="1">IFERROR(__xludf.DUMMYFUNCTION("""COMPUTED_VALUE"""),61)</f>
        <v>61</v>
      </c>
      <c r="H441" s="70">
        <f ca="1">IFERROR(__xludf.DUMMYFUNCTION("""COMPUTED_VALUE"""),4)</f>
        <v>4</v>
      </c>
      <c r="I441" s="70">
        <f ca="1">IFERROR(__xludf.DUMMYFUNCTION("""COMPUTED_VALUE"""),23)</f>
        <v>23</v>
      </c>
      <c r="J441" s="70">
        <f ca="1">IFERROR(__xludf.DUMMYFUNCTION("""COMPUTED_VALUE"""),177)</f>
        <v>177</v>
      </c>
      <c r="K441" s="70">
        <f ca="1">IFERROR(__xludf.DUMMYFUNCTION("""COMPUTED_VALUE"""),31)</f>
        <v>31</v>
      </c>
      <c r="L441" s="70">
        <f ca="1">IFERROR(__xludf.DUMMYFUNCTION("""COMPUTED_VALUE"""),6)</f>
        <v>6</v>
      </c>
      <c r="M441" s="70">
        <f ca="1">IFERROR(__xludf.DUMMYFUNCTION("""COMPUTED_VALUE"""),2)</f>
        <v>2</v>
      </c>
      <c r="N441" s="72"/>
      <c r="O441" s="72"/>
      <c r="P441" s="72"/>
      <c r="Q441" s="72"/>
      <c r="R441" s="72"/>
      <c r="S441" s="72"/>
      <c r="T441" s="72"/>
      <c r="U441" s="72"/>
      <c r="V441" s="72"/>
      <c r="W441" s="72"/>
      <c r="X441" s="72"/>
      <c r="Y441" s="72"/>
      <c r="Z441" s="72"/>
    </row>
    <row r="442" spans="1:26" ht="13">
      <c r="A442" s="70">
        <f ca="1">IFERROR(__xludf.DUMMYFUNCTION("""COMPUTED_VALUE"""),3)</f>
        <v>3</v>
      </c>
      <c r="B442" s="71" t="str">
        <f ca="1">IFERROR(__xludf.DUMMYFUNCTION("""COMPUTED_VALUE"""),"I.E. LA DESPENSA - MARCO FIDEL S")</f>
        <v>I.E. LA DESPENSA - MARCO FIDEL S</v>
      </c>
      <c r="C442" s="70">
        <f ca="1">IFERROR(__xludf.DUMMYFUNCTION("""COMPUTED_VALUE"""),1)</f>
        <v>1</v>
      </c>
      <c r="D442" s="70">
        <f ca="1">IFERROR(__xludf.DUMMYFUNCTION("""COMPUTED_VALUE"""),0)</f>
        <v>0</v>
      </c>
      <c r="E442" s="70">
        <f ca="1">IFERROR(__xludf.DUMMYFUNCTION("""COMPUTED_VALUE"""),207)</f>
        <v>207</v>
      </c>
      <c r="F442" s="70">
        <f ca="1">IFERROR(__xludf.DUMMYFUNCTION("""COMPUTED_VALUE"""),122)</f>
        <v>122</v>
      </c>
      <c r="G442" s="70">
        <f ca="1">IFERROR(__xludf.DUMMYFUNCTION("""COMPUTED_VALUE"""),41)</f>
        <v>41</v>
      </c>
      <c r="H442" s="70">
        <f ca="1">IFERROR(__xludf.DUMMYFUNCTION("""COMPUTED_VALUE"""),2)</f>
        <v>2</v>
      </c>
      <c r="I442" s="70">
        <f ca="1">IFERROR(__xludf.DUMMYFUNCTION("""COMPUTED_VALUE"""),5)</f>
        <v>5</v>
      </c>
      <c r="J442" s="70">
        <f ca="1">IFERROR(__xludf.DUMMYFUNCTION("""COMPUTED_VALUE"""),207)</f>
        <v>207</v>
      </c>
      <c r="K442" s="70">
        <f ca="1">IFERROR(__xludf.DUMMYFUNCTION("""COMPUTED_VALUE"""),20)</f>
        <v>20</v>
      </c>
      <c r="L442" s="70">
        <f ca="1">IFERROR(__xludf.DUMMYFUNCTION("""COMPUTED_VALUE"""),10)</f>
        <v>10</v>
      </c>
      <c r="M442" s="70">
        <f ca="1">IFERROR(__xludf.DUMMYFUNCTION("""COMPUTED_VALUE"""),7)</f>
        <v>7</v>
      </c>
      <c r="N442" s="72"/>
      <c r="O442" s="72"/>
      <c r="P442" s="72"/>
      <c r="Q442" s="72"/>
      <c r="R442" s="72"/>
      <c r="S442" s="72"/>
      <c r="T442" s="72"/>
      <c r="U442" s="72"/>
      <c r="V442" s="72"/>
      <c r="W442" s="72"/>
      <c r="X442" s="72"/>
      <c r="Y442" s="72"/>
      <c r="Z442" s="72"/>
    </row>
    <row r="443" spans="1:26" ht="13">
      <c r="A443" s="70">
        <f ca="1">IFERROR(__xludf.DUMMYFUNCTION("""COMPUTED_VALUE"""),4)</f>
        <v>4</v>
      </c>
      <c r="B443" s="71" t="str">
        <f ca="1">IFERROR(__xludf.DUMMYFUNCTION("""COMPUTED_VALUE"""),"I.E. LUIS CARLOS GALAN")</f>
        <v>I.E. LUIS CARLOS GALAN</v>
      </c>
      <c r="C443" s="70">
        <f ca="1">IFERROR(__xludf.DUMMYFUNCTION("""COMPUTED_VALUE"""),1)</f>
        <v>1</v>
      </c>
      <c r="D443" s="70">
        <f ca="1">IFERROR(__xludf.DUMMYFUNCTION("""COMPUTED_VALUE"""),359)</f>
        <v>359</v>
      </c>
      <c r="E443" s="70">
        <f ca="1">IFERROR(__xludf.DUMMYFUNCTION("""COMPUTED_VALUE"""),169)</f>
        <v>169</v>
      </c>
      <c r="F443" s="70">
        <f ca="1">IFERROR(__xludf.DUMMYFUNCTION("""COMPUTED_VALUE"""),30)</f>
        <v>30</v>
      </c>
      <c r="G443" s="70">
        <f ca="1">IFERROR(__xludf.DUMMYFUNCTION("""COMPUTED_VALUE"""),75)</f>
        <v>75</v>
      </c>
      <c r="H443" s="70">
        <f ca="1">IFERROR(__xludf.DUMMYFUNCTION("""COMPUTED_VALUE"""),0)</f>
        <v>0</v>
      </c>
      <c r="I443" s="70">
        <f ca="1">IFERROR(__xludf.DUMMYFUNCTION("""COMPUTED_VALUE"""),11)</f>
        <v>11</v>
      </c>
      <c r="J443" s="70">
        <f ca="1">IFERROR(__xludf.DUMMYFUNCTION("""COMPUTED_VALUE"""),163)</f>
        <v>163</v>
      </c>
      <c r="K443" s="70">
        <f ca="1">IFERROR(__xludf.DUMMYFUNCTION("""COMPUTED_VALUE"""),10)</f>
        <v>10</v>
      </c>
      <c r="L443" s="70">
        <f ca="1">IFERROR(__xludf.DUMMYFUNCTION("""COMPUTED_VALUE"""),13)</f>
        <v>13</v>
      </c>
      <c r="M443" s="70">
        <f ca="1">IFERROR(__xludf.DUMMYFUNCTION("""COMPUTED_VALUE"""),24)</f>
        <v>24</v>
      </c>
      <c r="N443" s="72"/>
      <c r="O443" s="72"/>
      <c r="P443" s="72"/>
      <c r="Q443" s="72"/>
      <c r="R443" s="72"/>
      <c r="S443" s="72"/>
      <c r="T443" s="72"/>
      <c r="U443" s="72"/>
      <c r="V443" s="72"/>
      <c r="W443" s="72"/>
      <c r="X443" s="72"/>
      <c r="Y443" s="72"/>
      <c r="Z443" s="72"/>
    </row>
    <row r="444" spans="1:26" ht="13">
      <c r="A444" s="70">
        <f ca="1">IFERROR(__xludf.DUMMYFUNCTION("""COMPUTED_VALUE"""),4)</f>
        <v>4</v>
      </c>
      <c r="B444" s="71" t="str">
        <f ca="1">IFERROR(__xludf.DUMMYFUNCTION("""COMPUTED_VALUE"""),"I.E. LUIS CARLOS GALAN")</f>
        <v>I.E. LUIS CARLOS GALAN</v>
      </c>
      <c r="C444" s="70">
        <f ca="1">IFERROR(__xludf.DUMMYFUNCTION("""COMPUTED_VALUE"""),2)</f>
        <v>2</v>
      </c>
      <c r="D444" s="70">
        <f ca="1">IFERROR(__xludf.DUMMYFUNCTION("""COMPUTED_VALUE"""),360)</f>
        <v>360</v>
      </c>
      <c r="E444" s="70">
        <f ca="1">IFERROR(__xludf.DUMMYFUNCTION("""COMPUTED_VALUE"""),169)</f>
        <v>169</v>
      </c>
      <c r="F444" s="70">
        <f ca="1">IFERROR(__xludf.DUMMYFUNCTION("""COMPUTED_VALUE"""),41)</f>
        <v>41</v>
      </c>
      <c r="G444" s="70">
        <f ca="1">IFERROR(__xludf.DUMMYFUNCTION("""COMPUTED_VALUE"""),87)</f>
        <v>87</v>
      </c>
      <c r="H444" s="70">
        <f ca="1">IFERROR(__xludf.DUMMYFUNCTION("""COMPUTED_VALUE"""),1)</f>
        <v>1</v>
      </c>
      <c r="I444" s="70">
        <f ca="1">IFERROR(__xludf.DUMMYFUNCTION("""COMPUTED_VALUE"""),9)</f>
        <v>9</v>
      </c>
      <c r="J444" s="70">
        <f ca="1">IFERROR(__xludf.DUMMYFUNCTION("""COMPUTED_VALUE"""),164)</f>
        <v>164</v>
      </c>
      <c r="K444" s="70">
        <f ca="1">IFERROR(__xludf.DUMMYFUNCTION("""COMPUTED_VALUE"""),12)</f>
        <v>12</v>
      </c>
      <c r="L444" s="70">
        <f ca="1">IFERROR(__xludf.DUMMYFUNCTION("""COMPUTED_VALUE"""),8)</f>
        <v>8</v>
      </c>
      <c r="M444" s="70">
        <f ca="1">IFERROR(__xludf.DUMMYFUNCTION("""COMPUTED_VALUE"""),11)</f>
        <v>11</v>
      </c>
      <c r="N444" s="72"/>
      <c r="O444" s="72"/>
      <c r="P444" s="72"/>
      <c r="Q444" s="72"/>
      <c r="R444" s="72"/>
      <c r="S444" s="72"/>
      <c r="T444" s="72"/>
      <c r="U444" s="72"/>
      <c r="V444" s="72"/>
      <c r="W444" s="72"/>
      <c r="X444" s="72"/>
      <c r="Y444" s="72"/>
      <c r="Z444" s="72"/>
    </row>
    <row r="445" spans="1:26" ht="13">
      <c r="A445" s="70">
        <f ca="1">IFERROR(__xludf.DUMMYFUNCTION("""COMPUTED_VALUE"""),4)</f>
        <v>4</v>
      </c>
      <c r="B445" s="71" t="str">
        <f ca="1">IFERROR(__xludf.DUMMYFUNCTION("""COMPUTED_VALUE"""),"I.E. LUIS CARLOS GALAN")</f>
        <v>I.E. LUIS CARLOS GALAN</v>
      </c>
      <c r="C445" s="70">
        <f ca="1">IFERROR(__xludf.DUMMYFUNCTION("""COMPUTED_VALUE"""),3)</f>
        <v>3</v>
      </c>
      <c r="D445" s="70">
        <f ca="1">IFERROR(__xludf.DUMMYFUNCTION("""COMPUTED_VALUE"""),360)</f>
        <v>360</v>
      </c>
      <c r="E445" s="70">
        <f ca="1">IFERROR(__xludf.DUMMYFUNCTION("""COMPUTED_VALUE"""),170)</f>
        <v>170</v>
      </c>
      <c r="F445" s="70">
        <f ca="1">IFERROR(__xludf.DUMMYFUNCTION("""COMPUTED_VALUE"""),46)</f>
        <v>46</v>
      </c>
      <c r="G445" s="70">
        <f ca="1">IFERROR(__xludf.DUMMYFUNCTION("""COMPUTED_VALUE"""),79)</f>
        <v>79</v>
      </c>
      <c r="H445" s="70">
        <f ca="1">IFERROR(__xludf.DUMMYFUNCTION("""COMPUTED_VALUE"""),3)</f>
        <v>3</v>
      </c>
      <c r="I445" s="70">
        <f ca="1">IFERROR(__xludf.DUMMYFUNCTION("""COMPUTED_VALUE"""),10)</f>
        <v>10</v>
      </c>
      <c r="J445" s="70">
        <f ca="1">IFERROR(__xludf.DUMMYFUNCTION("""COMPUTED_VALUE"""),169)</f>
        <v>169</v>
      </c>
      <c r="K445" s="70">
        <f ca="1">IFERROR(__xludf.DUMMYFUNCTION("""COMPUTED_VALUE"""),12)</f>
        <v>12</v>
      </c>
      <c r="L445" s="70">
        <f ca="1">IFERROR(__xludf.DUMMYFUNCTION("""COMPUTED_VALUE"""),5)</f>
        <v>5</v>
      </c>
      <c r="M445" s="70">
        <f ca="1">IFERROR(__xludf.DUMMYFUNCTION("""COMPUTED_VALUE"""),14)</f>
        <v>14</v>
      </c>
      <c r="N445" s="72"/>
      <c r="O445" s="72"/>
      <c r="P445" s="72"/>
      <c r="Q445" s="72"/>
      <c r="R445" s="72"/>
      <c r="S445" s="72"/>
      <c r="T445" s="72"/>
      <c r="U445" s="72"/>
      <c r="V445" s="72"/>
      <c r="W445" s="72"/>
      <c r="X445" s="72"/>
      <c r="Y445" s="72"/>
      <c r="Z445" s="72"/>
    </row>
    <row r="446" spans="1:26" ht="13">
      <c r="A446" s="70">
        <f ca="1">IFERROR(__xludf.DUMMYFUNCTION("""COMPUTED_VALUE"""),4)</f>
        <v>4</v>
      </c>
      <c r="B446" s="71" t="str">
        <f ca="1">IFERROR(__xludf.DUMMYFUNCTION("""COMPUTED_VALUE"""),"I.E. LUIS CARLOS GALAN")</f>
        <v>I.E. LUIS CARLOS GALAN</v>
      </c>
      <c r="C446" s="70">
        <f ca="1">IFERROR(__xludf.DUMMYFUNCTION("""COMPUTED_VALUE"""),4)</f>
        <v>4</v>
      </c>
      <c r="D446" s="70">
        <f ca="1">IFERROR(__xludf.DUMMYFUNCTION("""COMPUTED_VALUE"""),360)</f>
        <v>360</v>
      </c>
      <c r="E446" s="70">
        <f ca="1">IFERROR(__xludf.DUMMYFUNCTION("""COMPUTED_VALUE"""),181)</f>
        <v>181</v>
      </c>
      <c r="F446" s="70">
        <f ca="1">IFERROR(__xludf.DUMMYFUNCTION("""COMPUTED_VALUE"""),40)</f>
        <v>40</v>
      </c>
      <c r="G446" s="70">
        <f ca="1">IFERROR(__xludf.DUMMYFUNCTION("""COMPUTED_VALUE"""),93)</f>
        <v>93</v>
      </c>
      <c r="H446" s="70">
        <f ca="1">IFERROR(__xludf.DUMMYFUNCTION("""COMPUTED_VALUE"""),2)</f>
        <v>2</v>
      </c>
      <c r="I446" s="70">
        <f ca="1">IFERROR(__xludf.DUMMYFUNCTION("""COMPUTED_VALUE"""),6)</f>
        <v>6</v>
      </c>
      <c r="J446" s="70">
        <f ca="1">IFERROR(__xludf.DUMMYFUNCTION("""COMPUTED_VALUE"""),177)</f>
        <v>177</v>
      </c>
      <c r="K446" s="70">
        <f ca="1">IFERROR(__xludf.DUMMYFUNCTION("""COMPUTED_VALUE"""),13)</f>
        <v>13</v>
      </c>
      <c r="L446" s="70">
        <f ca="1">IFERROR(__xludf.DUMMYFUNCTION("""COMPUTED_VALUE"""),4)</f>
        <v>4</v>
      </c>
      <c r="M446" s="70">
        <f ca="1">IFERROR(__xludf.DUMMYFUNCTION("""COMPUTED_VALUE"""),19)</f>
        <v>19</v>
      </c>
      <c r="N446" s="72"/>
      <c r="O446" s="72"/>
      <c r="P446" s="72"/>
      <c r="Q446" s="72"/>
      <c r="R446" s="72"/>
      <c r="S446" s="72"/>
      <c r="T446" s="72"/>
      <c r="U446" s="72"/>
      <c r="V446" s="72"/>
      <c r="W446" s="72"/>
      <c r="X446" s="72"/>
      <c r="Y446" s="72"/>
      <c r="Z446" s="72"/>
    </row>
    <row r="447" spans="1:26" ht="13">
      <c r="A447" s="70">
        <f ca="1">IFERROR(__xludf.DUMMYFUNCTION("""COMPUTED_VALUE"""),4)</f>
        <v>4</v>
      </c>
      <c r="B447" s="71" t="str">
        <f ca="1">IFERROR(__xludf.DUMMYFUNCTION("""COMPUTED_VALUE"""),"I.E. LUIS CARLOS GALAN")</f>
        <v>I.E. LUIS CARLOS GALAN</v>
      </c>
      <c r="C447" s="70">
        <f ca="1">IFERROR(__xludf.DUMMYFUNCTION("""COMPUTED_VALUE"""),5)</f>
        <v>5</v>
      </c>
      <c r="D447" s="70">
        <f ca="1">IFERROR(__xludf.DUMMYFUNCTION("""COMPUTED_VALUE"""),354)</f>
        <v>354</v>
      </c>
      <c r="E447" s="70">
        <f ca="1">IFERROR(__xludf.DUMMYFUNCTION("""COMPUTED_VALUE"""),183)</f>
        <v>183</v>
      </c>
      <c r="F447" s="70">
        <f ca="1">IFERROR(__xludf.DUMMYFUNCTION("""COMPUTED_VALUE"""),39)</f>
        <v>39</v>
      </c>
      <c r="G447" s="70">
        <f ca="1">IFERROR(__xludf.DUMMYFUNCTION("""COMPUTED_VALUE"""),88)</f>
        <v>88</v>
      </c>
      <c r="H447" s="70">
        <f ca="1">IFERROR(__xludf.DUMMYFUNCTION("""COMPUTED_VALUE"""),1)</f>
        <v>1</v>
      </c>
      <c r="I447" s="70">
        <f ca="1">IFERROR(__xludf.DUMMYFUNCTION("""COMPUTED_VALUE"""),8)</f>
        <v>8</v>
      </c>
      <c r="J447" s="70">
        <f ca="1">IFERROR(__xludf.DUMMYFUNCTION("""COMPUTED_VALUE"""),183)</f>
        <v>183</v>
      </c>
      <c r="K447" s="70">
        <f ca="1">IFERROR(__xludf.DUMMYFUNCTION("""COMPUTED_VALUE"""),14)</f>
        <v>14</v>
      </c>
      <c r="L447" s="70">
        <f ca="1">IFERROR(__xludf.DUMMYFUNCTION("""COMPUTED_VALUE"""),2)</f>
        <v>2</v>
      </c>
      <c r="M447" s="70">
        <f ca="1">IFERROR(__xludf.DUMMYFUNCTION("""COMPUTED_VALUE"""),0)</f>
        <v>0</v>
      </c>
      <c r="N447" s="72"/>
      <c r="O447" s="72"/>
      <c r="P447" s="72"/>
      <c r="Q447" s="72"/>
      <c r="R447" s="72"/>
      <c r="S447" s="72"/>
      <c r="T447" s="72"/>
      <c r="U447" s="72"/>
      <c r="V447" s="72"/>
      <c r="W447" s="72"/>
      <c r="X447" s="72"/>
      <c r="Y447" s="72"/>
      <c r="Z447" s="72"/>
    </row>
    <row r="448" spans="1:26" ht="13">
      <c r="A448" s="70">
        <f ca="1">IFERROR(__xludf.DUMMYFUNCTION("""COMPUTED_VALUE"""),4)</f>
        <v>4</v>
      </c>
      <c r="B448" s="71" t="str">
        <f ca="1">IFERROR(__xludf.DUMMYFUNCTION("""COMPUTED_VALUE"""),"I.E. LUIS CARLOS GALAN")</f>
        <v>I.E. LUIS CARLOS GALAN</v>
      </c>
      <c r="C448" s="70">
        <f ca="1">IFERROR(__xludf.DUMMYFUNCTION("""COMPUTED_VALUE"""),6)</f>
        <v>6</v>
      </c>
      <c r="D448" s="70">
        <f ca="1">IFERROR(__xludf.DUMMYFUNCTION("""COMPUTED_VALUE"""),354)</f>
        <v>354</v>
      </c>
      <c r="E448" s="70">
        <f ca="1">IFERROR(__xludf.DUMMYFUNCTION("""COMPUTED_VALUE"""),171)</f>
        <v>171</v>
      </c>
      <c r="F448" s="70">
        <f ca="1">IFERROR(__xludf.DUMMYFUNCTION("""COMPUTED_VALUE"""),34)</f>
        <v>34</v>
      </c>
      <c r="G448" s="70">
        <f ca="1">IFERROR(__xludf.DUMMYFUNCTION("""COMPUTED_VALUE"""),90)</f>
        <v>90</v>
      </c>
      <c r="H448" s="70">
        <f ca="1">IFERROR(__xludf.DUMMYFUNCTION("""COMPUTED_VALUE"""),0)</f>
        <v>0</v>
      </c>
      <c r="I448" s="70">
        <f ca="1">IFERROR(__xludf.DUMMYFUNCTION("""COMPUTED_VALUE"""),4)</f>
        <v>4</v>
      </c>
      <c r="J448" s="70">
        <f ca="1">IFERROR(__xludf.DUMMYFUNCTION("""COMPUTED_VALUE"""),171)</f>
        <v>171</v>
      </c>
      <c r="K448" s="70">
        <f ca="1">IFERROR(__xludf.DUMMYFUNCTION("""COMPUTED_VALUE"""),21)</f>
        <v>21</v>
      </c>
      <c r="L448" s="70">
        <f ca="1">IFERROR(__xludf.DUMMYFUNCTION("""COMPUTED_VALUE"""),9)</f>
        <v>9</v>
      </c>
      <c r="M448" s="70">
        <f ca="1">IFERROR(__xludf.DUMMYFUNCTION("""COMPUTED_VALUE"""),13)</f>
        <v>13</v>
      </c>
      <c r="N448" s="72"/>
      <c r="O448" s="72"/>
      <c r="P448" s="72"/>
      <c r="Q448" s="72"/>
      <c r="R448" s="72"/>
      <c r="S448" s="72"/>
      <c r="T448" s="72"/>
      <c r="U448" s="72"/>
      <c r="V448" s="72"/>
      <c r="W448" s="72"/>
      <c r="X448" s="72"/>
      <c r="Y448" s="72"/>
      <c r="Z448" s="72"/>
    </row>
    <row r="449" spans="1:26" ht="13">
      <c r="A449" s="70">
        <f ca="1">IFERROR(__xludf.DUMMYFUNCTION("""COMPUTED_VALUE"""),4)</f>
        <v>4</v>
      </c>
      <c r="B449" s="71" t="str">
        <f ca="1">IFERROR(__xludf.DUMMYFUNCTION("""COMPUTED_VALUE"""),"I.E. LUIS CARLOS GALAN")</f>
        <v>I.E. LUIS CARLOS GALAN</v>
      </c>
      <c r="C449" s="70">
        <f ca="1">IFERROR(__xludf.DUMMYFUNCTION("""COMPUTED_VALUE"""),7)</f>
        <v>7</v>
      </c>
      <c r="D449" s="70">
        <f ca="1">IFERROR(__xludf.DUMMYFUNCTION("""COMPUTED_VALUE"""),360)</f>
        <v>360</v>
      </c>
      <c r="E449" s="70">
        <f ca="1">IFERROR(__xludf.DUMMYFUNCTION("""COMPUTED_VALUE"""),196)</f>
        <v>196</v>
      </c>
      <c r="F449" s="70">
        <f ca="1">IFERROR(__xludf.DUMMYFUNCTION("""COMPUTED_VALUE"""),37)</f>
        <v>37</v>
      </c>
      <c r="G449" s="70">
        <f ca="1">IFERROR(__xludf.DUMMYFUNCTION("""COMPUTED_VALUE"""),107)</f>
        <v>107</v>
      </c>
      <c r="H449" s="70">
        <f ca="1">IFERROR(__xludf.DUMMYFUNCTION("""COMPUTED_VALUE"""),0)</f>
        <v>0</v>
      </c>
      <c r="I449" s="70">
        <f ca="1">IFERROR(__xludf.DUMMYFUNCTION("""COMPUTED_VALUE"""),10)</f>
        <v>10</v>
      </c>
      <c r="J449" s="70">
        <f ca="1">IFERROR(__xludf.DUMMYFUNCTION("""COMPUTED_VALUE"""),196)</f>
        <v>196</v>
      </c>
      <c r="K449" s="70">
        <f ca="1">IFERROR(__xludf.DUMMYFUNCTION("""COMPUTED_VALUE"""),15)</f>
        <v>15</v>
      </c>
      <c r="L449" s="70">
        <f ca="1">IFERROR(__xludf.DUMMYFUNCTION("""COMPUTED_VALUE"""),13)</f>
        <v>13</v>
      </c>
      <c r="M449" s="70">
        <f ca="1">IFERROR(__xludf.DUMMYFUNCTION("""COMPUTED_VALUE"""),13)</f>
        <v>13</v>
      </c>
      <c r="N449" s="72"/>
      <c r="O449" s="72"/>
      <c r="P449" s="72"/>
      <c r="Q449" s="72"/>
      <c r="R449" s="72"/>
      <c r="S449" s="72"/>
      <c r="T449" s="72"/>
      <c r="U449" s="72"/>
      <c r="V449" s="72"/>
      <c r="W449" s="72"/>
      <c r="X449" s="72"/>
      <c r="Y449" s="72"/>
      <c r="Z449" s="72"/>
    </row>
    <row r="450" spans="1:26" ht="13">
      <c r="A450" s="70">
        <f ca="1">IFERROR(__xludf.DUMMYFUNCTION("""COMPUTED_VALUE"""),4)</f>
        <v>4</v>
      </c>
      <c r="B450" s="71" t="str">
        <f ca="1">IFERROR(__xludf.DUMMYFUNCTION("""COMPUTED_VALUE"""),"I.E. LUIS CARLOS GALAN")</f>
        <v>I.E. LUIS CARLOS GALAN</v>
      </c>
      <c r="C450" s="70">
        <f ca="1">IFERROR(__xludf.DUMMYFUNCTION("""COMPUTED_VALUE"""),8)</f>
        <v>8</v>
      </c>
      <c r="D450" s="70" t="str">
        <f ca="1">IFERROR(__xludf.DUMMYFUNCTION("""COMPUTED_VALUE"""),"")</f>
        <v/>
      </c>
      <c r="E450" s="70">
        <f ca="1">IFERROR(__xludf.DUMMYFUNCTION("""COMPUTED_VALUE"""),166)</f>
        <v>166</v>
      </c>
      <c r="F450" s="70">
        <f ca="1">IFERROR(__xludf.DUMMYFUNCTION("""COMPUTED_VALUE"""),29)</f>
        <v>29</v>
      </c>
      <c r="G450" s="70">
        <f ca="1">IFERROR(__xludf.DUMMYFUNCTION("""COMPUTED_VALUE"""),85)</f>
        <v>85</v>
      </c>
      <c r="H450" s="70">
        <f ca="1">IFERROR(__xludf.DUMMYFUNCTION("""COMPUTED_VALUE"""),0)</f>
        <v>0</v>
      </c>
      <c r="I450" s="70">
        <f ca="1">IFERROR(__xludf.DUMMYFUNCTION("""COMPUTED_VALUE"""),14)</f>
        <v>14</v>
      </c>
      <c r="J450" s="70">
        <f ca="1">IFERROR(__xludf.DUMMYFUNCTION("""COMPUTED_VALUE"""),166)</f>
        <v>166</v>
      </c>
      <c r="K450" s="70">
        <f ca="1">IFERROR(__xludf.DUMMYFUNCTION("""COMPUTED_VALUE"""),20)</f>
        <v>20</v>
      </c>
      <c r="L450" s="70">
        <f ca="1">IFERROR(__xludf.DUMMYFUNCTION("""COMPUTED_VALUE"""),9)</f>
        <v>9</v>
      </c>
      <c r="M450" s="70">
        <f ca="1">IFERROR(__xludf.DUMMYFUNCTION("""COMPUTED_VALUE"""),9)</f>
        <v>9</v>
      </c>
      <c r="N450" s="72"/>
      <c r="O450" s="72"/>
      <c r="P450" s="72"/>
      <c r="Q450" s="72"/>
      <c r="R450" s="72"/>
      <c r="S450" s="72"/>
      <c r="T450" s="72"/>
      <c r="U450" s="72"/>
      <c r="V450" s="72"/>
      <c r="W450" s="72"/>
      <c r="X450" s="72"/>
      <c r="Y450" s="72"/>
      <c r="Z450" s="72"/>
    </row>
    <row r="451" spans="1:26" ht="13">
      <c r="A451" s="70">
        <f ca="1">IFERROR(__xludf.DUMMYFUNCTION("""COMPUTED_VALUE"""),4)</f>
        <v>4</v>
      </c>
      <c r="B451" s="71" t="str">
        <f ca="1">IFERROR(__xludf.DUMMYFUNCTION("""COMPUTED_VALUE"""),"I.E. LUIS CARLOS GALAN")</f>
        <v>I.E. LUIS CARLOS GALAN</v>
      </c>
      <c r="C451" s="70">
        <f ca="1">IFERROR(__xludf.DUMMYFUNCTION("""COMPUTED_VALUE"""),9)</f>
        <v>9</v>
      </c>
      <c r="D451" s="70">
        <f ca="1">IFERROR(__xludf.DUMMYFUNCTION("""COMPUTED_VALUE"""),360)</f>
        <v>360</v>
      </c>
      <c r="E451" s="70">
        <f ca="1">IFERROR(__xludf.DUMMYFUNCTION("""COMPUTED_VALUE"""),178)</f>
        <v>178</v>
      </c>
      <c r="F451" s="70">
        <f ca="1">IFERROR(__xludf.DUMMYFUNCTION("""COMPUTED_VALUE"""),33)</f>
        <v>33</v>
      </c>
      <c r="G451" s="70">
        <f ca="1">IFERROR(__xludf.DUMMYFUNCTION("""COMPUTED_VALUE"""),94)</f>
        <v>94</v>
      </c>
      <c r="H451" s="70">
        <f ca="1">IFERROR(__xludf.DUMMYFUNCTION("""COMPUTED_VALUE"""),0)</f>
        <v>0</v>
      </c>
      <c r="I451" s="70">
        <f ca="1">IFERROR(__xludf.DUMMYFUNCTION("""COMPUTED_VALUE"""),0)</f>
        <v>0</v>
      </c>
      <c r="J451" s="70" t="str">
        <f ca="1">IFERROR(__xludf.DUMMYFUNCTION("""COMPUTED_VALUE"""),"")</f>
        <v/>
      </c>
      <c r="K451" s="70">
        <f ca="1">IFERROR(__xludf.DUMMYFUNCTION("""COMPUTED_VALUE"""),16)</f>
        <v>16</v>
      </c>
      <c r="L451" s="70">
        <f ca="1">IFERROR(__xludf.DUMMYFUNCTION("""COMPUTED_VALUE"""),6)</f>
        <v>6</v>
      </c>
      <c r="M451" s="70" t="str">
        <f ca="1">IFERROR(__xludf.DUMMYFUNCTION("""COMPUTED_VALUE"""),"")</f>
        <v/>
      </c>
      <c r="N451" s="72"/>
      <c r="O451" s="72"/>
      <c r="P451" s="72"/>
      <c r="Q451" s="72"/>
      <c r="R451" s="72"/>
      <c r="S451" s="72"/>
      <c r="T451" s="72"/>
      <c r="U451" s="72"/>
      <c r="V451" s="72"/>
      <c r="W451" s="72"/>
      <c r="X451" s="72"/>
      <c r="Y451" s="72"/>
      <c r="Z451" s="72"/>
    </row>
    <row r="452" spans="1:26" ht="13">
      <c r="A452" s="70">
        <f ca="1">IFERROR(__xludf.DUMMYFUNCTION("""COMPUTED_VALUE"""),4)</f>
        <v>4</v>
      </c>
      <c r="B452" s="71" t="str">
        <f ca="1">IFERROR(__xludf.DUMMYFUNCTION("""COMPUTED_VALUE"""),"I.E. LUIS CARLOS GALAN")</f>
        <v>I.E. LUIS CARLOS GALAN</v>
      </c>
      <c r="C452" s="70">
        <f ca="1">IFERROR(__xludf.DUMMYFUNCTION("""COMPUTED_VALUE"""),10)</f>
        <v>10</v>
      </c>
      <c r="D452" s="70">
        <f ca="1">IFERROR(__xludf.DUMMYFUNCTION("""COMPUTED_VALUE"""),366)</f>
        <v>366</v>
      </c>
      <c r="E452" s="70">
        <f ca="1">IFERROR(__xludf.DUMMYFUNCTION("""COMPUTED_VALUE"""),193)</f>
        <v>193</v>
      </c>
      <c r="F452" s="70">
        <f ca="1">IFERROR(__xludf.DUMMYFUNCTION("""COMPUTED_VALUE"""),26)</f>
        <v>26</v>
      </c>
      <c r="G452" s="70">
        <f ca="1">IFERROR(__xludf.DUMMYFUNCTION("""COMPUTED_VALUE"""),121)</f>
        <v>121</v>
      </c>
      <c r="H452" s="70">
        <f ca="1">IFERROR(__xludf.DUMMYFUNCTION("""COMPUTED_VALUE"""),0)</f>
        <v>0</v>
      </c>
      <c r="I452" s="70">
        <f ca="1">IFERROR(__xludf.DUMMYFUNCTION("""COMPUTED_VALUE"""),12)</f>
        <v>12</v>
      </c>
      <c r="J452" s="70">
        <f ca="1">IFERROR(__xludf.DUMMYFUNCTION("""COMPUTED_VALUE"""),193)</f>
        <v>193</v>
      </c>
      <c r="K452" s="70">
        <f ca="1">IFERROR(__xludf.DUMMYFUNCTION("""COMPUTED_VALUE"""),19)</f>
        <v>19</v>
      </c>
      <c r="L452" s="70">
        <f ca="1">IFERROR(__xludf.DUMMYFUNCTION("""COMPUTED_VALUE"""),11)</f>
        <v>11</v>
      </c>
      <c r="M452" s="70">
        <f ca="1">IFERROR(__xludf.DUMMYFUNCTION("""COMPUTED_VALUE"""),3)</f>
        <v>3</v>
      </c>
      <c r="N452" s="72"/>
      <c r="O452" s="72"/>
      <c r="P452" s="72"/>
      <c r="Q452" s="72"/>
      <c r="R452" s="72"/>
      <c r="S452" s="72"/>
      <c r="T452" s="72"/>
      <c r="U452" s="72"/>
      <c r="V452" s="72"/>
      <c r="W452" s="72"/>
      <c r="X452" s="72"/>
      <c r="Y452" s="72"/>
      <c r="Z452" s="72"/>
    </row>
    <row r="453" spans="1:26" ht="13">
      <c r="A453" s="70">
        <f ca="1">IFERROR(__xludf.DUMMYFUNCTION("""COMPUTED_VALUE"""),4)</f>
        <v>4</v>
      </c>
      <c r="B453" s="71" t="str">
        <f ca="1">IFERROR(__xludf.DUMMYFUNCTION("""COMPUTED_VALUE"""),"I.E. LUIS CARLOS GALAN")</f>
        <v>I.E. LUIS CARLOS GALAN</v>
      </c>
      <c r="C453" s="70">
        <f ca="1">IFERROR(__xludf.DUMMYFUNCTION("""COMPUTED_VALUE"""),11)</f>
        <v>11</v>
      </c>
      <c r="D453" s="70">
        <f ca="1">IFERROR(__xludf.DUMMYFUNCTION("""COMPUTED_VALUE"""),344)</f>
        <v>344</v>
      </c>
      <c r="E453" s="70">
        <f ca="1">IFERROR(__xludf.DUMMYFUNCTION("""COMPUTED_VALUE"""),98)</f>
        <v>98</v>
      </c>
      <c r="F453" s="70">
        <f ca="1">IFERROR(__xludf.DUMMYFUNCTION("""COMPUTED_VALUE"""),26)</f>
        <v>26</v>
      </c>
      <c r="G453" s="70">
        <f ca="1">IFERROR(__xludf.DUMMYFUNCTION("""COMPUTED_VALUE"""),50)</f>
        <v>50</v>
      </c>
      <c r="H453" s="70">
        <f ca="1">IFERROR(__xludf.DUMMYFUNCTION("""COMPUTED_VALUE"""),0)</f>
        <v>0</v>
      </c>
      <c r="I453" s="70">
        <f ca="1">IFERROR(__xludf.DUMMYFUNCTION("""COMPUTED_VALUE"""),3)</f>
        <v>3</v>
      </c>
      <c r="J453" s="70">
        <f ca="1">IFERROR(__xludf.DUMMYFUNCTION("""COMPUTED_VALUE"""),98)</f>
        <v>98</v>
      </c>
      <c r="K453" s="70">
        <f ca="1">IFERROR(__xludf.DUMMYFUNCTION("""COMPUTED_VALUE"""),10)</f>
        <v>10</v>
      </c>
      <c r="L453" s="70">
        <f ca="1">IFERROR(__xludf.DUMMYFUNCTION("""COMPUTED_VALUE"""),4)</f>
        <v>4</v>
      </c>
      <c r="M453" s="70">
        <f ca="1">IFERROR(__xludf.DUMMYFUNCTION("""COMPUTED_VALUE"""),5)</f>
        <v>5</v>
      </c>
      <c r="N453" s="72"/>
      <c r="O453" s="72"/>
      <c r="P453" s="72"/>
      <c r="Q453" s="72"/>
      <c r="R453" s="72"/>
      <c r="S453" s="72"/>
      <c r="T453" s="72"/>
      <c r="U453" s="72"/>
      <c r="V453" s="72"/>
      <c r="W453" s="72"/>
      <c r="X453" s="72"/>
      <c r="Y453" s="72"/>
      <c r="Z453" s="72"/>
    </row>
    <row r="454" spans="1:26" ht="13">
      <c r="A454" s="70">
        <f ca="1">IFERROR(__xludf.DUMMYFUNCTION("""COMPUTED_VALUE"""),4)</f>
        <v>4</v>
      </c>
      <c r="B454" s="71" t="str">
        <f ca="1">IFERROR(__xludf.DUMMYFUNCTION("""COMPUTED_VALUE"""),"I.E. LUIS CARLOS GALAN")</f>
        <v>I.E. LUIS CARLOS GALAN</v>
      </c>
      <c r="C454" s="70">
        <f ca="1">IFERROR(__xludf.DUMMYFUNCTION("""COMPUTED_VALUE"""),12)</f>
        <v>12</v>
      </c>
      <c r="D454" s="70">
        <f ca="1">IFERROR(__xludf.DUMMYFUNCTION("""COMPUTED_VALUE"""),26)</f>
        <v>26</v>
      </c>
      <c r="E454" s="70">
        <f ca="1">IFERROR(__xludf.DUMMYFUNCTION("""COMPUTED_VALUE"""),9)</f>
        <v>9</v>
      </c>
      <c r="F454" s="70">
        <f ca="1">IFERROR(__xludf.DUMMYFUNCTION("""COMPUTED_VALUE"""),3)</f>
        <v>3</v>
      </c>
      <c r="G454" s="70">
        <f ca="1">IFERROR(__xludf.DUMMYFUNCTION("""COMPUTED_VALUE"""),4)</f>
        <v>4</v>
      </c>
      <c r="H454" s="70">
        <f ca="1">IFERROR(__xludf.DUMMYFUNCTION("""COMPUTED_VALUE"""),0)</f>
        <v>0</v>
      </c>
      <c r="I454" s="70">
        <f ca="1">IFERROR(__xludf.DUMMYFUNCTION("""COMPUTED_VALUE"""),0)</f>
        <v>0</v>
      </c>
      <c r="J454" s="70">
        <f ca="1">IFERROR(__xludf.DUMMYFUNCTION("""COMPUTED_VALUE"""),9)</f>
        <v>9</v>
      </c>
      <c r="K454" s="70">
        <f ca="1">IFERROR(__xludf.DUMMYFUNCTION("""COMPUTED_VALUE"""),2)</f>
        <v>2</v>
      </c>
      <c r="L454" s="70">
        <f ca="1">IFERROR(__xludf.DUMMYFUNCTION("""COMPUTED_VALUE"""),0)</f>
        <v>0</v>
      </c>
      <c r="M454" s="70">
        <f ca="1">IFERROR(__xludf.DUMMYFUNCTION("""COMPUTED_VALUE"""),0)</f>
        <v>0</v>
      </c>
      <c r="N454" s="72"/>
      <c r="O454" s="72"/>
      <c r="P454" s="72"/>
      <c r="Q454" s="72"/>
      <c r="R454" s="72"/>
      <c r="S454" s="72"/>
      <c r="T454" s="72"/>
      <c r="U454" s="72"/>
      <c r="V454" s="72"/>
      <c r="W454" s="72"/>
      <c r="X454" s="72"/>
      <c r="Y454" s="72"/>
      <c r="Z454" s="72"/>
    </row>
    <row r="455" spans="1:26" ht="13">
      <c r="A455" s="70">
        <f ca="1">IFERROR(__xludf.DUMMYFUNCTION("""COMPUTED_VALUE"""),4)</f>
        <v>4</v>
      </c>
      <c r="B455" s="71" t="str">
        <f ca="1">IFERROR(__xludf.DUMMYFUNCTION("""COMPUTED_VALUE"""),"I.E. CIUDADELA SUCRE")</f>
        <v>I.E. CIUDADELA SUCRE</v>
      </c>
      <c r="C455" s="70">
        <f ca="1">IFERROR(__xludf.DUMMYFUNCTION("""COMPUTED_VALUE"""),1)</f>
        <v>1</v>
      </c>
      <c r="D455" s="70">
        <f ca="1">IFERROR(__xludf.DUMMYFUNCTION("""COMPUTED_VALUE"""),360)</f>
        <v>360</v>
      </c>
      <c r="E455" s="70">
        <f ca="1">IFERROR(__xludf.DUMMYFUNCTION("""COMPUTED_VALUE"""),181)</f>
        <v>181</v>
      </c>
      <c r="F455" s="70">
        <f ca="1">IFERROR(__xludf.DUMMYFUNCTION("""COMPUTED_VALUE"""),46)</f>
        <v>46</v>
      </c>
      <c r="G455" s="70">
        <f ca="1">IFERROR(__xludf.DUMMYFUNCTION("""COMPUTED_VALUE"""),69)</f>
        <v>69</v>
      </c>
      <c r="H455" s="70">
        <f ca="1">IFERROR(__xludf.DUMMYFUNCTION("""COMPUTED_VALUE"""),1)</f>
        <v>1</v>
      </c>
      <c r="I455" s="70">
        <f ca="1">IFERROR(__xludf.DUMMYFUNCTION("""COMPUTED_VALUE"""),4)</f>
        <v>4</v>
      </c>
      <c r="J455" s="70">
        <f ca="1">IFERROR(__xludf.DUMMYFUNCTION("""COMPUTED_VALUE"""),181)</f>
        <v>181</v>
      </c>
      <c r="K455" s="70">
        <f ca="1">IFERROR(__xludf.DUMMYFUNCTION("""COMPUTED_VALUE"""),13)</f>
        <v>13</v>
      </c>
      <c r="L455" s="70">
        <f ca="1">IFERROR(__xludf.DUMMYFUNCTION("""COMPUTED_VALUE"""),8)</f>
        <v>8</v>
      </c>
      <c r="M455" s="70">
        <f ca="1">IFERROR(__xludf.DUMMYFUNCTION("""COMPUTED_VALUE"""),40)</f>
        <v>40</v>
      </c>
      <c r="N455" s="72"/>
      <c r="O455" s="72"/>
      <c r="P455" s="72"/>
      <c r="Q455" s="72"/>
      <c r="R455" s="72"/>
      <c r="S455" s="72"/>
      <c r="T455" s="72"/>
      <c r="U455" s="72"/>
      <c r="V455" s="72"/>
      <c r="W455" s="72"/>
      <c r="X455" s="72"/>
      <c r="Y455" s="72"/>
      <c r="Z455" s="72"/>
    </row>
    <row r="456" spans="1:26" ht="13">
      <c r="A456" s="70">
        <f ca="1">IFERROR(__xludf.DUMMYFUNCTION("""COMPUTED_VALUE"""),4)</f>
        <v>4</v>
      </c>
      <c r="B456" s="71" t="str">
        <f ca="1">IFERROR(__xludf.DUMMYFUNCTION("""COMPUTED_VALUE"""),"I.E. CIUDADELA SUCRE")</f>
        <v>I.E. CIUDADELA SUCRE</v>
      </c>
      <c r="C456" s="70">
        <f ca="1">IFERROR(__xludf.DUMMYFUNCTION("""COMPUTED_VALUE"""),2)</f>
        <v>2</v>
      </c>
      <c r="D456" s="70" t="str">
        <f ca="1">IFERROR(__xludf.DUMMYFUNCTION("""COMPUTED_VALUE"""),"")</f>
        <v/>
      </c>
      <c r="E456" s="70">
        <f ca="1">IFERROR(__xludf.DUMMYFUNCTION("""COMPUTED_VALUE"""),190)</f>
        <v>190</v>
      </c>
      <c r="F456" s="70">
        <f ca="1">IFERROR(__xludf.DUMMYFUNCTION("""COMPUTED_VALUE"""),58)</f>
        <v>58</v>
      </c>
      <c r="G456" s="70">
        <f ca="1">IFERROR(__xludf.DUMMYFUNCTION("""COMPUTED_VALUE"""),81)</f>
        <v>81</v>
      </c>
      <c r="H456" s="70">
        <f ca="1">IFERROR(__xludf.DUMMYFUNCTION("""COMPUTED_VALUE"""),0)</f>
        <v>0</v>
      </c>
      <c r="I456" s="70">
        <f ca="1">IFERROR(__xludf.DUMMYFUNCTION("""COMPUTED_VALUE"""),10)</f>
        <v>10</v>
      </c>
      <c r="J456" s="70">
        <f ca="1">IFERROR(__xludf.DUMMYFUNCTION("""COMPUTED_VALUE"""),196)</f>
        <v>196</v>
      </c>
      <c r="K456" s="70">
        <f ca="1">IFERROR(__xludf.DUMMYFUNCTION("""COMPUTED_VALUE"""),30)</f>
        <v>30</v>
      </c>
      <c r="L456" s="70">
        <f ca="1">IFERROR(__xludf.DUMMYFUNCTION("""COMPUTED_VALUE"""),6)</f>
        <v>6</v>
      </c>
      <c r="M456" s="70">
        <f ca="1">IFERROR(__xludf.DUMMYFUNCTION("""COMPUTED_VALUE"""),11)</f>
        <v>11</v>
      </c>
      <c r="N456" s="72"/>
      <c r="O456" s="72"/>
      <c r="P456" s="72"/>
      <c r="Q456" s="72"/>
      <c r="R456" s="72"/>
      <c r="S456" s="72"/>
      <c r="T456" s="72"/>
      <c r="U456" s="72"/>
      <c r="V456" s="72"/>
      <c r="W456" s="72"/>
      <c r="X456" s="72"/>
      <c r="Y456" s="72"/>
      <c r="Z456" s="72"/>
    </row>
    <row r="457" spans="1:26" ht="13">
      <c r="A457" s="70">
        <f ca="1">IFERROR(__xludf.DUMMYFUNCTION("""COMPUTED_VALUE"""),4)</f>
        <v>4</v>
      </c>
      <c r="B457" s="71" t="str">
        <f ca="1">IFERROR(__xludf.DUMMYFUNCTION("""COMPUTED_VALUE"""),"I.E. CIUDADELA SUCRE")</f>
        <v>I.E. CIUDADELA SUCRE</v>
      </c>
      <c r="C457" s="70">
        <f ca="1">IFERROR(__xludf.DUMMYFUNCTION("""COMPUTED_VALUE"""),3)</f>
        <v>3</v>
      </c>
      <c r="D457" s="70" t="str">
        <f ca="1">IFERROR(__xludf.DUMMYFUNCTION("""COMPUTED_VALUE"""),"")</f>
        <v/>
      </c>
      <c r="E457" s="70">
        <f ca="1">IFERROR(__xludf.DUMMYFUNCTION("""COMPUTED_VALUE"""),188)</f>
        <v>188</v>
      </c>
      <c r="F457" s="70">
        <f ca="1">IFERROR(__xludf.DUMMYFUNCTION("""COMPUTED_VALUE"""),51)</f>
        <v>51</v>
      </c>
      <c r="G457" s="70">
        <f ca="1">IFERROR(__xludf.DUMMYFUNCTION("""COMPUTED_VALUE"""),86)</f>
        <v>86</v>
      </c>
      <c r="H457" s="70">
        <f ca="1">IFERROR(__xludf.DUMMYFUNCTION("""COMPUTED_VALUE"""),0)</f>
        <v>0</v>
      </c>
      <c r="I457" s="70">
        <f ca="1">IFERROR(__xludf.DUMMYFUNCTION("""COMPUTED_VALUE"""),4)</f>
        <v>4</v>
      </c>
      <c r="J457" s="70">
        <f ca="1">IFERROR(__xludf.DUMMYFUNCTION("""COMPUTED_VALUE"""),188)</f>
        <v>188</v>
      </c>
      <c r="K457" s="70">
        <f ca="1">IFERROR(__xludf.DUMMYFUNCTION("""COMPUTED_VALUE"""),15)</f>
        <v>15</v>
      </c>
      <c r="L457" s="70">
        <f ca="1">IFERROR(__xludf.DUMMYFUNCTION("""COMPUTED_VALUE"""),14)</f>
        <v>14</v>
      </c>
      <c r="M457" s="70">
        <f ca="1">IFERROR(__xludf.DUMMYFUNCTION("""COMPUTED_VALUE"""),18)</f>
        <v>18</v>
      </c>
      <c r="N457" s="72"/>
      <c r="O457" s="72"/>
      <c r="P457" s="72"/>
      <c r="Q457" s="72"/>
      <c r="R457" s="72"/>
      <c r="S457" s="72"/>
      <c r="T457" s="72"/>
      <c r="U457" s="72"/>
      <c r="V457" s="72"/>
      <c r="W457" s="72"/>
      <c r="X457" s="72"/>
      <c r="Y457" s="72"/>
      <c r="Z457" s="72"/>
    </row>
    <row r="458" spans="1:26" ht="13">
      <c r="A458" s="70">
        <f ca="1">IFERROR(__xludf.DUMMYFUNCTION("""COMPUTED_VALUE"""),4)</f>
        <v>4</v>
      </c>
      <c r="B458" s="71" t="str">
        <f ca="1">IFERROR(__xludf.DUMMYFUNCTION("""COMPUTED_VALUE"""),"I.E. CIUDADELA SUCRE")</f>
        <v>I.E. CIUDADELA SUCRE</v>
      </c>
      <c r="C458" s="70">
        <f ca="1">IFERROR(__xludf.DUMMYFUNCTION("""COMPUTED_VALUE"""),4)</f>
        <v>4</v>
      </c>
      <c r="D458" s="70">
        <f ca="1">IFERROR(__xludf.DUMMYFUNCTION("""COMPUTED_VALUE"""),794)</f>
        <v>794</v>
      </c>
      <c r="E458" s="70">
        <f ca="1">IFERROR(__xludf.DUMMYFUNCTION("""COMPUTED_VALUE"""),203)</f>
        <v>203</v>
      </c>
      <c r="F458" s="70">
        <f ca="1">IFERROR(__xludf.DUMMYFUNCTION("""COMPUTED_VALUE"""),47)</f>
        <v>47</v>
      </c>
      <c r="G458" s="70">
        <f ca="1">IFERROR(__xludf.DUMMYFUNCTION("""COMPUTED_VALUE"""),84)</f>
        <v>84</v>
      </c>
      <c r="H458" s="70">
        <f ca="1">IFERROR(__xludf.DUMMYFUNCTION("""COMPUTED_VALUE"""),2)</f>
        <v>2</v>
      </c>
      <c r="I458" s="70">
        <f ca="1">IFERROR(__xludf.DUMMYFUNCTION("""COMPUTED_VALUE"""),3)</f>
        <v>3</v>
      </c>
      <c r="J458" s="70">
        <f ca="1">IFERROR(__xludf.DUMMYFUNCTION("""COMPUTED_VALUE"""),203)</f>
        <v>203</v>
      </c>
      <c r="K458" s="70">
        <f ca="1">IFERROR(__xludf.DUMMYFUNCTION("""COMPUTED_VALUE"""),18)</f>
        <v>18</v>
      </c>
      <c r="L458" s="70">
        <f ca="1">IFERROR(__xludf.DUMMYFUNCTION("""COMPUTED_VALUE"""),14)</f>
        <v>14</v>
      </c>
      <c r="M458" s="70">
        <f ca="1">IFERROR(__xludf.DUMMYFUNCTION("""COMPUTED_VALUE"""),35)</f>
        <v>35</v>
      </c>
      <c r="N458" s="72"/>
      <c r="O458" s="72"/>
      <c r="P458" s="72"/>
      <c r="Q458" s="72"/>
      <c r="R458" s="72"/>
      <c r="S458" s="72"/>
      <c r="T458" s="72"/>
      <c r="U458" s="72"/>
      <c r="V458" s="72"/>
      <c r="W458" s="72"/>
      <c r="X458" s="72"/>
      <c r="Y458" s="72"/>
      <c r="Z458" s="72"/>
    </row>
    <row r="459" spans="1:26" ht="13">
      <c r="A459" s="70">
        <f ca="1">IFERROR(__xludf.DUMMYFUNCTION("""COMPUTED_VALUE"""),4)</f>
        <v>4</v>
      </c>
      <c r="B459" s="71" t="str">
        <f ca="1">IFERROR(__xludf.DUMMYFUNCTION("""COMPUTED_VALUE"""),"I.E. CIUDADELA SUCRE")</f>
        <v>I.E. CIUDADELA SUCRE</v>
      </c>
      <c r="C459" s="70">
        <f ca="1">IFERROR(__xludf.DUMMYFUNCTION("""COMPUTED_VALUE"""),5)</f>
        <v>5</v>
      </c>
      <c r="D459" s="70" t="str">
        <f ca="1">IFERROR(__xludf.DUMMYFUNCTION("""COMPUTED_VALUE"""),"")</f>
        <v/>
      </c>
      <c r="E459" s="70" t="str">
        <f ca="1">IFERROR(__xludf.DUMMYFUNCTION("""COMPUTED_VALUE"""),"")</f>
        <v/>
      </c>
      <c r="F459" s="70">
        <f ca="1">IFERROR(__xludf.DUMMYFUNCTION("""COMPUTED_VALUE"""),51)</f>
        <v>51</v>
      </c>
      <c r="G459" s="70">
        <f ca="1">IFERROR(__xludf.DUMMYFUNCTION("""COMPUTED_VALUE"""),85)</f>
        <v>85</v>
      </c>
      <c r="H459" s="70">
        <f ca="1">IFERROR(__xludf.DUMMYFUNCTION("""COMPUTED_VALUE"""),1)</f>
        <v>1</v>
      </c>
      <c r="I459" s="70">
        <f ca="1">IFERROR(__xludf.DUMMYFUNCTION("""COMPUTED_VALUE"""),3)</f>
        <v>3</v>
      </c>
      <c r="J459" s="70">
        <f ca="1">IFERROR(__xludf.DUMMYFUNCTION("""COMPUTED_VALUE"""),201)</f>
        <v>201</v>
      </c>
      <c r="K459" s="70">
        <f ca="1">IFERROR(__xludf.DUMMYFUNCTION("""COMPUTED_VALUE"""),18)</f>
        <v>18</v>
      </c>
      <c r="L459" s="70">
        <f ca="1">IFERROR(__xludf.DUMMYFUNCTION("""COMPUTED_VALUE"""),12)</f>
        <v>12</v>
      </c>
      <c r="M459" s="70">
        <f ca="1">IFERROR(__xludf.DUMMYFUNCTION("""COMPUTED_VALUE"""),31)</f>
        <v>31</v>
      </c>
      <c r="N459" s="72"/>
      <c r="O459" s="72"/>
      <c r="P459" s="72"/>
      <c r="Q459" s="72"/>
      <c r="R459" s="72"/>
      <c r="S459" s="72"/>
      <c r="T459" s="72"/>
      <c r="U459" s="72"/>
      <c r="V459" s="72"/>
      <c r="W459" s="72"/>
      <c r="X459" s="72"/>
      <c r="Y459" s="72"/>
      <c r="Z459" s="72"/>
    </row>
    <row r="460" spans="1:26" ht="13">
      <c r="A460" s="70">
        <f ca="1">IFERROR(__xludf.DUMMYFUNCTION("""COMPUTED_VALUE"""),4)</f>
        <v>4</v>
      </c>
      <c r="B460" s="71" t="str">
        <f ca="1">IFERROR(__xludf.DUMMYFUNCTION("""COMPUTED_VALUE"""),"I.E. CIUDADELA SUCRE")</f>
        <v>I.E. CIUDADELA SUCRE</v>
      </c>
      <c r="C460" s="70">
        <f ca="1">IFERROR(__xludf.DUMMYFUNCTION("""COMPUTED_VALUE"""),6)</f>
        <v>6</v>
      </c>
      <c r="D460" s="70" t="str">
        <f ca="1">IFERROR(__xludf.DUMMYFUNCTION("""COMPUTED_VALUE"""),"")</f>
        <v/>
      </c>
      <c r="E460" s="70">
        <f ca="1">IFERROR(__xludf.DUMMYFUNCTION("""COMPUTED_VALUE"""),200)</f>
        <v>200</v>
      </c>
      <c r="F460" s="70">
        <f ca="1">IFERROR(__xludf.DUMMYFUNCTION("""COMPUTED_VALUE"""),52)</f>
        <v>52</v>
      </c>
      <c r="G460" s="70">
        <f ca="1">IFERROR(__xludf.DUMMYFUNCTION("""COMPUTED_VALUE"""),81)</f>
        <v>81</v>
      </c>
      <c r="H460" s="70">
        <f ca="1">IFERROR(__xludf.DUMMYFUNCTION("""COMPUTED_VALUE"""),3)</f>
        <v>3</v>
      </c>
      <c r="I460" s="70">
        <f ca="1">IFERROR(__xludf.DUMMYFUNCTION("""COMPUTED_VALUE"""),3)</f>
        <v>3</v>
      </c>
      <c r="J460" s="70">
        <f ca="1">IFERROR(__xludf.DUMMYFUNCTION("""COMPUTED_VALUE"""),200)</f>
        <v>200</v>
      </c>
      <c r="K460" s="70">
        <f ca="1">IFERROR(__xludf.DUMMYFUNCTION("""COMPUTED_VALUE"""),17)</f>
        <v>17</v>
      </c>
      <c r="L460" s="70">
        <f ca="1">IFERROR(__xludf.DUMMYFUNCTION("""COMPUTED_VALUE"""),13)</f>
        <v>13</v>
      </c>
      <c r="M460" s="70">
        <f ca="1">IFERROR(__xludf.DUMMYFUNCTION("""COMPUTED_VALUE"""),31)</f>
        <v>31</v>
      </c>
      <c r="N460" s="72"/>
      <c r="O460" s="72"/>
      <c r="P460" s="72"/>
      <c r="Q460" s="72"/>
      <c r="R460" s="72"/>
      <c r="S460" s="72"/>
      <c r="T460" s="72"/>
      <c r="U460" s="72"/>
      <c r="V460" s="72"/>
      <c r="W460" s="72"/>
      <c r="X460" s="72"/>
      <c r="Y460" s="72"/>
      <c r="Z460" s="72"/>
    </row>
    <row r="461" spans="1:26" ht="13">
      <c r="A461" s="70">
        <f ca="1">IFERROR(__xludf.DUMMYFUNCTION("""COMPUTED_VALUE"""),4)</f>
        <v>4</v>
      </c>
      <c r="B461" s="71" t="str">
        <f ca="1">IFERROR(__xludf.DUMMYFUNCTION("""COMPUTED_VALUE"""),"I.E. CIUDADELA SUCRE")</f>
        <v>I.E. CIUDADELA SUCRE</v>
      </c>
      <c r="C461" s="70">
        <f ca="1">IFERROR(__xludf.DUMMYFUNCTION("""COMPUTED_VALUE"""),7)</f>
        <v>7</v>
      </c>
      <c r="D461" s="70">
        <f ca="1">IFERROR(__xludf.DUMMYFUNCTION("""COMPUTED_VALUE"""),360)</f>
        <v>360</v>
      </c>
      <c r="E461" s="70">
        <f ca="1">IFERROR(__xludf.DUMMYFUNCTION("""COMPUTED_VALUE"""),216)</f>
        <v>216</v>
      </c>
      <c r="F461" s="70">
        <f ca="1">IFERROR(__xludf.DUMMYFUNCTION("""COMPUTED_VALUE"""),64)</f>
        <v>64</v>
      </c>
      <c r="G461" s="70">
        <f ca="1">IFERROR(__xludf.DUMMYFUNCTION("""COMPUTED_VALUE"""),95)</f>
        <v>95</v>
      </c>
      <c r="H461" s="70">
        <f ca="1">IFERROR(__xludf.DUMMYFUNCTION("""COMPUTED_VALUE"""),0)</f>
        <v>0</v>
      </c>
      <c r="I461" s="70">
        <f ca="1">IFERROR(__xludf.DUMMYFUNCTION("""COMPUTED_VALUE"""),3)</f>
        <v>3</v>
      </c>
      <c r="J461" s="70">
        <f ca="1">IFERROR(__xludf.DUMMYFUNCTION("""COMPUTED_VALUE"""),216)</f>
        <v>216</v>
      </c>
      <c r="K461" s="70">
        <f ca="1">IFERROR(__xludf.DUMMYFUNCTION("""COMPUTED_VALUE"""),23)</f>
        <v>23</v>
      </c>
      <c r="L461" s="70">
        <f ca="1">IFERROR(__xludf.DUMMYFUNCTION("""COMPUTED_VALUE"""),8)</f>
        <v>8</v>
      </c>
      <c r="M461" s="70">
        <f ca="1">IFERROR(__xludf.DUMMYFUNCTION("""COMPUTED_VALUE"""),23)</f>
        <v>23</v>
      </c>
      <c r="N461" s="72"/>
      <c r="O461" s="72"/>
      <c r="P461" s="72"/>
      <c r="Q461" s="72"/>
      <c r="R461" s="72"/>
      <c r="S461" s="72"/>
      <c r="T461" s="72"/>
      <c r="U461" s="72"/>
      <c r="V461" s="72"/>
      <c r="W461" s="72"/>
      <c r="X461" s="72"/>
      <c r="Y461" s="72"/>
      <c r="Z461" s="72"/>
    </row>
    <row r="462" spans="1:26" ht="13">
      <c r="A462" s="70">
        <f ca="1">IFERROR(__xludf.DUMMYFUNCTION("""COMPUTED_VALUE"""),4)</f>
        <v>4</v>
      </c>
      <c r="B462" s="71" t="str">
        <f ca="1">IFERROR(__xludf.DUMMYFUNCTION("""COMPUTED_VALUE"""),"I.E. CIUDADELA SUCRE")</f>
        <v>I.E. CIUDADELA SUCRE</v>
      </c>
      <c r="C462" s="70">
        <f ca="1">IFERROR(__xludf.DUMMYFUNCTION("""COMPUTED_VALUE"""),8)</f>
        <v>8</v>
      </c>
      <c r="D462" s="70">
        <f ca="1">IFERROR(__xludf.DUMMYFUNCTION("""COMPUTED_VALUE"""),360)</f>
        <v>360</v>
      </c>
      <c r="E462" s="70">
        <f ca="1">IFERROR(__xludf.DUMMYFUNCTION("""COMPUTED_VALUE"""),201)</f>
        <v>201</v>
      </c>
      <c r="F462" s="70">
        <f ca="1">IFERROR(__xludf.DUMMYFUNCTION("""COMPUTED_VALUE"""),59)</f>
        <v>59</v>
      </c>
      <c r="G462" s="70">
        <f ca="1">IFERROR(__xludf.DUMMYFUNCTION("""COMPUTED_VALUE"""),98)</f>
        <v>98</v>
      </c>
      <c r="H462" s="70">
        <f ca="1">IFERROR(__xludf.DUMMYFUNCTION("""COMPUTED_VALUE"""),0)</f>
        <v>0</v>
      </c>
      <c r="I462" s="70">
        <f ca="1">IFERROR(__xludf.DUMMYFUNCTION("""COMPUTED_VALUE"""),4)</f>
        <v>4</v>
      </c>
      <c r="J462" s="70" t="str">
        <f ca="1">IFERROR(__xludf.DUMMYFUNCTION("""COMPUTED_VALUE"""),"")</f>
        <v/>
      </c>
      <c r="K462" s="70">
        <f ca="1">IFERROR(__xludf.DUMMYFUNCTION("""COMPUTED_VALUE"""),15)</f>
        <v>15</v>
      </c>
      <c r="L462" s="70">
        <f ca="1">IFERROR(__xludf.DUMMYFUNCTION("""COMPUTED_VALUE"""),9)</f>
        <v>9</v>
      </c>
      <c r="M462" s="70">
        <f ca="1">IFERROR(__xludf.DUMMYFUNCTION("""COMPUTED_VALUE"""),5)</f>
        <v>5</v>
      </c>
      <c r="N462" s="72"/>
      <c r="O462" s="72"/>
      <c r="P462" s="72"/>
      <c r="Q462" s="72"/>
      <c r="R462" s="72"/>
      <c r="S462" s="72"/>
      <c r="T462" s="72"/>
      <c r="U462" s="72"/>
      <c r="V462" s="72"/>
      <c r="W462" s="72"/>
      <c r="X462" s="72"/>
      <c r="Y462" s="72"/>
      <c r="Z462" s="72"/>
    </row>
    <row r="463" spans="1:26" ht="13">
      <c r="A463" s="70">
        <f ca="1">IFERROR(__xludf.DUMMYFUNCTION("""COMPUTED_VALUE"""),4)</f>
        <v>4</v>
      </c>
      <c r="B463" s="71" t="str">
        <f ca="1">IFERROR(__xludf.DUMMYFUNCTION("""COMPUTED_VALUE"""),"I.E. CIUDADELA SUCRE")</f>
        <v>I.E. CIUDADELA SUCRE</v>
      </c>
      <c r="C463" s="70">
        <f ca="1">IFERROR(__xludf.DUMMYFUNCTION("""COMPUTED_VALUE"""),9)</f>
        <v>9</v>
      </c>
      <c r="D463" s="70">
        <f ca="1">IFERROR(__xludf.DUMMYFUNCTION("""COMPUTED_VALUE"""),360)</f>
        <v>360</v>
      </c>
      <c r="E463" s="70">
        <f ca="1">IFERROR(__xludf.DUMMYFUNCTION("""COMPUTED_VALUE"""),219)</f>
        <v>219</v>
      </c>
      <c r="F463" s="70">
        <f ca="1">IFERROR(__xludf.DUMMYFUNCTION("""COMPUTED_VALUE"""),62)</f>
        <v>62</v>
      </c>
      <c r="G463" s="70">
        <f ca="1">IFERROR(__xludf.DUMMYFUNCTION("""COMPUTED_VALUE"""),88)</f>
        <v>88</v>
      </c>
      <c r="H463" s="70">
        <f ca="1">IFERROR(__xludf.DUMMYFUNCTION("""COMPUTED_VALUE"""),1)</f>
        <v>1</v>
      </c>
      <c r="I463" s="70">
        <f ca="1">IFERROR(__xludf.DUMMYFUNCTION("""COMPUTED_VALUE"""),8)</f>
        <v>8</v>
      </c>
      <c r="J463" s="70">
        <f ca="1">IFERROR(__xludf.DUMMYFUNCTION("""COMPUTED_VALUE"""),219)</f>
        <v>219</v>
      </c>
      <c r="K463" s="70">
        <f ca="1">IFERROR(__xludf.DUMMYFUNCTION("""COMPUTED_VALUE"""),22)</f>
        <v>22</v>
      </c>
      <c r="L463" s="70">
        <f ca="1">IFERROR(__xludf.DUMMYFUNCTION("""COMPUTED_VALUE"""),30)</f>
        <v>30</v>
      </c>
      <c r="M463" s="70">
        <f ca="1">IFERROR(__xludf.DUMMYFUNCTION("""COMPUTED_VALUE"""),8)</f>
        <v>8</v>
      </c>
      <c r="N463" s="72"/>
      <c r="O463" s="72"/>
      <c r="P463" s="72"/>
      <c r="Q463" s="72"/>
      <c r="R463" s="72"/>
      <c r="S463" s="72"/>
      <c r="T463" s="72"/>
      <c r="U463" s="72"/>
      <c r="V463" s="72"/>
      <c r="W463" s="72"/>
      <c r="X463" s="72"/>
      <c r="Y463" s="72"/>
      <c r="Z463" s="72"/>
    </row>
    <row r="464" spans="1:26" ht="13">
      <c r="A464" s="70">
        <f ca="1">IFERROR(__xludf.DUMMYFUNCTION("""COMPUTED_VALUE"""),4)</f>
        <v>4</v>
      </c>
      <c r="B464" s="71" t="str">
        <f ca="1">IFERROR(__xludf.DUMMYFUNCTION("""COMPUTED_VALUE"""),"I.E. CIUDADELA SUCRE")</f>
        <v>I.E. CIUDADELA SUCRE</v>
      </c>
      <c r="C464" s="70">
        <f ca="1">IFERROR(__xludf.DUMMYFUNCTION("""COMPUTED_VALUE"""),10)</f>
        <v>10</v>
      </c>
      <c r="D464" s="70">
        <f ca="1">IFERROR(__xludf.DUMMYFUNCTION("""COMPUTED_VALUE"""),360)</f>
        <v>360</v>
      </c>
      <c r="E464" s="70">
        <f ca="1">IFERROR(__xludf.DUMMYFUNCTION("""COMPUTED_VALUE"""),221)</f>
        <v>221</v>
      </c>
      <c r="F464" s="70">
        <f ca="1">IFERROR(__xludf.DUMMYFUNCTION("""COMPUTED_VALUE"""),58)</f>
        <v>58</v>
      </c>
      <c r="G464" s="70">
        <f ca="1">IFERROR(__xludf.DUMMYFUNCTION("""COMPUTED_VALUE"""),98)</f>
        <v>98</v>
      </c>
      <c r="H464" s="70">
        <f ca="1">IFERROR(__xludf.DUMMYFUNCTION("""COMPUTED_VALUE"""),2)</f>
        <v>2</v>
      </c>
      <c r="I464" s="70">
        <f ca="1">IFERROR(__xludf.DUMMYFUNCTION("""COMPUTED_VALUE"""),5)</f>
        <v>5</v>
      </c>
      <c r="J464" s="70">
        <f ca="1">IFERROR(__xludf.DUMMYFUNCTION("""COMPUTED_VALUE"""),220)</f>
        <v>220</v>
      </c>
      <c r="K464" s="70">
        <f ca="1">IFERROR(__xludf.DUMMYFUNCTION("""COMPUTED_VALUE"""),30)</f>
        <v>30</v>
      </c>
      <c r="L464" s="70">
        <f ca="1">IFERROR(__xludf.DUMMYFUNCTION("""COMPUTED_VALUE"""),10)</f>
        <v>10</v>
      </c>
      <c r="M464" s="70">
        <f ca="1">IFERROR(__xludf.DUMMYFUNCTION("""COMPUTED_VALUE"""),17)</f>
        <v>17</v>
      </c>
      <c r="N464" s="72"/>
      <c r="O464" s="72"/>
      <c r="P464" s="72"/>
      <c r="Q464" s="72"/>
      <c r="R464" s="72"/>
      <c r="S464" s="72"/>
      <c r="T464" s="72"/>
      <c r="U464" s="72"/>
      <c r="V464" s="72"/>
      <c r="W464" s="72"/>
      <c r="X464" s="72"/>
      <c r="Y464" s="72"/>
      <c r="Z464" s="72"/>
    </row>
    <row r="465" spans="1:26" ht="13">
      <c r="A465" s="70">
        <f ca="1">IFERROR(__xludf.DUMMYFUNCTION("""COMPUTED_VALUE"""),4)</f>
        <v>4</v>
      </c>
      <c r="B465" s="71" t="str">
        <f ca="1">IFERROR(__xludf.DUMMYFUNCTION("""COMPUTED_VALUE"""),"I.E. CIUDADELA SUCRE")</f>
        <v>I.E. CIUDADELA SUCRE</v>
      </c>
      <c r="C465" s="70">
        <f ca="1">IFERROR(__xludf.DUMMYFUNCTION("""COMPUTED_VALUE"""),11)</f>
        <v>11</v>
      </c>
      <c r="D465" s="70">
        <f ca="1">IFERROR(__xludf.DUMMYFUNCTION("""COMPUTED_VALUE"""),360)</f>
        <v>360</v>
      </c>
      <c r="E465" s="70">
        <f ca="1">IFERROR(__xludf.DUMMYFUNCTION("""COMPUTED_VALUE"""),205)</f>
        <v>205</v>
      </c>
      <c r="F465" s="70">
        <f ca="1">IFERROR(__xludf.DUMMYFUNCTION("""COMPUTED_VALUE"""),62)</f>
        <v>62</v>
      </c>
      <c r="G465" s="70">
        <f ca="1">IFERROR(__xludf.DUMMYFUNCTION("""COMPUTED_VALUE"""),99)</f>
        <v>99</v>
      </c>
      <c r="H465" s="70">
        <f ca="1">IFERROR(__xludf.DUMMYFUNCTION("""COMPUTED_VALUE"""),0)</f>
        <v>0</v>
      </c>
      <c r="I465" s="70">
        <f ca="1">IFERROR(__xludf.DUMMYFUNCTION("""COMPUTED_VALUE"""),4)</f>
        <v>4</v>
      </c>
      <c r="J465" s="70">
        <f ca="1">IFERROR(__xludf.DUMMYFUNCTION("""COMPUTED_VALUE"""),205)</f>
        <v>205</v>
      </c>
      <c r="K465" s="70">
        <f ca="1">IFERROR(__xludf.DUMMYFUNCTION("""COMPUTED_VALUE"""),29)</f>
        <v>29</v>
      </c>
      <c r="L465" s="70">
        <f ca="1">IFERROR(__xludf.DUMMYFUNCTION("""COMPUTED_VALUE"""),8)</f>
        <v>8</v>
      </c>
      <c r="M465" s="70">
        <f ca="1">IFERROR(__xludf.DUMMYFUNCTION("""COMPUTED_VALUE"""),3)</f>
        <v>3</v>
      </c>
      <c r="N465" s="72"/>
      <c r="O465" s="72"/>
      <c r="P465" s="72"/>
      <c r="Q465" s="72"/>
      <c r="R465" s="72"/>
      <c r="S465" s="72"/>
      <c r="T465" s="72"/>
      <c r="U465" s="72"/>
      <c r="V465" s="72"/>
      <c r="W465" s="72"/>
      <c r="X465" s="72"/>
      <c r="Y465" s="72"/>
      <c r="Z465" s="72"/>
    </row>
    <row r="466" spans="1:26" ht="13">
      <c r="A466" s="70">
        <f ca="1">IFERROR(__xludf.DUMMYFUNCTION("""COMPUTED_VALUE"""),4)</f>
        <v>4</v>
      </c>
      <c r="B466" s="71" t="str">
        <f ca="1">IFERROR(__xludf.DUMMYFUNCTION("""COMPUTED_VALUE"""),"I.E. CIUDADELA SUCRE")</f>
        <v>I.E. CIUDADELA SUCRE</v>
      </c>
      <c r="C466" s="70">
        <f ca="1">IFERROR(__xludf.DUMMYFUNCTION("""COMPUTED_VALUE"""),12)</f>
        <v>12</v>
      </c>
      <c r="D466" s="70">
        <f ca="1">IFERROR(__xludf.DUMMYFUNCTION("""COMPUTED_VALUE"""),360)</f>
        <v>360</v>
      </c>
      <c r="E466" s="70">
        <f ca="1">IFERROR(__xludf.DUMMYFUNCTION("""COMPUTED_VALUE"""),223)</f>
        <v>223</v>
      </c>
      <c r="F466" s="70">
        <f ca="1">IFERROR(__xludf.DUMMYFUNCTION("""COMPUTED_VALUE"""),62)</f>
        <v>62</v>
      </c>
      <c r="G466" s="70">
        <f ca="1">IFERROR(__xludf.DUMMYFUNCTION("""COMPUTED_VALUE"""),2)</f>
        <v>2</v>
      </c>
      <c r="H466" s="70">
        <f ca="1">IFERROR(__xludf.DUMMYFUNCTION("""COMPUTED_VALUE"""),0)</f>
        <v>0</v>
      </c>
      <c r="I466" s="70">
        <f ca="1">IFERROR(__xludf.DUMMYFUNCTION("""COMPUTED_VALUE"""),10)</f>
        <v>10</v>
      </c>
      <c r="J466" s="70">
        <f ca="1">IFERROR(__xludf.DUMMYFUNCTION("""COMPUTED_VALUE"""),129)</f>
        <v>129</v>
      </c>
      <c r="K466" s="70">
        <f ca="1">IFERROR(__xludf.DUMMYFUNCTION("""COMPUTED_VALUE"""),12)</f>
        <v>12</v>
      </c>
      <c r="L466" s="70">
        <f ca="1">IFERROR(__xludf.DUMMYFUNCTION("""COMPUTED_VALUE"""),19)</f>
        <v>19</v>
      </c>
      <c r="M466" s="70">
        <f ca="1">IFERROR(__xludf.DUMMYFUNCTION("""COMPUTED_VALUE"""),24)</f>
        <v>24</v>
      </c>
      <c r="N466" s="72"/>
      <c r="O466" s="72"/>
      <c r="P466" s="72"/>
      <c r="Q466" s="72"/>
      <c r="R466" s="72"/>
      <c r="S466" s="72"/>
      <c r="T466" s="72"/>
      <c r="U466" s="72"/>
      <c r="V466" s="72"/>
      <c r="W466" s="72"/>
      <c r="X466" s="72"/>
      <c r="Y466" s="72"/>
      <c r="Z466" s="72"/>
    </row>
    <row r="467" spans="1:26" ht="13">
      <c r="A467" s="70">
        <f ca="1">IFERROR(__xludf.DUMMYFUNCTION("""COMPUTED_VALUE"""),4)</f>
        <v>4</v>
      </c>
      <c r="B467" s="71" t="str">
        <f ca="1">IFERROR(__xludf.DUMMYFUNCTION("""COMPUTED_VALUE"""),"I.E. CIUDADELA SUCRE")</f>
        <v>I.E. CIUDADELA SUCRE</v>
      </c>
      <c r="C467" s="70">
        <f ca="1">IFERROR(__xludf.DUMMYFUNCTION("""COMPUTED_VALUE"""),13)</f>
        <v>13</v>
      </c>
      <c r="D467" s="70">
        <f ca="1">IFERROR(__xludf.DUMMYFUNCTION("""COMPUTED_VALUE"""),359)</f>
        <v>359</v>
      </c>
      <c r="E467" s="70">
        <f ca="1">IFERROR(__xludf.DUMMYFUNCTION("""COMPUTED_VALUE"""),216)</f>
        <v>216</v>
      </c>
      <c r="F467" s="70">
        <f ca="1">IFERROR(__xludf.DUMMYFUNCTION("""COMPUTED_VALUE"""),64)</f>
        <v>64</v>
      </c>
      <c r="G467" s="70">
        <f ca="1">IFERROR(__xludf.DUMMYFUNCTION("""COMPUTED_VALUE"""),90)</f>
        <v>90</v>
      </c>
      <c r="H467" s="70">
        <f ca="1">IFERROR(__xludf.DUMMYFUNCTION("""COMPUTED_VALUE"""),1)</f>
        <v>1</v>
      </c>
      <c r="I467" s="70">
        <f ca="1">IFERROR(__xludf.DUMMYFUNCTION("""COMPUTED_VALUE"""),6)</f>
        <v>6</v>
      </c>
      <c r="J467" s="70">
        <f ca="1">IFERROR(__xludf.DUMMYFUNCTION("""COMPUTED_VALUE"""),215)</f>
        <v>215</v>
      </c>
      <c r="K467" s="70">
        <f ca="1">IFERROR(__xludf.DUMMYFUNCTION("""COMPUTED_VALUE"""),17)</f>
        <v>17</v>
      </c>
      <c r="L467" s="70">
        <f ca="1">IFERROR(__xludf.DUMMYFUNCTION("""COMPUTED_VALUE"""),26)</f>
        <v>26</v>
      </c>
      <c r="M467" s="70">
        <f ca="1">IFERROR(__xludf.DUMMYFUNCTION("""COMPUTED_VALUE"""),11)</f>
        <v>11</v>
      </c>
      <c r="N467" s="72"/>
      <c r="O467" s="72"/>
      <c r="P467" s="72"/>
      <c r="Q467" s="72"/>
      <c r="R467" s="72"/>
      <c r="S467" s="72"/>
      <c r="T467" s="72"/>
      <c r="U467" s="72"/>
      <c r="V467" s="72"/>
      <c r="W467" s="72"/>
      <c r="X467" s="72"/>
      <c r="Y467" s="72"/>
      <c r="Z467" s="72"/>
    </row>
    <row r="468" spans="1:26" ht="13">
      <c r="A468" s="70">
        <f ca="1">IFERROR(__xludf.DUMMYFUNCTION("""COMPUTED_VALUE"""),4)</f>
        <v>4</v>
      </c>
      <c r="B468" s="71" t="str">
        <f ca="1">IFERROR(__xludf.DUMMYFUNCTION("""COMPUTED_VALUE"""),"I.E. CIUDADELA SUCRE")</f>
        <v>I.E. CIUDADELA SUCRE</v>
      </c>
      <c r="C468" s="70">
        <f ca="1">IFERROR(__xludf.DUMMYFUNCTION("""COMPUTED_VALUE"""),14)</f>
        <v>14</v>
      </c>
      <c r="D468" s="70" t="str">
        <f ca="1">IFERROR(__xludf.DUMMYFUNCTION("""COMPUTED_VALUE"""),"")</f>
        <v/>
      </c>
      <c r="E468" s="70">
        <f ca="1">IFERROR(__xludf.DUMMYFUNCTION("""COMPUTED_VALUE"""),164)</f>
        <v>164</v>
      </c>
      <c r="F468" s="70">
        <f ca="1">IFERROR(__xludf.DUMMYFUNCTION("""COMPUTED_VALUE"""),38)</f>
        <v>38</v>
      </c>
      <c r="G468" s="70">
        <f ca="1">IFERROR(__xludf.DUMMYFUNCTION("""COMPUTED_VALUE"""),72)</f>
        <v>72</v>
      </c>
      <c r="H468" s="70">
        <f ca="1">IFERROR(__xludf.DUMMYFUNCTION("""COMPUTED_VALUE"""),1)</f>
        <v>1</v>
      </c>
      <c r="I468" s="70">
        <f ca="1">IFERROR(__xludf.DUMMYFUNCTION("""COMPUTED_VALUE"""),9)</f>
        <v>9</v>
      </c>
      <c r="J468" s="70">
        <f ca="1">IFERROR(__xludf.DUMMYFUNCTION("""COMPUTED_VALUE"""),164)</f>
        <v>164</v>
      </c>
      <c r="K468" s="70">
        <f ca="1">IFERROR(__xludf.DUMMYFUNCTION("""COMPUTED_VALUE"""),24)</f>
        <v>24</v>
      </c>
      <c r="L468" s="70">
        <f ca="1">IFERROR(__xludf.DUMMYFUNCTION("""COMPUTED_VALUE"""),11)</f>
        <v>11</v>
      </c>
      <c r="M468" s="70">
        <f ca="1">IFERROR(__xludf.DUMMYFUNCTION("""COMPUTED_VALUE"""),9)</f>
        <v>9</v>
      </c>
      <c r="N468" s="72"/>
      <c r="O468" s="72"/>
      <c r="P468" s="72"/>
      <c r="Q468" s="72"/>
      <c r="R468" s="72"/>
      <c r="S468" s="72"/>
      <c r="T468" s="72"/>
      <c r="U468" s="72"/>
      <c r="V468" s="72"/>
      <c r="W468" s="72"/>
      <c r="X468" s="72"/>
      <c r="Y468" s="72"/>
      <c r="Z468" s="72"/>
    </row>
    <row r="469" spans="1:26" ht="13">
      <c r="A469" s="70">
        <f ca="1">IFERROR(__xludf.DUMMYFUNCTION("""COMPUTED_VALUE"""),4)</f>
        <v>4</v>
      </c>
      <c r="B469" s="71" t="str">
        <f ca="1">IFERROR(__xludf.DUMMYFUNCTION("""COMPUTED_VALUE"""),"I.E. CIUDADELA SUCRE")</f>
        <v>I.E. CIUDADELA SUCRE</v>
      </c>
      <c r="C469" s="70">
        <f ca="1">IFERROR(__xludf.DUMMYFUNCTION("""COMPUTED_VALUE"""),15)</f>
        <v>15</v>
      </c>
      <c r="D469" s="70">
        <f ca="1">IFERROR(__xludf.DUMMYFUNCTION("""COMPUTED_VALUE"""),160)</f>
        <v>160</v>
      </c>
      <c r="E469" s="70">
        <f ca="1">IFERROR(__xludf.DUMMYFUNCTION("""COMPUTED_VALUE"""),202)</f>
        <v>202</v>
      </c>
      <c r="F469" s="70">
        <f ca="1">IFERROR(__xludf.DUMMYFUNCTION("""COMPUTED_VALUE"""),45)</f>
        <v>45</v>
      </c>
      <c r="G469" s="70">
        <f ca="1">IFERROR(__xludf.DUMMYFUNCTION("""COMPUTED_VALUE"""),87)</f>
        <v>87</v>
      </c>
      <c r="H469" s="70">
        <f ca="1">IFERROR(__xludf.DUMMYFUNCTION("""COMPUTED_VALUE"""),1)</f>
        <v>1</v>
      </c>
      <c r="I469" s="70">
        <f ca="1">IFERROR(__xludf.DUMMYFUNCTION("""COMPUTED_VALUE"""),12)</f>
        <v>12</v>
      </c>
      <c r="J469" s="70">
        <f ca="1">IFERROR(__xludf.DUMMYFUNCTION("""COMPUTED_VALUE"""),202)</f>
        <v>202</v>
      </c>
      <c r="K469" s="70">
        <f ca="1">IFERROR(__xludf.DUMMYFUNCTION("""COMPUTED_VALUE"""),31)</f>
        <v>31</v>
      </c>
      <c r="L469" s="70">
        <f ca="1">IFERROR(__xludf.DUMMYFUNCTION("""COMPUTED_VALUE"""),20)</f>
        <v>20</v>
      </c>
      <c r="M469" s="70">
        <f ca="1">IFERROR(__xludf.DUMMYFUNCTION("""COMPUTED_VALUE"""),6)</f>
        <v>6</v>
      </c>
      <c r="N469" s="72"/>
      <c r="O469" s="72"/>
      <c r="P469" s="72"/>
      <c r="Q469" s="72"/>
      <c r="R469" s="72"/>
      <c r="S469" s="72"/>
      <c r="T469" s="72"/>
      <c r="U469" s="72"/>
      <c r="V469" s="72"/>
      <c r="W469" s="72"/>
      <c r="X469" s="72"/>
      <c r="Y469" s="72"/>
      <c r="Z469" s="72"/>
    </row>
    <row r="470" spans="1:26" ht="13">
      <c r="A470" s="70">
        <f ca="1">IFERROR(__xludf.DUMMYFUNCTION("""COMPUTED_VALUE"""),4)</f>
        <v>4</v>
      </c>
      <c r="B470" s="71" t="str">
        <f ca="1">IFERROR(__xludf.DUMMYFUNCTION("""COMPUTED_VALUE"""),"I.E. CIUDADELA SUCRE")</f>
        <v>I.E. CIUDADELA SUCRE</v>
      </c>
      <c r="C470" s="70">
        <f ca="1">IFERROR(__xludf.DUMMYFUNCTION("""COMPUTED_VALUE"""),16)</f>
        <v>16</v>
      </c>
      <c r="D470" s="70">
        <f ca="1">IFERROR(__xludf.DUMMYFUNCTION("""COMPUTED_VALUE"""),360)</f>
        <v>360</v>
      </c>
      <c r="E470" s="70">
        <f ca="1">IFERROR(__xludf.DUMMYFUNCTION("""COMPUTED_VALUE"""),207)</f>
        <v>207</v>
      </c>
      <c r="F470" s="70">
        <f ca="1">IFERROR(__xludf.DUMMYFUNCTION("""COMPUTED_VALUE"""),58)</f>
        <v>58</v>
      </c>
      <c r="G470" s="70">
        <f ca="1">IFERROR(__xludf.DUMMYFUNCTION("""COMPUTED_VALUE"""),89)</f>
        <v>89</v>
      </c>
      <c r="H470" s="70">
        <f ca="1">IFERROR(__xludf.DUMMYFUNCTION("""COMPUTED_VALUE"""),0)</f>
        <v>0</v>
      </c>
      <c r="I470" s="70">
        <f ca="1">IFERROR(__xludf.DUMMYFUNCTION("""COMPUTED_VALUE"""),10)</f>
        <v>10</v>
      </c>
      <c r="J470" s="70">
        <f ca="1">IFERROR(__xludf.DUMMYFUNCTION("""COMPUTED_VALUE"""),204)</f>
        <v>204</v>
      </c>
      <c r="K470" s="70">
        <f ca="1">IFERROR(__xludf.DUMMYFUNCTION("""COMPUTED_VALUE"""),30)</f>
        <v>30</v>
      </c>
      <c r="L470" s="70">
        <f ca="1">IFERROR(__xludf.DUMMYFUNCTION("""COMPUTED_VALUE"""),6)</f>
        <v>6</v>
      </c>
      <c r="M470" s="70">
        <f ca="1">IFERROR(__xludf.DUMMYFUNCTION("""COMPUTED_VALUE"""),11)</f>
        <v>11</v>
      </c>
      <c r="N470" s="72"/>
      <c r="O470" s="72"/>
      <c r="P470" s="72"/>
      <c r="Q470" s="72"/>
      <c r="R470" s="72"/>
      <c r="S470" s="72"/>
      <c r="T470" s="72"/>
      <c r="U470" s="72"/>
      <c r="V470" s="72"/>
      <c r="W470" s="72"/>
      <c r="X470" s="72"/>
      <c r="Y470" s="72"/>
      <c r="Z470" s="72"/>
    </row>
    <row r="471" spans="1:26" ht="13">
      <c r="A471" s="70">
        <f ca="1">IFERROR(__xludf.DUMMYFUNCTION("""COMPUTED_VALUE"""),4)</f>
        <v>4</v>
      </c>
      <c r="B471" s="71" t="str">
        <f ca="1">IFERROR(__xludf.DUMMYFUNCTION("""COMPUTED_VALUE"""),"I.E. CIUDADELA SUCRE")</f>
        <v>I.E. CIUDADELA SUCRE</v>
      </c>
      <c r="C471" s="70">
        <f ca="1">IFERROR(__xludf.DUMMYFUNCTION("""COMPUTED_VALUE"""),17)</f>
        <v>17</v>
      </c>
      <c r="D471" s="70">
        <f ca="1">IFERROR(__xludf.DUMMYFUNCTION("""COMPUTED_VALUE"""),360)</f>
        <v>360</v>
      </c>
      <c r="E471" s="70">
        <f ca="1">IFERROR(__xludf.DUMMYFUNCTION("""COMPUTED_VALUE"""),133)</f>
        <v>133</v>
      </c>
      <c r="F471" s="70">
        <f ca="1">IFERROR(__xludf.DUMMYFUNCTION("""COMPUTED_VALUE"""),42)</f>
        <v>42</v>
      </c>
      <c r="G471" s="70">
        <f ca="1">IFERROR(__xludf.DUMMYFUNCTION("""COMPUTED_VALUE"""),49)</f>
        <v>49</v>
      </c>
      <c r="H471" s="70">
        <f ca="1">IFERROR(__xludf.DUMMYFUNCTION("""COMPUTED_VALUE"""),0)</f>
        <v>0</v>
      </c>
      <c r="I471" s="70">
        <f ca="1">IFERROR(__xludf.DUMMYFUNCTION("""COMPUTED_VALUE"""),6)</f>
        <v>6</v>
      </c>
      <c r="J471" s="70">
        <f ca="1">IFERROR(__xludf.DUMMYFUNCTION("""COMPUTED_VALUE"""),133)</f>
        <v>133</v>
      </c>
      <c r="K471" s="70">
        <f ca="1">IFERROR(__xludf.DUMMYFUNCTION("""COMPUTED_VALUE"""),23)</f>
        <v>23</v>
      </c>
      <c r="L471" s="70">
        <f ca="1">IFERROR(__xludf.DUMMYFUNCTION("""COMPUTED_VALUE"""),9)</f>
        <v>9</v>
      </c>
      <c r="M471" s="70">
        <f ca="1">IFERROR(__xludf.DUMMYFUNCTION("""COMPUTED_VALUE"""),4)</f>
        <v>4</v>
      </c>
      <c r="N471" s="72"/>
      <c r="O471" s="72"/>
      <c r="P471" s="72"/>
      <c r="Q471" s="72"/>
      <c r="R471" s="72"/>
      <c r="S471" s="72"/>
      <c r="T471" s="72"/>
      <c r="U471" s="72"/>
      <c r="V471" s="72"/>
      <c r="W471" s="72"/>
      <c r="X471" s="72"/>
      <c r="Y471" s="72"/>
      <c r="Z471" s="72"/>
    </row>
    <row r="472" spans="1:26" ht="13">
      <c r="A472" s="70">
        <f ca="1">IFERROR(__xludf.DUMMYFUNCTION("""COMPUTED_VALUE"""),4)</f>
        <v>4</v>
      </c>
      <c r="B472" s="71" t="str">
        <f ca="1">IFERROR(__xludf.DUMMYFUNCTION("""COMPUTED_VALUE"""),"I.E. CIUDADELA SUCRE")</f>
        <v>I.E. CIUDADELA SUCRE</v>
      </c>
      <c r="C472" s="70">
        <f ca="1">IFERROR(__xludf.DUMMYFUNCTION("""COMPUTED_VALUE"""),18)</f>
        <v>18</v>
      </c>
      <c r="D472" s="70">
        <f ca="1">IFERROR(__xludf.DUMMYFUNCTION("""COMPUTED_VALUE"""),360)</f>
        <v>360</v>
      </c>
      <c r="E472" s="70">
        <f ca="1">IFERROR(__xludf.DUMMYFUNCTION("""COMPUTED_VALUE"""),209)</f>
        <v>209</v>
      </c>
      <c r="F472" s="70">
        <f ca="1">IFERROR(__xludf.DUMMYFUNCTION("""COMPUTED_VALUE"""),67)</f>
        <v>67</v>
      </c>
      <c r="G472" s="70">
        <f ca="1">IFERROR(__xludf.DUMMYFUNCTION("""COMPUTED_VALUE"""),83)</f>
        <v>83</v>
      </c>
      <c r="H472" s="70">
        <f ca="1">IFERROR(__xludf.DUMMYFUNCTION("""COMPUTED_VALUE"""),1)</f>
        <v>1</v>
      </c>
      <c r="I472" s="70">
        <f ca="1">IFERROR(__xludf.DUMMYFUNCTION("""COMPUTED_VALUE"""),10)</f>
        <v>10</v>
      </c>
      <c r="J472" s="70" t="str">
        <f ca="1">IFERROR(__xludf.DUMMYFUNCTION("""COMPUTED_VALUE"""),"")</f>
        <v/>
      </c>
      <c r="K472" s="70">
        <f ca="1">IFERROR(__xludf.DUMMYFUNCTION("""COMPUTED_VALUE"""),27)</f>
        <v>27</v>
      </c>
      <c r="L472" s="70">
        <f ca="1">IFERROR(__xludf.DUMMYFUNCTION("""COMPUTED_VALUE"""),12)</f>
        <v>12</v>
      </c>
      <c r="M472" s="70">
        <f ca="1">IFERROR(__xludf.DUMMYFUNCTION("""COMPUTED_VALUE"""),3)</f>
        <v>3</v>
      </c>
      <c r="N472" s="72"/>
      <c r="O472" s="72"/>
      <c r="P472" s="72"/>
      <c r="Q472" s="72"/>
      <c r="R472" s="72"/>
      <c r="S472" s="72"/>
      <c r="T472" s="72"/>
      <c r="U472" s="72"/>
      <c r="V472" s="72"/>
      <c r="W472" s="72"/>
      <c r="X472" s="72"/>
      <c r="Y472" s="72"/>
      <c r="Z472" s="72"/>
    </row>
    <row r="473" spans="1:26" ht="13">
      <c r="A473" s="70">
        <f ca="1">IFERROR(__xludf.DUMMYFUNCTION("""COMPUTED_VALUE"""),4)</f>
        <v>4</v>
      </c>
      <c r="B473" s="71" t="str">
        <f ca="1">IFERROR(__xludf.DUMMYFUNCTION("""COMPUTED_VALUE"""),"I.E. CIUDADELA SUCRE")</f>
        <v>I.E. CIUDADELA SUCRE</v>
      </c>
      <c r="C473" s="70">
        <f ca="1">IFERROR(__xludf.DUMMYFUNCTION("""COMPUTED_VALUE"""),19)</f>
        <v>19</v>
      </c>
      <c r="D473" s="70">
        <f ca="1">IFERROR(__xludf.DUMMYFUNCTION("""COMPUTED_VALUE"""),360)</f>
        <v>360</v>
      </c>
      <c r="E473" s="70">
        <f ca="1">IFERROR(__xludf.DUMMYFUNCTION("""COMPUTED_VALUE"""),240)</f>
        <v>240</v>
      </c>
      <c r="F473" s="70">
        <f ca="1">IFERROR(__xludf.DUMMYFUNCTION("""COMPUTED_VALUE"""),80)</f>
        <v>80</v>
      </c>
      <c r="G473" s="70">
        <f ca="1">IFERROR(__xludf.DUMMYFUNCTION("""COMPUTED_VALUE"""),89)</f>
        <v>89</v>
      </c>
      <c r="H473" s="70">
        <f ca="1">IFERROR(__xludf.DUMMYFUNCTION("""COMPUTED_VALUE"""),1)</f>
        <v>1</v>
      </c>
      <c r="I473" s="70">
        <f ca="1">IFERROR(__xludf.DUMMYFUNCTION("""COMPUTED_VALUE"""),0)</f>
        <v>0</v>
      </c>
      <c r="J473" s="70">
        <f ca="1">IFERROR(__xludf.DUMMYFUNCTION("""COMPUTED_VALUE"""),236)</f>
        <v>236</v>
      </c>
      <c r="K473" s="70">
        <f ca="1">IFERROR(__xludf.DUMMYFUNCTION("""COMPUTED_VALUE"""),43)</f>
        <v>43</v>
      </c>
      <c r="L473" s="70">
        <f ca="1">IFERROR(__xludf.DUMMYFUNCTION("""COMPUTED_VALUE"""),15)</f>
        <v>15</v>
      </c>
      <c r="M473" s="70">
        <f ca="1">IFERROR(__xludf.DUMMYFUNCTION("""COMPUTED_VALUE"""),3)</f>
        <v>3</v>
      </c>
      <c r="N473" s="72"/>
      <c r="O473" s="72"/>
      <c r="P473" s="72"/>
      <c r="Q473" s="72"/>
      <c r="R473" s="72"/>
      <c r="S473" s="72"/>
      <c r="T473" s="72"/>
      <c r="U473" s="72"/>
      <c r="V473" s="72"/>
      <c r="W473" s="72"/>
      <c r="X473" s="72"/>
      <c r="Y473" s="72"/>
      <c r="Z473" s="72"/>
    </row>
    <row r="474" spans="1:26" ht="13">
      <c r="A474" s="70">
        <f ca="1">IFERROR(__xludf.DUMMYFUNCTION("""COMPUTED_VALUE"""),4)</f>
        <v>4</v>
      </c>
      <c r="B474" s="71" t="str">
        <f ca="1">IFERROR(__xludf.DUMMYFUNCTION("""COMPUTED_VALUE"""),"I.E. CIUDADELA SUCRE")</f>
        <v>I.E. CIUDADELA SUCRE</v>
      </c>
      <c r="C474" s="70">
        <f ca="1">IFERROR(__xludf.DUMMYFUNCTION("""COMPUTED_VALUE"""),20)</f>
        <v>20</v>
      </c>
      <c r="D474" s="70">
        <f ca="1">IFERROR(__xludf.DUMMYFUNCTION("""COMPUTED_VALUE"""),360)</f>
        <v>360</v>
      </c>
      <c r="E474" s="70">
        <f ca="1">IFERROR(__xludf.DUMMYFUNCTION("""COMPUTED_VALUE"""),217)</f>
        <v>217</v>
      </c>
      <c r="F474" s="70">
        <f ca="1">IFERROR(__xludf.DUMMYFUNCTION("""COMPUTED_VALUE"""),61)</f>
        <v>61</v>
      </c>
      <c r="G474" s="70">
        <f ca="1">IFERROR(__xludf.DUMMYFUNCTION("""COMPUTED_VALUE"""),95)</f>
        <v>95</v>
      </c>
      <c r="H474" s="70">
        <f ca="1">IFERROR(__xludf.DUMMYFUNCTION("""COMPUTED_VALUE"""),0)</f>
        <v>0</v>
      </c>
      <c r="I474" s="70">
        <f ca="1">IFERROR(__xludf.DUMMYFUNCTION("""COMPUTED_VALUE"""),17)</f>
        <v>17</v>
      </c>
      <c r="J474" s="70">
        <f ca="1">IFERROR(__xludf.DUMMYFUNCTION("""COMPUTED_VALUE"""),215)</f>
        <v>215</v>
      </c>
      <c r="K474" s="70">
        <f ca="1">IFERROR(__xludf.DUMMYFUNCTION("""COMPUTED_VALUE"""),30)</f>
        <v>30</v>
      </c>
      <c r="L474" s="70">
        <f ca="1">IFERROR(__xludf.DUMMYFUNCTION("""COMPUTED_VALUE"""),8)</f>
        <v>8</v>
      </c>
      <c r="M474" s="70">
        <f ca="1">IFERROR(__xludf.DUMMYFUNCTION("""COMPUTED_VALUE"""),4)</f>
        <v>4</v>
      </c>
      <c r="N474" s="72"/>
      <c r="O474" s="72"/>
      <c r="P474" s="72"/>
      <c r="Q474" s="72"/>
      <c r="R474" s="72"/>
      <c r="S474" s="72"/>
      <c r="T474" s="72"/>
      <c r="U474" s="72"/>
      <c r="V474" s="72"/>
      <c r="W474" s="72"/>
      <c r="X474" s="72"/>
      <c r="Y474" s="72"/>
      <c r="Z474" s="72"/>
    </row>
    <row r="475" spans="1:26" ht="13">
      <c r="A475" s="70">
        <f ca="1">IFERROR(__xludf.DUMMYFUNCTION("""COMPUTED_VALUE"""),4)</f>
        <v>4</v>
      </c>
      <c r="B475" s="71" t="str">
        <f ca="1">IFERROR(__xludf.DUMMYFUNCTION("""COMPUTED_VALUE"""),"I.E. CIUDADELA SUCRE")</f>
        <v>I.E. CIUDADELA SUCRE</v>
      </c>
      <c r="C475" s="70">
        <f ca="1">IFERROR(__xludf.DUMMYFUNCTION("""COMPUTED_VALUE"""),21)</f>
        <v>21</v>
      </c>
      <c r="D475" s="70">
        <f ca="1">IFERROR(__xludf.DUMMYFUNCTION("""COMPUTED_VALUE"""),360)</f>
        <v>360</v>
      </c>
      <c r="E475" s="70">
        <f ca="1">IFERROR(__xludf.DUMMYFUNCTION("""COMPUTED_VALUE"""),144)</f>
        <v>144</v>
      </c>
      <c r="F475" s="70">
        <f ca="1">IFERROR(__xludf.DUMMYFUNCTION("""COMPUTED_VALUE"""),40)</f>
        <v>40</v>
      </c>
      <c r="G475" s="70">
        <f ca="1">IFERROR(__xludf.DUMMYFUNCTION("""COMPUTED_VALUE"""),75)</f>
        <v>75</v>
      </c>
      <c r="H475" s="70">
        <f ca="1">IFERROR(__xludf.DUMMYFUNCTION("""COMPUTED_VALUE"""),2)</f>
        <v>2</v>
      </c>
      <c r="I475" s="70">
        <f ca="1">IFERROR(__xludf.DUMMYFUNCTION("""COMPUTED_VALUE"""),2)</f>
        <v>2</v>
      </c>
      <c r="J475" s="70">
        <f ca="1">IFERROR(__xludf.DUMMYFUNCTION("""COMPUTED_VALUE"""),144)</f>
        <v>144</v>
      </c>
      <c r="K475" s="70">
        <f ca="1">IFERROR(__xludf.DUMMYFUNCTION("""COMPUTED_VALUE"""),12)</f>
        <v>12</v>
      </c>
      <c r="L475" s="70">
        <f ca="1">IFERROR(__xludf.DUMMYFUNCTION("""COMPUTED_VALUE"""),9)</f>
        <v>9</v>
      </c>
      <c r="M475" s="70">
        <f ca="1">IFERROR(__xludf.DUMMYFUNCTION("""COMPUTED_VALUE"""),4)</f>
        <v>4</v>
      </c>
      <c r="N475" s="72"/>
      <c r="O475" s="72"/>
      <c r="P475" s="72"/>
      <c r="Q475" s="72"/>
      <c r="R475" s="72"/>
      <c r="S475" s="72"/>
      <c r="T475" s="72"/>
      <c r="U475" s="72"/>
      <c r="V475" s="72"/>
      <c r="W475" s="72"/>
      <c r="X475" s="72"/>
      <c r="Y475" s="72"/>
      <c r="Z475" s="72"/>
    </row>
    <row r="476" spans="1:26" ht="13">
      <c r="A476" s="70">
        <f ca="1">IFERROR(__xludf.DUMMYFUNCTION("""COMPUTED_VALUE"""),4)</f>
        <v>4</v>
      </c>
      <c r="B476" s="71" t="str">
        <f ca="1">IFERROR(__xludf.DUMMYFUNCTION("""COMPUTED_VALUE"""),"I.E. CIUDADELA SUCRE")</f>
        <v>I.E. CIUDADELA SUCRE</v>
      </c>
      <c r="C476" s="70">
        <f ca="1">IFERROR(__xludf.DUMMYFUNCTION("""COMPUTED_VALUE"""),22)</f>
        <v>22</v>
      </c>
      <c r="D476" s="70">
        <f ca="1">IFERROR(__xludf.DUMMYFUNCTION("""COMPUTED_VALUE"""),360)</f>
        <v>360</v>
      </c>
      <c r="E476" s="70">
        <f ca="1">IFERROR(__xludf.DUMMYFUNCTION("""COMPUTED_VALUE"""),93)</f>
        <v>93</v>
      </c>
      <c r="F476" s="70">
        <f ca="1">IFERROR(__xludf.DUMMYFUNCTION("""COMPUTED_VALUE"""),14)</f>
        <v>14</v>
      </c>
      <c r="G476" s="70">
        <f ca="1">IFERROR(__xludf.DUMMYFUNCTION("""COMPUTED_VALUE"""),51)</f>
        <v>51</v>
      </c>
      <c r="H476" s="70">
        <f ca="1">IFERROR(__xludf.DUMMYFUNCTION("""COMPUTED_VALUE"""),0)</f>
        <v>0</v>
      </c>
      <c r="I476" s="70">
        <f ca="1">IFERROR(__xludf.DUMMYFUNCTION("""COMPUTED_VALUE"""),7)</f>
        <v>7</v>
      </c>
      <c r="J476" s="70">
        <f ca="1">IFERROR(__xludf.DUMMYFUNCTION("""COMPUTED_VALUE"""),93)</f>
        <v>93</v>
      </c>
      <c r="K476" s="70">
        <f ca="1">IFERROR(__xludf.DUMMYFUNCTION("""COMPUTED_VALUE"""),12)</f>
        <v>12</v>
      </c>
      <c r="L476" s="70">
        <f ca="1">IFERROR(__xludf.DUMMYFUNCTION("""COMPUTED_VALUE"""),5)</f>
        <v>5</v>
      </c>
      <c r="M476" s="70">
        <f ca="1">IFERROR(__xludf.DUMMYFUNCTION("""COMPUTED_VALUE"""),4)</f>
        <v>4</v>
      </c>
      <c r="N476" s="72"/>
      <c r="O476" s="72"/>
      <c r="P476" s="72"/>
      <c r="Q476" s="72"/>
      <c r="R476" s="72"/>
      <c r="S476" s="72"/>
      <c r="T476" s="72"/>
      <c r="U476" s="72"/>
      <c r="V476" s="72"/>
      <c r="W476" s="72"/>
      <c r="X476" s="72"/>
      <c r="Y476" s="72"/>
      <c r="Z476" s="72"/>
    </row>
    <row r="477" spans="1:26" ht="13">
      <c r="A477" s="70">
        <f ca="1">IFERROR(__xludf.DUMMYFUNCTION("""COMPUTED_VALUE"""),4)</f>
        <v>4</v>
      </c>
      <c r="B477" s="71" t="str">
        <f ca="1">IFERROR(__xludf.DUMMYFUNCTION("""COMPUTED_VALUE"""),"I.E. CIUDADELA SUCRE")</f>
        <v>I.E. CIUDADELA SUCRE</v>
      </c>
      <c r="C477" s="70">
        <f ca="1">IFERROR(__xludf.DUMMYFUNCTION("""COMPUTED_VALUE"""),23)</f>
        <v>23</v>
      </c>
      <c r="D477" s="70" t="str">
        <f ca="1">IFERROR(__xludf.DUMMYFUNCTION("""COMPUTED_VALUE"""),"")</f>
        <v/>
      </c>
      <c r="E477" s="70">
        <f ca="1">IFERROR(__xludf.DUMMYFUNCTION("""COMPUTED_VALUE"""),125)</f>
        <v>125</v>
      </c>
      <c r="F477" s="70">
        <f ca="1">IFERROR(__xludf.DUMMYFUNCTION("""COMPUTED_VALUE"""),32)</f>
        <v>32</v>
      </c>
      <c r="G477" s="70">
        <f ca="1">IFERROR(__xludf.DUMMYFUNCTION("""COMPUTED_VALUE"""),48)</f>
        <v>48</v>
      </c>
      <c r="H477" s="70">
        <f ca="1">IFERROR(__xludf.DUMMYFUNCTION("""COMPUTED_VALUE"""),1)</f>
        <v>1</v>
      </c>
      <c r="I477" s="70">
        <f ca="1">IFERROR(__xludf.DUMMYFUNCTION("""COMPUTED_VALUE"""),9)</f>
        <v>9</v>
      </c>
      <c r="J477" s="70">
        <f ca="1">IFERROR(__xludf.DUMMYFUNCTION("""COMPUTED_VALUE"""),125)</f>
        <v>125</v>
      </c>
      <c r="K477" s="70">
        <f ca="1">IFERROR(__xludf.DUMMYFUNCTION("""COMPUTED_VALUE"""),26)</f>
        <v>26</v>
      </c>
      <c r="L477" s="70">
        <f ca="1">IFERROR(__xludf.DUMMYFUNCTION("""COMPUTED_VALUE"""),8)</f>
        <v>8</v>
      </c>
      <c r="M477" s="70">
        <f ca="1">IFERROR(__xludf.DUMMYFUNCTION("""COMPUTED_VALUE"""),1)</f>
        <v>1</v>
      </c>
      <c r="N477" s="72"/>
      <c r="O477" s="72"/>
      <c r="P477" s="72"/>
      <c r="Q477" s="72"/>
      <c r="R477" s="72"/>
      <c r="S477" s="72"/>
      <c r="T477" s="72"/>
      <c r="U477" s="72"/>
      <c r="V477" s="72"/>
      <c r="W477" s="72"/>
      <c r="X477" s="72"/>
      <c r="Y477" s="72"/>
      <c r="Z477" s="72"/>
    </row>
    <row r="478" spans="1:26" ht="13">
      <c r="A478" s="70">
        <f ca="1">IFERROR(__xludf.DUMMYFUNCTION("""COMPUTED_VALUE"""),4)</f>
        <v>4</v>
      </c>
      <c r="B478" s="71" t="str">
        <f ca="1">IFERROR(__xludf.DUMMYFUNCTION("""COMPUTED_VALUE"""),"I.E. CIUDADELA SUCRE")</f>
        <v>I.E. CIUDADELA SUCRE</v>
      </c>
      <c r="C478" s="70">
        <f ca="1">IFERROR(__xludf.DUMMYFUNCTION("""COMPUTED_VALUE"""),24)</f>
        <v>24</v>
      </c>
      <c r="D478" s="70" t="str">
        <f ca="1">IFERROR(__xludf.DUMMYFUNCTION("""COMPUTED_VALUE"""),"")</f>
        <v/>
      </c>
      <c r="E478" s="70">
        <f ca="1">IFERROR(__xludf.DUMMYFUNCTION("""COMPUTED_VALUE"""),17)</f>
        <v>17</v>
      </c>
      <c r="F478" s="70">
        <f ca="1">IFERROR(__xludf.DUMMYFUNCTION("""COMPUTED_VALUE"""),8)</f>
        <v>8</v>
      </c>
      <c r="G478" s="70">
        <f ca="1">IFERROR(__xludf.DUMMYFUNCTION("""COMPUTED_VALUE"""),8)</f>
        <v>8</v>
      </c>
      <c r="H478" s="70">
        <f ca="1">IFERROR(__xludf.DUMMYFUNCTION("""COMPUTED_VALUE"""),1)</f>
        <v>1</v>
      </c>
      <c r="I478" s="70">
        <f ca="1">IFERROR(__xludf.DUMMYFUNCTION("""COMPUTED_VALUE"""),0)</f>
        <v>0</v>
      </c>
      <c r="J478" s="70">
        <f ca="1">IFERROR(__xludf.DUMMYFUNCTION("""COMPUTED_VALUE"""),17)</f>
        <v>17</v>
      </c>
      <c r="K478" s="70">
        <f ca="1">IFERROR(__xludf.DUMMYFUNCTION("""COMPUTED_VALUE"""),0)</f>
        <v>0</v>
      </c>
      <c r="L478" s="70">
        <f ca="1">IFERROR(__xludf.DUMMYFUNCTION("""COMPUTED_VALUE"""),0)</f>
        <v>0</v>
      </c>
      <c r="M478" s="70">
        <f ca="1">IFERROR(__xludf.DUMMYFUNCTION("""COMPUTED_VALUE"""),0)</f>
        <v>0</v>
      </c>
      <c r="N478" s="72"/>
      <c r="O478" s="72"/>
      <c r="P478" s="72"/>
      <c r="Q478" s="72"/>
      <c r="R478" s="72"/>
      <c r="S478" s="72"/>
      <c r="T478" s="72"/>
      <c r="U478" s="72"/>
      <c r="V478" s="72"/>
      <c r="W478" s="72"/>
      <c r="X478" s="72"/>
      <c r="Y478" s="72"/>
      <c r="Z478" s="72"/>
    </row>
    <row r="479" spans="1:26" ht="13">
      <c r="A479" s="70">
        <f ca="1">IFERROR(__xludf.DUMMYFUNCTION("""COMPUTED_VALUE"""),4)</f>
        <v>4</v>
      </c>
      <c r="B479" s="71" t="str">
        <f ca="1">IFERROR(__xludf.DUMMYFUNCTION("""COMPUTED_VALUE"""),"I.E. LA ISLA")</f>
        <v>I.E. LA ISLA</v>
      </c>
      <c r="C479" s="70">
        <f ca="1">IFERROR(__xludf.DUMMYFUNCTION("""COMPUTED_VALUE"""),1)</f>
        <v>1</v>
      </c>
      <c r="D479" s="70" t="str">
        <f ca="1">IFERROR(__xludf.DUMMYFUNCTION("""COMPUTED_VALUE"""),"")</f>
        <v/>
      </c>
      <c r="E479" s="70">
        <f ca="1">IFERROR(__xludf.DUMMYFUNCTION("""COMPUTED_VALUE"""),183)</f>
        <v>183</v>
      </c>
      <c r="F479" s="70">
        <f ca="1">IFERROR(__xludf.DUMMYFUNCTION("""COMPUTED_VALUE"""),45)</f>
        <v>45</v>
      </c>
      <c r="G479" s="70">
        <f ca="1">IFERROR(__xludf.DUMMYFUNCTION("""COMPUTED_VALUE"""),87)</f>
        <v>87</v>
      </c>
      <c r="H479" s="70">
        <f ca="1">IFERROR(__xludf.DUMMYFUNCTION("""COMPUTED_VALUE"""),2)</f>
        <v>2</v>
      </c>
      <c r="I479" s="70">
        <f ca="1">IFERROR(__xludf.DUMMYFUNCTION("""COMPUTED_VALUE"""),7)</f>
        <v>7</v>
      </c>
      <c r="J479" s="70">
        <f ca="1">IFERROR(__xludf.DUMMYFUNCTION("""COMPUTED_VALUE"""),183)</f>
        <v>183</v>
      </c>
      <c r="K479" s="70">
        <f ca="1">IFERROR(__xludf.DUMMYFUNCTION("""COMPUTED_VALUE"""),7)</f>
        <v>7</v>
      </c>
      <c r="L479" s="70">
        <f ca="1">IFERROR(__xludf.DUMMYFUNCTION("""COMPUTED_VALUE"""),8)</f>
        <v>8</v>
      </c>
      <c r="M479" s="70">
        <f ca="1">IFERROR(__xludf.DUMMYFUNCTION("""COMPUTED_VALUE"""),27)</f>
        <v>27</v>
      </c>
      <c r="N479" s="72"/>
      <c r="O479" s="72"/>
      <c r="P479" s="72"/>
      <c r="Q479" s="72"/>
      <c r="R479" s="72"/>
      <c r="S479" s="72"/>
      <c r="T479" s="72"/>
      <c r="U479" s="72"/>
      <c r="V479" s="72"/>
      <c r="W479" s="72"/>
      <c r="X479" s="72"/>
      <c r="Y479" s="72"/>
      <c r="Z479" s="72"/>
    </row>
    <row r="480" spans="1:26" ht="13">
      <c r="A480" s="70">
        <f ca="1">IFERROR(__xludf.DUMMYFUNCTION("""COMPUTED_VALUE"""),4)</f>
        <v>4</v>
      </c>
      <c r="B480" s="71" t="str">
        <f ca="1">IFERROR(__xludf.DUMMYFUNCTION("""COMPUTED_VALUE"""),"I.E. LA ISLA")</f>
        <v>I.E. LA ISLA</v>
      </c>
      <c r="C480" s="70">
        <f ca="1">IFERROR(__xludf.DUMMYFUNCTION("""COMPUTED_VALUE"""),2)</f>
        <v>2</v>
      </c>
      <c r="D480" s="70">
        <f ca="1">IFERROR(__xludf.DUMMYFUNCTION("""COMPUTED_VALUE"""),354)</f>
        <v>354</v>
      </c>
      <c r="E480" s="70">
        <f ca="1">IFERROR(__xludf.DUMMYFUNCTION("""COMPUTED_VALUE"""),185)</f>
        <v>185</v>
      </c>
      <c r="F480" s="70">
        <f ca="1">IFERROR(__xludf.DUMMYFUNCTION("""COMPUTED_VALUE"""),45)</f>
        <v>45</v>
      </c>
      <c r="G480" s="70">
        <f ca="1">IFERROR(__xludf.DUMMYFUNCTION("""COMPUTED_VALUE"""),90)</f>
        <v>90</v>
      </c>
      <c r="H480" s="70">
        <f ca="1">IFERROR(__xludf.DUMMYFUNCTION("""COMPUTED_VALUE"""),1)</f>
        <v>1</v>
      </c>
      <c r="I480" s="70">
        <f ca="1">IFERROR(__xludf.DUMMYFUNCTION("""COMPUTED_VALUE"""),8)</f>
        <v>8</v>
      </c>
      <c r="J480" s="70">
        <f ca="1">IFERROR(__xludf.DUMMYFUNCTION("""COMPUTED_VALUE"""),185)</f>
        <v>185</v>
      </c>
      <c r="K480" s="70">
        <f ca="1">IFERROR(__xludf.DUMMYFUNCTION("""COMPUTED_VALUE"""),14)</f>
        <v>14</v>
      </c>
      <c r="L480" s="70">
        <f ca="1">IFERROR(__xludf.DUMMYFUNCTION("""COMPUTED_VALUE"""),6)</f>
        <v>6</v>
      </c>
      <c r="M480" s="70">
        <f ca="1">IFERROR(__xludf.DUMMYFUNCTION("""COMPUTED_VALUE"""),21)</f>
        <v>21</v>
      </c>
      <c r="N480" s="72"/>
      <c r="O480" s="72"/>
      <c r="P480" s="72"/>
      <c r="Q480" s="72"/>
      <c r="R480" s="72"/>
      <c r="S480" s="72"/>
      <c r="T480" s="72"/>
      <c r="U480" s="72"/>
      <c r="V480" s="72"/>
      <c r="W480" s="72"/>
      <c r="X480" s="72"/>
      <c r="Y480" s="72"/>
      <c r="Z480" s="72"/>
    </row>
    <row r="481" spans="1:26" ht="13">
      <c r="A481" s="70">
        <f ca="1">IFERROR(__xludf.DUMMYFUNCTION("""COMPUTED_VALUE"""),4)</f>
        <v>4</v>
      </c>
      <c r="B481" s="71" t="str">
        <f ca="1">IFERROR(__xludf.DUMMYFUNCTION("""COMPUTED_VALUE"""),"I.E. LA ISLA")</f>
        <v>I.E. LA ISLA</v>
      </c>
      <c r="C481" s="70">
        <f ca="1">IFERROR(__xludf.DUMMYFUNCTION("""COMPUTED_VALUE"""),3)</f>
        <v>3</v>
      </c>
      <c r="D481" s="70">
        <f ca="1">IFERROR(__xludf.DUMMYFUNCTION("""COMPUTED_VALUE"""),191)</f>
        <v>191</v>
      </c>
      <c r="E481" s="70">
        <f ca="1">IFERROR(__xludf.DUMMYFUNCTION("""COMPUTED_VALUE"""),191)</f>
        <v>191</v>
      </c>
      <c r="F481" s="70">
        <f ca="1">IFERROR(__xludf.DUMMYFUNCTION("""COMPUTED_VALUE"""),54)</f>
        <v>54</v>
      </c>
      <c r="G481" s="70">
        <f ca="1">IFERROR(__xludf.DUMMYFUNCTION("""COMPUTED_VALUE"""),75)</f>
        <v>75</v>
      </c>
      <c r="H481" s="70">
        <f ca="1">IFERROR(__xludf.DUMMYFUNCTION("""COMPUTED_VALUE"""),0)</f>
        <v>0</v>
      </c>
      <c r="I481" s="70">
        <f ca="1">IFERROR(__xludf.DUMMYFUNCTION("""COMPUTED_VALUE"""),9)</f>
        <v>9</v>
      </c>
      <c r="J481" s="70">
        <f ca="1">IFERROR(__xludf.DUMMYFUNCTION("""COMPUTED_VALUE"""),191)</f>
        <v>191</v>
      </c>
      <c r="K481" s="70">
        <f ca="1">IFERROR(__xludf.DUMMYFUNCTION("""COMPUTED_VALUE"""),15)</f>
        <v>15</v>
      </c>
      <c r="L481" s="70">
        <f ca="1">IFERROR(__xludf.DUMMYFUNCTION("""COMPUTED_VALUE"""),13)</f>
        <v>13</v>
      </c>
      <c r="M481" s="70">
        <f ca="1">IFERROR(__xludf.DUMMYFUNCTION("""COMPUTED_VALUE"""),25)</f>
        <v>25</v>
      </c>
      <c r="N481" s="72"/>
      <c r="O481" s="72"/>
      <c r="P481" s="72"/>
      <c r="Q481" s="72"/>
      <c r="R481" s="72"/>
      <c r="S481" s="72"/>
      <c r="T481" s="72"/>
      <c r="U481" s="72"/>
      <c r="V481" s="72"/>
      <c r="W481" s="72"/>
      <c r="X481" s="72"/>
      <c r="Y481" s="72"/>
      <c r="Z481" s="72"/>
    </row>
    <row r="482" spans="1:26" ht="13">
      <c r="A482" s="70">
        <f ca="1">IFERROR(__xludf.DUMMYFUNCTION("""COMPUTED_VALUE"""),4)</f>
        <v>4</v>
      </c>
      <c r="B482" s="71" t="str">
        <f ca="1">IFERROR(__xludf.DUMMYFUNCTION("""COMPUTED_VALUE"""),"I.E. LA ISLA")</f>
        <v>I.E. LA ISLA</v>
      </c>
      <c r="C482" s="70">
        <f ca="1">IFERROR(__xludf.DUMMYFUNCTION("""COMPUTED_VALUE"""),4)</f>
        <v>4</v>
      </c>
      <c r="D482" s="70" t="str">
        <f ca="1">IFERROR(__xludf.DUMMYFUNCTION("""COMPUTED_VALUE"""),"")</f>
        <v/>
      </c>
      <c r="E482" s="70">
        <f ca="1">IFERROR(__xludf.DUMMYFUNCTION("""COMPUTED_VALUE"""),200)</f>
        <v>200</v>
      </c>
      <c r="F482" s="70">
        <f ca="1">IFERROR(__xludf.DUMMYFUNCTION("""COMPUTED_VALUE"""),42)</f>
        <v>42</v>
      </c>
      <c r="G482" s="70">
        <f ca="1">IFERROR(__xludf.DUMMYFUNCTION("""COMPUTED_VALUE"""),101)</f>
        <v>101</v>
      </c>
      <c r="H482" s="70">
        <f ca="1">IFERROR(__xludf.DUMMYFUNCTION("""COMPUTED_VALUE"""),1)</f>
        <v>1</v>
      </c>
      <c r="I482" s="70">
        <f ca="1">IFERROR(__xludf.DUMMYFUNCTION("""COMPUTED_VALUE"""),5)</f>
        <v>5</v>
      </c>
      <c r="J482" s="70">
        <f ca="1">IFERROR(__xludf.DUMMYFUNCTION("""COMPUTED_VALUE"""),199)</f>
        <v>199</v>
      </c>
      <c r="K482" s="70">
        <f ca="1">IFERROR(__xludf.DUMMYFUNCTION("""COMPUTED_VALUE"""),21)</f>
        <v>21</v>
      </c>
      <c r="L482" s="70">
        <f ca="1">IFERROR(__xludf.DUMMYFUNCTION("""COMPUTED_VALUE"""),9)</f>
        <v>9</v>
      </c>
      <c r="M482" s="70">
        <f ca="1">IFERROR(__xludf.DUMMYFUNCTION("""COMPUTED_VALUE"""),20)</f>
        <v>20</v>
      </c>
      <c r="N482" s="72"/>
      <c r="O482" s="72"/>
      <c r="P482" s="72"/>
      <c r="Q482" s="72"/>
      <c r="R482" s="72"/>
      <c r="S482" s="72"/>
      <c r="T482" s="72"/>
      <c r="U482" s="72"/>
      <c r="V482" s="72"/>
      <c r="W482" s="72"/>
      <c r="X482" s="72"/>
      <c r="Y482" s="72"/>
      <c r="Z482" s="72"/>
    </row>
    <row r="483" spans="1:26" ht="13">
      <c r="A483" s="70">
        <f ca="1">IFERROR(__xludf.DUMMYFUNCTION("""COMPUTED_VALUE"""),4)</f>
        <v>4</v>
      </c>
      <c r="B483" s="71" t="str">
        <f ca="1">IFERROR(__xludf.DUMMYFUNCTION("""COMPUTED_VALUE"""),"I.E. LA ISLA")</f>
        <v>I.E. LA ISLA</v>
      </c>
      <c r="C483" s="70">
        <f ca="1">IFERROR(__xludf.DUMMYFUNCTION("""COMPUTED_VALUE"""),5)</f>
        <v>5</v>
      </c>
      <c r="D483" s="70" t="str">
        <f ca="1">IFERROR(__xludf.DUMMYFUNCTION("""COMPUTED_VALUE"""),"")</f>
        <v/>
      </c>
      <c r="E483" s="70">
        <f ca="1">IFERROR(__xludf.DUMMYFUNCTION("""COMPUTED_VALUE"""),183)</f>
        <v>183</v>
      </c>
      <c r="F483" s="70">
        <f ca="1">IFERROR(__xludf.DUMMYFUNCTION("""COMPUTED_VALUE"""),43)</f>
        <v>43</v>
      </c>
      <c r="G483" s="70">
        <f ca="1">IFERROR(__xludf.DUMMYFUNCTION("""COMPUTED_VALUE"""),83)</f>
        <v>83</v>
      </c>
      <c r="H483" s="70">
        <f ca="1">IFERROR(__xludf.DUMMYFUNCTION("""COMPUTED_VALUE"""),0)</f>
        <v>0</v>
      </c>
      <c r="I483" s="70">
        <f ca="1">IFERROR(__xludf.DUMMYFUNCTION("""COMPUTED_VALUE"""),6)</f>
        <v>6</v>
      </c>
      <c r="J483" s="70">
        <f ca="1">IFERROR(__xludf.DUMMYFUNCTION("""COMPUTED_VALUE"""),182)</f>
        <v>182</v>
      </c>
      <c r="K483" s="70">
        <f ca="1">IFERROR(__xludf.DUMMYFUNCTION("""COMPUTED_VALUE"""),20)</f>
        <v>20</v>
      </c>
      <c r="L483" s="70">
        <f ca="1">IFERROR(__xludf.DUMMYFUNCTION("""COMPUTED_VALUE"""),17)</f>
        <v>17</v>
      </c>
      <c r="M483" s="70">
        <f ca="1">IFERROR(__xludf.DUMMYFUNCTION("""COMPUTED_VALUE"""),13)</f>
        <v>13</v>
      </c>
      <c r="N483" s="72"/>
      <c r="O483" s="72"/>
      <c r="P483" s="72"/>
      <c r="Q483" s="72"/>
      <c r="R483" s="72"/>
      <c r="S483" s="72"/>
      <c r="T483" s="72"/>
      <c r="U483" s="72"/>
      <c r="V483" s="72"/>
      <c r="W483" s="72"/>
      <c r="X483" s="72"/>
      <c r="Y483" s="72"/>
      <c r="Z483" s="72"/>
    </row>
    <row r="484" spans="1:26" ht="13">
      <c r="A484" s="70">
        <f ca="1">IFERROR(__xludf.DUMMYFUNCTION("""COMPUTED_VALUE"""),4)</f>
        <v>4</v>
      </c>
      <c r="B484" s="71" t="str">
        <f ca="1">IFERROR(__xludf.DUMMYFUNCTION("""COMPUTED_VALUE"""),"I.E. LA ISLA")</f>
        <v>I.E. LA ISLA</v>
      </c>
      <c r="C484" s="70">
        <f ca="1">IFERROR(__xludf.DUMMYFUNCTION("""COMPUTED_VALUE"""),6)</f>
        <v>6</v>
      </c>
      <c r="D484" s="70" t="str">
        <f ca="1">IFERROR(__xludf.DUMMYFUNCTION("""COMPUTED_VALUE"""),"")</f>
        <v/>
      </c>
      <c r="E484" s="70">
        <f ca="1">IFERROR(__xludf.DUMMYFUNCTION("""COMPUTED_VALUE"""),180)</f>
        <v>180</v>
      </c>
      <c r="F484" s="70">
        <f ca="1">IFERROR(__xludf.DUMMYFUNCTION("""COMPUTED_VALUE"""),45)</f>
        <v>45</v>
      </c>
      <c r="G484" s="70">
        <f ca="1">IFERROR(__xludf.DUMMYFUNCTION("""COMPUTED_VALUE"""),91)</f>
        <v>91</v>
      </c>
      <c r="H484" s="70">
        <f ca="1">IFERROR(__xludf.DUMMYFUNCTION("""COMPUTED_VALUE"""),0)</f>
        <v>0</v>
      </c>
      <c r="I484" s="70">
        <f ca="1">IFERROR(__xludf.DUMMYFUNCTION("""COMPUTED_VALUE"""),8)</f>
        <v>8</v>
      </c>
      <c r="J484" s="70">
        <f ca="1">IFERROR(__xludf.DUMMYFUNCTION("""COMPUTED_VALUE"""),180)</f>
        <v>180</v>
      </c>
      <c r="K484" s="70">
        <f ca="1">IFERROR(__xludf.DUMMYFUNCTION("""COMPUTED_VALUE"""),15)</f>
        <v>15</v>
      </c>
      <c r="L484" s="70">
        <f ca="1">IFERROR(__xludf.DUMMYFUNCTION("""COMPUTED_VALUE"""),8)</f>
        <v>8</v>
      </c>
      <c r="M484" s="70">
        <f ca="1">IFERROR(__xludf.DUMMYFUNCTION("""COMPUTED_VALUE"""),13)</f>
        <v>13</v>
      </c>
      <c r="N484" s="72"/>
      <c r="O484" s="72"/>
      <c r="P484" s="72"/>
      <c r="Q484" s="72"/>
      <c r="R484" s="72"/>
      <c r="S484" s="72"/>
      <c r="T484" s="72"/>
      <c r="U484" s="72"/>
      <c r="V484" s="72"/>
      <c r="W484" s="72"/>
      <c r="X484" s="72"/>
      <c r="Y484" s="72"/>
      <c r="Z484" s="72"/>
    </row>
    <row r="485" spans="1:26" ht="13">
      <c r="A485" s="70">
        <f ca="1">IFERROR(__xludf.DUMMYFUNCTION("""COMPUTED_VALUE"""),4)</f>
        <v>4</v>
      </c>
      <c r="B485" s="71" t="str">
        <f ca="1">IFERROR(__xludf.DUMMYFUNCTION("""COMPUTED_VALUE"""),"I.E. LA ISLA")</f>
        <v>I.E. LA ISLA</v>
      </c>
      <c r="C485" s="70">
        <f ca="1">IFERROR(__xludf.DUMMYFUNCTION("""COMPUTED_VALUE"""),7)</f>
        <v>7</v>
      </c>
      <c r="D485" s="70" t="str">
        <f ca="1">IFERROR(__xludf.DUMMYFUNCTION("""COMPUTED_VALUE"""),"")</f>
        <v/>
      </c>
      <c r="E485" s="70">
        <f ca="1">IFERROR(__xludf.DUMMYFUNCTION("""COMPUTED_VALUE"""),179)</f>
        <v>179</v>
      </c>
      <c r="F485" s="70">
        <f ca="1">IFERROR(__xludf.DUMMYFUNCTION("""COMPUTED_VALUE"""),40)</f>
        <v>40</v>
      </c>
      <c r="G485" s="70">
        <f ca="1">IFERROR(__xludf.DUMMYFUNCTION("""COMPUTED_VALUE"""),91)</f>
        <v>91</v>
      </c>
      <c r="H485" s="70">
        <f ca="1">IFERROR(__xludf.DUMMYFUNCTION("""COMPUTED_VALUE"""),0)</f>
        <v>0</v>
      </c>
      <c r="I485" s="70">
        <f ca="1">IFERROR(__xludf.DUMMYFUNCTION("""COMPUTED_VALUE"""),9)</f>
        <v>9</v>
      </c>
      <c r="J485" s="70">
        <f ca="1">IFERROR(__xludf.DUMMYFUNCTION("""COMPUTED_VALUE"""),179)</f>
        <v>179</v>
      </c>
      <c r="K485" s="70">
        <f ca="1">IFERROR(__xludf.DUMMYFUNCTION("""COMPUTED_VALUE"""),21)</f>
        <v>21</v>
      </c>
      <c r="L485" s="70">
        <f ca="1">IFERROR(__xludf.DUMMYFUNCTION("""COMPUTED_VALUE"""),6)</f>
        <v>6</v>
      </c>
      <c r="M485" s="70">
        <f ca="1">IFERROR(__xludf.DUMMYFUNCTION("""COMPUTED_VALUE"""),12)</f>
        <v>12</v>
      </c>
      <c r="N485" s="72"/>
      <c r="O485" s="72"/>
      <c r="P485" s="72"/>
      <c r="Q485" s="72"/>
      <c r="R485" s="72"/>
      <c r="S485" s="72"/>
      <c r="T485" s="72"/>
      <c r="U485" s="72"/>
      <c r="V485" s="72"/>
      <c r="W485" s="72"/>
      <c r="X485" s="72"/>
      <c r="Y485" s="72"/>
      <c r="Z485" s="72"/>
    </row>
    <row r="486" spans="1:26" ht="13">
      <c r="A486" s="70">
        <f ca="1">IFERROR(__xludf.DUMMYFUNCTION("""COMPUTED_VALUE"""),4)</f>
        <v>4</v>
      </c>
      <c r="B486" s="71" t="str">
        <f ca="1">IFERROR(__xludf.DUMMYFUNCTION("""COMPUTED_VALUE"""),"I.E. LA ISLA")</f>
        <v>I.E. LA ISLA</v>
      </c>
      <c r="C486" s="70">
        <f ca="1">IFERROR(__xludf.DUMMYFUNCTION("""COMPUTED_VALUE"""),8)</f>
        <v>8</v>
      </c>
      <c r="D486" s="70" t="str">
        <f ca="1">IFERROR(__xludf.DUMMYFUNCTION("""COMPUTED_VALUE"""),"")</f>
        <v/>
      </c>
      <c r="E486" s="70">
        <f ca="1">IFERROR(__xludf.DUMMYFUNCTION("""COMPUTED_VALUE"""),182)</f>
        <v>182</v>
      </c>
      <c r="F486" s="70">
        <f ca="1">IFERROR(__xludf.DUMMYFUNCTION("""COMPUTED_VALUE"""),47)</f>
        <v>47</v>
      </c>
      <c r="G486" s="70">
        <f ca="1">IFERROR(__xludf.DUMMYFUNCTION("""COMPUTED_VALUE"""),79)</f>
        <v>79</v>
      </c>
      <c r="H486" s="70">
        <f ca="1">IFERROR(__xludf.DUMMYFUNCTION("""COMPUTED_VALUE"""),0)</f>
        <v>0</v>
      </c>
      <c r="I486" s="70">
        <f ca="1">IFERROR(__xludf.DUMMYFUNCTION("""COMPUTED_VALUE"""),8)</f>
        <v>8</v>
      </c>
      <c r="J486" s="70">
        <f ca="1">IFERROR(__xludf.DUMMYFUNCTION("""COMPUTED_VALUE"""),182)</f>
        <v>182</v>
      </c>
      <c r="K486" s="70">
        <f ca="1">IFERROR(__xludf.DUMMYFUNCTION("""COMPUTED_VALUE"""),32)</f>
        <v>32</v>
      </c>
      <c r="L486" s="70">
        <f ca="1">IFERROR(__xludf.DUMMYFUNCTION("""COMPUTED_VALUE"""),11)</f>
        <v>11</v>
      </c>
      <c r="M486" s="70">
        <f ca="1">IFERROR(__xludf.DUMMYFUNCTION("""COMPUTED_VALUE"""),5)</f>
        <v>5</v>
      </c>
      <c r="N486" s="72"/>
      <c r="O486" s="72"/>
      <c r="P486" s="72"/>
      <c r="Q486" s="72"/>
      <c r="R486" s="72"/>
      <c r="S486" s="72"/>
      <c r="T486" s="72"/>
      <c r="U486" s="72"/>
      <c r="V486" s="72"/>
      <c r="W486" s="72"/>
      <c r="X486" s="72"/>
      <c r="Y486" s="72"/>
      <c r="Z486" s="72"/>
    </row>
    <row r="487" spans="1:26" ht="13">
      <c r="A487" s="70">
        <f ca="1">IFERROR(__xludf.DUMMYFUNCTION("""COMPUTED_VALUE"""),4)</f>
        <v>4</v>
      </c>
      <c r="B487" s="71" t="str">
        <f ca="1">IFERROR(__xludf.DUMMYFUNCTION("""COMPUTED_VALUE"""),"I.E. LA ISLA")</f>
        <v>I.E. LA ISLA</v>
      </c>
      <c r="C487" s="70">
        <f ca="1">IFERROR(__xludf.DUMMYFUNCTION("""COMPUTED_VALUE"""),9)</f>
        <v>9</v>
      </c>
      <c r="D487" s="70" t="str">
        <f ca="1">IFERROR(__xludf.DUMMYFUNCTION("""COMPUTED_VALUE"""),"")</f>
        <v/>
      </c>
      <c r="E487" s="70">
        <f ca="1">IFERROR(__xludf.DUMMYFUNCTION("""COMPUTED_VALUE"""),135)</f>
        <v>135</v>
      </c>
      <c r="F487" s="70">
        <f ca="1">IFERROR(__xludf.DUMMYFUNCTION("""COMPUTED_VALUE"""),31)</f>
        <v>31</v>
      </c>
      <c r="G487" s="70">
        <f ca="1">IFERROR(__xludf.DUMMYFUNCTION("""COMPUTED_VALUE"""),58)</f>
        <v>58</v>
      </c>
      <c r="H487" s="70">
        <f ca="1">IFERROR(__xludf.DUMMYFUNCTION("""COMPUTED_VALUE"""),1)</f>
        <v>1</v>
      </c>
      <c r="I487" s="70">
        <f ca="1">IFERROR(__xludf.DUMMYFUNCTION("""COMPUTED_VALUE"""),8)</f>
        <v>8</v>
      </c>
      <c r="J487" s="70">
        <f ca="1">IFERROR(__xludf.DUMMYFUNCTION("""COMPUTED_VALUE"""),133)</f>
        <v>133</v>
      </c>
      <c r="K487" s="70">
        <f ca="1">IFERROR(__xludf.DUMMYFUNCTION("""COMPUTED_VALUE"""),24)</f>
        <v>24</v>
      </c>
      <c r="L487" s="70">
        <f ca="1">IFERROR(__xludf.DUMMYFUNCTION("""COMPUTED_VALUE"""),2)</f>
        <v>2</v>
      </c>
      <c r="M487" s="70">
        <f ca="1">IFERROR(__xludf.DUMMYFUNCTION("""COMPUTED_VALUE"""),9)</f>
        <v>9</v>
      </c>
      <c r="N487" s="72"/>
      <c r="O487" s="72"/>
      <c r="P487" s="72"/>
      <c r="Q487" s="72"/>
      <c r="R487" s="72"/>
      <c r="S487" s="72"/>
      <c r="T487" s="72"/>
      <c r="U487" s="72"/>
      <c r="V487" s="72"/>
      <c r="W487" s="72"/>
      <c r="X487" s="72"/>
      <c r="Y487" s="72"/>
      <c r="Z487" s="72"/>
    </row>
    <row r="488" spans="1:26" ht="13">
      <c r="A488" s="70">
        <f ca="1">IFERROR(__xludf.DUMMYFUNCTION("""COMPUTED_VALUE"""),4)</f>
        <v>4</v>
      </c>
      <c r="B488" s="71" t="str">
        <f ca="1">IFERROR(__xludf.DUMMYFUNCTION("""COMPUTED_VALUE"""),"I.E. LA ISLA")</f>
        <v>I.E. LA ISLA</v>
      </c>
      <c r="C488" s="70">
        <f ca="1">IFERROR(__xludf.DUMMYFUNCTION("""COMPUTED_VALUE"""),10)</f>
        <v>10</v>
      </c>
      <c r="D488" s="70" t="str">
        <f ca="1">IFERROR(__xludf.DUMMYFUNCTION("""COMPUTED_VALUE"""),"")</f>
        <v/>
      </c>
      <c r="E488" s="70">
        <f ca="1">IFERROR(__xludf.DUMMYFUNCTION("""COMPUTED_VALUE"""),79)</f>
        <v>79</v>
      </c>
      <c r="F488" s="70">
        <f ca="1">IFERROR(__xludf.DUMMYFUNCTION("""COMPUTED_VALUE"""),21)</f>
        <v>21</v>
      </c>
      <c r="G488" s="70">
        <f ca="1">IFERROR(__xludf.DUMMYFUNCTION("""COMPUTED_VALUE"""),32)</f>
        <v>32</v>
      </c>
      <c r="H488" s="70">
        <f ca="1">IFERROR(__xludf.DUMMYFUNCTION("""COMPUTED_VALUE"""),0)</f>
        <v>0</v>
      </c>
      <c r="I488" s="70">
        <f ca="1">IFERROR(__xludf.DUMMYFUNCTION("""COMPUTED_VALUE"""),6)</f>
        <v>6</v>
      </c>
      <c r="J488" s="70">
        <f ca="1">IFERROR(__xludf.DUMMYFUNCTION("""COMPUTED_VALUE"""),79)</f>
        <v>79</v>
      </c>
      <c r="K488" s="70">
        <f ca="1">IFERROR(__xludf.DUMMYFUNCTION("""COMPUTED_VALUE"""),14)</f>
        <v>14</v>
      </c>
      <c r="L488" s="70">
        <f ca="1">IFERROR(__xludf.DUMMYFUNCTION("""COMPUTED_VALUE"""),2)</f>
        <v>2</v>
      </c>
      <c r="M488" s="70">
        <f ca="1">IFERROR(__xludf.DUMMYFUNCTION("""COMPUTED_VALUE"""),4)</f>
        <v>4</v>
      </c>
      <c r="N488" s="72"/>
      <c r="O488" s="72"/>
      <c r="P488" s="72"/>
      <c r="Q488" s="72"/>
      <c r="R488" s="72"/>
      <c r="S488" s="72"/>
      <c r="T488" s="72"/>
      <c r="U488" s="72"/>
      <c r="V488" s="72"/>
      <c r="W488" s="72"/>
      <c r="X488" s="72"/>
      <c r="Y488" s="72"/>
      <c r="Z488" s="72"/>
    </row>
    <row r="489" spans="1:26" ht="13">
      <c r="A489" s="70">
        <f ca="1">IFERROR(__xludf.DUMMYFUNCTION("""COMPUTED_VALUE"""),4)</f>
        <v>4</v>
      </c>
      <c r="B489" s="71" t="str">
        <f ca="1">IFERROR(__xludf.DUMMYFUNCTION("""COMPUTED_VALUE"""),"I.E. JULIO CESAR TURBAY A.")</f>
        <v>I.E. JULIO CESAR TURBAY A.</v>
      </c>
      <c r="C489" s="70">
        <f ca="1">IFERROR(__xludf.DUMMYFUNCTION("""COMPUTED_VALUE"""),1)</f>
        <v>1</v>
      </c>
      <c r="D489" s="70">
        <f ca="1">IFERROR(__xludf.DUMMYFUNCTION("""COMPUTED_VALUE"""),360)</f>
        <v>360</v>
      </c>
      <c r="E489" s="70">
        <f ca="1">IFERROR(__xludf.DUMMYFUNCTION("""COMPUTED_VALUE"""),198)</f>
        <v>198</v>
      </c>
      <c r="F489" s="70">
        <f ca="1">IFERROR(__xludf.DUMMYFUNCTION("""COMPUTED_VALUE"""),44)</f>
        <v>44</v>
      </c>
      <c r="G489" s="70">
        <f ca="1">IFERROR(__xludf.DUMMYFUNCTION("""COMPUTED_VALUE"""),82)</f>
        <v>82</v>
      </c>
      <c r="H489" s="70">
        <f ca="1">IFERROR(__xludf.DUMMYFUNCTION("""COMPUTED_VALUE"""),1)</f>
        <v>1</v>
      </c>
      <c r="I489" s="70">
        <f ca="1">IFERROR(__xludf.DUMMYFUNCTION("""COMPUTED_VALUE"""),17)</f>
        <v>17</v>
      </c>
      <c r="J489" s="70">
        <f ca="1">IFERROR(__xludf.DUMMYFUNCTION("""COMPUTED_VALUE"""),197)</f>
        <v>197</v>
      </c>
      <c r="K489" s="70">
        <f ca="1">IFERROR(__xludf.DUMMYFUNCTION("""COMPUTED_VALUE"""),20)</f>
        <v>20</v>
      </c>
      <c r="L489" s="70">
        <f ca="1">IFERROR(__xludf.DUMMYFUNCTION("""COMPUTED_VALUE"""),16)</f>
        <v>16</v>
      </c>
      <c r="M489" s="70">
        <f ca="1">IFERROR(__xludf.DUMMYFUNCTION("""COMPUTED_VALUE"""),17)</f>
        <v>17</v>
      </c>
      <c r="N489" s="72"/>
      <c r="O489" s="72"/>
      <c r="P489" s="72"/>
      <c r="Q489" s="72"/>
      <c r="R489" s="72"/>
      <c r="S489" s="72"/>
      <c r="T489" s="72"/>
      <c r="U489" s="72"/>
      <c r="V489" s="72"/>
      <c r="W489" s="72"/>
      <c r="X489" s="72"/>
      <c r="Y489" s="72"/>
      <c r="Z489" s="72"/>
    </row>
    <row r="490" spans="1:26" ht="13">
      <c r="A490" s="70">
        <f ca="1">IFERROR(__xludf.DUMMYFUNCTION("""COMPUTED_VALUE"""),4)</f>
        <v>4</v>
      </c>
      <c r="B490" s="71" t="str">
        <f ca="1">IFERROR(__xludf.DUMMYFUNCTION("""COMPUTED_VALUE"""),"I.E. JULIO CESAR TURBAY A.")</f>
        <v>I.E. JULIO CESAR TURBAY A.</v>
      </c>
      <c r="C490" s="70">
        <f ca="1">IFERROR(__xludf.DUMMYFUNCTION("""COMPUTED_VALUE"""),2)</f>
        <v>2</v>
      </c>
      <c r="D490" s="70">
        <f ca="1">IFERROR(__xludf.DUMMYFUNCTION("""COMPUTED_VALUE"""),360)</f>
        <v>360</v>
      </c>
      <c r="E490" s="70">
        <f ca="1">IFERROR(__xludf.DUMMYFUNCTION("""COMPUTED_VALUE"""),177)</f>
        <v>177</v>
      </c>
      <c r="F490" s="70">
        <f ca="1">IFERROR(__xludf.DUMMYFUNCTION("""COMPUTED_VALUE"""),39)</f>
        <v>39</v>
      </c>
      <c r="G490" s="70">
        <f ca="1">IFERROR(__xludf.DUMMYFUNCTION("""COMPUTED_VALUE"""),67)</f>
        <v>67</v>
      </c>
      <c r="H490" s="70">
        <f ca="1">IFERROR(__xludf.DUMMYFUNCTION("""COMPUTED_VALUE"""),5)</f>
        <v>5</v>
      </c>
      <c r="I490" s="70">
        <f ca="1">IFERROR(__xludf.DUMMYFUNCTION("""COMPUTED_VALUE"""),21)</f>
        <v>21</v>
      </c>
      <c r="J490" s="70">
        <f ca="1">IFERROR(__xludf.DUMMYFUNCTION("""COMPUTED_VALUE"""),177)</f>
        <v>177</v>
      </c>
      <c r="K490" s="70">
        <f ca="1">IFERROR(__xludf.DUMMYFUNCTION("""COMPUTED_VALUE"""),21)</f>
        <v>21</v>
      </c>
      <c r="L490" s="70">
        <f ca="1">IFERROR(__xludf.DUMMYFUNCTION("""COMPUTED_VALUE"""),5)</f>
        <v>5</v>
      </c>
      <c r="M490" s="70">
        <f ca="1">IFERROR(__xludf.DUMMYFUNCTION("""COMPUTED_VALUE"""),19)</f>
        <v>19</v>
      </c>
      <c r="N490" s="72"/>
      <c r="O490" s="72"/>
      <c r="P490" s="72"/>
      <c r="Q490" s="72"/>
      <c r="R490" s="72"/>
      <c r="S490" s="72"/>
      <c r="T490" s="72"/>
      <c r="U490" s="72"/>
      <c r="V490" s="72"/>
      <c r="W490" s="72"/>
      <c r="X490" s="72"/>
      <c r="Y490" s="72"/>
      <c r="Z490" s="72"/>
    </row>
    <row r="491" spans="1:26" ht="13">
      <c r="A491" s="70">
        <f ca="1">IFERROR(__xludf.DUMMYFUNCTION("""COMPUTED_VALUE"""),4)</f>
        <v>4</v>
      </c>
      <c r="B491" s="71" t="str">
        <f ca="1">IFERROR(__xludf.DUMMYFUNCTION("""COMPUTED_VALUE"""),"I.E. JULIO CESAR TURBAY A.")</f>
        <v>I.E. JULIO CESAR TURBAY A.</v>
      </c>
      <c r="C491" s="70">
        <f ca="1">IFERROR(__xludf.DUMMYFUNCTION("""COMPUTED_VALUE"""),3)</f>
        <v>3</v>
      </c>
      <c r="D491" s="70" t="str">
        <f ca="1">IFERROR(__xludf.DUMMYFUNCTION("""COMPUTED_VALUE"""),"")</f>
        <v/>
      </c>
      <c r="E491" s="70">
        <f ca="1">IFERROR(__xludf.DUMMYFUNCTION("""COMPUTED_VALUE"""),193)</f>
        <v>193</v>
      </c>
      <c r="F491" s="70">
        <f ca="1">IFERROR(__xludf.DUMMYFUNCTION("""COMPUTED_VALUE"""),49)</f>
        <v>49</v>
      </c>
      <c r="G491" s="70">
        <f ca="1">IFERROR(__xludf.DUMMYFUNCTION("""COMPUTED_VALUE"""),79)</f>
        <v>79</v>
      </c>
      <c r="H491" s="70">
        <f ca="1">IFERROR(__xludf.DUMMYFUNCTION("""COMPUTED_VALUE"""),2)</f>
        <v>2</v>
      </c>
      <c r="I491" s="70">
        <f ca="1">IFERROR(__xludf.DUMMYFUNCTION("""COMPUTED_VALUE"""),7)</f>
        <v>7</v>
      </c>
      <c r="J491" s="70">
        <f ca="1">IFERROR(__xludf.DUMMYFUNCTION("""COMPUTED_VALUE"""),190)</f>
        <v>190</v>
      </c>
      <c r="K491" s="70">
        <f ca="1">IFERROR(__xludf.DUMMYFUNCTION("""COMPUTED_VALUE"""),26)</f>
        <v>26</v>
      </c>
      <c r="L491" s="70">
        <f ca="1">IFERROR(__xludf.DUMMYFUNCTION("""COMPUTED_VALUE"""),7)</f>
        <v>7</v>
      </c>
      <c r="M491" s="70">
        <f ca="1">IFERROR(__xludf.DUMMYFUNCTION("""COMPUTED_VALUE"""),20)</f>
        <v>20</v>
      </c>
      <c r="N491" s="72"/>
      <c r="O491" s="72"/>
      <c r="P491" s="72"/>
      <c r="Q491" s="72"/>
      <c r="R491" s="72"/>
      <c r="S491" s="72"/>
      <c r="T491" s="72"/>
      <c r="U491" s="72"/>
      <c r="V491" s="72"/>
      <c r="W491" s="72"/>
      <c r="X491" s="72"/>
      <c r="Y491" s="72"/>
      <c r="Z491" s="72"/>
    </row>
    <row r="492" spans="1:26" ht="13">
      <c r="A492" s="70">
        <f ca="1">IFERROR(__xludf.DUMMYFUNCTION("""COMPUTED_VALUE"""),4)</f>
        <v>4</v>
      </c>
      <c r="B492" s="71" t="str">
        <f ca="1">IFERROR(__xludf.DUMMYFUNCTION("""COMPUTED_VALUE"""),"I.E. JULIO CESAR TURBAY A.")</f>
        <v>I.E. JULIO CESAR TURBAY A.</v>
      </c>
      <c r="C492" s="70">
        <f ca="1">IFERROR(__xludf.DUMMYFUNCTION("""COMPUTED_VALUE"""),4)</f>
        <v>4</v>
      </c>
      <c r="D492" s="70">
        <f ca="1">IFERROR(__xludf.DUMMYFUNCTION("""COMPUTED_VALUE"""),360)</f>
        <v>360</v>
      </c>
      <c r="E492" s="70">
        <f ca="1">IFERROR(__xludf.DUMMYFUNCTION("""COMPUTED_VALUE"""),221)</f>
        <v>221</v>
      </c>
      <c r="F492" s="70">
        <f ca="1">IFERROR(__xludf.DUMMYFUNCTION("""COMPUTED_VALUE"""),64)</f>
        <v>64</v>
      </c>
      <c r="G492" s="70">
        <f ca="1">IFERROR(__xludf.DUMMYFUNCTION("""COMPUTED_VALUE"""),83)</f>
        <v>83</v>
      </c>
      <c r="H492" s="70">
        <f ca="1">IFERROR(__xludf.DUMMYFUNCTION("""COMPUTED_VALUE"""),0)</f>
        <v>0</v>
      </c>
      <c r="I492" s="70">
        <f ca="1">IFERROR(__xludf.DUMMYFUNCTION("""COMPUTED_VALUE"""),18)</f>
        <v>18</v>
      </c>
      <c r="J492" s="70">
        <f ca="1">IFERROR(__xludf.DUMMYFUNCTION("""COMPUTED_VALUE"""),221)</f>
        <v>221</v>
      </c>
      <c r="K492" s="70">
        <f ca="1">IFERROR(__xludf.DUMMYFUNCTION("""COMPUTED_VALUE"""),27)</f>
        <v>27</v>
      </c>
      <c r="L492" s="70">
        <f ca="1">IFERROR(__xludf.DUMMYFUNCTION("""COMPUTED_VALUE"""),11)</f>
        <v>11</v>
      </c>
      <c r="M492" s="70">
        <f ca="1">IFERROR(__xludf.DUMMYFUNCTION("""COMPUTED_VALUE"""),18)</f>
        <v>18</v>
      </c>
      <c r="N492" s="72"/>
      <c r="O492" s="72"/>
      <c r="P492" s="72"/>
      <c r="Q492" s="72"/>
      <c r="R492" s="72"/>
      <c r="S492" s="72"/>
      <c r="T492" s="72"/>
      <c r="U492" s="72"/>
      <c r="V492" s="72"/>
      <c r="W492" s="72"/>
      <c r="X492" s="72"/>
      <c r="Y492" s="72"/>
      <c r="Z492" s="72"/>
    </row>
    <row r="493" spans="1:26" ht="13">
      <c r="A493" s="70">
        <f ca="1">IFERROR(__xludf.DUMMYFUNCTION("""COMPUTED_VALUE"""),4)</f>
        <v>4</v>
      </c>
      <c r="B493" s="71" t="str">
        <f ca="1">IFERROR(__xludf.DUMMYFUNCTION("""COMPUTED_VALUE"""),"I.E. JULIO CESAR TURBAY A.")</f>
        <v>I.E. JULIO CESAR TURBAY A.</v>
      </c>
      <c r="C493" s="70">
        <f ca="1">IFERROR(__xludf.DUMMYFUNCTION("""COMPUTED_VALUE"""),5)</f>
        <v>5</v>
      </c>
      <c r="D493" s="70">
        <f ca="1">IFERROR(__xludf.DUMMYFUNCTION("""COMPUTED_VALUE"""),360)</f>
        <v>360</v>
      </c>
      <c r="E493" s="70">
        <f ca="1">IFERROR(__xludf.DUMMYFUNCTION("""COMPUTED_VALUE"""),213)</f>
        <v>213</v>
      </c>
      <c r="F493" s="70">
        <f ca="1">IFERROR(__xludf.DUMMYFUNCTION("""COMPUTED_VALUE"""),58)</f>
        <v>58</v>
      </c>
      <c r="G493" s="70">
        <f ca="1">IFERROR(__xludf.DUMMYFUNCTION("""COMPUTED_VALUE"""),86)</f>
        <v>86</v>
      </c>
      <c r="H493" s="70">
        <f ca="1">IFERROR(__xludf.DUMMYFUNCTION("""COMPUTED_VALUE"""),1)</f>
        <v>1</v>
      </c>
      <c r="I493" s="70">
        <f ca="1">IFERROR(__xludf.DUMMYFUNCTION("""COMPUTED_VALUE"""),19)</f>
        <v>19</v>
      </c>
      <c r="J493" s="70">
        <f ca="1">IFERROR(__xludf.DUMMYFUNCTION("""COMPUTED_VALUE"""),213)</f>
        <v>213</v>
      </c>
      <c r="K493" s="70">
        <f ca="1">IFERROR(__xludf.DUMMYFUNCTION("""COMPUTED_VALUE"""),19)</f>
        <v>19</v>
      </c>
      <c r="L493" s="70">
        <f ca="1">IFERROR(__xludf.DUMMYFUNCTION("""COMPUTED_VALUE"""),13)</f>
        <v>13</v>
      </c>
      <c r="M493" s="70">
        <f ca="1">IFERROR(__xludf.DUMMYFUNCTION("""COMPUTED_VALUE"""),17)</f>
        <v>17</v>
      </c>
      <c r="N493" s="72"/>
      <c r="O493" s="72"/>
      <c r="P493" s="72"/>
      <c r="Q493" s="72"/>
      <c r="R493" s="72"/>
      <c r="S493" s="72"/>
      <c r="T493" s="72"/>
      <c r="U493" s="72"/>
      <c r="V493" s="72"/>
      <c r="W493" s="72"/>
      <c r="X493" s="72"/>
      <c r="Y493" s="72"/>
      <c r="Z493" s="72"/>
    </row>
    <row r="494" spans="1:26" ht="13">
      <c r="A494" s="70">
        <f ca="1">IFERROR(__xludf.DUMMYFUNCTION("""COMPUTED_VALUE"""),4)</f>
        <v>4</v>
      </c>
      <c r="B494" s="71" t="str">
        <f ca="1">IFERROR(__xludf.DUMMYFUNCTION("""COMPUTED_VALUE"""),"I.E. JULIO CESAR TURBAY A.")</f>
        <v>I.E. JULIO CESAR TURBAY A.</v>
      </c>
      <c r="C494" s="70">
        <f ca="1">IFERROR(__xludf.DUMMYFUNCTION("""COMPUTED_VALUE"""),6)</f>
        <v>6</v>
      </c>
      <c r="D494" s="70">
        <f ca="1">IFERROR(__xludf.DUMMYFUNCTION("""COMPUTED_VALUE"""),360)</f>
        <v>360</v>
      </c>
      <c r="E494" s="70">
        <f ca="1">IFERROR(__xludf.DUMMYFUNCTION("""COMPUTED_VALUE"""),219)</f>
        <v>219</v>
      </c>
      <c r="F494" s="70">
        <f ca="1">IFERROR(__xludf.DUMMYFUNCTION("""COMPUTED_VALUE"""),51)</f>
        <v>51</v>
      </c>
      <c r="G494" s="70">
        <f ca="1">IFERROR(__xludf.DUMMYFUNCTION("""COMPUTED_VALUE"""),89)</f>
        <v>89</v>
      </c>
      <c r="H494" s="70">
        <f ca="1">IFERROR(__xludf.DUMMYFUNCTION("""COMPUTED_VALUE"""),1)</f>
        <v>1</v>
      </c>
      <c r="I494" s="70">
        <f ca="1">IFERROR(__xludf.DUMMYFUNCTION("""COMPUTED_VALUE"""),20)</f>
        <v>20</v>
      </c>
      <c r="J494" s="70">
        <f ca="1">IFERROR(__xludf.DUMMYFUNCTION("""COMPUTED_VALUE"""),219)</f>
        <v>219</v>
      </c>
      <c r="K494" s="70">
        <f ca="1">IFERROR(__xludf.DUMMYFUNCTION("""COMPUTED_VALUE"""),29)</f>
        <v>29</v>
      </c>
      <c r="L494" s="70">
        <f ca="1">IFERROR(__xludf.DUMMYFUNCTION("""COMPUTED_VALUE"""),14)</f>
        <v>14</v>
      </c>
      <c r="M494" s="70">
        <f ca="1">IFERROR(__xludf.DUMMYFUNCTION("""COMPUTED_VALUE"""),15)</f>
        <v>15</v>
      </c>
      <c r="N494" s="72"/>
      <c r="O494" s="72"/>
      <c r="P494" s="72"/>
      <c r="Q494" s="72"/>
      <c r="R494" s="72"/>
      <c r="S494" s="72"/>
      <c r="T494" s="72"/>
      <c r="U494" s="72"/>
      <c r="V494" s="72"/>
      <c r="W494" s="72"/>
      <c r="X494" s="72"/>
      <c r="Y494" s="72"/>
      <c r="Z494" s="72"/>
    </row>
    <row r="495" spans="1:26" ht="13">
      <c r="A495" s="70">
        <f ca="1">IFERROR(__xludf.DUMMYFUNCTION("""COMPUTED_VALUE"""),4)</f>
        <v>4</v>
      </c>
      <c r="B495" s="71" t="str">
        <f ca="1">IFERROR(__xludf.DUMMYFUNCTION("""COMPUTED_VALUE"""),"I.E. JULIO CESAR TURBAY A.")</f>
        <v>I.E. JULIO CESAR TURBAY A.</v>
      </c>
      <c r="C495" s="70">
        <f ca="1">IFERROR(__xludf.DUMMYFUNCTION("""COMPUTED_VALUE"""),7)</f>
        <v>7</v>
      </c>
      <c r="D495" s="70">
        <f ca="1">IFERROR(__xludf.DUMMYFUNCTION("""COMPUTED_VALUE"""),360)</f>
        <v>360</v>
      </c>
      <c r="E495" s="70">
        <f ca="1">IFERROR(__xludf.DUMMYFUNCTION("""COMPUTED_VALUE"""),227)</f>
        <v>227</v>
      </c>
      <c r="F495" s="70">
        <f ca="1">IFERROR(__xludf.DUMMYFUNCTION("""COMPUTED_VALUE"""),76)</f>
        <v>76</v>
      </c>
      <c r="G495" s="70">
        <f ca="1">IFERROR(__xludf.DUMMYFUNCTION("""COMPUTED_VALUE"""),78)</f>
        <v>78</v>
      </c>
      <c r="H495" s="70">
        <f ca="1">IFERROR(__xludf.DUMMYFUNCTION("""COMPUTED_VALUE"""),2)</f>
        <v>2</v>
      </c>
      <c r="I495" s="70">
        <f ca="1">IFERROR(__xludf.DUMMYFUNCTION("""COMPUTED_VALUE"""),16)</f>
        <v>16</v>
      </c>
      <c r="J495" s="70">
        <f ca="1">IFERROR(__xludf.DUMMYFUNCTION("""COMPUTED_VALUE"""),227)</f>
        <v>227</v>
      </c>
      <c r="K495" s="70">
        <f ca="1">IFERROR(__xludf.DUMMYFUNCTION("""COMPUTED_VALUE"""),35)</f>
        <v>35</v>
      </c>
      <c r="L495" s="70">
        <f ca="1">IFERROR(__xludf.DUMMYFUNCTION("""COMPUTED_VALUE"""),17)</f>
        <v>17</v>
      </c>
      <c r="M495" s="70">
        <f ca="1">IFERROR(__xludf.DUMMYFUNCTION("""COMPUTED_VALUE"""),3)</f>
        <v>3</v>
      </c>
      <c r="N495" s="72"/>
      <c r="O495" s="72"/>
      <c r="P495" s="72"/>
      <c r="Q495" s="72"/>
      <c r="R495" s="72"/>
      <c r="S495" s="72"/>
      <c r="T495" s="72"/>
      <c r="U495" s="72"/>
      <c r="V495" s="72"/>
      <c r="W495" s="72"/>
      <c r="X495" s="72"/>
      <c r="Y495" s="72"/>
      <c r="Z495" s="72"/>
    </row>
    <row r="496" spans="1:26" ht="13">
      <c r="A496" s="70">
        <f ca="1">IFERROR(__xludf.DUMMYFUNCTION("""COMPUTED_VALUE"""),4)</f>
        <v>4</v>
      </c>
      <c r="B496" s="71" t="str">
        <f ca="1">IFERROR(__xludf.DUMMYFUNCTION("""COMPUTED_VALUE"""),"I.E. JULIO CESAR TURBAY A.")</f>
        <v>I.E. JULIO CESAR TURBAY A.</v>
      </c>
      <c r="C496" s="70">
        <f ca="1">IFERROR(__xludf.DUMMYFUNCTION("""COMPUTED_VALUE"""),8)</f>
        <v>8</v>
      </c>
      <c r="D496" s="70">
        <f ca="1">IFERROR(__xludf.DUMMYFUNCTION("""COMPUTED_VALUE"""),360)</f>
        <v>360</v>
      </c>
      <c r="E496" s="70">
        <f ca="1">IFERROR(__xludf.DUMMYFUNCTION("""COMPUTED_VALUE"""),215)</f>
        <v>215</v>
      </c>
      <c r="F496" s="70">
        <f ca="1">IFERROR(__xludf.DUMMYFUNCTION("""COMPUTED_VALUE"""),57)</f>
        <v>57</v>
      </c>
      <c r="G496" s="70">
        <f ca="1">IFERROR(__xludf.DUMMYFUNCTION("""COMPUTED_VALUE"""),77)</f>
        <v>77</v>
      </c>
      <c r="H496" s="70">
        <f ca="1">IFERROR(__xludf.DUMMYFUNCTION("""COMPUTED_VALUE"""),3)</f>
        <v>3</v>
      </c>
      <c r="I496" s="70">
        <f ca="1">IFERROR(__xludf.DUMMYFUNCTION("""COMPUTED_VALUE"""),24)</f>
        <v>24</v>
      </c>
      <c r="J496" s="70">
        <f ca="1">IFERROR(__xludf.DUMMYFUNCTION("""COMPUTED_VALUE"""),214)</f>
        <v>214</v>
      </c>
      <c r="K496" s="70">
        <f ca="1">IFERROR(__xludf.DUMMYFUNCTION("""COMPUTED_VALUE"""),25)</f>
        <v>25</v>
      </c>
      <c r="L496" s="70">
        <f ca="1">IFERROR(__xludf.DUMMYFUNCTION("""COMPUTED_VALUE"""),13)</f>
        <v>13</v>
      </c>
      <c r="M496" s="70">
        <f ca="1">IFERROR(__xludf.DUMMYFUNCTION("""COMPUTED_VALUE"""),15)</f>
        <v>15</v>
      </c>
      <c r="N496" s="72"/>
      <c r="O496" s="72"/>
      <c r="P496" s="72"/>
      <c r="Q496" s="72"/>
      <c r="R496" s="72"/>
      <c r="S496" s="72"/>
      <c r="T496" s="72"/>
      <c r="U496" s="72"/>
      <c r="V496" s="72"/>
      <c r="W496" s="72"/>
      <c r="X496" s="72"/>
      <c r="Y496" s="72"/>
      <c r="Z496" s="72"/>
    </row>
    <row r="497" spans="1:26" ht="13">
      <c r="A497" s="70">
        <f ca="1">IFERROR(__xludf.DUMMYFUNCTION("""COMPUTED_VALUE"""),4)</f>
        <v>4</v>
      </c>
      <c r="B497" s="71" t="str">
        <f ca="1">IFERROR(__xludf.DUMMYFUNCTION("""COMPUTED_VALUE"""),"I.E. JULIO CESAR TURBAY A.")</f>
        <v>I.E. JULIO CESAR TURBAY A.</v>
      </c>
      <c r="C497" s="70">
        <f ca="1">IFERROR(__xludf.DUMMYFUNCTION("""COMPUTED_VALUE"""),9)</f>
        <v>9</v>
      </c>
      <c r="D497" s="70">
        <f ca="1">IFERROR(__xludf.DUMMYFUNCTION("""COMPUTED_VALUE"""),354)</f>
        <v>354</v>
      </c>
      <c r="E497" s="70">
        <f ca="1">IFERROR(__xludf.DUMMYFUNCTION("""COMPUTED_VALUE"""),210)</f>
        <v>210</v>
      </c>
      <c r="F497" s="70">
        <f ca="1">IFERROR(__xludf.DUMMYFUNCTION("""COMPUTED_VALUE"""),53)</f>
        <v>53</v>
      </c>
      <c r="G497" s="70">
        <f ca="1">IFERROR(__xludf.DUMMYFUNCTION("""COMPUTED_VALUE"""),77)</f>
        <v>77</v>
      </c>
      <c r="H497" s="70">
        <f ca="1">IFERROR(__xludf.DUMMYFUNCTION("""COMPUTED_VALUE"""),2)</f>
        <v>2</v>
      </c>
      <c r="I497" s="70">
        <f ca="1">IFERROR(__xludf.DUMMYFUNCTION("""COMPUTED_VALUE"""),27)</f>
        <v>27</v>
      </c>
      <c r="J497" s="70">
        <f ca="1">IFERROR(__xludf.DUMMYFUNCTION("""COMPUTED_VALUE"""),210)</f>
        <v>210</v>
      </c>
      <c r="K497" s="70">
        <f ca="1">IFERROR(__xludf.DUMMYFUNCTION("""COMPUTED_VALUE"""),32)</f>
        <v>32</v>
      </c>
      <c r="L497" s="70">
        <f ca="1">IFERROR(__xludf.DUMMYFUNCTION("""COMPUTED_VALUE"""),12)</f>
        <v>12</v>
      </c>
      <c r="M497" s="70">
        <f ca="1">IFERROR(__xludf.DUMMYFUNCTION("""COMPUTED_VALUE"""),7)</f>
        <v>7</v>
      </c>
      <c r="N497" s="72"/>
      <c r="O497" s="72"/>
      <c r="P497" s="72"/>
      <c r="Q497" s="72"/>
      <c r="R497" s="72"/>
      <c r="S497" s="72"/>
      <c r="T497" s="72"/>
      <c r="U497" s="72"/>
      <c r="V497" s="72"/>
      <c r="W497" s="72"/>
      <c r="X497" s="72"/>
      <c r="Y497" s="72"/>
      <c r="Z497" s="72"/>
    </row>
    <row r="498" spans="1:26" ht="13">
      <c r="A498" s="70">
        <f ca="1">IFERROR(__xludf.DUMMYFUNCTION("""COMPUTED_VALUE"""),4)</f>
        <v>4</v>
      </c>
      <c r="B498" s="71" t="str">
        <f ca="1">IFERROR(__xludf.DUMMYFUNCTION("""COMPUTED_VALUE"""),"I.E. JULIO CESAR TURBAY A.")</f>
        <v>I.E. JULIO CESAR TURBAY A.</v>
      </c>
      <c r="C498" s="70">
        <f ca="1">IFERROR(__xludf.DUMMYFUNCTION("""COMPUTED_VALUE"""),10)</f>
        <v>10</v>
      </c>
      <c r="D498" s="70">
        <f ca="1">IFERROR(__xludf.DUMMYFUNCTION("""COMPUTED_VALUE"""),354)</f>
        <v>354</v>
      </c>
      <c r="E498" s="70">
        <f ca="1">IFERROR(__xludf.DUMMYFUNCTION("""COMPUTED_VALUE"""),109)</f>
        <v>109</v>
      </c>
      <c r="F498" s="70">
        <f ca="1">IFERROR(__xludf.DUMMYFUNCTION("""COMPUTED_VALUE"""),34)</f>
        <v>34</v>
      </c>
      <c r="G498" s="70">
        <f ca="1">IFERROR(__xludf.DUMMYFUNCTION("""COMPUTED_VALUE"""),39)</f>
        <v>39</v>
      </c>
      <c r="H498" s="70">
        <f ca="1">IFERROR(__xludf.DUMMYFUNCTION("""COMPUTED_VALUE"""),0)</f>
        <v>0</v>
      </c>
      <c r="I498" s="70">
        <f ca="1">IFERROR(__xludf.DUMMYFUNCTION("""COMPUTED_VALUE"""),10)</f>
        <v>10</v>
      </c>
      <c r="J498" s="70">
        <f ca="1">IFERROR(__xludf.DUMMYFUNCTION("""COMPUTED_VALUE"""),109)</f>
        <v>109</v>
      </c>
      <c r="K498" s="70">
        <f ca="1">IFERROR(__xludf.DUMMYFUNCTION("""COMPUTED_VALUE"""),14)</f>
        <v>14</v>
      </c>
      <c r="L498" s="70">
        <f ca="1">IFERROR(__xludf.DUMMYFUNCTION("""COMPUTED_VALUE"""),4)</f>
        <v>4</v>
      </c>
      <c r="M498" s="70">
        <f ca="1">IFERROR(__xludf.DUMMYFUNCTION("""COMPUTED_VALUE"""),8)</f>
        <v>8</v>
      </c>
      <c r="N498" s="72"/>
      <c r="O498" s="72"/>
      <c r="P498" s="72"/>
      <c r="Q498" s="72"/>
      <c r="R498" s="72"/>
      <c r="S498" s="72"/>
      <c r="T498" s="72"/>
      <c r="U498" s="72"/>
      <c r="V498" s="72"/>
      <c r="W498" s="72"/>
      <c r="X498" s="72"/>
      <c r="Y498" s="72"/>
      <c r="Z498" s="72"/>
    </row>
    <row r="499" spans="1:26" ht="13">
      <c r="A499" s="70">
        <f ca="1">IFERROR(__xludf.DUMMYFUNCTION("""COMPUTED_VALUE"""),4)</f>
        <v>4</v>
      </c>
      <c r="B499" s="71" t="str">
        <f ca="1">IFERROR(__xludf.DUMMYFUNCTION("""COMPUTED_VALUE"""),"I.E. JULIO CESAR TURBAY A.")</f>
        <v>I.E. JULIO CESAR TURBAY A.</v>
      </c>
      <c r="C499" s="70">
        <f ca="1">IFERROR(__xludf.DUMMYFUNCTION("""COMPUTED_VALUE"""),11)</f>
        <v>11</v>
      </c>
      <c r="D499" s="70">
        <f ca="1">IFERROR(__xludf.DUMMYFUNCTION("""COMPUTED_VALUE"""),360)</f>
        <v>360</v>
      </c>
      <c r="E499" s="70">
        <f ca="1">IFERROR(__xludf.DUMMYFUNCTION("""COMPUTED_VALUE"""),219)</f>
        <v>219</v>
      </c>
      <c r="F499" s="70">
        <f ca="1">IFERROR(__xludf.DUMMYFUNCTION("""COMPUTED_VALUE"""),63)</f>
        <v>63</v>
      </c>
      <c r="G499" s="70">
        <f ca="1">IFERROR(__xludf.DUMMYFUNCTION("""COMPUTED_VALUE"""),97)</f>
        <v>97</v>
      </c>
      <c r="H499" s="70">
        <f ca="1">IFERROR(__xludf.DUMMYFUNCTION("""COMPUTED_VALUE"""),0)</f>
        <v>0</v>
      </c>
      <c r="I499" s="70">
        <f ca="1">IFERROR(__xludf.DUMMYFUNCTION("""COMPUTED_VALUE"""),19)</f>
        <v>19</v>
      </c>
      <c r="J499" s="70">
        <f ca="1">IFERROR(__xludf.DUMMYFUNCTION("""COMPUTED_VALUE"""),219)</f>
        <v>219</v>
      </c>
      <c r="K499" s="70">
        <f ca="1">IFERROR(__xludf.DUMMYFUNCTION("""COMPUTED_VALUE"""),27)</f>
        <v>27</v>
      </c>
      <c r="L499" s="70">
        <f ca="1">IFERROR(__xludf.DUMMYFUNCTION("""COMPUTED_VALUE"""),9)</f>
        <v>9</v>
      </c>
      <c r="M499" s="70">
        <f ca="1">IFERROR(__xludf.DUMMYFUNCTION("""COMPUTED_VALUE"""),4)</f>
        <v>4</v>
      </c>
      <c r="N499" s="72"/>
      <c r="O499" s="72"/>
      <c r="P499" s="72"/>
      <c r="Q499" s="72"/>
      <c r="R499" s="72"/>
      <c r="S499" s="72"/>
      <c r="T499" s="72"/>
      <c r="U499" s="72"/>
      <c r="V499" s="72"/>
      <c r="W499" s="72"/>
      <c r="X499" s="72"/>
      <c r="Y499" s="72"/>
      <c r="Z499" s="72"/>
    </row>
    <row r="500" spans="1:26" ht="13">
      <c r="A500" s="70">
        <f ca="1">IFERROR(__xludf.DUMMYFUNCTION("""COMPUTED_VALUE"""),4)</f>
        <v>4</v>
      </c>
      <c r="B500" s="71" t="str">
        <f ca="1">IFERROR(__xludf.DUMMYFUNCTION("""COMPUTED_VALUE"""),"I.E. JULIO CESAR TURBAY A.")</f>
        <v>I.E. JULIO CESAR TURBAY A.</v>
      </c>
      <c r="C500" s="70">
        <f ca="1">IFERROR(__xludf.DUMMYFUNCTION("""COMPUTED_VALUE"""),12)</f>
        <v>12</v>
      </c>
      <c r="D500" s="70">
        <f ca="1">IFERROR(__xludf.DUMMYFUNCTION("""COMPUTED_VALUE"""),360)</f>
        <v>360</v>
      </c>
      <c r="E500" s="70">
        <f ca="1">IFERROR(__xludf.DUMMYFUNCTION("""COMPUTED_VALUE"""),185)</f>
        <v>185</v>
      </c>
      <c r="F500" s="70">
        <f ca="1">IFERROR(__xludf.DUMMYFUNCTION("""COMPUTED_VALUE"""),52)</f>
        <v>52</v>
      </c>
      <c r="G500" s="70">
        <f ca="1">IFERROR(__xludf.DUMMYFUNCTION("""COMPUTED_VALUE"""),63)</f>
        <v>63</v>
      </c>
      <c r="H500" s="70">
        <f ca="1">IFERROR(__xludf.DUMMYFUNCTION("""COMPUTED_VALUE"""),2)</f>
        <v>2</v>
      </c>
      <c r="I500" s="70">
        <f ca="1">IFERROR(__xludf.DUMMYFUNCTION("""COMPUTED_VALUE"""),28)</f>
        <v>28</v>
      </c>
      <c r="J500" s="70">
        <f ca="1">IFERROR(__xludf.DUMMYFUNCTION("""COMPUTED_VALUE"""),184)</f>
        <v>184</v>
      </c>
      <c r="K500" s="70">
        <f ca="1">IFERROR(__xludf.DUMMYFUNCTION("""COMPUTED_VALUE"""),28)</f>
        <v>28</v>
      </c>
      <c r="L500" s="70">
        <f ca="1">IFERROR(__xludf.DUMMYFUNCTION("""COMPUTED_VALUE"""),10)</f>
        <v>10</v>
      </c>
      <c r="M500" s="70">
        <f ca="1">IFERROR(__xludf.DUMMYFUNCTION("""COMPUTED_VALUE"""),1)</f>
        <v>1</v>
      </c>
      <c r="N500" s="72"/>
      <c r="O500" s="72"/>
      <c r="P500" s="72"/>
      <c r="Q500" s="72"/>
      <c r="R500" s="72"/>
      <c r="S500" s="72"/>
      <c r="T500" s="72"/>
      <c r="U500" s="72"/>
      <c r="V500" s="72"/>
      <c r="W500" s="72"/>
      <c r="X500" s="72"/>
      <c r="Y500" s="72"/>
      <c r="Z500" s="72"/>
    </row>
    <row r="501" spans="1:26" ht="13">
      <c r="A501" s="70">
        <f ca="1">IFERROR(__xludf.DUMMYFUNCTION("""COMPUTED_VALUE"""),4)</f>
        <v>4</v>
      </c>
      <c r="B501" s="71" t="str">
        <f ca="1">IFERROR(__xludf.DUMMYFUNCTION("""COMPUTED_VALUE"""),"I.E. JULIO CESAR TURBAY A.")</f>
        <v>I.E. JULIO CESAR TURBAY A.</v>
      </c>
      <c r="C501" s="70">
        <f ca="1">IFERROR(__xludf.DUMMYFUNCTION("""COMPUTED_VALUE"""),13)</f>
        <v>13</v>
      </c>
      <c r="D501" s="70">
        <f ca="1">IFERROR(__xludf.DUMMYFUNCTION("""COMPUTED_VALUE"""),364)</f>
        <v>364</v>
      </c>
      <c r="E501" s="70">
        <f ca="1">IFERROR(__xludf.DUMMYFUNCTION("""COMPUTED_VALUE"""),103)</f>
        <v>103</v>
      </c>
      <c r="F501" s="70">
        <f ca="1">IFERROR(__xludf.DUMMYFUNCTION("""COMPUTED_VALUE"""),24)</f>
        <v>24</v>
      </c>
      <c r="G501" s="70">
        <f ca="1">IFERROR(__xludf.DUMMYFUNCTION("""COMPUTED_VALUE"""),29)</f>
        <v>29</v>
      </c>
      <c r="H501" s="70">
        <f ca="1">IFERROR(__xludf.DUMMYFUNCTION("""COMPUTED_VALUE"""),0)</f>
        <v>0</v>
      </c>
      <c r="I501" s="70">
        <f ca="1">IFERROR(__xludf.DUMMYFUNCTION("""COMPUTED_VALUE"""),17)</f>
        <v>17</v>
      </c>
      <c r="J501" s="70">
        <f ca="1">IFERROR(__xludf.DUMMYFUNCTION("""COMPUTED_VALUE"""),102)</f>
        <v>102</v>
      </c>
      <c r="K501" s="70">
        <f ca="1">IFERROR(__xludf.DUMMYFUNCTION("""COMPUTED_VALUE"""),25)</f>
        <v>25</v>
      </c>
      <c r="L501" s="70">
        <f ca="1">IFERROR(__xludf.DUMMYFUNCTION("""COMPUTED_VALUE"""),6)</f>
        <v>6</v>
      </c>
      <c r="M501" s="70">
        <f ca="1">IFERROR(__xludf.DUMMYFUNCTION("""COMPUTED_VALUE"""),1)</f>
        <v>1</v>
      </c>
      <c r="N501" s="72"/>
      <c r="O501" s="72"/>
      <c r="P501" s="72"/>
      <c r="Q501" s="72"/>
      <c r="R501" s="72"/>
      <c r="S501" s="72"/>
      <c r="T501" s="72"/>
      <c r="U501" s="72"/>
      <c r="V501" s="72"/>
      <c r="W501" s="72"/>
      <c r="X501" s="72"/>
      <c r="Y501" s="72"/>
      <c r="Z501" s="72"/>
    </row>
    <row r="502" spans="1:26" ht="13">
      <c r="A502" s="70">
        <f ca="1">IFERROR(__xludf.DUMMYFUNCTION("""COMPUTED_VALUE"""),4)</f>
        <v>4</v>
      </c>
      <c r="B502" s="71" t="str">
        <f ca="1">IFERROR(__xludf.DUMMYFUNCTION("""COMPUTED_VALUE"""),"I.E. JULIO CESAR TURBAY A.")</f>
        <v>I.E. JULIO CESAR TURBAY A.</v>
      </c>
      <c r="C502" s="70">
        <f ca="1">IFERROR(__xludf.DUMMYFUNCTION("""COMPUTED_VALUE"""),14)</f>
        <v>14</v>
      </c>
      <c r="D502" s="70">
        <f ca="1">IFERROR(__xludf.DUMMYFUNCTION("""COMPUTED_VALUE"""),130)</f>
        <v>130</v>
      </c>
      <c r="E502" s="70">
        <f ca="1">IFERROR(__xludf.DUMMYFUNCTION("""COMPUTED_VALUE"""),66)</f>
        <v>66</v>
      </c>
      <c r="F502" s="70">
        <f ca="1">IFERROR(__xludf.DUMMYFUNCTION("""COMPUTED_VALUE"""),21)</f>
        <v>21</v>
      </c>
      <c r="G502" s="70">
        <f ca="1">IFERROR(__xludf.DUMMYFUNCTION("""COMPUTED_VALUE"""),22)</f>
        <v>22</v>
      </c>
      <c r="H502" s="70">
        <f ca="1">IFERROR(__xludf.DUMMYFUNCTION("""COMPUTED_VALUE"""),0)</f>
        <v>0</v>
      </c>
      <c r="I502" s="70">
        <f ca="1">IFERROR(__xludf.DUMMYFUNCTION("""COMPUTED_VALUE"""),9)</f>
        <v>9</v>
      </c>
      <c r="J502" s="70">
        <f ca="1">IFERROR(__xludf.DUMMYFUNCTION("""COMPUTED_VALUE"""),66)</f>
        <v>66</v>
      </c>
      <c r="K502" s="70">
        <f ca="1">IFERROR(__xludf.DUMMYFUNCTION("""COMPUTED_VALUE"""),7)</f>
        <v>7</v>
      </c>
      <c r="L502" s="70">
        <f ca="1">IFERROR(__xludf.DUMMYFUNCTION("""COMPUTED_VALUE"""),2)</f>
        <v>2</v>
      </c>
      <c r="M502" s="70">
        <f ca="1">IFERROR(__xludf.DUMMYFUNCTION("""COMPUTED_VALUE"""),5)</f>
        <v>5</v>
      </c>
      <c r="N502" s="72"/>
      <c r="O502" s="72"/>
      <c r="P502" s="72"/>
      <c r="Q502" s="72"/>
      <c r="R502" s="72"/>
      <c r="S502" s="72"/>
      <c r="T502" s="72"/>
      <c r="U502" s="72"/>
      <c r="V502" s="72"/>
      <c r="W502" s="72"/>
      <c r="X502" s="72"/>
      <c r="Y502" s="72"/>
      <c r="Z502" s="72"/>
    </row>
    <row r="503" spans="1:26" ht="13">
      <c r="A503" s="70">
        <f ca="1">IFERROR(__xludf.DUMMYFUNCTION("""COMPUTED_VALUE"""),5)</f>
        <v>5</v>
      </c>
      <c r="B503" s="71" t="str">
        <f ca="1">IFERROR(__xludf.DUMMYFUNCTION("""COMPUTED_VALUE"""),"POLIDEPORTIVO QUINTANARES")</f>
        <v>POLIDEPORTIVO QUINTANARES</v>
      </c>
      <c r="C503" s="70">
        <f ca="1">IFERROR(__xludf.DUMMYFUNCTION("""COMPUTED_VALUE"""),1)</f>
        <v>1</v>
      </c>
      <c r="D503" s="70">
        <f ca="1">IFERROR(__xludf.DUMMYFUNCTION("""COMPUTED_VALUE"""),0)</f>
        <v>0</v>
      </c>
      <c r="E503" s="70">
        <f ca="1">IFERROR(__xludf.DUMMYFUNCTION("""COMPUTED_VALUE"""),200)</f>
        <v>200</v>
      </c>
      <c r="F503" s="70">
        <f ca="1">IFERROR(__xludf.DUMMYFUNCTION("""COMPUTED_VALUE"""),50)</f>
        <v>50</v>
      </c>
      <c r="G503" s="70">
        <f ca="1">IFERROR(__xludf.DUMMYFUNCTION("""COMPUTED_VALUE"""),76)</f>
        <v>76</v>
      </c>
      <c r="H503" s="70">
        <f ca="1">IFERROR(__xludf.DUMMYFUNCTION("""COMPUTED_VALUE"""),3)</f>
        <v>3</v>
      </c>
      <c r="I503" s="70">
        <f ca="1">IFERROR(__xludf.DUMMYFUNCTION("""COMPUTED_VALUE"""),15)</f>
        <v>15</v>
      </c>
      <c r="J503" s="70">
        <f ca="1">IFERROR(__xludf.DUMMYFUNCTION("""COMPUTED_VALUE"""),199)</f>
        <v>199</v>
      </c>
      <c r="K503" s="70">
        <f ca="1">IFERROR(__xludf.DUMMYFUNCTION("""COMPUTED_VALUE"""),31)</f>
        <v>31</v>
      </c>
      <c r="L503" s="70">
        <f ca="1">IFERROR(__xludf.DUMMYFUNCTION("""COMPUTED_VALUE"""),7)</f>
        <v>7</v>
      </c>
      <c r="M503" s="70">
        <f ca="1">IFERROR(__xludf.DUMMYFUNCTION("""COMPUTED_VALUE"""),17)</f>
        <v>17</v>
      </c>
      <c r="N503" s="72"/>
      <c r="O503" s="72"/>
      <c r="P503" s="72"/>
      <c r="Q503" s="72"/>
      <c r="R503" s="72"/>
      <c r="S503" s="72"/>
      <c r="T503" s="72"/>
      <c r="U503" s="72"/>
      <c r="V503" s="72"/>
      <c r="W503" s="72"/>
      <c r="X503" s="72"/>
      <c r="Y503" s="72"/>
      <c r="Z503" s="72"/>
    </row>
    <row r="504" spans="1:26" ht="13">
      <c r="A504" s="70">
        <f ca="1">IFERROR(__xludf.DUMMYFUNCTION("""COMPUTED_VALUE"""),5)</f>
        <v>5</v>
      </c>
      <c r="B504" s="71" t="str">
        <f ca="1">IFERROR(__xludf.DUMMYFUNCTION("""COMPUTED_VALUE"""),"POLIDEPORTIVO QUINTANARES")</f>
        <v>POLIDEPORTIVO QUINTANARES</v>
      </c>
      <c r="C504" s="70">
        <f ca="1">IFERROR(__xludf.DUMMYFUNCTION("""COMPUTED_VALUE"""),2)</f>
        <v>2</v>
      </c>
      <c r="D504" s="70">
        <f ca="1">IFERROR(__xludf.DUMMYFUNCTION("""COMPUTED_VALUE"""),0)</f>
        <v>0</v>
      </c>
      <c r="E504" s="70">
        <f ca="1">IFERROR(__xludf.DUMMYFUNCTION("""COMPUTED_VALUE"""),187)</f>
        <v>187</v>
      </c>
      <c r="F504" s="70">
        <f ca="1">IFERROR(__xludf.DUMMYFUNCTION("""COMPUTED_VALUE"""),66)</f>
        <v>66</v>
      </c>
      <c r="G504" s="70">
        <f ca="1">IFERROR(__xludf.DUMMYFUNCTION("""COMPUTED_VALUE"""),55)</f>
        <v>55</v>
      </c>
      <c r="H504" s="70">
        <f ca="1">IFERROR(__xludf.DUMMYFUNCTION("""COMPUTED_VALUE"""),0)</f>
        <v>0</v>
      </c>
      <c r="I504" s="70">
        <f ca="1">IFERROR(__xludf.DUMMYFUNCTION("""COMPUTED_VALUE"""),11)</f>
        <v>11</v>
      </c>
      <c r="J504" s="70">
        <f ca="1">IFERROR(__xludf.DUMMYFUNCTION("""COMPUTED_VALUE"""),187)</f>
        <v>187</v>
      </c>
      <c r="K504" s="70">
        <f ca="1">IFERROR(__xludf.DUMMYFUNCTION("""COMPUTED_VALUE"""),29)</f>
        <v>29</v>
      </c>
      <c r="L504" s="70">
        <f ca="1">IFERROR(__xludf.DUMMYFUNCTION("""COMPUTED_VALUE"""),13)</f>
        <v>13</v>
      </c>
      <c r="M504" s="70">
        <f ca="1">IFERROR(__xludf.DUMMYFUNCTION("""COMPUTED_VALUE"""),13)</f>
        <v>13</v>
      </c>
      <c r="N504" s="72"/>
      <c r="O504" s="72"/>
      <c r="P504" s="72"/>
      <c r="Q504" s="72"/>
      <c r="R504" s="72"/>
      <c r="S504" s="72"/>
      <c r="T504" s="72"/>
      <c r="U504" s="72"/>
      <c r="V504" s="72"/>
      <c r="W504" s="72"/>
      <c r="X504" s="72"/>
      <c r="Y504" s="72"/>
      <c r="Z504" s="72"/>
    </row>
    <row r="505" spans="1:26" ht="13">
      <c r="A505" s="70">
        <f ca="1">IFERROR(__xludf.DUMMYFUNCTION("""COMPUTED_VALUE"""),5)</f>
        <v>5</v>
      </c>
      <c r="B505" s="71" t="str">
        <f ca="1">IFERROR(__xludf.DUMMYFUNCTION("""COMPUTED_VALUE"""),"POLIDEPORTIVO QUINTANARES")</f>
        <v>POLIDEPORTIVO QUINTANARES</v>
      </c>
      <c r="C505" s="70">
        <f ca="1">IFERROR(__xludf.DUMMYFUNCTION("""COMPUTED_VALUE"""),3)</f>
        <v>3</v>
      </c>
      <c r="D505" s="70">
        <f ca="1">IFERROR(__xludf.DUMMYFUNCTION("""COMPUTED_VALUE"""),0)</f>
        <v>0</v>
      </c>
      <c r="E505" s="70">
        <f ca="1">IFERROR(__xludf.DUMMYFUNCTION("""COMPUTED_VALUE"""),206)</f>
        <v>206</v>
      </c>
      <c r="F505" s="70">
        <f ca="1">IFERROR(__xludf.DUMMYFUNCTION("""COMPUTED_VALUE"""),65)</f>
        <v>65</v>
      </c>
      <c r="G505" s="70">
        <f ca="1">IFERROR(__xludf.DUMMYFUNCTION("""COMPUTED_VALUE"""),74)</f>
        <v>74</v>
      </c>
      <c r="H505" s="70">
        <f ca="1">IFERROR(__xludf.DUMMYFUNCTION("""COMPUTED_VALUE"""),2)</f>
        <v>2</v>
      </c>
      <c r="I505" s="70">
        <f ca="1">IFERROR(__xludf.DUMMYFUNCTION("""COMPUTED_VALUE"""),7)</f>
        <v>7</v>
      </c>
      <c r="J505" s="70">
        <f ca="1">IFERROR(__xludf.DUMMYFUNCTION("""COMPUTED_VALUE"""),206)</f>
        <v>206</v>
      </c>
      <c r="K505" s="70">
        <f ca="1">IFERROR(__xludf.DUMMYFUNCTION("""COMPUTED_VALUE"""),29)</f>
        <v>29</v>
      </c>
      <c r="L505" s="70">
        <f ca="1">IFERROR(__xludf.DUMMYFUNCTION("""COMPUTED_VALUE"""),8)</f>
        <v>8</v>
      </c>
      <c r="M505" s="70">
        <f ca="1">IFERROR(__xludf.DUMMYFUNCTION("""COMPUTED_VALUE"""),21)</f>
        <v>21</v>
      </c>
      <c r="N505" s="72"/>
      <c r="O505" s="72"/>
      <c r="P505" s="72"/>
      <c r="Q505" s="72"/>
      <c r="R505" s="72"/>
      <c r="S505" s="72"/>
      <c r="T505" s="72"/>
      <c r="U505" s="72"/>
      <c r="V505" s="72"/>
      <c r="W505" s="72"/>
      <c r="X505" s="72"/>
      <c r="Y505" s="72"/>
      <c r="Z505" s="72"/>
    </row>
    <row r="506" spans="1:26" ht="13">
      <c r="A506" s="70">
        <f ca="1">IFERROR(__xludf.DUMMYFUNCTION("""COMPUTED_VALUE"""),5)</f>
        <v>5</v>
      </c>
      <c r="B506" s="71" t="str">
        <f ca="1">IFERROR(__xludf.DUMMYFUNCTION("""COMPUTED_VALUE"""),"POLIDEPORTIVO QUINTANARES")</f>
        <v>POLIDEPORTIVO QUINTANARES</v>
      </c>
      <c r="C506" s="70">
        <f ca="1">IFERROR(__xludf.DUMMYFUNCTION("""COMPUTED_VALUE"""),4)</f>
        <v>4</v>
      </c>
      <c r="D506" s="70">
        <f ca="1">IFERROR(__xludf.DUMMYFUNCTION("""COMPUTED_VALUE"""),0)</f>
        <v>0</v>
      </c>
      <c r="E506" s="70">
        <f ca="1">IFERROR(__xludf.DUMMYFUNCTION("""COMPUTED_VALUE"""),229)</f>
        <v>229</v>
      </c>
      <c r="F506" s="70">
        <f ca="1">IFERROR(__xludf.DUMMYFUNCTION("""COMPUTED_VALUE"""),68)</f>
        <v>68</v>
      </c>
      <c r="G506" s="70">
        <f ca="1">IFERROR(__xludf.DUMMYFUNCTION("""COMPUTED_VALUE"""),90)</f>
        <v>90</v>
      </c>
      <c r="H506" s="70">
        <f ca="1">IFERROR(__xludf.DUMMYFUNCTION("""COMPUTED_VALUE"""),3)</f>
        <v>3</v>
      </c>
      <c r="I506" s="70">
        <f ca="1">IFERROR(__xludf.DUMMYFUNCTION("""COMPUTED_VALUE"""),13)</f>
        <v>13</v>
      </c>
      <c r="J506" s="70">
        <f ca="1">IFERROR(__xludf.DUMMYFUNCTION("""COMPUTED_VALUE"""),229)</f>
        <v>229</v>
      </c>
      <c r="K506" s="70">
        <f ca="1">IFERROR(__xludf.DUMMYFUNCTION("""COMPUTED_VALUE"""),38)</f>
        <v>38</v>
      </c>
      <c r="L506" s="70">
        <f ca="1">IFERROR(__xludf.DUMMYFUNCTION("""COMPUTED_VALUE"""),5)</f>
        <v>5</v>
      </c>
      <c r="M506" s="70">
        <f ca="1">IFERROR(__xludf.DUMMYFUNCTION("""COMPUTED_VALUE"""),12)</f>
        <v>12</v>
      </c>
      <c r="N506" s="72"/>
      <c r="O506" s="72"/>
      <c r="P506" s="72"/>
      <c r="Q506" s="72"/>
      <c r="R506" s="72"/>
      <c r="S506" s="72"/>
      <c r="T506" s="72"/>
      <c r="U506" s="72"/>
      <c r="V506" s="72"/>
      <c r="W506" s="72"/>
      <c r="X506" s="72"/>
      <c r="Y506" s="72"/>
      <c r="Z506" s="72"/>
    </row>
    <row r="507" spans="1:26" ht="13">
      <c r="A507" s="70">
        <f ca="1">IFERROR(__xludf.DUMMYFUNCTION("""COMPUTED_VALUE"""),5)</f>
        <v>5</v>
      </c>
      <c r="B507" s="71" t="str">
        <f ca="1">IFERROR(__xludf.DUMMYFUNCTION("""COMPUTED_VALUE"""),"POLIDEPORTIVO QUINTANARES")</f>
        <v>POLIDEPORTIVO QUINTANARES</v>
      </c>
      <c r="C507" s="70">
        <f ca="1">IFERROR(__xludf.DUMMYFUNCTION("""COMPUTED_VALUE"""),5)</f>
        <v>5</v>
      </c>
      <c r="D507" s="70">
        <f ca="1">IFERROR(__xludf.DUMMYFUNCTION("""COMPUTED_VALUE"""),0)</f>
        <v>0</v>
      </c>
      <c r="E507" s="70">
        <f ca="1">IFERROR(__xludf.DUMMYFUNCTION("""COMPUTED_VALUE"""),202)</f>
        <v>202</v>
      </c>
      <c r="F507" s="70">
        <f ca="1">IFERROR(__xludf.DUMMYFUNCTION("""COMPUTED_VALUE"""),74)</f>
        <v>74</v>
      </c>
      <c r="G507" s="70">
        <f ca="1">IFERROR(__xludf.DUMMYFUNCTION("""COMPUTED_VALUE"""),58)</f>
        <v>58</v>
      </c>
      <c r="H507" s="70">
        <f ca="1">IFERROR(__xludf.DUMMYFUNCTION("""COMPUTED_VALUE"""),1)</f>
        <v>1</v>
      </c>
      <c r="I507" s="70">
        <f ca="1">IFERROR(__xludf.DUMMYFUNCTION("""COMPUTED_VALUE"""),19)</f>
        <v>19</v>
      </c>
      <c r="J507" s="70">
        <f ca="1">IFERROR(__xludf.DUMMYFUNCTION("""COMPUTED_VALUE"""),202)</f>
        <v>202</v>
      </c>
      <c r="K507" s="70">
        <f ca="1">IFERROR(__xludf.DUMMYFUNCTION("""COMPUTED_VALUE"""),28)</f>
        <v>28</v>
      </c>
      <c r="L507" s="70">
        <f ca="1">IFERROR(__xludf.DUMMYFUNCTION("""COMPUTED_VALUE"""),43)</f>
        <v>43</v>
      </c>
      <c r="M507" s="70">
        <f ca="1">IFERROR(__xludf.DUMMYFUNCTION("""COMPUTED_VALUE"""),9)</f>
        <v>9</v>
      </c>
      <c r="N507" s="72"/>
      <c r="O507" s="72"/>
      <c r="P507" s="72"/>
      <c r="Q507" s="72"/>
      <c r="R507" s="72"/>
      <c r="S507" s="72"/>
      <c r="T507" s="72"/>
      <c r="U507" s="72"/>
      <c r="V507" s="72"/>
      <c r="W507" s="72"/>
      <c r="X507" s="72"/>
      <c r="Y507" s="72"/>
      <c r="Z507" s="72"/>
    </row>
    <row r="508" spans="1:26" ht="13">
      <c r="A508" s="70">
        <f ca="1">IFERROR(__xludf.DUMMYFUNCTION("""COMPUTED_VALUE"""),5)</f>
        <v>5</v>
      </c>
      <c r="B508" s="71" t="str">
        <f ca="1">IFERROR(__xludf.DUMMYFUNCTION("""COMPUTED_VALUE"""),"POLIDEPORTIVO QUINTANARES")</f>
        <v>POLIDEPORTIVO QUINTANARES</v>
      </c>
      <c r="C508" s="70">
        <f ca="1">IFERROR(__xludf.DUMMYFUNCTION("""COMPUTED_VALUE"""),6)</f>
        <v>6</v>
      </c>
      <c r="D508" s="70">
        <f ca="1">IFERROR(__xludf.DUMMYFUNCTION("""COMPUTED_VALUE"""),0)</f>
        <v>0</v>
      </c>
      <c r="E508" s="70">
        <f ca="1">IFERROR(__xludf.DUMMYFUNCTION("""COMPUTED_VALUE"""),234)</f>
        <v>234</v>
      </c>
      <c r="F508" s="70">
        <f ca="1">IFERROR(__xludf.DUMMYFUNCTION("""COMPUTED_VALUE"""),71)</f>
        <v>71</v>
      </c>
      <c r="G508" s="70">
        <f ca="1">IFERROR(__xludf.DUMMYFUNCTION("""COMPUTED_VALUE"""),101)</f>
        <v>101</v>
      </c>
      <c r="H508" s="70">
        <f ca="1">IFERROR(__xludf.DUMMYFUNCTION("""COMPUTED_VALUE"""),0)</f>
        <v>0</v>
      </c>
      <c r="I508" s="70">
        <f ca="1">IFERROR(__xludf.DUMMYFUNCTION("""COMPUTED_VALUE"""),16)</f>
        <v>16</v>
      </c>
      <c r="J508" s="70">
        <f ca="1">IFERROR(__xludf.DUMMYFUNCTION("""COMPUTED_VALUE"""),234)</f>
        <v>234</v>
      </c>
      <c r="K508" s="70">
        <f ca="1">IFERROR(__xludf.DUMMYFUNCTION("""COMPUTED_VALUE"""),31)</f>
        <v>31</v>
      </c>
      <c r="L508" s="70">
        <f ca="1">IFERROR(__xludf.DUMMYFUNCTION("""COMPUTED_VALUE"""),12)</f>
        <v>12</v>
      </c>
      <c r="M508" s="70">
        <f ca="1">IFERROR(__xludf.DUMMYFUNCTION("""COMPUTED_VALUE"""),3)</f>
        <v>3</v>
      </c>
      <c r="N508" s="72"/>
      <c r="O508" s="72"/>
      <c r="P508" s="72"/>
      <c r="Q508" s="72"/>
      <c r="R508" s="72"/>
      <c r="S508" s="72"/>
      <c r="T508" s="72"/>
      <c r="U508" s="72"/>
      <c r="V508" s="72"/>
      <c r="W508" s="72"/>
      <c r="X508" s="72"/>
      <c r="Y508" s="72"/>
      <c r="Z508" s="72"/>
    </row>
    <row r="509" spans="1:26" ht="13">
      <c r="A509" s="70">
        <f ca="1">IFERROR(__xludf.DUMMYFUNCTION("""COMPUTED_VALUE"""),5)</f>
        <v>5</v>
      </c>
      <c r="B509" s="71" t="str">
        <f ca="1">IFERROR(__xludf.DUMMYFUNCTION("""COMPUTED_VALUE"""),"POLIDEPORTIVO QUINTANARES")</f>
        <v>POLIDEPORTIVO QUINTANARES</v>
      </c>
      <c r="C509" s="70">
        <f ca="1">IFERROR(__xludf.DUMMYFUNCTION("""COMPUTED_VALUE"""),7)</f>
        <v>7</v>
      </c>
      <c r="D509" s="70">
        <f ca="1">IFERROR(__xludf.DUMMYFUNCTION("""COMPUTED_VALUE"""),0)</f>
        <v>0</v>
      </c>
      <c r="E509" s="70">
        <f ca="1">IFERROR(__xludf.DUMMYFUNCTION("""COMPUTED_VALUE"""),216)</f>
        <v>216</v>
      </c>
      <c r="F509" s="70">
        <f ca="1">IFERROR(__xludf.DUMMYFUNCTION("""COMPUTED_VALUE"""),67)</f>
        <v>67</v>
      </c>
      <c r="G509" s="70">
        <f ca="1">IFERROR(__xludf.DUMMYFUNCTION("""COMPUTED_VALUE"""),72)</f>
        <v>72</v>
      </c>
      <c r="H509" s="70">
        <f ca="1">IFERROR(__xludf.DUMMYFUNCTION("""COMPUTED_VALUE"""),1)</f>
        <v>1</v>
      </c>
      <c r="I509" s="70">
        <f ca="1">IFERROR(__xludf.DUMMYFUNCTION("""COMPUTED_VALUE"""),25)</f>
        <v>25</v>
      </c>
      <c r="J509" s="70">
        <f ca="1">IFERROR(__xludf.DUMMYFUNCTION("""COMPUTED_VALUE"""),216)</f>
        <v>216</v>
      </c>
      <c r="K509" s="70">
        <f ca="1">IFERROR(__xludf.DUMMYFUNCTION("""COMPUTED_VALUE"""),37)</f>
        <v>37</v>
      </c>
      <c r="L509" s="70">
        <f ca="1">IFERROR(__xludf.DUMMYFUNCTION("""COMPUTED_VALUE"""),9)</f>
        <v>9</v>
      </c>
      <c r="M509" s="70">
        <f ca="1">IFERROR(__xludf.DUMMYFUNCTION("""COMPUTED_VALUE"""),5)</f>
        <v>5</v>
      </c>
      <c r="N509" s="72"/>
      <c r="O509" s="72"/>
      <c r="P509" s="72"/>
      <c r="Q509" s="72"/>
      <c r="R509" s="72"/>
      <c r="S509" s="72"/>
      <c r="T509" s="72"/>
      <c r="U509" s="72"/>
      <c r="V509" s="72"/>
      <c r="W509" s="72"/>
      <c r="X509" s="72"/>
      <c r="Y509" s="72"/>
      <c r="Z509" s="72"/>
    </row>
    <row r="510" spans="1:26" ht="13">
      <c r="A510" s="70">
        <f ca="1">IFERROR(__xludf.DUMMYFUNCTION("""COMPUTED_VALUE"""),5)</f>
        <v>5</v>
      </c>
      <c r="B510" s="71" t="str">
        <f ca="1">IFERROR(__xludf.DUMMYFUNCTION("""COMPUTED_VALUE"""),"POLIDEPORTIVO QUINTANARES")</f>
        <v>POLIDEPORTIVO QUINTANARES</v>
      </c>
      <c r="C510" s="70">
        <f ca="1">IFERROR(__xludf.DUMMYFUNCTION("""COMPUTED_VALUE"""),8)</f>
        <v>8</v>
      </c>
      <c r="D510" s="70">
        <f ca="1">IFERROR(__xludf.DUMMYFUNCTION("""COMPUTED_VALUE"""),0)</f>
        <v>0</v>
      </c>
      <c r="E510" s="70">
        <f ca="1">IFERROR(__xludf.DUMMYFUNCTION("""COMPUTED_VALUE"""),206)</f>
        <v>206</v>
      </c>
      <c r="F510" s="70">
        <f ca="1">IFERROR(__xludf.DUMMYFUNCTION("""COMPUTED_VALUE"""),61)</f>
        <v>61</v>
      </c>
      <c r="G510" s="70">
        <f ca="1">IFERROR(__xludf.DUMMYFUNCTION("""COMPUTED_VALUE"""),73)</f>
        <v>73</v>
      </c>
      <c r="H510" s="70">
        <f ca="1">IFERROR(__xludf.DUMMYFUNCTION("""COMPUTED_VALUE"""),2)</f>
        <v>2</v>
      </c>
      <c r="I510" s="70">
        <f ca="1">IFERROR(__xludf.DUMMYFUNCTION("""COMPUTED_VALUE"""),22)</f>
        <v>22</v>
      </c>
      <c r="J510" s="70">
        <f ca="1">IFERROR(__xludf.DUMMYFUNCTION("""COMPUTED_VALUE"""),206)</f>
        <v>206</v>
      </c>
      <c r="K510" s="70">
        <f ca="1">IFERROR(__xludf.DUMMYFUNCTION("""COMPUTED_VALUE"""),38)</f>
        <v>38</v>
      </c>
      <c r="L510" s="70">
        <f ca="1">IFERROR(__xludf.DUMMYFUNCTION("""COMPUTED_VALUE"""),7)</f>
        <v>7</v>
      </c>
      <c r="M510" s="70">
        <f ca="1">IFERROR(__xludf.DUMMYFUNCTION("""COMPUTED_VALUE"""),3)</f>
        <v>3</v>
      </c>
      <c r="N510" s="72"/>
      <c r="O510" s="72"/>
      <c r="P510" s="72"/>
      <c r="Q510" s="72"/>
      <c r="R510" s="72"/>
      <c r="S510" s="72"/>
      <c r="T510" s="72"/>
      <c r="U510" s="72"/>
      <c r="V510" s="72"/>
      <c r="W510" s="72"/>
      <c r="X510" s="72"/>
      <c r="Y510" s="72"/>
      <c r="Z510" s="72"/>
    </row>
    <row r="511" spans="1:26" ht="13">
      <c r="A511" s="70">
        <f ca="1">IFERROR(__xludf.DUMMYFUNCTION("""COMPUTED_VALUE"""),5)</f>
        <v>5</v>
      </c>
      <c r="B511" s="71" t="str">
        <f ca="1">IFERROR(__xludf.DUMMYFUNCTION("""COMPUTED_VALUE"""),"POLIDEPORTIVO QUINTANARES")</f>
        <v>POLIDEPORTIVO QUINTANARES</v>
      </c>
      <c r="C511" s="70">
        <f ca="1">IFERROR(__xludf.DUMMYFUNCTION("""COMPUTED_VALUE"""),9)</f>
        <v>9</v>
      </c>
      <c r="D511" s="70">
        <f ca="1">IFERROR(__xludf.DUMMYFUNCTION("""COMPUTED_VALUE"""),0)</f>
        <v>0</v>
      </c>
      <c r="E511" s="70">
        <f ca="1">IFERROR(__xludf.DUMMYFUNCTION("""COMPUTED_VALUE"""),195)</f>
        <v>195</v>
      </c>
      <c r="F511" s="70">
        <f ca="1">IFERROR(__xludf.DUMMYFUNCTION("""COMPUTED_VALUE"""),60)</f>
        <v>60</v>
      </c>
      <c r="G511" s="70">
        <f ca="1">IFERROR(__xludf.DUMMYFUNCTION("""COMPUTED_VALUE"""),58)</f>
        <v>58</v>
      </c>
      <c r="H511" s="70">
        <f ca="1">IFERROR(__xludf.DUMMYFUNCTION("""COMPUTED_VALUE"""),5)</f>
        <v>5</v>
      </c>
      <c r="I511" s="70">
        <f ca="1">IFERROR(__xludf.DUMMYFUNCTION("""COMPUTED_VALUE"""),9)</f>
        <v>9</v>
      </c>
      <c r="J511" s="70">
        <f ca="1">IFERROR(__xludf.DUMMYFUNCTION("""COMPUTED_VALUE"""),195)</f>
        <v>195</v>
      </c>
      <c r="K511" s="70">
        <f ca="1">IFERROR(__xludf.DUMMYFUNCTION("""COMPUTED_VALUE"""),49)</f>
        <v>49</v>
      </c>
      <c r="L511" s="70">
        <f ca="1">IFERROR(__xludf.DUMMYFUNCTION("""COMPUTED_VALUE"""),10)</f>
        <v>10</v>
      </c>
      <c r="M511" s="70">
        <f ca="1">IFERROR(__xludf.DUMMYFUNCTION("""COMPUTED_VALUE"""),4)</f>
        <v>4</v>
      </c>
      <c r="N511" s="72"/>
      <c r="O511" s="72"/>
      <c r="P511" s="72"/>
      <c r="Q511" s="72"/>
      <c r="R511" s="72"/>
      <c r="S511" s="72"/>
      <c r="T511" s="72"/>
      <c r="U511" s="72"/>
      <c r="V511" s="72"/>
      <c r="W511" s="72"/>
      <c r="X511" s="72"/>
      <c r="Y511" s="72"/>
      <c r="Z511" s="72"/>
    </row>
    <row r="512" spans="1:26" ht="13">
      <c r="A512" s="70">
        <f ca="1">IFERROR(__xludf.DUMMYFUNCTION("""COMPUTED_VALUE"""),5)</f>
        <v>5</v>
      </c>
      <c r="B512" s="71" t="str">
        <f ca="1">IFERROR(__xludf.DUMMYFUNCTION("""COMPUTED_VALUE"""),"POLIDEPORTIVO QUINTANARES")</f>
        <v>POLIDEPORTIVO QUINTANARES</v>
      </c>
      <c r="C512" s="70">
        <f ca="1">IFERROR(__xludf.DUMMYFUNCTION("""COMPUTED_VALUE"""),10)</f>
        <v>10</v>
      </c>
      <c r="D512" s="70">
        <f ca="1">IFERROR(__xludf.DUMMYFUNCTION("""COMPUTED_VALUE"""),0)</f>
        <v>0</v>
      </c>
      <c r="E512" s="70">
        <f ca="1">IFERROR(__xludf.DUMMYFUNCTION("""COMPUTED_VALUE"""),191)</f>
        <v>191</v>
      </c>
      <c r="F512" s="70">
        <f ca="1">IFERROR(__xludf.DUMMYFUNCTION("""COMPUTED_VALUE"""),62)</f>
        <v>62</v>
      </c>
      <c r="G512" s="70">
        <f ca="1">IFERROR(__xludf.DUMMYFUNCTION("""COMPUTED_VALUE"""),49)</f>
        <v>49</v>
      </c>
      <c r="H512" s="70">
        <f ca="1">IFERROR(__xludf.DUMMYFUNCTION("""COMPUTED_VALUE"""),0)</f>
        <v>0</v>
      </c>
      <c r="I512" s="70">
        <f ca="1">IFERROR(__xludf.DUMMYFUNCTION("""COMPUTED_VALUE"""),32)</f>
        <v>32</v>
      </c>
      <c r="J512" s="70">
        <f ca="1">IFERROR(__xludf.DUMMYFUNCTION("""COMPUTED_VALUE"""),191)</f>
        <v>191</v>
      </c>
      <c r="K512" s="70">
        <f ca="1">IFERROR(__xludf.DUMMYFUNCTION("""COMPUTED_VALUE"""),42)</f>
        <v>42</v>
      </c>
      <c r="L512" s="70">
        <f ca="1">IFERROR(__xludf.DUMMYFUNCTION("""COMPUTED_VALUE"""),6)</f>
        <v>6</v>
      </c>
      <c r="M512" s="70">
        <f ca="1">IFERROR(__xludf.DUMMYFUNCTION("""COMPUTED_VALUE"""),0)</f>
        <v>0</v>
      </c>
      <c r="N512" s="72"/>
      <c r="O512" s="72"/>
      <c r="P512" s="72"/>
      <c r="Q512" s="72"/>
      <c r="R512" s="72"/>
      <c r="S512" s="72"/>
      <c r="T512" s="72"/>
      <c r="U512" s="72"/>
      <c r="V512" s="72"/>
      <c r="W512" s="72"/>
      <c r="X512" s="72"/>
      <c r="Y512" s="72"/>
      <c r="Z512" s="72"/>
    </row>
    <row r="513" spans="1:26" ht="13">
      <c r="A513" s="70">
        <f ca="1">IFERROR(__xludf.DUMMYFUNCTION("""COMPUTED_VALUE"""),5)</f>
        <v>5</v>
      </c>
      <c r="B513" s="71" t="str">
        <f ca="1">IFERROR(__xludf.DUMMYFUNCTION("""COMPUTED_VALUE"""),"POLIDEPORTIVO QUINTANARES")</f>
        <v>POLIDEPORTIVO QUINTANARES</v>
      </c>
      <c r="C513" s="70">
        <f ca="1">IFERROR(__xludf.DUMMYFUNCTION("""COMPUTED_VALUE"""),11)</f>
        <v>11</v>
      </c>
      <c r="D513" s="70">
        <f ca="1">IFERROR(__xludf.DUMMYFUNCTION("""COMPUTED_VALUE"""),0)</f>
        <v>0</v>
      </c>
      <c r="E513" s="70">
        <f ca="1">IFERROR(__xludf.DUMMYFUNCTION("""COMPUTED_VALUE"""),221)</f>
        <v>221</v>
      </c>
      <c r="F513" s="70">
        <f ca="1">IFERROR(__xludf.DUMMYFUNCTION("""COMPUTED_VALUE"""),64)</f>
        <v>64</v>
      </c>
      <c r="G513" s="70">
        <f ca="1">IFERROR(__xludf.DUMMYFUNCTION("""COMPUTED_VALUE"""),63)</f>
        <v>63</v>
      </c>
      <c r="H513" s="70">
        <f ca="1">IFERROR(__xludf.DUMMYFUNCTION("""COMPUTED_VALUE"""),2)</f>
        <v>2</v>
      </c>
      <c r="I513" s="70">
        <f ca="1">IFERROR(__xludf.DUMMYFUNCTION("""COMPUTED_VALUE"""),35)</f>
        <v>35</v>
      </c>
      <c r="J513" s="70">
        <f ca="1">IFERROR(__xludf.DUMMYFUNCTION("""COMPUTED_VALUE"""),221)</f>
        <v>221</v>
      </c>
      <c r="K513" s="70">
        <f ca="1">IFERROR(__xludf.DUMMYFUNCTION("""COMPUTED_VALUE"""),49)</f>
        <v>49</v>
      </c>
      <c r="L513" s="70">
        <f ca="1">IFERROR(__xludf.DUMMYFUNCTION("""COMPUTED_VALUE"""),7)</f>
        <v>7</v>
      </c>
      <c r="M513" s="70">
        <f ca="1">IFERROR(__xludf.DUMMYFUNCTION("""COMPUTED_VALUE"""),1)</f>
        <v>1</v>
      </c>
      <c r="N513" s="72"/>
      <c r="O513" s="72"/>
      <c r="P513" s="72"/>
      <c r="Q513" s="72"/>
      <c r="R513" s="72"/>
      <c r="S513" s="72"/>
      <c r="T513" s="72"/>
      <c r="U513" s="72"/>
      <c r="V513" s="72"/>
      <c r="W513" s="72"/>
      <c r="X513" s="72"/>
      <c r="Y513" s="72"/>
      <c r="Z513" s="72"/>
    </row>
    <row r="514" spans="1:26" ht="13">
      <c r="A514" s="70">
        <f ca="1">IFERROR(__xludf.DUMMYFUNCTION("""COMPUTED_VALUE"""),5)</f>
        <v>5</v>
      </c>
      <c r="B514" s="71" t="str">
        <f ca="1">IFERROR(__xludf.DUMMYFUNCTION("""COMPUTED_VALUE"""),"POLIDEPORTIVO QUINTANARES")</f>
        <v>POLIDEPORTIVO QUINTANARES</v>
      </c>
      <c r="C514" s="70">
        <f ca="1">IFERROR(__xludf.DUMMYFUNCTION("""COMPUTED_VALUE"""),12)</f>
        <v>12</v>
      </c>
      <c r="D514" s="70">
        <f ca="1">IFERROR(__xludf.DUMMYFUNCTION("""COMPUTED_VALUE"""),0)</f>
        <v>0</v>
      </c>
      <c r="E514" s="70">
        <f ca="1">IFERROR(__xludf.DUMMYFUNCTION("""COMPUTED_VALUE"""),128)</f>
        <v>128</v>
      </c>
      <c r="F514" s="70">
        <f ca="1">IFERROR(__xludf.DUMMYFUNCTION("""COMPUTED_VALUE"""),47)</f>
        <v>47</v>
      </c>
      <c r="G514" s="70">
        <f ca="1">IFERROR(__xludf.DUMMYFUNCTION("""COMPUTED_VALUE"""),31)</f>
        <v>31</v>
      </c>
      <c r="H514" s="70">
        <f ca="1">IFERROR(__xludf.DUMMYFUNCTION("""COMPUTED_VALUE"""),1)</f>
        <v>1</v>
      </c>
      <c r="I514" s="70">
        <f ca="1">IFERROR(__xludf.DUMMYFUNCTION("""COMPUTED_VALUE"""),10)</f>
        <v>10</v>
      </c>
      <c r="J514" s="70">
        <f ca="1">IFERROR(__xludf.DUMMYFUNCTION("""COMPUTED_VALUE"""),128)</f>
        <v>128</v>
      </c>
      <c r="K514" s="70">
        <f ca="1">IFERROR(__xludf.DUMMYFUNCTION("""COMPUTED_VALUE"""),31)</f>
        <v>31</v>
      </c>
      <c r="L514" s="70">
        <f ca="1">IFERROR(__xludf.DUMMYFUNCTION("""COMPUTED_VALUE"""),6)</f>
        <v>6</v>
      </c>
      <c r="M514" s="70">
        <f ca="1">IFERROR(__xludf.DUMMYFUNCTION("""COMPUTED_VALUE"""),2)</f>
        <v>2</v>
      </c>
      <c r="N514" s="72"/>
      <c r="O514" s="72"/>
      <c r="P514" s="72"/>
      <c r="Q514" s="72"/>
      <c r="R514" s="72"/>
      <c r="S514" s="72"/>
      <c r="T514" s="72"/>
      <c r="U514" s="72"/>
      <c r="V514" s="72"/>
      <c r="W514" s="72"/>
      <c r="X514" s="72"/>
      <c r="Y514" s="72"/>
      <c r="Z514" s="72"/>
    </row>
    <row r="515" spans="1:26" ht="13">
      <c r="A515" s="70">
        <f ca="1">IFERROR(__xludf.DUMMYFUNCTION("""COMPUTED_VALUE"""),5)</f>
        <v>5</v>
      </c>
      <c r="B515" s="71" t="str">
        <f ca="1">IFERROR(__xludf.DUMMYFUNCTION("""COMPUTED_VALUE"""),"POLIDEPORTIVO QUINTANARES")</f>
        <v>POLIDEPORTIVO QUINTANARES</v>
      </c>
      <c r="C515" s="70">
        <f ca="1">IFERROR(__xludf.DUMMYFUNCTION("""COMPUTED_VALUE"""),13)</f>
        <v>13</v>
      </c>
      <c r="D515" s="70">
        <f ca="1">IFERROR(__xludf.DUMMYFUNCTION("""COMPUTED_VALUE"""),0)</f>
        <v>0</v>
      </c>
      <c r="E515" s="70">
        <f ca="1">IFERROR(__xludf.DUMMYFUNCTION("""COMPUTED_VALUE"""),29)</f>
        <v>29</v>
      </c>
      <c r="F515" s="70">
        <f ca="1">IFERROR(__xludf.DUMMYFUNCTION("""COMPUTED_VALUE"""),12)</f>
        <v>12</v>
      </c>
      <c r="G515" s="70">
        <f ca="1">IFERROR(__xludf.DUMMYFUNCTION("""COMPUTED_VALUE"""),8)</f>
        <v>8</v>
      </c>
      <c r="H515" s="70">
        <f ca="1">IFERROR(__xludf.DUMMYFUNCTION("""COMPUTED_VALUE"""),0)</f>
        <v>0</v>
      </c>
      <c r="I515" s="70">
        <f ca="1">IFERROR(__xludf.DUMMYFUNCTION("""COMPUTED_VALUE"""),2)</f>
        <v>2</v>
      </c>
      <c r="J515" s="70">
        <f ca="1">IFERROR(__xludf.DUMMYFUNCTION("""COMPUTED_VALUE"""),29)</f>
        <v>29</v>
      </c>
      <c r="K515" s="70">
        <f ca="1">IFERROR(__xludf.DUMMYFUNCTION("""COMPUTED_VALUE"""),7)</f>
        <v>7</v>
      </c>
      <c r="L515" s="70">
        <f ca="1">IFERROR(__xludf.DUMMYFUNCTION("""COMPUTED_VALUE"""),0)</f>
        <v>0</v>
      </c>
      <c r="M515" s="70">
        <f ca="1">IFERROR(__xludf.DUMMYFUNCTION("""COMPUTED_VALUE"""),0)</f>
        <v>0</v>
      </c>
      <c r="N515" s="72"/>
      <c r="O515" s="72"/>
      <c r="P515" s="72"/>
      <c r="Q515" s="72"/>
      <c r="R515" s="72"/>
      <c r="S515" s="72"/>
      <c r="T515" s="72"/>
      <c r="U515" s="72"/>
      <c r="V515" s="72"/>
      <c r="W515" s="72"/>
      <c r="X515" s="72"/>
      <c r="Y515" s="72"/>
      <c r="Z515" s="72"/>
    </row>
    <row r="516" spans="1:26" ht="13">
      <c r="A516" s="70">
        <f ca="1">IFERROR(__xludf.DUMMYFUNCTION("""COMPUTED_VALUE"""),5)</f>
        <v>5</v>
      </c>
      <c r="B516" s="71" t="str">
        <f ca="1">IFERROR(__xludf.DUMMYFUNCTION("""COMPUTED_VALUE"""),"I.E. EL BOSQUE")</f>
        <v>I.E. EL BOSQUE</v>
      </c>
      <c r="C516" s="70">
        <f ca="1">IFERROR(__xludf.DUMMYFUNCTION("""COMPUTED_VALUE"""),1)</f>
        <v>1</v>
      </c>
      <c r="D516" s="70">
        <f ca="1">IFERROR(__xludf.DUMMYFUNCTION("""COMPUTED_VALUE"""),0)</f>
        <v>0</v>
      </c>
      <c r="E516" s="70">
        <f ca="1">IFERROR(__xludf.DUMMYFUNCTION("""COMPUTED_VALUE"""),170)</f>
        <v>170</v>
      </c>
      <c r="F516" s="70">
        <f ca="1">IFERROR(__xludf.DUMMYFUNCTION("""COMPUTED_VALUE"""),41)</f>
        <v>41</v>
      </c>
      <c r="G516" s="70">
        <f ca="1">IFERROR(__xludf.DUMMYFUNCTION("""COMPUTED_VALUE"""),80)</f>
        <v>80</v>
      </c>
      <c r="H516" s="70">
        <f ca="1">IFERROR(__xludf.DUMMYFUNCTION("""COMPUTED_VALUE"""),0)</f>
        <v>0</v>
      </c>
      <c r="I516" s="70">
        <f ca="1">IFERROR(__xludf.DUMMYFUNCTION("""COMPUTED_VALUE"""),10)</f>
        <v>10</v>
      </c>
      <c r="J516" s="70">
        <f ca="1">IFERROR(__xludf.DUMMYFUNCTION("""COMPUTED_VALUE"""),169)</f>
        <v>169</v>
      </c>
      <c r="K516" s="70">
        <f ca="1">IFERROR(__xludf.DUMMYFUNCTION("""COMPUTED_VALUE"""),19)</f>
        <v>19</v>
      </c>
      <c r="L516" s="70">
        <f ca="1">IFERROR(__xludf.DUMMYFUNCTION("""COMPUTED_VALUE"""),7)</f>
        <v>7</v>
      </c>
      <c r="M516" s="70">
        <f ca="1">IFERROR(__xludf.DUMMYFUNCTION("""COMPUTED_VALUE"""),12)</f>
        <v>12</v>
      </c>
      <c r="N516" s="72"/>
      <c r="O516" s="72"/>
      <c r="P516" s="72"/>
      <c r="Q516" s="72"/>
      <c r="R516" s="72"/>
      <c r="S516" s="72"/>
      <c r="T516" s="72"/>
      <c r="U516" s="72"/>
      <c r="V516" s="72"/>
      <c r="W516" s="72"/>
      <c r="X516" s="72"/>
      <c r="Y516" s="72"/>
      <c r="Z516" s="72"/>
    </row>
    <row r="517" spans="1:26" ht="13">
      <c r="A517" s="70">
        <f ca="1">IFERROR(__xludf.DUMMYFUNCTION("""COMPUTED_VALUE"""),5)</f>
        <v>5</v>
      </c>
      <c r="B517" s="71" t="str">
        <f ca="1">IFERROR(__xludf.DUMMYFUNCTION("""COMPUTED_VALUE"""),"I.E. EL BOSQUE")</f>
        <v>I.E. EL BOSQUE</v>
      </c>
      <c r="C517" s="70">
        <f ca="1">IFERROR(__xludf.DUMMYFUNCTION("""COMPUTED_VALUE"""),2)</f>
        <v>2</v>
      </c>
      <c r="D517" s="70">
        <f ca="1">IFERROR(__xludf.DUMMYFUNCTION("""COMPUTED_VALUE"""),0)</f>
        <v>0</v>
      </c>
      <c r="E517" s="70">
        <f ca="1">IFERROR(__xludf.DUMMYFUNCTION("""COMPUTED_VALUE"""),205)</f>
        <v>205</v>
      </c>
      <c r="F517" s="70">
        <f ca="1">IFERROR(__xludf.DUMMYFUNCTION("""COMPUTED_VALUE"""),62)</f>
        <v>62</v>
      </c>
      <c r="G517" s="70">
        <f ca="1">IFERROR(__xludf.DUMMYFUNCTION("""COMPUTED_VALUE"""),83)</f>
        <v>83</v>
      </c>
      <c r="H517" s="70">
        <f ca="1">IFERROR(__xludf.DUMMYFUNCTION("""COMPUTED_VALUE"""),0)</f>
        <v>0</v>
      </c>
      <c r="I517" s="70">
        <f ca="1">IFERROR(__xludf.DUMMYFUNCTION("""COMPUTED_VALUE"""),19)</f>
        <v>19</v>
      </c>
      <c r="J517" s="70">
        <f ca="1">IFERROR(__xludf.DUMMYFUNCTION("""COMPUTED_VALUE"""),205)</f>
        <v>205</v>
      </c>
      <c r="K517" s="70">
        <f ca="1">IFERROR(__xludf.DUMMYFUNCTION("""COMPUTED_VALUE"""),23)</f>
        <v>23</v>
      </c>
      <c r="L517" s="70">
        <f ca="1">IFERROR(__xludf.DUMMYFUNCTION("""COMPUTED_VALUE"""),9)</f>
        <v>9</v>
      </c>
      <c r="M517" s="70">
        <f ca="1">IFERROR(__xludf.DUMMYFUNCTION("""COMPUTED_VALUE"""),9)</f>
        <v>9</v>
      </c>
      <c r="N517" s="72"/>
      <c r="O517" s="72"/>
      <c r="P517" s="72"/>
      <c r="Q517" s="72"/>
      <c r="R517" s="72"/>
      <c r="S517" s="72"/>
      <c r="T517" s="72"/>
      <c r="U517" s="72"/>
      <c r="V517" s="72"/>
      <c r="W517" s="72"/>
      <c r="X517" s="72"/>
      <c r="Y517" s="72"/>
      <c r="Z517" s="72"/>
    </row>
    <row r="518" spans="1:26" ht="13">
      <c r="A518" s="70">
        <f ca="1">IFERROR(__xludf.DUMMYFUNCTION("""COMPUTED_VALUE"""),5)</f>
        <v>5</v>
      </c>
      <c r="B518" s="71" t="str">
        <f ca="1">IFERROR(__xludf.DUMMYFUNCTION("""COMPUTED_VALUE"""),"I.E. EL BOSQUE")</f>
        <v>I.E. EL BOSQUE</v>
      </c>
      <c r="C518" s="70">
        <f ca="1">IFERROR(__xludf.DUMMYFUNCTION("""COMPUTED_VALUE"""),3)</f>
        <v>3</v>
      </c>
      <c r="D518" s="70">
        <f ca="1">IFERROR(__xludf.DUMMYFUNCTION("""COMPUTED_VALUE"""),0)</f>
        <v>0</v>
      </c>
      <c r="E518" s="70">
        <f ca="1">IFERROR(__xludf.DUMMYFUNCTION("""COMPUTED_VALUE"""),204)</f>
        <v>204</v>
      </c>
      <c r="F518" s="70">
        <f ca="1">IFERROR(__xludf.DUMMYFUNCTION("""COMPUTED_VALUE"""),58)</f>
        <v>58</v>
      </c>
      <c r="G518" s="70">
        <f ca="1">IFERROR(__xludf.DUMMYFUNCTION("""COMPUTED_VALUE"""),93)</f>
        <v>93</v>
      </c>
      <c r="H518" s="70">
        <f ca="1">IFERROR(__xludf.DUMMYFUNCTION("""COMPUTED_VALUE"""),2)</f>
        <v>2</v>
      </c>
      <c r="I518" s="70">
        <f ca="1">IFERROR(__xludf.DUMMYFUNCTION("""COMPUTED_VALUE"""),11)</f>
        <v>11</v>
      </c>
      <c r="J518" s="70">
        <f ca="1">IFERROR(__xludf.DUMMYFUNCTION("""COMPUTED_VALUE"""),200)</f>
        <v>200</v>
      </c>
      <c r="K518" s="70">
        <f ca="1">IFERROR(__xludf.DUMMYFUNCTION("""COMPUTED_VALUE"""),24)</f>
        <v>24</v>
      </c>
      <c r="L518" s="70">
        <f ca="1">IFERROR(__xludf.DUMMYFUNCTION("""COMPUTED_VALUE"""),4)</f>
        <v>4</v>
      </c>
      <c r="M518" s="70">
        <f ca="1">IFERROR(__xludf.DUMMYFUNCTION("""COMPUTED_VALUE"""),8)</f>
        <v>8</v>
      </c>
      <c r="N518" s="72"/>
      <c r="O518" s="72"/>
      <c r="P518" s="72"/>
      <c r="Q518" s="72"/>
      <c r="R518" s="72"/>
      <c r="S518" s="72"/>
      <c r="T518" s="72"/>
      <c r="U518" s="72"/>
      <c r="V518" s="72"/>
      <c r="W518" s="72"/>
      <c r="X518" s="72"/>
      <c r="Y518" s="72"/>
      <c r="Z518" s="72"/>
    </row>
    <row r="519" spans="1:26" ht="13">
      <c r="A519" s="70">
        <f ca="1">IFERROR(__xludf.DUMMYFUNCTION("""COMPUTED_VALUE"""),5)</f>
        <v>5</v>
      </c>
      <c r="B519" s="71" t="str">
        <f ca="1">IFERROR(__xludf.DUMMYFUNCTION("""COMPUTED_VALUE"""),"I.E. EL BOSQUE")</f>
        <v>I.E. EL BOSQUE</v>
      </c>
      <c r="C519" s="70">
        <f ca="1">IFERROR(__xludf.DUMMYFUNCTION("""COMPUTED_VALUE"""),4)</f>
        <v>4</v>
      </c>
      <c r="D519" s="70">
        <f ca="1">IFERROR(__xludf.DUMMYFUNCTION("""COMPUTED_VALUE"""),0)</f>
        <v>0</v>
      </c>
      <c r="E519" s="70">
        <f ca="1">IFERROR(__xludf.DUMMYFUNCTION("""COMPUTED_VALUE"""),169)</f>
        <v>169</v>
      </c>
      <c r="F519" s="70">
        <f ca="1">IFERROR(__xludf.DUMMYFUNCTION("""COMPUTED_VALUE"""),55)</f>
        <v>55</v>
      </c>
      <c r="G519" s="70">
        <f ca="1">IFERROR(__xludf.DUMMYFUNCTION("""COMPUTED_VALUE"""),64)</f>
        <v>64</v>
      </c>
      <c r="H519" s="70">
        <f ca="1">IFERROR(__xludf.DUMMYFUNCTION("""COMPUTED_VALUE"""),2)</f>
        <v>2</v>
      </c>
      <c r="I519" s="70">
        <f ca="1">IFERROR(__xludf.DUMMYFUNCTION("""COMPUTED_VALUE"""),12)</f>
        <v>12</v>
      </c>
      <c r="J519" s="70">
        <f ca="1">IFERROR(__xludf.DUMMYFUNCTION("""COMPUTED_VALUE"""),166)</f>
        <v>166</v>
      </c>
      <c r="K519" s="70">
        <f ca="1">IFERROR(__xludf.DUMMYFUNCTION("""COMPUTED_VALUE"""),20)</f>
        <v>20</v>
      </c>
      <c r="L519" s="70">
        <f ca="1">IFERROR(__xludf.DUMMYFUNCTION("""COMPUTED_VALUE"""),6)</f>
        <v>6</v>
      </c>
      <c r="M519" s="70">
        <f ca="1">IFERROR(__xludf.DUMMYFUNCTION("""COMPUTED_VALUE"""),7)</f>
        <v>7</v>
      </c>
      <c r="N519" s="72"/>
      <c r="O519" s="72"/>
      <c r="P519" s="72"/>
      <c r="Q519" s="72"/>
      <c r="R519" s="72"/>
      <c r="S519" s="72"/>
      <c r="T519" s="72"/>
      <c r="U519" s="72"/>
      <c r="V519" s="72"/>
      <c r="W519" s="72"/>
      <c r="X519" s="72"/>
      <c r="Y519" s="72"/>
      <c r="Z519" s="72"/>
    </row>
    <row r="520" spans="1:26" ht="13">
      <c r="A520" s="70">
        <f ca="1">IFERROR(__xludf.DUMMYFUNCTION("""COMPUTED_VALUE"""),5)</f>
        <v>5</v>
      </c>
      <c r="B520" s="71" t="str">
        <f ca="1">IFERROR(__xludf.DUMMYFUNCTION("""COMPUTED_VALUE"""),"I.E. EL BOSQUE")</f>
        <v>I.E. EL BOSQUE</v>
      </c>
      <c r="C520" s="70">
        <f ca="1">IFERROR(__xludf.DUMMYFUNCTION("""COMPUTED_VALUE"""),5)</f>
        <v>5</v>
      </c>
      <c r="D520" s="70">
        <f ca="1">IFERROR(__xludf.DUMMYFUNCTION("""COMPUTED_VALUE"""),0)</f>
        <v>0</v>
      </c>
      <c r="E520" s="70">
        <f ca="1">IFERROR(__xludf.DUMMYFUNCTION("""COMPUTED_VALUE"""),192)</f>
        <v>192</v>
      </c>
      <c r="F520" s="70">
        <f ca="1">IFERROR(__xludf.DUMMYFUNCTION("""COMPUTED_VALUE"""),51)</f>
        <v>51</v>
      </c>
      <c r="G520" s="70">
        <f ca="1">IFERROR(__xludf.DUMMYFUNCTION("""COMPUTED_VALUE"""),87)</f>
        <v>87</v>
      </c>
      <c r="H520" s="70">
        <f ca="1">IFERROR(__xludf.DUMMYFUNCTION("""COMPUTED_VALUE"""),0)</f>
        <v>0</v>
      </c>
      <c r="I520" s="70">
        <f ca="1">IFERROR(__xludf.DUMMYFUNCTION("""COMPUTED_VALUE"""),8)</f>
        <v>8</v>
      </c>
      <c r="J520" s="70">
        <f ca="1">IFERROR(__xludf.DUMMYFUNCTION("""COMPUTED_VALUE"""),192)</f>
        <v>192</v>
      </c>
      <c r="K520" s="70">
        <f ca="1">IFERROR(__xludf.DUMMYFUNCTION("""COMPUTED_VALUE"""),16)</f>
        <v>16</v>
      </c>
      <c r="L520" s="70">
        <f ca="1">IFERROR(__xludf.DUMMYFUNCTION("""COMPUTED_VALUE"""),14)</f>
        <v>14</v>
      </c>
      <c r="M520" s="70">
        <f ca="1">IFERROR(__xludf.DUMMYFUNCTION("""COMPUTED_VALUE"""),16)</f>
        <v>16</v>
      </c>
      <c r="N520" s="72"/>
      <c r="O520" s="72"/>
      <c r="P520" s="72"/>
      <c r="Q520" s="72"/>
      <c r="R520" s="72"/>
      <c r="S520" s="72"/>
      <c r="T520" s="72"/>
      <c r="U520" s="72"/>
      <c r="V520" s="72"/>
      <c r="W520" s="72"/>
      <c r="X520" s="72"/>
      <c r="Y520" s="72"/>
      <c r="Z520" s="72"/>
    </row>
    <row r="521" spans="1:26" ht="13">
      <c r="A521" s="70">
        <f ca="1">IFERROR(__xludf.DUMMYFUNCTION("""COMPUTED_VALUE"""),5)</f>
        <v>5</v>
      </c>
      <c r="B521" s="71" t="str">
        <f ca="1">IFERROR(__xludf.DUMMYFUNCTION("""COMPUTED_VALUE"""),"I.E. EL BOSQUE")</f>
        <v>I.E. EL BOSQUE</v>
      </c>
      <c r="C521" s="70">
        <f ca="1">IFERROR(__xludf.DUMMYFUNCTION("""COMPUTED_VALUE"""),6)</f>
        <v>6</v>
      </c>
      <c r="D521" s="70">
        <f ca="1">IFERROR(__xludf.DUMMYFUNCTION("""COMPUTED_VALUE"""),0)</f>
        <v>0</v>
      </c>
      <c r="E521" s="70">
        <f ca="1">IFERROR(__xludf.DUMMYFUNCTION("""COMPUTED_VALUE"""),214)</f>
        <v>214</v>
      </c>
      <c r="F521" s="70">
        <f ca="1">IFERROR(__xludf.DUMMYFUNCTION("""COMPUTED_VALUE"""),68)</f>
        <v>68</v>
      </c>
      <c r="G521" s="70">
        <f ca="1">IFERROR(__xludf.DUMMYFUNCTION("""COMPUTED_VALUE"""),91)</f>
        <v>91</v>
      </c>
      <c r="H521" s="70">
        <f ca="1">IFERROR(__xludf.DUMMYFUNCTION("""COMPUTED_VALUE"""),2)</f>
        <v>2</v>
      </c>
      <c r="I521" s="70">
        <f ca="1">IFERROR(__xludf.DUMMYFUNCTION("""COMPUTED_VALUE"""),9)</f>
        <v>9</v>
      </c>
      <c r="J521" s="70">
        <f ca="1">IFERROR(__xludf.DUMMYFUNCTION("""COMPUTED_VALUE"""),214)</f>
        <v>214</v>
      </c>
      <c r="K521" s="70">
        <f ca="1">IFERROR(__xludf.DUMMYFUNCTION("""COMPUTED_VALUE"""),21)</f>
        <v>21</v>
      </c>
      <c r="L521" s="70">
        <f ca="1">IFERROR(__xludf.DUMMYFUNCTION("""COMPUTED_VALUE"""),8)</f>
        <v>8</v>
      </c>
      <c r="M521" s="70">
        <f ca="1">IFERROR(__xludf.DUMMYFUNCTION("""COMPUTED_VALUE"""),15)</f>
        <v>15</v>
      </c>
      <c r="N521" s="72"/>
      <c r="O521" s="72"/>
      <c r="P521" s="72"/>
      <c r="Q521" s="72"/>
      <c r="R521" s="72"/>
      <c r="S521" s="72"/>
      <c r="T521" s="72"/>
      <c r="U521" s="72"/>
      <c r="V521" s="72"/>
      <c r="W521" s="72"/>
      <c r="X521" s="72"/>
      <c r="Y521" s="72"/>
      <c r="Z521" s="72"/>
    </row>
    <row r="522" spans="1:26" ht="13">
      <c r="A522" s="70">
        <f ca="1">IFERROR(__xludf.DUMMYFUNCTION("""COMPUTED_VALUE"""),5)</f>
        <v>5</v>
      </c>
      <c r="B522" s="71" t="str">
        <f ca="1">IFERROR(__xludf.DUMMYFUNCTION("""COMPUTED_VALUE"""),"I.E. EL BOSQUE")</f>
        <v>I.E. EL BOSQUE</v>
      </c>
      <c r="C522" s="70">
        <f ca="1">IFERROR(__xludf.DUMMYFUNCTION("""COMPUTED_VALUE"""),7)</f>
        <v>7</v>
      </c>
      <c r="D522" s="70">
        <f ca="1">IFERROR(__xludf.DUMMYFUNCTION("""COMPUTED_VALUE"""),0)</f>
        <v>0</v>
      </c>
      <c r="E522" s="70">
        <f ca="1">IFERROR(__xludf.DUMMYFUNCTION("""COMPUTED_VALUE"""),224)</f>
        <v>224</v>
      </c>
      <c r="F522" s="70">
        <f ca="1">IFERROR(__xludf.DUMMYFUNCTION("""COMPUTED_VALUE"""),62)</f>
        <v>62</v>
      </c>
      <c r="G522" s="70">
        <f ca="1">IFERROR(__xludf.DUMMYFUNCTION("""COMPUTED_VALUE"""),104)</f>
        <v>104</v>
      </c>
      <c r="H522" s="70">
        <f ca="1">IFERROR(__xludf.DUMMYFUNCTION("""COMPUTED_VALUE"""),3)</f>
        <v>3</v>
      </c>
      <c r="I522" s="70">
        <f ca="1">IFERROR(__xludf.DUMMYFUNCTION("""COMPUTED_VALUE"""),7)</f>
        <v>7</v>
      </c>
      <c r="J522" s="70">
        <f ca="1">IFERROR(__xludf.DUMMYFUNCTION("""COMPUTED_VALUE"""),223)</f>
        <v>223</v>
      </c>
      <c r="K522" s="70">
        <f ca="1">IFERROR(__xludf.DUMMYFUNCTION("""COMPUTED_VALUE"""),31)</f>
        <v>31</v>
      </c>
      <c r="L522" s="70">
        <f ca="1">IFERROR(__xludf.DUMMYFUNCTION("""COMPUTED_VALUE"""),8)</f>
        <v>8</v>
      </c>
      <c r="M522" s="70">
        <f ca="1">IFERROR(__xludf.DUMMYFUNCTION("""COMPUTED_VALUE"""),8)</f>
        <v>8</v>
      </c>
      <c r="N522" s="72"/>
      <c r="O522" s="72"/>
      <c r="P522" s="72"/>
      <c r="Q522" s="72"/>
      <c r="R522" s="72"/>
      <c r="S522" s="72"/>
      <c r="T522" s="72"/>
      <c r="U522" s="72"/>
      <c r="V522" s="72"/>
      <c r="W522" s="72"/>
      <c r="X522" s="72"/>
      <c r="Y522" s="72"/>
      <c r="Z522" s="72"/>
    </row>
    <row r="523" spans="1:26" ht="13">
      <c r="A523" s="70">
        <f ca="1">IFERROR(__xludf.DUMMYFUNCTION("""COMPUTED_VALUE"""),5)</f>
        <v>5</v>
      </c>
      <c r="B523" s="71" t="str">
        <f ca="1">IFERROR(__xludf.DUMMYFUNCTION("""COMPUTED_VALUE"""),"I.E. EL BOSQUE")</f>
        <v>I.E. EL BOSQUE</v>
      </c>
      <c r="C523" s="70">
        <f ca="1">IFERROR(__xludf.DUMMYFUNCTION("""COMPUTED_VALUE"""),8)</f>
        <v>8</v>
      </c>
      <c r="D523" s="70">
        <f ca="1">IFERROR(__xludf.DUMMYFUNCTION("""COMPUTED_VALUE"""),0)</f>
        <v>0</v>
      </c>
      <c r="E523" s="70">
        <f ca="1">IFERROR(__xludf.DUMMYFUNCTION("""COMPUTED_VALUE"""),208)</f>
        <v>208</v>
      </c>
      <c r="F523" s="70">
        <f ca="1">IFERROR(__xludf.DUMMYFUNCTION("""COMPUTED_VALUE"""),62)</f>
        <v>62</v>
      </c>
      <c r="G523" s="70">
        <f ca="1">IFERROR(__xludf.DUMMYFUNCTION("""COMPUTED_VALUE"""),90)</f>
        <v>90</v>
      </c>
      <c r="H523" s="70">
        <f ca="1">IFERROR(__xludf.DUMMYFUNCTION("""COMPUTED_VALUE"""),4)</f>
        <v>4</v>
      </c>
      <c r="I523" s="70">
        <f ca="1">IFERROR(__xludf.DUMMYFUNCTION("""COMPUTED_VALUE"""),8)</f>
        <v>8</v>
      </c>
      <c r="J523" s="70">
        <f ca="1">IFERROR(__xludf.DUMMYFUNCTION("""COMPUTED_VALUE"""),208)</f>
        <v>208</v>
      </c>
      <c r="K523" s="70">
        <f ca="1">IFERROR(__xludf.DUMMYFUNCTION("""COMPUTED_VALUE"""),19)</f>
        <v>19</v>
      </c>
      <c r="L523" s="70">
        <f ca="1">IFERROR(__xludf.DUMMYFUNCTION("""COMPUTED_VALUE"""),10)</f>
        <v>10</v>
      </c>
      <c r="M523" s="70">
        <f ca="1">IFERROR(__xludf.DUMMYFUNCTION("""COMPUTED_VALUE"""),15)</f>
        <v>15</v>
      </c>
      <c r="N523" s="72"/>
      <c r="O523" s="72"/>
      <c r="P523" s="72"/>
      <c r="Q523" s="72"/>
      <c r="R523" s="72"/>
      <c r="S523" s="72"/>
      <c r="T523" s="72"/>
      <c r="U523" s="72"/>
      <c r="V523" s="72"/>
      <c r="W523" s="72"/>
      <c r="X523" s="72"/>
      <c r="Y523" s="72"/>
      <c r="Z523" s="72"/>
    </row>
    <row r="524" spans="1:26" ht="13">
      <c r="A524" s="70">
        <f ca="1">IFERROR(__xludf.DUMMYFUNCTION("""COMPUTED_VALUE"""),5)</f>
        <v>5</v>
      </c>
      <c r="B524" s="71" t="str">
        <f ca="1">IFERROR(__xludf.DUMMYFUNCTION("""COMPUTED_VALUE"""),"I.E. EL BOSQUE")</f>
        <v>I.E. EL BOSQUE</v>
      </c>
      <c r="C524" s="70">
        <f ca="1">IFERROR(__xludf.DUMMYFUNCTION("""COMPUTED_VALUE"""),9)</f>
        <v>9</v>
      </c>
      <c r="D524" s="70">
        <f ca="1">IFERROR(__xludf.DUMMYFUNCTION("""COMPUTED_VALUE"""),0)</f>
        <v>0</v>
      </c>
      <c r="E524" s="70">
        <f ca="1">IFERROR(__xludf.DUMMYFUNCTION("""COMPUTED_VALUE"""),210)</f>
        <v>210</v>
      </c>
      <c r="F524" s="70">
        <f ca="1">IFERROR(__xludf.DUMMYFUNCTION("""COMPUTED_VALUE"""),73)</f>
        <v>73</v>
      </c>
      <c r="G524" s="70">
        <f ca="1">IFERROR(__xludf.DUMMYFUNCTION("""COMPUTED_VALUE"""),83)</f>
        <v>83</v>
      </c>
      <c r="H524" s="70">
        <f ca="1">IFERROR(__xludf.DUMMYFUNCTION("""COMPUTED_VALUE"""),1)</f>
        <v>1</v>
      </c>
      <c r="I524" s="70">
        <f ca="1">IFERROR(__xludf.DUMMYFUNCTION("""COMPUTED_VALUE"""),9)</f>
        <v>9</v>
      </c>
      <c r="J524" s="70">
        <f ca="1">IFERROR(__xludf.DUMMYFUNCTION("""COMPUTED_VALUE"""),210)</f>
        <v>210</v>
      </c>
      <c r="K524" s="70">
        <f ca="1">IFERROR(__xludf.DUMMYFUNCTION("""COMPUTED_VALUE"""),25)</f>
        <v>25</v>
      </c>
      <c r="L524" s="70">
        <f ca="1">IFERROR(__xludf.DUMMYFUNCTION("""COMPUTED_VALUE"""),11)</f>
        <v>11</v>
      </c>
      <c r="M524" s="70">
        <f ca="1">IFERROR(__xludf.DUMMYFUNCTION("""COMPUTED_VALUE"""),9)</f>
        <v>9</v>
      </c>
      <c r="N524" s="72"/>
      <c r="O524" s="72"/>
      <c r="P524" s="72"/>
      <c r="Q524" s="72"/>
      <c r="R524" s="72"/>
      <c r="S524" s="72"/>
      <c r="T524" s="72"/>
      <c r="U524" s="72"/>
      <c r="V524" s="72"/>
      <c r="W524" s="72"/>
      <c r="X524" s="72"/>
      <c r="Y524" s="72"/>
      <c r="Z524" s="72"/>
    </row>
    <row r="525" spans="1:26" ht="13">
      <c r="A525" s="70">
        <f ca="1">IFERROR(__xludf.DUMMYFUNCTION("""COMPUTED_VALUE"""),5)</f>
        <v>5</v>
      </c>
      <c r="B525" s="71" t="str">
        <f ca="1">IFERROR(__xludf.DUMMYFUNCTION("""COMPUTED_VALUE"""),"I.E. EL BOSQUE")</f>
        <v>I.E. EL BOSQUE</v>
      </c>
      <c r="C525" s="70">
        <f ca="1">IFERROR(__xludf.DUMMYFUNCTION("""COMPUTED_VALUE"""),10)</f>
        <v>10</v>
      </c>
      <c r="D525" s="70">
        <f ca="1">IFERROR(__xludf.DUMMYFUNCTION("""COMPUTED_VALUE"""),0)</f>
        <v>0</v>
      </c>
      <c r="E525" s="70">
        <f ca="1">IFERROR(__xludf.DUMMYFUNCTION("""COMPUTED_VALUE"""),216)</f>
        <v>216</v>
      </c>
      <c r="F525" s="70">
        <f ca="1">IFERROR(__xludf.DUMMYFUNCTION("""COMPUTED_VALUE"""),58)</f>
        <v>58</v>
      </c>
      <c r="G525" s="70">
        <f ca="1">IFERROR(__xludf.DUMMYFUNCTION("""COMPUTED_VALUE"""),88)</f>
        <v>88</v>
      </c>
      <c r="H525" s="70">
        <f ca="1">IFERROR(__xludf.DUMMYFUNCTION("""COMPUTED_VALUE"""),1)</f>
        <v>1</v>
      </c>
      <c r="I525" s="70">
        <f ca="1">IFERROR(__xludf.DUMMYFUNCTION("""COMPUTED_VALUE"""),9)</f>
        <v>9</v>
      </c>
      <c r="J525" s="70">
        <f ca="1">IFERROR(__xludf.DUMMYFUNCTION("""COMPUTED_VALUE"""),216)</f>
        <v>216</v>
      </c>
      <c r="K525" s="70">
        <f ca="1">IFERROR(__xludf.DUMMYFUNCTION("""COMPUTED_VALUE"""),39)</f>
        <v>39</v>
      </c>
      <c r="L525" s="70">
        <f ca="1">IFERROR(__xludf.DUMMYFUNCTION("""COMPUTED_VALUE"""),9)</f>
        <v>9</v>
      </c>
      <c r="M525" s="70">
        <f ca="1">IFERROR(__xludf.DUMMYFUNCTION("""COMPUTED_VALUE"""),12)</f>
        <v>12</v>
      </c>
      <c r="N525" s="72"/>
      <c r="O525" s="72"/>
      <c r="P525" s="72"/>
      <c r="Q525" s="72"/>
      <c r="R525" s="72"/>
      <c r="S525" s="72"/>
      <c r="T525" s="72"/>
      <c r="U525" s="72"/>
      <c r="V525" s="72"/>
      <c r="W525" s="72"/>
      <c r="X525" s="72"/>
      <c r="Y525" s="72"/>
      <c r="Z525" s="72"/>
    </row>
    <row r="526" spans="1:26" ht="13">
      <c r="A526" s="70">
        <f ca="1">IFERROR(__xludf.DUMMYFUNCTION("""COMPUTED_VALUE"""),5)</f>
        <v>5</v>
      </c>
      <c r="B526" s="71" t="str">
        <f ca="1">IFERROR(__xludf.DUMMYFUNCTION("""COMPUTED_VALUE"""),"I.E. EL BOSQUE")</f>
        <v>I.E. EL BOSQUE</v>
      </c>
      <c r="C526" s="70">
        <f ca="1">IFERROR(__xludf.DUMMYFUNCTION("""COMPUTED_VALUE"""),11)</f>
        <v>11</v>
      </c>
      <c r="D526" s="70">
        <f ca="1">IFERROR(__xludf.DUMMYFUNCTION("""COMPUTED_VALUE"""),0)</f>
        <v>0</v>
      </c>
      <c r="E526" s="70">
        <f ca="1">IFERROR(__xludf.DUMMYFUNCTION("""COMPUTED_VALUE"""),245)</f>
        <v>245</v>
      </c>
      <c r="F526" s="70">
        <f ca="1">IFERROR(__xludf.DUMMYFUNCTION("""COMPUTED_VALUE"""),84)</f>
        <v>84</v>
      </c>
      <c r="G526" s="70">
        <f ca="1">IFERROR(__xludf.DUMMYFUNCTION("""COMPUTED_VALUE"""),102)</f>
        <v>102</v>
      </c>
      <c r="H526" s="70">
        <f ca="1">IFERROR(__xludf.DUMMYFUNCTION("""COMPUTED_VALUE"""),3)</f>
        <v>3</v>
      </c>
      <c r="I526" s="70">
        <f ca="1">IFERROR(__xludf.DUMMYFUNCTION("""COMPUTED_VALUE"""),8)</f>
        <v>8</v>
      </c>
      <c r="J526" s="70">
        <f ca="1">IFERROR(__xludf.DUMMYFUNCTION("""COMPUTED_VALUE"""),245)</f>
        <v>245</v>
      </c>
      <c r="K526" s="70">
        <f ca="1">IFERROR(__xludf.DUMMYFUNCTION("""COMPUTED_VALUE"""),33)</f>
        <v>33</v>
      </c>
      <c r="L526" s="70">
        <f ca="1">IFERROR(__xludf.DUMMYFUNCTION("""COMPUTED_VALUE"""),9)</f>
        <v>9</v>
      </c>
      <c r="M526" s="70">
        <f ca="1">IFERROR(__xludf.DUMMYFUNCTION("""COMPUTED_VALUE"""),6)</f>
        <v>6</v>
      </c>
      <c r="N526" s="72"/>
      <c r="O526" s="72"/>
      <c r="P526" s="72"/>
      <c r="Q526" s="72"/>
      <c r="R526" s="72"/>
      <c r="S526" s="72"/>
      <c r="T526" s="72"/>
      <c r="U526" s="72"/>
      <c r="V526" s="72"/>
      <c r="W526" s="72"/>
      <c r="X526" s="72"/>
      <c r="Y526" s="72"/>
      <c r="Z526" s="72"/>
    </row>
    <row r="527" spans="1:26" ht="13">
      <c r="A527" s="70">
        <f ca="1">IFERROR(__xludf.DUMMYFUNCTION("""COMPUTED_VALUE"""),5)</f>
        <v>5</v>
      </c>
      <c r="B527" s="71" t="str">
        <f ca="1">IFERROR(__xludf.DUMMYFUNCTION("""COMPUTED_VALUE"""),"I.E. EL BOSQUE")</f>
        <v>I.E. EL BOSQUE</v>
      </c>
      <c r="C527" s="70">
        <f ca="1">IFERROR(__xludf.DUMMYFUNCTION("""COMPUTED_VALUE"""),12)</f>
        <v>12</v>
      </c>
      <c r="D527" s="70">
        <f ca="1">IFERROR(__xludf.DUMMYFUNCTION("""COMPUTED_VALUE"""),0)</f>
        <v>0</v>
      </c>
      <c r="E527" s="70">
        <f ca="1">IFERROR(__xludf.DUMMYFUNCTION("""COMPUTED_VALUE"""),360)</f>
        <v>360</v>
      </c>
      <c r="F527" s="70">
        <f ca="1">IFERROR(__xludf.DUMMYFUNCTION("""COMPUTED_VALUE"""),73)</f>
        <v>73</v>
      </c>
      <c r="G527" s="70">
        <f ca="1">IFERROR(__xludf.DUMMYFUNCTION("""COMPUTED_VALUE"""),100)</f>
        <v>100</v>
      </c>
      <c r="H527" s="70">
        <f ca="1">IFERROR(__xludf.DUMMYFUNCTION("""COMPUTED_VALUE"""),4)</f>
        <v>4</v>
      </c>
      <c r="I527" s="70">
        <f ca="1">IFERROR(__xludf.DUMMYFUNCTION("""COMPUTED_VALUE"""),7)</f>
        <v>7</v>
      </c>
      <c r="J527" s="70">
        <f ca="1">IFERROR(__xludf.DUMMYFUNCTION("""COMPUTED_VALUE"""),241)</f>
        <v>241</v>
      </c>
      <c r="K527" s="70">
        <f ca="1">IFERROR(__xludf.DUMMYFUNCTION("""COMPUTED_VALUE"""),38)</f>
        <v>38</v>
      </c>
      <c r="L527" s="70">
        <f ca="1">IFERROR(__xludf.DUMMYFUNCTION("""COMPUTED_VALUE"""),17)</f>
        <v>17</v>
      </c>
      <c r="M527" s="70">
        <f ca="1">IFERROR(__xludf.DUMMYFUNCTION("""COMPUTED_VALUE"""),2)</f>
        <v>2</v>
      </c>
      <c r="N527" s="72"/>
      <c r="O527" s="72"/>
      <c r="P527" s="72"/>
      <c r="Q527" s="72"/>
      <c r="R527" s="72"/>
      <c r="S527" s="72"/>
      <c r="T527" s="72"/>
      <c r="U527" s="72"/>
      <c r="V527" s="72"/>
      <c r="W527" s="72"/>
      <c r="X527" s="72"/>
      <c r="Y527" s="72"/>
      <c r="Z527" s="72"/>
    </row>
    <row r="528" spans="1:26" ht="13">
      <c r="A528" s="70">
        <f ca="1">IFERROR(__xludf.DUMMYFUNCTION("""COMPUTED_VALUE"""),5)</f>
        <v>5</v>
      </c>
      <c r="B528" s="71" t="str">
        <f ca="1">IFERROR(__xludf.DUMMYFUNCTION("""COMPUTED_VALUE"""),"I.E. EL BOSQUE")</f>
        <v>I.E. EL BOSQUE</v>
      </c>
      <c r="C528" s="70">
        <f ca="1">IFERROR(__xludf.DUMMYFUNCTION("""COMPUTED_VALUE"""),13)</f>
        <v>13</v>
      </c>
      <c r="D528" s="70">
        <f ca="1">IFERROR(__xludf.DUMMYFUNCTION("""COMPUTED_VALUE"""),0)</f>
        <v>0</v>
      </c>
      <c r="E528" s="70">
        <f ca="1">IFERROR(__xludf.DUMMYFUNCTION("""COMPUTED_VALUE"""),360)</f>
        <v>360</v>
      </c>
      <c r="F528" s="70">
        <f ca="1">IFERROR(__xludf.DUMMYFUNCTION("""COMPUTED_VALUE"""),78)</f>
        <v>78</v>
      </c>
      <c r="G528" s="70">
        <f ca="1">IFERROR(__xludf.DUMMYFUNCTION("""COMPUTED_VALUE"""),98)</f>
        <v>98</v>
      </c>
      <c r="H528" s="70">
        <f ca="1">IFERROR(__xludf.DUMMYFUNCTION("""COMPUTED_VALUE"""),1)</f>
        <v>1</v>
      </c>
      <c r="I528" s="70">
        <f ca="1">IFERROR(__xludf.DUMMYFUNCTION("""COMPUTED_VALUE"""),12)</f>
        <v>12</v>
      </c>
      <c r="J528" s="70">
        <f ca="1">IFERROR(__xludf.DUMMYFUNCTION("""COMPUTED_VALUE"""),240)</f>
        <v>240</v>
      </c>
      <c r="K528" s="70">
        <f ca="1">IFERROR(__xludf.DUMMYFUNCTION("""COMPUTED_VALUE"""),36)</f>
        <v>36</v>
      </c>
      <c r="L528" s="70">
        <f ca="1">IFERROR(__xludf.DUMMYFUNCTION("""COMPUTED_VALUE"""),11)</f>
        <v>11</v>
      </c>
      <c r="M528" s="70">
        <f ca="1">IFERROR(__xludf.DUMMYFUNCTION("""COMPUTED_VALUE"""),4)</f>
        <v>4</v>
      </c>
      <c r="N528" s="72"/>
      <c r="O528" s="72"/>
      <c r="P528" s="72"/>
      <c r="Q528" s="72"/>
      <c r="R528" s="72"/>
      <c r="S528" s="72"/>
      <c r="T528" s="72"/>
      <c r="U528" s="72"/>
      <c r="V528" s="72"/>
      <c r="W528" s="72"/>
      <c r="X528" s="72"/>
      <c r="Y528" s="72"/>
      <c r="Z528" s="72"/>
    </row>
    <row r="529" spans="1:26" ht="13">
      <c r="A529" s="70">
        <f ca="1">IFERROR(__xludf.DUMMYFUNCTION("""COMPUTED_VALUE"""),5)</f>
        <v>5</v>
      </c>
      <c r="B529" s="71" t="str">
        <f ca="1">IFERROR(__xludf.DUMMYFUNCTION("""COMPUTED_VALUE"""),"I.E. EL BOSQUE")</f>
        <v>I.E. EL BOSQUE</v>
      </c>
      <c r="C529" s="70">
        <f ca="1">IFERROR(__xludf.DUMMYFUNCTION("""COMPUTED_VALUE"""),14)</f>
        <v>14</v>
      </c>
      <c r="D529" s="70">
        <f ca="1">IFERROR(__xludf.DUMMYFUNCTION("""COMPUTED_VALUE"""),0)</f>
        <v>0</v>
      </c>
      <c r="E529" s="70">
        <f ca="1">IFERROR(__xludf.DUMMYFUNCTION("""COMPUTED_VALUE"""),236)</f>
        <v>236</v>
      </c>
      <c r="F529" s="70">
        <f ca="1">IFERROR(__xludf.DUMMYFUNCTION("""COMPUTED_VALUE"""),83)</f>
        <v>83</v>
      </c>
      <c r="G529" s="70">
        <f ca="1">IFERROR(__xludf.DUMMYFUNCTION("""COMPUTED_VALUE"""),88)</f>
        <v>88</v>
      </c>
      <c r="H529" s="70">
        <f ca="1">IFERROR(__xludf.DUMMYFUNCTION("""COMPUTED_VALUE"""),1)</f>
        <v>1</v>
      </c>
      <c r="I529" s="70">
        <f ca="1">IFERROR(__xludf.DUMMYFUNCTION("""COMPUTED_VALUE"""),13)</f>
        <v>13</v>
      </c>
      <c r="J529" s="70">
        <f ca="1">IFERROR(__xludf.DUMMYFUNCTION("""COMPUTED_VALUE"""),236)</f>
        <v>236</v>
      </c>
      <c r="K529" s="70">
        <f ca="1">IFERROR(__xludf.DUMMYFUNCTION("""COMPUTED_VALUE"""),38)</f>
        <v>38</v>
      </c>
      <c r="L529" s="70">
        <f ca="1">IFERROR(__xludf.DUMMYFUNCTION("""COMPUTED_VALUE"""),12)</f>
        <v>12</v>
      </c>
      <c r="M529" s="70">
        <f ca="1">IFERROR(__xludf.DUMMYFUNCTION("""COMPUTED_VALUE"""),1)</f>
        <v>1</v>
      </c>
      <c r="N529" s="72"/>
      <c r="O529" s="72"/>
      <c r="P529" s="72"/>
      <c r="Q529" s="72"/>
      <c r="R529" s="72"/>
      <c r="S529" s="72"/>
      <c r="T529" s="72"/>
      <c r="U529" s="72"/>
      <c r="V529" s="72"/>
      <c r="W529" s="72"/>
      <c r="X529" s="72"/>
      <c r="Y529" s="72"/>
      <c r="Z529" s="72"/>
    </row>
    <row r="530" spans="1:26" ht="13">
      <c r="A530" s="70">
        <f ca="1">IFERROR(__xludf.DUMMYFUNCTION("""COMPUTED_VALUE"""),5)</f>
        <v>5</v>
      </c>
      <c r="B530" s="71" t="str">
        <f ca="1">IFERROR(__xludf.DUMMYFUNCTION("""COMPUTED_VALUE"""),"I.E. EL BOSQUE")</f>
        <v>I.E. EL BOSQUE</v>
      </c>
      <c r="C530" s="70">
        <f ca="1">IFERROR(__xludf.DUMMYFUNCTION("""COMPUTED_VALUE"""),15)</f>
        <v>15</v>
      </c>
      <c r="D530" s="70">
        <f ca="1">IFERROR(__xludf.DUMMYFUNCTION("""COMPUTED_VALUE"""),0)</f>
        <v>0</v>
      </c>
      <c r="E530" s="70">
        <f ca="1">IFERROR(__xludf.DUMMYFUNCTION("""COMPUTED_VALUE"""),220)</f>
        <v>220</v>
      </c>
      <c r="F530" s="70">
        <f ca="1">IFERROR(__xludf.DUMMYFUNCTION("""COMPUTED_VALUE"""),69)</f>
        <v>69</v>
      </c>
      <c r="G530" s="70">
        <f ca="1">IFERROR(__xludf.DUMMYFUNCTION("""COMPUTED_VALUE"""),90)</f>
        <v>90</v>
      </c>
      <c r="H530" s="70">
        <f ca="1">IFERROR(__xludf.DUMMYFUNCTION("""COMPUTED_VALUE"""),0)</f>
        <v>0</v>
      </c>
      <c r="I530" s="70">
        <f ca="1">IFERROR(__xludf.DUMMYFUNCTION("""COMPUTED_VALUE"""),9)</f>
        <v>9</v>
      </c>
      <c r="J530" s="70">
        <f ca="1">IFERROR(__xludf.DUMMYFUNCTION("""COMPUTED_VALUE"""),219)</f>
        <v>219</v>
      </c>
      <c r="K530" s="70">
        <f ca="1">IFERROR(__xludf.DUMMYFUNCTION("""COMPUTED_VALUE"""),36)</f>
        <v>36</v>
      </c>
      <c r="L530" s="70">
        <f ca="1">IFERROR(__xludf.DUMMYFUNCTION("""COMPUTED_VALUE"""),7)</f>
        <v>7</v>
      </c>
      <c r="M530" s="70">
        <f ca="1">IFERROR(__xludf.DUMMYFUNCTION("""COMPUTED_VALUE"""),8)</f>
        <v>8</v>
      </c>
      <c r="N530" s="72"/>
      <c r="O530" s="72"/>
      <c r="P530" s="72"/>
      <c r="Q530" s="72"/>
      <c r="R530" s="72"/>
      <c r="S530" s="72"/>
      <c r="T530" s="72"/>
      <c r="U530" s="72"/>
      <c r="V530" s="72"/>
      <c r="W530" s="72"/>
      <c r="X530" s="72"/>
      <c r="Y530" s="72"/>
      <c r="Z530" s="72"/>
    </row>
    <row r="531" spans="1:26" ht="13">
      <c r="A531" s="70">
        <f ca="1">IFERROR(__xludf.DUMMYFUNCTION("""COMPUTED_VALUE"""),5)</f>
        <v>5</v>
      </c>
      <c r="B531" s="71" t="str">
        <f ca="1">IFERROR(__xludf.DUMMYFUNCTION("""COMPUTED_VALUE"""),"I.E. EL BOSQUE")</f>
        <v>I.E. EL BOSQUE</v>
      </c>
      <c r="C531" s="70">
        <f ca="1">IFERROR(__xludf.DUMMYFUNCTION("""COMPUTED_VALUE"""),16)</f>
        <v>16</v>
      </c>
      <c r="D531" s="70">
        <f ca="1">IFERROR(__xludf.DUMMYFUNCTION("""COMPUTED_VALUE"""),0)</f>
        <v>0</v>
      </c>
      <c r="E531" s="70">
        <f ca="1">IFERROR(__xludf.DUMMYFUNCTION("""COMPUTED_VALUE"""),242)</f>
        <v>242</v>
      </c>
      <c r="F531" s="70">
        <f ca="1">IFERROR(__xludf.DUMMYFUNCTION("""COMPUTED_VALUE"""),74)</f>
        <v>74</v>
      </c>
      <c r="G531" s="70">
        <f ca="1">IFERROR(__xludf.DUMMYFUNCTION("""COMPUTED_VALUE"""),97)</f>
        <v>97</v>
      </c>
      <c r="H531" s="70">
        <f ca="1">IFERROR(__xludf.DUMMYFUNCTION("""COMPUTED_VALUE"""),4)</f>
        <v>4</v>
      </c>
      <c r="I531" s="70">
        <f ca="1">IFERROR(__xludf.DUMMYFUNCTION("""COMPUTED_VALUE"""),15)</f>
        <v>15</v>
      </c>
      <c r="J531" s="70">
        <f ca="1">IFERROR(__xludf.DUMMYFUNCTION("""COMPUTED_VALUE"""),242)</f>
        <v>242</v>
      </c>
      <c r="K531" s="70">
        <f ca="1">IFERROR(__xludf.DUMMYFUNCTION("""COMPUTED_VALUE"""),34)</f>
        <v>34</v>
      </c>
      <c r="L531" s="70">
        <f ca="1">IFERROR(__xludf.DUMMYFUNCTION("""COMPUTED_VALUE"""),13)</f>
        <v>13</v>
      </c>
      <c r="M531" s="70">
        <f ca="1">IFERROR(__xludf.DUMMYFUNCTION("""COMPUTED_VALUE"""),5)</f>
        <v>5</v>
      </c>
      <c r="N531" s="72"/>
      <c r="O531" s="72"/>
      <c r="P531" s="72"/>
      <c r="Q531" s="72"/>
      <c r="R531" s="72"/>
      <c r="S531" s="72"/>
      <c r="T531" s="72"/>
      <c r="U531" s="72"/>
      <c r="V531" s="72"/>
      <c r="W531" s="72"/>
      <c r="X531" s="72"/>
      <c r="Y531" s="72"/>
      <c r="Z531" s="72"/>
    </row>
    <row r="532" spans="1:26" ht="13">
      <c r="A532" s="70">
        <f ca="1">IFERROR(__xludf.DUMMYFUNCTION("""COMPUTED_VALUE"""),5)</f>
        <v>5</v>
      </c>
      <c r="B532" s="71" t="str">
        <f ca="1">IFERROR(__xludf.DUMMYFUNCTION("""COMPUTED_VALUE"""),"I.E. EL BOSQUE")</f>
        <v>I.E. EL BOSQUE</v>
      </c>
      <c r="C532" s="70">
        <f ca="1">IFERROR(__xludf.DUMMYFUNCTION("""COMPUTED_VALUE"""),17)</f>
        <v>17</v>
      </c>
      <c r="D532" s="70">
        <f ca="1">IFERROR(__xludf.DUMMYFUNCTION("""COMPUTED_VALUE"""),0)</f>
        <v>0</v>
      </c>
      <c r="E532" s="70">
        <f ca="1">IFERROR(__xludf.DUMMYFUNCTION("""COMPUTED_VALUE"""),230)</f>
        <v>230</v>
      </c>
      <c r="F532" s="70">
        <f ca="1">IFERROR(__xludf.DUMMYFUNCTION("""COMPUTED_VALUE"""),57)</f>
        <v>57</v>
      </c>
      <c r="G532" s="70">
        <f ca="1">IFERROR(__xludf.DUMMYFUNCTION("""COMPUTED_VALUE"""),81)</f>
        <v>81</v>
      </c>
      <c r="H532" s="70">
        <f ca="1">IFERROR(__xludf.DUMMYFUNCTION("""COMPUTED_VALUE"""),2)</f>
        <v>2</v>
      </c>
      <c r="I532" s="70">
        <f ca="1">IFERROR(__xludf.DUMMYFUNCTION("""COMPUTED_VALUE"""),23)</f>
        <v>23</v>
      </c>
      <c r="J532" s="70">
        <f ca="1">IFERROR(__xludf.DUMMYFUNCTION("""COMPUTED_VALUE"""),230)</f>
        <v>230</v>
      </c>
      <c r="K532" s="70">
        <f ca="1">IFERROR(__xludf.DUMMYFUNCTION("""COMPUTED_VALUE"""),49)</f>
        <v>49</v>
      </c>
      <c r="L532" s="70">
        <f ca="1">IFERROR(__xludf.DUMMYFUNCTION("""COMPUTED_VALUE"""),17)</f>
        <v>17</v>
      </c>
      <c r="M532" s="70">
        <f ca="1">IFERROR(__xludf.DUMMYFUNCTION("""COMPUTED_VALUE"""),1)</f>
        <v>1</v>
      </c>
      <c r="N532" s="72"/>
      <c r="O532" s="72"/>
      <c r="P532" s="72"/>
      <c r="Q532" s="72"/>
      <c r="R532" s="72"/>
      <c r="S532" s="72"/>
      <c r="T532" s="72"/>
      <c r="U532" s="72"/>
      <c r="V532" s="72"/>
      <c r="W532" s="72"/>
      <c r="X532" s="72"/>
      <c r="Y532" s="72"/>
      <c r="Z532" s="72"/>
    </row>
    <row r="533" spans="1:26" ht="13">
      <c r="A533" s="70">
        <f ca="1">IFERROR(__xludf.DUMMYFUNCTION("""COMPUTED_VALUE"""),5)</f>
        <v>5</v>
      </c>
      <c r="B533" s="71" t="str">
        <f ca="1">IFERROR(__xludf.DUMMYFUNCTION("""COMPUTED_VALUE"""),"I.E. EL BOSQUE")</f>
        <v>I.E. EL BOSQUE</v>
      </c>
      <c r="C533" s="70">
        <f ca="1">IFERROR(__xludf.DUMMYFUNCTION("""COMPUTED_VALUE"""),18)</f>
        <v>18</v>
      </c>
      <c r="D533" s="70">
        <f ca="1">IFERROR(__xludf.DUMMYFUNCTION("""COMPUTED_VALUE"""),0)</f>
        <v>0</v>
      </c>
      <c r="E533" s="70">
        <f ca="1">IFERROR(__xludf.DUMMYFUNCTION("""COMPUTED_VALUE"""),233)</f>
        <v>233</v>
      </c>
      <c r="F533" s="70">
        <f ca="1">IFERROR(__xludf.DUMMYFUNCTION("""COMPUTED_VALUE"""),57)</f>
        <v>57</v>
      </c>
      <c r="G533" s="70">
        <f ca="1">IFERROR(__xludf.DUMMYFUNCTION("""COMPUTED_VALUE"""),90)</f>
        <v>90</v>
      </c>
      <c r="H533" s="70">
        <f ca="1">IFERROR(__xludf.DUMMYFUNCTION("""COMPUTED_VALUE"""),4)</f>
        <v>4</v>
      </c>
      <c r="I533" s="70">
        <f ca="1">IFERROR(__xludf.DUMMYFUNCTION("""COMPUTED_VALUE"""),19)</f>
        <v>19</v>
      </c>
      <c r="J533" s="70">
        <f ca="1">IFERROR(__xludf.DUMMYFUNCTION("""COMPUTED_VALUE"""),233)</f>
        <v>233</v>
      </c>
      <c r="K533" s="70">
        <f ca="1">IFERROR(__xludf.DUMMYFUNCTION("""COMPUTED_VALUE"""),44)</f>
        <v>44</v>
      </c>
      <c r="L533" s="70">
        <f ca="1">IFERROR(__xludf.DUMMYFUNCTION("""COMPUTED_VALUE"""),12)</f>
        <v>12</v>
      </c>
      <c r="M533" s="70">
        <f ca="1">IFERROR(__xludf.DUMMYFUNCTION("""COMPUTED_VALUE"""),7)</f>
        <v>7</v>
      </c>
      <c r="N533" s="72"/>
      <c r="O533" s="72"/>
      <c r="P533" s="72"/>
      <c r="Q533" s="72"/>
      <c r="R533" s="72"/>
      <c r="S533" s="72"/>
      <c r="T533" s="72"/>
      <c r="U533" s="72"/>
      <c r="V533" s="72"/>
      <c r="W533" s="72"/>
      <c r="X533" s="72"/>
      <c r="Y533" s="72"/>
      <c r="Z533" s="72"/>
    </row>
    <row r="534" spans="1:26" ht="13">
      <c r="A534" s="70">
        <f ca="1">IFERROR(__xludf.DUMMYFUNCTION("""COMPUTED_VALUE"""),5)</f>
        <v>5</v>
      </c>
      <c r="B534" s="71" t="str">
        <f ca="1">IFERROR(__xludf.DUMMYFUNCTION("""COMPUTED_VALUE"""),"I.E. EL BOSQUE")</f>
        <v>I.E. EL BOSQUE</v>
      </c>
      <c r="C534" s="70">
        <f ca="1">IFERROR(__xludf.DUMMYFUNCTION("""COMPUTED_VALUE"""),19)</f>
        <v>19</v>
      </c>
      <c r="D534" s="70">
        <f ca="1">IFERROR(__xludf.DUMMYFUNCTION("""COMPUTED_VALUE"""),0)</f>
        <v>0</v>
      </c>
      <c r="E534" s="70">
        <f ca="1">IFERROR(__xludf.DUMMYFUNCTION("""COMPUTED_VALUE"""),119)</f>
        <v>119</v>
      </c>
      <c r="F534" s="70">
        <f ca="1">IFERROR(__xludf.DUMMYFUNCTION("""COMPUTED_VALUE"""),70)</f>
        <v>70</v>
      </c>
      <c r="G534" s="70">
        <f ca="1">IFERROR(__xludf.DUMMYFUNCTION("""COMPUTED_VALUE"""),77)</f>
        <v>77</v>
      </c>
      <c r="H534" s="70">
        <f ca="1">IFERROR(__xludf.DUMMYFUNCTION("""COMPUTED_VALUE"""),1)</f>
        <v>1</v>
      </c>
      <c r="I534" s="70">
        <f ca="1">IFERROR(__xludf.DUMMYFUNCTION("""COMPUTED_VALUE"""),28)</f>
        <v>28</v>
      </c>
      <c r="J534" s="70">
        <f ca="1">IFERROR(__xludf.DUMMYFUNCTION("""COMPUTED_VALUE"""),219)</f>
        <v>219</v>
      </c>
      <c r="K534" s="70">
        <f ca="1">IFERROR(__xludf.DUMMYFUNCTION("""COMPUTED_VALUE"""),32)</f>
        <v>32</v>
      </c>
      <c r="L534" s="70">
        <f ca="1">IFERROR(__xludf.DUMMYFUNCTION("""COMPUTED_VALUE"""),6)</f>
        <v>6</v>
      </c>
      <c r="M534" s="70">
        <f ca="1">IFERROR(__xludf.DUMMYFUNCTION("""COMPUTED_VALUE"""),5)</f>
        <v>5</v>
      </c>
      <c r="N534" s="72"/>
      <c r="O534" s="72"/>
      <c r="P534" s="72"/>
      <c r="Q534" s="72"/>
      <c r="R534" s="72"/>
      <c r="S534" s="72"/>
      <c r="T534" s="72"/>
      <c r="U534" s="72"/>
      <c r="V534" s="72"/>
      <c r="W534" s="72"/>
      <c r="X534" s="72"/>
      <c r="Y534" s="72"/>
      <c r="Z534" s="72"/>
    </row>
    <row r="535" spans="1:26" ht="13">
      <c r="A535" s="70">
        <f ca="1">IFERROR(__xludf.DUMMYFUNCTION("""COMPUTED_VALUE"""),5)</f>
        <v>5</v>
      </c>
      <c r="B535" s="71" t="str">
        <f ca="1">IFERROR(__xludf.DUMMYFUNCTION("""COMPUTED_VALUE"""),"I.E. EL BOSQUE")</f>
        <v>I.E. EL BOSQUE</v>
      </c>
      <c r="C535" s="70">
        <f ca="1">IFERROR(__xludf.DUMMYFUNCTION("""COMPUTED_VALUE"""),20)</f>
        <v>20</v>
      </c>
      <c r="D535" s="70">
        <f ca="1">IFERROR(__xludf.DUMMYFUNCTION("""COMPUTED_VALUE"""),0)</f>
        <v>0</v>
      </c>
      <c r="E535" s="70">
        <f ca="1">IFERROR(__xludf.DUMMYFUNCTION("""COMPUTED_VALUE"""),248)</f>
        <v>248</v>
      </c>
      <c r="F535" s="70">
        <f ca="1">IFERROR(__xludf.DUMMYFUNCTION("""COMPUTED_VALUE"""),69)</f>
        <v>69</v>
      </c>
      <c r="G535" s="70">
        <f ca="1">IFERROR(__xludf.DUMMYFUNCTION("""COMPUTED_VALUE"""),80)</f>
        <v>80</v>
      </c>
      <c r="H535" s="70">
        <f ca="1">IFERROR(__xludf.DUMMYFUNCTION("""COMPUTED_VALUE"""),4)</f>
        <v>4</v>
      </c>
      <c r="I535" s="70">
        <f ca="1">IFERROR(__xludf.DUMMYFUNCTION("""COMPUTED_VALUE"""),37)</f>
        <v>37</v>
      </c>
      <c r="J535" s="70">
        <f ca="1">IFERROR(__xludf.DUMMYFUNCTION("""COMPUTED_VALUE"""),248)</f>
        <v>248</v>
      </c>
      <c r="K535" s="70">
        <f ca="1">IFERROR(__xludf.DUMMYFUNCTION("""COMPUTED_VALUE"""),48)</f>
        <v>48</v>
      </c>
      <c r="L535" s="70">
        <f ca="1">IFERROR(__xludf.DUMMYFUNCTION("""COMPUTED_VALUE"""),9)</f>
        <v>9</v>
      </c>
      <c r="M535" s="70">
        <f ca="1">IFERROR(__xludf.DUMMYFUNCTION("""COMPUTED_VALUE"""),1)</f>
        <v>1</v>
      </c>
      <c r="N535" s="72"/>
      <c r="O535" s="72"/>
      <c r="P535" s="72"/>
      <c r="Q535" s="72"/>
      <c r="R535" s="72"/>
      <c r="S535" s="72"/>
      <c r="T535" s="72"/>
      <c r="U535" s="72"/>
      <c r="V535" s="72"/>
      <c r="W535" s="72"/>
      <c r="X535" s="72"/>
      <c r="Y535" s="72"/>
      <c r="Z535" s="72"/>
    </row>
    <row r="536" spans="1:26" ht="13">
      <c r="A536" s="70">
        <f ca="1">IFERROR(__xludf.DUMMYFUNCTION("""COMPUTED_VALUE"""),5)</f>
        <v>5</v>
      </c>
      <c r="B536" s="71" t="str">
        <f ca="1">IFERROR(__xludf.DUMMYFUNCTION("""COMPUTED_VALUE"""),"I.E. EL BOSQUE")</f>
        <v>I.E. EL BOSQUE</v>
      </c>
      <c r="C536" s="70">
        <f ca="1">IFERROR(__xludf.DUMMYFUNCTION("""COMPUTED_VALUE"""),21)</f>
        <v>21</v>
      </c>
      <c r="D536" s="70">
        <f ca="1">IFERROR(__xludf.DUMMYFUNCTION("""COMPUTED_VALUE"""),0)</f>
        <v>0</v>
      </c>
      <c r="E536" s="70">
        <f ca="1">IFERROR(__xludf.DUMMYFUNCTION("""COMPUTED_VALUE"""),242)</f>
        <v>242</v>
      </c>
      <c r="F536" s="70">
        <f ca="1">IFERROR(__xludf.DUMMYFUNCTION("""COMPUTED_VALUE"""),70)</f>
        <v>70</v>
      </c>
      <c r="G536" s="70">
        <f ca="1">IFERROR(__xludf.DUMMYFUNCTION("""COMPUTED_VALUE"""),77)</f>
        <v>77</v>
      </c>
      <c r="H536" s="70">
        <f ca="1">IFERROR(__xludf.DUMMYFUNCTION("""COMPUTED_VALUE"""),0)</f>
        <v>0</v>
      </c>
      <c r="I536" s="70">
        <f ca="1">IFERROR(__xludf.DUMMYFUNCTION("""COMPUTED_VALUE"""),28)</f>
        <v>28</v>
      </c>
      <c r="J536" s="70">
        <f ca="1">IFERROR(__xludf.DUMMYFUNCTION("""COMPUTED_VALUE"""),242)</f>
        <v>242</v>
      </c>
      <c r="K536" s="70">
        <f ca="1">IFERROR(__xludf.DUMMYFUNCTION("""COMPUTED_VALUE"""),49)</f>
        <v>49</v>
      </c>
      <c r="L536" s="70">
        <f ca="1">IFERROR(__xludf.DUMMYFUNCTION("""COMPUTED_VALUE"""),18)</f>
        <v>18</v>
      </c>
      <c r="M536" s="70">
        <f ca="1">IFERROR(__xludf.DUMMYFUNCTION("""COMPUTED_VALUE"""),0)</f>
        <v>0</v>
      </c>
      <c r="N536" s="72"/>
      <c r="O536" s="72"/>
      <c r="P536" s="72"/>
      <c r="Q536" s="72"/>
      <c r="R536" s="72"/>
      <c r="S536" s="72"/>
      <c r="T536" s="72"/>
      <c r="U536" s="72"/>
      <c r="V536" s="72"/>
      <c r="W536" s="72"/>
      <c r="X536" s="72"/>
      <c r="Y536" s="72"/>
      <c r="Z536" s="72"/>
    </row>
    <row r="537" spans="1:26" ht="13">
      <c r="A537" s="70">
        <f ca="1">IFERROR(__xludf.DUMMYFUNCTION("""COMPUTED_VALUE"""),5)</f>
        <v>5</v>
      </c>
      <c r="B537" s="71" t="str">
        <f ca="1">IFERROR(__xludf.DUMMYFUNCTION("""COMPUTED_VALUE"""),"I.E. EL BOSQUE")</f>
        <v>I.E. EL BOSQUE</v>
      </c>
      <c r="C537" s="70">
        <f ca="1">IFERROR(__xludf.DUMMYFUNCTION("""COMPUTED_VALUE"""),22)</f>
        <v>22</v>
      </c>
      <c r="D537" s="70">
        <f ca="1">IFERROR(__xludf.DUMMYFUNCTION("""COMPUTED_VALUE"""),0)</f>
        <v>0</v>
      </c>
      <c r="E537" s="70">
        <f ca="1">IFERROR(__xludf.DUMMYFUNCTION("""COMPUTED_VALUE"""),237)</f>
        <v>237</v>
      </c>
      <c r="F537" s="70">
        <f ca="1">IFERROR(__xludf.DUMMYFUNCTION("""COMPUTED_VALUE"""),88)</f>
        <v>88</v>
      </c>
      <c r="G537" s="70">
        <f ca="1">IFERROR(__xludf.DUMMYFUNCTION("""COMPUTED_VALUE"""),60)</f>
        <v>60</v>
      </c>
      <c r="H537" s="70">
        <f ca="1">IFERROR(__xludf.DUMMYFUNCTION("""COMPUTED_VALUE"""),0)</f>
        <v>0</v>
      </c>
      <c r="I537" s="70">
        <f ca="1">IFERROR(__xludf.DUMMYFUNCTION("""COMPUTED_VALUE"""),33)</f>
        <v>33</v>
      </c>
      <c r="J537" s="70">
        <f ca="1">IFERROR(__xludf.DUMMYFUNCTION("""COMPUTED_VALUE"""),236)</f>
        <v>236</v>
      </c>
      <c r="K537" s="70">
        <f ca="1">IFERROR(__xludf.DUMMYFUNCTION("""COMPUTED_VALUE"""),42)</f>
        <v>42</v>
      </c>
      <c r="L537" s="70">
        <f ca="1">IFERROR(__xludf.DUMMYFUNCTION("""COMPUTED_VALUE"""),13)</f>
        <v>13</v>
      </c>
      <c r="M537" s="70">
        <f ca="1">IFERROR(__xludf.DUMMYFUNCTION("""COMPUTED_VALUE"""),0)</f>
        <v>0</v>
      </c>
      <c r="N537" s="72"/>
      <c r="O537" s="72"/>
      <c r="P537" s="72"/>
      <c r="Q537" s="72"/>
      <c r="R537" s="72"/>
      <c r="S537" s="72"/>
      <c r="T537" s="72"/>
      <c r="U537" s="72"/>
      <c r="V537" s="72"/>
      <c r="W537" s="72"/>
      <c r="X537" s="72"/>
      <c r="Y537" s="72"/>
      <c r="Z537" s="72"/>
    </row>
    <row r="538" spans="1:26" ht="13">
      <c r="A538" s="70">
        <f ca="1">IFERROR(__xludf.DUMMYFUNCTION("""COMPUTED_VALUE"""),5)</f>
        <v>5</v>
      </c>
      <c r="B538" s="71" t="str">
        <f ca="1">IFERROR(__xludf.DUMMYFUNCTION("""COMPUTED_VALUE"""),"I.E. EL BOSQUE")</f>
        <v>I.E. EL BOSQUE</v>
      </c>
      <c r="C538" s="70">
        <f ca="1">IFERROR(__xludf.DUMMYFUNCTION("""COMPUTED_VALUE"""),23)</f>
        <v>23</v>
      </c>
      <c r="D538" s="70">
        <f ca="1">IFERROR(__xludf.DUMMYFUNCTION("""COMPUTED_VALUE"""),0)</f>
        <v>0</v>
      </c>
      <c r="E538" s="70">
        <f ca="1">IFERROR(__xludf.DUMMYFUNCTION("""COMPUTED_VALUE"""),159)</f>
        <v>159</v>
      </c>
      <c r="F538" s="70">
        <f ca="1">IFERROR(__xludf.DUMMYFUNCTION("""COMPUTED_VALUE"""),43)</f>
        <v>43</v>
      </c>
      <c r="G538" s="70">
        <f ca="1">IFERROR(__xludf.DUMMYFUNCTION("""COMPUTED_VALUE"""),60)</f>
        <v>60</v>
      </c>
      <c r="H538" s="70">
        <f ca="1">IFERROR(__xludf.DUMMYFUNCTION("""COMPUTED_VALUE"""),1)</f>
        <v>1</v>
      </c>
      <c r="I538" s="70">
        <f ca="1">IFERROR(__xludf.DUMMYFUNCTION("""COMPUTED_VALUE"""),19)</f>
        <v>19</v>
      </c>
      <c r="J538" s="70">
        <f ca="1">IFERROR(__xludf.DUMMYFUNCTION("""COMPUTED_VALUE"""),159)</f>
        <v>159</v>
      </c>
      <c r="K538" s="70">
        <f ca="1">IFERROR(__xludf.DUMMYFUNCTION("""COMPUTED_VALUE"""),26)</f>
        <v>26</v>
      </c>
      <c r="L538" s="70">
        <f ca="1">IFERROR(__xludf.DUMMYFUNCTION("""COMPUTED_VALUE"""),8)</f>
        <v>8</v>
      </c>
      <c r="M538" s="70">
        <f ca="1">IFERROR(__xludf.DUMMYFUNCTION("""COMPUTED_VALUE"""),2)</f>
        <v>2</v>
      </c>
      <c r="N538" s="72"/>
      <c r="O538" s="72"/>
      <c r="P538" s="72"/>
      <c r="Q538" s="72"/>
      <c r="R538" s="72"/>
      <c r="S538" s="72"/>
      <c r="T538" s="72"/>
      <c r="U538" s="72"/>
      <c r="V538" s="72"/>
      <c r="W538" s="72"/>
      <c r="X538" s="72"/>
      <c r="Y538" s="72"/>
      <c r="Z538" s="72"/>
    </row>
    <row r="539" spans="1:26" ht="13">
      <c r="A539" s="70">
        <f ca="1">IFERROR(__xludf.DUMMYFUNCTION("""COMPUTED_VALUE"""),5)</f>
        <v>5</v>
      </c>
      <c r="B539" s="71" t="str">
        <f ca="1">IFERROR(__xludf.DUMMYFUNCTION("""COMPUTED_VALUE"""),"I.E. EL BOSQUE")</f>
        <v>I.E. EL BOSQUE</v>
      </c>
      <c r="C539" s="70">
        <f ca="1">IFERROR(__xludf.DUMMYFUNCTION("""COMPUTED_VALUE"""),24)</f>
        <v>24</v>
      </c>
      <c r="D539" s="70">
        <f ca="1">IFERROR(__xludf.DUMMYFUNCTION("""COMPUTED_VALUE"""),0)</f>
        <v>0</v>
      </c>
      <c r="E539" s="70">
        <f ca="1">IFERROR(__xludf.DUMMYFUNCTION("""COMPUTED_VALUE"""),55)</f>
        <v>55</v>
      </c>
      <c r="F539" s="70">
        <f ca="1">IFERROR(__xludf.DUMMYFUNCTION("""COMPUTED_VALUE"""),23)</f>
        <v>23</v>
      </c>
      <c r="G539" s="70">
        <f ca="1">IFERROR(__xludf.DUMMYFUNCTION("""COMPUTED_VALUE"""),21)</f>
        <v>21</v>
      </c>
      <c r="H539" s="70">
        <f ca="1">IFERROR(__xludf.DUMMYFUNCTION("""COMPUTED_VALUE"""),1)</f>
        <v>1</v>
      </c>
      <c r="I539" s="70">
        <f ca="1">IFERROR(__xludf.DUMMYFUNCTION("""COMPUTED_VALUE"""),1)</f>
        <v>1</v>
      </c>
      <c r="J539" s="70">
        <f ca="1">IFERROR(__xludf.DUMMYFUNCTION("""COMPUTED_VALUE"""),55)</f>
        <v>55</v>
      </c>
      <c r="K539" s="70">
        <f ca="1">IFERROR(__xludf.DUMMYFUNCTION("""COMPUTED_VALUE"""),6)</f>
        <v>6</v>
      </c>
      <c r="L539" s="70">
        <f ca="1">IFERROR(__xludf.DUMMYFUNCTION("""COMPUTED_VALUE"""),3)</f>
        <v>3</v>
      </c>
      <c r="M539" s="70">
        <f ca="1">IFERROR(__xludf.DUMMYFUNCTION("""COMPUTED_VALUE"""),0)</f>
        <v>0</v>
      </c>
      <c r="N539" s="72"/>
      <c r="O539" s="72"/>
      <c r="P539" s="72"/>
      <c r="Q539" s="72"/>
      <c r="R539" s="72"/>
      <c r="S539" s="72"/>
      <c r="T539" s="72"/>
      <c r="U539" s="72"/>
      <c r="V539" s="72"/>
      <c r="W539" s="72"/>
      <c r="X539" s="72"/>
      <c r="Y539" s="72"/>
      <c r="Z539" s="72"/>
    </row>
    <row r="540" spans="1:26" ht="13">
      <c r="A540" s="70">
        <f ca="1">IFERROR(__xludf.DUMMYFUNCTION("""COMPUTED_VALUE"""),5)</f>
        <v>5</v>
      </c>
      <c r="B540" s="71" t="str">
        <f ca="1">IFERROR(__xludf.DUMMYFUNCTION("""COMPUTED_VALUE"""),"I.E. SAN MATEO SEDE A")</f>
        <v>I.E. SAN MATEO SEDE A</v>
      </c>
      <c r="C540" s="70">
        <f ca="1">IFERROR(__xludf.DUMMYFUNCTION("""COMPUTED_VALUE"""),1)</f>
        <v>1</v>
      </c>
      <c r="D540" s="70">
        <f ca="1">IFERROR(__xludf.DUMMYFUNCTION("""COMPUTED_VALUE"""),0)</f>
        <v>0</v>
      </c>
      <c r="E540" s="70">
        <f ca="1">IFERROR(__xludf.DUMMYFUNCTION("""COMPUTED_VALUE"""),212)</f>
        <v>212</v>
      </c>
      <c r="F540" s="70">
        <f ca="1">IFERROR(__xludf.DUMMYFUNCTION("""COMPUTED_VALUE"""),64)</f>
        <v>64</v>
      </c>
      <c r="G540" s="70">
        <f ca="1">IFERROR(__xludf.DUMMYFUNCTION("""COMPUTED_VALUE"""),95)</f>
        <v>95</v>
      </c>
      <c r="H540" s="70">
        <f ca="1">IFERROR(__xludf.DUMMYFUNCTION("""COMPUTED_VALUE"""),0)</f>
        <v>0</v>
      </c>
      <c r="I540" s="70">
        <f ca="1">IFERROR(__xludf.DUMMYFUNCTION("""COMPUTED_VALUE"""),12)</f>
        <v>12</v>
      </c>
      <c r="J540" s="70">
        <f ca="1">IFERROR(__xludf.DUMMYFUNCTION("""COMPUTED_VALUE"""),212)</f>
        <v>212</v>
      </c>
      <c r="K540" s="70">
        <f ca="1">IFERROR(__xludf.DUMMYFUNCTION("""COMPUTED_VALUE"""),17)</f>
        <v>17</v>
      </c>
      <c r="L540" s="70">
        <f ca="1">IFERROR(__xludf.DUMMYFUNCTION("""COMPUTED_VALUE"""),14)</f>
        <v>14</v>
      </c>
      <c r="M540" s="70">
        <f ca="1">IFERROR(__xludf.DUMMYFUNCTION("""COMPUTED_VALUE"""),10)</f>
        <v>10</v>
      </c>
      <c r="N540" s="72"/>
      <c r="O540" s="72"/>
      <c r="P540" s="72"/>
      <c r="Q540" s="72"/>
      <c r="R540" s="72"/>
      <c r="S540" s="72"/>
      <c r="T540" s="72"/>
      <c r="U540" s="72"/>
      <c r="V540" s="72"/>
      <c r="W540" s="72"/>
      <c r="X540" s="72"/>
      <c r="Y540" s="72"/>
      <c r="Z540" s="72"/>
    </row>
    <row r="541" spans="1:26" ht="13">
      <c r="A541" s="70">
        <f ca="1">IFERROR(__xludf.DUMMYFUNCTION("""COMPUTED_VALUE"""),5)</f>
        <v>5</v>
      </c>
      <c r="B541" s="71" t="str">
        <f ca="1">IFERROR(__xludf.DUMMYFUNCTION("""COMPUTED_VALUE"""),"I.E. SAN MATEO SEDE A")</f>
        <v>I.E. SAN MATEO SEDE A</v>
      </c>
      <c r="C541" s="70">
        <f ca="1">IFERROR(__xludf.DUMMYFUNCTION("""COMPUTED_VALUE"""),2)</f>
        <v>2</v>
      </c>
      <c r="D541" s="70">
        <f ca="1">IFERROR(__xludf.DUMMYFUNCTION("""COMPUTED_VALUE"""),0)</f>
        <v>0</v>
      </c>
      <c r="E541" s="70">
        <f ca="1">IFERROR(__xludf.DUMMYFUNCTION("""COMPUTED_VALUE"""),199)</f>
        <v>199</v>
      </c>
      <c r="F541" s="70">
        <f ca="1">IFERROR(__xludf.DUMMYFUNCTION("""COMPUTED_VALUE"""),43)</f>
        <v>43</v>
      </c>
      <c r="G541" s="70">
        <f ca="1">IFERROR(__xludf.DUMMYFUNCTION("""COMPUTED_VALUE"""),89)</f>
        <v>89</v>
      </c>
      <c r="H541" s="70">
        <f ca="1">IFERROR(__xludf.DUMMYFUNCTION("""COMPUTED_VALUE"""),2)</f>
        <v>2</v>
      </c>
      <c r="I541" s="70">
        <f ca="1">IFERROR(__xludf.DUMMYFUNCTION("""COMPUTED_VALUE"""),17)</f>
        <v>17</v>
      </c>
      <c r="J541" s="70">
        <f ca="1">IFERROR(__xludf.DUMMYFUNCTION("""COMPUTED_VALUE"""),197)</f>
        <v>197</v>
      </c>
      <c r="K541" s="70">
        <f ca="1">IFERROR(__xludf.DUMMYFUNCTION("""COMPUTED_VALUE"""),24)</f>
        <v>24</v>
      </c>
      <c r="L541" s="70">
        <f ca="1">IFERROR(__xludf.DUMMYFUNCTION("""COMPUTED_VALUE"""),14)</f>
        <v>14</v>
      </c>
      <c r="M541" s="70">
        <f ca="1">IFERROR(__xludf.DUMMYFUNCTION("""COMPUTED_VALUE"""),8)</f>
        <v>8</v>
      </c>
      <c r="N541" s="72"/>
      <c r="O541" s="72"/>
      <c r="P541" s="72"/>
      <c r="Q541" s="72"/>
      <c r="R541" s="72"/>
      <c r="S541" s="72"/>
      <c r="T541" s="72"/>
      <c r="U541" s="72"/>
      <c r="V541" s="72"/>
      <c r="W541" s="72"/>
      <c r="X541" s="72"/>
      <c r="Y541" s="72"/>
      <c r="Z541" s="72"/>
    </row>
    <row r="542" spans="1:26" ht="13">
      <c r="A542" s="70">
        <f ca="1">IFERROR(__xludf.DUMMYFUNCTION("""COMPUTED_VALUE"""),5)</f>
        <v>5</v>
      </c>
      <c r="B542" s="71" t="str">
        <f ca="1">IFERROR(__xludf.DUMMYFUNCTION("""COMPUTED_VALUE"""),"I.E. SAN MATEO SEDE A")</f>
        <v>I.E. SAN MATEO SEDE A</v>
      </c>
      <c r="C542" s="70">
        <f ca="1">IFERROR(__xludf.DUMMYFUNCTION("""COMPUTED_VALUE"""),3)</f>
        <v>3</v>
      </c>
      <c r="D542" s="70">
        <f ca="1">IFERROR(__xludf.DUMMYFUNCTION("""COMPUTED_VALUE"""),0)</f>
        <v>0</v>
      </c>
      <c r="E542" s="70">
        <f ca="1">IFERROR(__xludf.DUMMYFUNCTION("""COMPUTED_VALUE"""),218)</f>
        <v>218</v>
      </c>
      <c r="F542" s="70">
        <f ca="1">IFERROR(__xludf.DUMMYFUNCTION("""COMPUTED_VALUE"""),52)</f>
        <v>52</v>
      </c>
      <c r="G542" s="70">
        <f ca="1">IFERROR(__xludf.DUMMYFUNCTION("""COMPUTED_VALUE"""),108)</f>
        <v>108</v>
      </c>
      <c r="H542" s="70">
        <f ca="1">IFERROR(__xludf.DUMMYFUNCTION("""COMPUTED_VALUE"""),1)</f>
        <v>1</v>
      </c>
      <c r="I542" s="70">
        <f ca="1">IFERROR(__xludf.DUMMYFUNCTION("""COMPUTED_VALUE"""),19)</f>
        <v>19</v>
      </c>
      <c r="J542" s="70">
        <f ca="1">IFERROR(__xludf.DUMMYFUNCTION("""COMPUTED_VALUE"""),218)</f>
        <v>218</v>
      </c>
      <c r="K542" s="70">
        <f ca="1">IFERROR(__xludf.DUMMYFUNCTION("""COMPUTED_VALUE"""),24)</f>
        <v>24</v>
      </c>
      <c r="L542" s="70">
        <f ca="1">IFERROR(__xludf.DUMMYFUNCTION("""COMPUTED_VALUE"""),9)</f>
        <v>9</v>
      </c>
      <c r="M542" s="70">
        <f ca="1">IFERROR(__xludf.DUMMYFUNCTION("""COMPUTED_VALUE"""),5)</f>
        <v>5</v>
      </c>
      <c r="N542" s="72"/>
      <c r="O542" s="72"/>
      <c r="P542" s="72"/>
      <c r="Q542" s="72"/>
      <c r="R542" s="72"/>
      <c r="S542" s="72"/>
      <c r="T542" s="72"/>
      <c r="U542" s="72"/>
      <c r="V542" s="72"/>
      <c r="W542" s="72"/>
      <c r="X542" s="72"/>
      <c r="Y542" s="72"/>
      <c r="Z542" s="72"/>
    </row>
    <row r="543" spans="1:26" ht="13">
      <c r="A543" s="70">
        <f ca="1">IFERROR(__xludf.DUMMYFUNCTION("""COMPUTED_VALUE"""),5)</f>
        <v>5</v>
      </c>
      <c r="B543" s="71" t="str">
        <f ca="1">IFERROR(__xludf.DUMMYFUNCTION("""COMPUTED_VALUE"""),"I.E. SAN MATEO SEDE A")</f>
        <v>I.E. SAN MATEO SEDE A</v>
      </c>
      <c r="C543" s="70">
        <f ca="1">IFERROR(__xludf.DUMMYFUNCTION("""COMPUTED_VALUE"""),4)</f>
        <v>4</v>
      </c>
      <c r="D543" s="70">
        <f ca="1">IFERROR(__xludf.DUMMYFUNCTION("""COMPUTED_VALUE"""),0)</f>
        <v>0</v>
      </c>
      <c r="E543" s="70">
        <f ca="1">IFERROR(__xludf.DUMMYFUNCTION("""COMPUTED_VALUE"""),211)</f>
        <v>211</v>
      </c>
      <c r="F543" s="70">
        <f ca="1">IFERROR(__xludf.DUMMYFUNCTION("""COMPUTED_VALUE"""),67)</f>
        <v>67</v>
      </c>
      <c r="G543" s="70">
        <f ca="1">IFERROR(__xludf.DUMMYFUNCTION("""COMPUTED_VALUE"""),84)</f>
        <v>84</v>
      </c>
      <c r="H543" s="70">
        <f ca="1">IFERROR(__xludf.DUMMYFUNCTION("""COMPUTED_VALUE"""),0)</f>
        <v>0</v>
      </c>
      <c r="I543" s="70">
        <f ca="1">IFERROR(__xludf.DUMMYFUNCTION("""COMPUTED_VALUE"""),10)</f>
        <v>10</v>
      </c>
      <c r="J543" s="70">
        <f ca="1">IFERROR(__xludf.DUMMYFUNCTION("""COMPUTED_VALUE"""),211)</f>
        <v>211</v>
      </c>
      <c r="K543" s="70">
        <f ca="1">IFERROR(__xludf.DUMMYFUNCTION("""COMPUTED_VALUE"""),26)</f>
        <v>26</v>
      </c>
      <c r="L543" s="70">
        <f ca="1">IFERROR(__xludf.DUMMYFUNCTION("""COMPUTED_VALUE"""),11)</f>
        <v>11</v>
      </c>
      <c r="M543" s="70">
        <f ca="1">IFERROR(__xludf.DUMMYFUNCTION("""COMPUTED_VALUE"""),13)</f>
        <v>13</v>
      </c>
      <c r="N543" s="72"/>
      <c r="O543" s="72"/>
      <c r="P543" s="72"/>
      <c r="Q543" s="72"/>
      <c r="R543" s="72"/>
      <c r="S543" s="72"/>
      <c r="T543" s="72"/>
      <c r="U543" s="72"/>
      <c r="V543" s="72"/>
      <c r="W543" s="72"/>
      <c r="X543" s="72"/>
      <c r="Y543" s="72"/>
      <c r="Z543" s="72"/>
    </row>
    <row r="544" spans="1:26" ht="13">
      <c r="A544" s="70">
        <f ca="1">IFERROR(__xludf.DUMMYFUNCTION("""COMPUTED_VALUE"""),5)</f>
        <v>5</v>
      </c>
      <c r="B544" s="71" t="str">
        <f ca="1">IFERROR(__xludf.DUMMYFUNCTION("""COMPUTED_VALUE"""),"I.E. SAN MATEO SEDE A")</f>
        <v>I.E. SAN MATEO SEDE A</v>
      </c>
      <c r="C544" s="70">
        <f ca="1">IFERROR(__xludf.DUMMYFUNCTION("""COMPUTED_VALUE"""),5)</f>
        <v>5</v>
      </c>
      <c r="D544" s="70">
        <f ca="1">IFERROR(__xludf.DUMMYFUNCTION("""COMPUTED_VALUE"""),0)</f>
        <v>0</v>
      </c>
      <c r="E544" s="70">
        <f ca="1">IFERROR(__xludf.DUMMYFUNCTION("""COMPUTED_VALUE"""),215)</f>
        <v>215</v>
      </c>
      <c r="F544" s="70">
        <f ca="1">IFERROR(__xludf.DUMMYFUNCTION("""COMPUTED_VALUE"""),69)</f>
        <v>69</v>
      </c>
      <c r="G544" s="70">
        <f ca="1">IFERROR(__xludf.DUMMYFUNCTION("""COMPUTED_VALUE"""),91)</f>
        <v>91</v>
      </c>
      <c r="H544" s="70">
        <f ca="1">IFERROR(__xludf.DUMMYFUNCTION("""COMPUTED_VALUE"""),0)</f>
        <v>0</v>
      </c>
      <c r="I544" s="70">
        <f ca="1">IFERROR(__xludf.DUMMYFUNCTION("""COMPUTED_VALUE"""),19)</f>
        <v>19</v>
      </c>
      <c r="J544" s="70">
        <f ca="1">IFERROR(__xludf.DUMMYFUNCTION("""COMPUTED_VALUE"""),214)</f>
        <v>214</v>
      </c>
      <c r="K544" s="70">
        <f ca="1">IFERROR(__xludf.DUMMYFUNCTION("""COMPUTED_VALUE"""),26)</f>
        <v>26</v>
      </c>
      <c r="L544" s="70">
        <f ca="1">IFERROR(__xludf.DUMMYFUNCTION("""COMPUTED_VALUE"""),6)</f>
        <v>6</v>
      </c>
      <c r="M544" s="70">
        <f ca="1">IFERROR(__xludf.DUMMYFUNCTION("""COMPUTED_VALUE"""),3)</f>
        <v>3</v>
      </c>
      <c r="N544" s="72"/>
      <c r="O544" s="72"/>
      <c r="P544" s="72"/>
      <c r="Q544" s="72"/>
      <c r="R544" s="72"/>
      <c r="S544" s="72"/>
      <c r="T544" s="72"/>
      <c r="U544" s="72"/>
      <c r="V544" s="72"/>
      <c r="W544" s="72"/>
      <c r="X544" s="72"/>
      <c r="Y544" s="72"/>
      <c r="Z544" s="72"/>
    </row>
    <row r="545" spans="1:26" ht="13">
      <c r="A545" s="70">
        <f ca="1">IFERROR(__xludf.DUMMYFUNCTION("""COMPUTED_VALUE"""),5)</f>
        <v>5</v>
      </c>
      <c r="B545" s="71" t="str">
        <f ca="1">IFERROR(__xludf.DUMMYFUNCTION("""COMPUTED_VALUE"""),"I.E. SAN MATEO SEDE A")</f>
        <v>I.E. SAN MATEO SEDE A</v>
      </c>
      <c r="C545" s="70">
        <f ca="1">IFERROR(__xludf.DUMMYFUNCTION("""COMPUTED_VALUE"""),6)</f>
        <v>6</v>
      </c>
      <c r="D545" s="70">
        <f ca="1">IFERROR(__xludf.DUMMYFUNCTION("""COMPUTED_VALUE"""),0)</f>
        <v>0</v>
      </c>
      <c r="E545" s="70">
        <f ca="1">IFERROR(__xludf.DUMMYFUNCTION("""COMPUTED_VALUE"""),169)</f>
        <v>169</v>
      </c>
      <c r="F545" s="70">
        <f ca="1">IFERROR(__xludf.DUMMYFUNCTION("""COMPUTED_VALUE"""),52)</f>
        <v>52</v>
      </c>
      <c r="G545" s="70">
        <f ca="1">IFERROR(__xludf.DUMMYFUNCTION("""COMPUTED_VALUE"""),77)</f>
        <v>77</v>
      </c>
      <c r="H545" s="70">
        <f ca="1">IFERROR(__xludf.DUMMYFUNCTION("""COMPUTED_VALUE"""),2)</f>
        <v>2</v>
      </c>
      <c r="I545" s="70">
        <f ca="1">IFERROR(__xludf.DUMMYFUNCTION("""COMPUTED_VALUE"""),10)</f>
        <v>10</v>
      </c>
      <c r="J545" s="70">
        <f ca="1">IFERROR(__xludf.DUMMYFUNCTION("""COMPUTED_VALUE"""),169)</f>
        <v>169</v>
      </c>
      <c r="K545" s="70">
        <f ca="1">IFERROR(__xludf.DUMMYFUNCTION("""COMPUTED_VALUE"""),18)</f>
        <v>18</v>
      </c>
      <c r="L545" s="70">
        <f ca="1">IFERROR(__xludf.DUMMYFUNCTION("""COMPUTED_VALUE"""),3)</f>
        <v>3</v>
      </c>
      <c r="M545" s="70">
        <f ca="1">IFERROR(__xludf.DUMMYFUNCTION("""COMPUTED_VALUE"""),7)</f>
        <v>7</v>
      </c>
      <c r="N545" s="72"/>
      <c r="O545" s="72"/>
      <c r="P545" s="72"/>
      <c r="Q545" s="72"/>
      <c r="R545" s="72"/>
      <c r="S545" s="72"/>
      <c r="T545" s="72"/>
      <c r="U545" s="72"/>
      <c r="V545" s="72"/>
      <c r="W545" s="72"/>
      <c r="X545" s="72"/>
      <c r="Y545" s="72"/>
      <c r="Z545" s="72"/>
    </row>
    <row r="546" spans="1:26" ht="13">
      <c r="A546" s="70">
        <f ca="1">IFERROR(__xludf.DUMMYFUNCTION("""COMPUTED_VALUE"""),5)</f>
        <v>5</v>
      </c>
      <c r="B546" s="71" t="str">
        <f ca="1">IFERROR(__xludf.DUMMYFUNCTION("""COMPUTED_VALUE"""),"I.E. SAN MATEO SEDE A")</f>
        <v>I.E. SAN MATEO SEDE A</v>
      </c>
      <c r="C546" s="70">
        <f ca="1">IFERROR(__xludf.DUMMYFUNCTION("""COMPUTED_VALUE"""),7)</f>
        <v>7</v>
      </c>
      <c r="D546" s="70">
        <f ca="1">IFERROR(__xludf.DUMMYFUNCTION("""COMPUTED_VALUE"""),0)</f>
        <v>0</v>
      </c>
      <c r="E546" s="70">
        <f ca="1">IFERROR(__xludf.DUMMYFUNCTION("""COMPUTED_VALUE"""),196)</f>
        <v>196</v>
      </c>
      <c r="F546" s="70">
        <f ca="1">IFERROR(__xludf.DUMMYFUNCTION("""COMPUTED_VALUE"""),45)</f>
        <v>45</v>
      </c>
      <c r="G546" s="70">
        <f ca="1">IFERROR(__xludf.DUMMYFUNCTION("""COMPUTED_VALUE"""),103)</f>
        <v>103</v>
      </c>
      <c r="H546" s="70">
        <f ca="1">IFERROR(__xludf.DUMMYFUNCTION("""COMPUTED_VALUE"""),0)</f>
        <v>0</v>
      </c>
      <c r="I546" s="70">
        <f ca="1">IFERROR(__xludf.DUMMYFUNCTION("""COMPUTED_VALUE"""),12)</f>
        <v>12</v>
      </c>
      <c r="J546" s="70">
        <f ca="1">IFERROR(__xludf.DUMMYFUNCTION("""COMPUTED_VALUE"""),196)</f>
        <v>196</v>
      </c>
      <c r="K546" s="70">
        <f ca="1">IFERROR(__xludf.DUMMYFUNCTION("""COMPUTED_VALUE"""),18)</f>
        <v>18</v>
      </c>
      <c r="L546" s="70">
        <f ca="1">IFERROR(__xludf.DUMMYFUNCTION("""COMPUTED_VALUE"""),9)</f>
        <v>9</v>
      </c>
      <c r="M546" s="70">
        <f ca="1">IFERROR(__xludf.DUMMYFUNCTION("""COMPUTED_VALUE"""),9)</f>
        <v>9</v>
      </c>
      <c r="N546" s="72"/>
      <c r="O546" s="72"/>
      <c r="P546" s="72"/>
      <c r="Q546" s="72"/>
      <c r="R546" s="72"/>
      <c r="S546" s="72"/>
      <c r="T546" s="72"/>
      <c r="U546" s="72"/>
      <c r="V546" s="72"/>
      <c r="W546" s="72"/>
      <c r="X546" s="72"/>
      <c r="Y546" s="72"/>
      <c r="Z546" s="72"/>
    </row>
    <row r="547" spans="1:26" ht="13">
      <c r="A547" s="70">
        <f ca="1">IFERROR(__xludf.DUMMYFUNCTION("""COMPUTED_VALUE"""),5)</f>
        <v>5</v>
      </c>
      <c r="B547" s="71" t="str">
        <f ca="1">IFERROR(__xludf.DUMMYFUNCTION("""COMPUTED_VALUE"""),"I.E. SAN MATEO SEDE A")</f>
        <v>I.E. SAN MATEO SEDE A</v>
      </c>
      <c r="C547" s="70">
        <f ca="1">IFERROR(__xludf.DUMMYFUNCTION("""COMPUTED_VALUE"""),8)</f>
        <v>8</v>
      </c>
      <c r="D547" s="70">
        <f ca="1">IFERROR(__xludf.DUMMYFUNCTION("""COMPUTED_VALUE"""),0)</f>
        <v>0</v>
      </c>
      <c r="E547" s="70">
        <f ca="1">IFERROR(__xludf.DUMMYFUNCTION("""COMPUTED_VALUE"""),183)</f>
        <v>183</v>
      </c>
      <c r="F547" s="70">
        <f ca="1">IFERROR(__xludf.DUMMYFUNCTION("""COMPUTED_VALUE"""),51)</f>
        <v>51</v>
      </c>
      <c r="G547" s="70">
        <f ca="1">IFERROR(__xludf.DUMMYFUNCTION("""COMPUTED_VALUE"""),87)</f>
        <v>87</v>
      </c>
      <c r="H547" s="70">
        <f ca="1">IFERROR(__xludf.DUMMYFUNCTION("""COMPUTED_VALUE"""),1)</f>
        <v>1</v>
      </c>
      <c r="I547" s="70">
        <f ca="1">IFERROR(__xludf.DUMMYFUNCTION("""COMPUTED_VALUE"""),7)</f>
        <v>7</v>
      </c>
      <c r="J547" s="70">
        <f ca="1">IFERROR(__xludf.DUMMYFUNCTION("""COMPUTED_VALUE"""),183)</f>
        <v>183</v>
      </c>
      <c r="K547" s="70">
        <f ca="1">IFERROR(__xludf.DUMMYFUNCTION("""COMPUTED_VALUE"""),17)</f>
        <v>17</v>
      </c>
      <c r="L547" s="70">
        <f ca="1">IFERROR(__xludf.DUMMYFUNCTION("""COMPUTED_VALUE"""),7)</f>
        <v>7</v>
      </c>
      <c r="M547" s="70">
        <f ca="1">IFERROR(__xludf.DUMMYFUNCTION("""COMPUTED_VALUE"""),13)</f>
        <v>13</v>
      </c>
      <c r="N547" s="72"/>
      <c r="O547" s="72"/>
      <c r="P547" s="72"/>
      <c r="Q547" s="72"/>
      <c r="R547" s="72"/>
      <c r="S547" s="72"/>
      <c r="T547" s="72"/>
      <c r="U547" s="72"/>
      <c r="V547" s="72"/>
      <c r="W547" s="72"/>
      <c r="X547" s="72"/>
      <c r="Y547" s="72"/>
      <c r="Z547" s="72"/>
    </row>
    <row r="548" spans="1:26" ht="13">
      <c r="A548" s="70">
        <f ca="1">IFERROR(__xludf.DUMMYFUNCTION("""COMPUTED_VALUE"""),5)</f>
        <v>5</v>
      </c>
      <c r="B548" s="71" t="str">
        <f ca="1">IFERROR(__xludf.DUMMYFUNCTION("""COMPUTED_VALUE"""),"I.E. SAN MATEO SEDE A")</f>
        <v>I.E. SAN MATEO SEDE A</v>
      </c>
      <c r="C548" s="70">
        <f ca="1">IFERROR(__xludf.DUMMYFUNCTION("""COMPUTED_VALUE"""),9)</f>
        <v>9</v>
      </c>
      <c r="D548" s="70">
        <f ca="1">IFERROR(__xludf.DUMMYFUNCTION("""COMPUTED_VALUE"""),0)</f>
        <v>0</v>
      </c>
      <c r="E548" s="70">
        <f ca="1">IFERROR(__xludf.DUMMYFUNCTION("""COMPUTED_VALUE"""),209)</f>
        <v>209</v>
      </c>
      <c r="F548" s="70">
        <f ca="1">IFERROR(__xludf.DUMMYFUNCTION("""COMPUTED_VALUE"""),50)</f>
        <v>50</v>
      </c>
      <c r="G548" s="70">
        <f ca="1">IFERROR(__xludf.DUMMYFUNCTION("""COMPUTED_VALUE"""),115)</f>
        <v>115</v>
      </c>
      <c r="H548" s="70">
        <f ca="1">IFERROR(__xludf.DUMMYFUNCTION("""COMPUTED_VALUE"""),1)</f>
        <v>1</v>
      </c>
      <c r="I548" s="70">
        <f ca="1">IFERROR(__xludf.DUMMYFUNCTION("""COMPUTED_VALUE"""),13)</f>
        <v>13</v>
      </c>
      <c r="J548" s="70">
        <f ca="1">IFERROR(__xludf.DUMMYFUNCTION("""COMPUTED_VALUE"""),209)</f>
        <v>209</v>
      </c>
      <c r="K548" s="70">
        <f ca="1">IFERROR(__xludf.DUMMYFUNCTION("""COMPUTED_VALUE"""),19)</f>
        <v>19</v>
      </c>
      <c r="L548" s="70">
        <f ca="1">IFERROR(__xludf.DUMMYFUNCTION("""COMPUTED_VALUE"""),4)</f>
        <v>4</v>
      </c>
      <c r="M548" s="70">
        <f ca="1">IFERROR(__xludf.DUMMYFUNCTION("""COMPUTED_VALUE"""),7)</f>
        <v>7</v>
      </c>
      <c r="N548" s="72"/>
      <c r="O548" s="72"/>
      <c r="P548" s="72"/>
      <c r="Q548" s="72"/>
      <c r="R548" s="72"/>
      <c r="S548" s="72"/>
      <c r="T548" s="72"/>
      <c r="U548" s="72"/>
      <c r="V548" s="72"/>
      <c r="W548" s="72"/>
      <c r="X548" s="72"/>
      <c r="Y548" s="72"/>
      <c r="Z548" s="72"/>
    </row>
    <row r="549" spans="1:26" ht="13">
      <c r="A549" s="70">
        <f ca="1">IFERROR(__xludf.DUMMYFUNCTION("""COMPUTED_VALUE"""),5)</f>
        <v>5</v>
      </c>
      <c r="B549" s="71" t="str">
        <f ca="1">IFERROR(__xludf.DUMMYFUNCTION("""COMPUTED_VALUE"""),"I.E. SAN MATEO SEDE A")</f>
        <v>I.E. SAN MATEO SEDE A</v>
      </c>
      <c r="C549" s="70">
        <f ca="1">IFERROR(__xludf.DUMMYFUNCTION("""COMPUTED_VALUE"""),10)</f>
        <v>10</v>
      </c>
      <c r="D549" s="70">
        <f ca="1">IFERROR(__xludf.DUMMYFUNCTION("""COMPUTED_VALUE"""),0)</f>
        <v>0</v>
      </c>
      <c r="E549" s="70">
        <f ca="1">IFERROR(__xludf.DUMMYFUNCTION("""COMPUTED_VALUE"""),215)</f>
        <v>215</v>
      </c>
      <c r="F549" s="70">
        <f ca="1">IFERROR(__xludf.DUMMYFUNCTION("""COMPUTED_VALUE"""),64)</f>
        <v>64</v>
      </c>
      <c r="G549" s="70">
        <f ca="1">IFERROR(__xludf.DUMMYFUNCTION("""COMPUTED_VALUE"""),98)</f>
        <v>98</v>
      </c>
      <c r="H549" s="70">
        <f ca="1">IFERROR(__xludf.DUMMYFUNCTION("""COMPUTED_VALUE"""),1)</f>
        <v>1</v>
      </c>
      <c r="I549" s="70">
        <f ca="1">IFERROR(__xludf.DUMMYFUNCTION("""COMPUTED_VALUE"""),9)</f>
        <v>9</v>
      </c>
      <c r="J549" s="70">
        <f ca="1">IFERROR(__xludf.DUMMYFUNCTION("""COMPUTED_VALUE"""),215)</f>
        <v>215</v>
      </c>
      <c r="K549" s="70">
        <f ca="1">IFERROR(__xludf.DUMMYFUNCTION("""COMPUTED_VALUE"""),29)</f>
        <v>29</v>
      </c>
      <c r="L549" s="70">
        <f ca="1">IFERROR(__xludf.DUMMYFUNCTION("""COMPUTED_VALUE"""),8)</f>
        <v>8</v>
      </c>
      <c r="M549" s="70">
        <f ca="1">IFERROR(__xludf.DUMMYFUNCTION("""COMPUTED_VALUE"""),6)</f>
        <v>6</v>
      </c>
      <c r="N549" s="72"/>
      <c r="O549" s="72"/>
      <c r="P549" s="72"/>
      <c r="Q549" s="72"/>
      <c r="R549" s="72"/>
      <c r="S549" s="72"/>
      <c r="T549" s="72"/>
      <c r="U549" s="72"/>
      <c r="V549" s="72"/>
      <c r="W549" s="72"/>
      <c r="X549" s="72"/>
      <c r="Y549" s="72"/>
      <c r="Z549" s="72"/>
    </row>
    <row r="550" spans="1:26" ht="13">
      <c r="A550" s="70">
        <f ca="1">IFERROR(__xludf.DUMMYFUNCTION("""COMPUTED_VALUE"""),5)</f>
        <v>5</v>
      </c>
      <c r="B550" s="71" t="str">
        <f ca="1">IFERROR(__xludf.DUMMYFUNCTION("""COMPUTED_VALUE"""),"I.E. SAN MATEO SEDE A")</f>
        <v>I.E. SAN MATEO SEDE A</v>
      </c>
      <c r="C550" s="70">
        <f ca="1">IFERROR(__xludf.DUMMYFUNCTION("""COMPUTED_VALUE"""),11)</f>
        <v>11</v>
      </c>
      <c r="D550" s="70">
        <f ca="1">IFERROR(__xludf.DUMMYFUNCTION("""COMPUTED_VALUE"""),0)</f>
        <v>0</v>
      </c>
      <c r="E550" s="70">
        <f ca="1">IFERROR(__xludf.DUMMYFUNCTION("""COMPUTED_VALUE"""),188)</f>
        <v>188</v>
      </c>
      <c r="F550" s="70">
        <f ca="1">IFERROR(__xludf.DUMMYFUNCTION("""COMPUTED_VALUE"""),49)</f>
        <v>49</v>
      </c>
      <c r="G550" s="70">
        <f ca="1">IFERROR(__xludf.DUMMYFUNCTION("""COMPUTED_VALUE"""),85)</f>
        <v>85</v>
      </c>
      <c r="H550" s="70">
        <f ca="1">IFERROR(__xludf.DUMMYFUNCTION("""COMPUTED_VALUE"""),16)</f>
        <v>16</v>
      </c>
      <c r="I550" s="70">
        <f ca="1">IFERROR(__xludf.DUMMYFUNCTION("""COMPUTED_VALUE"""),3)</f>
        <v>3</v>
      </c>
      <c r="J550" s="70">
        <f ca="1">IFERROR(__xludf.DUMMYFUNCTION("""COMPUTED_VALUE"""),187)</f>
        <v>187</v>
      </c>
      <c r="K550" s="70">
        <f ca="1">IFERROR(__xludf.DUMMYFUNCTION("""COMPUTED_VALUE"""),24)</f>
        <v>24</v>
      </c>
      <c r="L550" s="70">
        <f ca="1">IFERROR(__xludf.DUMMYFUNCTION("""COMPUTED_VALUE"""),3)</f>
        <v>3</v>
      </c>
      <c r="M550" s="70">
        <f ca="1">IFERROR(__xludf.DUMMYFUNCTION("""COMPUTED_VALUE"""),7)</f>
        <v>7</v>
      </c>
      <c r="N550" s="72"/>
      <c r="O550" s="72"/>
      <c r="P550" s="72"/>
      <c r="Q550" s="72"/>
      <c r="R550" s="72"/>
      <c r="S550" s="72"/>
      <c r="T550" s="72"/>
      <c r="U550" s="72"/>
      <c r="V550" s="72"/>
      <c r="W550" s="72"/>
      <c r="X550" s="72"/>
      <c r="Y550" s="72"/>
      <c r="Z550" s="72"/>
    </row>
    <row r="551" spans="1:26" ht="13">
      <c r="A551" s="70">
        <f ca="1">IFERROR(__xludf.DUMMYFUNCTION("""COMPUTED_VALUE"""),5)</f>
        <v>5</v>
      </c>
      <c r="B551" s="71" t="str">
        <f ca="1">IFERROR(__xludf.DUMMYFUNCTION("""COMPUTED_VALUE"""),"I.E. SAN MATEO SEDE A")</f>
        <v>I.E. SAN MATEO SEDE A</v>
      </c>
      <c r="C551" s="70">
        <f ca="1">IFERROR(__xludf.DUMMYFUNCTION("""COMPUTED_VALUE"""),12)</f>
        <v>12</v>
      </c>
      <c r="D551" s="70">
        <f ca="1">IFERROR(__xludf.DUMMYFUNCTION("""COMPUTED_VALUE"""),0)</f>
        <v>0</v>
      </c>
      <c r="E551" s="70">
        <f ca="1">IFERROR(__xludf.DUMMYFUNCTION("""COMPUTED_VALUE"""),189)</f>
        <v>189</v>
      </c>
      <c r="F551" s="70">
        <f ca="1">IFERROR(__xludf.DUMMYFUNCTION("""COMPUTED_VALUE"""),54)</f>
        <v>54</v>
      </c>
      <c r="G551" s="70">
        <f ca="1">IFERROR(__xludf.DUMMYFUNCTION("""COMPUTED_VALUE"""),96)</f>
        <v>96</v>
      </c>
      <c r="H551" s="70">
        <f ca="1">IFERROR(__xludf.DUMMYFUNCTION("""COMPUTED_VALUE"""),0)</f>
        <v>0</v>
      </c>
      <c r="I551" s="70">
        <f ca="1">IFERROR(__xludf.DUMMYFUNCTION("""COMPUTED_VALUE"""),7)</f>
        <v>7</v>
      </c>
      <c r="J551" s="70">
        <f ca="1">IFERROR(__xludf.DUMMYFUNCTION("""COMPUTED_VALUE"""),189)</f>
        <v>189</v>
      </c>
      <c r="K551" s="70">
        <f ca="1">IFERROR(__xludf.DUMMYFUNCTION("""COMPUTED_VALUE"""),15)</f>
        <v>15</v>
      </c>
      <c r="L551" s="70">
        <f ca="1">IFERROR(__xludf.DUMMYFUNCTION("""COMPUTED_VALUE"""),4)</f>
        <v>4</v>
      </c>
      <c r="M551" s="70">
        <f ca="1">IFERROR(__xludf.DUMMYFUNCTION("""COMPUTED_VALUE"""),13)</f>
        <v>13</v>
      </c>
      <c r="N551" s="72"/>
      <c r="O551" s="72"/>
      <c r="P551" s="72"/>
      <c r="Q551" s="72"/>
      <c r="R551" s="72"/>
      <c r="S551" s="72"/>
      <c r="T551" s="72"/>
      <c r="U551" s="72"/>
      <c r="V551" s="72"/>
      <c r="W551" s="72"/>
      <c r="X551" s="72"/>
      <c r="Y551" s="72"/>
      <c r="Z551" s="72"/>
    </row>
    <row r="552" spans="1:26" ht="13">
      <c r="A552" s="70">
        <f ca="1">IFERROR(__xludf.DUMMYFUNCTION("""COMPUTED_VALUE"""),5)</f>
        <v>5</v>
      </c>
      <c r="B552" s="71" t="str">
        <f ca="1">IFERROR(__xludf.DUMMYFUNCTION("""COMPUTED_VALUE"""),"I.E. SAN MATEO SEDE A")</f>
        <v>I.E. SAN MATEO SEDE A</v>
      </c>
      <c r="C552" s="70">
        <f ca="1">IFERROR(__xludf.DUMMYFUNCTION("""COMPUTED_VALUE"""),13)</f>
        <v>13</v>
      </c>
      <c r="D552" s="70">
        <f ca="1">IFERROR(__xludf.DUMMYFUNCTION("""COMPUTED_VALUE"""),0)</f>
        <v>0</v>
      </c>
      <c r="E552" s="70">
        <f ca="1">IFERROR(__xludf.DUMMYFUNCTION("""COMPUTED_VALUE"""),248)</f>
        <v>248</v>
      </c>
      <c r="F552" s="70">
        <f ca="1">IFERROR(__xludf.DUMMYFUNCTION("""COMPUTED_VALUE"""),74)</f>
        <v>74</v>
      </c>
      <c r="G552" s="70">
        <f ca="1">IFERROR(__xludf.DUMMYFUNCTION("""COMPUTED_VALUE"""),114)</f>
        <v>114</v>
      </c>
      <c r="H552" s="70">
        <f ca="1">IFERROR(__xludf.DUMMYFUNCTION("""COMPUTED_VALUE"""),2)</f>
        <v>2</v>
      </c>
      <c r="I552" s="70">
        <f ca="1">IFERROR(__xludf.DUMMYFUNCTION("""COMPUTED_VALUE"""),19)</f>
        <v>19</v>
      </c>
      <c r="J552" s="70">
        <f ca="1">IFERROR(__xludf.DUMMYFUNCTION("""COMPUTED_VALUE"""),246)</f>
        <v>246</v>
      </c>
      <c r="K552" s="70">
        <f ca="1">IFERROR(__xludf.DUMMYFUNCTION("""COMPUTED_VALUE"""),22)</f>
        <v>22</v>
      </c>
      <c r="L552" s="70">
        <f ca="1">IFERROR(__xludf.DUMMYFUNCTION("""COMPUTED_VALUE"""),4)</f>
        <v>4</v>
      </c>
      <c r="M552" s="70">
        <f ca="1">IFERROR(__xludf.DUMMYFUNCTION("""COMPUTED_VALUE"""),11)</f>
        <v>11</v>
      </c>
      <c r="N552" s="72"/>
      <c r="O552" s="72"/>
      <c r="P552" s="72"/>
      <c r="Q552" s="72"/>
      <c r="R552" s="72"/>
      <c r="S552" s="72"/>
      <c r="T552" s="72"/>
      <c r="U552" s="72"/>
      <c r="V552" s="72"/>
      <c r="W552" s="72"/>
      <c r="X552" s="72"/>
      <c r="Y552" s="72"/>
      <c r="Z552" s="72"/>
    </row>
    <row r="553" spans="1:26" ht="13">
      <c r="A553" s="70">
        <f ca="1">IFERROR(__xludf.DUMMYFUNCTION("""COMPUTED_VALUE"""),5)</f>
        <v>5</v>
      </c>
      <c r="B553" s="71" t="str">
        <f ca="1">IFERROR(__xludf.DUMMYFUNCTION("""COMPUTED_VALUE"""),"I.E. SAN MATEO SEDE A")</f>
        <v>I.E. SAN MATEO SEDE A</v>
      </c>
      <c r="C553" s="70">
        <f ca="1">IFERROR(__xludf.DUMMYFUNCTION("""COMPUTED_VALUE"""),14)</f>
        <v>14</v>
      </c>
      <c r="D553" s="70">
        <f ca="1">IFERROR(__xludf.DUMMYFUNCTION("""COMPUTED_VALUE"""),0)</f>
        <v>0</v>
      </c>
      <c r="E553" s="70">
        <f ca="1">IFERROR(__xludf.DUMMYFUNCTION("""COMPUTED_VALUE"""),256)</f>
        <v>256</v>
      </c>
      <c r="F553" s="70">
        <f ca="1">IFERROR(__xludf.DUMMYFUNCTION("""COMPUTED_VALUE"""),85)</f>
        <v>85</v>
      </c>
      <c r="G553" s="70">
        <f ca="1">IFERROR(__xludf.DUMMYFUNCTION("""COMPUTED_VALUE"""),99)</f>
        <v>99</v>
      </c>
      <c r="H553" s="70">
        <f ca="1">IFERROR(__xludf.DUMMYFUNCTION("""COMPUTED_VALUE"""),5)</f>
        <v>5</v>
      </c>
      <c r="I553" s="70">
        <f ca="1">IFERROR(__xludf.DUMMYFUNCTION("""COMPUTED_VALUE"""),15)</f>
        <v>15</v>
      </c>
      <c r="J553" s="70">
        <f ca="1">IFERROR(__xludf.DUMMYFUNCTION("""COMPUTED_VALUE"""),256)</f>
        <v>256</v>
      </c>
      <c r="K553" s="70">
        <f ca="1">IFERROR(__xludf.DUMMYFUNCTION("""COMPUTED_VALUE"""),27)</f>
        <v>27</v>
      </c>
      <c r="L553" s="70">
        <f ca="1">IFERROR(__xludf.DUMMYFUNCTION("""COMPUTED_VALUE"""),22)</f>
        <v>22</v>
      </c>
      <c r="M553" s="70">
        <f ca="1">IFERROR(__xludf.DUMMYFUNCTION("""COMPUTED_VALUE"""),3)</f>
        <v>3</v>
      </c>
      <c r="N553" s="72"/>
      <c r="O553" s="72"/>
      <c r="P553" s="72"/>
      <c r="Q553" s="72"/>
      <c r="R553" s="72"/>
      <c r="S553" s="72"/>
      <c r="T553" s="72"/>
      <c r="U553" s="72"/>
      <c r="V553" s="72"/>
      <c r="W553" s="72"/>
      <c r="X553" s="72"/>
      <c r="Y553" s="72"/>
      <c r="Z553" s="72"/>
    </row>
    <row r="554" spans="1:26" ht="13">
      <c r="A554" s="70">
        <f ca="1">IFERROR(__xludf.DUMMYFUNCTION("""COMPUTED_VALUE"""),5)</f>
        <v>5</v>
      </c>
      <c r="B554" s="71" t="str">
        <f ca="1">IFERROR(__xludf.DUMMYFUNCTION("""COMPUTED_VALUE"""),"I.E. SAN MATEO SEDE A")</f>
        <v>I.E. SAN MATEO SEDE A</v>
      </c>
      <c r="C554" s="70">
        <f ca="1">IFERROR(__xludf.DUMMYFUNCTION("""COMPUTED_VALUE"""),15)</f>
        <v>15</v>
      </c>
      <c r="D554" s="70">
        <f ca="1">IFERROR(__xludf.DUMMYFUNCTION("""COMPUTED_VALUE"""),0)</f>
        <v>0</v>
      </c>
      <c r="E554" s="70">
        <f ca="1">IFERROR(__xludf.DUMMYFUNCTION("""COMPUTED_VALUE"""),241)</f>
        <v>241</v>
      </c>
      <c r="F554" s="70">
        <f ca="1">IFERROR(__xludf.DUMMYFUNCTION("""COMPUTED_VALUE"""),58)</f>
        <v>58</v>
      </c>
      <c r="G554" s="70">
        <f ca="1">IFERROR(__xludf.DUMMYFUNCTION("""COMPUTED_VALUE"""),115)</f>
        <v>115</v>
      </c>
      <c r="H554" s="70">
        <f ca="1">IFERROR(__xludf.DUMMYFUNCTION("""COMPUTED_VALUE"""),1)</f>
        <v>1</v>
      </c>
      <c r="I554" s="70">
        <f ca="1">IFERROR(__xludf.DUMMYFUNCTION("""COMPUTED_VALUE"""),18)</f>
        <v>18</v>
      </c>
      <c r="J554" s="70">
        <f ca="1">IFERROR(__xludf.DUMMYFUNCTION("""COMPUTED_VALUE"""),241)</f>
        <v>241</v>
      </c>
      <c r="K554" s="70">
        <f ca="1">IFERROR(__xludf.DUMMYFUNCTION("""COMPUTED_VALUE"""),37)</f>
        <v>37</v>
      </c>
      <c r="L554" s="70">
        <f ca="1">IFERROR(__xludf.DUMMYFUNCTION("""COMPUTED_VALUE"""),10)</f>
        <v>10</v>
      </c>
      <c r="M554" s="70">
        <f ca="1">IFERROR(__xludf.DUMMYFUNCTION("""COMPUTED_VALUE"""),2)</f>
        <v>2</v>
      </c>
      <c r="N554" s="72"/>
      <c r="O554" s="72"/>
      <c r="P554" s="72"/>
      <c r="Q554" s="72"/>
      <c r="R554" s="72"/>
      <c r="S554" s="72"/>
      <c r="T554" s="72"/>
      <c r="U554" s="72"/>
      <c r="V554" s="72"/>
      <c r="W554" s="72"/>
      <c r="X554" s="72"/>
      <c r="Y554" s="72"/>
      <c r="Z554" s="72"/>
    </row>
    <row r="555" spans="1:26" ht="13">
      <c r="A555" s="70">
        <f ca="1">IFERROR(__xludf.DUMMYFUNCTION("""COMPUTED_VALUE"""),5)</f>
        <v>5</v>
      </c>
      <c r="B555" s="71" t="str">
        <f ca="1">IFERROR(__xludf.DUMMYFUNCTION("""COMPUTED_VALUE"""),"I.E. SAN MATEO SEDE A")</f>
        <v>I.E. SAN MATEO SEDE A</v>
      </c>
      <c r="C555" s="70">
        <f ca="1">IFERROR(__xludf.DUMMYFUNCTION("""COMPUTED_VALUE"""),16)</f>
        <v>16</v>
      </c>
      <c r="D555" s="70">
        <f ca="1">IFERROR(__xludf.DUMMYFUNCTION("""COMPUTED_VALUE"""),0)</f>
        <v>0</v>
      </c>
      <c r="E555" s="70">
        <f ca="1">IFERROR(__xludf.DUMMYFUNCTION("""COMPUTED_VALUE"""),240)</f>
        <v>240</v>
      </c>
      <c r="F555" s="70">
        <f ca="1">IFERROR(__xludf.DUMMYFUNCTION("""COMPUTED_VALUE"""),74)</f>
        <v>74</v>
      </c>
      <c r="G555" s="70">
        <f ca="1">IFERROR(__xludf.DUMMYFUNCTION("""COMPUTED_VALUE"""),113)</f>
        <v>113</v>
      </c>
      <c r="H555" s="70">
        <f ca="1">IFERROR(__xludf.DUMMYFUNCTION("""COMPUTED_VALUE"""),3)</f>
        <v>3</v>
      </c>
      <c r="I555" s="70">
        <f ca="1">IFERROR(__xludf.DUMMYFUNCTION("""COMPUTED_VALUE"""),13)</f>
        <v>13</v>
      </c>
      <c r="J555" s="70">
        <f ca="1">IFERROR(__xludf.DUMMYFUNCTION("""COMPUTED_VALUE"""),239)</f>
        <v>239</v>
      </c>
      <c r="K555" s="70">
        <f ca="1">IFERROR(__xludf.DUMMYFUNCTION("""COMPUTED_VALUE"""),26)</f>
        <v>26</v>
      </c>
      <c r="L555" s="70">
        <f ca="1">IFERROR(__xludf.DUMMYFUNCTION("""COMPUTED_VALUE"""),7)</f>
        <v>7</v>
      </c>
      <c r="M555" s="70">
        <f ca="1">IFERROR(__xludf.DUMMYFUNCTION("""COMPUTED_VALUE"""),3)</f>
        <v>3</v>
      </c>
      <c r="N555" s="72"/>
      <c r="O555" s="72"/>
      <c r="P555" s="72"/>
      <c r="Q555" s="72"/>
      <c r="R555" s="72"/>
      <c r="S555" s="72"/>
      <c r="T555" s="72"/>
      <c r="U555" s="72"/>
      <c r="V555" s="72"/>
      <c r="W555" s="72"/>
      <c r="X555" s="72"/>
      <c r="Y555" s="72"/>
      <c r="Z555" s="72"/>
    </row>
    <row r="556" spans="1:26" ht="13">
      <c r="A556" s="70">
        <f ca="1">IFERROR(__xludf.DUMMYFUNCTION("""COMPUTED_VALUE"""),5)</f>
        <v>5</v>
      </c>
      <c r="B556" s="71" t="str">
        <f ca="1">IFERROR(__xludf.DUMMYFUNCTION("""COMPUTED_VALUE"""),"I.E. SAN MATEO SEDE A")</f>
        <v>I.E. SAN MATEO SEDE A</v>
      </c>
      <c r="C556" s="70">
        <f ca="1">IFERROR(__xludf.DUMMYFUNCTION("""COMPUTED_VALUE"""),17)</f>
        <v>17</v>
      </c>
      <c r="D556" s="70">
        <f ca="1">IFERROR(__xludf.DUMMYFUNCTION("""COMPUTED_VALUE"""),0)</f>
        <v>0</v>
      </c>
      <c r="E556" s="70">
        <f ca="1">IFERROR(__xludf.DUMMYFUNCTION("""COMPUTED_VALUE"""),244)</f>
        <v>244</v>
      </c>
      <c r="F556" s="70">
        <f ca="1">IFERROR(__xludf.DUMMYFUNCTION("""COMPUTED_VALUE"""),55)</f>
        <v>55</v>
      </c>
      <c r="G556" s="70">
        <f ca="1">IFERROR(__xludf.DUMMYFUNCTION("""COMPUTED_VALUE"""),111)</f>
        <v>111</v>
      </c>
      <c r="H556" s="70">
        <f ca="1">IFERROR(__xludf.DUMMYFUNCTION("""COMPUTED_VALUE"""),1)</f>
        <v>1</v>
      </c>
      <c r="I556" s="70">
        <f ca="1">IFERROR(__xludf.DUMMYFUNCTION("""COMPUTED_VALUE"""),20)</f>
        <v>20</v>
      </c>
      <c r="J556" s="70">
        <f ca="1">IFERROR(__xludf.DUMMYFUNCTION("""COMPUTED_VALUE"""),244)</f>
        <v>244</v>
      </c>
      <c r="K556" s="70">
        <f ca="1">IFERROR(__xludf.DUMMYFUNCTION("""COMPUTED_VALUE"""),38)</f>
        <v>38</v>
      </c>
      <c r="L556" s="70">
        <f ca="1">IFERROR(__xludf.DUMMYFUNCTION("""COMPUTED_VALUE"""),12)</f>
        <v>12</v>
      </c>
      <c r="M556" s="70">
        <f ca="1">IFERROR(__xludf.DUMMYFUNCTION("""COMPUTED_VALUE"""),7)</f>
        <v>7</v>
      </c>
      <c r="N556" s="72"/>
      <c r="O556" s="72"/>
      <c r="P556" s="72"/>
      <c r="Q556" s="72"/>
      <c r="R556" s="72"/>
      <c r="S556" s="72"/>
      <c r="T556" s="72"/>
      <c r="U556" s="72"/>
      <c r="V556" s="72"/>
      <c r="W556" s="72"/>
      <c r="X556" s="72"/>
      <c r="Y556" s="72"/>
      <c r="Z556" s="72"/>
    </row>
    <row r="557" spans="1:26" ht="13">
      <c r="A557" s="70">
        <f ca="1">IFERROR(__xludf.DUMMYFUNCTION("""COMPUTED_VALUE"""),5)</f>
        <v>5</v>
      </c>
      <c r="B557" s="71" t="str">
        <f ca="1">IFERROR(__xludf.DUMMYFUNCTION("""COMPUTED_VALUE"""),"I.E. SAN MATEO SEDE A")</f>
        <v>I.E. SAN MATEO SEDE A</v>
      </c>
      <c r="C557" s="70">
        <f ca="1">IFERROR(__xludf.DUMMYFUNCTION("""COMPUTED_VALUE"""),18)</f>
        <v>18</v>
      </c>
      <c r="D557" s="70">
        <f ca="1">IFERROR(__xludf.DUMMYFUNCTION("""COMPUTED_VALUE"""),0)</f>
        <v>0</v>
      </c>
      <c r="E557" s="70">
        <f ca="1">IFERROR(__xludf.DUMMYFUNCTION("""COMPUTED_VALUE"""),228)</f>
        <v>228</v>
      </c>
      <c r="F557" s="70">
        <f ca="1">IFERROR(__xludf.DUMMYFUNCTION("""COMPUTED_VALUE"""),79)</f>
        <v>79</v>
      </c>
      <c r="G557" s="70">
        <f ca="1">IFERROR(__xludf.DUMMYFUNCTION("""COMPUTED_VALUE"""),87)</f>
        <v>87</v>
      </c>
      <c r="H557" s="70">
        <f ca="1">IFERROR(__xludf.DUMMYFUNCTION("""COMPUTED_VALUE"""),2)</f>
        <v>2</v>
      </c>
      <c r="I557" s="70">
        <f ca="1">IFERROR(__xludf.DUMMYFUNCTION("""COMPUTED_VALUE"""),19)</f>
        <v>19</v>
      </c>
      <c r="J557" s="70">
        <f ca="1">IFERROR(__xludf.DUMMYFUNCTION("""COMPUTED_VALUE"""),228)</f>
        <v>228</v>
      </c>
      <c r="K557" s="70">
        <f ca="1">IFERROR(__xludf.DUMMYFUNCTION("""COMPUTED_VALUE"""),33)</f>
        <v>33</v>
      </c>
      <c r="L557" s="70">
        <f ca="1">IFERROR(__xludf.DUMMYFUNCTION("""COMPUTED_VALUE"""),6)</f>
        <v>6</v>
      </c>
      <c r="M557" s="70">
        <f ca="1">IFERROR(__xludf.DUMMYFUNCTION("""COMPUTED_VALUE"""),2)</f>
        <v>2</v>
      </c>
      <c r="N557" s="72"/>
      <c r="O557" s="72"/>
      <c r="P557" s="72"/>
      <c r="Q557" s="72"/>
      <c r="R557" s="72"/>
      <c r="S557" s="72"/>
      <c r="T557" s="72"/>
      <c r="U557" s="72"/>
      <c r="V557" s="72"/>
      <c r="W557" s="72"/>
      <c r="X557" s="72"/>
      <c r="Y557" s="72"/>
      <c r="Z557" s="72"/>
    </row>
    <row r="558" spans="1:26" ht="13">
      <c r="A558" s="70">
        <f ca="1">IFERROR(__xludf.DUMMYFUNCTION("""COMPUTED_VALUE"""),5)</f>
        <v>5</v>
      </c>
      <c r="B558" s="71" t="str">
        <f ca="1">IFERROR(__xludf.DUMMYFUNCTION("""COMPUTED_VALUE"""),"I.E. SAN MATEO SEDE A")</f>
        <v>I.E. SAN MATEO SEDE A</v>
      </c>
      <c r="C558" s="70">
        <f ca="1">IFERROR(__xludf.DUMMYFUNCTION("""COMPUTED_VALUE"""),19)</f>
        <v>19</v>
      </c>
      <c r="D558" s="70">
        <f ca="1">IFERROR(__xludf.DUMMYFUNCTION("""COMPUTED_VALUE"""),0)</f>
        <v>0</v>
      </c>
      <c r="E558" s="70">
        <f ca="1">IFERROR(__xludf.DUMMYFUNCTION("""COMPUTED_VALUE"""),211)</f>
        <v>211</v>
      </c>
      <c r="F558" s="70">
        <f ca="1">IFERROR(__xludf.DUMMYFUNCTION("""COMPUTED_VALUE"""),65)</f>
        <v>65</v>
      </c>
      <c r="G558" s="70">
        <f ca="1">IFERROR(__xludf.DUMMYFUNCTION("""COMPUTED_VALUE"""),81)</f>
        <v>81</v>
      </c>
      <c r="H558" s="70">
        <f ca="1">IFERROR(__xludf.DUMMYFUNCTION("""COMPUTED_VALUE"""),2)</f>
        <v>2</v>
      </c>
      <c r="I558" s="70">
        <f ca="1">IFERROR(__xludf.DUMMYFUNCTION("""COMPUTED_VALUE"""),21)</f>
        <v>21</v>
      </c>
      <c r="J558" s="70">
        <f ca="1">IFERROR(__xludf.DUMMYFUNCTION("""COMPUTED_VALUE"""),210)</f>
        <v>210</v>
      </c>
      <c r="K558" s="70">
        <f ca="1">IFERROR(__xludf.DUMMYFUNCTION("""COMPUTED_VALUE"""),31)</f>
        <v>31</v>
      </c>
      <c r="L558" s="70">
        <f ca="1">IFERROR(__xludf.DUMMYFUNCTION("""COMPUTED_VALUE"""),9)</f>
        <v>9</v>
      </c>
      <c r="M558" s="70">
        <f ca="1">IFERROR(__xludf.DUMMYFUNCTION("""COMPUTED_VALUE"""),1)</f>
        <v>1</v>
      </c>
      <c r="N558" s="72"/>
      <c r="O558" s="72"/>
      <c r="P558" s="72"/>
      <c r="Q558" s="72"/>
      <c r="R558" s="72"/>
      <c r="S558" s="72"/>
      <c r="T558" s="72"/>
      <c r="U558" s="72"/>
      <c r="V558" s="72"/>
      <c r="W558" s="72"/>
      <c r="X558" s="72"/>
      <c r="Y558" s="72"/>
      <c r="Z558" s="72"/>
    </row>
    <row r="559" spans="1:26" ht="13">
      <c r="A559" s="70">
        <f ca="1">IFERROR(__xludf.DUMMYFUNCTION("""COMPUTED_VALUE"""),5)</f>
        <v>5</v>
      </c>
      <c r="B559" s="71" t="str">
        <f ca="1">IFERROR(__xludf.DUMMYFUNCTION("""COMPUTED_VALUE"""),"I.E. SAN MATEO SEDE A")</f>
        <v>I.E. SAN MATEO SEDE A</v>
      </c>
      <c r="C559" s="70">
        <f ca="1">IFERROR(__xludf.DUMMYFUNCTION("""COMPUTED_VALUE"""),20)</f>
        <v>20</v>
      </c>
      <c r="D559" s="70">
        <f ca="1">IFERROR(__xludf.DUMMYFUNCTION("""COMPUTED_VALUE"""),0)</f>
        <v>0</v>
      </c>
      <c r="E559" s="70">
        <f ca="1">IFERROR(__xludf.DUMMYFUNCTION("""COMPUTED_VALUE"""),216)</f>
        <v>216</v>
      </c>
      <c r="F559" s="70">
        <f ca="1">IFERROR(__xludf.DUMMYFUNCTION("""COMPUTED_VALUE"""),59)</f>
        <v>59</v>
      </c>
      <c r="G559" s="70">
        <f ca="1">IFERROR(__xludf.DUMMYFUNCTION("""COMPUTED_VALUE"""),79)</f>
        <v>79</v>
      </c>
      <c r="H559" s="70">
        <f ca="1">IFERROR(__xludf.DUMMYFUNCTION("""COMPUTED_VALUE"""),2)</f>
        <v>2</v>
      </c>
      <c r="I559" s="70">
        <f ca="1">IFERROR(__xludf.DUMMYFUNCTION("""COMPUTED_VALUE"""),31)</f>
        <v>31</v>
      </c>
      <c r="J559" s="70">
        <f ca="1">IFERROR(__xludf.DUMMYFUNCTION("""COMPUTED_VALUE"""),216)</f>
        <v>216</v>
      </c>
      <c r="K559" s="70">
        <f ca="1">IFERROR(__xludf.DUMMYFUNCTION("""COMPUTED_VALUE"""),31)</f>
        <v>31</v>
      </c>
      <c r="L559" s="70">
        <f ca="1">IFERROR(__xludf.DUMMYFUNCTION("""COMPUTED_VALUE"""),13)</f>
        <v>13</v>
      </c>
      <c r="M559" s="70">
        <f ca="1">IFERROR(__xludf.DUMMYFUNCTION("""COMPUTED_VALUE"""),1)</f>
        <v>1</v>
      </c>
      <c r="N559" s="72"/>
      <c r="O559" s="72"/>
      <c r="P559" s="72"/>
      <c r="Q559" s="72"/>
      <c r="R559" s="72"/>
      <c r="S559" s="72"/>
      <c r="T559" s="72"/>
      <c r="U559" s="72"/>
      <c r="V559" s="72"/>
      <c r="W559" s="72"/>
      <c r="X559" s="72"/>
      <c r="Y559" s="72"/>
      <c r="Z559" s="72"/>
    </row>
    <row r="560" spans="1:26" ht="13">
      <c r="A560" s="70">
        <f ca="1">IFERROR(__xludf.DUMMYFUNCTION("""COMPUTED_VALUE"""),5)</f>
        <v>5</v>
      </c>
      <c r="B560" s="71" t="str">
        <f ca="1">IFERROR(__xludf.DUMMYFUNCTION("""COMPUTED_VALUE"""),"I.E. SAN MATEO SEDE A")</f>
        <v>I.E. SAN MATEO SEDE A</v>
      </c>
      <c r="C560" s="70">
        <f ca="1">IFERROR(__xludf.DUMMYFUNCTION("""COMPUTED_VALUE"""),21)</f>
        <v>21</v>
      </c>
      <c r="D560" s="70">
        <f ca="1">IFERROR(__xludf.DUMMYFUNCTION("""COMPUTED_VALUE"""),0)</f>
        <v>0</v>
      </c>
      <c r="E560" s="70">
        <f ca="1">IFERROR(__xludf.DUMMYFUNCTION("""COMPUTED_VALUE"""),243)</f>
        <v>243</v>
      </c>
      <c r="F560" s="70">
        <f ca="1">IFERROR(__xludf.DUMMYFUNCTION("""COMPUTED_VALUE"""),77)</f>
        <v>77</v>
      </c>
      <c r="G560" s="70">
        <f ca="1">IFERROR(__xludf.DUMMYFUNCTION("""COMPUTED_VALUE"""),70)</f>
        <v>70</v>
      </c>
      <c r="H560" s="70">
        <f ca="1">IFERROR(__xludf.DUMMYFUNCTION("""COMPUTED_VALUE"""),2)</f>
        <v>2</v>
      </c>
      <c r="I560" s="70">
        <f ca="1">IFERROR(__xludf.DUMMYFUNCTION("""COMPUTED_VALUE"""),52)</f>
        <v>52</v>
      </c>
      <c r="J560" s="70">
        <f ca="1">IFERROR(__xludf.DUMMYFUNCTION("""COMPUTED_VALUE"""),243)</f>
        <v>243</v>
      </c>
      <c r="K560" s="70">
        <f ca="1">IFERROR(__xludf.DUMMYFUNCTION("""COMPUTED_VALUE"""),33)</f>
        <v>33</v>
      </c>
      <c r="L560" s="70">
        <f ca="1">IFERROR(__xludf.DUMMYFUNCTION("""COMPUTED_VALUE"""),9)</f>
        <v>9</v>
      </c>
      <c r="M560" s="70">
        <f ca="1">IFERROR(__xludf.DUMMYFUNCTION("""COMPUTED_VALUE"""),0)</f>
        <v>0</v>
      </c>
      <c r="N560" s="72"/>
      <c r="O560" s="72"/>
      <c r="P560" s="72"/>
      <c r="Q560" s="72"/>
      <c r="R560" s="72"/>
      <c r="S560" s="72"/>
      <c r="T560" s="72"/>
      <c r="U560" s="72"/>
      <c r="V560" s="72"/>
      <c r="W560" s="72"/>
      <c r="X560" s="72"/>
      <c r="Y560" s="72"/>
      <c r="Z560" s="72"/>
    </row>
    <row r="561" spans="1:26" ht="13">
      <c r="A561" s="70">
        <f ca="1">IFERROR(__xludf.DUMMYFUNCTION("""COMPUTED_VALUE"""),5)</f>
        <v>5</v>
      </c>
      <c r="B561" s="71" t="str">
        <f ca="1">IFERROR(__xludf.DUMMYFUNCTION("""COMPUTED_VALUE"""),"I.E. SAN MATEO SEDE A")</f>
        <v>I.E. SAN MATEO SEDE A</v>
      </c>
      <c r="C561" s="70">
        <f ca="1">IFERROR(__xludf.DUMMYFUNCTION("""COMPUTED_VALUE"""),22)</f>
        <v>22</v>
      </c>
      <c r="D561" s="70">
        <f ca="1">IFERROR(__xludf.DUMMYFUNCTION("""COMPUTED_VALUE"""),0)</f>
        <v>0</v>
      </c>
      <c r="E561" s="70">
        <f ca="1">IFERROR(__xludf.DUMMYFUNCTION("""COMPUTED_VALUE"""),231)</f>
        <v>231</v>
      </c>
      <c r="F561" s="70">
        <f ca="1">IFERROR(__xludf.DUMMYFUNCTION("""COMPUTED_VALUE"""),75)</f>
        <v>75</v>
      </c>
      <c r="G561" s="70">
        <f ca="1">IFERROR(__xludf.DUMMYFUNCTION("""COMPUTED_VALUE"""),69)</f>
        <v>69</v>
      </c>
      <c r="H561" s="70">
        <f ca="1">IFERROR(__xludf.DUMMYFUNCTION("""COMPUTED_VALUE"""),0)</f>
        <v>0</v>
      </c>
      <c r="I561" s="70">
        <f ca="1">IFERROR(__xludf.DUMMYFUNCTION("""COMPUTED_VALUE"""),42)</f>
        <v>42</v>
      </c>
      <c r="J561" s="70">
        <f ca="1">IFERROR(__xludf.DUMMYFUNCTION("""COMPUTED_VALUE"""),231)</f>
        <v>231</v>
      </c>
      <c r="K561" s="70">
        <f ca="1">IFERROR(__xludf.DUMMYFUNCTION("""COMPUTED_VALUE"""),37)</f>
        <v>37</v>
      </c>
      <c r="L561" s="70">
        <f ca="1">IFERROR(__xludf.DUMMYFUNCTION("""COMPUTED_VALUE"""),8)</f>
        <v>8</v>
      </c>
      <c r="M561" s="70">
        <f ca="1">IFERROR(__xludf.DUMMYFUNCTION("""COMPUTED_VALUE"""),0)</f>
        <v>0</v>
      </c>
      <c r="N561" s="72"/>
      <c r="O561" s="72"/>
      <c r="P561" s="72"/>
      <c r="Q561" s="72"/>
      <c r="R561" s="72"/>
      <c r="S561" s="72"/>
      <c r="T561" s="72"/>
      <c r="U561" s="72"/>
      <c r="V561" s="72"/>
      <c r="W561" s="72"/>
      <c r="X561" s="72"/>
      <c r="Y561" s="72"/>
      <c r="Z561" s="72"/>
    </row>
    <row r="562" spans="1:26" ht="13">
      <c r="A562" s="70">
        <f ca="1">IFERROR(__xludf.DUMMYFUNCTION("""COMPUTED_VALUE"""),5)</f>
        <v>5</v>
      </c>
      <c r="B562" s="71" t="str">
        <f ca="1">IFERROR(__xludf.DUMMYFUNCTION("""COMPUTED_VALUE"""),"I.E. SAN MATEO SEDE A")</f>
        <v>I.E. SAN MATEO SEDE A</v>
      </c>
      <c r="C562" s="70">
        <f ca="1">IFERROR(__xludf.DUMMYFUNCTION("""COMPUTED_VALUE"""),23)</f>
        <v>23</v>
      </c>
      <c r="D562" s="70">
        <f ca="1">IFERROR(__xludf.DUMMYFUNCTION("""COMPUTED_VALUE"""),0)</f>
        <v>0</v>
      </c>
      <c r="E562" s="70">
        <f ca="1">IFERROR(__xludf.DUMMYFUNCTION("""COMPUTED_VALUE"""),238)</f>
        <v>238</v>
      </c>
      <c r="F562" s="70">
        <f ca="1">IFERROR(__xludf.DUMMYFUNCTION("""COMPUTED_VALUE"""),64)</f>
        <v>64</v>
      </c>
      <c r="G562" s="70">
        <f ca="1">IFERROR(__xludf.DUMMYFUNCTION("""COMPUTED_VALUE"""),76)</f>
        <v>76</v>
      </c>
      <c r="H562" s="70">
        <f ca="1">IFERROR(__xludf.DUMMYFUNCTION("""COMPUTED_VALUE"""),2)</f>
        <v>2</v>
      </c>
      <c r="I562" s="70">
        <f ca="1">IFERROR(__xludf.DUMMYFUNCTION("""COMPUTED_VALUE"""),45)</f>
        <v>45</v>
      </c>
      <c r="J562" s="70">
        <f ca="1">IFERROR(__xludf.DUMMYFUNCTION("""COMPUTED_VALUE"""),238)</f>
        <v>238</v>
      </c>
      <c r="K562" s="70">
        <f ca="1">IFERROR(__xludf.DUMMYFUNCTION("""COMPUTED_VALUE"""),36)</f>
        <v>36</v>
      </c>
      <c r="L562" s="70">
        <f ca="1">IFERROR(__xludf.DUMMYFUNCTION("""COMPUTED_VALUE"""),15)</f>
        <v>15</v>
      </c>
      <c r="M562" s="70">
        <f ca="1">IFERROR(__xludf.DUMMYFUNCTION("""COMPUTED_VALUE"""),0)</f>
        <v>0</v>
      </c>
      <c r="N562" s="72"/>
      <c r="O562" s="72"/>
      <c r="P562" s="72"/>
      <c r="Q562" s="72"/>
      <c r="R562" s="72"/>
      <c r="S562" s="72"/>
      <c r="T562" s="72"/>
      <c r="U562" s="72"/>
      <c r="V562" s="72"/>
      <c r="W562" s="72"/>
      <c r="X562" s="72"/>
      <c r="Y562" s="72"/>
      <c r="Z562" s="72"/>
    </row>
    <row r="563" spans="1:26" ht="13">
      <c r="A563" s="70">
        <f ca="1">IFERROR(__xludf.DUMMYFUNCTION("""COMPUTED_VALUE"""),5)</f>
        <v>5</v>
      </c>
      <c r="B563" s="71" t="str">
        <f ca="1">IFERROR(__xludf.DUMMYFUNCTION("""COMPUTED_VALUE"""),"I.E. SAN MATEO SEDE A")</f>
        <v>I.E. SAN MATEO SEDE A</v>
      </c>
      <c r="C563" s="70">
        <f ca="1">IFERROR(__xludf.DUMMYFUNCTION("""COMPUTED_VALUE"""),24)</f>
        <v>24</v>
      </c>
      <c r="D563" s="70">
        <f ca="1">IFERROR(__xludf.DUMMYFUNCTION("""COMPUTED_VALUE"""),0)</f>
        <v>0</v>
      </c>
      <c r="E563" s="70">
        <f ca="1">IFERROR(__xludf.DUMMYFUNCTION("""COMPUTED_VALUE"""),151)</f>
        <v>151</v>
      </c>
      <c r="F563" s="70">
        <f ca="1">IFERROR(__xludf.DUMMYFUNCTION("""COMPUTED_VALUE"""),48)</f>
        <v>48</v>
      </c>
      <c r="G563" s="70">
        <f ca="1">IFERROR(__xludf.DUMMYFUNCTION("""COMPUTED_VALUE"""),46)</f>
        <v>46</v>
      </c>
      <c r="H563" s="70">
        <f ca="1">IFERROR(__xludf.DUMMYFUNCTION("""COMPUTED_VALUE"""),2)</f>
        <v>2</v>
      </c>
      <c r="I563" s="70">
        <f ca="1">IFERROR(__xludf.DUMMYFUNCTION("""COMPUTED_VALUE"""),29)</f>
        <v>29</v>
      </c>
      <c r="J563" s="70">
        <f ca="1">IFERROR(__xludf.DUMMYFUNCTION("""COMPUTED_VALUE"""),151)</f>
        <v>151</v>
      </c>
      <c r="K563" s="70">
        <f ca="1">IFERROR(__xludf.DUMMYFUNCTION("""COMPUTED_VALUE"""),19)</f>
        <v>19</v>
      </c>
      <c r="L563" s="70">
        <f ca="1">IFERROR(__xludf.DUMMYFUNCTION("""COMPUTED_VALUE"""),6)</f>
        <v>6</v>
      </c>
      <c r="M563" s="70">
        <f ca="1">IFERROR(__xludf.DUMMYFUNCTION("""COMPUTED_VALUE"""),1)</f>
        <v>1</v>
      </c>
      <c r="N563" s="72"/>
      <c r="O563" s="72"/>
      <c r="P563" s="72"/>
      <c r="Q563" s="72"/>
      <c r="R563" s="72"/>
      <c r="S563" s="72"/>
      <c r="T563" s="72"/>
      <c r="U563" s="72"/>
      <c r="V563" s="72"/>
      <c r="W563" s="72"/>
      <c r="X563" s="72"/>
      <c r="Y563" s="72"/>
      <c r="Z563" s="72"/>
    </row>
    <row r="564" spans="1:26" ht="13">
      <c r="A564" s="70">
        <f ca="1">IFERROR(__xludf.DUMMYFUNCTION("""COMPUTED_VALUE"""),5)</f>
        <v>5</v>
      </c>
      <c r="B564" s="71" t="str">
        <f ca="1">IFERROR(__xludf.DUMMYFUNCTION("""COMPUTED_VALUE"""),"I.E. SAN MATEO SEDE A")</f>
        <v>I.E. SAN MATEO SEDE A</v>
      </c>
      <c r="C564" s="70">
        <f ca="1">IFERROR(__xludf.DUMMYFUNCTION("""COMPUTED_VALUE"""),25)</f>
        <v>25</v>
      </c>
      <c r="D564" s="70">
        <f ca="1">IFERROR(__xludf.DUMMYFUNCTION("""COMPUTED_VALUE"""),0)</f>
        <v>0</v>
      </c>
      <c r="E564" s="70">
        <f ca="1">IFERROR(__xludf.DUMMYFUNCTION("""COMPUTED_VALUE"""),121)</f>
        <v>121</v>
      </c>
      <c r="F564" s="70">
        <f ca="1">IFERROR(__xludf.DUMMYFUNCTION("""COMPUTED_VALUE"""),42)</f>
        <v>42</v>
      </c>
      <c r="G564" s="70">
        <f ca="1">IFERROR(__xludf.DUMMYFUNCTION("""COMPUTED_VALUE"""),26)</f>
        <v>26</v>
      </c>
      <c r="H564" s="70">
        <f ca="1">IFERROR(__xludf.DUMMYFUNCTION("""COMPUTED_VALUE"""),1)</f>
        <v>1</v>
      </c>
      <c r="I564" s="70">
        <f ca="1">IFERROR(__xludf.DUMMYFUNCTION("""COMPUTED_VALUE"""),18)</f>
        <v>18</v>
      </c>
      <c r="J564" s="70">
        <f ca="1">IFERROR(__xludf.DUMMYFUNCTION("""COMPUTED_VALUE"""),121)</f>
        <v>121</v>
      </c>
      <c r="K564" s="70">
        <f ca="1">IFERROR(__xludf.DUMMYFUNCTION("""COMPUTED_VALUE"""),27)</f>
        <v>27</v>
      </c>
      <c r="L564" s="70">
        <f ca="1">IFERROR(__xludf.DUMMYFUNCTION("""COMPUTED_VALUE"""),6)</f>
        <v>6</v>
      </c>
      <c r="M564" s="70">
        <f ca="1">IFERROR(__xludf.DUMMYFUNCTION("""COMPUTED_VALUE"""),1)</f>
        <v>1</v>
      </c>
      <c r="N564" s="72"/>
      <c r="O564" s="72"/>
      <c r="P564" s="72"/>
      <c r="Q564" s="72"/>
      <c r="R564" s="72"/>
      <c r="S564" s="72"/>
      <c r="T564" s="72"/>
      <c r="U564" s="72"/>
      <c r="V564" s="72"/>
      <c r="W564" s="72"/>
      <c r="X564" s="72"/>
      <c r="Y564" s="72"/>
      <c r="Z564" s="72"/>
    </row>
    <row r="565" spans="1:26" ht="13">
      <c r="A565" s="70">
        <f ca="1">IFERROR(__xludf.DUMMYFUNCTION("""COMPUTED_VALUE"""),5)</f>
        <v>5</v>
      </c>
      <c r="B565" s="71" t="str">
        <f ca="1">IFERROR(__xludf.DUMMYFUNCTION("""COMPUTED_VALUE"""),"I.E. SAN MATEO SEDE A")</f>
        <v>I.E. SAN MATEO SEDE A</v>
      </c>
      <c r="C565" s="70">
        <f ca="1">IFERROR(__xludf.DUMMYFUNCTION("""COMPUTED_VALUE"""),26)</f>
        <v>26</v>
      </c>
      <c r="D565" s="70">
        <f ca="1">IFERROR(__xludf.DUMMYFUNCTION("""COMPUTED_VALUE"""),0)</f>
        <v>0</v>
      </c>
      <c r="E565" s="70">
        <f ca="1">IFERROR(__xludf.DUMMYFUNCTION("""COMPUTED_VALUE"""),106)</f>
        <v>106</v>
      </c>
      <c r="F565" s="70">
        <f ca="1">IFERROR(__xludf.DUMMYFUNCTION("""COMPUTED_VALUE"""),30)</f>
        <v>30</v>
      </c>
      <c r="G565" s="70">
        <f ca="1">IFERROR(__xludf.DUMMYFUNCTION("""COMPUTED_VALUE"""),48)</f>
        <v>48</v>
      </c>
      <c r="H565" s="70">
        <f ca="1">IFERROR(__xludf.DUMMYFUNCTION("""COMPUTED_VALUE"""),0)</f>
        <v>0</v>
      </c>
      <c r="I565" s="70">
        <f ca="1">IFERROR(__xludf.DUMMYFUNCTION("""COMPUTED_VALUE"""),6)</f>
        <v>6</v>
      </c>
      <c r="J565" s="70">
        <f ca="1">IFERROR(__xludf.DUMMYFUNCTION("""COMPUTED_VALUE"""),106)</f>
        <v>106</v>
      </c>
      <c r="K565" s="70">
        <f ca="1">IFERROR(__xludf.DUMMYFUNCTION("""COMPUTED_VALUE"""),17)</f>
        <v>17</v>
      </c>
      <c r="L565" s="70">
        <f ca="1">IFERROR(__xludf.DUMMYFUNCTION("""COMPUTED_VALUE"""),4)</f>
        <v>4</v>
      </c>
      <c r="M565" s="70">
        <f ca="1">IFERROR(__xludf.DUMMYFUNCTION("""COMPUTED_VALUE"""),1)</f>
        <v>1</v>
      </c>
      <c r="N565" s="72"/>
      <c r="O565" s="72"/>
      <c r="P565" s="72"/>
      <c r="Q565" s="72"/>
      <c r="R565" s="72"/>
      <c r="S565" s="72"/>
      <c r="T565" s="72"/>
      <c r="U565" s="72"/>
      <c r="V565" s="72"/>
      <c r="W565" s="72"/>
      <c r="X565" s="72"/>
      <c r="Y565" s="72"/>
      <c r="Z565" s="72"/>
    </row>
    <row r="566" spans="1:26" ht="13">
      <c r="A566" s="70">
        <f ca="1">IFERROR(__xludf.DUMMYFUNCTION("""COMPUTED_VALUE"""),5)</f>
        <v>5</v>
      </c>
      <c r="B566" s="71" t="str">
        <f ca="1">IFERROR(__xludf.DUMMYFUNCTION("""COMPUTED_VALUE"""),"I.E. SAN MATEO SEDE B")</f>
        <v>I.E. SAN MATEO SEDE B</v>
      </c>
      <c r="C566" s="70">
        <f ca="1">IFERROR(__xludf.DUMMYFUNCTION("""COMPUTED_VALUE"""),1)</f>
        <v>1</v>
      </c>
      <c r="D566" s="70">
        <f ca="1">IFERROR(__xludf.DUMMYFUNCTION("""COMPUTED_VALUE"""),0)</f>
        <v>0</v>
      </c>
      <c r="E566" s="70">
        <f ca="1">IFERROR(__xludf.DUMMYFUNCTION("""COMPUTED_VALUE"""),222)</f>
        <v>222</v>
      </c>
      <c r="F566" s="70">
        <f ca="1">IFERROR(__xludf.DUMMYFUNCTION("""COMPUTED_VALUE"""),56)</f>
        <v>56</v>
      </c>
      <c r="G566" s="70">
        <f ca="1">IFERROR(__xludf.DUMMYFUNCTION("""COMPUTED_VALUE"""),98)</f>
        <v>98</v>
      </c>
      <c r="H566" s="70">
        <f ca="1">IFERROR(__xludf.DUMMYFUNCTION("""COMPUTED_VALUE"""),0)</f>
        <v>0</v>
      </c>
      <c r="I566" s="70">
        <f ca="1">IFERROR(__xludf.DUMMYFUNCTION("""COMPUTED_VALUE"""),15)</f>
        <v>15</v>
      </c>
      <c r="J566" s="70">
        <f ca="1">IFERROR(__xludf.DUMMYFUNCTION("""COMPUTED_VALUE"""),222)</f>
        <v>222</v>
      </c>
      <c r="K566" s="70">
        <f ca="1">IFERROR(__xludf.DUMMYFUNCTION("""COMPUTED_VALUE"""),30)</f>
        <v>30</v>
      </c>
      <c r="L566" s="70">
        <f ca="1">IFERROR(__xludf.DUMMYFUNCTION("""COMPUTED_VALUE"""),10)</f>
        <v>10</v>
      </c>
      <c r="M566" s="70">
        <f ca="1">IFERROR(__xludf.DUMMYFUNCTION("""COMPUTED_VALUE"""),13)</f>
        <v>13</v>
      </c>
      <c r="N566" s="72"/>
      <c r="O566" s="72"/>
      <c r="P566" s="72"/>
      <c r="Q566" s="72"/>
      <c r="R566" s="72"/>
      <c r="S566" s="72"/>
      <c r="T566" s="72"/>
      <c r="U566" s="72"/>
      <c r="V566" s="72"/>
      <c r="W566" s="72"/>
      <c r="X566" s="72"/>
      <c r="Y566" s="72"/>
      <c r="Z566" s="72"/>
    </row>
    <row r="567" spans="1:26" ht="13">
      <c r="A567" s="70">
        <f ca="1">IFERROR(__xludf.DUMMYFUNCTION("""COMPUTED_VALUE"""),5)</f>
        <v>5</v>
      </c>
      <c r="B567" s="71" t="str">
        <f ca="1">IFERROR(__xludf.DUMMYFUNCTION("""COMPUTED_VALUE"""),"I.E. SAN MATEO SEDE B")</f>
        <v>I.E. SAN MATEO SEDE B</v>
      </c>
      <c r="C567" s="70">
        <f ca="1">IFERROR(__xludf.DUMMYFUNCTION("""COMPUTED_VALUE"""),2)</f>
        <v>2</v>
      </c>
      <c r="D567" s="70">
        <f ca="1">IFERROR(__xludf.DUMMYFUNCTION("""COMPUTED_VALUE"""),0)</f>
        <v>0</v>
      </c>
      <c r="E567" s="70">
        <f ca="1">IFERROR(__xludf.DUMMYFUNCTION("""COMPUTED_VALUE"""),231)</f>
        <v>231</v>
      </c>
      <c r="F567" s="70">
        <f ca="1">IFERROR(__xludf.DUMMYFUNCTION("""COMPUTED_VALUE"""),62)</f>
        <v>62</v>
      </c>
      <c r="G567" s="70">
        <f ca="1">IFERROR(__xludf.DUMMYFUNCTION("""COMPUTED_VALUE"""),112)</f>
        <v>112</v>
      </c>
      <c r="H567" s="70">
        <f ca="1">IFERROR(__xludf.DUMMYFUNCTION("""COMPUTED_VALUE"""),1)</f>
        <v>1</v>
      </c>
      <c r="I567" s="70">
        <f ca="1">IFERROR(__xludf.DUMMYFUNCTION("""COMPUTED_VALUE"""),7)</f>
        <v>7</v>
      </c>
      <c r="J567" s="70">
        <f ca="1">IFERROR(__xludf.DUMMYFUNCTION("""COMPUTED_VALUE"""),231)</f>
        <v>231</v>
      </c>
      <c r="K567" s="70">
        <f ca="1">IFERROR(__xludf.DUMMYFUNCTION("""COMPUTED_VALUE"""),26)</f>
        <v>26</v>
      </c>
      <c r="L567" s="70">
        <f ca="1">IFERROR(__xludf.DUMMYFUNCTION("""COMPUTED_VALUE"""),8)</f>
        <v>8</v>
      </c>
      <c r="M567" s="70">
        <f ca="1">IFERROR(__xludf.DUMMYFUNCTION("""COMPUTED_VALUE"""),14)</f>
        <v>14</v>
      </c>
      <c r="N567" s="72"/>
      <c r="O567" s="72"/>
      <c r="P567" s="72"/>
      <c r="Q567" s="72"/>
      <c r="R567" s="72"/>
      <c r="S567" s="72"/>
      <c r="T567" s="72"/>
      <c r="U567" s="72"/>
      <c r="V567" s="72"/>
      <c r="W567" s="72"/>
      <c r="X567" s="72"/>
      <c r="Y567" s="72"/>
      <c r="Z567" s="72"/>
    </row>
    <row r="568" spans="1:26" ht="13">
      <c r="A568" s="70">
        <f ca="1">IFERROR(__xludf.DUMMYFUNCTION("""COMPUTED_VALUE"""),5)</f>
        <v>5</v>
      </c>
      <c r="B568" s="71" t="str">
        <f ca="1">IFERROR(__xludf.DUMMYFUNCTION("""COMPUTED_VALUE"""),"I.E. SAN MATEO SEDE B")</f>
        <v>I.E. SAN MATEO SEDE B</v>
      </c>
      <c r="C568" s="70">
        <f ca="1">IFERROR(__xludf.DUMMYFUNCTION("""COMPUTED_VALUE"""),3)</f>
        <v>3</v>
      </c>
      <c r="D568" s="70">
        <f ca="1">IFERROR(__xludf.DUMMYFUNCTION("""COMPUTED_VALUE"""),0)</f>
        <v>0</v>
      </c>
      <c r="E568" s="70">
        <f ca="1">IFERROR(__xludf.DUMMYFUNCTION("""COMPUTED_VALUE"""),238)</f>
        <v>238</v>
      </c>
      <c r="F568" s="70">
        <f ca="1">IFERROR(__xludf.DUMMYFUNCTION("""COMPUTED_VALUE"""),74)</f>
        <v>74</v>
      </c>
      <c r="G568" s="70">
        <f ca="1">IFERROR(__xludf.DUMMYFUNCTION("""COMPUTED_VALUE"""),116)</f>
        <v>116</v>
      </c>
      <c r="H568" s="70">
        <f ca="1">IFERROR(__xludf.DUMMYFUNCTION("""COMPUTED_VALUE"""),1)</f>
        <v>1</v>
      </c>
      <c r="I568" s="70">
        <f ca="1">IFERROR(__xludf.DUMMYFUNCTION("""COMPUTED_VALUE"""),6)</f>
        <v>6</v>
      </c>
      <c r="J568" s="70">
        <f ca="1">IFERROR(__xludf.DUMMYFUNCTION("""COMPUTED_VALUE"""),238)</f>
        <v>238</v>
      </c>
      <c r="K568" s="70">
        <f ca="1">IFERROR(__xludf.DUMMYFUNCTION("""COMPUTED_VALUE"""),21)</f>
        <v>21</v>
      </c>
      <c r="L568" s="70">
        <f ca="1">IFERROR(__xludf.DUMMYFUNCTION("""COMPUTED_VALUE"""),7)</f>
        <v>7</v>
      </c>
      <c r="M568" s="70">
        <f ca="1">IFERROR(__xludf.DUMMYFUNCTION("""COMPUTED_VALUE"""),13)</f>
        <v>13</v>
      </c>
      <c r="N568" s="72"/>
      <c r="O568" s="72"/>
      <c r="P568" s="72"/>
      <c r="Q568" s="72"/>
      <c r="R568" s="72"/>
      <c r="S568" s="72"/>
      <c r="T568" s="72"/>
      <c r="U568" s="72"/>
      <c r="V568" s="72"/>
      <c r="W568" s="72"/>
      <c r="X568" s="72"/>
      <c r="Y568" s="72"/>
      <c r="Z568" s="72"/>
    </row>
    <row r="569" spans="1:26" ht="13">
      <c r="A569" s="70">
        <f ca="1">IFERROR(__xludf.DUMMYFUNCTION("""COMPUTED_VALUE"""),5)</f>
        <v>5</v>
      </c>
      <c r="B569" s="71" t="str">
        <f ca="1">IFERROR(__xludf.DUMMYFUNCTION("""COMPUTED_VALUE"""),"I.E. SAN MATEO SEDE B")</f>
        <v>I.E. SAN MATEO SEDE B</v>
      </c>
      <c r="C569" s="70">
        <f ca="1">IFERROR(__xludf.DUMMYFUNCTION("""COMPUTED_VALUE"""),4)</f>
        <v>4</v>
      </c>
      <c r="D569" s="70">
        <f ca="1">IFERROR(__xludf.DUMMYFUNCTION("""COMPUTED_VALUE"""),0)</f>
        <v>0</v>
      </c>
      <c r="E569" s="70">
        <f ca="1">IFERROR(__xludf.DUMMYFUNCTION("""COMPUTED_VALUE"""),216)</f>
        <v>216</v>
      </c>
      <c r="F569" s="70">
        <f ca="1">IFERROR(__xludf.DUMMYFUNCTION("""COMPUTED_VALUE"""),55)</f>
        <v>55</v>
      </c>
      <c r="G569" s="70">
        <f ca="1">IFERROR(__xludf.DUMMYFUNCTION("""COMPUTED_VALUE"""),99)</f>
        <v>99</v>
      </c>
      <c r="H569" s="70">
        <f ca="1">IFERROR(__xludf.DUMMYFUNCTION("""COMPUTED_VALUE"""),0)</f>
        <v>0</v>
      </c>
      <c r="I569" s="70">
        <f ca="1">IFERROR(__xludf.DUMMYFUNCTION("""COMPUTED_VALUE"""),16)</f>
        <v>16</v>
      </c>
      <c r="J569" s="70">
        <f ca="1">IFERROR(__xludf.DUMMYFUNCTION("""COMPUTED_VALUE"""),216)</f>
        <v>216</v>
      </c>
      <c r="K569" s="70">
        <f ca="1">IFERROR(__xludf.DUMMYFUNCTION("""COMPUTED_VALUE"""),26)</f>
        <v>26</v>
      </c>
      <c r="L569" s="70">
        <f ca="1">IFERROR(__xludf.DUMMYFUNCTION("""COMPUTED_VALUE"""),5)</f>
        <v>5</v>
      </c>
      <c r="M569" s="70">
        <f ca="1">IFERROR(__xludf.DUMMYFUNCTION("""COMPUTED_VALUE"""),15)</f>
        <v>15</v>
      </c>
      <c r="N569" s="72"/>
      <c r="O569" s="72"/>
      <c r="P569" s="72"/>
      <c r="Q569" s="72"/>
      <c r="R569" s="72"/>
      <c r="S569" s="72"/>
      <c r="T569" s="72"/>
      <c r="U569" s="72"/>
      <c r="V569" s="72"/>
      <c r="W569" s="72"/>
      <c r="X569" s="72"/>
      <c r="Y569" s="72"/>
      <c r="Z569" s="72"/>
    </row>
    <row r="570" spans="1:26" ht="13">
      <c r="A570" s="70">
        <f ca="1">IFERROR(__xludf.DUMMYFUNCTION("""COMPUTED_VALUE"""),5)</f>
        <v>5</v>
      </c>
      <c r="B570" s="71" t="str">
        <f ca="1">IFERROR(__xludf.DUMMYFUNCTION("""COMPUTED_VALUE"""),"I.E. SAN MATEO SEDE B")</f>
        <v>I.E. SAN MATEO SEDE B</v>
      </c>
      <c r="C570" s="70">
        <f ca="1">IFERROR(__xludf.DUMMYFUNCTION("""COMPUTED_VALUE"""),5)</f>
        <v>5</v>
      </c>
      <c r="D570" s="70">
        <f ca="1">IFERROR(__xludf.DUMMYFUNCTION("""COMPUTED_VALUE"""),0)</f>
        <v>0</v>
      </c>
      <c r="E570" s="70">
        <f ca="1">IFERROR(__xludf.DUMMYFUNCTION("""COMPUTED_VALUE"""),213)</f>
        <v>213</v>
      </c>
      <c r="F570" s="70">
        <f ca="1">IFERROR(__xludf.DUMMYFUNCTION("""COMPUTED_VALUE"""),66)</f>
        <v>66</v>
      </c>
      <c r="G570" s="70">
        <f ca="1">IFERROR(__xludf.DUMMYFUNCTION("""COMPUTED_VALUE"""),90)</f>
        <v>90</v>
      </c>
      <c r="H570" s="70">
        <f ca="1">IFERROR(__xludf.DUMMYFUNCTION("""COMPUTED_VALUE"""),4)</f>
        <v>4</v>
      </c>
      <c r="I570" s="70">
        <f ca="1">IFERROR(__xludf.DUMMYFUNCTION("""COMPUTED_VALUE"""),18)</f>
        <v>18</v>
      </c>
      <c r="J570" s="70">
        <f ca="1">IFERROR(__xludf.DUMMYFUNCTION("""COMPUTED_VALUE"""),212)</f>
        <v>212</v>
      </c>
      <c r="K570" s="70">
        <f ca="1">IFERROR(__xludf.DUMMYFUNCTION("""COMPUTED_VALUE"""),23)</f>
        <v>23</v>
      </c>
      <c r="L570" s="70">
        <f ca="1">IFERROR(__xludf.DUMMYFUNCTION("""COMPUTED_VALUE"""),5)</f>
        <v>5</v>
      </c>
      <c r="M570" s="70">
        <f ca="1">IFERROR(__xludf.DUMMYFUNCTION("""COMPUTED_VALUE"""),6)</f>
        <v>6</v>
      </c>
      <c r="N570" s="72"/>
      <c r="O570" s="72"/>
      <c r="P570" s="72"/>
      <c r="Q570" s="72"/>
      <c r="R570" s="72"/>
      <c r="S570" s="72"/>
      <c r="T570" s="72"/>
      <c r="U570" s="72"/>
      <c r="V570" s="72"/>
      <c r="W570" s="72"/>
      <c r="X570" s="72"/>
      <c r="Y570" s="72"/>
      <c r="Z570" s="72"/>
    </row>
    <row r="571" spans="1:26" ht="13">
      <c r="A571" s="70">
        <f ca="1">IFERROR(__xludf.DUMMYFUNCTION("""COMPUTED_VALUE"""),5)</f>
        <v>5</v>
      </c>
      <c r="B571" s="71" t="str">
        <f ca="1">IFERROR(__xludf.DUMMYFUNCTION("""COMPUTED_VALUE"""),"I.E. SAN MATEO SEDE B")</f>
        <v>I.E. SAN MATEO SEDE B</v>
      </c>
      <c r="C571" s="70">
        <f ca="1">IFERROR(__xludf.DUMMYFUNCTION("""COMPUTED_VALUE"""),6)</f>
        <v>6</v>
      </c>
      <c r="D571" s="70">
        <f ca="1">IFERROR(__xludf.DUMMYFUNCTION("""COMPUTED_VALUE"""),0)</f>
        <v>0</v>
      </c>
      <c r="E571" s="70">
        <f ca="1">IFERROR(__xludf.DUMMYFUNCTION("""COMPUTED_VALUE"""),219)</f>
        <v>219</v>
      </c>
      <c r="F571" s="70">
        <f ca="1">IFERROR(__xludf.DUMMYFUNCTION("""COMPUTED_VALUE"""),61)</f>
        <v>61</v>
      </c>
      <c r="G571" s="70">
        <f ca="1">IFERROR(__xludf.DUMMYFUNCTION("""COMPUTED_VALUE"""),94)</f>
        <v>94</v>
      </c>
      <c r="H571" s="70">
        <f ca="1">IFERROR(__xludf.DUMMYFUNCTION("""COMPUTED_VALUE"""),1)</f>
        <v>1</v>
      </c>
      <c r="I571" s="70">
        <f ca="1">IFERROR(__xludf.DUMMYFUNCTION("""COMPUTED_VALUE"""),16)</f>
        <v>16</v>
      </c>
      <c r="J571" s="70">
        <f ca="1">IFERROR(__xludf.DUMMYFUNCTION("""COMPUTED_VALUE"""),218)</f>
        <v>218</v>
      </c>
      <c r="K571" s="70">
        <f ca="1">IFERROR(__xludf.DUMMYFUNCTION("""COMPUTED_VALUE"""),31)</f>
        <v>31</v>
      </c>
      <c r="L571" s="70">
        <f ca="1">IFERROR(__xludf.DUMMYFUNCTION("""COMPUTED_VALUE"""),10)</f>
        <v>10</v>
      </c>
      <c r="M571" s="70">
        <f ca="1">IFERROR(__xludf.DUMMYFUNCTION("""COMPUTED_VALUE"""),4)</f>
        <v>4</v>
      </c>
      <c r="N571" s="72"/>
      <c r="O571" s="72"/>
      <c r="P571" s="72"/>
      <c r="Q571" s="72"/>
      <c r="R571" s="72"/>
      <c r="S571" s="72"/>
      <c r="T571" s="72"/>
      <c r="U571" s="72"/>
      <c r="V571" s="72"/>
      <c r="W571" s="72"/>
      <c r="X571" s="72"/>
      <c r="Y571" s="72"/>
      <c r="Z571" s="72"/>
    </row>
    <row r="572" spans="1:26" ht="13">
      <c r="A572" s="70">
        <f ca="1">IFERROR(__xludf.DUMMYFUNCTION("""COMPUTED_VALUE"""),5)</f>
        <v>5</v>
      </c>
      <c r="B572" s="71" t="str">
        <f ca="1">IFERROR(__xludf.DUMMYFUNCTION("""COMPUTED_VALUE"""),"I.E. SAN MATEO SEDE B")</f>
        <v>I.E. SAN MATEO SEDE B</v>
      </c>
      <c r="C572" s="70">
        <f ca="1">IFERROR(__xludf.DUMMYFUNCTION("""COMPUTED_VALUE"""),7)</f>
        <v>7</v>
      </c>
      <c r="D572" s="70">
        <f ca="1">IFERROR(__xludf.DUMMYFUNCTION("""COMPUTED_VALUE"""),0)</f>
        <v>0</v>
      </c>
      <c r="E572" s="70">
        <f ca="1">IFERROR(__xludf.DUMMYFUNCTION("""COMPUTED_VALUE"""),232)</f>
        <v>232</v>
      </c>
      <c r="F572" s="70">
        <f ca="1">IFERROR(__xludf.DUMMYFUNCTION("""COMPUTED_VALUE"""),70)</f>
        <v>70</v>
      </c>
      <c r="G572" s="70">
        <f ca="1">IFERROR(__xludf.DUMMYFUNCTION("""COMPUTED_VALUE"""),101)</f>
        <v>101</v>
      </c>
      <c r="H572" s="70">
        <f ca="1">IFERROR(__xludf.DUMMYFUNCTION("""COMPUTED_VALUE"""),2)</f>
        <v>2</v>
      </c>
      <c r="I572" s="70">
        <f ca="1">IFERROR(__xludf.DUMMYFUNCTION("""COMPUTED_VALUE"""),11)</f>
        <v>11</v>
      </c>
      <c r="J572" s="70">
        <f ca="1">IFERROR(__xludf.DUMMYFUNCTION("""COMPUTED_VALUE"""),232)</f>
        <v>232</v>
      </c>
      <c r="K572" s="70">
        <f ca="1">IFERROR(__xludf.DUMMYFUNCTION("""COMPUTED_VALUE"""),37)</f>
        <v>37</v>
      </c>
      <c r="L572" s="70">
        <f ca="1">IFERROR(__xludf.DUMMYFUNCTION("""COMPUTED_VALUE"""),9)</f>
        <v>9</v>
      </c>
      <c r="M572" s="70">
        <f ca="1">IFERROR(__xludf.DUMMYFUNCTION("""COMPUTED_VALUE"""),2)</f>
        <v>2</v>
      </c>
      <c r="N572" s="72"/>
      <c r="O572" s="72"/>
      <c r="P572" s="72"/>
      <c r="Q572" s="72"/>
      <c r="R572" s="72"/>
      <c r="S572" s="72"/>
      <c r="T572" s="72"/>
      <c r="U572" s="72"/>
      <c r="V572" s="72"/>
      <c r="W572" s="72"/>
      <c r="X572" s="72"/>
      <c r="Y572" s="72"/>
      <c r="Z572" s="72"/>
    </row>
    <row r="573" spans="1:26" ht="13">
      <c r="A573" s="70">
        <f ca="1">IFERROR(__xludf.DUMMYFUNCTION("""COMPUTED_VALUE"""),5)</f>
        <v>5</v>
      </c>
      <c r="B573" s="71" t="str">
        <f ca="1">IFERROR(__xludf.DUMMYFUNCTION("""COMPUTED_VALUE"""),"I.E. SAN MATEO SEDE B")</f>
        <v>I.E. SAN MATEO SEDE B</v>
      </c>
      <c r="C573" s="70">
        <f ca="1">IFERROR(__xludf.DUMMYFUNCTION("""COMPUTED_VALUE"""),8)</f>
        <v>8</v>
      </c>
      <c r="D573" s="70">
        <f ca="1">IFERROR(__xludf.DUMMYFUNCTION("""COMPUTED_VALUE"""),0)</f>
        <v>0</v>
      </c>
      <c r="E573" s="70">
        <f ca="1">IFERROR(__xludf.DUMMYFUNCTION("""COMPUTED_VALUE"""),224)</f>
        <v>224</v>
      </c>
      <c r="F573" s="70">
        <f ca="1">IFERROR(__xludf.DUMMYFUNCTION("""COMPUTED_VALUE"""),66)</f>
        <v>66</v>
      </c>
      <c r="G573" s="70">
        <f ca="1">IFERROR(__xludf.DUMMYFUNCTION("""COMPUTED_VALUE"""),94)</f>
        <v>94</v>
      </c>
      <c r="H573" s="70">
        <f ca="1">IFERROR(__xludf.DUMMYFUNCTION("""COMPUTED_VALUE"""),2)</f>
        <v>2</v>
      </c>
      <c r="I573" s="70">
        <f ca="1">IFERROR(__xludf.DUMMYFUNCTION("""COMPUTED_VALUE"""),11)</f>
        <v>11</v>
      </c>
      <c r="J573" s="70">
        <f ca="1">IFERROR(__xludf.DUMMYFUNCTION("""COMPUTED_VALUE"""),215)</f>
        <v>215</v>
      </c>
      <c r="K573" s="70">
        <f ca="1">IFERROR(__xludf.DUMMYFUNCTION("""COMPUTED_VALUE"""),30)</f>
        <v>30</v>
      </c>
      <c r="L573" s="70">
        <f ca="1">IFERROR(__xludf.DUMMYFUNCTION("""COMPUTED_VALUE"""),11)</f>
        <v>11</v>
      </c>
      <c r="M573" s="70">
        <f ca="1">IFERROR(__xludf.DUMMYFUNCTION("""COMPUTED_VALUE"""),1)</f>
        <v>1</v>
      </c>
      <c r="N573" s="72"/>
      <c r="O573" s="72"/>
      <c r="P573" s="72"/>
      <c r="Q573" s="72"/>
      <c r="R573" s="72"/>
      <c r="S573" s="72"/>
      <c r="T573" s="72"/>
      <c r="U573" s="72"/>
      <c r="V573" s="72"/>
      <c r="W573" s="72"/>
      <c r="X573" s="72"/>
      <c r="Y573" s="72"/>
      <c r="Z573" s="72"/>
    </row>
    <row r="574" spans="1:26" ht="13">
      <c r="A574" s="70">
        <f ca="1">IFERROR(__xludf.DUMMYFUNCTION("""COMPUTED_VALUE"""),5)</f>
        <v>5</v>
      </c>
      <c r="B574" s="71" t="str">
        <f ca="1">IFERROR(__xludf.DUMMYFUNCTION("""COMPUTED_VALUE"""),"I.E. SAN MATEO SEDE B")</f>
        <v>I.E. SAN MATEO SEDE B</v>
      </c>
      <c r="C574" s="70">
        <f ca="1">IFERROR(__xludf.DUMMYFUNCTION("""COMPUTED_VALUE"""),9)</f>
        <v>9</v>
      </c>
      <c r="D574" s="70">
        <f ca="1">IFERROR(__xludf.DUMMYFUNCTION("""COMPUTED_VALUE"""),0)</f>
        <v>0</v>
      </c>
      <c r="E574" s="70">
        <f ca="1">IFERROR(__xludf.DUMMYFUNCTION("""COMPUTED_VALUE"""),233)</f>
        <v>233</v>
      </c>
      <c r="F574" s="70">
        <f ca="1">IFERROR(__xludf.DUMMYFUNCTION("""COMPUTED_VALUE"""),72)</f>
        <v>72</v>
      </c>
      <c r="G574" s="70">
        <f ca="1">IFERROR(__xludf.DUMMYFUNCTION("""COMPUTED_VALUE"""),109)</f>
        <v>109</v>
      </c>
      <c r="H574" s="70">
        <f ca="1">IFERROR(__xludf.DUMMYFUNCTION("""COMPUTED_VALUE"""),4)</f>
        <v>4</v>
      </c>
      <c r="I574" s="70">
        <f ca="1">IFERROR(__xludf.DUMMYFUNCTION("""COMPUTED_VALUE"""),10)</f>
        <v>10</v>
      </c>
      <c r="J574" s="70">
        <f ca="1">IFERROR(__xludf.DUMMYFUNCTION("""COMPUTED_VALUE"""),233)</f>
        <v>233</v>
      </c>
      <c r="K574" s="70">
        <f ca="1">IFERROR(__xludf.DUMMYFUNCTION("""COMPUTED_VALUE"""),31)</f>
        <v>31</v>
      </c>
      <c r="L574" s="70">
        <f ca="1">IFERROR(__xludf.DUMMYFUNCTION("""COMPUTED_VALUE"""),6)</f>
        <v>6</v>
      </c>
      <c r="M574" s="70">
        <f ca="1">IFERROR(__xludf.DUMMYFUNCTION("""COMPUTED_VALUE"""),1)</f>
        <v>1</v>
      </c>
      <c r="N574" s="72"/>
      <c r="O574" s="72"/>
      <c r="P574" s="72"/>
      <c r="Q574" s="72"/>
      <c r="R574" s="72"/>
      <c r="S574" s="72"/>
      <c r="T574" s="72"/>
      <c r="U574" s="72"/>
      <c r="V574" s="72"/>
      <c r="W574" s="72"/>
      <c r="X574" s="72"/>
      <c r="Y574" s="72"/>
      <c r="Z574" s="72"/>
    </row>
    <row r="575" spans="1:26" ht="13">
      <c r="A575" s="70">
        <f ca="1">IFERROR(__xludf.DUMMYFUNCTION("""COMPUTED_VALUE"""),5)</f>
        <v>5</v>
      </c>
      <c r="B575" s="71" t="str">
        <f ca="1">IFERROR(__xludf.DUMMYFUNCTION("""COMPUTED_VALUE"""),"I.E. SAN MATEO SEDE B")</f>
        <v>I.E. SAN MATEO SEDE B</v>
      </c>
      <c r="C575" s="70">
        <f ca="1">IFERROR(__xludf.DUMMYFUNCTION("""COMPUTED_VALUE"""),10)</f>
        <v>10</v>
      </c>
      <c r="D575" s="70">
        <f ca="1">IFERROR(__xludf.DUMMYFUNCTION("""COMPUTED_VALUE"""),0)</f>
        <v>0</v>
      </c>
      <c r="E575" s="70">
        <f ca="1">IFERROR(__xludf.DUMMYFUNCTION("""COMPUTED_VALUE"""),215)</f>
        <v>215</v>
      </c>
      <c r="F575" s="70">
        <f ca="1">IFERROR(__xludf.DUMMYFUNCTION("""COMPUTED_VALUE"""),66)</f>
        <v>66</v>
      </c>
      <c r="G575" s="70">
        <f ca="1">IFERROR(__xludf.DUMMYFUNCTION("""COMPUTED_VALUE"""),94)</f>
        <v>94</v>
      </c>
      <c r="H575" s="70">
        <f ca="1">IFERROR(__xludf.DUMMYFUNCTION("""COMPUTED_VALUE"""),2)</f>
        <v>2</v>
      </c>
      <c r="I575" s="70">
        <f ca="1">IFERROR(__xludf.DUMMYFUNCTION("""COMPUTED_VALUE"""),1)</f>
        <v>1</v>
      </c>
      <c r="J575" s="70">
        <f ca="1">IFERROR(__xludf.DUMMYFUNCTION("""COMPUTED_VALUE"""),215)</f>
        <v>215</v>
      </c>
      <c r="K575" s="70">
        <f ca="1">IFERROR(__xludf.DUMMYFUNCTION("""COMPUTED_VALUE"""),30)</f>
        <v>30</v>
      </c>
      <c r="L575" s="70">
        <f ca="1">IFERROR(__xludf.DUMMYFUNCTION("""COMPUTED_VALUE"""),11)</f>
        <v>11</v>
      </c>
      <c r="M575" s="70">
        <f ca="1">IFERROR(__xludf.DUMMYFUNCTION("""COMPUTED_VALUE"""),1)</f>
        <v>1</v>
      </c>
      <c r="N575" s="72"/>
      <c r="O575" s="72"/>
      <c r="P575" s="72"/>
      <c r="Q575" s="72"/>
      <c r="R575" s="72"/>
      <c r="S575" s="72"/>
      <c r="T575" s="72"/>
      <c r="U575" s="72"/>
      <c r="V575" s="72"/>
      <c r="W575" s="72"/>
      <c r="X575" s="72"/>
      <c r="Y575" s="72"/>
      <c r="Z575" s="72"/>
    </row>
    <row r="576" spans="1:26" ht="13">
      <c r="A576" s="70">
        <f ca="1">IFERROR(__xludf.DUMMYFUNCTION("""COMPUTED_VALUE"""),5)</f>
        <v>5</v>
      </c>
      <c r="B576" s="71" t="str">
        <f ca="1">IFERROR(__xludf.DUMMYFUNCTION("""COMPUTED_VALUE"""),"I.E. SAN MATEO SEDE B")</f>
        <v>I.E. SAN MATEO SEDE B</v>
      </c>
      <c r="C576" s="70">
        <f ca="1">IFERROR(__xludf.DUMMYFUNCTION("""COMPUTED_VALUE"""),11)</f>
        <v>11</v>
      </c>
      <c r="D576" s="70">
        <f ca="1">IFERROR(__xludf.DUMMYFUNCTION("""COMPUTED_VALUE"""),0)</f>
        <v>0</v>
      </c>
      <c r="E576" s="70">
        <f ca="1">IFERROR(__xludf.DUMMYFUNCTION("""COMPUTED_VALUE"""),195)</f>
        <v>195</v>
      </c>
      <c r="F576" s="70">
        <f ca="1">IFERROR(__xludf.DUMMYFUNCTION("""COMPUTED_VALUE"""),59)</f>
        <v>59</v>
      </c>
      <c r="G576" s="70">
        <f ca="1">IFERROR(__xludf.DUMMYFUNCTION("""COMPUTED_VALUE"""),91)</f>
        <v>91</v>
      </c>
      <c r="H576" s="70">
        <f ca="1">IFERROR(__xludf.DUMMYFUNCTION("""COMPUTED_VALUE"""),0)</f>
        <v>0</v>
      </c>
      <c r="I576" s="70">
        <f ca="1">IFERROR(__xludf.DUMMYFUNCTION("""COMPUTED_VALUE"""),16)</f>
        <v>16</v>
      </c>
      <c r="J576" s="70">
        <f ca="1">IFERROR(__xludf.DUMMYFUNCTION("""COMPUTED_VALUE"""),195)</f>
        <v>195</v>
      </c>
      <c r="K576" s="70">
        <f ca="1">IFERROR(__xludf.DUMMYFUNCTION("""COMPUTED_VALUE"""),22)</f>
        <v>22</v>
      </c>
      <c r="L576" s="70">
        <f ca="1">IFERROR(__xludf.DUMMYFUNCTION("""COMPUTED_VALUE"""),6)</f>
        <v>6</v>
      </c>
      <c r="M576" s="70">
        <f ca="1">IFERROR(__xludf.DUMMYFUNCTION("""COMPUTED_VALUE"""),1)</f>
        <v>1</v>
      </c>
      <c r="N576" s="72"/>
      <c r="O576" s="72"/>
      <c r="P576" s="72"/>
      <c r="Q576" s="72"/>
      <c r="R576" s="72"/>
      <c r="S576" s="72"/>
      <c r="T576" s="72"/>
      <c r="U576" s="72"/>
      <c r="V576" s="72"/>
      <c r="W576" s="72"/>
      <c r="X576" s="72"/>
      <c r="Y576" s="72"/>
      <c r="Z576" s="72"/>
    </row>
    <row r="577" spans="1:26" ht="13">
      <c r="A577" s="70">
        <f ca="1">IFERROR(__xludf.DUMMYFUNCTION("""COMPUTED_VALUE"""),5)</f>
        <v>5</v>
      </c>
      <c r="B577" s="71" t="str">
        <f ca="1">IFERROR(__xludf.DUMMYFUNCTION("""COMPUTED_VALUE"""),"I.E. SAN MATEO SEDE B")</f>
        <v>I.E. SAN MATEO SEDE B</v>
      </c>
      <c r="C577" s="70">
        <f ca="1">IFERROR(__xludf.DUMMYFUNCTION("""COMPUTED_VALUE"""),12)</f>
        <v>12</v>
      </c>
      <c r="D577" s="70">
        <f ca="1">IFERROR(__xludf.DUMMYFUNCTION("""COMPUTED_VALUE"""),0)</f>
        <v>0</v>
      </c>
      <c r="E577" s="70">
        <f ca="1">IFERROR(__xludf.DUMMYFUNCTION("""COMPUTED_VALUE"""),360)</f>
        <v>360</v>
      </c>
      <c r="F577" s="70">
        <f ca="1">IFERROR(__xludf.DUMMYFUNCTION("""COMPUTED_VALUE"""),58)</f>
        <v>58</v>
      </c>
      <c r="G577" s="70">
        <f ca="1">IFERROR(__xludf.DUMMYFUNCTION("""COMPUTED_VALUE"""),78)</f>
        <v>78</v>
      </c>
      <c r="H577" s="70">
        <f ca="1">IFERROR(__xludf.DUMMYFUNCTION("""COMPUTED_VALUE"""),1)</f>
        <v>1</v>
      </c>
      <c r="I577" s="70">
        <f ca="1">IFERROR(__xludf.DUMMYFUNCTION("""COMPUTED_VALUE"""),20)</f>
        <v>20</v>
      </c>
      <c r="J577" s="70">
        <f ca="1">IFERROR(__xludf.DUMMYFUNCTION("""COMPUTED_VALUE"""),193)</f>
        <v>193</v>
      </c>
      <c r="K577" s="70">
        <f ca="1">IFERROR(__xludf.DUMMYFUNCTION("""COMPUTED_VALUE"""),23)</f>
        <v>23</v>
      </c>
      <c r="L577" s="70">
        <f ca="1">IFERROR(__xludf.DUMMYFUNCTION("""COMPUTED_VALUE"""),11)</f>
        <v>11</v>
      </c>
      <c r="M577" s="70">
        <f ca="1">IFERROR(__xludf.DUMMYFUNCTION("""COMPUTED_VALUE"""),2)</f>
        <v>2</v>
      </c>
      <c r="N577" s="72"/>
      <c r="O577" s="72"/>
      <c r="P577" s="72"/>
      <c r="Q577" s="72"/>
      <c r="R577" s="72"/>
      <c r="S577" s="72"/>
      <c r="T577" s="72"/>
      <c r="U577" s="72"/>
      <c r="V577" s="72"/>
      <c r="W577" s="72"/>
      <c r="X577" s="72"/>
      <c r="Y577" s="72"/>
      <c r="Z577" s="72"/>
    </row>
    <row r="578" spans="1:26" ht="13">
      <c r="A578" s="70">
        <f ca="1">IFERROR(__xludf.DUMMYFUNCTION("""COMPUTED_VALUE"""),5)</f>
        <v>5</v>
      </c>
      <c r="B578" s="71" t="str">
        <f ca="1">IFERROR(__xludf.DUMMYFUNCTION("""COMPUTED_VALUE"""),"I.E. SAN MATEO SEDE B")</f>
        <v>I.E. SAN MATEO SEDE B</v>
      </c>
      <c r="C578" s="70">
        <f ca="1">IFERROR(__xludf.DUMMYFUNCTION("""COMPUTED_VALUE"""),13)</f>
        <v>13</v>
      </c>
      <c r="D578" s="70">
        <f ca="1">IFERROR(__xludf.DUMMYFUNCTION("""COMPUTED_VALUE"""),0)</f>
        <v>0</v>
      </c>
      <c r="E578" s="70">
        <f ca="1">IFERROR(__xludf.DUMMYFUNCTION("""COMPUTED_VALUE"""),185)</f>
        <v>185</v>
      </c>
      <c r="F578" s="70">
        <f ca="1">IFERROR(__xludf.DUMMYFUNCTION("""COMPUTED_VALUE"""),57)</f>
        <v>57</v>
      </c>
      <c r="G578" s="70">
        <f ca="1">IFERROR(__xludf.DUMMYFUNCTION("""COMPUTED_VALUE"""),74)</f>
        <v>74</v>
      </c>
      <c r="H578" s="70">
        <f ca="1">IFERROR(__xludf.DUMMYFUNCTION("""COMPUTED_VALUE"""),1)</f>
        <v>1</v>
      </c>
      <c r="I578" s="70">
        <f ca="1">IFERROR(__xludf.DUMMYFUNCTION("""COMPUTED_VALUE"""),17)</f>
        <v>17</v>
      </c>
      <c r="J578" s="70">
        <f ca="1">IFERROR(__xludf.DUMMYFUNCTION("""COMPUTED_VALUE"""),185)</f>
        <v>185</v>
      </c>
      <c r="K578" s="70">
        <f ca="1">IFERROR(__xludf.DUMMYFUNCTION("""COMPUTED_VALUE"""),27)</f>
        <v>27</v>
      </c>
      <c r="L578" s="70">
        <f ca="1">IFERROR(__xludf.DUMMYFUNCTION("""COMPUTED_VALUE"""),9)</f>
        <v>9</v>
      </c>
      <c r="M578" s="70">
        <f ca="1">IFERROR(__xludf.DUMMYFUNCTION("""COMPUTED_VALUE"""),0)</f>
        <v>0</v>
      </c>
      <c r="N578" s="72"/>
      <c r="O578" s="72"/>
      <c r="P578" s="72"/>
      <c r="Q578" s="72"/>
      <c r="R578" s="72"/>
      <c r="S578" s="72"/>
      <c r="T578" s="72"/>
      <c r="U578" s="72"/>
      <c r="V578" s="72"/>
      <c r="W578" s="72"/>
      <c r="X578" s="72"/>
      <c r="Y578" s="72"/>
      <c r="Z578" s="72"/>
    </row>
    <row r="579" spans="1:26" ht="13">
      <c r="A579" s="70">
        <f ca="1">IFERROR(__xludf.DUMMYFUNCTION("""COMPUTED_VALUE"""),5)</f>
        <v>5</v>
      </c>
      <c r="B579" s="71" t="str">
        <f ca="1">IFERROR(__xludf.DUMMYFUNCTION("""COMPUTED_VALUE"""),"I.E. SAN MATEO SEDE B")</f>
        <v>I.E. SAN MATEO SEDE B</v>
      </c>
      <c r="C579" s="70">
        <f ca="1">IFERROR(__xludf.DUMMYFUNCTION("""COMPUTED_VALUE"""),14)</f>
        <v>14</v>
      </c>
      <c r="D579" s="70">
        <f ca="1">IFERROR(__xludf.DUMMYFUNCTION("""COMPUTED_VALUE"""),0)</f>
        <v>0</v>
      </c>
      <c r="E579" s="70">
        <f ca="1">IFERROR(__xludf.DUMMYFUNCTION("""COMPUTED_VALUE"""),204)</f>
        <v>204</v>
      </c>
      <c r="F579" s="70">
        <f ca="1">IFERROR(__xludf.DUMMYFUNCTION("""COMPUTED_VALUE"""),54)</f>
        <v>54</v>
      </c>
      <c r="G579" s="70">
        <f ca="1">IFERROR(__xludf.DUMMYFUNCTION("""COMPUTED_VALUE"""),81)</f>
        <v>81</v>
      </c>
      <c r="H579" s="70">
        <f ca="1">IFERROR(__xludf.DUMMYFUNCTION("""COMPUTED_VALUE"""),1)</f>
        <v>1</v>
      </c>
      <c r="I579" s="70">
        <f ca="1">IFERROR(__xludf.DUMMYFUNCTION("""COMPUTED_VALUE"""),20)</f>
        <v>20</v>
      </c>
      <c r="J579" s="70">
        <f ca="1">IFERROR(__xludf.DUMMYFUNCTION("""COMPUTED_VALUE"""),204)</f>
        <v>204</v>
      </c>
      <c r="K579" s="70">
        <f ca="1">IFERROR(__xludf.DUMMYFUNCTION("""COMPUTED_VALUE"""),31)</f>
        <v>31</v>
      </c>
      <c r="L579" s="70">
        <f ca="1">IFERROR(__xludf.DUMMYFUNCTION("""COMPUTED_VALUE"""),12)</f>
        <v>12</v>
      </c>
      <c r="M579" s="70">
        <f ca="1">IFERROR(__xludf.DUMMYFUNCTION("""COMPUTED_VALUE"""),5)</f>
        <v>5</v>
      </c>
      <c r="N579" s="72"/>
      <c r="O579" s="72"/>
      <c r="P579" s="72"/>
      <c r="Q579" s="72"/>
      <c r="R579" s="72"/>
      <c r="S579" s="72"/>
      <c r="T579" s="72"/>
      <c r="U579" s="72"/>
      <c r="V579" s="72"/>
      <c r="W579" s="72"/>
      <c r="X579" s="72"/>
      <c r="Y579" s="72"/>
      <c r="Z579" s="72"/>
    </row>
    <row r="580" spans="1:26" ht="13">
      <c r="A580" s="70">
        <f ca="1">IFERROR(__xludf.DUMMYFUNCTION("""COMPUTED_VALUE"""),5)</f>
        <v>5</v>
      </c>
      <c r="B580" s="71" t="str">
        <f ca="1">IFERROR(__xludf.DUMMYFUNCTION("""COMPUTED_VALUE"""),"I.E. SAN MATEO SEDE B")</f>
        <v>I.E. SAN MATEO SEDE B</v>
      </c>
      <c r="C580" s="70">
        <f ca="1">IFERROR(__xludf.DUMMYFUNCTION("""COMPUTED_VALUE"""),15)</f>
        <v>15</v>
      </c>
      <c r="D580" s="70">
        <f ca="1">IFERROR(__xludf.DUMMYFUNCTION("""COMPUTED_VALUE"""),0)</f>
        <v>0</v>
      </c>
      <c r="E580" s="70">
        <f ca="1">IFERROR(__xludf.DUMMYFUNCTION("""COMPUTED_VALUE"""),185)</f>
        <v>185</v>
      </c>
      <c r="F580" s="70">
        <f ca="1">IFERROR(__xludf.DUMMYFUNCTION("""COMPUTED_VALUE"""),51)</f>
        <v>51</v>
      </c>
      <c r="G580" s="70">
        <f ca="1">IFERROR(__xludf.DUMMYFUNCTION("""COMPUTED_VALUE"""),76)</f>
        <v>76</v>
      </c>
      <c r="H580" s="70">
        <f ca="1">IFERROR(__xludf.DUMMYFUNCTION("""COMPUTED_VALUE"""),1)</f>
        <v>1</v>
      </c>
      <c r="I580" s="70">
        <f ca="1">IFERROR(__xludf.DUMMYFUNCTION("""COMPUTED_VALUE"""),22)</f>
        <v>22</v>
      </c>
      <c r="J580" s="70">
        <f ca="1">IFERROR(__xludf.DUMMYFUNCTION("""COMPUTED_VALUE"""),185)</f>
        <v>185</v>
      </c>
      <c r="K580" s="70">
        <f ca="1">IFERROR(__xludf.DUMMYFUNCTION("""COMPUTED_VALUE"""),23)</f>
        <v>23</v>
      </c>
      <c r="L580" s="70">
        <f ca="1">IFERROR(__xludf.DUMMYFUNCTION("""COMPUTED_VALUE"""),12)</f>
        <v>12</v>
      </c>
      <c r="M580" s="70">
        <f ca="1">IFERROR(__xludf.DUMMYFUNCTION("""COMPUTED_VALUE"""),0)</f>
        <v>0</v>
      </c>
      <c r="N580" s="72"/>
      <c r="O580" s="72"/>
      <c r="P580" s="72"/>
      <c r="Q580" s="72"/>
      <c r="R580" s="72"/>
      <c r="S580" s="72"/>
      <c r="T580" s="72"/>
      <c r="U580" s="72"/>
      <c r="V580" s="72"/>
      <c r="W580" s="72"/>
      <c r="X580" s="72"/>
      <c r="Y580" s="72"/>
      <c r="Z580" s="72"/>
    </row>
    <row r="581" spans="1:26" ht="13">
      <c r="A581" s="70">
        <f ca="1">IFERROR(__xludf.DUMMYFUNCTION("""COMPUTED_VALUE"""),5)</f>
        <v>5</v>
      </c>
      <c r="B581" s="71" t="str">
        <f ca="1">IFERROR(__xludf.DUMMYFUNCTION("""COMPUTED_VALUE"""),"I.E. SAN MATEO SEDE B")</f>
        <v>I.E. SAN MATEO SEDE B</v>
      </c>
      <c r="C581" s="70">
        <f ca="1">IFERROR(__xludf.DUMMYFUNCTION("""COMPUTED_VALUE"""),16)</f>
        <v>16</v>
      </c>
      <c r="D581" s="70">
        <f ca="1">IFERROR(__xludf.DUMMYFUNCTION("""COMPUTED_VALUE"""),0)</f>
        <v>0</v>
      </c>
      <c r="E581" s="70">
        <f ca="1">IFERROR(__xludf.DUMMYFUNCTION("""COMPUTED_VALUE"""),190)</f>
        <v>190</v>
      </c>
      <c r="F581" s="70">
        <f ca="1">IFERROR(__xludf.DUMMYFUNCTION("""COMPUTED_VALUE"""),51)</f>
        <v>51</v>
      </c>
      <c r="G581" s="70">
        <f ca="1">IFERROR(__xludf.DUMMYFUNCTION("""COMPUTED_VALUE"""),66)</f>
        <v>66</v>
      </c>
      <c r="H581" s="70">
        <f ca="1">IFERROR(__xludf.DUMMYFUNCTION("""COMPUTED_VALUE"""),1)</f>
        <v>1</v>
      </c>
      <c r="I581" s="70">
        <f ca="1">IFERROR(__xludf.DUMMYFUNCTION("""COMPUTED_VALUE"""),24)</f>
        <v>24</v>
      </c>
      <c r="J581" s="70">
        <f ca="1">IFERROR(__xludf.DUMMYFUNCTION("""COMPUTED_VALUE"""),190)</f>
        <v>190</v>
      </c>
      <c r="K581" s="70">
        <f ca="1">IFERROR(__xludf.DUMMYFUNCTION("""COMPUTED_VALUE"""),38)</f>
        <v>38</v>
      </c>
      <c r="L581" s="70">
        <f ca="1">IFERROR(__xludf.DUMMYFUNCTION("""COMPUTED_VALUE"""),8)</f>
        <v>8</v>
      </c>
      <c r="M581" s="70">
        <f ca="1">IFERROR(__xludf.DUMMYFUNCTION("""COMPUTED_VALUE"""),0)</f>
        <v>0</v>
      </c>
      <c r="N581" s="72"/>
      <c r="O581" s="72"/>
      <c r="P581" s="72"/>
      <c r="Q581" s="72"/>
      <c r="R581" s="72"/>
      <c r="S581" s="72"/>
      <c r="T581" s="72"/>
      <c r="U581" s="72"/>
      <c r="V581" s="72"/>
      <c r="W581" s="72"/>
      <c r="X581" s="72"/>
      <c r="Y581" s="72"/>
      <c r="Z581" s="72"/>
    </row>
    <row r="582" spans="1:26" ht="13">
      <c r="A582" s="70">
        <f ca="1">IFERROR(__xludf.DUMMYFUNCTION("""COMPUTED_VALUE"""),5)</f>
        <v>5</v>
      </c>
      <c r="B582" s="71" t="str">
        <f ca="1">IFERROR(__xludf.DUMMYFUNCTION("""COMPUTED_VALUE"""),"I.E. SAN MATEO SEDE B")</f>
        <v>I.E. SAN MATEO SEDE B</v>
      </c>
      <c r="C582" s="70">
        <f ca="1">IFERROR(__xludf.DUMMYFUNCTION("""COMPUTED_VALUE"""),17)</f>
        <v>17</v>
      </c>
      <c r="D582" s="70">
        <f ca="1">IFERROR(__xludf.DUMMYFUNCTION("""COMPUTED_VALUE"""),0)</f>
        <v>0</v>
      </c>
      <c r="E582" s="70">
        <f ca="1">IFERROR(__xludf.DUMMYFUNCTION("""COMPUTED_VALUE"""),230)</f>
        <v>230</v>
      </c>
      <c r="F582" s="70">
        <f ca="1">IFERROR(__xludf.DUMMYFUNCTION("""COMPUTED_VALUE"""),61)</f>
        <v>61</v>
      </c>
      <c r="G582" s="70">
        <f ca="1">IFERROR(__xludf.DUMMYFUNCTION("""COMPUTED_VALUE"""),69)</f>
        <v>69</v>
      </c>
      <c r="H582" s="70">
        <f ca="1">IFERROR(__xludf.DUMMYFUNCTION("""COMPUTED_VALUE"""),0)</f>
        <v>0</v>
      </c>
      <c r="I582" s="70">
        <f ca="1">IFERROR(__xludf.DUMMYFUNCTION("""COMPUTED_VALUE"""),48)</f>
        <v>48</v>
      </c>
      <c r="J582" s="70">
        <f ca="1">IFERROR(__xludf.DUMMYFUNCTION("""COMPUTED_VALUE"""),230)</f>
        <v>230</v>
      </c>
      <c r="K582" s="70">
        <f ca="1">IFERROR(__xludf.DUMMYFUNCTION("""COMPUTED_VALUE"""),43)</f>
        <v>43</v>
      </c>
      <c r="L582" s="70">
        <f ca="1">IFERROR(__xludf.DUMMYFUNCTION("""COMPUTED_VALUE"""),0)</f>
        <v>0</v>
      </c>
      <c r="M582" s="70">
        <f ca="1">IFERROR(__xludf.DUMMYFUNCTION("""COMPUTED_VALUE"""),6)</f>
        <v>6</v>
      </c>
      <c r="N582" s="72"/>
      <c r="O582" s="72"/>
      <c r="P582" s="72"/>
      <c r="Q582" s="72"/>
      <c r="R582" s="72"/>
      <c r="S582" s="72"/>
      <c r="T582" s="72"/>
      <c r="U582" s="72"/>
      <c r="V582" s="72"/>
      <c r="W582" s="72"/>
      <c r="X582" s="72"/>
      <c r="Y582" s="72"/>
      <c r="Z582" s="72"/>
    </row>
    <row r="583" spans="1:26" ht="13">
      <c r="A583" s="70">
        <f ca="1">IFERROR(__xludf.DUMMYFUNCTION("""COMPUTED_VALUE"""),5)</f>
        <v>5</v>
      </c>
      <c r="B583" s="71" t="str">
        <f ca="1">IFERROR(__xludf.DUMMYFUNCTION("""COMPUTED_VALUE"""),"I.E. SAN MATEO SEDE B")</f>
        <v>I.E. SAN MATEO SEDE B</v>
      </c>
      <c r="C583" s="70">
        <f ca="1">IFERROR(__xludf.DUMMYFUNCTION("""COMPUTED_VALUE"""),18)</f>
        <v>18</v>
      </c>
      <c r="D583" s="70">
        <f ca="1">IFERROR(__xludf.DUMMYFUNCTION("""COMPUTED_VALUE"""),0)</f>
        <v>0</v>
      </c>
      <c r="E583" s="70">
        <f ca="1">IFERROR(__xludf.DUMMYFUNCTION("""COMPUTED_VALUE"""),235)</f>
        <v>235</v>
      </c>
      <c r="F583" s="70">
        <f ca="1">IFERROR(__xludf.DUMMYFUNCTION("""COMPUTED_VALUE"""),71)</f>
        <v>71</v>
      </c>
      <c r="G583" s="70">
        <f ca="1">IFERROR(__xludf.DUMMYFUNCTION("""COMPUTED_VALUE"""),79)</f>
        <v>79</v>
      </c>
      <c r="H583" s="70">
        <f ca="1">IFERROR(__xludf.DUMMYFUNCTION("""COMPUTED_VALUE"""),1)</f>
        <v>1</v>
      </c>
      <c r="I583" s="70">
        <f ca="1">IFERROR(__xludf.DUMMYFUNCTION("""COMPUTED_VALUE"""),41)</f>
        <v>41</v>
      </c>
      <c r="J583" s="70">
        <f ca="1">IFERROR(__xludf.DUMMYFUNCTION("""COMPUTED_VALUE"""),235)</f>
        <v>235</v>
      </c>
      <c r="K583" s="70">
        <f ca="1">IFERROR(__xludf.DUMMYFUNCTION("""COMPUTED_VALUE"""),38)</f>
        <v>38</v>
      </c>
      <c r="L583" s="70">
        <f ca="1">IFERROR(__xludf.DUMMYFUNCTION("""COMPUTED_VALUE"""),3)</f>
        <v>3</v>
      </c>
      <c r="M583" s="70">
        <f ca="1">IFERROR(__xludf.DUMMYFUNCTION("""COMPUTED_VALUE"""),2)</f>
        <v>2</v>
      </c>
      <c r="N583" s="72"/>
      <c r="O583" s="72"/>
      <c r="P583" s="72"/>
      <c r="Q583" s="72"/>
      <c r="R583" s="72"/>
      <c r="S583" s="72"/>
      <c r="T583" s="72"/>
      <c r="U583" s="72"/>
      <c r="V583" s="72"/>
      <c r="W583" s="72"/>
      <c r="X583" s="72"/>
      <c r="Y583" s="72"/>
      <c r="Z583" s="72"/>
    </row>
    <row r="584" spans="1:26" ht="13">
      <c r="A584" s="70">
        <f ca="1">IFERROR(__xludf.DUMMYFUNCTION("""COMPUTED_VALUE"""),5)</f>
        <v>5</v>
      </c>
      <c r="B584" s="71" t="str">
        <f ca="1">IFERROR(__xludf.DUMMYFUNCTION("""COMPUTED_VALUE"""),"I.E. SAN MATEO SEDE B")</f>
        <v>I.E. SAN MATEO SEDE B</v>
      </c>
      <c r="C584" s="70">
        <f ca="1">IFERROR(__xludf.DUMMYFUNCTION("""COMPUTED_VALUE"""),19)</f>
        <v>19</v>
      </c>
      <c r="D584" s="70">
        <f ca="1">IFERROR(__xludf.DUMMYFUNCTION("""COMPUTED_VALUE"""),0)</f>
        <v>0</v>
      </c>
      <c r="E584" s="70">
        <f ca="1">IFERROR(__xludf.DUMMYFUNCTION("""COMPUTED_VALUE"""),140)</f>
        <v>140</v>
      </c>
      <c r="F584" s="70">
        <f ca="1">IFERROR(__xludf.DUMMYFUNCTION("""COMPUTED_VALUE"""),43)</f>
        <v>43</v>
      </c>
      <c r="G584" s="70">
        <f ca="1">IFERROR(__xludf.DUMMYFUNCTION("""COMPUTED_VALUE"""),57)</f>
        <v>57</v>
      </c>
      <c r="H584" s="70">
        <f ca="1">IFERROR(__xludf.DUMMYFUNCTION("""COMPUTED_VALUE"""),1)</f>
        <v>1</v>
      </c>
      <c r="I584" s="70">
        <f ca="1">IFERROR(__xludf.DUMMYFUNCTION("""COMPUTED_VALUE"""),19)</f>
        <v>19</v>
      </c>
      <c r="J584" s="70">
        <f ca="1">IFERROR(__xludf.DUMMYFUNCTION("""COMPUTED_VALUE"""),140)</f>
        <v>140</v>
      </c>
      <c r="K584" s="70">
        <f ca="1">IFERROR(__xludf.DUMMYFUNCTION("""COMPUTED_VALUE"""),19)</f>
        <v>19</v>
      </c>
      <c r="L584" s="70">
        <f ca="1">IFERROR(__xludf.DUMMYFUNCTION("""COMPUTED_VALUE"""),4)</f>
        <v>4</v>
      </c>
      <c r="M584" s="70">
        <f ca="1">IFERROR(__xludf.DUMMYFUNCTION("""COMPUTED_VALUE"""),3)</f>
        <v>3</v>
      </c>
      <c r="N584" s="72"/>
      <c r="O584" s="72"/>
      <c r="P584" s="72"/>
      <c r="Q584" s="72"/>
      <c r="R584" s="72"/>
      <c r="S584" s="72"/>
      <c r="T584" s="72"/>
      <c r="U584" s="72"/>
      <c r="V584" s="72"/>
      <c r="W584" s="72"/>
      <c r="X584" s="72"/>
      <c r="Y584" s="72"/>
      <c r="Z584" s="72"/>
    </row>
    <row r="585" spans="1:26" ht="13">
      <c r="A585" s="70">
        <f ca="1">IFERROR(__xludf.DUMMYFUNCTION("""COMPUTED_VALUE"""),5)</f>
        <v>5</v>
      </c>
      <c r="B585" s="71" t="str">
        <f ca="1">IFERROR(__xludf.DUMMYFUNCTION("""COMPUTED_VALUE"""),"I.E. SAN MATEO SEDE B")</f>
        <v>I.E. SAN MATEO SEDE B</v>
      </c>
      <c r="C585" s="70">
        <f ca="1">IFERROR(__xludf.DUMMYFUNCTION("""COMPUTED_VALUE"""),20)</f>
        <v>20</v>
      </c>
      <c r="D585" s="70">
        <f ca="1">IFERROR(__xludf.DUMMYFUNCTION("""COMPUTED_VALUE"""),0)</f>
        <v>0</v>
      </c>
      <c r="E585" s="70">
        <f ca="1">IFERROR(__xludf.DUMMYFUNCTION("""COMPUTED_VALUE"""),134)</f>
        <v>134</v>
      </c>
      <c r="F585" s="70">
        <f ca="1">IFERROR(__xludf.DUMMYFUNCTION("""COMPUTED_VALUE"""),38)</f>
        <v>38</v>
      </c>
      <c r="G585" s="70">
        <f ca="1">IFERROR(__xludf.DUMMYFUNCTION("""COMPUTED_VALUE"""),40)</f>
        <v>40</v>
      </c>
      <c r="H585" s="70">
        <f ca="1">IFERROR(__xludf.DUMMYFUNCTION("""COMPUTED_VALUE"""),0)</f>
        <v>0</v>
      </c>
      <c r="I585" s="70">
        <f ca="1">IFERROR(__xludf.DUMMYFUNCTION("""COMPUTED_VALUE"""),25)</f>
        <v>25</v>
      </c>
      <c r="J585" s="70">
        <f ca="1">IFERROR(__xludf.DUMMYFUNCTION("""COMPUTED_VALUE"""),134)</f>
        <v>134</v>
      </c>
      <c r="K585" s="70">
        <f ca="1">IFERROR(__xludf.DUMMYFUNCTION("""COMPUTED_VALUE"""),21)</f>
        <v>21</v>
      </c>
      <c r="L585" s="70">
        <f ca="1">IFERROR(__xludf.DUMMYFUNCTION("""COMPUTED_VALUE"""),7)</f>
        <v>7</v>
      </c>
      <c r="M585" s="70">
        <f ca="1">IFERROR(__xludf.DUMMYFUNCTION("""COMPUTED_VALUE"""),3)</f>
        <v>3</v>
      </c>
      <c r="N585" s="72"/>
      <c r="O585" s="72"/>
      <c r="P585" s="72"/>
      <c r="Q585" s="72"/>
      <c r="R585" s="72"/>
      <c r="S585" s="72"/>
      <c r="T585" s="72"/>
      <c r="U585" s="72"/>
      <c r="V585" s="72"/>
      <c r="W585" s="72"/>
      <c r="X585" s="72"/>
      <c r="Y585" s="72"/>
      <c r="Z585" s="72"/>
    </row>
    <row r="586" spans="1:26" ht="13">
      <c r="A586" s="70">
        <f ca="1">IFERROR(__xludf.DUMMYFUNCTION("""COMPUTED_VALUE"""),5)</f>
        <v>5</v>
      </c>
      <c r="B586" s="71" t="str">
        <f ca="1">IFERROR(__xludf.DUMMYFUNCTION("""COMPUTED_VALUE"""),"I.E. SAN MATEO SEDE B")</f>
        <v>I.E. SAN MATEO SEDE B</v>
      </c>
      <c r="C586" s="70">
        <f ca="1">IFERROR(__xludf.DUMMYFUNCTION("""COMPUTED_VALUE"""),21)</f>
        <v>21</v>
      </c>
      <c r="D586" s="70">
        <f ca="1">IFERROR(__xludf.DUMMYFUNCTION("""COMPUTED_VALUE"""),0)</f>
        <v>0</v>
      </c>
      <c r="E586" s="70">
        <f ca="1">IFERROR(__xludf.DUMMYFUNCTION("""COMPUTED_VALUE"""),126)</f>
        <v>126</v>
      </c>
      <c r="F586" s="70">
        <f ca="1">IFERROR(__xludf.DUMMYFUNCTION("""COMPUTED_VALUE"""),33)</f>
        <v>33</v>
      </c>
      <c r="G586" s="70">
        <f ca="1">IFERROR(__xludf.DUMMYFUNCTION("""COMPUTED_VALUE"""),33)</f>
        <v>33</v>
      </c>
      <c r="H586" s="70">
        <f ca="1">IFERROR(__xludf.DUMMYFUNCTION("""COMPUTED_VALUE"""),2)</f>
        <v>2</v>
      </c>
      <c r="I586" s="70">
        <f ca="1">IFERROR(__xludf.DUMMYFUNCTION("""COMPUTED_VALUE"""),26)</f>
        <v>26</v>
      </c>
      <c r="J586" s="70">
        <f ca="1">IFERROR(__xludf.DUMMYFUNCTION("""COMPUTED_VALUE"""),126)</f>
        <v>126</v>
      </c>
      <c r="K586" s="70">
        <f ca="1">IFERROR(__xludf.DUMMYFUNCTION("""COMPUTED_VALUE"""),26)</f>
        <v>26</v>
      </c>
      <c r="L586" s="70">
        <f ca="1">IFERROR(__xludf.DUMMYFUNCTION("""COMPUTED_VALUE"""),5)</f>
        <v>5</v>
      </c>
      <c r="M586" s="70">
        <f ca="1">IFERROR(__xludf.DUMMYFUNCTION("""COMPUTED_VALUE"""),1)</f>
        <v>1</v>
      </c>
      <c r="N586" s="72"/>
      <c r="O586" s="72"/>
      <c r="P586" s="72"/>
      <c r="Q586" s="72"/>
      <c r="R586" s="72"/>
      <c r="S586" s="72"/>
      <c r="T586" s="72"/>
      <c r="U586" s="72"/>
      <c r="V586" s="72"/>
      <c r="W586" s="72"/>
      <c r="X586" s="72"/>
      <c r="Y586" s="72"/>
      <c r="Z586" s="72"/>
    </row>
    <row r="587" spans="1:26" ht="13">
      <c r="A587" s="70">
        <f ca="1">IFERROR(__xludf.DUMMYFUNCTION("""COMPUTED_VALUE"""),5)</f>
        <v>5</v>
      </c>
      <c r="B587" s="71" t="str">
        <f ca="1">IFERROR(__xludf.DUMMYFUNCTION("""COMPUTED_VALUE"""),"I.E. SAN MATEO SEDE B")</f>
        <v>I.E. SAN MATEO SEDE B</v>
      </c>
      <c r="C587" s="70">
        <f ca="1">IFERROR(__xludf.DUMMYFUNCTION("""COMPUTED_VALUE"""),22)</f>
        <v>22</v>
      </c>
      <c r="D587" s="70">
        <f ca="1">IFERROR(__xludf.DUMMYFUNCTION("""COMPUTED_VALUE"""),0)</f>
        <v>0</v>
      </c>
      <c r="E587" s="70">
        <f ca="1">IFERROR(__xludf.DUMMYFUNCTION("""COMPUTED_VALUE"""),84)</f>
        <v>84</v>
      </c>
      <c r="F587" s="70">
        <f ca="1">IFERROR(__xludf.DUMMYFUNCTION("""COMPUTED_VALUE"""),26)</f>
        <v>26</v>
      </c>
      <c r="G587" s="70">
        <f ca="1">IFERROR(__xludf.DUMMYFUNCTION("""COMPUTED_VALUE"""),25)</f>
        <v>25</v>
      </c>
      <c r="H587" s="70">
        <f ca="1">IFERROR(__xludf.DUMMYFUNCTION("""COMPUTED_VALUE"""),0)</f>
        <v>0</v>
      </c>
      <c r="I587" s="70">
        <f ca="1">IFERROR(__xludf.DUMMYFUNCTION("""COMPUTED_VALUE"""),12)</f>
        <v>12</v>
      </c>
      <c r="J587" s="70">
        <f ca="1">IFERROR(__xludf.DUMMYFUNCTION("""COMPUTED_VALUE"""),84)</f>
        <v>84</v>
      </c>
      <c r="K587" s="70">
        <f ca="1">IFERROR(__xludf.DUMMYFUNCTION("""COMPUTED_VALUE"""),16)</f>
        <v>16</v>
      </c>
      <c r="L587" s="70">
        <f ca="1">IFERROR(__xludf.DUMMYFUNCTION("""COMPUTED_VALUE"""),4)</f>
        <v>4</v>
      </c>
      <c r="M587" s="70">
        <f ca="1">IFERROR(__xludf.DUMMYFUNCTION("""COMPUTED_VALUE"""),1)</f>
        <v>1</v>
      </c>
      <c r="N587" s="72"/>
      <c r="O587" s="72"/>
      <c r="P587" s="72"/>
      <c r="Q587" s="72"/>
      <c r="R587" s="72"/>
      <c r="S587" s="72"/>
      <c r="T587" s="72"/>
      <c r="U587" s="72"/>
      <c r="V587" s="72"/>
      <c r="W587" s="72"/>
      <c r="X587" s="72"/>
      <c r="Y587" s="72"/>
      <c r="Z587" s="72"/>
    </row>
    <row r="588" spans="1:26" ht="13">
      <c r="A588" s="70">
        <f ca="1">IFERROR(__xludf.DUMMYFUNCTION("""COMPUTED_VALUE"""),5)</f>
        <v>5</v>
      </c>
      <c r="B588" s="71" t="str">
        <f ca="1">IFERROR(__xludf.DUMMYFUNCTION("""COMPUTED_VALUE"""),"I.E. LICEO MAYOR DE SOACHA")</f>
        <v>I.E. LICEO MAYOR DE SOACHA</v>
      </c>
      <c r="C588" s="70">
        <f ca="1">IFERROR(__xludf.DUMMYFUNCTION("""COMPUTED_VALUE"""),1)</f>
        <v>1</v>
      </c>
      <c r="D588" s="70">
        <f ca="1">IFERROR(__xludf.DUMMYFUNCTION("""COMPUTED_VALUE"""),0)</f>
        <v>0</v>
      </c>
      <c r="E588" s="70">
        <f ca="1">IFERROR(__xludf.DUMMYFUNCTION("""COMPUTED_VALUE"""),296)</f>
        <v>296</v>
      </c>
      <c r="F588" s="70">
        <f ca="1">IFERROR(__xludf.DUMMYFUNCTION("""COMPUTED_VALUE"""),91)</f>
        <v>91</v>
      </c>
      <c r="G588" s="70">
        <f ca="1">IFERROR(__xludf.DUMMYFUNCTION("""COMPUTED_VALUE"""),126)</f>
        <v>126</v>
      </c>
      <c r="H588" s="70">
        <f ca="1">IFERROR(__xludf.DUMMYFUNCTION("""COMPUTED_VALUE"""),4)</f>
        <v>4</v>
      </c>
      <c r="I588" s="70">
        <f ca="1">IFERROR(__xludf.DUMMYFUNCTION("""COMPUTED_VALUE"""),12)</f>
        <v>12</v>
      </c>
      <c r="J588" s="70">
        <f ca="1">IFERROR(__xludf.DUMMYFUNCTION("""COMPUTED_VALUE"""),296)</f>
        <v>296</v>
      </c>
      <c r="K588" s="70">
        <f ca="1">IFERROR(__xludf.DUMMYFUNCTION("""COMPUTED_VALUE"""),45)</f>
        <v>45</v>
      </c>
      <c r="L588" s="70">
        <f ca="1">IFERROR(__xludf.DUMMYFUNCTION("""COMPUTED_VALUE"""),8)</f>
        <v>8</v>
      </c>
      <c r="M588" s="70">
        <f ca="1">IFERROR(__xludf.DUMMYFUNCTION("""COMPUTED_VALUE"""),10)</f>
        <v>10</v>
      </c>
      <c r="N588" s="72"/>
      <c r="O588" s="72"/>
      <c r="P588" s="72"/>
      <c r="Q588" s="72"/>
      <c r="R588" s="72"/>
      <c r="S588" s="72"/>
      <c r="T588" s="72"/>
      <c r="U588" s="72"/>
      <c r="V588" s="72"/>
      <c r="W588" s="72"/>
      <c r="X588" s="72"/>
      <c r="Y588" s="72"/>
      <c r="Z588" s="72"/>
    </row>
    <row r="589" spans="1:26" ht="13">
      <c r="A589" s="70">
        <f ca="1">IFERROR(__xludf.DUMMYFUNCTION("""COMPUTED_VALUE"""),5)</f>
        <v>5</v>
      </c>
      <c r="B589" s="71" t="str">
        <f ca="1">IFERROR(__xludf.DUMMYFUNCTION("""COMPUTED_VALUE"""),"I.E. LICEO MAYOR DE SOACHA")</f>
        <v>I.E. LICEO MAYOR DE SOACHA</v>
      </c>
      <c r="C589" s="70">
        <f ca="1">IFERROR(__xludf.DUMMYFUNCTION("""COMPUTED_VALUE"""),2)</f>
        <v>2</v>
      </c>
      <c r="D589" s="70">
        <f ca="1">IFERROR(__xludf.DUMMYFUNCTION("""COMPUTED_VALUE"""),0)</f>
        <v>0</v>
      </c>
      <c r="E589" s="70">
        <f ca="1">IFERROR(__xludf.DUMMYFUNCTION("""COMPUTED_VALUE"""),274)</f>
        <v>274</v>
      </c>
      <c r="F589" s="70">
        <f ca="1">IFERROR(__xludf.DUMMYFUNCTION("""COMPUTED_VALUE"""),95)</f>
        <v>95</v>
      </c>
      <c r="G589" s="70">
        <f ca="1">IFERROR(__xludf.DUMMYFUNCTION("""COMPUTED_VALUE"""),109)</f>
        <v>109</v>
      </c>
      <c r="H589" s="70">
        <f ca="1">IFERROR(__xludf.DUMMYFUNCTION("""COMPUTED_VALUE"""),2)</f>
        <v>2</v>
      </c>
      <c r="I589" s="70">
        <f ca="1">IFERROR(__xludf.DUMMYFUNCTION("""COMPUTED_VALUE"""),23)</f>
        <v>23</v>
      </c>
      <c r="J589" s="70">
        <f ca="1">IFERROR(__xludf.DUMMYFUNCTION("""COMPUTED_VALUE"""),279)</f>
        <v>279</v>
      </c>
      <c r="K589" s="70">
        <f ca="1">IFERROR(__xludf.DUMMYFUNCTION("""COMPUTED_VALUE"""),35)</f>
        <v>35</v>
      </c>
      <c r="L589" s="70">
        <f ca="1">IFERROR(__xludf.DUMMYFUNCTION("""COMPUTED_VALUE"""),12)</f>
        <v>12</v>
      </c>
      <c r="M589" s="70">
        <f ca="1">IFERROR(__xludf.DUMMYFUNCTION("""COMPUTED_VALUE"""),3)</f>
        <v>3</v>
      </c>
      <c r="N589" s="72"/>
      <c r="O589" s="72"/>
      <c r="P589" s="72"/>
      <c r="Q589" s="72"/>
      <c r="R589" s="72"/>
      <c r="S589" s="72"/>
      <c r="T589" s="72"/>
      <c r="U589" s="72"/>
      <c r="V589" s="72"/>
      <c r="W589" s="72"/>
      <c r="X589" s="72"/>
      <c r="Y589" s="72"/>
      <c r="Z589" s="72"/>
    </row>
    <row r="590" spans="1:26" ht="13">
      <c r="A590" s="70">
        <f ca="1">IFERROR(__xludf.DUMMYFUNCTION("""COMPUTED_VALUE"""),5)</f>
        <v>5</v>
      </c>
      <c r="B590" s="71" t="str">
        <f ca="1">IFERROR(__xludf.DUMMYFUNCTION("""COMPUTED_VALUE"""),"I.E. LICEO MAYOR DE SOACHA")</f>
        <v>I.E. LICEO MAYOR DE SOACHA</v>
      </c>
      <c r="C590" s="70">
        <f ca="1">IFERROR(__xludf.DUMMYFUNCTION("""COMPUTED_VALUE"""),3)</f>
        <v>3</v>
      </c>
      <c r="D590" s="70">
        <f ca="1">IFERROR(__xludf.DUMMYFUNCTION("""COMPUTED_VALUE"""),0)</f>
        <v>0</v>
      </c>
      <c r="E590" s="70">
        <f ca="1">IFERROR(__xludf.DUMMYFUNCTION("""COMPUTED_VALUE"""),220)</f>
        <v>220</v>
      </c>
      <c r="F590" s="70">
        <f ca="1">IFERROR(__xludf.DUMMYFUNCTION("""COMPUTED_VALUE"""),93)</f>
        <v>93</v>
      </c>
      <c r="G590" s="70">
        <f ca="1">IFERROR(__xludf.DUMMYFUNCTION("""COMPUTED_VALUE"""),72)</f>
        <v>72</v>
      </c>
      <c r="H590" s="70">
        <f ca="1">IFERROR(__xludf.DUMMYFUNCTION("""COMPUTED_VALUE"""),3)</f>
        <v>3</v>
      </c>
      <c r="I590" s="70">
        <f ca="1">IFERROR(__xludf.DUMMYFUNCTION("""COMPUTED_VALUE"""),21)</f>
        <v>21</v>
      </c>
      <c r="J590" s="70">
        <f ca="1">IFERROR(__xludf.DUMMYFUNCTION("""COMPUTED_VALUE"""),234)</f>
        <v>234</v>
      </c>
      <c r="K590" s="70">
        <f ca="1">IFERROR(__xludf.DUMMYFUNCTION("""COMPUTED_VALUE"""),36)</f>
        <v>36</v>
      </c>
      <c r="L590" s="70">
        <f ca="1">IFERROR(__xludf.DUMMYFUNCTION("""COMPUTED_VALUE"""),7)</f>
        <v>7</v>
      </c>
      <c r="M590" s="70">
        <f ca="1">IFERROR(__xludf.DUMMYFUNCTION("""COMPUTED_VALUE"""),2)</f>
        <v>2</v>
      </c>
      <c r="N590" s="72"/>
      <c r="O590" s="72"/>
      <c r="P590" s="72"/>
      <c r="Q590" s="72"/>
      <c r="R590" s="72"/>
      <c r="S590" s="72"/>
      <c r="T590" s="72"/>
      <c r="U590" s="72"/>
      <c r="V590" s="72"/>
      <c r="W590" s="72"/>
      <c r="X590" s="72"/>
      <c r="Y590" s="72"/>
      <c r="Z590" s="72"/>
    </row>
    <row r="591" spans="1:26" ht="13">
      <c r="A591" s="70">
        <f ca="1">IFERROR(__xludf.DUMMYFUNCTION("""COMPUTED_VALUE"""),6)</f>
        <v>6</v>
      </c>
      <c r="B591" s="71" t="str">
        <f ca="1">IFERROR(__xludf.DUMMYFUNCTION("""COMPUTED_VALUE"""),"I.E. LAS VILLAS- BARON DEL SOL")</f>
        <v>I.E. LAS VILLAS- BARON DEL SOL</v>
      </c>
      <c r="C591" s="70">
        <f ca="1">IFERROR(__xludf.DUMMYFUNCTION("""COMPUTED_VALUE"""),1)</f>
        <v>1</v>
      </c>
      <c r="D591" s="70">
        <f ca="1">IFERROR(__xludf.DUMMYFUNCTION("""COMPUTED_VALUE"""),0)</f>
        <v>0</v>
      </c>
      <c r="E591" s="70">
        <f ca="1">IFERROR(__xludf.DUMMYFUNCTION("""COMPUTED_VALUE"""),216)</f>
        <v>216</v>
      </c>
      <c r="F591" s="70">
        <f ca="1">IFERROR(__xludf.DUMMYFUNCTION("""COMPUTED_VALUE"""),79)</f>
        <v>79</v>
      </c>
      <c r="G591" s="70">
        <f ca="1">IFERROR(__xludf.DUMMYFUNCTION("""COMPUTED_VALUE"""),85)</f>
        <v>85</v>
      </c>
      <c r="H591" s="70">
        <f ca="1">IFERROR(__xludf.DUMMYFUNCTION("""COMPUTED_VALUE"""),1)</f>
        <v>1</v>
      </c>
      <c r="I591" s="70">
        <f ca="1">IFERROR(__xludf.DUMMYFUNCTION("""COMPUTED_VALUE"""),7)</f>
        <v>7</v>
      </c>
      <c r="J591" s="70">
        <f ca="1">IFERROR(__xludf.DUMMYFUNCTION("""COMPUTED_VALUE"""),213)</f>
        <v>213</v>
      </c>
      <c r="K591" s="70">
        <f ca="1">IFERROR(__xludf.DUMMYFUNCTION("""COMPUTED_VALUE"""),11)</f>
        <v>11</v>
      </c>
      <c r="L591" s="70">
        <f ca="1">IFERROR(__xludf.DUMMYFUNCTION("""COMPUTED_VALUE"""),10)</f>
        <v>10</v>
      </c>
      <c r="M591" s="70">
        <f ca="1">IFERROR(__xludf.DUMMYFUNCTION("""COMPUTED_VALUE"""),20)</f>
        <v>20</v>
      </c>
      <c r="N591" s="72"/>
      <c r="O591" s="72"/>
      <c r="P591" s="72"/>
      <c r="Q591" s="72"/>
      <c r="R591" s="72"/>
      <c r="S591" s="72"/>
      <c r="T591" s="72"/>
      <c r="U591" s="72"/>
      <c r="V591" s="72"/>
      <c r="W591" s="72"/>
      <c r="X591" s="72"/>
      <c r="Y591" s="72"/>
      <c r="Z591" s="72"/>
    </row>
    <row r="592" spans="1:26" ht="13">
      <c r="A592" s="70">
        <f ca="1">IFERROR(__xludf.DUMMYFUNCTION("""COMPUTED_VALUE"""),6)</f>
        <v>6</v>
      </c>
      <c r="B592" s="71" t="str">
        <f ca="1">IFERROR(__xludf.DUMMYFUNCTION("""COMPUTED_VALUE"""),"I.E. LAS VILLAS- BARON DEL SOL")</f>
        <v>I.E. LAS VILLAS- BARON DEL SOL</v>
      </c>
      <c r="C592" s="70">
        <f ca="1">IFERROR(__xludf.DUMMYFUNCTION("""COMPUTED_VALUE"""),2)</f>
        <v>2</v>
      </c>
      <c r="D592" s="70">
        <f ca="1">IFERROR(__xludf.DUMMYFUNCTION("""COMPUTED_VALUE"""),0)</f>
        <v>0</v>
      </c>
      <c r="E592" s="70">
        <f ca="1">IFERROR(__xludf.DUMMYFUNCTION("""COMPUTED_VALUE"""),203)</f>
        <v>203</v>
      </c>
      <c r="F592" s="70">
        <f ca="1">IFERROR(__xludf.DUMMYFUNCTION("""COMPUTED_VALUE"""),55)</f>
        <v>55</v>
      </c>
      <c r="G592" s="70">
        <f ca="1">IFERROR(__xludf.DUMMYFUNCTION("""COMPUTED_VALUE"""),92)</f>
        <v>92</v>
      </c>
      <c r="H592" s="70">
        <f ca="1">IFERROR(__xludf.DUMMYFUNCTION("""COMPUTED_VALUE"""),1)</f>
        <v>1</v>
      </c>
      <c r="I592" s="70">
        <f ca="1">IFERROR(__xludf.DUMMYFUNCTION("""COMPUTED_VALUE"""),11)</f>
        <v>11</v>
      </c>
      <c r="J592" s="70">
        <f ca="1">IFERROR(__xludf.DUMMYFUNCTION("""COMPUTED_VALUE"""),201)</f>
        <v>201</v>
      </c>
      <c r="K592" s="70">
        <f ca="1">IFERROR(__xludf.DUMMYFUNCTION("""COMPUTED_VALUE"""),13)</f>
        <v>13</v>
      </c>
      <c r="L592" s="70">
        <f ca="1">IFERROR(__xludf.DUMMYFUNCTION("""COMPUTED_VALUE"""),8)</f>
        <v>8</v>
      </c>
      <c r="M592" s="70">
        <f ca="1">IFERROR(__xludf.DUMMYFUNCTION("""COMPUTED_VALUE"""),21)</f>
        <v>21</v>
      </c>
      <c r="N592" s="72"/>
      <c r="O592" s="72"/>
      <c r="P592" s="72"/>
      <c r="Q592" s="72"/>
      <c r="R592" s="72"/>
      <c r="S592" s="72"/>
      <c r="T592" s="72"/>
      <c r="U592" s="72"/>
      <c r="V592" s="72"/>
      <c r="W592" s="72"/>
      <c r="X592" s="72"/>
      <c r="Y592" s="72"/>
      <c r="Z592" s="72"/>
    </row>
    <row r="593" spans="1:26" ht="13">
      <c r="A593" s="70">
        <f ca="1">IFERROR(__xludf.DUMMYFUNCTION("""COMPUTED_VALUE"""),6)</f>
        <v>6</v>
      </c>
      <c r="B593" s="71" t="str">
        <f ca="1">IFERROR(__xludf.DUMMYFUNCTION("""COMPUTED_VALUE"""),"I.E. LAS VILLAS- BARON DEL SOL")</f>
        <v>I.E. LAS VILLAS- BARON DEL SOL</v>
      </c>
      <c r="C593" s="70">
        <f ca="1">IFERROR(__xludf.DUMMYFUNCTION("""COMPUTED_VALUE"""),3)</f>
        <v>3</v>
      </c>
      <c r="D593" s="70">
        <f ca="1">IFERROR(__xludf.DUMMYFUNCTION("""COMPUTED_VALUE"""),0)</f>
        <v>0</v>
      </c>
      <c r="E593" s="70">
        <f ca="1">IFERROR(__xludf.DUMMYFUNCTION("""COMPUTED_VALUE"""),197)</f>
        <v>197</v>
      </c>
      <c r="F593" s="70">
        <f ca="1">IFERROR(__xludf.DUMMYFUNCTION("""COMPUTED_VALUE"""),55)</f>
        <v>55</v>
      </c>
      <c r="G593" s="70">
        <f ca="1">IFERROR(__xludf.DUMMYFUNCTION("""COMPUTED_VALUE"""),90)</f>
        <v>90</v>
      </c>
      <c r="H593" s="70">
        <f ca="1">IFERROR(__xludf.DUMMYFUNCTION("""COMPUTED_VALUE"""),0)</f>
        <v>0</v>
      </c>
      <c r="I593" s="70">
        <f ca="1">IFERROR(__xludf.DUMMYFUNCTION("""COMPUTED_VALUE"""),4)</f>
        <v>4</v>
      </c>
      <c r="J593" s="70">
        <f ca="1">IFERROR(__xludf.DUMMYFUNCTION("""COMPUTED_VALUE"""),195)</f>
        <v>195</v>
      </c>
      <c r="K593" s="70">
        <f ca="1">IFERROR(__xludf.DUMMYFUNCTION("""COMPUTED_VALUE"""),18)</f>
        <v>18</v>
      </c>
      <c r="L593" s="70">
        <f ca="1">IFERROR(__xludf.DUMMYFUNCTION("""COMPUTED_VALUE"""),13)</f>
        <v>13</v>
      </c>
      <c r="M593" s="70">
        <f ca="1">IFERROR(__xludf.DUMMYFUNCTION("""COMPUTED_VALUE"""),15)</f>
        <v>15</v>
      </c>
      <c r="N593" s="72"/>
      <c r="O593" s="72"/>
      <c r="P593" s="72"/>
      <c r="Q593" s="72"/>
      <c r="R593" s="72"/>
      <c r="S593" s="72"/>
      <c r="T593" s="72"/>
      <c r="U593" s="72"/>
      <c r="V593" s="72"/>
      <c r="W593" s="72"/>
      <c r="X593" s="72"/>
      <c r="Y593" s="72"/>
      <c r="Z593" s="72"/>
    </row>
    <row r="594" spans="1:26" ht="13">
      <c r="A594" s="70">
        <f ca="1">IFERROR(__xludf.DUMMYFUNCTION("""COMPUTED_VALUE"""),6)</f>
        <v>6</v>
      </c>
      <c r="B594" s="71" t="str">
        <f ca="1">IFERROR(__xludf.DUMMYFUNCTION("""COMPUTED_VALUE"""),"I.E. LAS VILLAS- BARON DEL SOL")</f>
        <v>I.E. LAS VILLAS- BARON DEL SOL</v>
      </c>
      <c r="C594" s="70">
        <f ca="1">IFERROR(__xludf.DUMMYFUNCTION("""COMPUTED_VALUE"""),4)</f>
        <v>4</v>
      </c>
      <c r="D594" s="70">
        <f ca="1">IFERROR(__xludf.DUMMYFUNCTION("""COMPUTED_VALUE"""),0)</f>
        <v>0</v>
      </c>
      <c r="E594" s="70">
        <f ca="1">IFERROR(__xludf.DUMMYFUNCTION("""COMPUTED_VALUE"""),236)</f>
        <v>236</v>
      </c>
      <c r="F594" s="70">
        <f ca="1">IFERROR(__xludf.DUMMYFUNCTION("""COMPUTED_VALUE"""),76)</f>
        <v>76</v>
      </c>
      <c r="G594" s="70">
        <f ca="1">IFERROR(__xludf.DUMMYFUNCTION("""COMPUTED_VALUE"""),117)</f>
        <v>117</v>
      </c>
      <c r="H594" s="70">
        <f ca="1">IFERROR(__xludf.DUMMYFUNCTION("""COMPUTED_VALUE"""),0)</f>
        <v>0</v>
      </c>
      <c r="I594" s="70">
        <f ca="1">IFERROR(__xludf.DUMMYFUNCTION("""COMPUTED_VALUE"""),12)</f>
        <v>12</v>
      </c>
      <c r="J594" s="70">
        <f ca="1">IFERROR(__xludf.DUMMYFUNCTION("""COMPUTED_VALUE"""),236)</f>
        <v>236</v>
      </c>
      <c r="K594" s="70">
        <f ca="1">IFERROR(__xludf.DUMMYFUNCTION("""COMPUTED_VALUE"""),12)</f>
        <v>12</v>
      </c>
      <c r="L594" s="70">
        <f ca="1">IFERROR(__xludf.DUMMYFUNCTION("""COMPUTED_VALUE"""),5)</f>
        <v>5</v>
      </c>
      <c r="M594" s="70">
        <f ca="1">IFERROR(__xludf.DUMMYFUNCTION("""COMPUTED_VALUE"""),14)</f>
        <v>14</v>
      </c>
      <c r="N594" s="72"/>
      <c r="O594" s="72"/>
      <c r="P594" s="72"/>
      <c r="Q594" s="72"/>
      <c r="R594" s="72"/>
      <c r="S594" s="72"/>
      <c r="T594" s="72"/>
      <c r="U594" s="72"/>
      <c r="V594" s="72"/>
      <c r="W594" s="72"/>
      <c r="X594" s="72"/>
      <c r="Y594" s="72"/>
      <c r="Z594" s="72"/>
    </row>
    <row r="595" spans="1:26" ht="13">
      <c r="A595" s="70">
        <f ca="1">IFERROR(__xludf.DUMMYFUNCTION("""COMPUTED_VALUE"""),6)</f>
        <v>6</v>
      </c>
      <c r="B595" s="71" t="str">
        <f ca="1">IFERROR(__xludf.DUMMYFUNCTION("""COMPUTED_VALUE"""),"I.E. LAS VILLAS- BARON DEL SOL")</f>
        <v>I.E. LAS VILLAS- BARON DEL SOL</v>
      </c>
      <c r="C595" s="70">
        <f ca="1">IFERROR(__xludf.DUMMYFUNCTION("""COMPUTED_VALUE"""),5)</f>
        <v>5</v>
      </c>
      <c r="D595" s="70">
        <f ca="1">IFERROR(__xludf.DUMMYFUNCTION("""COMPUTED_VALUE"""),0)</f>
        <v>0</v>
      </c>
      <c r="E595" s="70">
        <f ca="1">IFERROR(__xludf.DUMMYFUNCTION("""COMPUTED_VALUE"""),182)</f>
        <v>182</v>
      </c>
      <c r="F595" s="70">
        <f ca="1">IFERROR(__xludf.DUMMYFUNCTION("""COMPUTED_VALUE"""),50)</f>
        <v>50</v>
      </c>
      <c r="G595" s="70">
        <f ca="1">IFERROR(__xludf.DUMMYFUNCTION("""COMPUTED_VALUE"""),86)</f>
        <v>86</v>
      </c>
      <c r="H595" s="70">
        <f ca="1">IFERROR(__xludf.DUMMYFUNCTION("""COMPUTED_VALUE"""),0)</f>
        <v>0</v>
      </c>
      <c r="I595" s="70">
        <f ca="1">IFERROR(__xludf.DUMMYFUNCTION("""COMPUTED_VALUE"""),8)</f>
        <v>8</v>
      </c>
      <c r="J595" s="70">
        <f ca="1">IFERROR(__xludf.DUMMYFUNCTION("""COMPUTED_VALUE"""),181)</f>
        <v>181</v>
      </c>
      <c r="K595" s="70">
        <f ca="1">IFERROR(__xludf.DUMMYFUNCTION("""COMPUTED_VALUE"""),11)</f>
        <v>11</v>
      </c>
      <c r="L595" s="70">
        <f ca="1">IFERROR(__xludf.DUMMYFUNCTION("""COMPUTED_VALUE"""),12)</f>
        <v>12</v>
      </c>
      <c r="M595" s="70">
        <f ca="1">IFERROR(__xludf.DUMMYFUNCTION("""COMPUTED_VALUE"""),14)</f>
        <v>14</v>
      </c>
      <c r="N595" s="72"/>
      <c r="O595" s="72"/>
      <c r="P595" s="72"/>
      <c r="Q595" s="72"/>
      <c r="R595" s="72"/>
      <c r="S595" s="72"/>
      <c r="T595" s="72"/>
      <c r="U595" s="72"/>
      <c r="V595" s="72"/>
      <c r="W595" s="72"/>
      <c r="X595" s="72"/>
      <c r="Y595" s="72"/>
      <c r="Z595" s="72"/>
    </row>
    <row r="596" spans="1:26" ht="13">
      <c r="A596" s="70">
        <f ca="1">IFERROR(__xludf.DUMMYFUNCTION("""COMPUTED_VALUE"""),6)</f>
        <v>6</v>
      </c>
      <c r="B596" s="71" t="str">
        <f ca="1">IFERROR(__xludf.DUMMYFUNCTION("""COMPUTED_VALUE"""),"I.E. LAS VILLAS- BARON DEL SOL")</f>
        <v>I.E. LAS VILLAS- BARON DEL SOL</v>
      </c>
      <c r="C596" s="70">
        <f ca="1">IFERROR(__xludf.DUMMYFUNCTION("""COMPUTED_VALUE"""),6)</f>
        <v>6</v>
      </c>
      <c r="D596" s="70">
        <f ca="1">IFERROR(__xludf.DUMMYFUNCTION("""COMPUTED_VALUE"""),0)</f>
        <v>0</v>
      </c>
      <c r="E596" s="70">
        <f ca="1">IFERROR(__xludf.DUMMYFUNCTION("""COMPUTED_VALUE"""),203)</f>
        <v>203</v>
      </c>
      <c r="F596" s="70">
        <f ca="1">IFERROR(__xludf.DUMMYFUNCTION("""COMPUTED_VALUE"""),92)</f>
        <v>92</v>
      </c>
      <c r="G596" s="70">
        <f ca="1">IFERROR(__xludf.DUMMYFUNCTION("""COMPUTED_VALUE"""),95)</f>
        <v>95</v>
      </c>
      <c r="H596" s="70">
        <f ca="1">IFERROR(__xludf.DUMMYFUNCTION("""COMPUTED_VALUE"""),0)</f>
        <v>0</v>
      </c>
      <c r="I596" s="70">
        <f ca="1">IFERROR(__xludf.DUMMYFUNCTION("""COMPUTED_VALUE"""),11)</f>
        <v>11</v>
      </c>
      <c r="J596" s="70">
        <f ca="1">IFERROR(__xludf.DUMMYFUNCTION("""COMPUTED_VALUE"""),229)</f>
        <v>229</v>
      </c>
      <c r="K596" s="70">
        <f ca="1">IFERROR(__xludf.DUMMYFUNCTION("""COMPUTED_VALUE"""),9)</f>
        <v>9</v>
      </c>
      <c r="L596" s="70">
        <f ca="1">IFERROR(__xludf.DUMMYFUNCTION("""COMPUTED_VALUE"""),16)</f>
        <v>16</v>
      </c>
      <c r="M596" s="70">
        <f ca="1">IFERROR(__xludf.DUMMYFUNCTION("""COMPUTED_VALUE"""),6)</f>
        <v>6</v>
      </c>
      <c r="N596" s="72"/>
      <c r="O596" s="72"/>
      <c r="P596" s="72"/>
      <c r="Q596" s="72"/>
      <c r="R596" s="72"/>
      <c r="S596" s="72"/>
      <c r="T596" s="72"/>
      <c r="U596" s="72"/>
      <c r="V596" s="72"/>
      <c r="W596" s="72"/>
      <c r="X596" s="72"/>
      <c r="Y596" s="72"/>
      <c r="Z596" s="72"/>
    </row>
    <row r="597" spans="1:26" ht="13">
      <c r="A597" s="70">
        <f ca="1">IFERROR(__xludf.DUMMYFUNCTION("""COMPUTED_VALUE"""),6)</f>
        <v>6</v>
      </c>
      <c r="B597" s="71" t="str">
        <f ca="1">IFERROR(__xludf.DUMMYFUNCTION("""COMPUTED_VALUE"""),"I.E. LAS VILLAS- BARON DEL SOL")</f>
        <v>I.E. LAS VILLAS- BARON DEL SOL</v>
      </c>
      <c r="C597" s="70">
        <f ca="1">IFERROR(__xludf.DUMMYFUNCTION("""COMPUTED_VALUE"""),7)</f>
        <v>7</v>
      </c>
      <c r="D597" s="70">
        <f ca="1">IFERROR(__xludf.DUMMYFUNCTION("""COMPUTED_VALUE"""),0)</f>
        <v>0</v>
      </c>
      <c r="E597" s="70">
        <f ca="1">IFERROR(__xludf.DUMMYFUNCTION("""COMPUTED_VALUE"""),206)</f>
        <v>206</v>
      </c>
      <c r="F597" s="70">
        <f ca="1">IFERROR(__xludf.DUMMYFUNCTION("""COMPUTED_VALUE"""),66)</f>
        <v>66</v>
      </c>
      <c r="G597" s="70">
        <f ca="1">IFERROR(__xludf.DUMMYFUNCTION("""COMPUTED_VALUE"""),94)</f>
        <v>94</v>
      </c>
      <c r="H597" s="70">
        <f ca="1">IFERROR(__xludf.DUMMYFUNCTION("""COMPUTED_VALUE"""),2)</f>
        <v>2</v>
      </c>
      <c r="I597" s="70">
        <f ca="1">IFERROR(__xludf.DUMMYFUNCTION("""COMPUTED_VALUE"""),9)</f>
        <v>9</v>
      </c>
      <c r="J597" s="70">
        <f ca="1">IFERROR(__xludf.DUMMYFUNCTION("""COMPUTED_VALUE"""),207)</f>
        <v>207</v>
      </c>
      <c r="K597" s="70">
        <f ca="1">IFERROR(__xludf.DUMMYFUNCTION("""COMPUTED_VALUE"""),12)</f>
        <v>12</v>
      </c>
      <c r="L597" s="70">
        <f ca="1">IFERROR(__xludf.DUMMYFUNCTION("""COMPUTED_VALUE"""),7)</f>
        <v>7</v>
      </c>
      <c r="M597" s="70">
        <f ca="1">IFERROR(__xludf.DUMMYFUNCTION("""COMPUTED_VALUE"""),16)</f>
        <v>16</v>
      </c>
      <c r="N597" s="72"/>
      <c r="O597" s="72"/>
      <c r="P597" s="72"/>
      <c r="Q597" s="72"/>
      <c r="R597" s="72"/>
      <c r="S597" s="72"/>
      <c r="T597" s="72"/>
      <c r="U597" s="72"/>
      <c r="V597" s="72"/>
      <c r="W597" s="72"/>
      <c r="X597" s="72"/>
      <c r="Y597" s="72"/>
      <c r="Z597" s="72"/>
    </row>
    <row r="598" spans="1:26" ht="13">
      <c r="A598" s="70">
        <f ca="1">IFERROR(__xludf.DUMMYFUNCTION("""COMPUTED_VALUE"""),6)</f>
        <v>6</v>
      </c>
      <c r="B598" s="71" t="str">
        <f ca="1">IFERROR(__xludf.DUMMYFUNCTION("""COMPUTED_VALUE"""),"I.E. LAS VILLAS- BARON DEL SOL")</f>
        <v>I.E. LAS VILLAS- BARON DEL SOL</v>
      </c>
      <c r="C598" s="70">
        <f ca="1">IFERROR(__xludf.DUMMYFUNCTION("""COMPUTED_VALUE"""),8)</f>
        <v>8</v>
      </c>
      <c r="D598" s="70">
        <f ca="1">IFERROR(__xludf.DUMMYFUNCTION("""COMPUTED_VALUE"""),0)</f>
        <v>0</v>
      </c>
      <c r="E598" s="70">
        <f ca="1">IFERROR(__xludf.DUMMYFUNCTION("""COMPUTED_VALUE"""),208)</f>
        <v>208</v>
      </c>
      <c r="F598" s="70">
        <f ca="1">IFERROR(__xludf.DUMMYFUNCTION("""COMPUTED_VALUE"""),69)</f>
        <v>69</v>
      </c>
      <c r="G598" s="70">
        <f ca="1">IFERROR(__xludf.DUMMYFUNCTION("""COMPUTED_VALUE"""),85)</f>
        <v>85</v>
      </c>
      <c r="H598" s="70">
        <f ca="1">IFERROR(__xludf.DUMMYFUNCTION("""COMPUTED_VALUE"""),3)</f>
        <v>3</v>
      </c>
      <c r="I598" s="70">
        <f ca="1">IFERROR(__xludf.DUMMYFUNCTION("""COMPUTED_VALUE"""),17)</f>
        <v>17</v>
      </c>
      <c r="J598" s="70">
        <f ca="1">IFERROR(__xludf.DUMMYFUNCTION("""COMPUTED_VALUE"""),208)</f>
        <v>208</v>
      </c>
      <c r="K598" s="70">
        <f ca="1">IFERROR(__xludf.DUMMYFUNCTION("""COMPUTED_VALUE"""),17)</f>
        <v>17</v>
      </c>
      <c r="L598" s="70">
        <f ca="1">IFERROR(__xludf.DUMMYFUNCTION("""COMPUTED_VALUE"""),8)</f>
        <v>8</v>
      </c>
      <c r="M598" s="70">
        <f ca="1">IFERROR(__xludf.DUMMYFUNCTION("""COMPUTED_VALUE"""),9)</f>
        <v>9</v>
      </c>
      <c r="N598" s="72"/>
      <c r="O598" s="72"/>
      <c r="P598" s="72"/>
      <c r="Q598" s="72"/>
      <c r="R598" s="72"/>
      <c r="S598" s="72"/>
      <c r="T598" s="72"/>
      <c r="U598" s="72"/>
      <c r="V598" s="72"/>
      <c r="W598" s="72"/>
      <c r="X598" s="72"/>
      <c r="Y598" s="72"/>
      <c r="Z598" s="72"/>
    </row>
    <row r="599" spans="1:26" ht="13">
      <c r="A599" s="70">
        <f ca="1">IFERROR(__xludf.DUMMYFUNCTION("""COMPUTED_VALUE"""),6)</f>
        <v>6</v>
      </c>
      <c r="B599" s="71" t="str">
        <f ca="1">IFERROR(__xludf.DUMMYFUNCTION("""COMPUTED_VALUE"""),"I.E. LAS VILLAS- BARON DEL SOL")</f>
        <v>I.E. LAS VILLAS- BARON DEL SOL</v>
      </c>
      <c r="C599" s="70">
        <f ca="1">IFERROR(__xludf.DUMMYFUNCTION("""COMPUTED_VALUE"""),9)</f>
        <v>9</v>
      </c>
      <c r="D599" s="70">
        <f ca="1">IFERROR(__xludf.DUMMYFUNCTION("""COMPUTED_VALUE"""),0)</f>
        <v>0</v>
      </c>
      <c r="E599" s="70">
        <f ca="1">IFERROR(__xludf.DUMMYFUNCTION("""COMPUTED_VALUE"""),248)</f>
        <v>248</v>
      </c>
      <c r="F599" s="70">
        <f ca="1">IFERROR(__xludf.DUMMYFUNCTION("""COMPUTED_VALUE"""),90)</f>
        <v>90</v>
      </c>
      <c r="G599" s="70">
        <f ca="1">IFERROR(__xludf.DUMMYFUNCTION("""COMPUTED_VALUE"""),110)</f>
        <v>110</v>
      </c>
      <c r="H599" s="70">
        <f ca="1">IFERROR(__xludf.DUMMYFUNCTION("""COMPUTED_VALUE"""),3)</f>
        <v>3</v>
      </c>
      <c r="I599" s="70">
        <f ca="1">IFERROR(__xludf.DUMMYFUNCTION("""COMPUTED_VALUE"""),15)</f>
        <v>15</v>
      </c>
      <c r="J599" s="70">
        <f ca="1">IFERROR(__xludf.DUMMYFUNCTION("""COMPUTED_VALUE"""),247)</f>
        <v>247</v>
      </c>
      <c r="K599" s="70">
        <f ca="1">IFERROR(__xludf.DUMMYFUNCTION("""COMPUTED_VALUE"""),15)</f>
        <v>15</v>
      </c>
      <c r="L599" s="70">
        <f ca="1">IFERROR(__xludf.DUMMYFUNCTION("""COMPUTED_VALUE"""),4)</f>
        <v>4</v>
      </c>
      <c r="M599" s="70">
        <f ca="1">IFERROR(__xludf.DUMMYFUNCTION("""COMPUTED_VALUE"""),10)</f>
        <v>10</v>
      </c>
      <c r="N599" s="72"/>
      <c r="O599" s="72"/>
      <c r="P599" s="72"/>
      <c r="Q599" s="72"/>
      <c r="R599" s="72"/>
      <c r="S599" s="72"/>
      <c r="T599" s="72"/>
      <c r="U599" s="72"/>
      <c r="V599" s="72"/>
      <c r="W599" s="72"/>
      <c r="X599" s="72"/>
      <c r="Y599" s="72"/>
      <c r="Z599" s="72"/>
    </row>
    <row r="600" spans="1:26" ht="13">
      <c r="A600" s="70">
        <f ca="1">IFERROR(__xludf.DUMMYFUNCTION("""COMPUTED_VALUE"""),6)</f>
        <v>6</v>
      </c>
      <c r="B600" s="71" t="str">
        <f ca="1">IFERROR(__xludf.DUMMYFUNCTION("""COMPUTED_VALUE"""),"I.E. LAS VILLAS- BARON DEL SOL")</f>
        <v>I.E. LAS VILLAS- BARON DEL SOL</v>
      </c>
      <c r="C600" s="70">
        <f ca="1">IFERROR(__xludf.DUMMYFUNCTION("""COMPUTED_VALUE"""),10)</f>
        <v>10</v>
      </c>
      <c r="D600" s="70">
        <f ca="1">IFERROR(__xludf.DUMMYFUNCTION("""COMPUTED_VALUE"""),0)</f>
        <v>0</v>
      </c>
      <c r="E600" s="70">
        <f ca="1">IFERROR(__xludf.DUMMYFUNCTION("""COMPUTED_VALUE"""),248)</f>
        <v>248</v>
      </c>
      <c r="F600" s="70">
        <f ca="1">IFERROR(__xludf.DUMMYFUNCTION("""COMPUTED_VALUE"""),98)</f>
        <v>98</v>
      </c>
      <c r="G600" s="70">
        <f ca="1">IFERROR(__xludf.DUMMYFUNCTION("""COMPUTED_VALUE"""),100)</f>
        <v>100</v>
      </c>
      <c r="H600" s="70">
        <f ca="1">IFERROR(__xludf.DUMMYFUNCTION("""COMPUTED_VALUE"""),0)</f>
        <v>0</v>
      </c>
      <c r="I600" s="70">
        <f ca="1">IFERROR(__xludf.DUMMYFUNCTION("""COMPUTED_VALUE"""),16)</f>
        <v>16</v>
      </c>
      <c r="J600" s="70">
        <f ca="1">IFERROR(__xludf.DUMMYFUNCTION("""COMPUTED_VALUE"""),248)</f>
        <v>248</v>
      </c>
      <c r="K600" s="70">
        <f ca="1">IFERROR(__xludf.DUMMYFUNCTION("""COMPUTED_VALUE"""),20)</f>
        <v>20</v>
      </c>
      <c r="L600" s="70">
        <f ca="1">IFERROR(__xludf.DUMMYFUNCTION("""COMPUTED_VALUE"""),8)</f>
        <v>8</v>
      </c>
      <c r="M600" s="70">
        <f ca="1">IFERROR(__xludf.DUMMYFUNCTION("""COMPUTED_VALUE"""),6)</f>
        <v>6</v>
      </c>
      <c r="N600" s="72"/>
      <c r="O600" s="72"/>
      <c r="P600" s="72"/>
      <c r="Q600" s="72"/>
      <c r="R600" s="72"/>
      <c r="S600" s="72"/>
      <c r="T600" s="72"/>
      <c r="U600" s="72"/>
      <c r="V600" s="72"/>
      <c r="W600" s="72"/>
      <c r="X600" s="72"/>
      <c r="Y600" s="72"/>
      <c r="Z600" s="72"/>
    </row>
    <row r="601" spans="1:26" ht="13">
      <c r="A601" s="70">
        <f ca="1">IFERROR(__xludf.DUMMYFUNCTION("""COMPUTED_VALUE"""),6)</f>
        <v>6</v>
      </c>
      <c r="B601" s="71" t="str">
        <f ca="1">IFERROR(__xludf.DUMMYFUNCTION("""COMPUTED_VALUE"""),"I.E. LAS VILLAS- BARON DEL SOL")</f>
        <v>I.E. LAS VILLAS- BARON DEL SOL</v>
      </c>
      <c r="C601" s="70">
        <f ca="1">IFERROR(__xludf.DUMMYFUNCTION("""COMPUTED_VALUE"""),11)</f>
        <v>11</v>
      </c>
      <c r="D601" s="70">
        <f ca="1">IFERROR(__xludf.DUMMYFUNCTION("""COMPUTED_VALUE"""),0)</f>
        <v>0</v>
      </c>
      <c r="E601" s="70">
        <f ca="1">IFERROR(__xludf.DUMMYFUNCTION("""COMPUTED_VALUE"""),237)</f>
        <v>237</v>
      </c>
      <c r="F601" s="70">
        <f ca="1">IFERROR(__xludf.DUMMYFUNCTION("""COMPUTED_VALUE"""),85)</f>
        <v>85</v>
      </c>
      <c r="G601" s="70">
        <f ca="1">IFERROR(__xludf.DUMMYFUNCTION("""COMPUTED_VALUE"""),105)</f>
        <v>105</v>
      </c>
      <c r="H601" s="70">
        <f ca="1">IFERROR(__xludf.DUMMYFUNCTION("""COMPUTED_VALUE"""),0)</f>
        <v>0</v>
      </c>
      <c r="I601" s="70">
        <f ca="1">IFERROR(__xludf.DUMMYFUNCTION("""COMPUTED_VALUE"""),12)</f>
        <v>12</v>
      </c>
      <c r="J601" s="70">
        <f ca="1">IFERROR(__xludf.DUMMYFUNCTION("""COMPUTED_VALUE"""),237)</f>
        <v>237</v>
      </c>
      <c r="K601" s="70">
        <f ca="1">IFERROR(__xludf.DUMMYFUNCTION("""COMPUTED_VALUE"""),26)</f>
        <v>26</v>
      </c>
      <c r="L601" s="70">
        <f ca="1">IFERROR(__xludf.DUMMYFUNCTION("""COMPUTED_VALUE"""),6)</f>
        <v>6</v>
      </c>
      <c r="M601" s="70">
        <f ca="1">IFERROR(__xludf.DUMMYFUNCTION("""COMPUTED_VALUE"""),3)</f>
        <v>3</v>
      </c>
      <c r="N601" s="72"/>
      <c r="O601" s="72"/>
      <c r="P601" s="72"/>
      <c r="Q601" s="72"/>
      <c r="R601" s="72"/>
      <c r="S601" s="72"/>
      <c r="T601" s="72"/>
      <c r="U601" s="72"/>
      <c r="V601" s="72"/>
      <c r="W601" s="72"/>
      <c r="X601" s="72"/>
      <c r="Y601" s="72"/>
      <c r="Z601" s="72"/>
    </row>
    <row r="602" spans="1:26" ht="13">
      <c r="A602" s="70">
        <f ca="1">IFERROR(__xludf.DUMMYFUNCTION("""COMPUTED_VALUE"""),6)</f>
        <v>6</v>
      </c>
      <c r="B602" s="71" t="str">
        <f ca="1">IFERROR(__xludf.DUMMYFUNCTION("""COMPUTED_VALUE"""),"I.E. LAS VILLAS- BARON DEL SOL")</f>
        <v>I.E. LAS VILLAS- BARON DEL SOL</v>
      </c>
      <c r="C602" s="70">
        <f ca="1">IFERROR(__xludf.DUMMYFUNCTION("""COMPUTED_VALUE"""),12)</f>
        <v>12</v>
      </c>
      <c r="D602" s="70">
        <f ca="1">IFERROR(__xludf.DUMMYFUNCTION("""COMPUTED_VALUE"""),0)</f>
        <v>0</v>
      </c>
      <c r="E602" s="70">
        <f ca="1">IFERROR(__xludf.DUMMYFUNCTION("""COMPUTED_VALUE"""),214)</f>
        <v>214</v>
      </c>
      <c r="F602" s="70">
        <f ca="1">IFERROR(__xludf.DUMMYFUNCTION("""COMPUTED_VALUE"""),61)</f>
        <v>61</v>
      </c>
      <c r="G602" s="70">
        <f ca="1">IFERROR(__xludf.DUMMYFUNCTION("""COMPUTED_VALUE"""),108)</f>
        <v>108</v>
      </c>
      <c r="H602" s="70">
        <f ca="1">IFERROR(__xludf.DUMMYFUNCTION("""COMPUTED_VALUE"""),0)</f>
        <v>0</v>
      </c>
      <c r="I602" s="70">
        <f ca="1">IFERROR(__xludf.DUMMYFUNCTION("""COMPUTED_VALUE"""),4)</f>
        <v>4</v>
      </c>
      <c r="J602" s="70">
        <f ca="1">IFERROR(__xludf.DUMMYFUNCTION("""COMPUTED_VALUE"""),214)</f>
        <v>214</v>
      </c>
      <c r="K602" s="70">
        <f ca="1">IFERROR(__xludf.DUMMYFUNCTION("""COMPUTED_VALUE"""),19)</f>
        <v>19</v>
      </c>
      <c r="L602" s="70">
        <f ca="1">IFERROR(__xludf.DUMMYFUNCTION("""COMPUTED_VALUE"""),7)</f>
        <v>7</v>
      </c>
      <c r="M602" s="70">
        <f ca="1">IFERROR(__xludf.DUMMYFUNCTION("""COMPUTED_VALUE"""),15)</f>
        <v>15</v>
      </c>
      <c r="N602" s="72"/>
      <c r="O602" s="72"/>
      <c r="P602" s="72"/>
      <c r="Q602" s="72"/>
      <c r="R602" s="72"/>
      <c r="S602" s="72"/>
      <c r="T602" s="72"/>
      <c r="U602" s="72"/>
      <c r="V602" s="72"/>
      <c r="W602" s="72"/>
      <c r="X602" s="72"/>
      <c r="Y602" s="72"/>
      <c r="Z602" s="72"/>
    </row>
    <row r="603" spans="1:26" ht="13">
      <c r="A603" s="70">
        <f ca="1">IFERROR(__xludf.DUMMYFUNCTION("""COMPUTED_VALUE"""),6)</f>
        <v>6</v>
      </c>
      <c r="B603" s="71" t="str">
        <f ca="1">IFERROR(__xludf.DUMMYFUNCTION("""COMPUTED_VALUE"""),"I.E. LAS VILLAS- BARON DEL SOL")</f>
        <v>I.E. LAS VILLAS- BARON DEL SOL</v>
      </c>
      <c r="C603" s="70">
        <f ca="1">IFERROR(__xludf.DUMMYFUNCTION("""COMPUTED_VALUE"""),13)</f>
        <v>13</v>
      </c>
      <c r="D603" s="70">
        <f ca="1">IFERROR(__xludf.DUMMYFUNCTION("""COMPUTED_VALUE"""),0)</f>
        <v>0</v>
      </c>
      <c r="E603" s="70">
        <f ca="1">IFERROR(__xludf.DUMMYFUNCTION("""COMPUTED_VALUE"""),257)</f>
        <v>257</v>
      </c>
      <c r="F603" s="70">
        <f ca="1">IFERROR(__xludf.DUMMYFUNCTION("""COMPUTED_VALUE"""),88)</f>
        <v>88</v>
      </c>
      <c r="G603" s="70">
        <f ca="1">IFERROR(__xludf.DUMMYFUNCTION("""COMPUTED_VALUE"""),115)</f>
        <v>115</v>
      </c>
      <c r="H603" s="70">
        <f ca="1">IFERROR(__xludf.DUMMYFUNCTION("""COMPUTED_VALUE"""),1)</f>
        <v>1</v>
      </c>
      <c r="I603" s="70">
        <f ca="1">IFERROR(__xludf.DUMMYFUNCTION("""COMPUTED_VALUE"""),12)</f>
        <v>12</v>
      </c>
      <c r="J603" s="70">
        <f ca="1">IFERROR(__xludf.DUMMYFUNCTION("""COMPUTED_VALUE"""),257)</f>
        <v>257</v>
      </c>
      <c r="K603" s="70">
        <f ca="1">IFERROR(__xludf.DUMMYFUNCTION("""COMPUTED_VALUE"""),19)</f>
        <v>19</v>
      </c>
      <c r="L603" s="70">
        <f ca="1">IFERROR(__xludf.DUMMYFUNCTION("""COMPUTED_VALUE"""),7)</f>
        <v>7</v>
      </c>
      <c r="M603" s="70">
        <f ca="1">IFERROR(__xludf.DUMMYFUNCTION("""COMPUTED_VALUE"""),15)</f>
        <v>15</v>
      </c>
      <c r="N603" s="72"/>
      <c r="O603" s="72"/>
      <c r="P603" s="72"/>
      <c r="Q603" s="72"/>
      <c r="R603" s="72"/>
      <c r="S603" s="72"/>
      <c r="T603" s="72"/>
      <c r="U603" s="72"/>
      <c r="V603" s="72"/>
      <c r="W603" s="72"/>
      <c r="X603" s="72"/>
      <c r="Y603" s="72"/>
      <c r="Z603" s="72"/>
    </row>
    <row r="604" spans="1:26" ht="13">
      <c r="A604" s="70">
        <f ca="1">IFERROR(__xludf.DUMMYFUNCTION("""COMPUTED_VALUE"""),6)</f>
        <v>6</v>
      </c>
      <c r="B604" s="71" t="str">
        <f ca="1">IFERROR(__xludf.DUMMYFUNCTION("""COMPUTED_VALUE"""),"I.E. LAS VILLAS- BARON DEL SOL")</f>
        <v>I.E. LAS VILLAS- BARON DEL SOL</v>
      </c>
      <c r="C604" s="70">
        <f ca="1">IFERROR(__xludf.DUMMYFUNCTION("""COMPUTED_VALUE"""),14)</f>
        <v>14</v>
      </c>
      <c r="D604" s="70">
        <f ca="1">IFERROR(__xludf.DUMMYFUNCTION("""COMPUTED_VALUE"""),0)</f>
        <v>0</v>
      </c>
      <c r="E604" s="70">
        <f ca="1">IFERROR(__xludf.DUMMYFUNCTION("""COMPUTED_VALUE"""),243)</f>
        <v>243</v>
      </c>
      <c r="F604" s="70">
        <f ca="1">IFERROR(__xludf.DUMMYFUNCTION("""COMPUTED_VALUE"""),87)</f>
        <v>87</v>
      </c>
      <c r="G604" s="70">
        <f ca="1">IFERROR(__xludf.DUMMYFUNCTION("""COMPUTED_VALUE"""),112)</f>
        <v>112</v>
      </c>
      <c r="H604" s="70">
        <f ca="1">IFERROR(__xludf.DUMMYFUNCTION("""COMPUTED_VALUE"""),0)</f>
        <v>0</v>
      </c>
      <c r="I604" s="70">
        <f ca="1">IFERROR(__xludf.DUMMYFUNCTION("""COMPUTED_VALUE"""),18)</f>
        <v>18</v>
      </c>
      <c r="J604" s="70">
        <f ca="1">IFERROR(__xludf.DUMMYFUNCTION("""COMPUTED_VALUE"""),243)</f>
        <v>243</v>
      </c>
      <c r="K604" s="70">
        <f ca="1">IFERROR(__xludf.DUMMYFUNCTION("""COMPUTED_VALUE"""),18)</f>
        <v>18</v>
      </c>
      <c r="L604" s="70">
        <f ca="1">IFERROR(__xludf.DUMMYFUNCTION("""COMPUTED_VALUE"""),7)</f>
        <v>7</v>
      </c>
      <c r="M604" s="70">
        <f ca="1">IFERROR(__xludf.DUMMYFUNCTION("""COMPUTED_VALUE"""),1)</f>
        <v>1</v>
      </c>
      <c r="N604" s="72"/>
      <c r="O604" s="72"/>
      <c r="P604" s="72"/>
      <c r="Q604" s="72"/>
      <c r="R604" s="72"/>
      <c r="S604" s="72"/>
      <c r="T604" s="72"/>
      <c r="U604" s="72"/>
      <c r="V604" s="72"/>
      <c r="W604" s="72"/>
      <c r="X604" s="72"/>
      <c r="Y604" s="72"/>
      <c r="Z604" s="72"/>
    </row>
    <row r="605" spans="1:26" ht="13">
      <c r="A605" s="70">
        <f ca="1">IFERROR(__xludf.DUMMYFUNCTION("""COMPUTED_VALUE"""),6)</f>
        <v>6</v>
      </c>
      <c r="B605" s="71" t="str">
        <f ca="1">IFERROR(__xludf.DUMMYFUNCTION("""COMPUTED_VALUE"""),"I.E. LAS VILLAS- BARON DEL SOL")</f>
        <v>I.E. LAS VILLAS- BARON DEL SOL</v>
      </c>
      <c r="C605" s="70">
        <f ca="1">IFERROR(__xludf.DUMMYFUNCTION("""COMPUTED_VALUE"""),15)</f>
        <v>15</v>
      </c>
      <c r="D605" s="70">
        <f ca="1">IFERROR(__xludf.DUMMYFUNCTION("""COMPUTED_VALUE"""),0)</f>
        <v>0</v>
      </c>
      <c r="E605" s="70">
        <f ca="1">IFERROR(__xludf.DUMMYFUNCTION("""COMPUTED_VALUE"""),258)</f>
        <v>258</v>
      </c>
      <c r="F605" s="70">
        <f ca="1">IFERROR(__xludf.DUMMYFUNCTION("""COMPUTED_VALUE"""),92)</f>
        <v>92</v>
      </c>
      <c r="G605" s="70">
        <f ca="1">IFERROR(__xludf.DUMMYFUNCTION("""COMPUTED_VALUE"""),114)</f>
        <v>114</v>
      </c>
      <c r="H605" s="70">
        <f ca="1">IFERROR(__xludf.DUMMYFUNCTION("""COMPUTED_VALUE"""),1)</f>
        <v>1</v>
      </c>
      <c r="I605" s="70">
        <f ca="1">IFERROR(__xludf.DUMMYFUNCTION("""COMPUTED_VALUE"""),9)</f>
        <v>9</v>
      </c>
      <c r="J605" s="70">
        <f ca="1">IFERROR(__xludf.DUMMYFUNCTION("""COMPUTED_VALUE"""),258)</f>
        <v>258</v>
      </c>
      <c r="K605" s="70">
        <f ca="1">IFERROR(__xludf.DUMMYFUNCTION("""COMPUTED_VALUE"""),22)</f>
        <v>22</v>
      </c>
      <c r="L605" s="70">
        <f ca="1">IFERROR(__xludf.DUMMYFUNCTION("""COMPUTED_VALUE"""),15)</f>
        <v>15</v>
      </c>
      <c r="M605" s="70">
        <f ca="1">IFERROR(__xludf.DUMMYFUNCTION("""COMPUTED_VALUE"""),5)</f>
        <v>5</v>
      </c>
      <c r="N605" s="72"/>
      <c r="O605" s="72"/>
      <c r="P605" s="72"/>
      <c r="Q605" s="72"/>
      <c r="R605" s="72"/>
      <c r="S605" s="72"/>
      <c r="T605" s="72"/>
      <c r="U605" s="72"/>
      <c r="V605" s="72"/>
      <c r="W605" s="72"/>
      <c r="X605" s="72"/>
      <c r="Y605" s="72"/>
      <c r="Z605" s="72"/>
    </row>
    <row r="606" spans="1:26" ht="13">
      <c r="A606" s="70">
        <f ca="1">IFERROR(__xludf.DUMMYFUNCTION("""COMPUTED_VALUE"""),6)</f>
        <v>6</v>
      </c>
      <c r="B606" s="71" t="str">
        <f ca="1">IFERROR(__xludf.DUMMYFUNCTION("""COMPUTED_VALUE"""),"I.E. LAS VILLAS- BARON DEL SOL")</f>
        <v>I.E. LAS VILLAS- BARON DEL SOL</v>
      </c>
      <c r="C606" s="70">
        <f ca="1">IFERROR(__xludf.DUMMYFUNCTION("""COMPUTED_VALUE"""),16)</f>
        <v>16</v>
      </c>
      <c r="D606" s="70">
        <f ca="1">IFERROR(__xludf.DUMMYFUNCTION("""COMPUTED_VALUE"""),0)</f>
        <v>0</v>
      </c>
      <c r="E606" s="70">
        <f ca="1">IFERROR(__xludf.DUMMYFUNCTION("""COMPUTED_VALUE"""),251)</f>
        <v>251</v>
      </c>
      <c r="F606" s="70">
        <f ca="1">IFERROR(__xludf.DUMMYFUNCTION("""COMPUTED_VALUE"""),66)</f>
        <v>66</v>
      </c>
      <c r="G606" s="70">
        <f ca="1">IFERROR(__xludf.DUMMYFUNCTION("""COMPUTED_VALUE"""),100)</f>
        <v>100</v>
      </c>
      <c r="H606" s="70">
        <f ca="1">IFERROR(__xludf.DUMMYFUNCTION("""COMPUTED_VALUE"""),2)</f>
        <v>2</v>
      </c>
      <c r="I606" s="70">
        <f ca="1">IFERROR(__xludf.DUMMYFUNCTION("""COMPUTED_VALUE"""),21)</f>
        <v>21</v>
      </c>
      <c r="J606" s="70">
        <f ca="1">IFERROR(__xludf.DUMMYFUNCTION("""COMPUTED_VALUE"""),251)</f>
        <v>251</v>
      </c>
      <c r="K606" s="70">
        <f ca="1">IFERROR(__xludf.DUMMYFUNCTION("""COMPUTED_VALUE"""),39)</f>
        <v>39</v>
      </c>
      <c r="L606" s="70">
        <f ca="1">IFERROR(__xludf.DUMMYFUNCTION("""COMPUTED_VALUE"""),13)</f>
        <v>13</v>
      </c>
      <c r="M606" s="70">
        <f ca="1">IFERROR(__xludf.DUMMYFUNCTION("""COMPUTED_VALUE"""),10)</f>
        <v>10</v>
      </c>
      <c r="N606" s="72"/>
      <c r="O606" s="72"/>
      <c r="P606" s="72"/>
      <c r="Q606" s="72"/>
      <c r="R606" s="72"/>
      <c r="S606" s="72"/>
      <c r="T606" s="72"/>
      <c r="U606" s="72"/>
      <c r="V606" s="72"/>
      <c r="W606" s="72"/>
      <c r="X606" s="72"/>
      <c r="Y606" s="72"/>
      <c r="Z606" s="72"/>
    </row>
    <row r="607" spans="1:26" ht="13">
      <c r="A607" s="70">
        <f ca="1">IFERROR(__xludf.DUMMYFUNCTION("""COMPUTED_VALUE"""),6)</f>
        <v>6</v>
      </c>
      <c r="B607" s="71" t="str">
        <f ca="1">IFERROR(__xludf.DUMMYFUNCTION("""COMPUTED_VALUE"""),"I.E. LAS VILLAS- BARON DEL SOL")</f>
        <v>I.E. LAS VILLAS- BARON DEL SOL</v>
      </c>
      <c r="C607" s="70">
        <f ca="1">IFERROR(__xludf.DUMMYFUNCTION("""COMPUTED_VALUE"""),17)</f>
        <v>17</v>
      </c>
      <c r="D607" s="70">
        <f ca="1">IFERROR(__xludf.DUMMYFUNCTION("""COMPUTED_VALUE"""),0)</f>
        <v>0</v>
      </c>
      <c r="E607" s="70">
        <f ca="1">IFERROR(__xludf.DUMMYFUNCTION("""COMPUTED_VALUE"""),229)</f>
        <v>229</v>
      </c>
      <c r="F607" s="70">
        <f ca="1">IFERROR(__xludf.DUMMYFUNCTION("""COMPUTED_VALUE"""),72)</f>
        <v>72</v>
      </c>
      <c r="G607" s="70">
        <f ca="1">IFERROR(__xludf.DUMMYFUNCTION("""COMPUTED_VALUE"""),97)</f>
        <v>97</v>
      </c>
      <c r="H607" s="70">
        <f ca="1">IFERROR(__xludf.DUMMYFUNCTION("""COMPUTED_VALUE"""),0)</f>
        <v>0</v>
      </c>
      <c r="I607" s="70">
        <f ca="1">IFERROR(__xludf.DUMMYFUNCTION("""COMPUTED_VALUE"""),21)</f>
        <v>21</v>
      </c>
      <c r="J607" s="70">
        <f ca="1">IFERROR(__xludf.DUMMYFUNCTION("""COMPUTED_VALUE"""),229)</f>
        <v>229</v>
      </c>
      <c r="K607" s="70">
        <f ca="1">IFERROR(__xludf.DUMMYFUNCTION("""COMPUTED_VALUE"""),18)</f>
        <v>18</v>
      </c>
      <c r="L607" s="70">
        <f ca="1">IFERROR(__xludf.DUMMYFUNCTION("""COMPUTED_VALUE"""),13)</f>
        <v>13</v>
      </c>
      <c r="M607" s="70">
        <f ca="1">IFERROR(__xludf.DUMMYFUNCTION("""COMPUTED_VALUE"""),8)</f>
        <v>8</v>
      </c>
      <c r="N607" s="72"/>
      <c r="O607" s="72"/>
      <c r="P607" s="72"/>
      <c r="Q607" s="72"/>
      <c r="R607" s="72"/>
      <c r="S607" s="72"/>
      <c r="T607" s="72"/>
      <c r="U607" s="72"/>
      <c r="V607" s="72"/>
      <c r="W607" s="72"/>
      <c r="X607" s="72"/>
      <c r="Y607" s="72"/>
      <c r="Z607" s="72"/>
    </row>
    <row r="608" spans="1:26" ht="13">
      <c r="A608" s="70">
        <f ca="1">IFERROR(__xludf.DUMMYFUNCTION("""COMPUTED_VALUE"""),6)</f>
        <v>6</v>
      </c>
      <c r="B608" s="71" t="str">
        <f ca="1">IFERROR(__xludf.DUMMYFUNCTION("""COMPUTED_VALUE"""),"I.E. LAS VILLAS- BARON DEL SOL")</f>
        <v>I.E. LAS VILLAS- BARON DEL SOL</v>
      </c>
      <c r="C608" s="70">
        <f ca="1">IFERROR(__xludf.DUMMYFUNCTION("""COMPUTED_VALUE"""),18)</f>
        <v>18</v>
      </c>
      <c r="D608" s="70">
        <f ca="1">IFERROR(__xludf.DUMMYFUNCTION("""COMPUTED_VALUE"""),0)</f>
        <v>0</v>
      </c>
      <c r="E608" s="70">
        <f ca="1">IFERROR(__xludf.DUMMYFUNCTION("""COMPUTED_VALUE"""),0)</f>
        <v>0</v>
      </c>
      <c r="F608" s="70">
        <f ca="1">IFERROR(__xludf.DUMMYFUNCTION("""COMPUTED_VALUE"""),107)</f>
        <v>107</v>
      </c>
      <c r="G608" s="70">
        <f ca="1">IFERROR(__xludf.DUMMYFUNCTION("""COMPUTED_VALUE"""),86)</f>
        <v>86</v>
      </c>
      <c r="H608" s="70">
        <f ca="1">IFERROR(__xludf.DUMMYFUNCTION("""COMPUTED_VALUE"""),1)</f>
        <v>1</v>
      </c>
      <c r="I608" s="70">
        <f ca="1">IFERROR(__xludf.DUMMYFUNCTION("""COMPUTED_VALUE"""),26)</f>
        <v>26</v>
      </c>
      <c r="J608" s="70">
        <f ca="1">IFERROR(__xludf.DUMMYFUNCTION("""COMPUTED_VALUE"""),0)</f>
        <v>0</v>
      </c>
      <c r="K608" s="70">
        <f ca="1">IFERROR(__xludf.DUMMYFUNCTION("""COMPUTED_VALUE"""),27)</f>
        <v>27</v>
      </c>
      <c r="L608" s="70">
        <f ca="1">IFERROR(__xludf.DUMMYFUNCTION("""COMPUTED_VALUE"""),8)</f>
        <v>8</v>
      </c>
      <c r="M608" s="70">
        <f ca="1">IFERROR(__xludf.DUMMYFUNCTION("""COMPUTED_VALUE"""),1)</f>
        <v>1</v>
      </c>
      <c r="N608" s="72"/>
      <c r="O608" s="72"/>
      <c r="P608" s="72"/>
      <c r="Q608" s="72"/>
      <c r="R608" s="72"/>
      <c r="S608" s="72"/>
      <c r="T608" s="72"/>
      <c r="U608" s="72"/>
      <c r="V608" s="72"/>
      <c r="W608" s="72"/>
      <c r="X608" s="72"/>
      <c r="Y608" s="72"/>
      <c r="Z608" s="72"/>
    </row>
    <row r="609" spans="1:26" ht="13">
      <c r="A609" s="70">
        <f ca="1">IFERROR(__xludf.DUMMYFUNCTION("""COMPUTED_VALUE"""),6)</f>
        <v>6</v>
      </c>
      <c r="B609" s="71" t="str">
        <f ca="1">IFERROR(__xludf.DUMMYFUNCTION("""COMPUTED_VALUE"""),"I.E. LAS VILLAS- BARON DEL SOL")</f>
        <v>I.E. LAS VILLAS- BARON DEL SOL</v>
      </c>
      <c r="C609" s="70">
        <f ca="1">IFERROR(__xludf.DUMMYFUNCTION("""COMPUTED_VALUE"""),19)</f>
        <v>19</v>
      </c>
      <c r="D609" s="70">
        <f ca="1">IFERROR(__xludf.DUMMYFUNCTION("""COMPUTED_VALUE"""),0)</f>
        <v>0</v>
      </c>
      <c r="E609" s="70">
        <f ca="1">IFERROR(__xludf.DUMMYFUNCTION("""COMPUTED_VALUE"""),242)</f>
        <v>242</v>
      </c>
      <c r="F609" s="70">
        <f ca="1">IFERROR(__xludf.DUMMYFUNCTION("""COMPUTED_VALUE"""),84)</f>
        <v>84</v>
      </c>
      <c r="G609" s="70">
        <f ca="1">IFERROR(__xludf.DUMMYFUNCTION("""COMPUTED_VALUE"""),95)</f>
        <v>95</v>
      </c>
      <c r="H609" s="70">
        <f ca="1">IFERROR(__xludf.DUMMYFUNCTION("""COMPUTED_VALUE"""),0)</f>
        <v>0</v>
      </c>
      <c r="I609" s="70">
        <f ca="1">IFERROR(__xludf.DUMMYFUNCTION("""COMPUTED_VALUE"""),22)</f>
        <v>22</v>
      </c>
      <c r="J609" s="70">
        <f ca="1">IFERROR(__xludf.DUMMYFUNCTION("""COMPUTED_VALUE"""),241)</f>
        <v>241</v>
      </c>
      <c r="K609" s="70">
        <f ca="1">IFERROR(__xludf.DUMMYFUNCTION("""COMPUTED_VALUE"""),34)</f>
        <v>34</v>
      </c>
      <c r="L609" s="70">
        <f ca="1">IFERROR(__xludf.DUMMYFUNCTION("""COMPUTED_VALUE"""),7)</f>
        <v>7</v>
      </c>
      <c r="M609" s="70">
        <f ca="1">IFERROR(__xludf.DUMMYFUNCTION("""COMPUTED_VALUE"""),0)</f>
        <v>0</v>
      </c>
      <c r="N609" s="72"/>
      <c r="O609" s="72"/>
      <c r="P609" s="72"/>
      <c r="Q609" s="72"/>
      <c r="R609" s="72"/>
      <c r="S609" s="72"/>
      <c r="T609" s="72"/>
      <c r="U609" s="72"/>
      <c r="V609" s="72"/>
      <c r="W609" s="72"/>
      <c r="X609" s="72"/>
      <c r="Y609" s="72"/>
      <c r="Z609" s="72"/>
    </row>
    <row r="610" spans="1:26" ht="13">
      <c r="A610" s="70">
        <f ca="1">IFERROR(__xludf.DUMMYFUNCTION("""COMPUTED_VALUE"""),6)</f>
        <v>6</v>
      </c>
      <c r="B610" s="71" t="str">
        <f ca="1">IFERROR(__xludf.DUMMYFUNCTION("""COMPUTED_VALUE"""),"I.E. LAS VILLAS- BARON DEL SOL")</f>
        <v>I.E. LAS VILLAS- BARON DEL SOL</v>
      </c>
      <c r="C610" s="70">
        <f ca="1">IFERROR(__xludf.DUMMYFUNCTION("""COMPUTED_VALUE"""),20)</f>
        <v>20</v>
      </c>
      <c r="D610" s="70">
        <f ca="1">IFERROR(__xludf.DUMMYFUNCTION("""COMPUTED_VALUE"""),0)</f>
        <v>0</v>
      </c>
      <c r="E610" s="70">
        <f ca="1">IFERROR(__xludf.DUMMYFUNCTION("""COMPUTED_VALUE"""),248)</f>
        <v>248</v>
      </c>
      <c r="F610" s="70">
        <f ca="1">IFERROR(__xludf.DUMMYFUNCTION("""COMPUTED_VALUE"""),93)</f>
        <v>93</v>
      </c>
      <c r="G610" s="70">
        <f ca="1">IFERROR(__xludf.DUMMYFUNCTION("""COMPUTED_VALUE"""),81)</f>
        <v>81</v>
      </c>
      <c r="H610" s="70">
        <f ca="1">IFERROR(__xludf.DUMMYFUNCTION("""COMPUTED_VALUE"""),0)</f>
        <v>0</v>
      </c>
      <c r="I610" s="70">
        <f ca="1">IFERROR(__xludf.DUMMYFUNCTION("""COMPUTED_VALUE"""),41)</f>
        <v>41</v>
      </c>
      <c r="J610" s="70">
        <f ca="1">IFERROR(__xludf.DUMMYFUNCTION("""COMPUTED_VALUE"""),248)</f>
        <v>248</v>
      </c>
      <c r="K610" s="70">
        <f ca="1">IFERROR(__xludf.DUMMYFUNCTION("""COMPUTED_VALUE"""),28)</f>
        <v>28</v>
      </c>
      <c r="L610" s="70">
        <f ca="1">IFERROR(__xludf.DUMMYFUNCTION("""COMPUTED_VALUE"""),4)</f>
        <v>4</v>
      </c>
      <c r="M610" s="70">
        <f ca="1">IFERROR(__xludf.DUMMYFUNCTION("""COMPUTED_VALUE"""),1)</f>
        <v>1</v>
      </c>
      <c r="N610" s="72"/>
      <c r="O610" s="72"/>
      <c r="P610" s="72"/>
      <c r="Q610" s="72"/>
      <c r="R610" s="72"/>
      <c r="S610" s="72"/>
      <c r="T610" s="72"/>
      <c r="U610" s="72"/>
      <c r="V610" s="72"/>
      <c r="W610" s="72"/>
      <c r="X610" s="72"/>
      <c r="Y610" s="72"/>
      <c r="Z610" s="72"/>
    </row>
    <row r="611" spans="1:26" ht="13">
      <c r="A611" s="70">
        <f ca="1">IFERROR(__xludf.DUMMYFUNCTION("""COMPUTED_VALUE"""),6)</f>
        <v>6</v>
      </c>
      <c r="B611" s="71" t="str">
        <f ca="1">IFERROR(__xludf.DUMMYFUNCTION("""COMPUTED_VALUE"""),"I.E. LAS VILLAS- BARON DEL SOL")</f>
        <v>I.E. LAS VILLAS- BARON DEL SOL</v>
      </c>
      <c r="C611" s="70">
        <f ca="1">IFERROR(__xludf.DUMMYFUNCTION("""COMPUTED_VALUE"""),21)</f>
        <v>21</v>
      </c>
      <c r="D611" s="70">
        <f ca="1">IFERROR(__xludf.DUMMYFUNCTION("""COMPUTED_VALUE"""),0)</f>
        <v>0</v>
      </c>
      <c r="E611" s="70">
        <f ca="1">IFERROR(__xludf.DUMMYFUNCTION("""COMPUTED_VALUE"""),224)</f>
        <v>224</v>
      </c>
      <c r="F611" s="70">
        <f ca="1">IFERROR(__xludf.DUMMYFUNCTION("""COMPUTED_VALUE"""),91)</f>
        <v>91</v>
      </c>
      <c r="G611" s="70">
        <f ca="1">IFERROR(__xludf.DUMMYFUNCTION("""COMPUTED_VALUE"""),80)</f>
        <v>80</v>
      </c>
      <c r="H611" s="70">
        <f ca="1">IFERROR(__xludf.DUMMYFUNCTION("""COMPUTED_VALUE"""),0)</f>
        <v>0</v>
      </c>
      <c r="I611" s="70">
        <f ca="1">IFERROR(__xludf.DUMMYFUNCTION("""COMPUTED_VALUE"""),22)</f>
        <v>22</v>
      </c>
      <c r="J611" s="70">
        <f ca="1">IFERROR(__xludf.DUMMYFUNCTION("""COMPUTED_VALUE"""),225)</f>
        <v>225</v>
      </c>
      <c r="K611" s="70">
        <f ca="1">IFERROR(__xludf.DUMMYFUNCTION("""COMPUTED_VALUE"""),23)</f>
        <v>23</v>
      </c>
      <c r="L611" s="70">
        <f ca="1">IFERROR(__xludf.DUMMYFUNCTION("""COMPUTED_VALUE"""),6)</f>
        <v>6</v>
      </c>
      <c r="M611" s="70">
        <f ca="1">IFERROR(__xludf.DUMMYFUNCTION("""COMPUTED_VALUE"""),2)</f>
        <v>2</v>
      </c>
      <c r="N611" s="72"/>
      <c r="O611" s="72"/>
      <c r="P611" s="72"/>
      <c r="Q611" s="72"/>
      <c r="R611" s="72"/>
      <c r="S611" s="72"/>
      <c r="T611" s="72"/>
      <c r="U611" s="72"/>
      <c r="V611" s="72"/>
      <c r="W611" s="72"/>
      <c r="X611" s="72"/>
      <c r="Y611" s="72"/>
      <c r="Z611" s="72"/>
    </row>
    <row r="612" spans="1:26" ht="13">
      <c r="A612" s="70">
        <f ca="1">IFERROR(__xludf.DUMMYFUNCTION("""COMPUTED_VALUE"""),6)</f>
        <v>6</v>
      </c>
      <c r="B612" s="71" t="str">
        <f ca="1">IFERROR(__xludf.DUMMYFUNCTION("""COMPUTED_VALUE"""),"I.E. LAS VILLAS- BARON DEL SOL")</f>
        <v>I.E. LAS VILLAS- BARON DEL SOL</v>
      </c>
      <c r="C612" s="70">
        <f ca="1">IFERROR(__xludf.DUMMYFUNCTION("""COMPUTED_VALUE"""),22)</f>
        <v>22</v>
      </c>
      <c r="D612" s="70">
        <f ca="1">IFERROR(__xludf.DUMMYFUNCTION("""COMPUTED_VALUE"""),0)</f>
        <v>0</v>
      </c>
      <c r="E612" s="70">
        <f ca="1">IFERROR(__xludf.DUMMYFUNCTION("""COMPUTED_VALUE"""),0)</f>
        <v>0</v>
      </c>
      <c r="F612" s="70">
        <f ca="1">IFERROR(__xludf.DUMMYFUNCTION("""COMPUTED_VALUE"""),55)</f>
        <v>55</v>
      </c>
      <c r="G612" s="70">
        <f ca="1">IFERROR(__xludf.DUMMYFUNCTION("""COMPUTED_VALUE"""),56)</f>
        <v>56</v>
      </c>
      <c r="H612" s="70">
        <f ca="1">IFERROR(__xludf.DUMMYFUNCTION("""COMPUTED_VALUE"""),0)</f>
        <v>0</v>
      </c>
      <c r="I612" s="70">
        <f ca="1">IFERROR(__xludf.DUMMYFUNCTION("""COMPUTED_VALUE"""),23)</f>
        <v>23</v>
      </c>
      <c r="J612" s="70">
        <f ca="1">IFERROR(__xludf.DUMMYFUNCTION("""COMPUTED_VALUE"""),159)</f>
        <v>159</v>
      </c>
      <c r="K612" s="70">
        <f ca="1">IFERROR(__xludf.DUMMYFUNCTION("""COMPUTED_VALUE"""),16)</f>
        <v>16</v>
      </c>
      <c r="L612" s="70">
        <f ca="1">IFERROR(__xludf.DUMMYFUNCTION("""COMPUTED_VALUE"""),8)</f>
        <v>8</v>
      </c>
      <c r="M612" s="70">
        <f ca="1">IFERROR(__xludf.DUMMYFUNCTION("""COMPUTED_VALUE"""),1)</f>
        <v>1</v>
      </c>
      <c r="N612" s="72"/>
      <c r="O612" s="72"/>
      <c r="P612" s="72"/>
      <c r="Q612" s="72"/>
      <c r="R612" s="72"/>
      <c r="S612" s="72"/>
      <c r="T612" s="72"/>
      <c r="U612" s="72"/>
      <c r="V612" s="72"/>
      <c r="W612" s="72"/>
      <c r="X612" s="72"/>
      <c r="Y612" s="72"/>
      <c r="Z612" s="72"/>
    </row>
    <row r="613" spans="1:26" ht="13">
      <c r="A613" s="70">
        <f ca="1">IFERROR(__xludf.DUMMYFUNCTION("""COMPUTED_VALUE"""),6)</f>
        <v>6</v>
      </c>
      <c r="B613" s="71" t="str">
        <f ca="1">IFERROR(__xludf.DUMMYFUNCTION("""COMPUTED_VALUE"""),"I.E. LAS VILLAS- BARON DEL SOL")</f>
        <v>I.E. LAS VILLAS- BARON DEL SOL</v>
      </c>
      <c r="C613" s="70">
        <f ca="1">IFERROR(__xludf.DUMMYFUNCTION("""COMPUTED_VALUE"""),23)</f>
        <v>23</v>
      </c>
      <c r="D613" s="70">
        <f ca="1">IFERROR(__xludf.DUMMYFUNCTION("""COMPUTED_VALUE"""),0)</f>
        <v>0</v>
      </c>
      <c r="E613" s="70">
        <f ca="1">IFERROR(__xludf.DUMMYFUNCTION("""COMPUTED_VALUE"""),112)</f>
        <v>112</v>
      </c>
      <c r="F613" s="70">
        <f ca="1">IFERROR(__xludf.DUMMYFUNCTION("""COMPUTED_VALUE"""),36)</f>
        <v>36</v>
      </c>
      <c r="G613" s="70">
        <f ca="1">IFERROR(__xludf.DUMMYFUNCTION("""COMPUTED_VALUE"""),51)</f>
        <v>51</v>
      </c>
      <c r="H613" s="70">
        <f ca="1">IFERROR(__xludf.DUMMYFUNCTION("""COMPUTED_VALUE"""),1)</f>
        <v>1</v>
      </c>
      <c r="I613" s="70">
        <f ca="1">IFERROR(__xludf.DUMMYFUNCTION("""COMPUTED_VALUE"""),7)</f>
        <v>7</v>
      </c>
      <c r="J613" s="70">
        <f ca="1">IFERROR(__xludf.DUMMYFUNCTION("""COMPUTED_VALUE"""),112)</f>
        <v>112</v>
      </c>
      <c r="K613" s="70">
        <f ca="1">IFERROR(__xludf.DUMMYFUNCTION("""COMPUTED_VALUE"""),12)</f>
        <v>12</v>
      </c>
      <c r="L613" s="70">
        <f ca="1">IFERROR(__xludf.DUMMYFUNCTION("""COMPUTED_VALUE"""),4)</f>
        <v>4</v>
      </c>
      <c r="M613" s="70">
        <f ca="1">IFERROR(__xludf.DUMMYFUNCTION("""COMPUTED_VALUE"""),1)</f>
        <v>1</v>
      </c>
      <c r="N613" s="72"/>
      <c r="O613" s="72"/>
      <c r="P613" s="72"/>
      <c r="Q613" s="72"/>
      <c r="R613" s="72"/>
      <c r="S613" s="72"/>
      <c r="T613" s="72"/>
      <c r="U613" s="72"/>
      <c r="V613" s="72"/>
      <c r="W613" s="72"/>
      <c r="X613" s="72"/>
      <c r="Y613" s="72"/>
      <c r="Z613" s="72"/>
    </row>
    <row r="614" spans="1:26" ht="13">
      <c r="A614" s="70">
        <f ca="1">IFERROR(__xludf.DUMMYFUNCTION("""COMPUTED_VALUE"""),6)</f>
        <v>6</v>
      </c>
      <c r="B614" s="71" t="str">
        <f ca="1">IFERROR(__xludf.DUMMYFUNCTION("""COMPUTED_VALUE"""),"I.E. LAS VILLAS - LIBERTADORES")</f>
        <v>I.E. LAS VILLAS - LIBERTADORES</v>
      </c>
      <c r="C614" s="70">
        <f ca="1">IFERROR(__xludf.DUMMYFUNCTION("""COMPUTED_VALUE"""),1)</f>
        <v>1</v>
      </c>
      <c r="D614" s="70">
        <f ca="1">IFERROR(__xludf.DUMMYFUNCTION("""COMPUTED_VALUE"""),0)</f>
        <v>0</v>
      </c>
      <c r="E614" s="70">
        <f ca="1">IFERROR(__xludf.DUMMYFUNCTION("""COMPUTED_VALUE"""),0)</f>
        <v>0</v>
      </c>
      <c r="F614" s="70">
        <f ca="1">IFERROR(__xludf.DUMMYFUNCTION("""COMPUTED_VALUE"""),76)</f>
        <v>76</v>
      </c>
      <c r="G614" s="70">
        <f ca="1">IFERROR(__xludf.DUMMYFUNCTION("""COMPUTED_VALUE"""),130)</f>
        <v>130</v>
      </c>
      <c r="H614" s="70">
        <f ca="1">IFERROR(__xludf.DUMMYFUNCTION("""COMPUTED_VALUE"""),0)</f>
        <v>0</v>
      </c>
      <c r="I614" s="70">
        <f ca="1">IFERROR(__xludf.DUMMYFUNCTION("""COMPUTED_VALUE"""),8)</f>
        <v>8</v>
      </c>
      <c r="J614" s="70">
        <f ca="1">IFERROR(__xludf.DUMMYFUNCTION("""COMPUTED_VALUE"""),243)</f>
        <v>243</v>
      </c>
      <c r="K614" s="70">
        <f ca="1">IFERROR(__xludf.DUMMYFUNCTION("""COMPUTED_VALUE"""),12)</f>
        <v>12</v>
      </c>
      <c r="L614" s="70">
        <f ca="1">IFERROR(__xludf.DUMMYFUNCTION("""COMPUTED_VALUE"""),6)</f>
        <v>6</v>
      </c>
      <c r="M614" s="70">
        <f ca="1">IFERROR(__xludf.DUMMYFUNCTION("""COMPUTED_VALUE"""),11)</f>
        <v>11</v>
      </c>
      <c r="N614" s="72"/>
      <c r="O614" s="72"/>
      <c r="P614" s="72"/>
      <c r="Q614" s="72"/>
      <c r="R614" s="72"/>
      <c r="S614" s="72"/>
      <c r="T614" s="72"/>
      <c r="U614" s="72"/>
      <c r="V614" s="72"/>
      <c r="W614" s="72"/>
      <c r="X614" s="72"/>
      <c r="Y614" s="72"/>
      <c r="Z614" s="72"/>
    </row>
    <row r="615" spans="1:26" ht="13">
      <c r="A615" s="70">
        <f ca="1">IFERROR(__xludf.DUMMYFUNCTION("""COMPUTED_VALUE"""),6)</f>
        <v>6</v>
      </c>
      <c r="B615" s="71" t="str">
        <f ca="1">IFERROR(__xludf.DUMMYFUNCTION("""COMPUTED_VALUE"""),"I.E. LAS VILLAS - LIBERTADORES")</f>
        <v>I.E. LAS VILLAS - LIBERTADORES</v>
      </c>
      <c r="C615" s="70">
        <f ca="1">IFERROR(__xludf.DUMMYFUNCTION("""COMPUTED_VALUE"""),2)</f>
        <v>2</v>
      </c>
      <c r="D615" s="70">
        <f ca="1">IFERROR(__xludf.DUMMYFUNCTION("""COMPUTED_VALUE"""),0)</f>
        <v>0</v>
      </c>
      <c r="E615" s="70">
        <f ca="1">IFERROR(__xludf.DUMMYFUNCTION("""COMPUTED_VALUE"""),0)</f>
        <v>0</v>
      </c>
      <c r="F615" s="70">
        <f ca="1">IFERROR(__xludf.DUMMYFUNCTION("""COMPUTED_VALUE"""),72)</f>
        <v>72</v>
      </c>
      <c r="G615" s="70">
        <f ca="1">IFERROR(__xludf.DUMMYFUNCTION("""COMPUTED_VALUE"""),127)</f>
        <v>127</v>
      </c>
      <c r="H615" s="70">
        <f ca="1">IFERROR(__xludf.DUMMYFUNCTION("""COMPUTED_VALUE"""),1)</f>
        <v>1</v>
      </c>
      <c r="I615" s="70">
        <f ca="1">IFERROR(__xludf.DUMMYFUNCTION("""COMPUTED_VALUE"""),7)</f>
        <v>7</v>
      </c>
      <c r="J615" s="70">
        <f ca="1">IFERROR(__xludf.DUMMYFUNCTION("""COMPUTED_VALUE"""),243)</f>
        <v>243</v>
      </c>
      <c r="K615" s="70">
        <f ca="1">IFERROR(__xludf.DUMMYFUNCTION("""COMPUTED_VALUE"""),17)</f>
        <v>17</v>
      </c>
      <c r="L615" s="70">
        <f ca="1">IFERROR(__xludf.DUMMYFUNCTION("""COMPUTED_VALUE"""),6)</f>
        <v>6</v>
      </c>
      <c r="M615" s="70">
        <f ca="1">IFERROR(__xludf.DUMMYFUNCTION("""COMPUTED_VALUE"""),13)</f>
        <v>13</v>
      </c>
      <c r="N615" s="72"/>
      <c r="O615" s="72"/>
      <c r="P615" s="72"/>
      <c r="Q615" s="72"/>
      <c r="R615" s="72"/>
      <c r="S615" s="72"/>
      <c r="T615" s="72"/>
      <c r="U615" s="72"/>
      <c r="V615" s="72"/>
      <c r="W615" s="72"/>
      <c r="X615" s="72"/>
      <c r="Y615" s="72"/>
      <c r="Z615" s="72"/>
    </row>
    <row r="616" spans="1:26" ht="13">
      <c r="A616" s="70">
        <f ca="1">IFERROR(__xludf.DUMMYFUNCTION("""COMPUTED_VALUE"""),6)</f>
        <v>6</v>
      </c>
      <c r="B616" s="71" t="str">
        <f ca="1">IFERROR(__xludf.DUMMYFUNCTION("""COMPUTED_VALUE"""),"I.E. LAS VILLAS - LIBERTADORES")</f>
        <v>I.E. LAS VILLAS - LIBERTADORES</v>
      </c>
      <c r="C616" s="70">
        <f ca="1">IFERROR(__xludf.DUMMYFUNCTION("""COMPUTED_VALUE"""),3)</f>
        <v>3</v>
      </c>
      <c r="D616" s="70">
        <f ca="1">IFERROR(__xludf.DUMMYFUNCTION("""COMPUTED_VALUE"""),0)</f>
        <v>0</v>
      </c>
      <c r="E616" s="70">
        <f ca="1">IFERROR(__xludf.DUMMYFUNCTION("""COMPUTED_VALUE"""),0)</f>
        <v>0</v>
      </c>
      <c r="F616" s="70">
        <f ca="1">IFERROR(__xludf.DUMMYFUNCTION("""COMPUTED_VALUE"""),77)</f>
        <v>77</v>
      </c>
      <c r="G616" s="70">
        <f ca="1">IFERROR(__xludf.DUMMYFUNCTION("""COMPUTED_VALUE"""),123)</f>
        <v>123</v>
      </c>
      <c r="H616" s="70">
        <f ca="1">IFERROR(__xludf.DUMMYFUNCTION("""COMPUTED_VALUE"""),3)</f>
        <v>3</v>
      </c>
      <c r="I616" s="70">
        <f ca="1">IFERROR(__xludf.DUMMYFUNCTION("""COMPUTED_VALUE"""),6)</f>
        <v>6</v>
      </c>
      <c r="J616" s="70">
        <f ca="1">IFERROR(__xludf.DUMMYFUNCTION("""COMPUTED_VALUE"""),247)</f>
        <v>247</v>
      </c>
      <c r="K616" s="70">
        <f ca="1">IFERROR(__xludf.DUMMYFUNCTION("""COMPUTED_VALUE"""),18)</f>
        <v>18</v>
      </c>
      <c r="L616" s="70">
        <f ca="1">IFERROR(__xludf.DUMMYFUNCTION("""COMPUTED_VALUE"""),6)</f>
        <v>6</v>
      </c>
      <c r="M616" s="70">
        <f ca="1">IFERROR(__xludf.DUMMYFUNCTION("""COMPUTED_VALUE"""),14)</f>
        <v>14</v>
      </c>
      <c r="N616" s="72"/>
      <c r="O616" s="72"/>
      <c r="P616" s="72"/>
      <c r="Q616" s="72"/>
      <c r="R616" s="72"/>
      <c r="S616" s="72"/>
      <c r="T616" s="72"/>
      <c r="U616" s="72"/>
      <c r="V616" s="72"/>
      <c r="W616" s="72"/>
      <c r="X616" s="72"/>
      <c r="Y616" s="72"/>
      <c r="Z616" s="72"/>
    </row>
    <row r="617" spans="1:26" ht="13">
      <c r="A617" s="70">
        <f ca="1">IFERROR(__xludf.DUMMYFUNCTION("""COMPUTED_VALUE"""),6)</f>
        <v>6</v>
      </c>
      <c r="B617" s="71" t="str">
        <f ca="1">IFERROR(__xludf.DUMMYFUNCTION("""COMPUTED_VALUE"""),"I.E. LAS VILLAS - LIBERTADORES")</f>
        <v>I.E. LAS VILLAS - LIBERTADORES</v>
      </c>
      <c r="C617" s="70">
        <f ca="1">IFERROR(__xludf.DUMMYFUNCTION("""COMPUTED_VALUE"""),4)</f>
        <v>4</v>
      </c>
      <c r="D617" s="70">
        <f ca="1">IFERROR(__xludf.DUMMYFUNCTION("""COMPUTED_VALUE"""),0)</f>
        <v>0</v>
      </c>
      <c r="E617" s="70">
        <f ca="1">IFERROR(__xludf.DUMMYFUNCTION("""COMPUTED_VALUE"""),0)</f>
        <v>0</v>
      </c>
      <c r="F617" s="70">
        <f ca="1">IFERROR(__xludf.DUMMYFUNCTION("""COMPUTED_VALUE"""),71)</f>
        <v>71</v>
      </c>
      <c r="G617" s="70">
        <f ca="1">IFERROR(__xludf.DUMMYFUNCTION("""COMPUTED_VALUE"""),95)</f>
        <v>95</v>
      </c>
      <c r="H617" s="70">
        <f ca="1">IFERROR(__xludf.DUMMYFUNCTION("""COMPUTED_VALUE"""),1)</f>
        <v>1</v>
      </c>
      <c r="I617" s="70">
        <f ca="1">IFERROR(__xludf.DUMMYFUNCTION("""COMPUTED_VALUE"""),8)</f>
        <v>8</v>
      </c>
      <c r="J617" s="70">
        <f ca="1">IFERROR(__xludf.DUMMYFUNCTION("""COMPUTED_VALUE"""),216)</f>
        <v>216</v>
      </c>
      <c r="K617" s="70">
        <f ca="1">IFERROR(__xludf.DUMMYFUNCTION("""COMPUTED_VALUE"""),23)</f>
        <v>23</v>
      </c>
      <c r="L617" s="70">
        <f ca="1">IFERROR(__xludf.DUMMYFUNCTION("""COMPUTED_VALUE"""),9)</f>
        <v>9</v>
      </c>
      <c r="M617" s="70">
        <f ca="1">IFERROR(__xludf.DUMMYFUNCTION("""COMPUTED_VALUE"""),9)</f>
        <v>9</v>
      </c>
      <c r="N617" s="72"/>
      <c r="O617" s="72"/>
      <c r="P617" s="72"/>
      <c r="Q617" s="72"/>
      <c r="R617" s="72"/>
      <c r="S617" s="72"/>
      <c r="T617" s="72"/>
      <c r="U617" s="72"/>
      <c r="V617" s="72"/>
      <c r="W617" s="72"/>
      <c r="X617" s="72"/>
      <c r="Y617" s="72"/>
      <c r="Z617" s="72"/>
    </row>
    <row r="618" spans="1:26" ht="13">
      <c r="A618" s="70">
        <f ca="1">IFERROR(__xludf.DUMMYFUNCTION("""COMPUTED_VALUE"""),6)</f>
        <v>6</v>
      </c>
      <c r="B618" s="71" t="str">
        <f ca="1">IFERROR(__xludf.DUMMYFUNCTION("""COMPUTED_VALUE"""),"I.E. LAS VILLAS - LIBERTADORES")</f>
        <v>I.E. LAS VILLAS - LIBERTADORES</v>
      </c>
      <c r="C618" s="70">
        <f ca="1">IFERROR(__xludf.DUMMYFUNCTION("""COMPUTED_VALUE"""),5)</f>
        <v>5</v>
      </c>
      <c r="D618" s="70">
        <f ca="1">IFERROR(__xludf.DUMMYFUNCTION("""COMPUTED_VALUE"""),0)</f>
        <v>0</v>
      </c>
      <c r="E618" s="70">
        <f ca="1">IFERROR(__xludf.DUMMYFUNCTION("""COMPUTED_VALUE"""),0)</f>
        <v>0</v>
      </c>
      <c r="F618" s="70">
        <f ca="1">IFERROR(__xludf.DUMMYFUNCTION("""COMPUTED_VALUE"""),68)</f>
        <v>68</v>
      </c>
      <c r="G618" s="70">
        <f ca="1">IFERROR(__xludf.DUMMYFUNCTION("""COMPUTED_VALUE"""),113)</f>
        <v>113</v>
      </c>
      <c r="H618" s="70">
        <f ca="1">IFERROR(__xludf.DUMMYFUNCTION("""COMPUTED_VALUE"""),1)</f>
        <v>1</v>
      </c>
      <c r="I618" s="70">
        <f ca="1">IFERROR(__xludf.DUMMYFUNCTION("""COMPUTED_VALUE"""),11)</f>
        <v>11</v>
      </c>
      <c r="J618" s="70">
        <f ca="1">IFERROR(__xludf.DUMMYFUNCTION("""COMPUTED_VALUE"""),226)</f>
        <v>226</v>
      </c>
      <c r="K618" s="70">
        <f ca="1">IFERROR(__xludf.DUMMYFUNCTION("""COMPUTED_VALUE"""),20)</f>
        <v>20</v>
      </c>
      <c r="L618" s="70">
        <f ca="1">IFERROR(__xludf.DUMMYFUNCTION("""COMPUTED_VALUE"""),8)</f>
        <v>8</v>
      </c>
      <c r="M618" s="70">
        <f ca="1">IFERROR(__xludf.DUMMYFUNCTION("""COMPUTED_VALUE"""),5)</f>
        <v>5</v>
      </c>
      <c r="N618" s="72"/>
      <c r="O618" s="72"/>
      <c r="P618" s="72"/>
      <c r="Q618" s="72"/>
      <c r="R618" s="72"/>
      <c r="S618" s="72"/>
      <c r="T618" s="72"/>
      <c r="U618" s="72"/>
      <c r="V618" s="72"/>
      <c r="W618" s="72"/>
      <c r="X618" s="72"/>
      <c r="Y618" s="72"/>
      <c r="Z618" s="72"/>
    </row>
    <row r="619" spans="1:26" ht="13">
      <c r="A619" s="70">
        <f ca="1">IFERROR(__xludf.DUMMYFUNCTION("""COMPUTED_VALUE"""),6)</f>
        <v>6</v>
      </c>
      <c r="B619" s="71" t="str">
        <f ca="1">IFERROR(__xludf.DUMMYFUNCTION("""COMPUTED_VALUE"""),"I.E. LAS VILLAS - LIBERTADORES")</f>
        <v>I.E. LAS VILLAS - LIBERTADORES</v>
      </c>
      <c r="C619" s="70">
        <f ca="1">IFERROR(__xludf.DUMMYFUNCTION("""COMPUTED_VALUE"""),6)</f>
        <v>6</v>
      </c>
      <c r="D619" s="70">
        <f ca="1">IFERROR(__xludf.DUMMYFUNCTION("""COMPUTED_VALUE"""),0)</f>
        <v>0</v>
      </c>
      <c r="E619" s="70">
        <f ca="1">IFERROR(__xludf.DUMMYFUNCTION("""COMPUTED_VALUE"""),0)</f>
        <v>0</v>
      </c>
      <c r="F619" s="70">
        <f ca="1">IFERROR(__xludf.DUMMYFUNCTION("""COMPUTED_VALUE"""),87)</f>
        <v>87</v>
      </c>
      <c r="G619" s="70">
        <f ca="1">IFERROR(__xludf.DUMMYFUNCTION("""COMPUTED_VALUE"""),93)</f>
        <v>93</v>
      </c>
      <c r="H619" s="70">
        <f ca="1">IFERROR(__xludf.DUMMYFUNCTION("""COMPUTED_VALUE"""),2)</f>
        <v>2</v>
      </c>
      <c r="I619" s="70">
        <f ca="1">IFERROR(__xludf.DUMMYFUNCTION("""COMPUTED_VALUE"""),0)</f>
        <v>0</v>
      </c>
      <c r="J619" s="70">
        <f ca="1">IFERROR(__xludf.DUMMYFUNCTION("""COMPUTED_VALUE"""),227)</f>
        <v>227</v>
      </c>
      <c r="K619" s="70">
        <f ca="1">IFERROR(__xludf.DUMMYFUNCTION("""COMPUTED_VALUE"""),18)</f>
        <v>18</v>
      </c>
      <c r="L619" s="70">
        <f ca="1">IFERROR(__xludf.DUMMYFUNCTION("""COMPUTED_VALUE"""),12)</f>
        <v>12</v>
      </c>
      <c r="M619" s="70">
        <f ca="1">IFERROR(__xludf.DUMMYFUNCTION("""COMPUTED_VALUE"""),3)</f>
        <v>3</v>
      </c>
      <c r="N619" s="72"/>
      <c r="O619" s="72"/>
      <c r="P619" s="72"/>
      <c r="Q619" s="72"/>
      <c r="R619" s="72"/>
      <c r="S619" s="72"/>
      <c r="T619" s="72"/>
      <c r="U619" s="72"/>
      <c r="V619" s="72"/>
      <c r="W619" s="72"/>
      <c r="X619" s="72"/>
      <c r="Y619" s="72"/>
      <c r="Z619" s="72"/>
    </row>
    <row r="620" spans="1:26" ht="13">
      <c r="A620" s="70">
        <f ca="1">IFERROR(__xludf.DUMMYFUNCTION("""COMPUTED_VALUE"""),6)</f>
        <v>6</v>
      </c>
      <c r="B620" s="71" t="str">
        <f ca="1">IFERROR(__xludf.DUMMYFUNCTION("""COMPUTED_VALUE"""),"I.E. LAS VILLAS - LIBERTADORES")</f>
        <v>I.E. LAS VILLAS - LIBERTADORES</v>
      </c>
      <c r="C620" s="70">
        <f ca="1">IFERROR(__xludf.DUMMYFUNCTION("""COMPUTED_VALUE"""),7)</f>
        <v>7</v>
      </c>
      <c r="D620" s="70">
        <f ca="1">IFERROR(__xludf.DUMMYFUNCTION("""COMPUTED_VALUE"""),0)</f>
        <v>0</v>
      </c>
      <c r="E620" s="70">
        <f ca="1">IFERROR(__xludf.DUMMYFUNCTION("""COMPUTED_VALUE"""),0)</f>
        <v>0</v>
      </c>
      <c r="F620" s="70">
        <f ca="1">IFERROR(__xludf.DUMMYFUNCTION("""COMPUTED_VALUE"""),65)</f>
        <v>65</v>
      </c>
      <c r="G620" s="70">
        <f ca="1">IFERROR(__xludf.DUMMYFUNCTION("""COMPUTED_VALUE"""),96)</f>
        <v>96</v>
      </c>
      <c r="H620" s="70">
        <f ca="1">IFERROR(__xludf.DUMMYFUNCTION("""COMPUTED_VALUE"""),1)</f>
        <v>1</v>
      </c>
      <c r="I620" s="70">
        <f ca="1">IFERROR(__xludf.DUMMYFUNCTION("""COMPUTED_VALUE"""),12)</f>
        <v>12</v>
      </c>
      <c r="J620" s="70">
        <f ca="1">IFERROR(__xludf.DUMMYFUNCTION("""COMPUTED_VALUE"""),204)</f>
        <v>204</v>
      </c>
      <c r="K620" s="70">
        <f ca="1">IFERROR(__xludf.DUMMYFUNCTION("""COMPUTED_VALUE"""),16)</f>
        <v>16</v>
      </c>
      <c r="L620" s="70">
        <f ca="1">IFERROR(__xludf.DUMMYFUNCTION("""COMPUTED_VALUE"""),7)</f>
        <v>7</v>
      </c>
      <c r="M620" s="70">
        <f ca="1">IFERROR(__xludf.DUMMYFUNCTION("""COMPUTED_VALUE"""),7)</f>
        <v>7</v>
      </c>
      <c r="N620" s="72"/>
      <c r="O620" s="72"/>
      <c r="P620" s="72"/>
      <c r="Q620" s="72"/>
      <c r="R620" s="72"/>
      <c r="S620" s="72"/>
      <c r="T620" s="72"/>
      <c r="U620" s="72"/>
      <c r="V620" s="72"/>
      <c r="W620" s="72"/>
      <c r="X620" s="72"/>
      <c r="Y620" s="72"/>
      <c r="Z620" s="72"/>
    </row>
    <row r="621" spans="1:26" ht="13">
      <c r="A621" s="70">
        <f ca="1">IFERROR(__xludf.DUMMYFUNCTION("""COMPUTED_VALUE"""),6)</f>
        <v>6</v>
      </c>
      <c r="B621" s="71" t="str">
        <f ca="1">IFERROR(__xludf.DUMMYFUNCTION("""COMPUTED_VALUE"""),"I.E. LAS VILLAS - LIBERTADORES")</f>
        <v>I.E. LAS VILLAS - LIBERTADORES</v>
      </c>
      <c r="C621" s="70">
        <f ca="1">IFERROR(__xludf.DUMMYFUNCTION("""COMPUTED_VALUE"""),8)</f>
        <v>8</v>
      </c>
      <c r="D621" s="70">
        <f ca="1">IFERROR(__xludf.DUMMYFUNCTION("""COMPUTED_VALUE"""),0)</f>
        <v>0</v>
      </c>
      <c r="E621" s="70">
        <f ca="1">IFERROR(__xludf.DUMMYFUNCTION("""COMPUTED_VALUE"""),0)</f>
        <v>0</v>
      </c>
      <c r="F621" s="70">
        <f ca="1">IFERROR(__xludf.DUMMYFUNCTION("""COMPUTED_VALUE"""),80)</f>
        <v>80</v>
      </c>
      <c r="G621" s="70">
        <f ca="1">IFERROR(__xludf.DUMMYFUNCTION("""COMPUTED_VALUE"""),105)</f>
        <v>105</v>
      </c>
      <c r="H621" s="70">
        <f ca="1">IFERROR(__xludf.DUMMYFUNCTION("""COMPUTED_VALUE"""),0)</f>
        <v>0</v>
      </c>
      <c r="I621" s="70">
        <f ca="1">IFERROR(__xludf.DUMMYFUNCTION("""COMPUTED_VALUE"""),13)</f>
        <v>13</v>
      </c>
      <c r="J621" s="70">
        <f ca="1">IFERROR(__xludf.DUMMYFUNCTION("""COMPUTED_VALUE"""),249)</f>
        <v>249</v>
      </c>
      <c r="K621" s="70">
        <f ca="1">IFERROR(__xludf.DUMMYFUNCTION("""COMPUTED_VALUE"""),24)</f>
        <v>24</v>
      </c>
      <c r="L621" s="70">
        <f ca="1">IFERROR(__xludf.DUMMYFUNCTION("""COMPUTED_VALUE"""),16)</f>
        <v>16</v>
      </c>
      <c r="M621" s="70">
        <f ca="1">IFERROR(__xludf.DUMMYFUNCTION("""COMPUTED_VALUE"""),11)</f>
        <v>11</v>
      </c>
      <c r="N621" s="72"/>
      <c r="O621" s="72"/>
      <c r="P621" s="72"/>
      <c r="Q621" s="72"/>
      <c r="R621" s="72"/>
      <c r="S621" s="72"/>
      <c r="T621" s="72"/>
      <c r="U621" s="72"/>
      <c r="V621" s="72"/>
      <c r="W621" s="72"/>
      <c r="X621" s="72"/>
      <c r="Y621" s="72"/>
      <c r="Z621" s="72"/>
    </row>
    <row r="622" spans="1:26" ht="13">
      <c r="A622" s="70">
        <f ca="1">IFERROR(__xludf.DUMMYFUNCTION("""COMPUTED_VALUE"""),6)</f>
        <v>6</v>
      </c>
      <c r="B622" s="71" t="str">
        <f ca="1">IFERROR(__xludf.DUMMYFUNCTION("""COMPUTED_VALUE"""),"I.E. LAS VILLAS - LIBERTADORES")</f>
        <v>I.E. LAS VILLAS - LIBERTADORES</v>
      </c>
      <c r="C622" s="70">
        <f ca="1">IFERROR(__xludf.DUMMYFUNCTION("""COMPUTED_VALUE"""),9)</f>
        <v>9</v>
      </c>
      <c r="D622" s="70">
        <f ca="1">IFERROR(__xludf.DUMMYFUNCTION("""COMPUTED_VALUE"""),0)</f>
        <v>0</v>
      </c>
      <c r="E622" s="70">
        <f ca="1">IFERROR(__xludf.DUMMYFUNCTION("""COMPUTED_VALUE"""),0)</f>
        <v>0</v>
      </c>
      <c r="F622" s="70">
        <f ca="1">IFERROR(__xludf.DUMMYFUNCTION("""COMPUTED_VALUE"""),69)</f>
        <v>69</v>
      </c>
      <c r="G622" s="70">
        <f ca="1">IFERROR(__xludf.DUMMYFUNCTION("""COMPUTED_VALUE"""),112)</f>
        <v>112</v>
      </c>
      <c r="H622" s="70">
        <f ca="1">IFERROR(__xludf.DUMMYFUNCTION("""COMPUTED_VALUE"""),0)</f>
        <v>0</v>
      </c>
      <c r="I622" s="70">
        <f ca="1">IFERROR(__xludf.DUMMYFUNCTION("""COMPUTED_VALUE"""),10)</f>
        <v>10</v>
      </c>
      <c r="J622" s="70">
        <f ca="1">IFERROR(__xludf.DUMMYFUNCTION("""COMPUTED_VALUE"""),223)</f>
        <v>223</v>
      </c>
      <c r="K622" s="70">
        <f ca="1">IFERROR(__xludf.DUMMYFUNCTION("""COMPUTED_VALUE"""),18)</f>
        <v>18</v>
      </c>
      <c r="L622" s="70">
        <f ca="1">IFERROR(__xludf.DUMMYFUNCTION("""COMPUTED_VALUE"""),10)</f>
        <v>10</v>
      </c>
      <c r="M622" s="70">
        <f ca="1">IFERROR(__xludf.DUMMYFUNCTION("""COMPUTED_VALUE"""),4)</f>
        <v>4</v>
      </c>
      <c r="N622" s="72"/>
      <c r="O622" s="72"/>
      <c r="P622" s="72"/>
      <c r="Q622" s="72"/>
      <c r="R622" s="72"/>
      <c r="S622" s="72"/>
      <c r="T622" s="72"/>
      <c r="U622" s="72"/>
      <c r="V622" s="72"/>
      <c r="W622" s="72"/>
      <c r="X622" s="72"/>
      <c r="Y622" s="72"/>
      <c r="Z622" s="72"/>
    </row>
    <row r="623" spans="1:26" ht="13">
      <c r="A623" s="70">
        <f ca="1">IFERROR(__xludf.DUMMYFUNCTION("""COMPUTED_VALUE"""),6)</f>
        <v>6</v>
      </c>
      <c r="B623" s="71" t="str">
        <f ca="1">IFERROR(__xludf.DUMMYFUNCTION("""COMPUTED_VALUE"""),"I.E. LAS VILLAS - LIBERTADORES")</f>
        <v>I.E. LAS VILLAS - LIBERTADORES</v>
      </c>
      <c r="C623" s="70">
        <f ca="1">IFERROR(__xludf.DUMMYFUNCTION("""COMPUTED_VALUE"""),10)</f>
        <v>10</v>
      </c>
      <c r="D623" s="70">
        <f ca="1">IFERROR(__xludf.DUMMYFUNCTION("""COMPUTED_VALUE"""),0)</f>
        <v>0</v>
      </c>
      <c r="E623" s="70">
        <f ca="1">IFERROR(__xludf.DUMMYFUNCTION("""COMPUTED_VALUE"""),0)</f>
        <v>0</v>
      </c>
      <c r="F623" s="70">
        <f ca="1">IFERROR(__xludf.DUMMYFUNCTION("""COMPUTED_VALUE"""),64)</f>
        <v>64</v>
      </c>
      <c r="G623" s="70">
        <f ca="1">IFERROR(__xludf.DUMMYFUNCTION("""COMPUTED_VALUE"""),91)</f>
        <v>91</v>
      </c>
      <c r="H623" s="70">
        <f ca="1">IFERROR(__xludf.DUMMYFUNCTION("""COMPUTED_VALUE"""),1)</f>
        <v>1</v>
      </c>
      <c r="I623" s="70">
        <f ca="1">IFERROR(__xludf.DUMMYFUNCTION("""COMPUTED_VALUE"""),8)</f>
        <v>8</v>
      </c>
      <c r="J623" s="70">
        <f ca="1">IFERROR(__xludf.DUMMYFUNCTION("""COMPUTED_VALUE"""),201)</f>
        <v>201</v>
      </c>
      <c r="K623" s="70">
        <f ca="1">IFERROR(__xludf.DUMMYFUNCTION("""COMPUTED_VALUE"""),25)</f>
        <v>25</v>
      </c>
      <c r="L623" s="70">
        <f ca="1">IFERROR(__xludf.DUMMYFUNCTION("""COMPUTED_VALUE"""),10)</f>
        <v>10</v>
      </c>
      <c r="M623" s="70">
        <f ca="1">IFERROR(__xludf.DUMMYFUNCTION("""COMPUTED_VALUE"""),2)</f>
        <v>2</v>
      </c>
      <c r="N623" s="72"/>
      <c r="O623" s="72"/>
      <c r="P623" s="72"/>
      <c r="Q623" s="72"/>
      <c r="R623" s="72"/>
      <c r="S623" s="72"/>
      <c r="T623" s="72"/>
      <c r="U623" s="72"/>
      <c r="V623" s="72"/>
      <c r="W623" s="72"/>
      <c r="X623" s="72"/>
      <c r="Y623" s="72"/>
      <c r="Z623" s="72"/>
    </row>
    <row r="624" spans="1:26" ht="13">
      <c r="A624" s="70">
        <f ca="1">IFERROR(__xludf.DUMMYFUNCTION("""COMPUTED_VALUE"""),6)</f>
        <v>6</v>
      </c>
      <c r="B624" s="71" t="str">
        <f ca="1">IFERROR(__xludf.DUMMYFUNCTION("""COMPUTED_VALUE"""),"I.E. LAS VILLAS - LIBERTADORES")</f>
        <v>I.E. LAS VILLAS - LIBERTADORES</v>
      </c>
      <c r="C624" s="70">
        <f ca="1">IFERROR(__xludf.DUMMYFUNCTION("""COMPUTED_VALUE"""),11)</f>
        <v>11</v>
      </c>
      <c r="D624" s="70">
        <f ca="1">IFERROR(__xludf.DUMMYFUNCTION("""COMPUTED_VALUE"""),0)</f>
        <v>0</v>
      </c>
      <c r="E624" s="70">
        <f ca="1">IFERROR(__xludf.DUMMYFUNCTION("""COMPUTED_VALUE"""),0)</f>
        <v>0</v>
      </c>
      <c r="F624" s="70">
        <f ca="1">IFERROR(__xludf.DUMMYFUNCTION("""COMPUTED_VALUE"""),65)</f>
        <v>65</v>
      </c>
      <c r="G624" s="70">
        <f ca="1">IFERROR(__xludf.DUMMYFUNCTION("""COMPUTED_VALUE"""),97)</f>
        <v>97</v>
      </c>
      <c r="H624" s="70">
        <f ca="1">IFERROR(__xludf.DUMMYFUNCTION("""COMPUTED_VALUE"""),1)</f>
        <v>1</v>
      </c>
      <c r="I624" s="70">
        <f ca="1">IFERROR(__xludf.DUMMYFUNCTION("""COMPUTED_VALUE"""),18)</f>
        <v>18</v>
      </c>
      <c r="J624" s="70">
        <f ca="1">IFERROR(__xludf.DUMMYFUNCTION("""COMPUTED_VALUE"""),211)</f>
        <v>211</v>
      </c>
      <c r="K624" s="70">
        <f ca="1">IFERROR(__xludf.DUMMYFUNCTION("""COMPUTED_VALUE"""),21)</f>
        <v>21</v>
      </c>
      <c r="L624" s="70">
        <f ca="1">IFERROR(__xludf.DUMMYFUNCTION("""COMPUTED_VALUE"""),9)</f>
        <v>9</v>
      </c>
      <c r="M624" s="70">
        <f ca="1">IFERROR(__xludf.DUMMYFUNCTION("""COMPUTED_VALUE"""),0)</f>
        <v>0</v>
      </c>
      <c r="N624" s="72"/>
      <c r="O624" s="72"/>
      <c r="P624" s="72"/>
      <c r="Q624" s="72"/>
      <c r="R624" s="72"/>
      <c r="S624" s="72"/>
      <c r="T624" s="72"/>
      <c r="U624" s="72"/>
      <c r="V624" s="72"/>
      <c r="W624" s="72"/>
      <c r="X624" s="72"/>
      <c r="Y624" s="72"/>
      <c r="Z624" s="72"/>
    </row>
    <row r="625" spans="1:26" ht="13">
      <c r="A625" s="70">
        <f ca="1">IFERROR(__xludf.DUMMYFUNCTION("""COMPUTED_VALUE"""),6)</f>
        <v>6</v>
      </c>
      <c r="B625" s="71" t="str">
        <f ca="1">IFERROR(__xludf.DUMMYFUNCTION("""COMPUTED_VALUE"""),"I.E. LAS VILLAS - LIBERTADORES")</f>
        <v>I.E. LAS VILLAS - LIBERTADORES</v>
      </c>
      <c r="C625" s="70">
        <f ca="1">IFERROR(__xludf.DUMMYFUNCTION("""COMPUTED_VALUE"""),12)</f>
        <v>12</v>
      </c>
      <c r="D625" s="70">
        <f ca="1">IFERROR(__xludf.DUMMYFUNCTION("""COMPUTED_VALUE"""),0)</f>
        <v>0</v>
      </c>
      <c r="E625" s="70">
        <f ca="1">IFERROR(__xludf.DUMMYFUNCTION("""COMPUTED_VALUE"""),0)</f>
        <v>0</v>
      </c>
      <c r="F625" s="70">
        <f ca="1">IFERROR(__xludf.DUMMYFUNCTION("""COMPUTED_VALUE"""),65)</f>
        <v>65</v>
      </c>
      <c r="G625" s="70">
        <f ca="1">IFERROR(__xludf.DUMMYFUNCTION("""COMPUTED_VALUE"""),88)</f>
        <v>88</v>
      </c>
      <c r="H625" s="70">
        <f ca="1">IFERROR(__xludf.DUMMYFUNCTION("""COMPUTED_VALUE"""),1)</f>
        <v>1</v>
      </c>
      <c r="I625" s="70">
        <f ca="1">IFERROR(__xludf.DUMMYFUNCTION("""COMPUTED_VALUE"""),16)</f>
        <v>16</v>
      </c>
      <c r="J625" s="70">
        <f ca="1">IFERROR(__xludf.DUMMYFUNCTION("""COMPUTED_VALUE"""),196)</f>
        <v>196</v>
      </c>
      <c r="K625" s="70">
        <f ca="1">IFERROR(__xludf.DUMMYFUNCTION("""COMPUTED_VALUE"""),20)</f>
        <v>20</v>
      </c>
      <c r="L625" s="70">
        <f ca="1">IFERROR(__xludf.DUMMYFUNCTION("""COMPUTED_VALUE"""),2)</f>
        <v>2</v>
      </c>
      <c r="M625" s="70">
        <f ca="1">IFERROR(__xludf.DUMMYFUNCTION("""COMPUTED_VALUE"""),4)</f>
        <v>4</v>
      </c>
      <c r="N625" s="72"/>
      <c r="O625" s="72"/>
      <c r="P625" s="72"/>
      <c r="Q625" s="72"/>
      <c r="R625" s="72"/>
      <c r="S625" s="72"/>
      <c r="T625" s="72"/>
      <c r="U625" s="72"/>
      <c r="V625" s="72"/>
      <c r="W625" s="72"/>
      <c r="X625" s="72"/>
      <c r="Y625" s="72"/>
      <c r="Z625" s="72"/>
    </row>
    <row r="626" spans="1:26" ht="13">
      <c r="A626" s="70">
        <f ca="1">IFERROR(__xludf.DUMMYFUNCTION("""COMPUTED_VALUE"""),6)</f>
        <v>6</v>
      </c>
      <c r="B626" s="71" t="str">
        <f ca="1">IFERROR(__xludf.DUMMYFUNCTION("""COMPUTED_VALUE"""),"I.E. LAS VILLAS - LIBERTADORES")</f>
        <v>I.E. LAS VILLAS - LIBERTADORES</v>
      </c>
      <c r="C626" s="70">
        <f ca="1">IFERROR(__xludf.DUMMYFUNCTION("""COMPUTED_VALUE"""),13)</f>
        <v>13</v>
      </c>
      <c r="D626" s="70">
        <f ca="1">IFERROR(__xludf.DUMMYFUNCTION("""COMPUTED_VALUE"""),0)</f>
        <v>0</v>
      </c>
      <c r="E626" s="70">
        <f ca="1">IFERROR(__xludf.DUMMYFUNCTION("""COMPUTED_VALUE"""),0)</f>
        <v>0</v>
      </c>
      <c r="F626" s="70">
        <f ca="1">IFERROR(__xludf.DUMMYFUNCTION("""COMPUTED_VALUE"""),85)</f>
        <v>85</v>
      </c>
      <c r="G626" s="70">
        <f ca="1">IFERROR(__xludf.DUMMYFUNCTION("""COMPUTED_VALUE"""),87)</f>
        <v>87</v>
      </c>
      <c r="H626" s="70">
        <f ca="1">IFERROR(__xludf.DUMMYFUNCTION("""COMPUTED_VALUE"""),1)</f>
        <v>1</v>
      </c>
      <c r="I626" s="70">
        <f ca="1">IFERROR(__xludf.DUMMYFUNCTION("""COMPUTED_VALUE"""),33)</f>
        <v>33</v>
      </c>
      <c r="J626" s="70">
        <f ca="1">IFERROR(__xludf.DUMMYFUNCTION("""COMPUTED_VALUE"""),248)</f>
        <v>248</v>
      </c>
      <c r="K626" s="70">
        <f ca="1">IFERROR(__xludf.DUMMYFUNCTION("""COMPUTED_VALUE"""),29)</f>
        <v>29</v>
      </c>
      <c r="L626" s="70">
        <f ca="1">IFERROR(__xludf.DUMMYFUNCTION("""COMPUTED_VALUE"""),10)</f>
        <v>10</v>
      </c>
      <c r="M626" s="70">
        <f ca="1">IFERROR(__xludf.DUMMYFUNCTION("""COMPUTED_VALUE"""),3)</f>
        <v>3</v>
      </c>
      <c r="N626" s="72"/>
      <c r="O626" s="72"/>
      <c r="P626" s="72"/>
      <c r="Q626" s="72"/>
      <c r="R626" s="72"/>
      <c r="S626" s="72"/>
      <c r="T626" s="72"/>
      <c r="U626" s="72"/>
      <c r="V626" s="72"/>
      <c r="W626" s="72"/>
      <c r="X626" s="72"/>
      <c r="Y626" s="72"/>
      <c r="Z626" s="72"/>
    </row>
    <row r="627" spans="1:26" ht="13">
      <c r="A627" s="70">
        <f ca="1">IFERROR(__xludf.DUMMYFUNCTION("""COMPUTED_VALUE"""),6)</f>
        <v>6</v>
      </c>
      <c r="B627" s="71" t="str">
        <f ca="1">IFERROR(__xludf.DUMMYFUNCTION("""COMPUTED_VALUE"""),"I.E. LAS VILLAS - LIBERTADORES")</f>
        <v>I.E. LAS VILLAS - LIBERTADORES</v>
      </c>
      <c r="C627" s="70">
        <f ca="1">IFERROR(__xludf.DUMMYFUNCTION("""COMPUTED_VALUE"""),14)</f>
        <v>14</v>
      </c>
      <c r="D627" s="70">
        <f ca="1">IFERROR(__xludf.DUMMYFUNCTION("""COMPUTED_VALUE"""),0)</f>
        <v>0</v>
      </c>
      <c r="E627" s="70">
        <f ca="1">IFERROR(__xludf.DUMMYFUNCTION("""COMPUTED_VALUE"""),0)</f>
        <v>0</v>
      </c>
      <c r="F627" s="70">
        <f ca="1">IFERROR(__xludf.DUMMYFUNCTION("""COMPUTED_VALUE"""),63)</f>
        <v>63</v>
      </c>
      <c r="G627" s="70">
        <f ca="1">IFERROR(__xludf.DUMMYFUNCTION("""COMPUTED_VALUE"""),82)</f>
        <v>82</v>
      </c>
      <c r="H627" s="70">
        <f ca="1">IFERROR(__xludf.DUMMYFUNCTION("""COMPUTED_VALUE"""),0)</f>
        <v>0</v>
      </c>
      <c r="I627" s="70">
        <f ca="1">IFERROR(__xludf.DUMMYFUNCTION("""COMPUTED_VALUE"""),17)</f>
        <v>17</v>
      </c>
      <c r="J627" s="70">
        <f ca="1">IFERROR(__xludf.DUMMYFUNCTION("""COMPUTED_VALUE"""),198)</f>
        <v>198</v>
      </c>
      <c r="K627" s="70">
        <f ca="1">IFERROR(__xludf.DUMMYFUNCTION("""COMPUTED_VALUE"""),22)</f>
        <v>22</v>
      </c>
      <c r="L627" s="70">
        <f ca="1">IFERROR(__xludf.DUMMYFUNCTION("""COMPUTED_VALUE"""),13)</f>
        <v>13</v>
      </c>
      <c r="M627" s="70">
        <f ca="1">IFERROR(__xludf.DUMMYFUNCTION("""COMPUTED_VALUE"""),1)</f>
        <v>1</v>
      </c>
      <c r="N627" s="72"/>
      <c r="O627" s="72"/>
      <c r="P627" s="72"/>
      <c r="Q627" s="72"/>
      <c r="R627" s="72"/>
      <c r="S627" s="72"/>
      <c r="T627" s="72"/>
      <c r="U627" s="72"/>
      <c r="V627" s="72"/>
      <c r="W627" s="72"/>
      <c r="X627" s="72"/>
      <c r="Y627" s="72"/>
      <c r="Z627" s="72"/>
    </row>
    <row r="628" spans="1:26" ht="13">
      <c r="A628" s="70">
        <f ca="1">IFERROR(__xludf.DUMMYFUNCTION("""COMPUTED_VALUE"""),6)</f>
        <v>6</v>
      </c>
      <c r="B628" s="71" t="str">
        <f ca="1">IFERROR(__xludf.DUMMYFUNCTION("""COMPUTED_VALUE"""),"I.E. LAS VILLAS - LIBERTADORES")</f>
        <v>I.E. LAS VILLAS - LIBERTADORES</v>
      </c>
      <c r="C628" s="70">
        <f ca="1">IFERROR(__xludf.DUMMYFUNCTION("""COMPUTED_VALUE"""),15)</f>
        <v>15</v>
      </c>
      <c r="D628" s="70">
        <f ca="1">IFERROR(__xludf.DUMMYFUNCTION("""COMPUTED_VALUE"""),0)</f>
        <v>0</v>
      </c>
      <c r="E628" s="70">
        <f ca="1">IFERROR(__xludf.DUMMYFUNCTION("""COMPUTED_VALUE"""),0)</f>
        <v>0</v>
      </c>
      <c r="F628" s="70">
        <f ca="1">IFERROR(__xludf.DUMMYFUNCTION("""COMPUTED_VALUE"""),50)</f>
        <v>50</v>
      </c>
      <c r="G628" s="70">
        <f ca="1">IFERROR(__xludf.DUMMYFUNCTION("""COMPUTED_VALUE"""),48)</f>
        <v>48</v>
      </c>
      <c r="H628" s="70">
        <f ca="1">IFERROR(__xludf.DUMMYFUNCTION("""COMPUTED_VALUE"""),0)</f>
        <v>0</v>
      </c>
      <c r="I628" s="70">
        <f ca="1">IFERROR(__xludf.DUMMYFUNCTION("""COMPUTED_VALUE"""),18)</f>
        <v>18</v>
      </c>
      <c r="J628" s="70">
        <f ca="1">IFERROR(__xludf.DUMMYFUNCTION("""COMPUTED_VALUE"""),140)</f>
        <v>140</v>
      </c>
      <c r="K628" s="70">
        <f ca="1">IFERROR(__xludf.DUMMYFUNCTION("""COMPUTED_VALUE"""),18)</f>
        <v>18</v>
      </c>
      <c r="L628" s="70">
        <f ca="1">IFERROR(__xludf.DUMMYFUNCTION("""COMPUTED_VALUE"""),6)</f>
        <v>6</v>
      </c>
      <c r="M628" s="70">
        <f ca="1">IFERROR(__xludf.DUMMYFUNCTION("""COMPUTED_VALUE"""),0)</f>
        <v>0</v>
      </c>
      <c r="N628" s="72"/>
      <c r="O628" s="72"/>
      <c r="P628" s="72"/>
      <c r="Q628" s="72"/>
      <c r="R628" s="72"/>
      <c r="S628" s="72"/>
      <c r="T628" s="72"/>
      <c r="U628" s="72"/>
      <c r="V628" s="72"/>
      <c r="W628" s="72"/>
      <c r="X628" s="72"/>
      <c r="Y628" s="72"/>
      <c r="Z628" s="72"/>
    </row>
    <row r="629" spans="1:26" ht="13">
      <c r="A629" s="70">
        <f ca="1">IFERROR(__xludf.DUMMYFUNCTION("""COMPUTED_VALUE"""),6)</f>
        <v>6</v>
      </c>
      <c r="B629" s="71" t="str">
        <f ca="1">IFERROR(__xludf.DUMMYFUNCTION("""COMPUTED_VALUE"""),"I.E. LAS VILLAS - LIBERTADORES")</f>
        <v>I.E. LAS VILLAS - LIBERTADORES</v>
      </c>
      <c r="C629" s="70">
        <f ca="1">IFERROR(__xludf.DUMMYFUNCTION("""COMPUTED_VALUE"""),16)</f>
        <v>16</v>
      </c>
      <c r="D629" s="70">
        <f ca="1">IFERROR(__xludf.DUMMYFUNCTION("""COMPUTED_VALUE"""),0)</f>
        <v>0</v>
      </c>
      <c r="E629" s="70">
        <f ca="1">IFERROR(__xludf.DUMMYFUNCTION("""COMPUTED_VALUE"""),0)</f>
        <v>0</v>
      </c>
      <c r="F629" s="70">
        <f ca="1">IFERROR(__xludf.DUMMYFUNCTION("""COMPUTED_VALUE"""),46)</f>
        <v>46</v>
      </c>
      <c r="G629" s="70">
        <f ca="1">IFERROR(__xludf.DUMMYFUNCTION("""COMPUTED_VALUE"""),37)</f>
        <v>37</v>
      </c>
      <c r="H629" s="70">
        <f ca="1">IFERROR(__xludf.DUMMYFUNCTION("""COMPUTED_VALUE"""),0)</f>
        <v>0</v>
      </c>
      <c r="I629" s="70">
        <f ca="1">IFERROR(__xludf.DUMMYFUNCTION("""COMPUTED_VALUE"""),12)</f>
        <v>12</v>
      </c>
      <c r="J629" s="70">
        <f ca="1">IFERROR(__xludf.DUMMYFUNCTION("""COMPUTED_VALUE"""),115)</f>
        <v>115</v>
      </c>
      <c r="K629" s="70">
        <f ca="1">IFERROR(__xludf.DUMMYFUNCTION("""COMPUTED_VALUE"""),13)</f>
        <v>13</v>
      </c>
      <c r="L629" s="70">
        <f ca="1">IFERROR(__xludf.DUMMYFUNCTION("""COMPUTED_VALUE"""),4)</f>
        <v>4</v>
      </c>
      <c r="M629" s="70">
        <f ca="1">IFERROR(__xludf.DUMMYFUNCTION("""COMPUTED_VALUE"""),3)</f>
        <v>3</v>
      </c>
      <c r="N629" s="72"/>
      <c r="O629" s="72"/>
      <c r="P629" s="72"/>
      <c r="Q629" s="72"/>
      <c r="R629" s="72"/>
      <c r="S629" s="72"/>
      <c r="T629" s="72"/>
      <c r="U629" s="72"/>
      <c r="V629" s="72"/>
      <c r="W629" s="72"/>
      <c r="X629" s="72"/>
      <c r="Y629" s="72"/>
      <c r="Z629" s="72"/>
    </row>
    <row r="630" spans="1:26" ht="13">
      <c r="A630" s="70">
        <f ca="1">IFERROR(__xludf.DUMMYFUNCTION("""COMPUTED_VALUE"""),6)</f>
        <v>6</v>
      </c>
      <c r="B630" s="71" t="str">
        <f ca="1">IFERROR(__xludf.DUMMYFUNCTION("""COMPUTED_VALUE"""),"I.E. SOL NACIENTE")</f>
        <v>I.E. SOL NACIENTE</v>
      </c>
      <c r="C630" s="70">
        <f ca="1">IFERROR(__xludf.DUMMYFUNCTION("""COMPUTED_VALUE"""),1)</f>
        <v>1</v>
      </c>
      <c r="D630" s="70">
        <f ca="1">IFERROR(__xludf.DUMMYFUNCTION("""COMPUTED_VALUE"""),0)</f>
        <v>0</v>
      </c>
      <c r="E630" s="70">
        <f ca="1">IFERROR(__xludf.DUMMYFUNCTION("""COMPUTED_VALUE"""),0)</f>
        <v>0</v>
      </c>
      <c r="F630" s="70">
        <f ca="1">IFERROR(__xludf.DUMMYFUNCTION("""COMPUTED_VALUE"""),67)</f>
        <v>67</v>
      </c>
      <c r="G630" s="70">
        <f ca="1">IFERROR(__xludf.DUMMYFUNCTION("""COMPUTED_VALUE"""),98)</f>
        <v>98</v>
      </c>
      <c r="H630" s="70">
        <f ca="1">IFERROR(__xludf.DUMMYFUNCTION("""COMPUTED_VALUE"""),0)</f>
        <v>0</v>
      </c>
      <c r="I630" s="70">
        <f ca="1">IFERROR(__xludf.DUMMYFUNCTION("""COMPUTED_VALUE"""),12)</f>
        <v>12</v>
      </c>
      <c r="J630" s="70">
        <f ca="1">IFERROR(__xludf.DUMMYFUNCTION("""COMPUTED_VALUE"""),227)</f>
        <v>227</v>
      </c>
      <c r="K630" s="70">
        <f ca="1">IFERROR(__xludf.DUMMYFUNCTION("""COMPUTED_VALUE"""),11)</f>
        <v>11</v>
      </c>
      <c r="L630" s="70">
        <f ca="1">IFERROR(__xludf.DUMMYFUNCTION("""COMPUTED_VALUE"""),7)</f>
        <v>7</v>
      </c>
      <c r="M630" s="70">
        <f ca="1">IFERROR(__xludf.DUMMYFUNCTION("""COMPUTED_VALUE"""),28)</f>
        <v>28</v>
      </c>
      <c r="N630" s="72"/>
      <c r="O630" s="72"/>
      <c r="P630" s="72"/>
      <c r="Q630" s="72"/>
      <c r="R630" s="72"/>
      <c r="S630" s="72"/>
      <c r="T630" s="72"/>
      <c r="U630" s="72"/>
      <c r="V630" s="72"/>
      <c r="W630" s="72"/>
      <c r="X630" s="72"/>
      <c r="Y630" s="72"/>
      <c r="Z630" s="72"/>
    </row>
    <row r="631" spans="1:26" ht="13">
      <c r="A631" s="70">
        <f ca="1">IFERROR(__xludf.DUMMYFUNCTION("""COMPUTED_VALUE"""),6)</f>
        <v>6</v>
      </c>
      <c r="B631" s="71" t="str">
        <f ca="1">IFERROR(__xludf.DUMMYFUNCTION("""COMPUTED_VALUE"""),"I.E. SOL NACIENTE")</f>
        <v>I.E. SOL NACIENTE</v>
      </c>
      <c r="C631" s="70">
        <f ca="1">IFERROR(__xludf.DUMMYFUNCTION("""COMPUTED_VALUE"""),2)</f>
        <v>2</v>
      </c>
      <c r="D631" s="70">
        <f ca="1">IFERROR(__xludf.DUMMYFUNCTION("""COMPUTED_VALUE"""),0)</f>
        <v>0</v>
      </c>
      <c r="E631" s="70">
        <f ca="1">IFERROR(__xludf.DUMMYFUNCTION("""COMPUTED_VALUE"""),0)</f>
        <v>0</v>
      </c>
      <c r="F631" s="70">
        <f ca="1">IFERROR(__xludf.DUMMYFUNCTION("""COMPUTED_VALUE"""),61)</f>
        <v>61</v>
      </c>
      <c r="G631" s="70">
        <f ca="1">IFERROR(__xludf.DUMMYFUNCTION("""COMPUTED_VALUE"""),100)</f>
        <v>100</v>
      </c>
      <c r="H631" s="70">
        <f ca="1">IFERROR(__xludf.DUMMYFUNCTION("""COMPUTED_VALUE"""),1)</f>
        <v>1</v>
      </c>
      <c r="I631" s="70">
        <f ca="1">IFERROR(__xludf.DUMMYFUNCTION("""COMPUTED_VALUE"""),10)</f>
        <v>10</v>
      </c>
      <c r="J631" s="70">
        <f ca="1">IFERROR(__xludf.DUMMYFUNCTION("""COMPUTED_VALUE"""),212)</f>
        <v>212</v>
      </c>
      <c r="K631" s="70">
        <f ca="1">IFERROR(__xludf.DUMMYFUNCTION("""COMPUTED_VALUE"""),18)</f>
        <v>18</v>
      </c>
      <c r="L631" s="70">
        <f ca="1">IFERROR(__xludf.DUMMYFUNCTION("""COMPUTED_VALUE"""),5)</f>
        <v>5</v>
      </c>
      <c r="M631" s="70">
        <f ca="1">IFERROR(__xludf.DUMMYFUNCTION("""COMPUTED_VALUE"""),17)</f>
        <v>17</v>
      </c>
      <c r="N631" s="72"/>
      <c r="O631" s="72"/>
      <c r="P631" s="72"/>
      <c r="Q631" s="72"/>
      <c r="R631" s="72"/>
      <c r="S631" s="72"/>
      <c r="T631" s="72"/>
      <c r="U631" s="72"/>
      <c r="V631" s="72"/>
      <c r="W631" s="72"/>
      <c r="X631" s="72"/>
      <c r="Y631" s="72"/>
      <c r="Z631" s="72"/>
    </row>
    <row r="632" spans="1:26" ht="13">
      <c r="A632" s="70">
        <f ca="1">IFERROR(__xludf.DUMMYFUNCTION("""COMPUTED_VALUE"""),6)</f>
        <v>6</v>
      </c>
      <c r="B632" s="71" t="str">
        <f ca="1">IFERROR(__xludf.DUMMYFUNCTION("""COMPUTED_VALUE"""),"I.E. SOL NACIENTE")</f>
        <v>I.E. SOL NACIENTE</v>
      </c>
      <c r="C632" s="70">
        <f ca="1">IFERROR(__xludf.DUMMYFUNCTION("""COMPUTED_VALUE"""),3)</f>
        <v>3</v>
      </c>
      <c r="D632" s="70">
        <f ca="1">IFERROR(__xludf.DUMMYFUNCTION("""COMPUTED_VALUE"""),0)</f>
        <v>0</v>
      </c>
      <c r="E632" s="70">
        <f ca="1">IFERROR(__xludf.DUMMYFUNCTION("""COMPUTED_VALUE"""),0)</f>
        <v>0</v>
      </c>
      <c r="F632" s="70">
        <f ca="1">IFERROR(__xludf.DUMMYFUNCTION("""COMPUTED_VALUE"""),62)</f>
        <v>62</v>
      </c>
      <c r="G632" s="70">
        <f ca="1">IFERROR(__xludf.DUMMYFUNCTION("""COMPUTED_VALUE"""),99)</f>
        <v>99</v>
      </c>
      <c r="H632" s="70">
        <f ca="1">IFERROR(__xludf.DUMMYFUNCTION("""COMPUTED_VALUE"""),2)</f>
        <v>2</v>
      </c>
      <c r="I632" s="70">
        <f ca="1">IFERROR(__xludf.DUMMYFUNCTION("""COMPUTED_VALUE"""),9)</f>
        <v>9</v>
      </c>
      <c r="J632" s="70">
        <f ca="1">IFERROR(__xludf.DUMMYFUNCTION("""COMPUTED_VALUE"""),220)</f>
        <v>220</v>
      </c>
      <c r="K632" s="70">
        <f ca="1">IFERROR(__xludf.DUMMYFUNCTION("""COMPUTED_VALUE"""),19)</f>
        <v>19</v>
      </c>
      <c r="L632" s="70">
        <f ca="1">IFERROR(__xludf.DUMMYFUNCTION("""COMPUTED_VALUE"""),7)</f>
        <v>7</v>
      </c>
      <c r="M632" s="70">
        <f ca="1">IFERROR(__xludf.DUMMYFUNCTION("""COMPUTED_VALUE"""),22)</f>
        <v>22</v>
      </c>
      <c r="N632" s="72"/>
      <c r="O632" s="72"/>
      <c r="P632" s="72"/>
      <c r="Q632" s="72"/>
      <c r="R632" s="72"/>
      <c r="S632" s="72"/>
      <c r="T632" s="72"/>
      <c r="U632" s="72"/>
      <c r="V632" s="72"/>
      <c r="W632" s="72"/>
      <c r="X632" s="72"/>
      <c r="Y632" s="72"/>
      <c r="Z632" s="72"/>
    </row>
    <row r="633" spans="1:26" ht="13">
      <c r="A633" s="70">
        <f ca="1">IFERROR(__xludf.DUMMYFUNCTION("""COMPUTED_VALUE"""),6)</f>
        <v>6</v>
      </c>
      <c r="B633" s="71" t="str">
        <f ca="1">IFERROR(__xludf.DUMMYFUNCTION("""COMPUTED_VALUE"""),"I.E. SOL NACIENTE")</f>
        <v>I.E. SOL NACIENTE</v>
      </c>
      <c r="C633" s="70">
        <f ca="1">IFERROR(__xludf.DUMMYFUNCTION("""COMPUTED_VALUE"""),4)</f>
        <v>4</v>
      </c>
      <c r="D633" s="70">
        <f ca="1">IFERROR(__xludf.DUMMYFUNCTION("""COMPUTED_VALUE"""),0)</f>
        <v>0</v>
      </c>
      <c r="E633" s="70">
        <f ca="1">IFERROR(__xludf.DUMMYFUNCTION("""COMPUTED_VALUE"""),0)</f>
        <v>0</v>
      </c>
      <c r="F633" s="70">
        <f ca="1">IFERROR(__xludf.DUMMYFUNCTION("""COMPUTED_VALUE"""),71)</f>
        <v>71</v>
      </c>
      <c r="G633" s="70">
        <f ca="1">IFERROR(__xludf.DUMMYFUNCTION("""COMPUTED_VALUE"""),103)</f>
        <v>103</v>
      </c>
      <c r="H633" s="70">
        <f ca="1">IFERROR(__xludf.DUMMYFUNCTION("""COMPUTED_VALUE"""),1)</f>
        <v>1</v>
      </c>
      <c r="I633" s="70">
        <f ca="1">IFERROR(__xludf.DUMMYFUNCTION("""COMPUTED_VALUE"""),17)</f>
        <v>17</v>
      </c>
      <c r="J633" s="70">
        <f ca="1">IFERROR(__xludf.DUMMYFUNCTION("""COMPUTED_VALUE"""),235)</f>
        <v>235</v>
      </c>
      <c r="K633" s="70">
        <f ca="1">IFERROR(__xludf.DUMMYFUNCTION("""COMPUTED_VALUE"""),22)</f>
        <v>22</v>
      </c>
      <c r="L633" s="70">
        <f ca="1">IFERROR(__xludf.DUMMYFUNCTION("""COMPUTED_VALUE"""),16)</f>
        <v>16</v>
      </c>
      <c r="M633" s="70">
        <f ca="1">IFERROR(__xludf.DUMMYFUNCTION("""COMPUTED_VALUE"""),5)</f>
        <v>5</v>
      </c>
      <c r="N633" s="72"/>
      <c r="O633" s="72"/>
      <c r="P633" s="72"/>
      <c r="Q633" s="72"/>
      <c r="R633" s="72"/>
      <c r="S633" s="72"/>
      <c r="T633" s="72"/>
      <c r="U633" s="72"/>
      <c r="V633" s="72"/>
      <c r="W633" s="72"/>
      <c r="X633" s="72"/>
      <c r="Y633" s="72"/>
      <c r="Z633" s="72"/>
    </row>
    <row r="634" spans="1:26" ht="13">
      <c r="A634" s="70">
        <f ca="1">IFERROR(__xludf.DUMMYFUNCTION("""COMPUTED_VALUE"""),6)</f>
        <v>6</v>
      </c>
      <c r="B634" s="71" t="str">
        <f ca="1">IFERROR(__xludf.DUMMYFUNCTION("""COMPUTED_VALUE"""),"I.E. SOL NACIENTE")</f>
        <v>I.E. SOL NACIENTE</v>
      </c>
      <c r="C634" s="70">
        <f ca="1">IFERROR(__xludf.DUMMYFUNCTION("""COMPUTED_VALUE"""),5)</f>
        <v>5</v>
      </c>
      <c r="D634" s="70">
        <f ca="1">IFERROR(__xludf.DUMMYFUNCTION("""COMPUTED_VALUE"""),0)</f>
        <v>0</v>
      </c>
      <c r="E634" s="70">
        <f ca="1">IFERROR(__xludf.DUMMYFUNCTION("""COMPUTED_VALUE"""),0)</f>
        <v>0</v>
      </c>
      <c r="F634" s="70">
        <f ca="1">IFERROR(__xludf.DUMMYFUNCTION("""COMPUTED_VALUE"""),74)</f>
        <v>74</v>
      </c>
      <c r="G634" s="70">
        <f ca="1">IFERROR(__xludf.DUMMYFUNCTION("""COMPUTED_VALUE"""),93)</f>
        <v>93</v>
      </c>
      <c r="H634" s="70">
        <f ca="1">IFERROR(__xludf.DUMMYFUNCTION("""COMPUTED_VALUE"""),1)</f>
        <v>1</v>
      </c>
      <c r="I634" s="70">
        <f ca="1">IFERROR(__xludf.DUMMYFUNCTION("""COMPUTED_VALUE"""),13)</f>
        <v>13</v>
      </c>
      <c r="J634" s="70">
        <f ca="1">IFERROR(__xludf.DUMMYFUNCTION("""COMPUTED_VALUE"""),210)</f>
        <v>210</v>
      </c>
      <c r="K634" s="70">
        <f ca="1">IFERROR(__xludf.DUMMYFUNCTION("""COMPUTED_VALUE"""),14)</f>
        <v>14</v>
      </c>
      <c r="L634" s="70">
        <f ca="1">IFERROR(__xludf.DUMMYFUNCTION("""COMPUTED_VALUE"""),7)</f>
        <v>7</v>
      </c>
      <c r="M634" s="70">
        <f ca="1">IFERROR(__xludf.DUMMYFUNCTION("""COMPUTED_VALUE"""),8)</f>
        <v>8</v>
      </c>
      <c r="N634" s="72"/>
      <c r="O634" s="72"/>
      <c r="P634" s="72"/>
      <c r="Q634" s="72"/>
      <c r="R634" s="72"/>
      <c r="S634" s="72"/>
      <c r="T634" s="72"/>
      <c r="U634" s="72"/>
      <c r="V634" s="72"/>
      <c r="W634" s="72"/>
      <c r="X634" s="72"/>
      <c r="Y634" s="72"/>
      <c r="Z634" s="72"/>
    </row>
    <row r="635" spans="1:26" ht="13">
      <c r="A635" s="70">
        <f ca="1">IFERROR(__xludf.DUMMYFUNCTION("""COMPUTED_VALUE"""),6)</f>
        <v>6</v>
      </c>
      <c r="B635" s="71" t="str">
        <f ca="1">IFERROR(__xludf.DUMMYFUNCTION("""COMPUTED_VALUE"""),"I.E. SOL NACIENTE")</f>
        <v>I.E. SOL NACIENTE</v>
      </c>
      <c r="C635" s="70">
        <f ca="1">IFERROR(__xludf.DUMMYFUNCTION("""COMPUTED_VALUE"""),6)</f>
        <v>6</v>
      </c>
      <c r="D635" s="70">
        <f ca="1">IFERROR(__xludf.DUMMYFUNCTION("""COMPUTED_VALUE"""),0)</f>
        <v>0</v>
      </c>
      <c r="E635" s="70">
        <f ca="1">IFERROR(__xludf.DUMMYFUNCTION("""COMPUTED_VALUE"""),0)</f>
        <v>0</v>
      </c>
      <c r="F635" s="70">
        <f ca="1">IFERROR(__xludf.DUMMYFUNCTION("""COMPUTED_VALUE"""),86)</f>
        <v>86</v>
      </c>
      <c r="G635" s="70">
        <f ca="1">IFERROR(__xludf.DUMMYFUNCTION("""COMPUTED_VALUE"""),101)</f>
        <v>101</v>
      </c>
      <c r="H635" s="70">
        <f ca="1">IFERROR(__xludf.DUMMYFUNCTION("""COMPUTED_VALUE"""),1)</f>
        <v>1</v>
      </c>
      <c r="I635" s="70">
        <f ca="1">IFERROR(__xludf.DUMMYFUNCTION("""COMPUTED_VALUE"""),5)</f>
        <v>5</v>
      </c>
      <c r="J635" s="70">
        <f ca="1">IFERROR(__xludf.DUMMYFUNCTION("""COMPUTED_VALUE"""),226)</f>
        <v>226</v>
      </c>
      <c r="K635" s="70">
        <f ca="1">IFERROR(__xludf.DUMMYFUNCTION("""COMPUTED_VALUE"""),19)</f>
        <v>19</v>
      </c>
      <c r="L635" s="70">
        <f ca="1">IFERROR(__xludf.DUMMYFUNCTION("""COMPUTED_VALUE"""),7)</f>
        <v>7</v>
      </c>
      <c r="M635" s="70">
        <f ca="1">IFERROR(__xludf.DUMMYFUNCTION("""COMPUTED_VALUE"""),7)</f>
        <v>7</v>
      </c>
      <c r="N635" s="72"/>
      <c r="O635" s="72"/>
      <c r="P635" s="72"/>
      <c r="Q635" s="72"/>
      <c r="R635" s="72"/>
      <c r="S635" s="72"/>
      <c r="T635" s="72"/>
      <c r="U635" s="72"/>
      <c r="V635" s="72"/>
      <c r="W635" s="72"/>
      <c r="X635" s="72"/>
      <c r="Y635" s="72"/>
      <c r="Z635" s="72"/>
    </row>
    <row r="636" spans="1:26" ht="13">
      <c r="A636" s="70">
        <f ca="1">IFERROR(__xludf.DUMMYFUNCTION("""COMPUTED_VALUE"""),6)</f>
        <v>6</v>
      </c>
      <c r="B636" s="71" t="str">
        <f ca="1">IFERROR(__xludf.DUMMYFUNCTION("""COMPUTED_VALUE"""),"I.E. SOL NACIENTE")</f>
        <v>I.E. SOL NACIENTE</v>
      </c>
      <c r="C636" s="70">
        <f ca="1">IFERROR(__xludf.DUMMYFUNCTION("""COMPUTED_VALUE"""),7)</f>
        <v>7</v>
      </c>
      <c r="D636" s="70">
        <f ca="1">IFERROR(__xludf.DUMMYFUNCTION("""COMPUTED_VALUE"""),0)</f>
        <v>0</v>
      </c>
      <c r="E636" s="70">
        <f ca="1">IFERROR(__xludf.DUMMYFUNCTION("""COMPUTED_VALUE"""),0)</f>
        <v>0</v>
      </c>
      <c r="F636" s="70">
        <f ca="1">IFERROR(__xludf.DUMMYFUNCTION("""COMPUTED_VALUE"""),69)</f>
        <v>69</v>
      </c>
      <c r="G636" s="70">
        <f ca="1">IFERROR(__xludf.DUMMYFUNCTION("""COMPUTED_VALUE"""),102)</f>
        <v>102</v>
      </c>
      <c r="H636" s="70">
        <f ca="1">IFERROR(__xludf.DUMMYFUNCTION("""COMPUTED_VALUE"""),2)</f>
        <v>2</v>
      </c>
      <c r="I636" s="70">
        <f ca="1">IFERROR(__xludf.DUMMYFUNCTION("""COMPUTED_VALUE"""),9)</f>
        <v>9</v>
      </c>
      <c r="J636" s="70">
        <f ca="1">IFERROR(__xludf.DUMMYFUNCTION("""COMPUTED_VALUE"""),216)</f>
        <v>216</v>
      </c>
      <c r="K636" s="70">
        <f ca="1">IFERROR(__xludf.DUMMYFUNCTION("""COMPUTED_VALUE"""),19)</f>
        <v>19</v>
      </c>
      <c r="L636" s="70">
        <f ca="1">IFERROR(__xludf.DUMMYFUNCTION("""COMPUTED_VALUE"""),7)</f>
        <v>7</v>
      </c>
      <c r="M636" s="70">
        <f ca="1">IFERROR(__xludf.DUMMYFUNCTION("""COMPUTED_VALUE"""),8)</f>
        <v>8</v>
      </c>
      <c r="N636" s="72"/>
      <c r="O636" s="72"/>
      <c r="P636" s="72"/>
      <c r="Q636" s="72"/>
      <c r="R636" s="72"/>
      <c r="S636" s="72"/>
      <c r="T636" s="72"/>
      <c r="U636" s="72"/>
      <c r="V636" s="72"/>
      <c r="W636" s="72"/>
      <c r="X636" s="72"/>
      <c r="Y636" s="72"/>
      <c r="Z636" s="72"/>
    </row>
    <row r="637" spans="1:26" ht="13">
      <c r="A637" s="70">
        <f ca="1">IFERROR(__xludf.DUMMYFUNCTION("""COMPUTED_VALUE"""),6)</f>
        <v>6</v>
      </c>
      <c r="B637" s="71" t="str">
        <f ca="1">IFERROR(__xludf.DUMMYFUNCTION("""COMPUTED_VALUE"""),"I.E. SOL NACIENTE")</f>
        <v>I.E. SOL NACIENTE</v>
      </c>
      <c r="C637" s="70">
        <f ca="1">IFERROR(__xludf.DUMMYFUNCTION("""COMPUTED_VALUE"""),8)</f>
        <v>8</v>
      </c>
      <c r="D637" s="70">
        <f ca="1">IFERROR(__xludf.DUMMYFUNCTION("""COMPUTED_VALUE"""),0)</f>
        <v>0</v>
      </c>
      <c r="E637" s="70">
        <f ca="1">IFERROR(__xludf.DUMMYFUNCTION("""COMPUTED_VALUE"""),0)</f>
        <v>0</v>
      </c>
      <c r="F637" s="70">
        <f ca="1">IFERROR(__xludf.DUMMYFUNCTION("""COMPUTED_VALUE"""),101)</f>
        <v>101</v>
      </c>
      <c r="G637" s="70">
        <f ca="1">IFERROR(__xludf.DUMMYFUNCTION("""COMPUTED_VALUE"""),101)</f>
        <v>101</v>
      </c>
      <c r="H637" s="70">
        <f ca="1">IFERROR(__xludf.DUMMYFUNCTION("""COMPUTED_VALUE"""),1)</f>
        <v>1</v>
      </c>
      <c r="I637" s="70">
        <f ca="1">IFERROR(__xludf.DUMMYFUNCTION("""COMPUTED_VALUE"""),11)</f>
        <v>11</v>
      </c>
      <c r="J637" s="70">
        <f ca="1">IFERROR(__xludf.DUMMYFUNCTION("""COMPUTED_VALUE"""),250)</f>
        <v>250</v>
      </c>
      <c r="K637" s="70">
        <f ca="1">IFERROR(__xludf.DUMMYFUNCTION("""COMPUTED_VALUE"""),19)</f>
        <v>19</v>
      </c>
      <c r="L637" s="70">
        <f ca="1">IFERROR(__xludf.DUMMYFUNCTION("""COMPUTED_VALUE"""),5)</f>
        <v>5</v>
      </c>
      <c r="M637" s="70">
        <f ca="1">IFERROR(__xludf.DUMMYFUNCTION("""COMPUTED_VALUE"""),12)</f>
        <v>12</v>
      </c>
      <c r="N637" s="72"/>
      <c r="O637" s="72"/>
      <c r="P637" s="72"/>
      <c r="Q637" s="72"/>
      <c r="R637" s="72"/>
      <c r="S637" s="72"/>
      <c r="T637" s="72"/>
      <c r="U637" s="72"/>
      <c r="V637" s="72"/>
      <c r="W637" s="72"/>
      <c r="X637" s="72"/>
      <c r="Y637" s="72"/>
      <c r="Z637" s="72"/>
    </row>
    <row r="638" spans="1:26" ht="13">
      <c r="A638" s="70">
        <f ca="1">IFERROR(__xludf.DUMMYFUNCTION("""COMPUTED_VALUE"""),6)</f>
        <v>6</v>
      </c>
      <c r="B638" s="71" t="str">
        <f ca="1">IFERROR(__xludf.DUMMYFUNCTION("""COMPUTED_VALUE"""),"I.E. SOL NACIENTE")</f>
        <v>I.E. SOL NACIENTE</v>
      </c>
      <c r="C638" s="70">
        <f ca="1">IFERROR(__xludf.DUMMYFUNCTION("""COMPUTED_VALUE"""),9)</f>
        <v>9</v>
      </c>
      <c r="D638" s="70">
        <f ca="1">IFERROR(__xludf.DUMMYFUNCTION("""COMPUTED_VALUE"""),0)</f>
        <v>0</v>
      </c>
      <c r="E638" s="70">
        <f ca="1">IFERROR(__xludf.DUMMYFUNCTION("""COMPUTED_VALUE"""),0)</f>
        <v>0</v>
      </c>
      <c r="F638" s="70">
        <f ca="1">IFERROR(__xludf.DUMMYFUNCTION("""COMPUTED_VALUE"""),104)</f>
        <v>104</v>
      </c>
      <c r="G638" s="70">
        <f ca="1">IFERROR(__xludf.DUMMYFUNCTION("""COMPUTED_VALUE"""),104)</f>
        <v>104</v>
      </c>
      <c r="H638" s="70">
        <f ca="1">IFERROR(__xludf.DUMMYFUNCTION("""COMPUTED_VALUE"""),0)</f>
        <v>0</v>
      </c>
      <c r="I638" s="70">
        <f ca="1">IFERROR(__xludf.DUMMYFUNCTION("""COMPUTED_VALUE"""),15)</f>
        <v>15</v>
      </c>
      <c r="J638" s="70">
        <f ca="1">IFERROR(__xludf.DUMMYFUNCTION("""COMPUTED_VALUE"""),256)</f>
        <v>256</v>
      </c>
      <c r="K638" s="70">
        <f ca="1">IFERROR(__xludf.DUMMYFUNCTION("""COMPUTED_VALUE"""),20)</f>
        <v>20</v>
      </c>
      <c r="L638" s="70">
        <f ca="1">IFERROR(__xludf.DUMMYFUNCTION("""COMPUTED_VALUE"""),7)</f>
        <v>7</v>
      </c>
      <c r="M638" s="70">
        <f ca="1">IFERROR(__xludf.DUMMYFUNCTION("""COMPUTED_VALUE"""),6)</f>
        <v>6</v>
      </c>
      <c r="N638" s="72"/>
      <c r="O638" s="72"/>
      <c r="P638" s="72"/>
      <c r="Q638" s="72"/>
      <c r="R638" s="72"/>
      <c r="S638" s="72"/>
      <c r="T638" s="72"/>
      <c r="U638" s="72"/>
      <c r="V638" s="72"/>
      <c r="W638" s="72"/>
      <c r="X638" s="72"/>
      <c r="Y638" s="72"/>
      <c r="Z638" s="72"/>
    </row>
    <row r="639" spans="1:26" ht="13">
      <c r="A639" s="70">
        <f ca="1">IFERROR(__xludf.DUMMYFUNCTION("""COMPUTED_VALUE"""),6)</f>
        <v>6</v>
      </c>
      <c r="B639" s="71" t="str">
        <f ca="1">IFERROR(__xludf.DUMMYFUNCTION("""COMPUTED_VALUE"""),"I.E. SOL NACIENTE")</f>
        <v>I.E. SOL NACIENTE</v>
      </c>
      <c r="C639" s="70">
        <f ca="1">IFERROR(__xludf.DUMMYFUNCTION("""COMPUTED_VALUE"""),10)</f>
        <v>10</v>
      </c>
      <c r="D639" s="70">
        <f ca="1">IFERROR(__xludf.DUMMYFUNCTION("""COMPUTED_VALUE"""),0)</f>
        <v>0</v>
      </c>
      <c r="E639" s="70">
        <f ca="1">IFERROR(__xludf.DUMMYFUNCTION("""COMPUTED_VALUE"""),0)</f>
        <v>0</v>
      </c>
      <c r="F639" s="70">
        <f ca="1">IFERROR(__xludf.DUMMYFUNCTION("""COMPUTED_VALUE"""),83)</f>
        <v>83</v>
      </c>
      <c r="G639" s="70">
        <f ca="1">IFERROR(__xludf.DUMMYFUNCTION("""COMPUTED_VALUE"""),111)</f>
        <v>111</v>
      </c>
      <c r="H639" s="70">
        <f ca="1">IFERROR(__xludf.DUMMYFUNCTION("""COMPUTED_VALUE"""),1)</f>
        <v>1</v>
      </c>
      <c r="I639" s="70">
        <f ca="1">IFERROR(__xludf.DUMMYFUNCTION("""COMPUTED_VALUE"""),13)</f>
        <v>13</v>
      </c>
      <c r="J639" s="70">
        <f ca="1">IFERROR(__xludf.DUMMYFUNCTION("""COMPUTED_VALUE"""),245)</f>
        <v>245</v>
      </c>
      <c r="K639" s="70">
        <f ca="1">IFERROR(__xludf.DUMMYFUNCTION("""COMPUTED_VALUE"""),19)</f>
        <v>19</v>
      </c>
      <c r="L639" s="70">
        <f ca="1">IFERROR(__xludf.DUMMYFUNCTION("""COMPUTED_VALUE"""),12)</f>
        <v>12</v>
      </c>
      <c r="M639" s="70">
        <f ca="1">IFERROR(__xludf.DUMMYFUNCTION("""COMPUTED_VALUE"""),6)</f>
        <v>6</v>
      </c>
      <c r="N639" s="72"/>
      <c r="O639" s="72"/>
      <c r="P639" s="72"/>
      <c r="Q639" s="72"/>
      <c r="R639" s="72"/>
      <c r="S639" s="72"/>
      <c r="T639" s="72"/>
      <c r="U639" s="72"/>
      <c r="V639" s="72"/>
      <c r="W639" s="72"/>
      <c r="X639" s="72"/>
      <c r="Y639" s="72"/>
      <c r="Z639" s="72"/>
    </row>
    <row r="640" spans="1:26" ht="13">
      <c r="A640" s="70">
        <f ca="1">IFERROR(__xludf.DUMMYFUNCTION("""COMPUTED_VALUE"""),6)</f>
        <v>6</v>
      </c>
      <c r="B640" s="71" t="str">
        <f ca="1">IFERROR(__xludf.DUMMYFUNCTION("""COMPUTED_VALUE"""),"I.E. SOL NACIENTE")</f>
        <v>I.E. SOL NACIENTE</v>
      </c>
      <c r="C640" s="70">
        <f ca="1">IFERROR(__xludf.DUMMYFUNCTION("""COMPUTED_VALUE"""),11)</f>
        <v>11</v>
      </c>
      <c r="D640" s="70">
        <f ca="1">IFERROR(__xludf.DUMMYFUNCTION("""COMPUTED_VALUE"""),0)</f>
        <v>0</v>
      </c>
      <c r="E640" s="70">
        <f ca="1">IFERROR(__xludf.DUMMYFUNCTION("""COMPUTED_VALUE"""),0)</f>
        <v>0</v>
      </c>
      <c r="F640" s="70">
        <f ca="1">IFERROR(__xludf.DUMMYFUNCTION("""COMPUTED_VALUE"""),70)</f>
        <v>70</v>
      </c>
      <c r="G640" s="70">
        <f ca="1">IFERROR(__xludf.DUMMYFUNCTION("""COMPUTED_VALUE"""),96)</f>
        <v>96</v>
      </c>
      <c r="H640" s="70">
        <f ca="1">IFERROR(__xludf.DUMMYFUNCTION("""COMPUTED_VALUE"""),1)</f>
        <v>1</v>
      </c>
      <c r="I640" s="70">
        <f ca="1">IFERROR(__xludf.DUMMYFUNCTION("""COMPUTED_VALUE"""),13)</f>
        <v>13</v>
      </c>
      <c r="J640" s="70">
        <f ca="1">IFERROR(__xludf.DUMMYFUNCTION("""COMPUTED_VALUE"""),221)</f>
        <v>221</v>
      </c>
      <c r="K640" s="70">
        <f ca="1">IFERROR(__xludf.DUMMYFUNCTION("""COMPUTED_VALUE"""),11)</f>
        <v>11</v>
      </c>
      <c r="L640" s="70">
        <f ca="1">IFERROR(__xludf.DUMMYFUNCTION("""COMPUTED_VALUE"""),13)</f>
        <v>13</v>
      </c>
      <c r="M640" s="70">
        <f ca="1">IFERROR(__xludf.DUMMYFUNCTION("""COMPUTED_VALUE"""),17)</f>
        <v>17</v>
      </c>
      <c r="N640" s="72"/>
      <c r="O640" s="72"/>
      <c r="P640" s="72"/>
      <c r="Q640" s="72"/>
      <c r="R640" s="72"/>
      <c r="S640" s="72"/>
      <c r="T640" s="72"/>
      <c r="U640" s="72"/>
      <c r="V640" s="72"/>
      <c r="W640" s="72"/>
      <c r="X640" s="72"/>
      <c r="Y640" s="72"/>
      <c r="Z640" s="72"/>
    </row>
    <row r="641" spans="1:26" ht="13">
      <c r="A641" s="70">
        <f ca="1">IFERROR(__xludf.DUMMYFUNCTION("""COMPUTED_VALUE"""),6)</f>
        <v>6</v>
      </c>
      <c r="B641" s="71" t="str">
        <f ca="1">IFERROR(__xludf.DUMMYFUNCTION("""COMPUTED_VALUE"""),"I.E. SOL NACIENTE")</f>
        <v>I.E. SOL NACIENTE</v>
      </c>
      <c r="C641" s="70">
        <f ca="1">IFERROR(__xludf.DUMMYFUNCTION("""COMPUTED_VALUE"""),12)</f>
        <v>12</v>
      </c>
      <c r="D641" s="70">
        <f ca="1">IFERROR(__xludf.DUMMYFUNCTION("""COMPUTED_VALUE"""),0)</f>
        <v>0</v>
      </c>
      <c r="E641" s="70">
        <f ca="1">IFERROR(__xludf.DUMMYFUNCTION("""COMPUTED_VALUE"""),0)</f>
        <v>0</v>
      </c>
      <c r="F641" s="70">
        <f ca="1">IFERROR(__xludf.DUMMYFUNCTION("""COMPUTED_VALUE"""),74)</f>
        <v>74</v>
      </c>
      <c r="G641" s="70">
        <f ca="1">IFERROR(__xludf.DUMMYFUNCTION("""COMPUTED_VALUE"""),99)</f>
        <v>99</v>
      </c>
      <c r="H641" s="70">
        <f ca="1">IFERROR(__xludf.DUMMYFUNCTION("""COMPUTED_VALUE"""),0)</f>
        <v>0</v>
      </c>
      <c r="I641" s="70">
        <f ca="1">IFERROR(__xludf.DUMMYFUNCTION("""COMPUTED_VALUE"""),12)</f>
        <v>12</v>
      </c>
      <c r="J641" s="70">
        <f ca="1">IFERROR(__xludf.DUMMYFUNCTION("""COMPUTED_VALUE"""),223)</f>
        <v>223</v>
      </c>
      <c r="K641" s="70">
        <f ca="1">IFERROR(__xludf.DUMMYFUNCTION("""COMPUTED_VALUE"""),19)</f>
        <v>19</v>
      </c>
      <c r="L641" s="70">
        <f ca="1">IFERROR(__xludf.DUMMYFUNCTION("""COMPUTED_VALUE"""),7)</f>
        <v>7</v>
      </c>
      <c r="M641" s="70">
        <f ca="1">IFERROR(__xludf.DUMMYFUNCTION("""COMPUTED_VALUE"""),12)</f>
        <v>12</v>
      </c>
      <c r="N641" s="72"/>
      <c r="O641" s="72"/>
      <c r="P641" s="72"/>
      <c r="Q641" s="72"/>
      <c r="R641" s="72"/>
      <c r="S641" s="72"/>
      <c r="T641" s="72"/>
      <c r="U641" s="72"/>
      <c r="V641" s="72"/>
      <c r="W641" s="72"/>
      <c r="X641" s="72"/>
      <c r="Y641" s="72"/>
      <c r="Z641" s="72"/>
    </row>
    <row r="642" spans="1:26" ht="13">
      <c r="A642" s="70">
        <f ca="1">IFERROR(__xludf.DUMMYFUNCTION("""COMPUTED_VALUE"""),6)</f>
        <v>6</v>
      </c>
      <c r="B642" s="71" t="str">
        <f ca="1">IFERROR(__xludf.DUMMYFUNCTION("""COMPUTED_VALUE"""),"I.E. SOL NACIENTE")</f>
        <v>I.E. SOL NACIENTE</v>
      </c>
      <c r="C642" s="70">
        <f ca="1">IFERROR(__xludf.DUMMYFUNCTION("""COMPUTED_VALUE"""),13)</f>
        <v>13</v>
      </c>
      <c r="D642" s="70">
        <f ca="1">IFERROR(__xludf.DUMMYFUNCTION("""COMPUTED_VALUE"""),0)</f>
        <v>0</v>
      </c>
      <c r="E642" s="70">
        <f ca="1">IFERROR(__xludf.DUMMYFUNCTION("""COMPUTED_VALUE"""),0)</f>
        <v>0</v>
      </c>
      <c r="F642" s="70">
        <f ca="1">IFERROR(__xludf.DUMMYFUNCTION("""COMPUTED_VALUE"""),80)</f>
        <v>80</v>
      </c>
      <c r="G642" s="70">
        <f ca="1">IFERROR(__xludf.DUMMYFUNCTION("""COMPUTED_VALUE"""),102)</f>
        <v>102</v>
      </c>
      <c r="H642" s="70">
        <f ca="1">IFERROR(__xludf.DUMMYFUNCTION("""COMPUTED_VALUE"""),3)</f>
        <v>3</v>
      </c>
      <c r="I642" s="70">
        <f ca="1">IFERROR(__xludf.DUMMYFUNCTION("""COMPUTED_VALUE"""),14)</f>
        <v>14</v>
      </c>
      <c r="J642" s="70">
        <f ca="1">IFERROR(__xludf.DUMMYFUNCTION("""COMPUTED_VALUE"""),242)</f>
        <v>242</v>
      </c>
      <c r="K642" s="70">
        <f ca="1">IFERROR(__xludf.DUMMYFUNCTION("""COMPUTED_VALUE"""),23)</f>
        <v>23</v>
      </c>
      <c r="L642" s="70">
        <f ca="1">IFERROR(__xludf.DUMMYFUNCTION("""COMPUTED_VALUE"""),10)</f>
        <v>10</v>
      </c>
      <c r="M642" s="70">
        <f ca="1">IFERROR(__xludf.DUMMYFUNCTION("""COMPUTED_VALUE"""),10)</f>
        <v>10</v>
      </c>
      <c r="N642" s="72"/>
      <c r="O642" s="72"/>
      <c r="P642" s="72"/>
      <c r="Q642" s="72"/>
      <c r="R642" s="72"/>
      <c r="S642" s="72"/>
      <c r="T642" s="72"/>
      <c r="U642" s="72"/>
      <c r="V642" s="72"/>
      <c r="W642" s="72"/>
      <c r="X642" s="72"/>
      <c r="Y642" s="72"/>
      <c r="Z642" s="72"/>
    </row>
    <row r="643" spans="1:26" ht="13">
      <c r="A643" s="70">
        <f ca="1">IFERROR(__xludf.DUMMYFUNCTION("""COMPUTED_VALUE"""),6)</f>
        <v>6</v>
      </c>
      <c r="B643" s="71" t="str">
        <f ca="1">IFERROR(__xludf.DUMMYFUNCTION("""COMPUTED_VALUE"""),"I.E. SOL NACIENTE")</f>
        <v>I.E. SOL NACIENTE</v>
      </c>
      <c r="C643" s="70">
        <f ca="1">IFERROR(__xludf.DUMMYFUNCTION("""COMPUTED_VALUE"""),14)</f>
        <v>14</v>
      </c>
      <c r="D643" s="70">
        <f ca="1">IFERROR(__xludf.DUMMYFUNCTION("""COMPUTED_VALUE"""),0)</f>
        <v>0</v>
      </c>
      <c r="E643" s="70">
        <f ca="1">IFERROR(__xludf.DUMMYFUNCTION("""COMPUTED_VALUE"""),0)</f>
        <v>0</v>
      </c>
      <c r="F643" s="70">
        <f ca="1">IFERROR(__xludf.DUMMYFUNCTION("""COMPUTED_VALUE"""),89)</f>
        <v>89</v>
      </c>
      <c r="G643" s="70">
        <f ca="1">IFERROR(__xludf.DUMMYFUNCTION("""COMPUTED_VALUE"""),91)</f>
        <v>91</v>
      </c>
      <c r="H643" s="70">
        <f ca="1">IFERROR(__xludf.DUMMYFUNCTION("""COMPUTED_VALUE"""),0)</f>
        <v>0</v>
      </c>
      <c r="I643" s="70">
        <f ca="1">IFERROR(__xludf.DUMMYFUNCTION("""COMPUTED_VALUE"""),11)</f>
        <v>11</v>
      </c>
      <c r="J643" s="70">
        <f ca="1">IFERROR(__xludf.DUMMYFUNCTION("""COMPUTED_VALUE"""),239)</f>
        <v>239</v>
      </c>
      <c r="K643" s="70">
        <f ca="1">IFERROR(__xludf.DUMMYFUNCTION("""COMPUTED_VALUE"""),31)</f>
        <v>31</v>
      </c>
      <c r="L643" s="70">
        <f ca="1">IFERROR(__xludf.DUMMYFUNCTION("""COMPUTED_VALUE"""),15)</f>
        <v>15</v>
      </c>
      <c r="M643" s="70">
        <f ca="1">IFERROR(__xludf.DUMMYFUNCTION("""COMPUTED_VALUE"""),2)</f>
        <v>2</v>
      </c>
      <c r="N643" s="72"/>
      <c r="O643" s="72"/>
      <c r="P643" s="72"/>
      <c r="Q643" s="72"/>
      <c r="R643" s="72"/>
      <c r="S643" s="72"/>
      <c r="T643" s="72"/>
      <c r="U643" s="72"/>
      <c r="V643" s="72"/>
      <c r="W643" s="72"/>
      <c r="X643" s="72"/>
      <c r="Y643" s="72"/>
      <c r="Z643" s="72"/>
    </row>
    <row r="644" spans="1:26" ht="13">
      <c r="A644" s="70">
        <f ca="1">IFERROR(__xludf.DUMMYFUNCTION("""COMPUTED_VALUE"""),6)</f>
        <v>6</v>
      </c>
      <c r="B644" s="71" t="str">
        <f ca="1">IFERROR(__xludf.DUMMYFUNCTION("""COMPUTED_VALUE"""),"I.E. SOL NACIENTE")</f>
        <v>I.E. SOL NACIENTE</v>
      </c>
      <c r="C644" s="70">
        <f ca="1">IFERROR(__xludf.DUMMYFUNCTION("""COMPUTED_VALUE"""),15)</f>
        <v>15</v>
      </c>
      <c r="D644" s="70">
        <f ca="1">IFERROR(__xludf.DUMMYFUNCTION("""COMPUTED_VALUE"""),0)</f>
        <v>0</v>
      </c>
      <c r="E644" s="70">
        <f ca="1">IFERROR(__xludf.DUMMYFUNCTION("""COMPUTED_VALUE"""),0)</f>
        <v>0</v>
      </c>
      <c r="F644" s="70">
        <f ca="1">IFERROR(__xludf.DUMMYFUNCTION("""COMPUTED_VALUE"""),69)</f>
        <v>69</v>
      </c>
      <c r="G644" s="70">
        <f ca="1">IFERROR(__xludf.DUMMYFUNCTION("""COMPUTED_VALUE"""),115)</f>
        <v>115</v>
      </c>
      <c r="H644" s="70">
        <f ca="1">IFERROR(__xludf.DUMMYFUNCTION("""COMPUTED_VALUE"""),2)</f>
        <v>2</v>
      </c>
      <c r="I644" s="70">
        <f ca="1">IFERROR(__xludf.DUMMYFUNCTION("""COMPUTED_VALUE"""),21)</f>
        <v>21</v>
      </c>
      <c r="J644" s="70">
        <f ca="1">IFERROR(__xludf.DUMMYFUNCTION("""COMPUTED_VALUE"""),244)</f>
        <v>244</v>
      </c>
      <c r="K644" s="70">
        <f ca="1">IFERROR(__xludf.DUMMYFUNCTION("""COMPUTED_VALUE"""),28)</f>
        <v>28</v>
      </c>
      <c r="L644" s="70">
        <f ca="1">IFERROR(__xludf.DUMMYFUNCTION("""COMPUTED_VALUE"""),6)</f>
        <v>6</v>
      </c>
      <c r="M644" s="70">
        <f ca="1">IFERROR(__xludf.DUMMYFUNCTION("""COMPUTED_VALUE"""),3)</f>
        <v>3</v>
      </c>
      <c r="N644" s="72"/>
      <c r="O644" s="72"/>
      <c r="P644" s="72"/>
      <c r="Q644" s="72"/>
      <c r="R644" s="72"/>
      <c r="S644" s="72"/>
      <c r="T644" s="72"/>
      <c r="U644" s="72"/>
      <c r="V644" s="72"/>
      <c r="W644" s="72"/>
      <c r="X644" s="72"/>
      <c r="Y644" s="72"/>
      <c r="Z644" s="72"/>
    </row>
    <row r="645" spans="1:26" ht="13">
      <c r="A645" s="70">
        <f ca="1">IFERROR(__xludf.DUMMYFUNCTION("""COMPUTED_VALUE"""),6)</f>
        <v>6</v>
      </c>
      <c r="B645" s="71" t="str">
        <f ca="1">IFERROR(__xludf.DUMMYFUNCTION("""COMPUTED_VALUE"""),"I.E. SOL NACIENTE")</f>
        <v>I.E. SOL NACIENTE</v>
      </c>
      <c r="C645" s="70">
        <f ca="1">IFERROR(__xludf.DUMMYFUNCTION("""COMPUTED_VALUE"""),16)</f>
        <v>16</v>
      </c>
      <c r="D645" s="70">
        <f ca="1">IFERROR(__xludf.DUMMYFUNCTION("""COMPUTED_VALUE"""),0)</f>
        <v>0</v>
      </c>
      <c r="E645" s="70">
        <f ca="1">IFERROR(__xludf.DUMMYFUNCTION("""COMPUTED_VALUE"""),0)</f>
        <v>0</v>
      </c>
      <c r="F645" s="70">
        <f ca="1">IFERROR(__xludf.DUMMYFUNCTION("""COMPUTED_VALUE"""),85)</f>
        <v>85</v>
      </c>
      <c r="G645" s="70">
        <f ca="1">IFERROR(__xludf.DUMMYFUNCTION("""COMPUTED_VALUE"""),114)</f>
        <v>114</v>
      </c>
      <c r="H645" s="70">
        <f ca="1">IFERROR(__xludf.DUMMYFUNCTION("""COMPUTED_VALUE"""),2)</f>
        <v>2</v>
      </c>
      <c r="I645" s="70">
        <f ca="1">IFERROR(__xludf.DUMMYFUNCTION("""COMPUTED_VALUE"""),14)</f>
        <v>14</v>
      </c>
      <c r="J645" s="70">
        <f ca="1">IFERROR(__xludf.DUMMYFUNCTION("""COMPUTED_VALUE"""),240)</f>
        <v>240</v>
      </c>
      <c r="K645" s="70">
        <f ca="1">IFERROR(__xludf.DUMMYFUNCTION("""COMPUTED_VALUE"""),17)</f>
        <v>17</v>
      </c>
      <c r="L645" s="70">
        <f ca="1">IFERROR(__xludf.DUMMYFUNCTION("""COMPUTED_VALUE"""),6)</f>
        <v>6</v>
      </c>
      <c r="M645" s="70">
        <f ca="1">IFERROR(__xludf.DUMMYFUNCTION("""COMPUTED_VALUE"""),2)</f>
        <v>2</v>
      </c>
      <c r="N645" s="72"/>
      <c r="O645" s="72"/>
      <c r="P645" s="72"/>
      <c r="Q645" s="72"/>
      <c r="R645" s="72"/>
      <c r="S645" s="72"/>
      <c r="T645" s="72"/>
      <c r="U645" s="72"/>
      <c r="V645" s="72"/>
      <c r="W645" s="72"/>
      <c r="X645" s="72"/>
      <c r="Y645" s="72"/>
      <c r="Z645" s="72"/>
    </row>
    <row r="646" spans="1:26" ht="13">
      <c r="A646" s="70">
        <f ca="1">IFERROR(__xludf.DUMMYFUNCTION("""COMPUTED_VALUE"""),6)</f>
        <v>6</v>
      </c>
      <c r="B646" s="71" t="str">
        <f ca="1">IFERROR(__xludf.DUMMYFUNCTION("""COMPUTED_VALUE"""),"I.E. SOL NACIENTE")</f>
        <v>I.E. SOL NACIENTE</v>
      </c>
      <c r="C646" s="70">
        <f ca="1">IFERROR(__xludf.DUMMYFUNCTION("""COMPUTED_VALUE"""),17)</f>
        <v>17</v>
      </c>
      <c r="D646" s="70">
        <f ca="1">IFERROR(__xludf.DUMMYFUNCTION("""COMPUTED_VALUE"""),0)</f>
        <v>0</v>
      </c>
      <c r="E646" s="70">
        <f ca="1">IFERROR(__xludf.DUMMYFUNCTION("""COMPUTED_VALUE"""),0)</f>
        <v>0</v>
      </c>
      <c r="F646" s="70">
        <f ca="1">IFERROR(__xludf.DUMMYFUNCTION("""COMPUTED_VALUE"""),83)</f>
        <v>83</v>
      </c>
      <c r="G646" s="70">
        <f ca="1">IFERROR(__xludf.DUMMYFUNCTION("""COMPUTED_VALUE"""),90)</f>
        <v>90</v>
      </c>
      <c r="H646" s="70">
        <f ca="1">IFERROR(__xludf.DUMMYFUNCTION("""COMPUTED_VALUE"""),2)</f>
        <v>2</v>
      </c>
      <c r="I646" s="70">
        <f ca="1">IFERROR(__xludf.DUMMYFUNCTION("""COMPUTED_VALUE"""),18)</f>
        <v>18</v>
      </c>
      <c r="J646" s="70">
        <f ca="1">IFERROR(__xludf.DUMMYFUNCTION("""COMPUTED_VALUE"""),228)</f>
        <v>228</v>
      </c>
      <c r="K646" s="70">
        <f ca="1">IFERROR(__xludf.DUMMYFUNCTION("""COMPUTED_VALUE"""),18)</f>
        <v>18</v>
      </c>
      <c r="L646" s="70">
        <f ca="1">IFERROR(__xludf.DUMMYFUNCTION("""COMPUTED_VALUE"""),14)</f>
        <v>14</v>
      </c>
      <c r="M646" s="70">
        <f ca="1">IFERROR(__xludf.DUMMYFUNCTION("""COMPUTED_VALUE"""),3)</f>
        <v>3</v>
      </c>
      <c r="N646" s="72"/>
      <c r="O646" s="72"/>
      <c r="P646" s="72"/>
      <c r="Q646" s="72"/>
      <c r="R646" s="72"/>
      <c r="S646" s="72"/>
      <c r="T646" s="72"/>
      <c r="U646" s="72"/>
      <c r="V646" s="72"/>
      <c r="W646" s="72"/>
      <c r="X646" s="72"/>
      <c r="Y646" s="72"/>
      <c r="Z646" s="72"/>
    </row>
    <row r="647" spans="1:26" ht="13">
      <c r="A647" s="70">
        <f ca="1">IFERROR(__xludf.DUMMYFUNCTION("""COMPUTED_VALUE"""),6)</f>
        <v>6</v>
      </c>
      <c r="B647" s="71" t="str">
        <f ca="1">IFERROR(__xludf.DUMMYFUNCTION("""COMPUTED_VALUE"""),"I.E. SOL NACIENTE")</f>
        <v>I.E. SOL NACIENTE</v>
      </c>
      <c r="C647" s="70">
        <f ca="1">IFERROR(__xludf.DUMMYFUNCTION("""COMPUTED_VALUE"""),18)</f>
        <v>18</v>
      </c>
      <c r="D647" s="70">
        <f ca="1">IFERROR(__xludf.DUMMYFUNCTION("""COMPUTED_VALUE"""),0)</f>
        <v>0</v>
      </c>
      <c r="E647" s="70">
        <f ca="1">IFERROR(__xludf.DUMMYFUNCTION("""COMPUTED_VALUE"""),0)</f>
        <v>0</v>
      </c>
      <c r="F647" s="70">
        <f ca="1">IFERROR(__xludf.DUMMYFUNCTION("""COMPUTED_VALUE"""),81)</f>
        <v>81</v>
      </c>
      <c r="G647" s="70">
        <f ca="1">IFERROR(__xludf.DUMMYFUNCTION("""COMPUTED_VALUE"""),101)</f>
        <v>101</v>
      </c>
      <c r="H647" s="70">
        <f ca="1">IFERROR(__xludf.DUMMYFUNCTION("""COMPUTED_VALUE"""),3)</f>
        <v>3</v>
      </c>
      <c r="I647" s="70">
        <f ca="1">IFERROR(__xludf.DUMMYFUNCTION("""COMPUTED_VALUE"""),14)</f>
        <v>14</v>
      </c>
      <c r="J647" s="70">
        <f ca="1">IFERROR(__xludf.DUMMYFUNCTION("""COMPUTED_VALUE"""),236)</f>
        <v>236</v>
      </c>
      <c r="K647" s="70">
        <f ca="1">IFERROR(__xludf.DUMMYFUNCTION("""COMPUTED_VALUE"""),21)</f>
        <v>21</v>
      </c>
      <c r="L647" s="70">
        <f ca="1">IFERROR(__xludf.DUMMYFUNCTION("""COMPUTED_VALUE"""),11)</f>
        <v>11</v>
      </c>
      <c r="M647" s="70">
        <f ca="1">IFERROR(__xludf.DUMMYFUNCTION("""COMPUTED_VALUE"""),5)</f>
        <v>5</v>
      </c>
      <c r="N647" s="72"/>
      <c r="O647" s="72"/>
      <c r="P647" s="72"/>
      <c r="Q647" s="72"/>
      <c r="R647" s="72"/>
      <c r="S647" s="72"/>
      <c r="T647" s="72"/>
      <c r="U647" s="72"/>
      <c r="V647" s="72"/>
      <c r="W647" s="72"/>
      <c r="X647" s="72"/>
      <c r="Y647" s="72"/>
      <c r="Z647" s="72"/>
    </row>
    <row r="648" spans="1:26" ht="13">
      <c r="A648" s="70">
        <f ca="1">IFERROR(__xludf.DUMMYFUNCTION("""COMPUTED_VALUE"""),6)</f>
        <v>6</v>
      </c>
      <c r="B648" s="71" t="str">
        <f ca="1">IFERROR(__xludf.DUMMYFUNCTION("""COMPUTED_VALUE"""),"I.E. SOL NACIENTE")</f>
        <v>I.E. SOL NACIENTE</v>
      </c>
      <c r="C648" s="70">
        <f ca="1">IFERROR(__xludf.DUMMYFUNCTION("""COMPUTED_VALUE"""),19)</f>
        <v>19</v>
      </c>
      <c r="D648" s="70">
        <f ca="1">IFERROR(__xludf.DUMMYFUNCTION("""COMPUTED_VALUE"""),0)</f>
        <v>0</v>
      </c>
      <c r="E648" s="70">
        <f ca="1">IFERROR(__xludf.DUMMYFUNCTION("""COMPUTED_VALUE"""),0)</f>
        <v>0</v>
      </c>
      <c r="F648" s="70">
        <f ca="1">IFERROR(__xludf.DUMMYFUNCTION("""COMPUTED_VALUE"""),67)</f>
        <v>67</v>
      </c>
      <c r="G648" s="70">
        <f ca="1">IFERROR(__xludf.DUMMYFUNCTION("""COMPUTED_VALUE"""),102)</f>
        <v>102</v>
      </c>
      <c r="H648" s="70">
        <f ca="1">IFERROR(__xludf.DUMMYFUNCTION("""COMPUTED_VALUE"""),1)</f>
        <v>1</v>
      </c>
      <c r="I648" s="70">
        <f ca="1">IFERROR(__xludf.DUMMYFUNCTION("""COMPUTED_VALUE"""),14)</f>
        <v>14</v>
      </c>
      <c r="J648" s="70">
        <f ca="1">IFERROR(__xludf.DUMMYFUNCTION("""COMPUTED_VALUE"""),217)</f>
        <v>217</v>
      </c>
      <c r="K648" s="70">
        <f ca="1">IFERROR(__xludf.DUMMYFUNCTION("""COMPUTED_VALUE"""),21)</f>
        <v>21</v>
      </c>
      <c r="L648" s="70">
        <f ca="1">IFERROR(__xludf.DUMMYFUNCTION("""COMPUTED_VALUE"""),7)</f>
        <v>7</v>
      </c>
      <c r="M648" s="70">
        <f ca="1">IFERROR(__xludf.DUMMYFUNCTION("""COMPUTED_VALUE"""),5)</f>
        <v>5</v>
      </c>
      <c r="N648" s="72"/>
      <c r="O648" s="72"/>
      <c r="P648" s="72"/>
      <c r="Q648" s="72"/>
      <c r="R648" s="72"/>
      <c r="S648" s="72"/>
      <c r="T648" s="72"/>
      <c r="U648" s="72"/>
      <c r="V648" s="72"/>
      <c r="W648" s="72"/>
      <c r="X648" s="72"/>
      <c r="Y648" s="72"/>
      <c r="Z648" s="72"/>
    </row>
    <row r="649" spans="1:26" ht="13">
      <c r="A649" s="70">
        <f ca="1">IFERROR(__xludf.DUMMYFUNCTION("""COMPUTED_VALUE"""),6)</f>
        <v>6</v>
      </c>
      <c r="B649" s="71" t="str">
        <f ca="1">IFERROR(__xludf.DUMMYFUNCTION("""COMPUTED_VALUE"""),"I.E. SOL NACIENTE")</f>
        <v>I.E. SOL NACIENTE</v>
      </c>
      <c r="C649" s="70">
        <f ca="1">IFERROR(__xludf.DUMMYFUNCTION("""COMPUTED_VALUE"""),20)</f>
        <v>20</v>
      </c>
      <c r="D649" s="70">
        <f ca="1">IFERROR(__xludf.DUMMYFUNCTION("""COMPUTED_VALUE"""),0)</f>
        <v>0</v>
      </c>
      <c r="E649" s="70">
        <f ca="1">IFERROR(__xludf.DUMMYFUNCTION("""COMPUTED_VALUE"""),0)</f>
        <v>0</v>
      </c>
      <c r="F649" s="70">
        <f ca="1">IFERROR(__xludf.DUMMYFUNCTION("""COMPUTED_VALUE"""),70)</f>
        <v>70</v>
      </c>
      <c r="G649" s="70">
        <f ca="1">IFERROR(__xludf.DUMMYFUNCTION("""COMPUTED_VALUE"""),108)</f>
        <v>108</v>
      </c>
      <c r="H649" s="70">
        <f ca="1">IFERROR(__xludf.DUMMYFUNCTION("""COMPUTED_VALUE"""),1)</f>
        <v>1</v>
      </c>
      <c r="I649" s="70">
        <f ca="1">IFERROR(__xludf.DUMMYFUNCTION("""COMPUTED_VALUE"""),21)</f>
        <v>21</v>
      </c>
      <c r="J649" s="70">
        <f ca="1">IFERROR(__xludf.DUMMYFUNCTION("""COMPUTED_VALUE"""),229)</f>
        <v>229</v>
      </c>
      <c r="K649" s="70">
        <f ca="1">IFERROR(__xludf.DUMMYFUNCTION("""COMPUTED_VALUE"""),22)</f>
        <v>22</v>
      </c>
      <c r="L649" s="70">
        <f ca="1">IFERROR(__xludf.DUMMYFUNCTION("""COMPUTED_VALUE"""),5)</f>
        <v>5</v>
      </c>
      <c r="M649" s="70">
        <f ca="1">IFERROR(__xludf.DUMMYFUNCTION("""COMPUTED_VALUE"""),2)</f>
        <v>2</v>
      </c>
      <c r="N649" s="72"/>
      <c r="O649" s="72"/>
      <c r="P649" s="72"/>
      <c r="Q649" s="72"/>
      <c r="R649" s="72"/>
      <c r="S649" s="72"/>
      <c r="T649" s="72"/>
      <c r="U649" s="72"/>
      <c r="V649" s="72"/>
      <c r="W649" s="72"/>
      <c r="X649" s="72"/>
      <c r="Y649" s="72"/>
      <c r="Z649" s="72"/>
    </row>
    <row r="650" spans="1:26" ht="13">
      <c r="A650" s="70">
        <f ca="1">IFERROR(__xludf.DUMMYFUNCTION("""COMPUTED_VALUE"""),6)</f>
        <v>6</v>
      </c>
      <c r="B650" s="71" t="str">
        <f ca="1">IFERROR(__xludf.DUMMYFUNCTION("""COMPUTED_VALUE"""),"I.E. SOL NACIENTE")</f>
        <v>I.E. SOL NACIENTE</v>
      </c>
      <c r="C650" s="70">
        <f ca="1">IFERROR(__xludf.DUMMYFUNCTION("""COMPUTED_VALUE"""),21)</f>
        <v>21</v>
      </c>
      <c r="D650" s="70">
        <f ca="1">IFERROR(__xludf.DUMMYFUNCTION("""COMPUTED_VALUE"""),0)</f>
        <v>0</v>
      </c>
      <c r="E650" s="70">
        <f ca="1">IFERROR(__xludf.DUMMYFUNCTION("""COMPUTED_VALUE"""),0)</f>
        <v>0</v>
      </c>
      <c r="F650" s="70">
        <f ca="1">IFERROR(__xludf.DUMMYFUNCTION("""COMPUTED_VALUE"""),77)</f>
        <v>77</v>
      </c>
      <c r="G650" s="70">
        <f ca="1">IFERROR(__xludf.DUMMYFUNCTION("""COMPUTED_VALUE"""),85)</f>
        <v>85</v>
      </c>
      <c r="H650" s="70">
        <f ca="1">IFERROR(__xludf.DUMMYFUNCTION("""COMPUTED_VALUE"""),0)</f>
        <v>0</v>
      </c>
      <c r="I650" s="70">
        <f ca="1">IFERROR(__xludf.DUMMYFUNCTION("""COMPUTED_VALUE"""),18)</f>
        <v>18</v>
      </c>
      <c r="J650" s="70">
        <f ca="1">IFERROR(__xludf.DUMMYFUNCTION("""COMPUTED_VALUE"""),221)</f>
        <v>221</v>
      </c>
      <c r="K650" s="70">
        <f ca="1">IFERROR(__xludf.DUMMYFUNCTION("""COMPUTED_VALUE"""),24)</f>
        <v>24</v>
      </c>
      <c r="L650" s="70">
        <f ca="1">IFERROR(__xludf.DUMMYFUNCTION("""COMPUTED_VALUE"""),13)</f>
        <v>13</v>
      </c>
      <c r="M650" s="70">
        <f ca="1">IFERROR(__xludf.DUMMYFUNCTION("""COMPUTED_VALUE"""),4)</f>
        <v>4</v>
      </c>
      <c r="N650" s="72"/>
      <c r="O650" s="72"/>
      <c r="P650" s="72"/>
      <c r="Q650" s="72"/>
      <c r="R650" s="72"/>
      <c r="S650" s="72"/>
      <c r="T650" s="72"/>
      <c r="U650" s="72"/>
      <c r="V650" s="72"/>
      <c r="W650" s="72"/>
      <c r="X650" s="72"/>
      <c r="Y650" s="72"/>
      <c r="Z650" s="72"/>
    </row>
    <row r="651" spans="1:26" ht="13">
      <c r="A651" s="70">
        <f ca="1">IFERROR(__xludf.DUMMYFUNCTION("""COMPUTED_VALUE"""),6)</f>
        <v>6</v>
      </c>
      <c r="B651" s="71" t="str">
        <f ca="1">IFERROR(__xludf.DUMMYFUNCTION("""COMPUTED_VALUE"""),"I.E. SOL NACIENTE")</f>
        <v>I.E. SOL NACIENTE</v>
      </c>
      <c r="C651" s="70">
        <f ca="1">IFERROR(__xludf.DUMMYFUNCTION("""COMPUTED_VALUE"""),22)</f>
        <v>22</v>
      </c>
      <c r="D651" s="70">
        <f ca="1">IFERROR(__xludf.DUMMYFUNCTION("""COMPUTED_VALUE"""),0)</f>
        <v>0</v>
      </c>
      <c r="E651" s="70">
        <f ca="1">IFERROR(__xludf.DUMMYFUNCTION("""COMPUTED_VALUE"""),0)</f>
        <v>0</v>
      </c>
      <c r="F651" s="70">
        <f ca="1">IFERROR(__xludf.DUMMYFUNCTION("""COMPUTED_VALUE"""),53)</f>
        <v>53</v>
      </c>
      <c r="G651" s="70">
        <f ca="1">IFERROR(__xludf.DUMMYFUNCTION("""COMPUTED_VALUE"""),73)</f>
        <v>73</v>
      </c>
      <c r="H651" s="70">
        <f ca="1">IFERROR(__xludf.DUMMYFUNCTION("""COMPUTED_VALUE"""),3)</f>
        <v>3</v>
      </c>
      <c r="I651" s="70">
        <f ca="1">IFERROR(__xludf.DUMMYFUNCTION("""COMPUTED_VALUE"""),14)</f>
        <v>14</v>
      </c>
      <c r="J651" s="70">
        <f ca="1">IFERROR(__xludf.DUMMYFUNCTION("""COMPUTED_VALUE"""),172)</f>
        <v>172</v>
      </c>
      <c r="K651" s="70">
        <f ca="1">IFERROR(__xludf.DUMMYFUNCTION("""COMPUTED_VALUE"""),22)</f>
        <v>22</v>
      </c>
      <c r="L651" s="70">
        <f ca="1">IFERROR(__xludf.DUMMYFUNCTION("""COMPUTED_VALUE"""),7)</f>
        <v>7</v>
      </c>
      <c r="M651" s="70">
        <f ca="1">IFERROR(__xludf.DUMMYFUNCTION("""COMPUTED_VALUE"""),0)</f>
        <v>0</v>
      </c>
      <c r="N651" s="72"/>
      <c r="O651" s="72"/>
      <c r="P651" s="72"/>
      <c r="Q651" s="72"/>
      <c r="R651" s="72"/>
      <c r="S651" s="72"/>
      <c r="T651" s="72"/>
      <c r="U651" s="72"/>
      <c r="V651" s="72"/>
      <c r="W651" s="72"/>
      <c r="X651" s="72"/>
      <c r="Y651" s="72"/>
      <c r="Z651" s="72"/>
    </row>
    <row r="652" spans="1:26" ht="13">
      <c r="A652" s="70">
        <f ca="1">IFERROR(__xludf.DUMMYFUNCTION("""COMPUTED_VALUE"""),6)</f>
        <v>6</v>
      </c>
      <c r="B652" s="71" t="str">
        <f ca="1">IFERROR(__xludf.DUMMYFUNCTION("""COMPUTED_VALUE"""),"I.E. SOL NACIENTE")</f>
        <v>I.E. SOL NACIENTE</v>
      </c>
      <c r="C652" s="70">
        <f ca="1">IFERROR(__xludf.DUMMYFUNCTION("""COMPUTED_VALUE"""),23)</f>
        <v>23</v>
      </c>
      <c r="D652" s="70">
        <f ca="1">IFERROR(__xludf.DUMMYFUNCTION("""COMPUTED_VALUE"""),0)</f>
        <v>0</v>
      </c>
      <c r="E652" s="70">
        <f ca="1">IFERROR(__xludf.DUMMYFUNCTION("""COMPUTED_VALUE"""),0)</f>
        <v>0</v>
      </c>
      <c r="F652" s="70">
        <f ca="1">IFERROR(__xludf.DUMMYFUNCTION("""COMPUTED_VALUE"""),76)</f>
        <v>76</v>
      </c>
      <c r="G652" s="70">
        <f ca="1">IFERROR(__xludf.DUMMYFUNCTION("""COMPUTED_VALUE"""),87)</f>
        <v>87</v>
      </c>
      <c r="H652" s="70">
        <f ca="1">IFERROR(__xludf.DUMMYFUNCTION("""COMPUTED_VALUE"""),1)</f>
        <v>1</v>
      </c>
      <c r="I652" s="70">
        <f ca="1">IFERROR(__xludf.DUMMYFUNCTION("""COMPUTED_VALUE"""),34)</f>
        <v>34</v>
      </c>
      <c r="J652" s="70">
        <f ca="1">IFERROR(__xludf.DUMMYFUNCTION("""COMPUTED_VALUE"""),142)</f>
        <v>142</v>
      </c>
      <c r="K652" s="70">
        <f ca="1">IFERROR(__xludf.DUMMYFUNCTION("""COMPUTED_VALUE"""),31)</f>
        <v>31</v>
      </c>
      <c r="L652" s="70">
        <f ca="1">IFERROR(__xludf.DUMMYFUNCTION("""COMPUTED_VALUE"""),12)</f>
        <v>12</v>
      </c>
      <c r="M652" s="70">
        <f ca="1">IFERROR(__xludf.DUMMYFUNCTION("""COMPUTED_VALUE"""),1)</f>
        <v>1</v>
      </c>
      <c r="N652" s="72"/>
      <c r="O652" s="72"/>
      <c r="P652" s="72"/>
      <c r="Q652" s="72"/>
      <c r="R652" s="72"/>
      <c r="S652" s="72"/>
      <c r="T652" s="72"/>
      <c r="U652" s="72"/>
      <c r="V652" s="72"/>
      <c r="W652" s="72"/>
      <c r="X652" s="72"/>
      <c r="Y652" s="72"/>
      <c r="Z652" s="72"/>
    </row>
    <row r="653" spans="1:26" ht="13">
      <c r="A653" s="70">
        <f ca="1">IFERROR(__xludf.DUMMYFUNCTION("""COMPUTED_VALUE"""),6)</f>
        <v>6</v>
      </c>
      <c r="B653" s="71" t="str">
        <f ca="1">IFERROR(__xludf.DUMMYFUNCTION("""COMPUTED_VALUE"""),"I.E. SOL NACIENTE")</f>
        <v>I.E. SOL NACIENTE</v>
      </c>
      <c r="C653" s="70">
        <f ca="1">IFERROR(__xludf.DUMMYFUNCTION("""COMPUTED_VALUE"""),24)</f>
        <v>24</v>
      </c>
      <c r="D653" s="70">
        <f ca="1">IFERROR(__xludf.DUMMYFUNCTION("""COMPUTED_VALUE"""),0)</f>
        <v>0</v>
      </c>
      <c r="E653" s="70">
        <f ca="1">IFERROR(__xludf.DUMMYFUNCTION("""COMPUTED_VALUE"""),0)</f>
        <v>0</v>
      </c>
      <c r="F653" s="70">
        <f ca="1">IFERROR(__xludf.DUMMYFUNCTION("""COMPUTED_VALUE"""),73)</f>
        <v>73</v>
      </c>
      <c r="G653" s="70">
        <f ca="1">IFERROR(__xludf.DUMMYFUNCTION("""COMPUTED_VALUE"""),99)</f>
        <v>99</v>
      </c>
      <c r="H653" s="70">
        <f ca="1">IFERROR(__xludf.DUMMYFUNCTION("""COMPUTED_VALUE"""),2)</f>
        <v>2</v>
      </c>
      <c r="I653" s="70">
        <f ca="1">IFERROR(__xludf.DUMMYFUNCTION("""COMPUTED_VALUE"""),29)</f>
        <v>29</v>
      </c>
      <c r="J653" s="70">
        <f ca="1">IFERROR(__xludf.DUMMYFUNCTION("""COMPUTED_VALUE"""),241)</f>
        <v>241</v>
      </c>
      <c r="K653" s="70">
        <f ca="1">IFERROR(__xludf.DUMMYFUNCTION("""COMPUTED_VALUE"""),28)</f>
        <v>28</v>
      </c>
      <c r="L653" s="70">
        <f ca="1">IFERROR(__xludf.DUMMYFUNCTION("""COMPUTED_VALUE"""),10)</f>
        <v>10</v>
      </c>
      <c r="M653" s="70">
        <f ca="1">IFERROR(__xludf.DUMMYFUNCTION("""COMPUTED_VALUE"""),0)</f>
        <v>0</v>
      </c>
      <c r="N653" s="72"/>
      <c r="O653" s="72"/>
      <c r="P653" s="72"/>
      <c r="Q653" s="72"/>
      <c r="R653" s="72"/>
      <c r="S653" s="72"/>
      <c r="T653" s="72"/>
      <c r="U653" s="72"/>
      <c r="V653" s="72"/>
      <c r="W653" s="72"/>
      <c r="X653" s="72"/>
      <c r="Y653" s="72"/>
      <c r="Z653" s="72"/>
    </row>
    <row r="654" spans="1:26" ht="13">
      <c r="A654" s="70">
        <f ca="1">IFERROR(__xludf.DUMMYFUNCTION("""COMPUTED_VALUE"""),6)</f>
        <v>6</v>
      </c>
      <c r="B654" s="71" t="str">
        <f ca="1">IFERROR(__xludf.DUMMYFUNCTION("""COMPUTED_VALUE"""),"I.E. SOL NACIENTE")</f>
        <v>I.E. SOL NACIENTE</v>
      </c>
      <c r="C654" s="70">
        <f ca="1">IFERROR(__xludf.DUMMYFUNCTION("""COMPUTED_VALUE"""),25)</f>
        <v>25</v>
      </c>
      <c r="D654" s="70">
        <f ca="1">IFERROR(__xludf.DUMMYFUNCTION("""COMPUTED_VALUE"""),0)</f>
        <v>0</v>
      </c>
      <c r="E654" s="70">
        <f ca="1">IFERROR(__xludf.DUMMYFUNCTION("""COMPUTED_VALUE"""),0)</f>
        <v>0</v>
      </c>
      <c r="F654" s="70">
        <f ca="1">IFERROR(__xludf.DUMMYFUNCTION("""COMPUTED_VALUE"""),79)</f>
        <v>79</v>
      </c>
      <c r="G654" s="70">
        <f ca="1">IFERROR(__xludf.DUMMYFUNCTION("""COMPUTED_VALUE"""),66)</f>
        <v>66</v>
      </c>
      <c r="H654" s="70">
        <f ca="1">IFERROR(__xludf.DUMMYFUNCTION("""COMPUTED_VALUE"""),1)</f>
        <v>1</v>
      </c>
      <c r="I654" s="70">
        <f ca="1">IFERROR(__xludf.DUMMYFUNCTION("""COMPUTED_VALUE"""),21)</f>
        <v>21</v>
      </c>
      <c r="J654" s="70">
        <f ca="1">IFERROR(__xludf.DUMMYFUNCTION("""COMPUTED_VALUE"""),208)</f>
        <v>208</v>
      </c>
      <c r="K654" s="70">
        <f ca="1">IFERROR(__xludf.DUMMYFUNCTION("""COMPUTED_VALUE"""),35)</f>
        <v>35</v>
      </c>
      <c r="L654" s="70">
        <f ca="1">IFERROR(__xludf.DUMMYFUNCTION("""COMPUTED_VALUE"""),5)</f>
        <v>5</v>
      </c>
      <c r="M654" s="70">
        <f ca="1">IFERROR(__xludf.DUMMYFUNCTION("""COMPUTED_VALUE"""),1)</f>
        <v>1</v>
      </c>
      <c r="N654" s="72"/>
      <c r="O654" s="72"/>
      <c r="P654" s="72"/>
      <c r="Q654" s="72"/>
      <c r="R654" s="72"/>
      <c r="S654" s="72"/>
      <c r="T654" s="72"/>
      <c r="U654" s="72"/>
      <c r="V654" s="72"/>
      <c r="W654" s="72"/>
      <c r="X654" s="72"/>
      <c r="Y654" s="72"/>
      <c r="Z654" s="72"/>
    </row>
    <row r="655" spans="1:26" ht="13">
      <c r="A655" s="70">
        <f ca="1">IFERROR(__xludf.DUMMYFUNCTION("""COMPUTED_VALUE"""),6)</f>
        <v>6</v>
      </c>
      <c r="B655" s="71" t="str">
        <f ca="1">IFERROR(__xludf.DUMMYFUNCTION("""COMPUTED_VALUE"""),"I.E. SOL NACIENTE")</f>
        <v>I.E. SOL NACIENTE</v>
      </c>
      <c r="C655" s="70">
        <f ca="1">IFERROR(__xludf.DUMMYFUNCTION("""COMPUTED_VALUE"""),26)</f>
        <v>26</v>
      </c>
      <c r="D655" s="70">
        <f ca="1">IFERROR(__xludf.DUMMYFUNCTION("""COMPUTED_VALUE"""),0)</f>
        <v>0</v>
      </c>
      <c r="E655" s="70">
        <f ca="1">IFERROR(__xludf.DUMMYFUNCTION("""COMPUTED_VALUE"""),0)</f>
        <v>0</v>
      </c>
      <c r="F655" s="70">
        <f ca="1">IFERROR(__xludf.DUMMYFUNCTION("""COMPUTED_VALUE"""),83)</f>
        <v>83</v>
      </c>
      <c r="G655" s="70">
        <f ca="1">IFERROR(__xludf.DUMMYFUNCTION("""COMPUTED_VALUE"""),65)</f>
        <v>65</v>
      </c>
      <c r="H655" s="70">
        <f ca="1">IFERROR(__xludf.DUMMYFUNCTION("""COMPUTED_VALUE"""),1)</f>
        <v>1</v>
      </c>
      <c r="I655" s="70">
        <f ca="1">IFERROR(__xludf.DUMMYFUNCTION("""COMPUTED_VALUE"""),18)</f>
        <v>18</v>
      </c>
      <c r="J655" s="70">
        <f ca="1">IFERROR(__xludf.DUMMYFUNCTION("""COMPUTED_VALUE"""),192)</f>
        <v>192</v>
      </c>
      <c r="K655" s="70">
        <f ca="1">IFERROR(__xludf.DUMMYFUNCTION("""COMPUTED_VALUE"""),17)</f>
        <v>17</v>
      </c>
      <c r="L655" s="70">
        <f ca="1">IFERROR(__xludf.DUMMYFUNCTION("""COMPUTED_VALUE"""),8)</f>
        <v>8</v>
      </c>
      <c r="M655" s="70">
        <f ca="1">IFERROR(__xludf.DUMMYFUNCTION("""COMPUTED_VALUE"""),0)</f>
        <v>0</v>
      </c>
      <c r="N655" s="72"/>
      <c r="O655" s="72"/>
      <c r="P655" s="72"/>
      <c r="Q655" s="72"/>
      <c r="R655" s="72"/>
      <c r="S655" s="72"/>
      <c r="T655" s="72"/>
      <c r="U655" s="72"/>
      <c r="V655" s="72"/>
      <c r="W655" s="72"/>
      <c r="X655" s="72"/>
      <c r="Y655" s="72"/>
      <c r="Z655" s="72"/>
    </row>
    <row r="656" spans="1:26" ht="13">
      <c r="A656" s="70">
        <f ca="1">IFERROR(__xludf.DUMMYFUNCTION("""COMPUTED_VALUE"""),6)</f>
        <v>6</v>
      </c>
      <c r="B656" s="71" t="str">
        <f ca="1">IFERROR(__xludf.DUMMYFUNCTION("""COMPUTED_VALUE"""),"I.E. SOL NACIENTE")</f>
        <v>I.E. SOL NACIENTE</v>
      </c>
      <c r="C656" s="70">
        <f ca="1">IFERROR(__xludf.DUMMYFUNCTION("""COMPUTED_VALUE"""),27)</f>
        <v>27</v>
      </c>
      <c r="D656" s="70">
        <f ca="1">IFERROR(__xludf.DUMMYFUNCTION("""COMPUTED_VALUE"""),0)</f>
        <v>0</v>
      </c>
      <c r="E656" s="70">
        <f ca="1">IFERROR(__xludf.DUMMYFUNCTION("""COMPUTED_VALUE"""),0)</f>
        <v>0</v>
      </c>
      <c r="F656" s="70">
        <f ca="1">IFERROR(__xludf.DUMMYFUNCTION("""COMPUTED_VALUE"""),55)</f>
        <v>55</v>
      </c>
      <c r="G656" s="70">
        <f ca="1">IFERROR(__xludf.DUMMYFUNCTION("""COMPUTED_VALUE"""),47)</f>
        <v>47</v>
      </c>
      <c r="H656" s="70">
        <f ca="1">IFERROR(__xludf.DUMMYFUNCTION("""COMPUTED_VALUE"""),0)</f>
        <v>0</v>
      </c>
      <c r="I656" s="70">
        <f ca="1">IFERROR(__xludf.DUMMYFUNCTION("""COMPUTED_VALUE"""),8)</f>
        <v>8</v>
      </c>
      <c r="J656" s="70">
        <f ca="1">IFERROR(__xludf.DUMMYFUNCTION("""COMPUTED_VALUE"""),135)</f>
        <v>135</v>
      </c>
      <c r="K656" s="70">
        <f ca="1">IFERROR(__xludf.DUMMYFUNCTION("""COMPUTED_VALUE"""),1)</f>
        <v>1</v>
      </c>
      <c r="L656" s="70">
        <f ca="1">IFERROR(__xludf.DUMMYFUNCTION("""COMPUTED_VALUE"""),4)</f>
        <v>4</v>
      </c>
      <c r="M656" s="70">
        <f ca="1">IFERROR(__xludf.DUMMYFUNCTION("""COMPUTED_VALUE"""),20)</f>
        <v>20</v>
      </c>
      <c r="N656" s="72"/>
      <c r="O656" s="72"/>
      <c r="P656" s="72"/>
      <c r="Q656" s="72"/>
      <c r="R656" s="72"/>
      <c r="S656" s="72"/>
      <c r="T656" s="72"/>
      <c r="U656" s="72"/>
      <c r="V656" s="72"/>
      <c r="W656" s="72"/>
      <c r="X656" s="72"/>
      <c r="Y656" s="72"/>
      <c r="Z656" s="72"/>
    </row>
    <row r="657" spans="1:26" ht="13">
      <c r="A657" s="70">
        <f ca="1">IFERROR(__xludf.DUMMYFUNCTION("""COMPUTED_VALUE"""),6)</f>
        <v>6</v>
      </c>
      <c r="B657" s="71" t="str">
        <f ca="1">IFERROR(__xludf.DUMMYFUNCTION("""COMPUTED_VALUE"""),"I.E. SOL NACIENTE")</f>
        <v>I.E. SOL NACIENTE</v>
      </c>
      <c r="C657" s="70">
        <f ca="1">IFERROR(__xludf.DUMMYFUNCTION("""COMPUTED_VALUE"""),28)</f>
        <v>28</v>
      </c>
      <c r="D657" s="70">
        <f ca="1">IFERROR(__xludf.DUMMYFUNCTION("""COMPUTED_VALUE"""),0)</f>
        <v>0</v>
      </c>
      <c r="E657" s="70">
        <f ca="1">IFERROR(__xludf.DUMMYFUNCTION("""COMPUTED_VALUE"""),0)</f>
        <v>0</v>
      </c>
      <c r="F657" s="70">
        <f ca="1">IFERROR(__xludf.DUMMYFUNCTION("""COMPUTED_VALUE"""),5)</f>
        <v>5</v>
      </c>
      <c r="G657" s="70">
        <f ca="1">IFERROR(__xludf.DUMMYFUNCTION("""COMPUTED_VALUE"""),8)</f>
        <v>8</v>
      </c>
      <c r="H657" s="70">
        <f ca="1">IFERROR(__xludf.DUMMYFUNCTION("""COMPUTED_VALUE"""),0)</f>
        <v>0</v>
      </c>
      <c r="I657" s="70">
        <f ca="1">IFERROR(__xludf.DUMMYFUNCTION("""COMPUTED_VALUE"""),1)</f>
        <v>1</v>
      </c>
      <c r="J657" s="70">
        <f ca="1">IFERROR(__xludf.DUMMYFUNCTION("""COMPUTED_VALUE"""),16)</f>
        <v>16</v>
      </c>
      <c r="K657" s="70">
        <f ca="1">IFERROR(__xludf.DUMMYFUNCTION("""COMPUTED_VALUE"""),1)</f>
        <v>1</v>
      </c>
      <c r="L657" s="70">
        <f ca="1">IFERROR(__xludf.DUMMYFUNCTION("""COMPUTED_VALUE"""),1)</f>
        <v>1</v>
      </c>
      <c r="M657" s="70">
        <f ca="1">IFERROR(__xludf.DUMMYFUNCTION("""COMPUTED_VALUE"""),0)</f>
        <v>0</v>
      </c>
      <c r="N657" s="72"/>
      <c r="O657" s="72"/>
      <c r="P657" s="72"/>
      <c r="Q657" s="72"/>
      <c r="R657" s="72"/>
      <c r="S657" s="72"/>
      <c r="T657" s="72"/>
      <c r="U657" s="72"/>
      <c r="V657" s="72"/>
      <c r="W657" s="72"/>
      <c r="X657" s="72"/>
      <c r="Y657" s="72"/>
      <c r="Z657" s="72"/>
    </row>
    <row r="658" spans="1:26" ht="13">
      <c r="A658" s="70">
        <f ca="1">IFERROR(__xludf.DUMMYFUNCTION("""COMPUTED_VALUE"""),6)</f>
        <v>6</v>
      </c>
      <c r="B658" s="71" t="str">
        <f ca="1">IFERROR(__xludf.DUMMYFUNCTION("""COMPUTED_VALUE"""),"I.E. SAN MATEO - MARISCAL SUCRE")</f>
        <v>I.E. SAN MATEO - MARISCAL SUCRE</v>
      </c>
      <c r="C658" s="70">
        <f ca="1">IFERROR(__xludf.DUMMYFUNCTION("""COMPUTED_VALUE"""),1)</f>
        <v>1</v>
      </c>
      <c r="D658" s="70">
        <f ca="1">IFERROR(__xludf.DUMMYFUNCTION("""COMPUTED_VALUE"""),0)</f>
        <v>0</v>
      </c>
      <c r="E658" s="70">
        <f ca="1">IFERROR(__xludf.DUMMYFUNCTION("""COMPUTED_VALUE"""),204)</f>
        <v>204</v>
      </c>
      <c r="F658" s="70">
        <f ca="1">IFERROR(__xludf.DUMMYFUNCTION("""COMPUTED_VALUE"""),40)</f>
        <v>40</v>
      </c>
      <c r="G658" s="70">
        <f ca="1">IFERROR(__xludf.DUMMYFUNCTION("""COMPUTED_VALUE"""),82)</f>
        <v>82</v>
      </c>
      <c r="H658" s="70">
        <f ca="1">IFERROR(__xludf.DUMMYFUNCTION("""COMPUTED_VALUE"""),2)</f>
        <v>2</v>
      </c>
      <c r="I658" s="70">
        <f ca="1">IFERROR(__xludf.DUMMYFUNCTION("""COMPUTED_VALUE"""),24)</f>
        <v>24</v>
      </c>
      <c r="J658" s="70">
        <f ca="1">IFERROR(__xludf.DUMMYFUNCTION("""COMPUTED_VALUE"""),203)</f>
        <v>203</v>
      </c>
      <c r="K658" s="70">
        <f ca="1">IFERROR(__xludf.DUMMYFUNCTION("""COMPUTED_VALUE"""),15)</f>
        <v>15</v>
      </c>
      <c r="L658" s="70">
        <f ca="1">IFERROR(__xludf.DUMMYFUNCTION("""COMPUTED_VALUE"""),13)</f>
        <v>13</v>
      </c>
      <c r="M658" s="70">
        <f ca="1">IFERROR(__xludf.DUMMYFUNCTION("""COMPUTED_VALUE"""),27)</f>
        <v>27</v>
      </c>
      <c r="N658" s="72"/>
      <c r="O658" s="72"/>
      <c r="P658" s="72"/>
      <c r="Q658" s="72"/>
      <c r="R658" s="72"/>
      <c r="S658" s="72"/>
      <c r="T658" s="72"/>
      <c r="U658" s="72"/>
      <c r="V658" s="72"/>
      <c r="W658" s="72"/>
      <c r="X658" s="72"/>
      <c r="Y658" s="72"/>
      <c r="Z658" s="72"/>
    </row>
    <row r="659" spans="1:26" ht="13">
      <c r="A659" s="70">
        <f ca="1">IFERROR(__xludf.DUMMYFUNCTION("""COMPUTED_VALUE"""),6)</f>
        <v>6</v>
      </c>
      <c r="B659" s="71" t="str">
        <f ca="1">IFERROR(__xludf.DUMMYFUNCTION("""COMPUTED_VALUE"""),"I.E. SAN MATEO - MARISCAL SUCRE")</f>
        <v>I.E. SAN MATEO - MARISCAL SUCRE</v>
      </c>
      <c r="C659" s="70">
        <f ca="1">IFERROR(__xludf.DUMMYFUNCTION("""COMPUTED_VALUE"""),2)</f>
        <v>2</v>
      </c>
      <c r="D659" s="70">
        <f ca="1">IFERROR(__xludf.DUMMYFUNCTION("""COMPUTED_VALUE"""),0)</f>
        <v>0</v>
      </c>
      <c r="E659" s="70">
        <f ca="1">IFERROR(__xludf.DUMMYFUNCTION("""COMPUTED_VALUE"""),233)</f>
        <v>233</v>
      </c>
      <c r="F659" s="70">
        <f ca="1">IFERROR(__xludf.DUMMYFUNCTION("""COMPUTED_VALUE"""),51)</f>
        <v>51</v>
      </c>
      <c r="G659" s="70">
        <f ca="1">IFERROR(__xludf.DUMMYFUNCTION("""COMPUTED_VALUE"""),116)</f>
        <v>116</v>
      </c>
      <c r="H659" s="70">
        <f ca="1">IFERROR(__xludf.DUMMYFUNCTION("""COMPUTED_VALUE"""),0)</f>
        <v>0</v>
      </c>
      <c r="I659" s="70">
        <f ca="1">IFERROR(__xludf.DUMMYFUNCTION("""COMPUTED_VALUE"""),21)</f>
        <v>21</v>
      </c>
      <c r="J659" s="70">
        <f ca="1">IFERROR(__xludf.DUMMYFUNCTION("""COMPUTED_VALUE"""),232)</f>
        <v>232</v>
      </c>
      <c r="K659" s="70">
        <f ca="1">IFERROR(__xludf.DUMMYFUNCTION("""COMPUTED_VALUE"""),22)</f>
        <v>22</v>
      </c>
      <c r="L659" s="70">
        <f ca="1">IFERROR(__xludf.DUMMYFUNCTION("""COMPUTED_VALUE"""),9)</f>
        <v>9</v>
      </c>
      <c r="M659" s="70">
        <f ca="1">IFERROR(__xludf.DUMMYFUNCTION("""COMPUTED_VALUE"""),13)</f>
        <v>13</v>
      </c>
      <c r="N659" s="72"/>
      <c r="O659" s="72"/>
      <c r="P659" s="72"/>
      <c r="Q659" s="72"/>
      <c r="R659" s="72"/>
      <c r="S659" s="72"/>
      <c r="T659" s="72"/>
      <c r="U659" s="72"/>
      <c r="V659" s="72"/>
      <c r="W659" s="72"/>
      <c r="X659" s="72"/>
      <c r="Y659" s="72"/>
      <c r="Z659" s="72"/>
    </row>
    <row r="660" spans="1:26" ht="13">
      <c r="A660" s="70">
        <f ca="1">IFERROR(__xludf.DUMMYFUNCTION("""COMPUTED_VALUE"""),6)</f>
        <v>6</v>
      </c>
      <c r="B660" s="71" t="str">
        <f ca="1">IFERROR(__xludf.DUMMYFUNCTION("""COMPUTED_VALUE"""),"I.E. SAN MATEO - MARISCAL SUCRE")</f>
        <v>I.E. SAN MATEO - MARISCAL SUCRE</v>
      </c>
      <c r="C660" s="70">
        <f ca="1">IFERROR(__xludf.DUMMYFUNCTION("""COMPUTED_VALUE"""),3)</f>
        <v>3</v>
      </c>
      <c r="D660" s="70">
        <f ca="1">IFERROR(__xludf.DUMMYFUNCTION("""COMPUTED_VALUE"""),0)</f>
        <v>0</v>
      </c>
      <c r="E660" s="70">
        <f ca="1">IFERROR(__xludf.DUMMYFUNCTION("""COMPUTED_VALUE"""),237)</f>
        <v>237</v>
      </c>
      <c r="F660" s="70">
        <f ca="1">IFERROR(__xludf.DUMMYFUNCTION("""COMPUTED_VALUE"""),55)</f>
        <v>55</v>
      </c>
      <c r="G660" s="70">
        <f ca="1">IFERROR(__xludf.DUMMYFUNCTION("""COMPUTED_VALUE"""),122)</f>
        <v>122</v>
      </c>
      <c r="H660" s="70">
        <f ca="1">IFERROR(__xludf.DUMMYFUNCTION("""COMPUTED_VALUE"""),0)</f>
        <v>0</v>
      </c>
      <c r="I660" s="70">
        <f ca="1">IFERROR(__xludf.DUMMYFUNCTION("""COMPUTED_VALUE"""),19)</f>
        <v>19</v>
      </c>
      <c r="J660" s="70">
        <f ca="1">IFERROR(__xludf.DUMMYFUNCTION("""COMPUTED_VALUE"""),236)</f>
        <v>236</v>
      </c>
      <c r="K660" s="70">
        <f ca="1">IFERROR(__xludf.DUMMYFUNCTION("""COMPUTED_VALUE"""),21)</f>
        <v>21</v>
      </c>
      <c r="L660" s="70">
        <f ca="1">IFERROR(__xludf.DUMMYFUNCTION("""COMPUTED_VALUE"""),7)</f>
        <v>7</v>
      </c>
      <c r="M660" s="70">
        <f ca="1">IFERROR(__xludf.DUMMYFUNCTION("""COMPUTED_VALUE"""),12)</f>
        <v>12</v>
      </c>
      <c r="N660" s="72"/>
      <c r="O660" s="72"/>
      <c r="P660" s="72"/>
      <c r="Q660" s="72"/>
      <c r="R660" s="72"/>
      <c r="S660" s="72"/>
      <c r="T660" s="72"/>
      <c r="U660" s="72"/>
      <c r="V660" s="72"/>
      <c r="W660" s="72"/>
      <c r="X660" s="72"/>
      <c r="Y660" s="72"/>
      <c r="Z660" s="72"/>
    </row>
    <row r="661" spans="1:26" ht="13">
      <c r="A661" s="70">
        <f ca="1">IFERROR(__xludf.DUMMYFUNCTION("""COMPUTED_VALUE"""),6)</f>
        <v>6</v>
      </c>
      <c r="B661" s="71" t="str">
        <f ca="1">IFERROR(__xludf.DUMMYFUNCTION("""COMPUTED_VALUE"""),"I.E. SAN MATEO - MARISCAL SUCRE")</f>
        <v>I.E. SAN MATEO - MARISCAL SUCRE</v>
      </c>
      <c r="C661" s="70">
        <f ca="1">IFERROR(__xludf.DUMMYFUNCTION("""COMPUTED_VALUE"""),4)</f>
        <v>4</v>
      </c>
      <c r="D661" s="70">
        <f ca="1">IFERROR(__xludf.DUMMYFUNCTION("""COMPUTED_VALUE"""),0)</f>
        <v>0</v>
      </c>
      <c r="E661" s="70">
        <f ca="1">IFERROR(__xludf.DUMMYFUNCTION("""COMPUTED_VALUE"""),241)</f>
        <v>241</v>
      </c>
      <c r="F661" s="70">
        <f ca="1">IFERROR(__xludf.DUMMYFUNCTION("""COMPUTED_VALUE"""),53)</f>
        <v>53</v>
      </c>
      <c r="G661" s="70">
        <f ca="1">IFERROR(__xludf.DUMMYFUNCTION("""COMPUTED_VALUE"""),114)</f>
        <v>114</v>
      </c>
      <c r="H661" s="70">
        <f ca="1">IFERROR(__xludf.DUMMYFUNCTION("""COMPUTED_VALUE"""),6)</f>
        <v>6</v>
      </c>
      <c r="I661" s="70">
        <f ca="1">IFERROR(__xludf.DUMMYFUNCTION("""COMPUTED_VALUE"""),23)</f>
        <v>23</v>
      </c>
      <c r="J661" s="70">
        <f ca="1">IFERROR(__xludf.DUMMYFUNCTION("""COMPUTED_VALUE"""),240)</f>
        <v>240</v>
      </c>
      <c r="K661" s="70">
        <f ca="1">IFERROR(__xludf.DUMMYFUNCTION("""COMPUTED_VALUE"""),27)</f>
        <v>27</v>
      </c>
      <c r="L661" s="70">
        <f ca="1">IFERROR(__xludf.DUMMYFUNCTION("""COMPUTED_VALUE"""),7)</f>
        <v>7</v>
      </c>
      <c r="M661" s="70">
        <f ca="1">IFERROR(__xludf.DUMMYFUNCTION("""COMPUTED_VALUE"""),4)</f>
        <v>4</v>
      </c>
      <c r="N661" s="72"/>
      <c r="O661" s="72"/>
      <c r="P661" s="72"/>
      <c r="Q661" s="72"/>
      <c r="R661" s="72"/>
      <c r="S661" s="72"/>
      <c r="T661" s="72"/>
      <c r="U661" s="72"/>
      <c r="V661" s="72"/>
      <c r="W661" s="72"/>
      <c r="X661" s="72"/>
      <c r="Y661" s="72"/>
      <c r="Z661" s="72"/>
    </row>
    <row r="662" spans="1:26" ht="13">
      <c r="A662" s="70">
        <f ca="1">IFERROR(__xludf.DUMMYFUNCTION("""COMPUTED_VALUE"""),6)</f>
        <v>6</v>
      </c>
      <c r="B662" s="71" t="str">
        <f ca="1">IFERROR(__xludf.DUMMYFUNCTION("""COMPUTED_VALUE"""),"I.E. SAN MATEO - MARISCAL SUCRE")</f>
        <v>I.E. SAN MATEO - MARISCAL SUCRE</v>
      </c>
      <c r="C662" s="70">
        <f ca="1">IFERROR(__xludf.DUMMYFUNCTION("""COMPUTED_VALUE"""),5)</f>
        <v>5</v>
      </c>
      <c r="D662" s="70">
        <f ca="1">IFERROR(__xludf.DUMMYFUNCTION("""COMPUTED_VALUE"""),0)</f>
        <v>0</v>
      </c>
      <c r="E662" s="70">
        <f ca="1">IFERROR(__xludf.DUMMYFUNCTION("""COMPUTED_VALUE"""),241)</f>
        <v>241</v>
      </c>
      <c r="F662" s="70">
        <f ca="1">IFERROR(__xludf.DUMMYFUNCTION("""COMPUTED_VALUE"""),65)</f>
        <v>65</v>
      </c>
      <c r="G662" s="70">
        <f ca="1">IFERROR(__xludf.DUMMYFUNCTION("""COMPUTED_VALUE"""),118)</f>
        <v>118</v>
      </c>
      <c r="H662" s="70">
        <f ca="1">IFERROR(__xludf.DUMMYFUNCTION("""COMPUTED_VALUE"""),1)</f>
        <v>1</v>
      </c>
      <c r="I662" s="70">
        <f ca="1">IFERROR(__xludf.DUMMYFUNCTION("""COMPUTED_VALUE"""),15)</f>
        <v>15</v>
      </c>
      <c r="J662" s="70">
        <f ca="1">IFERROR(__xludf.DUMMYFUNCTION("""COMPUTED_VALUE"""),240)</f>
        <v>240</v>
      </c>
      <c r="K662" s="70">
        <f ca="1">IFERROR(__xludf.DUMMYFUNCTION("""COMPUTED_VALUE"""),21)</f>
        <v>21</v>
      </c>
      <c r="L662" s="70">
        <f ca="1">IFERROR(__xludf.DUMMYFUNCTION("""COMPUTED_VALUE"""),10)</f>
        <v>10</v>
      </c>
      <c r="M662" s="70">
        <f ca="1">IFERROR(__xludf.DUMMYFUNCTION("""COMPUTED_VALUE"""),10)</f>
        <v>10</v>
      </c>
      <c r="N662" s="72"/>
      <c r="O662" s="72"/>
      <c r="P662" s="72"/>
      <c r="Q662" s="72"/>
      <c r="R662" s="72"/>
      <c r="S662" s="72"/>
      <c r="T662" s="72"/>
      <c r="U662" s="72"/>
      <c r="V662" s="72"/>
      <c r="W662" s="72"/>
      <c r="X662" s="72"/>
      <c r="Y662" s="72"/>
      <c r="Z662" s="72"/>
    </row>
    <row r="663" spans="1:26" ht="13">
      <c r="A663" s="70">
        <f ca="1">IFERROR(__xludf.DUMMYFUNCTION("""COMPUTED_VALUE"""),6)</f>
        <v>6</v>
      </c>
      <c r="B663" s="71" t="str">
        <f ca="1">IFERROR(__xludf.DUMMYFUNCTION("""COMPUTED_VALUE"""),"I.E. SAN MATEO - MARISCAL SUCRE")</f>
        <v>I.E. SAN MATEO - MARISCAL SUCRE</v>
      </c>
      <c r="C663" s="70">
        <f ca="1">IFERROR(__xludf.DUMMYFUNCTION("""COMPUTED_VALUE"""),6)</f>
        <v>6</v>
      </c>
      <c r="D663" s="70">
        <f ca="1">IFERROR(__xludf.DUMMYFUNCTION("""COMPUTED_VALUE"""),0)</f>
        <v>0</v>
      </c>
      <c r="E663" s="70">
        <f ca="1">IFERROR(__xludf.DUMMYFUNCTION("""COMPUTED_VALUE"""),249)</f>
        <v>249</v>
      </c>
      <c r="F663" s="70">
        <f ca="1">IFERROR(__xludf.DUMMYFUNCTION("""COMPUTED_VALUE"""),62)</f>
        <v>62</v>
      </c>
      <c r="G663" s="70">
        <f ca="1">IFERROR(__xludf.DUMMYFUNCTION("""COMPUTED_VALUE"""),119)</f>
        <v>119</v>
      </c>
      <c r="H663" s="70">
        <f ca="1">IFERROR(__xludf.DUMMYFUNCTION("""COMPUTED_VALUE"""),5)</f>
        <v>5</v>
      </c>
      <c r="I663" s="70">
        <f ca="1">IFERROR(__xludf.DUMMYFUNCTION("""COMPUTED_VALUE"""),19)</f>
        <v>19</v>
      </c>
      <c r="J663" s="70">
        <f ca="1">IFERROR(__xludf.DUMMYFUNCTION("""COMPUTED_VALUE"""),249)</f>
        <v>249</v>
      </c>
      <c r="K663" s="70">
        <f ca="1">IFERROR(__xludf.DUMMYFUNCTION("""COMPUTED_VALUE"""),34)</f>
        <v>34</v>
      </c>
      <c r="L663" s="70">
        <f ca="1">IFERROR(__xludf.DUMMYFUNCTION("""COMPUTED_VALUE"""),7)</f>
        <v>7</v>
      </c>
      <c r="M663" s="70">
        <f ca="1">IFERROR(__xludf.DUMMYFUNCTION("""COMPUTED_VALUE"""),4)</f>
        <v>4</v>
      </c>
      <c r="N663" s="72"/>
      <c r="O663" s="72"/>
      <c r="P663" s="72"/>
      <c r="Q663" s="72"/>
      <c r="R663" s="72"/>
      <c r="S663" s="72"/>
      <c r="T663" s="72"/>
      <c r="U663" s="72"/>
      <c r="V663" s="72"/>
      <c r="W663" s="72"/>
      <c r="X663" s="72"/>
      <c r="Y663" s="72"/>
      <c r="Z663" s="72"/>
    </row>
    <row r="664" spans="1:26" ht="13">
      <c r="A664" s="70">
        <f ca="1">IFERROR(__xludf.DUMMYFUNCTION("""COMPUTED_VALUE"""),6)</f>
        <v>6</v>
      </c>
      <c r="B664" s="71" t="str">
        <f ca="1">IFERROR(__xludf.DUMMYFUNCTION("""COMPUTED_VALUE"""),"I.E. SAN MATEO - MARISCAL SUCRE")</f>
        <v>I.E. SAN MATEO - MARISCAL SUCRE</v>
      </c>
      <c r="C664" s="70">
        <f ca="1">IFERROR(__xludf.DUMMYFUNCTION("""COMPUTED_VALUE"""),7)</f>
        <v>7</v>
      </c>
      <c r="D664" s="70">
        <f ca="1">IFERROR(__xludf.DUMMYFUNCTION("""COMPUTED_VALUE"""),0)</f>
        <v>0</v>
      </c>
      <c r="E664" s="70">
        <f ca="1">IFERROR(__xludf.DUMMYFUNCTION("""COMPUTED_VALUE"""),225)</f>
        <v>225</v>
      </c>
      <c r="F664" s="70">
        <f ca="1">IFERROR(__xludf.DUMMYFUNCTION("""COMPUTED_VALUE"""),57)</f>
        <v>57</v>
      </c>
      <c r="G664" s="70">
        <f ca="1">IFERROR(__xludf.DUMMYFUNCTION("""COMPUTED_VALUE"""),111)</f>
        <v>111</v>
      </c>
      <c r="H664" s="70">
        <f ca="1">IFERROR(__xludf.DUMMYFUNCTION("""COMPUTED_VALUE"""),1)</f>
        <v>1</v>
      </c>
      <c r="I664" s="70">
        <f ca="1">IFERROR(__xludf.DUMMYFUNCTION("""COMPUTED_VALUE"""),20)</f>
        <v>20</v>
      </c>
      <c r="J664" s="70">
        <f ca="1">IFERROR(__xludf.DUMMYFUNCTION("""COMPUTED_VALUE"""),225)</f>
        <v>225</v>
      </c>
      <c r="K664" s="70">
        <f ca="1">IFERROR(__xludf.DUMMYFUNCTION("""COMPUTED_VALUE"""),27)</f>
        <v>27</v>
      </c>
      <c r="L664" s="70">
        <f ca="1">IFERROR(__xludf.DUMMYFUNCTION("""COMPUTED_VALUE"""),2)</f>
        <v>2</v>
      </c>
      <c r="M664" s="70">
        <f ca="1">IFERROR(__xludf.DUMMYFUNCTION("""COMPUTED_VALUE"""),7)</f>
        <v>7</v>
      </c>
      <c r="N664" s="72"/>
      <c r="O664" s="72"/>
      <c r="P664" s="72"/>
      <c r="Q664" s="72"/>
      <c r="R664" s="72"/>
      <c r="S664" s="72"/>
      <c r="T664" s="72"/>
      <c r="U664" s="72"/>
      <c r="V664" s="72"/>
      <c r="W664" s="72"/>
      <c r="X664" s="72"/>
      <c r="Y664" s="72"/>
      <c r="Z664" s="72"/>
    </row>
    <row r="665" spans="1:26" ht="13">
      <c r="A665" s="70">
        <f ca="1">IFERROR(__xludf.DUMMYFUNCTION("""COMPUTED_VALUE"""),6)</f>
        <v>6</v>
      </c>
      <c r="B665" s="71" t="str">
        <f ca="1">IFERROR(__xludf.DUMMYFUNCTION("""COMPUTED_VALUE"""),"I.E. SAN MATEO - MARISCAL SUCRE")</f>
        <v>I.E. SAN MATEO - MARISCAL SUCRE</v>
      </c>
      <c r="C665" s="70">
        <f ca="1">IFERROR(__xludf.DUMMYFUNCTION("""COMPUTED_VALUE"""),8)</f>
        <v>8</v>
      </c>
      <c r="D665" s="70">
        <f ca="1">IFERROR(__xludf.DUMMYFUNCTION("""COMPUTED_VALUE"""),0)</f>
        <v>0</v>
      </c>
      <c r="E665" s="70">
        <f ca="1">IFERROR(__xludf.DUMMYFUNCTION("""COMPUTED_VALUE"""),221)</f>
        <v>221</v>
      </c>
      <c r="F665" s="70">
        <f ca="1">IFERROR(__xludf.DUMMYFUNCTION("""COMPUTED_VALUE"""),49)</f>
        <v>49</v>
      </c>
      <c r="G665" s="70">
        <f ca="1">IFERROR(__xludf.DUMMYFUNCTION("""COMPUTED_VALUE"""),101)</f>
        <v>101</v>
      </c>
      <c r="H665" s="70">
        <f ca="1">IFERROR(__xludf.DUMMYFUNCTION("""COMPUTED_VALUE"""),1)</f>
        <v>1</v>
      </c>
      <c r="I665" s="70">
        <f ca="1">IFERROR(__xludf.DUMMYFUNCTION("""COMPUTED_VALUE"""),17)</f>
        <v>17</v>
      </c>
      <c r="J665" s="70">
        <f ca="1">IFERROR(__xludf.DUMMYFUNCTION("""COMPUTED_VALUE"""),221)</f>
        <v>221</v>
      </c>
      <c r="K665" s="70">
        <f ca="1">IFERROR(__xludf.DUMMYFUNCTION("""COMPUTED_VALUE"""),35)</f>
        <v>35</v>
      </c>
      <c r="L665" s="70">
        <f ca="1">IFERROR(__xludf.DUMMYFUNCTION("""COMPUTED_VALUE"""),13)</f>
        <v>13</v>
      </c>
      <c r="M665" s="70">
        <f ca="1">IFERROR(__xludf.DUMMYFUNCTION("""COMPUTED_VALUE"""),5)</f>
        <v>5</v>
      </c>
      <c r="N665" s="72"/>
      <c r="O665" s="72"/>
      <c r="P665" s="72"/>
      <c r="Q665" s="72"/>
      <c r="R665" s="72"/>
      <c r="S665" s="72"/>
      <c r="T665" s="72"/>
      <c r="U665" s="72"/>
      <c r="V665" s="72"/>
      <c r="W665" s="72"/>
      <c r="X665" s="72"/>
      <c r="Y665" s="72"/>
      <c r="Z665" s="72"/>
    </row>
    <row r="666" spans="1:26" ht="13">
      <c r="A666" s="70">
        <f ca="1">IFERROR(__xludf.DUMMYFUNCTION("""COMPUTED_VALUE"""),6)</f>
        <v>6</v>
      </c>
      <c r="B666" s="71" t="str">
        <f ca="1">IFERROR(__xludf.DUMMYFUNCTION("""COMPUTED_VALUE"""),"I.E. SAN MATEO - MARISCAL SUCRE")</f>
        <v>I.E. SAN MATEO - MARISCAL SUCRE</v>
      </c>
      <c r="C666" s="70">
        <f ca="1">IFERROR(__xludf.DUMMYFUNCTION("""COMPUTED_VALUE"""),9)</f>
        <v>9</v>
      </c>
      <c r="D666" s="70">
        <f ca="1">IFERROR(__xludf.DUMMYFUNCTION("""COMPUTED_VALUE"""),0)</f>
        <v>0</v>
      </c>
      <c r="E666" s="70">
        <f ca="1">IFERROR(__xludf.DUMMYFUNCTION("""COMPUTED_VALUE"""),197)</f>
        <v>197</v>
      </c>
      <c r="F666" s="70">
        <f ca="1">IFERROR(__xludf.DUMMYFUNCTION("""COMPUTED_VALUE"""),54)</f>
        <v>54</v>
      </c>
      <c r="G666" s="70">
        <f ca="1">IFERROR(__xludf.DUMMYFUNCTION("""COMPUTED_VALUE"""),85)</f>
        <v>85</v>
      </c>
      <c r="H666" s="70">
        <f ca="1">IFERROR(__xludf.DUMMYFUNCTION("""COMPUTED_VALUE"""),0)</f>
        <v>0</v>
      </c>
      <c r="I666" s="70">
        <f ca="1">IFERROR(__xludf.DUMMYFUNCTION("""COMPUTED_VALUE"""),29)</f>
        <v>29</v>
      </c>
      <c r="J666" s="70">
        <f ca="1">IFERROR(__xludf.DUMMYFUNCTION("""COMPUTED_VALUE"""),197)</f>
        <v>197</v>
      </c>
      <c r="K666" s="70">
        <f ca="1">IFERROR(__xludf.DUMMYFUNCTION("""COMPUTED_VALUE"""),20)</f>
        <v>20</v>
      </c>
      <c r="L666" s="70">
        <f ca="1">IFERROR(__xludf.DUMMYFUNCTION("""COMPUTED_VALUE"""),6)</f>
        <v>6</v>
      </c>
      <c r="M666" s="70">
        <f ca="1">IFERROR(__xludf.DUMMYFUNCTION("""COMPUTED_VALUE"""),3)</f>
        <v>3</v>
      </c>
      <c r="N666" s="72"/>
      <c r="O666" s="72"/>
      <c r="P666" s="72"/>
      <c r="Q666" s="72"/>
      <c r="R666" s="72"/>
      <c r="S666" s="72"/>
      <c r="T666" s="72"/>
      <c r="U666" s="72"/>
      <c r="V666" s="72"/>
      <c r="W666" s="72"/>
      <c r="X666" s="72"/>
      <c r="Y666" s="72"/>
      <c r="Z666" s="72"/>
    </row>
    <row r="667" spans="1:26" ht="13">
      <c r="A667" s="70">
        <f ca="1">IFERROR(__xludf.DUMMYFUNCTION("""COMPUTED_VALUE"""),6)</f>
        <v>6</v>
      </c>
      <c r="B667" s="71" t="str">
        <f ca="1">IFERROR(__xludf.DUMMYFUNCTION("""COMPUTED_VALUE"""),"I.E. SAN MATEO - MARISCAL SUCRE")</f>
        <v>I.E. SAN MATEO - MARISCAL SUCRE</v>
      </c>
      <c r="C667" s="70">
        <f ca="1">IFERROR(__xludf.DUMMYFUNCTION("""COMPUTED_VALUE"""),10)</f>
        <v>10</v>
      </c>
      <c r="D667" s="70">
        <f ca="1">IFERROR(__xludf.DUMMYFUNCTION("""COMPUTED_VALUE"""),0)</f>
        <v>0</v>
      </c>
      <c r="E667" s="70">
        <f ca="1">IFERROR(__xludf.DUMMYFUNCTION("""COMPUTED_VALUE"""),247)</f>
        <v>247</v>
      </c>
      <c r="F667" s="70">
        <f ca="1">IFERROR(__xludf.DUMMYFUNCTION("""COMPUTED_VALUE"""),66)</f>
        <v>66</v>
      </c>
      <c r="G667" s="70">
        <f ca="1">IFERROR(__xludf.DUMMYFUNCTION("""COMPUTED_VALUE"""),93)</f>
        <v>93</v>
      </c>
      <c r="H667" s="70">
        <f ca="1">IFERROR(__xludf.DUMMYFUNCTION("""COMPUTED_VALUE"""),0)</f>
        <v>0</v>
      </c>
      <c r="I667" s="70">
        <f ca="1">IFERROR(__xludf.DUMMYFUNCTION("""COMPUTED_VALUE"""),43)</f>
        <v>43</v>
      </c>
      <c r="J667" s="70">
        <f ca="1">IFERROR(__xludf.DUMMYFUNCTION("""COMPUTED_VALUE"""),247)</f>
        <v>247</v>
      </c>
      <c r="K667" s="70">
        <f ca="1">IFERROR(__xludf.DUMMYFUNCTION("""COMPUTED_VALUE"""),34)</f>
        <v>34</v>
      </c>
      <c r="L667" s="70">
        <f ca="1">IFERROR(__xludf.DUMMYFUNCTION("""COMPUTED_VALUE"""),9)</f>
        <v>9</v>
      </c>
      <c r="M667" s="70">
        <f ca="1">IFERROR(__xludf.DUMMYFUNCTION("""COMPUTED_VALUE"""),2)</f>
        <v>2</v>
      </c>
      <c r="N667" s="72"/>
      <c r="O667" s="72"/>
      <c r="P667" s="72"/>
      <c r="Q667" s="72"/>
      <c r="R667" s="72"/>
      <c r="S667" s="72"/>
      <c r="T667" s="72"/>
      <c r="U667" s="72"/>
      <c r="V667" s="72"/>
      <c r="W667" s="72"/>
      <c r="X667" s="72"/>
      <c r="Y667" s="72"/>
      <c r="Z667" s="72"/>
    </row>
    <row r="668" spans="1:26" ht="13">
      <c r="A668" s="70">
        <f ca="1">IFERROR(__xludf.DUMMYFUNCTION("""COMPUTED_VALUE"""),6)</f>
        <v>6</v>
      </c>
      <c r="B668" s="71" t="str">
        <f ca="1">IFERROR(__xludf.DUMMYFUNCTION("""COMPUTED_VALUE"""),"I.E. SAN MATEO - MARISCAL SUCRE")</f>
        <v>I.E. SAN MATEO - MARISCAL SUCRE</v>
      </c>
      <c r="C668" s="70">
        <f ca="1">IFERROR(__xludf.DUMMYFUNCTION("""COMPUTED_VALUE"""),11)</f>
        <v>11</v>
      </c>
      <c r="D668" s="70">
        <f ca="1">IFERROR(__xludf.DUMMYFUNCTION("""COMPUTED_VALUE"""),0)</f>
        <v>0</v>
      </c>
      <c r="E668" s="70">
        <f ca="1">IFERROR(__xludf.DUMMYFUNCTION("""COMPUTED_VALUE"""),243)</f>
        <v>243</v>
      </c>
      <c r="F668" s="70">
        <f ca="1">IFERROR(__xludf.DUMMYFUNCTION("""COMPUTED_VALUE"""),64)</f>
        <v>64</v>
      </c>
      <c r="G668" s="70">
        <f ca="1">IFERROR(__xludf.DUMMYFUNCTION("""COMPUTED_VALUE"""),96)</f>
        <v>96</v>
      </c>
      <c r="H668" s="70">
        <f ca="1">IFERROR(__xludf.DUMMYFUNCTION("""COMPUTED_VALUE"""),4)</f>
        <v>4</v>
      </c>
      <c r="I668" s="70">
        <f ca="1">IFERROR(__xludf.DUMMYFUNCTION("""COMPUTED_VALUE"""),41)</f>
        <v>41</v>
      </c>
      <c r="J668" s="70">
        <f ca="1">IFERROR(__xludf.DUMMYFUNCTION("""COMPUTED_VALUE"""),241)</f>
        <v>241</v>
      </c>
      <c r="K668" s="70">
        <f ca="1">IFERROR(__xludf.DUMMYFUNCTION("""COMPUTED_VALUE"""),30)</f>
        <v>30</v>
      </c>
      <c r="L668" s="70">
        <f ca="1">IFERROR(__xludf.DUMMYFUNCTION("""COMPUTED_VALUE"""),4)</f>
        <v>4</v>
      </c>
      <c r="M668" s="70">
        <f ca="1">IFERROR(__xludf.DUMMYFUNCTION("""COMPUTED_VALUE"""),2)</f>
        <v>2</v>
      </c>
      <c r="N668" s="72"/>
      <c r="O668" s="72"/>
      <c r="P668" s="72"/>
      <c r="Q668" s="72"/>
      <c r="R668" s="72"/>
      <c r="S668" s="72"/>
      <c r="T668" s="72"/>
      <c r="U668" s="72"/>
      <c r="V668" s="72"/>
      <c r="W668" s="72"/>
      <c r="X668" s="72"/>
      <c r="Y668" s="72"/>
      <c r="Z668" s="72"/>
    </row>
    <row r="669" spans="1:26" ht="13">
      <c r="A669" s="70">
        <f ca="1">IFERROR(__xludf.DUMMYFUNCTION("""COMPUTED_VALUE"""),6)</f>
        <v>6</v>
      </c>
      <c r="B669" s="71" t="str">
        <f ca="1">IFERROR(__xludf.DUMMYFUNCTION("""COMPUTED_VALUE"""),"I.E. SAN MATEO - MARISCAL SUCRE")</f>
        <v>I.E. SAN MATEO - MARISCAL SUCRE</v>
      </c>
      <c r="C669" s="70">
        <f ca="1">IFERROR(__xludf.DUMMYFUNCTION("""COMPUTED_VALUE"""),12)</f>
        <v>12</v>
      </c>
      <c r="D669" s="70">
        <f ca="1">IFERROR(__xludf.DUMMYFUNCTION("""COMPUTED_VALUE"""),0)</f>
        <v>0</v>
      </c>
      <c r="E669" s="70">
        <f ca="1">IFERROR(__xludf.DUMMYFUNCTION("""COMPUTED_VALUE"""),131)</f>
        <v>131</v>
      </c>
      <c r="F669" s="70">
        <f ca="1">IFERROR(__xludf.DUMMYFUNCTION("""COMPUTED_VALUE"""),41)</f>
        <v>41</v>
      </c>
      <c r="G669" s="70">
        <f ca="1">IFERROR(__xludf.DUMMYFUNCTION("""COMPUTED_VALUE"""),56)</f>
        <v>56</v>
      </c>
      <c r="H669" s="70">
        <f ca="1">IFERROR(__xludf.DUMMYFUNCTION("""COMPUTED_VALUE"""),0)</f>
        <v>0</v>
      </c>
      <c r="I669" s="70">
        <f ca="1">IFERROR(__xludf.DUMMYFUNCTION("""COMPUTED_VALUE"""),14)</f>
        <v>14</v>
      </c>
      <c r="J669" s="70">
        <f ca="1">IFERROR(__xludf.DUMMYFUNCTION("""COMPUTED_VALUE"""),130)</f>
        <v>130</v>
      </c>
      <c r="K669" s="70">
        <f ca="1">IFERROR(__xludf.DUMMYFUNCTION("""COMPUTED_VALUE"""),13)</f>
        <v>13</v>
      </c>
      <c r="L669" s="70">
        <f ca="1">IFERROR(__xludf.DUMMYFUNCTION("""COMPUTED_VALUE"""),6)</f>
        <v>6</v>
      </c>
      <c r="M669" s="70">
        <f ca="1">IFERROR(__xludf.DUMMYFUNCTION("""COMPUTED_VALUE"""),0)</f>
        <v>0</v>
      </c>
      <c r="N669" s="72"/>
      <c r="O669" s="72"/>
      <c r="P669" s="72"/>
      <c r="Q669" s="72"/>
      <c r="R669" s="72"/>
      <c r="S669" s="72"/>
      <c r="T669" s="72"/>
      <c r="U669" s="72"/>
      <c r="V669" s="72"/>
      <c r="W669" s="72"/>
      <c r="X669" s="72"/>
      <c r="Y669" s="72"/>
      <c r="Z669" s="72"/>
    </row>
    <row r="670" spans="1:26" ht="13">
      <c r="A670" s="70">
        <f ca="1">IFERROR(__xludf.DUMMYFUNCTION("""COMPUTED_VALUE"""),6)</f>
        <v>6</v>
      </c>
      <c r="B670" s="71" t="str">
        <f ca="1">IFERROR(__xludf.DUMMYFUNCTION("""COMPUTED_VALUE"""),"I.E. SAN MATEO - MARISCAL SUCRE")</f>
        <v>I.E. SAN MATEO - MARISCAL SUCRE</v>
      </c>
      <c r="C670" s="70">
        <f ca="1">IFERROR(__xludf.DUMMYFUNCTION("""COMPUTED_VALUE"""),13)</f>
        <v>13</v>
      </c>
      <c r="D670" s="70">
        <f ca="1">IFERROR(__xludf.DUMMYFUNCTION("""COMPUTED_VALUE"""),0)</f>
        <v>0</v>
      </c>
      <c r="E670" s="70">
        <f ca="1">IFERROR(__xludf.DUMMYFUNCTION("""COMPUTED_VALUE"""),72)</f>
        <v>72</v>
      </c>
      <c r="F670" s="70">
        <f ca="1">IFERROR(__xludf.DUMMYFUNCTION("""COMPUTED_VALUE"""),15)</f>
        <v>15</v>
      </c>
      <c r="G670" s="70">
        <f ca="1">IFERROR(__xludf.DUMMYFUNCTION("""COMPUTED_VALUE"""),33)</f>
        <v>33</v>
      </c>
      <c r="H670" s="70">
        <f ca="1">IFERROR(__xludf.DUMMYFUNCTION("""COMPUTED_VALUE"""),0)</f>
        <v>0</v>
      </c>
      <c r="I670" s="70">
        <f ca="1">IFERROR(__xludf.DUMMYFUNCTION("""COMPUTED_VALUE"""),7)</f>
        <v>7</v>
      </c>
      <c r="J670" s="70">
        <f ca="1">IFERROR(__xludf.DUMMYFUNCTION("""COMPUTED_VALUE"""),0)</f>
        <v>0</v>
      </c>
      <c r="K670" s="70">
        <f ca="1">IFERROR(__xludf.DUMMYFUNCTION("""COMPUTED_VALUE"""),11)</f>
        <v>11</v>
      </c>
      <c r="L670" s="70">
        <f ca="1">IFERROR(__xludf.DUMMYFUNCTION("""COMPUTED_VALUE"""),4)</f>
        <v>4</v>
      </c>
      <c r="M670" s="70">
        <f ca="1">IFERROR(__xludf.DUMMYFUNCTION("""COMPUTED_VALUE"""),2)</f>
        <v>2</v>
      </c>
      <c r="N670" s="72"/>
      <c r="O670" s="72"/>
      <c r="P670" s="72"/>
      <c r="Q670" s="72"/>
      <c r="R670" s="72"/>
      <c r="S670" s="72"/>
      <c r="T670" s="72"/>
      <c r="U670" s="72"/>
      <c r="V670" s="72"/>
      <c r="W670" s="72"/>
      <c r="X670" s="72"/>
      <c r="Y670" s="72"/>
      <c r="Z670" s="72"/>
    </row>
    <row r="671" spans="1:26" ht="13">
      <c r="A671" s="70">
        <f ca="1">IFERROR(__xludf.DUMMYFUNCTION("""COMPUTED_VALUE"""),6)</f>
        <v>6</v>
      </c>
      <c r="B671" s="71" t="str">
        <f ca="1">IFERROR(__xludf.DUMMYFUNCTION("""COMPUTED_VALUE"""),"I.E. EDUARDO S. - PANAMERICANA")</f>
        <v>I.E. EDUARDO S. - PANAMERICANA</v>
      </c>
      <c r="C671" s="70">
        <f ca="1">IFERROR(__xludf.DUMMYFUNCTION("""COMPUTED_VALUE"""),1)</f>
        <v>1</v>
      </c>
      <c r="D671" s="70">
        <f ca="1">IFERROR(__xludf.DUMMYFUNCTION("""COMPUTED_VALUE"""),0)</f>
        <v>0</v>
      </c>
      <c r="E671" s="70">
        <f ca="1">IFERROR(__xludf.DUMMYFUNCTION("""COMPUTED_VALUE"""),0)</f>
        <v>0</v>
      </c>
      <c r="F671" s="70">
        <f ca="1">IFERROR(__xludf.DUMMYFUNCTION("""COMPUTED_VALUE"""),52)</f>
        <v>52</v>
      </c>
      <c r="G671" s="70">
        <f ca="1">IFERROR(__xludf.DUMMYFUNCTION("""COMPUTED_VALUE"""),106)</f>
        <v>106</v>
      </c>
      <c r="H671" s="70">
        <f ca="1">IFERROR(__xludf.DUMMYFUNCTION("""COMPUTED_VALUE"""),0)</f>
        <v>0</v>
      </c>
      <c r="I671" s="70">
        <f ca="1">IFERROR(__xludf.DUMMYFUNCTION("""COMPUTED_VALUE"""),9)</f>
        <v>9</v>
      </c>
      <c r="J671" s="70">
        <f ca="1">IFERROR(__xludf.DUMMYFUNCTION("""COMPUTED_VALUE"""),208)</f>
        <v>208</v>
      </c>
      <c r="K671" s="70">
        <f ca="1">IFERROR(__xludf.DUMMYFUNCTION("""COMPUTED_VALUE"""),6)</f>
        <v>6</v>
      </c>
      <c r="L671" s="70">
        <f ca="1">IFERROR(__xludf.DUMMYFUNCTION("""COMPUTED_VALUE"""),13)</f>
        <v>13</v>
      </c>
      <c r="M671" s="70">
        <f ca="1">IFERROR(__xludf.DUMMYFUNCTION("""COMPUTED_VALUE"""),22)</f>
        <v>22</v>
      </c>
      <c r="N671" s="72"/>
      <c r="O671" s="72"/>
      <c r="P671" s="72"/>
      <c r="Q671" s="72"/>
      <c r="R671" s="72"/>
      <c r="S671" s="72"/>
      <c r="T671" s="72"/>
      <c r="U671" s="72"/>
      <c r="V671" s="72"/>
      <c r="W671" s="72"/>
      <c r="X671" s="72"/>
      <c r="Y671" s="72"/>
      <c r="Z671" s="72"/>
    </row>
    <row r="672" spans="1:26" ht="13">
      <c r="A672" s="70">
        <f ca="1">IFERROR(__xludf.DUMMYFUNCTION("""COMPUTED_VALUE"""),6)</f>
        <v>6</v>
      </c>
      <c r="B672" s="71" t="str">
        <f ca="1">IFERROR(__xludf.DUMMYFUNCTION("""COMPUTED_VALUE"""),"I.E. EDUARDO S. - PANAMERICANA")</f>
        <v>I.E. EDUARDO S. - PANAMERICANA</v>
      </c>
      <c r="C672" s="70">
        <f ca="1">IFERROR(__xludf.DUMMYFUNCTION("""COMPUTED_VALUE"""),2)</f>
        <v>2</v>
      </c>
      <c r="D672" s="70">
        <f ca="1">IFERROR(__xludf.DUMMYFUNCTION("""COMPUTED_VALUE"""),0)</f>
        <v>0</v>
      </c>
      <c r="E672" s="70">
        <f ca="1">IFERROR(__xludf.DUMMYFUNCTION("""COMPUTED_VALUE"""),0)</f>
        <v>0</v>
      </c>
      <c r="F672" s="70">
        <f ca="1">IFERROR(__xludf.DUMMYFUNCTION("""COMPUTED_VALUE"""),49)</f>
        <v>49</v>
      </c>
      <c r="G672" s="70">
        <f ca="1">IFERROR(__xludf.DUMMYFUNCTION("""COMPUTED_VALUE"""),117)</f>
        <v>117</v>
      </c>
      <c r="H672" s="70">
        <f ca="1">IFERROR(__xludf.DUMMYFUNCTION("""COMPUTED_VALUE"""),0)</f>
        <v>0</v>
      </c>
      <c r="I672" s="70">
        <f ca="1">IFERROR(__xludf.DUMMYFUNCTION("""COMPUTED_VALUE"""),5)</f>
        <v>5</v>
      </c>
      <c r="J672" s="70">
        <f ca="1">IFERROR(__xludf.DUMMYFUNCTION("""COMPUTED_VALUE"""),221)</f>
        <v>221</v>
      </c>
      <c r="K672" s="70">
        <f ca="1">IFERROR(__xludf.DUMMYFUNCTION("""COMPUTED_VALUE"""),16)</f>
        <v>16</v>
      </c>
      <c r="L672" s="70">
        <f ca="1">IFERROR(__xludf.DUMMYFUNCTION("""COMPUTED_VALUE"""),9)</f>
        <v>9</v>
      </c>
      <c r="M672" s="70">
        <f ca="1">IFERROR(__xludf.DUMMYFUNCTION("""COMPUTED_VALUE"""),25)</f>
        <v>25</v>
      </c>
      <c r="N672" s="72"/>
      <c r="O672" s="72"/>
      <c r="P672" s="72"/>
      <c r="Q672" s="72"/>
      <c r="R672" s="72"/>
      <c r="S672" s="72"/>
      <c r="T672" s="72"/>
      <c r="U672" s="72"/>
      <c r="V672" s="72"/>
      <c r="W672" s="72"/>
      <c r="X672" s="72"/>
      <c r="Y672" s="72"/>
      <c r="Z672" s="72"/>
    </row>
    <row r="673" spans="1:26" ht="13">
      <c r="A673" s="70">
        <f ca="1">IFERROR(__xludf.DUMMYFUNCTION("""COMPUTED_VALUE"""),6)</f>
        <v>6</v>
      </c>
      <c r="B673" s="71" t="str">
        <f ca="1">IFERROR(__xludf.DUMMYFUNCTION("""COMPUTED_VALUE"""),"I.E. EDUARDO S. - PANAMERICANA")</f>
        <v>I.E. EDUARDO S. - PANAMERICANA</v>
      </c>
      <c r="C673" s="70">
        <f ca="1">IFERROR(__xludf.DUMMYFUNCTION("""COMPUTED_VALUE"""),3)</f>
        <v>3</v>
      </c>
      <c r="D673" s="70">
        <f ca="1">IFERROR(__xludf.DUMMYFUNCTION("""COMPUTED_VALUE"""),0)</f>
        <v>0</v>
      </c>
      <c r="E673" s="70">
        <f ca="1">IFERROR(__xludf.DUMMYFUNCTION("""COMPUTED_VALUE"""),0)</f>
        <v>0</v>
      </c>
      <c r="F673" s="70">
        <f ca="1">IFERROR(__xludf.DUMMYFUNCTION("""COMPUTED_VALUE"""),64)</f>
        <v>64</v>
      </c>
      <c r="G673" s="70">
        <f ca="1">IFERROR(__xludf.DUMMYFUNCTION("""COMPUTED_VALUE"""),132)</f>
        <v>132</v>
      </c>
      <c r="H673" s="70">
        <f ca="1">IFERROR(__xludf.DUMMYFUNCTION("""COMPUTED_VALUE"""),1)</f>
        <v>1</v>
      </c>
      <c r="I673" s="70">
        <f ca="1">IFERROR(__xludf.DUMMYFUNCTION("""COMPUTED_VALUE"""),6)</f>
        <v>6</v>
      </c>
      <c r="J673" s="70">
        <f ca="1">IFERROR(__xludf.DUMMYFUNCTION("""COMPUTED_VALUE"""),253)</f>
        <v>253</v>
      </c>
      <c r="K673" s="70">
        <f ca="1">IFERROR(__xludf.DUMMYFUNCTION("""COMPUTED_VALUE"""),18)</f>
        <v>18</v>
      </c>
      <c r="L673" s="70">
        <f ca="1">IFERROR(__xludf.DUMMYFUNCTION("""COMPUTED_VALUE"""),13)</f>
        <v>13</v>
      </c>
      <c r="M673" s="70">
        <f ca="1">IFERROR(__xludf.DUMMYFUNCTION("""COMPUTED_VALUE"""),19)</f>
        <v>19</v>
      </c>
      <c r="N673" s="72"/>
      <c r="O673" s="72"/>
      <c r="P673" s="72"/>
      <c r="Q673" s="72"/>
      <c r="R673" s="72"/>
      <c r="S673" s="72"/>
      <c r="T673" s="72"/>
      <c r="U673" s="72"/>
      <c r="V673" s="72"/>
      <c r="W673" s="72"/>
      <c r="X673" s="72"/>
      <c r="Y673" s="72"/>
      <c r="Z673" s="72"/>
    </row>
    <row r="674" spans="1:26" ht="13">
      <c r="A674" s="70">
        <f ca="1">IFERROR(__xludf.DUMMYFUNCTION("""COMPUTED_VALUE"""),6)</f>
        <v>6</v>
      </c>
      <c r="B674" s="71" t="str">
        <f ca="1">IFERROR(__xludf.DUMMYFUNCTION("""COMPUTED_VALUE"""),"I.E. EDUARDO S. - PANAMERICANA")</f>
        <v>I.E. EDUARDO S. - PANAMERICANA</v>
      </c>
      <c r="C674" s="70">
        <f ca="1">IFERROR(__xludf.DUMMYFUNCTION("""COMPUTED_VALUE"""),4)</f>
        <v>4</v>
      </c>
      <c r="D674" s="70">
        <f ca="1">IFERROR(__xludf.DUMMYFUNCTION("""COMPUTED_VALUE"""),0)</f>
        <v>0</v>
      </c>
      <c r="E674" s="70">
        <f ca="1">IFERROR(__xludf.DUMMYFUNCTION("""COMPUTED_VALUE"""),0)</f>
        <v>0</v>
      </c>
      <c r="F674" s="70">
        <f ca="1">IFERROR(__xludf.DUMMYFUNCTION("""COMPUTED_VALUE"""),74)</f>
        <v>74</v>
      </c>
      <c r="G674" s="70">
        <f ca="1">IFERROR(__xludf.DUMMYFUNCTION("""COMPUTED_VALUE"""),116)</f>
        <v>116</v>
      </c>
      <c r="H674" s="70">
        <f ca="1">IFERROR(__xludf.DUMMYFUNCTION("""COMPUTED_VALUE"""),0)</f>
        <v>0</v>
      </c>
      <c r="I674" s="70">
        <f ca="1">IFERROR(__xludf.DUMMYFUNCTION("""COMPUTED_VALUE"""),12)</f>
        <v>12</v>
      </c>
      <c r="J674" s="70">
        <f ca="1">IFERROR(__xludf.DUMMYFUNCTION("""COMPUTED_VALUE"""),247)</f>
        <v>247</v>
      </c>
      <c r="K674" s="70">
        <f ca="1">IFERROR(__xludf.DUMMYFUNCTION("""COMPUTED_VALUE"""),18)</f>
        <v>18</v>
      </c>
      <c r="L674" s="70">
        <f ca="1">IFERROR(__xludf.DUMMYFUNCTION("""COMPUTED_VALUE"""),5)</f>
        <v>5</v>
      </c>
      <c r="M674" s="70">
        <f ca="1">IFERROR(__xludf.DUMMYFUNCTION("""COMPUTED_VALUE"""),22)</f>
        <v>22</v>
      </c>
      <c r="N674" s="72"/>
      <c r="O674" s="72"/>
      <c r="P674" s="72"/>
      <c r="Q674" s="72"/>
      <c r="R674" s="72"/>
      <c r="S674" s="72"/>
      <c r="T674" s="72"/>
      <c r="U674" s="72"/>
      <c r="V674" s="72"/>
      <c r="W674" s="72"/>
      <c r="X674" s="72"/>
      <c r="Y674" s="72"/>
      <c r="Z674" s="72"/>
    </row>
    <row r="675" spans="1:26" ht="13">
      <c r="A675" s="70">
        <f ca="1">IFERROR(__xludf.DUMMYFUNCTION("""COMPUTED_VALUE"""),6)</f>
        <v>6</v>
      </c>
      <c r="B675" s="71" t="str">
        <f ca="1">IFERROR(__xludf.DUMMYFUNCTION("""COMPUTED_VALUE"""),"I.E. EDUARDO S. - PANAMERICANA")</f>
        <v>I.E. EDUARDO S. - PANAMERICANA</v>
      </c>
      <c r="C675" s="70">
        <f ca="1">IFERROR(__xludf.DUMMYFUNCTION("""COMPUTED_VALUE"""),5)</f>
        <v>5</v>
      </c>
      <c r="D675" s="70">
        <f ca="1">IFERROR(__xludf.DUMMYFUNCTION("""COMPUTED_VALUE"""),0)</f>
        <v>0</v>
      </c>
      <c r="E675" s="70">
        <f ca="1">IFERROR(__xludf.DUMMYFUNCTION("""COMPUTED_VALUE"""),0)</f>
        <v>0</v>
      </c>
      <c r="F675" s="70">
        <f ca="1">IFERROR(__xludf.DUMMYFUNCTION("""COMPUTED_VALUE"""),74)</f>
        <v>74</v>
      </c>
      <c r="G675" s="70">
        <f ca="1">IFERROR(__xludf.DUMMYFUNCTION("""COMPUTED_VALUE"""),123)</f>
        <v>123</v>
      </c>
      <c r="H675" s="70">
        <f ca="1">IFERROR(__xludf.DUMMYFUNCTION("""COMPUTED_VALUE"""),5)</f>
        <v>5</v>
      </c>
      <c r="I675" s="70">
        <f ca="1">IFERROR(__xludf.DUMMYFUNCTION("""COMPUTED_VALUE"""),5)</f>
        <v>5</v>
      </c>
      <c r="J675" s="70">
        <f ca="1">IFERROR(__xludf.DUMMYFUNCTION("""COMPUTED_VALUE"""),253)</f>
        <v>253</v>
      </c>
      <c r="K675" s="70">
        <f ca="1">IFERROR(__xludf.DUMMYFUNCTION("""COMPUTED_VALUE"""),15)</f>
        <v>15</v>
      </c>
      <c r="L675" s="70">
        <f ca="1">IFERROR(__xludf.DUMMYFUNCTION("""COMPUTED_VALUE"""),8)</f>
        <v>8</v>
      </c>
      <c r="M675" s="70">
        <f ca="1">IFERROR(__xludf.DUMMYFUNCTION("""COMPUTED_VALUE"""),23)</f>
        <v>23</v>
      </c>
      <c r="N675" s="72"/>
      <c r="O675" s="72"/>
      <c r="P675" s="72"/>
      <c r="Q675" s="72"/>
      <c r="R675" s="72"/>
      <c r="S675" s="72"/>
      <c r="T675" s="72"/>
      <c r="U675" s="72"/>
      <c r="V675" s="72"/>
      <c r="W675" s="72"/>
      <c r="X675" s="72"/>
      <c r="Y675" s="72"/>
      <c r="Z675" s="72"/>
    </row>
    <row r="676" spans="1:26" ht="13">
      <c r="A676" s="70">
        <f ca="1">IFERROR(__xludf.DUMMYFUNCTION("""COMPUTED_VALUE"""),6)</f>
        <v>6</v>
      </c>
      <c r="B676" s="71" t="str">
        <f ca="1">IFERROR(__xludf.DUMMYFUNCTION("""COMPUTED_VALUE"""),"I.E. EDUARDO S. - PANAMERICANA")</f>
        <v>I.E. EDUARDO S. - PANAMERICANA</v>
      </c>
      <c r="C676" s="70">
        <f ca="1">IFERROR(__xludf.DUMMYFUNCTION("""COMPUTED_VALUE"""),6)</f>
        <v>6</v>
      </c>
      <c r="D676" s="70">
        <f ca="1">IFERROR(__xludf.DUMMYFUNCTION("""COMPUTED_VALUE"""),0)</f>
        <v>0</v>
      </c>
      <c r="E676" s="70">
        <f ca="1">IFERROR(__xludf.DUMMYFUNCTION("""COMPUTED_VALUE"""),0)</f>
        <v>0</v>
      </c>
      <c r="F676" s="70">
        <f ca="1">IFERROR(__xludf.DUMMYFUNCTION("""COMPUTED_VALUE"""),73)</f>
        <v>73</v>
      </c>
      <c r="G676" s="70">
        <f ca="1">IFERROR(__xludf.DUMMYFUNCTION("""COMPUTED_VALUE"""),139)</f>
        <v>139</v>
      </c>
      <c r="H676" s="70">
        <f ca="1">IFERROR(__xludf.DUMMYFUNCTION("""COMPUTED_VALUE"""),1)</f>
        <v>1</v>
      </c>
      <c r="I676" s="70">
        <f ca="1">IFERROR(__xludf.DUMMYFUNCTION("""COMPUTED_VALUE"""),10)</f>
        <v>10</v>
      </c>
      <c r="J676" s="70">
        <f ca="1">IFERROR(__xludf.DUMMYFUNCTION("""COMPUTED_VALUE"""),258)</f>
        <v>258</v>
      </c>
      <c r="K676" s="70">
        <f ca="1">IFERROR(__xludf.DUMMYFUNCTION("""COMPUTED_VALUE"""),12)</f>
        <v>12</v>
      </c>
      <c r="L676" s="70">
        <f ca="1">IFERROR(__xludf.DUMMYFUNCTION("""COMPUTED_VALUE"""),11)</f>
        <v>11</v>
      </c>
      <c r="M676" s="70">
        <f ca="1">IFERROR(__xludf.DUMMYFUNCTION("""COMPUTED_VALUE"""),12)</f>
        <v>12</v>
      </c>
      <c r="N676" s="72"/>
      <c r="O676" s="72"/>
      <c r="P676" s="72"/>
      <c r="Q676" s="72"/>
      <c r="R676" s="72"/>
      <c r="S676" s="72"/>
      <c r="T676" s="72"/>
      <c r="U676" s="72"/>
      <c r="V676" s="72"/>
      <c r="W676" s="72"/>
      <c r="X676" s="72"/>
      <c r="Y676" s="72"/>
      <c r="Z676" s="72"/>
    </row>
    <row r="677" spans="1:26" ht="13">
      <c r="A677" s="70">
        <f ca="1">IFERROR(__xludf.DUMMYFUNCTION("""COMPUTED_VALUE"""),6)</f>
        <v>6</v>
      </c>
      <c r="B677" s="71" t="str">
        <f ca="1">IFERROR(__xludf.DUMMYFUNCTION("""COMPUTED_VALUE"""),"I.E. EDUARDO S. - PANAMERICANA")</f>
        <v>I.E. EDUARDO S. - PANAMERICANA</v>
      </c>
      <c r="C677" s="70">
        <f ca="1">IFERROR(__xludf.DUMMYFUNCTION("""COMPUTED_VALUE"""),7)</f>
        <v>7</v>
      </c>
      <c r="D677" s="70">
        <f ca="1">IFERROR(__xludf.DUMMYFUNCTION("""COMPUTED_VALUE"""),0)</f>
        <v>0</v>
      </c>
      <c r="E677" s="70">
        <f ca="1">IFERROR(__xludf.DUMMYFUNCTION("""COMPUTED_VALUE"""),0)</f>
        <v>0</v>
      </c>
      <c r="F677" s="70">
        <f ca="1">IFERROR(__xludf.DUMMYFUNCTION("""COMPUTED_VALUE"""),77)</f>
        <v>77</v>
      </c>
      <c r="G677" s="70">
        <f ca="1">IFERROR(__xludf.DUMMYFUNCTION("""COMPUTED_VALUE"""),117)</f>
        <v>117</v>
      </c>
      <c r="H677" s="70">
        <f ca="1">IFERROR(__xludf.DUMMYFUNCTION("""COMPUTED_VALUE"""),1)</f>
        <v>1</v>
      </c>
      <c r="I677" s="70">
        <f ca="1">IFERROR(__xludf.DUMMYFUNCTION("""COMPUTED_VALUE"""),10)</f>
        <v>10</v>
      </c>
      <c r="J677" s="70">
        <f ca="1">IFERROR(__xludf.DUMMYFUNCTION("""COMPUTED_VALUE"""),248)</f>
        <v>248</v>
      </c>
      <c r="K677" s="70">
        <f ca="1">IFERROR(__xludf.DUMMYFUNCTION("""COMPUTED_VALUE"""),16)</f>
        <v>16</v>
      </c>
      <c r="L677" s="70">
        <f ca="1">IFERROR(__xludf.DUMMYFUNCTION("""COMPUTED_VALUE"""),18)</f>
        <v>18</v>
      </c>
      <c r="M677" s="70">
        <f ca="1">IFERROR(__xludf.DUMMYFUNCTION("""COMPUTED_VALUE"""),9)</f>
        <v>9</v>
      </c>
      <c r="N677" s="72"/>
      <c r="O677" s="72"/>
      <c r="P677" s="72"/>
      <c r="Q677" s="72"/>
      <c r="R677" s="72"/>
      <c r="S677" s="72"/>
      <c r="T677" s="72"/>
      <c r="U677" s="72"/>
      <c r="V677" s="72"/>
      <c r="W677" s="72"/>
      <c r="X677" s="72"/>
      <c r="Y677" s="72"/>
      <c r="Z677" s="72"/>
    </row>
    <row r="678" spans="1:26" ht="13">
      <c r="A678" s="70">
        <f ca="1">IFERROR(__xludf.DUMMYFUNCTION("""COMPUTED_VALUE"""),6)</f>
        <v>6</v>
      </c>
      <c r="B678" s="71" t="str">
        <f ca="1">IFERROR(__xludf.DUMMYFUNCTION("""COMPUTED_VALUE"""),"I.E. EDUARDO S. - PANAMERICANA")</f>
        <v>I.E. EDUARDO S. - PANAMERICANA</v>
      </c>
      <c r="C678" s="70">
        <f ca="1">IFERROR(__xludf.DUMMYFUNCTION("""COMPUTED_VALUE"""),8)</f>
        <v>8</v>
      </c>
      <c r="D678" s="70">
        <f ca="1">IFERROR(__xludf.DUMMYFUNCTION("""COMPUTED_VALUE"""),0)</f>
        <v>0</v>
      </c>
      <c r="E678" s="70">
        <f ca="1">IFERROR(__xludf.DUMMYFUNCTION("""COMPUTED_VALUE"""),0)</f>
        <v>0</v>
      </c>
      <c r="F678" s="70">
        <f ca="1">IFERROR(__xludf.DUMMYFUNCTION("""COMPUTED_VALUE"""),64)</f>
        <v>64</v>
      </c>
      <c r="G678" s="70">
        <f ca="1">IFERROR(__xludf.DUMMYFUNCTION("""COMPUTED_VALUE"""),113)</f>
        <v>113</v>
      </c>
      <c r="H678" s="70">
        <f ca="1">IFERROR(__xludf.DUMMYFUNCTION("""COMPUTED_VALUE"""),1)</f>
        <v>1</v>
      </c>
      <c r="I678" s="70">
        <f ca="1">IFERROR(__xludf.DUMMYFUNCTION("""COMPUTED_VALUE"""),6)</f>
        <v>6</v>
      </c>
      <c r="J678" s="70">
        <f ca="1">IFERROR(__xludf.DUMMYFUNCTION("""COMPUTED_VALUE"""),232)</f>
        <v>232</v>
      </c>
      <c r="K678" s="70">
        <f ca="1">IFERROR(__xludf.DUMMYFUNCTION("""COMPUTED_VALUE"""),24)</f>
        <v>24</v>
      </c>
      <c r="L678" s="70">
        <f ca="1">IFERROR(__xludf.DUMMYFUNCTION("""COMPUTED_VALUE"""),8)</f>
        <v>8</v>
      </c>
      <c r="M678" s="70">
        <f ca="1">IFERROR(__xludf.DUMMYFUNCTION("""COMPUTED_VALUE"""),16)</f>
        <v>16</v>
      </c>
      <c r="N678" s="72"/>
      <c r="O678" s="72"/>
      <c r="P678" s="72"/>
      <c r="Q678" s="72"/>
      <c r="R678" s="72"/>
      <c r="S678" s="72"/>
      <c r="T678" s="72"/>
      <c r="U678" s="72"/>
      <c r="V678" s="72"/>
      <c r="W678" s="72"/>
      <c r="X678" s="72"/>
      <c r="Y678" s="72"/>
      <c r="Z678" s="72"/>
    </row>
    <row r="679" spans="1:26" ht="13">
      <c r="A679" s="70">
        <f ca="1">IFERROR(__xludf.DUMMYFUNCTION("""COMPUTED_VALUE"""),6)</f>
        <v>6</v>
      </c>
      <c r="B679" s="71" t="str">
        <f ca="1">IFERROR(__xludf.DUMMYFUNCTION("""COMPUTED_VALUE"""),"I.E. EDUARDO S. - PANAMERICANA")</f>
        <v>I.E. EDUARDO S. - PANAMERICANA</v>
      </c>
      <c r="C679" s="70">
        <f ca="1">IFERROR(__xludf.DUMMYFUNCTION("""COMPUTED_VALUE"""),9)</f>
        <v>9</v>
      </c>
      <c r="D679" s="70">
        <f ca="1">IFERROR(__xludf.DUMMYFUNCTION("""COMPUTED_VALUE"""),0)</f>
        <v>0</v>
      </c>
      <c r="E679" s="70">
        <f ca="1">IFERROR(__xludf.DUMMYFUNCTION("""COMPUTED_VALUE"""),0)</f>
        <v>0</v>
      </c>
      <c r="F679" s="70">
        <f ca="1">IFERROR(__xludf.DUMMYFUNCTION("""COMPUTED_VALUE"""),69)</f>
        <v>69</v>
      </c>
      <c r="G679" s="70">
        <f ca="1">IFERROR(__xludf.DUMMYFUNCTION("""COMPUTED_VALUE"""),112)</f>
        <v>112</v>
      </c>
      <c r="H679" s="70">
        <f ca="1">IFERROR(__xludf.DUMMYFUNCTION("""COMPUTED_VALUE"""),0)</f>
        <v>0</v>
      </c>
      <c r="I679" s="70">
        <f ca="1">IFERROR(__xludf.DUMMYFUNCTION("""COMPUTED_VALUE"""),10)</f>
        <v>10</v>
      </c>
      <c r="J679" s="70">
        <f ca="1">IFERROR(__xludf.DUMMYFUNCTION("""COMPUTED_VALUE"""),223)</f>
        <v>223</v>
      </c>
      <c r="K679" s="70">
        <f ca="1">IFERROR(__xludf.DUMMYFUNCTION("""COMPUTED_VALUE"""),18)</f>
        <v>18</v>
      </c>
      <c r="L679" s="70">
        <f ca="1">IFERROR(__xludf.DUMMYFUNCTION("""COMPUTED_VALUE"""),10)</f>
        <v>10</v>
      </c>
      <c r="M679" s="70">
        <f ca="1">IFERROR(__xludf.DUMMYFUNCTION("""COMPUTED_VALUE"""),4)</f>
        <v>4</v>
      </c>
      <c r="N679" s="72"/>
      <c r="O679" s="72"/>
      <c r="P679" s="72"/>
      <c r="Q679" s="72"/>
      <c r="R679" s="72"/>
      <c r="S679" s="72"/>
      <c r="T679" s="72"/>
      <c r="U679" s="72"/>
      <c r="V679" s="72"/>
      <c r="W679" s="72"/>
      <c r="X679" s="72"/>
      <c r="Y679" s="72"/>
      <c r="Z679" s="72"/>
    </row>
    <row r="680" spans="1:26" ht="13">
      <c r="A680" s="70">
        <f ca="1">IFERROR(__xludf.DUMMYFUNCTION("""COMPUTED_VALUE"""),6)</f>
        <v>6</v>
      </c>
      <c r="B680" s="71" t="str">
        <f ca="1">IFERROR(__xludf.DUMMYFUNCTION("""COMPUTED_VALUE"""),"I.E. EDUARDO S. - PANAMERICANA")</f>
        <v>I.E. EDUARDO S. - PANAMERICANA</v>
      </c>
      <c r="C680" s="70">
        <f ca="1">IFERROR(__xludf.DUMMYFUNCTION("""COMPUTED_VALUE"""),10)</f>
        <v>10</v>
      </c>
      <c r="D680" s="70">
        <f ca="1">IFERROR(__xludf.DUMMYFUNCTION("""COMPUTED_VALUE"""),0)</f>
        <v>0</v>
      </c>
      <c r="E680" s="70">
        <f ca="1">IFERROR(__xludf.DUMMYFUNCTION("""COMPUTED_VALUE"""),0)</f>
        <v>0</v>
      </c>
      <c r="F680" s="70">
        <f ca="1">IFERROR(__xludf.DUMMYFUNCTION("""COMPUTED_VALUE"""),64)</f>
        <v>64</v>
      </c>
      <c r="G680" s="70">
        <f ca="1">IFERROR(__xludf.DUMMYFUNCTION("""COMPUTED_VALUE"""),96)</f>
        <v>96</v>
      </c>
      <c r="H680" s="70">
        <f ca="1">IFERROR(__xludf.DUMMYFUNCTION("""COMPUTED_VALUE"""),1)</f>
        <v>1</v>
      </c>
      <c r="I680" s="70">
        <f ca="1">IFERROR(__xludf.DUMMYFUNCTION("""COMPUTED_VALUE"""),5)</f>
        <v>5</v>
      </c>
      <c r="J680" s="70">
        <f ca="1">IFERROR(__xludf.DUMMYFUNCTION("""COMPUTED_VALUE"""),204)</f>
        <v>204</v>
      </c>
      <c r="K680" s="70">
        <f ca="1">IFERROR(__xludf.DUMMYFUNCTION("""COMPUTED_VALUE"""),21)</f>
        <v>21</v>
      </c>
      <c r="L680" s="70">
        <f ca="1">IFERROR(__xludf.DUMMYFUNCTION("""COMPUTED_VALUE"""),9)</f>
        <v>9</v>
      </c>
      <c r="M680" s="70">
        <f ca="1">IFERROR(__xludf.DUMMYFUNCTION("""COMPUTED_VALUE"""),8)</f>
        <v>8</v>
      </c>
      <c r="N680" s="72"/>
      <c r="O680" s="72"/>
      <c r="P680" s="72"/>
      <c r="Q680" s="72"/>
      <c r="R680" s="72"/>
      <c r="S680" s="72"/>
      <c r="T680" s="72"/>
      <c r="U680" s="72"/>
      <c r="V680" s="72"/>
      <c r="W680" s="72"/>
      <c r="X680" s="72"/>
      <c r="Y680" s="72"/>
      <c r="Z680" s="72"/>
    </row>
    <row r="681" spans="1:26" ht="13">
      <c r="A681" s="70">
        <f ca="1">IFERROR(__xludf.DUMMYFUNCTION("""COMPUTED_VALUE"""),6)</f>
        <v>6</v>
      </c>
      <c r="B681" s="71" t="str">
        <f ca="1">IFERROR(__xludf.DUMMYFUNCTION("""COMPUTED_VALUE"""),"I.E. EDUARDO S. - PANAMERICANA")</f>
        <v>I.E. EDUARDO S. - PANAMERICANA</v>
      </c>
      <c r="C681" s="70">
        <f ca="1">IFERROR(__xludf.DUMMYFUNCTION("""COMPUTED_VALUE"""),11)</f>
        <v>11</v>
      </c>
      <c r="D681" s="70">
        <f ca="1">IFERROR(__xludf.DUMMYFUNCTION("""COMPUTED_VALUE"""),0)</f>
        <v>0</v>
      </c>
      <c r="E681" s="70">
        <f ca="1">IFERROR(__xludf.DUMMYFUNCTION("""COMPUTED_VALUE"""),0)</f>
        <v>0</v>
      </c>
      <c r="F681" s="70">
        <f ca="1">IFERROR(__xludf.DUMMYFUNCTION("""COMPUTED_VALUE"""),55)</f>
        <v>55</v>
      </c>
      <c r="G681" s="70">
        <f ca="1">IFERROR(__xludf.DUMMYFUNCTION("""COMPUTED_VALUE"""),66)</f>
        <v>66</v>
      </c>
      <c r="H681" s="70">
        <f ca="1">IFERROR(__xludf.DUMMYFUNCTION("""COMPUTED_VALUE"""),1)</f>
        <v>1</v>
      </c>
      <c r="I681" s="70">
        <f ca="1">IFERROR(__xludf.DUMMYFUNCTION("""COMPUTED_VALUE"""),14)</f>
        <v>14</v>
      </c>
      <c r="J681" s="70">
        <f ca="1">IFERROR(__xludf.DUMMYFUNCTION("""COMPUTED_VALUE"""),171)</f>
        <v>171</v>
      </c>
      <c r="K681" s="70">
        <f ca="1">IFERROR(__xludf.DUMMYFUNCTION("""COMPUTED_VALUE"""),23)</f>
        <v>23</v>
      </c>
      <c r="L681" s="70">
        <f ca="1">IFERROR(__xludf.DUMMYFUNCTION("""COMPUTED_VALUE"""),10)</f>
        <v>10</v>
      </c>
      <c r="M681" s="70">
        <f ca="1">IFERROR(__xludf.DUMMYFUNCTION("""COMPUTED_VALUE"""),2)</f>
        <v>2</v>
      </c>
      <c r="N681" s="72"/>
      <c r="O681" s="72"/>
      <c r="P681" s="72"/>
      <c r="Q681" s="72"/>
      <c r="R681" s="72"/>
      <c r="S681" s="72"/>
      <c r="T681" s="72"/>
      <c r="U681" s="72"/>
      <c r="V681" s="72"/>
      <c r="W681" s="72"/>
      <c r="X681" s="72"/>
      <c r="Y681" s="72"/>
      <c r="Z681" s="72"/>
    </row>
    <row r="682" spans="1:26" ht="13">
      <c r="A682" s="70">
        <f ca="1">IFERROR(__xludf.DUMMYFUNCTION("""COMPUTED_VALUE"""),6)</f>
        <v>6</v>
      </c>
      <c r="B682" s="71" t="str">
        <f ca="1">IFERROR(__xludf.DUMMYFUNCTION("""COMPUTED_VALUE"""),"I.E. EDUARDO S. - PANAMERICANA")</f>
        <v>I.E. EDUARDO S. - PANAMERICANA</v>
      </c>
      <c r="C682" s="70">
        <f ca="1">IFERROR(__xludf.DUMMYFUNCTION("""COMPUTED_VALUE"""),12)</f>
        <v>12</v>
      </c>
      <c r="D682" s="70">
        <f ca="1">IFERROR(__xludf.DUMMYFUNCTION("""COMPUTED_VALUE"""),0)</f>
        <v>0</v>
      </c>
      <c r="E682" s="70">
        <f ca="1">IFERROR(__xludf.DUMMYFUNCTION("""COMPUTED_VALUE"""),0)</f>
        <v>0</v>
      </c>
      <c r="F682" s="70">
        <f ca="1">IFERROR(__xludf.DUMMYFUNCTION("""COMPUTED_VALUE"""),84)</f>
        <v>84</v>
      </c>
      <c r="G682" s="70">
        <f ca="1">IFERROR(__xludf.DUMMYFUNCTION("""COMPUTED_VALUE"""),105)</f>
        <v>105</v>
      </c>
      <c r="H682" s="70">
        <f ca="1">IFERROR(__xludf.DUMMYFUNCTION("""COMPUTED_VALUE"""),2)</f>
        <v>2</v>
      </c>
      <c r="I682" s="70">
        <f ca="1">IFERROR(__xludf.DUMMYFUNCTION("""COMPUTED_VALUE"""),17)</f>
        <v>17</v>
      </c>
      <c r="J682" s="70">
        <f ca="1">IFERROR(__xludf.DUMMYFUNCTION("""COMPUTED_VALUE"""),250)</f>
        <v>250</v>
      </c>
      <c r="K682" s="70">
        <f ca="1">IFERROR(__xludf.DUMMYFUNCTION("""COMPUTED_VALUE"""),27)</f>
        <v>27</v>
      </c>
      <c r="L682" s="70">
        <f ca="1">IFERROR(__xludf.DUMMYFUNCTION("""COMPUTED_VALUE"""),12)</f>
        <v>12</v>
      </c>
      <c r="M682" s="70">
        <f ca="1">IFERROR(__xludf.DUMMYFUNCTION("""COMPUTED_VALUE"""),3)</f>
        <v>3</v>
      </c>
      <c r="N682" s="72"/>
      <c r="O682" s="72"/>
      <c r="P682" s="72"/>
      <c r="Q682" s="72"/>
      <c r="R682" s="72"/>
      <c r="S682" s="72"/>
      <c r="T682" s="72"/>
      <c r="U682" s="72"/>
      <c r="V682" s="72"/>
      <c r="W682" s="72"/>
      <c r="X682" s="72"/>
      <c r="Y682" s="72"/>
      <c r="Z682" s="72"/>
    </row>
    <row r="683" spans="1:26" ht="13">
      <c r="A683" s="70">
        <f ca="1">IFERROR(__xludf.DUMMYFUNCTION("""COMPUTED_VALUE"""),6)</f>
        <v>6</v>
      </c>
      <c r="B683" s="71" t="str">
        <f ca="1">IFERROR(__xludf.DUMMYFUNCTION("""COMPUTED_VALUE"""),"I.E. EDUARDO S. - PANAMERICANA")</f>
        <v>I.E. EDUARDO S. - PANAMERICANA</v>
      </c>
      <c r="C683" s="70">
        <f ca="1">IFERROR(__xludf.DUMMYFUNCTION("""COMPUTED_VALUE"""),13)</f>
        <v>13</v>
      </c>
      <c r="D683" s="70">
        <f ca="1">IFERROR(__xludf.DUMMYFUNCTION("""COMPUTED_VALUE"""),0)</f>
        <v>0</v>
      </c>
      <c r="E683" s="70">
        <f ca="1">IFERROR(__xludf.DUMMYFUNCTION("""COMPUTED_VALUE"""),0)</f>
        <v>0</v>
      </c>
      <c r="F683" s="70">
        <f ca="1">IFERROR(__xludf.DUMMYFUNCTION("""COMPUTED_VALUE"""),80)</f>
        <v>80</v>
      </c>
      <c r="G683" s="70">
        <f ca="1">IFERROR(__xludf.DUMMYFUNCTION("""COMPUTED_VALUE"""),90)</f>
        <v>90</v>
      </c>
      <c r="H683" s="70">
        <f ca="1">IFERROR(__xludf.DUMMYFUNCTION("""COMPUTED_VALUE"""),0)</f>
        <v>0</v>
      </c>
      <c r="I683" s="70">
        <f ca="1">IFERROR(__xludf.DUMMYFUNCTION("""COMPUTED_VALUE"""),11)</f>
        <v>11</v>
      </c>
      <c r="J683" s="70">
        <f ca="1">IFERROR(__xludf.DUMMYFUNCTION("""COMPUTED_VALUE"""),210)</f>
        <v>210</v>
      </c>
      <c r="K683" s="70">
        <f ca="1">IFERROR(__xludf.DUMMYFUNCTION("""COMPUTED_VALUE"""),17)</f>
        <v>17</v>
      </c>
      <c r="L683" s="70">
        <f ca="1">IFERROR(__xludf.DUMMYFUNCTION("""COMPUTED_VALUE"""),7)</f>
        <v>7</v>
      </c>
      <c r="M683" s="70">
        <f ca="1">IFERROR(__xludf.DUMMYFUNCTION("""COMPUTED_VALUE"""),5)</f>
        <v>5</v>
      </c>
      <c r="N683" s="72"/>
      <c r="O683" s="72"/>
      <c r="P683" s="72"/>
      <c r="Q683" s="72"/>
      <c r="R683" s="72"/>
      <c r="S683" s="72"/>
      <c r="T683" s="72"/>
      <c r="U683" s="72"/>
      <c r="V683" s="72"/>
      <c r="W683" s="72"/>
      <c r="X683" s="72"/>
      <c r="Y683" s="72"/>
      <c r="Z683" s="72"/>
    </row>
    <row r="684" spans="1:26" ht="13">
      <c r="A684" s="70">
        <f ca="1">IFERROR(__xludf.DUMMYFUNCTION("""COMPUTED_VALUE"""),6)</f>
        <v>6</v>
      </c>
      <c r="B684" s="71" t="str">
        <f ca="1">IFERROR(__xludf.DUMMYFUNCTION("""COMPUTED_VALUE"""),"I.E. EDUARDO S. - PANAMERICANA")</f>
        <v>I.E. EDUARDO S. - PANAMERICANA</v>
      </c>
      <c r="C684" s="70">
        <f ca="1">IFERROR(__xludf.DUMMYFUNCTION("""COMPUTED_VALUE"""),14)</f>
        <v>14</v>
      </c>
      <c r="D684" s="70">
        <f ca="1">IFERROR(__xludf.DUMMYFUNCTION("""COMPUTED_VALUE"""),0)</f>
        <v>0</v>
      </c>
      <c r="E684" s="70">
        <f ca="1">IFERROR(__xludf.DUMMYFUNCTION("""COMPUTED_VALUE"""),0)</f>
        <v>0</v>
      </c>
      <c r="F684" s="70">
        <f ca="1">IFERROR(__xludf.DUMMYFUNCTION("""COMPUTED_VALUE"""),58)</f>
        <v>58</v>
      </c>
      <c r="G684" s="70">
        <f ca="1">IFERROR(__xludf.DUMMYFUNCTION("""COMPUTED_VALUE"""),79)</f>
        <v>79</v>
      </c>
      <c r="H684" s="70">
        <f ca="1">IFERROR(__xludf.DUMMYFUNCTION("""COMPUTED_VALUE"""),1)</f>
        <v>1</v>
      </c>
      <c r="I684" s="70">
        <f ca="1">IFERROR(__xludf.DUMMYFUNCTION("""COMPUTED_VALUE"""),13)</f>
        <v>13</v>
      </c>
      <c r="J684" s="70">
        <f ca="1">IFERROR(__xludf.DUMMYFUNCTION("""COMPUTED_VALUE"""),190)</f>
        <v>190</v>
      </c>
      <c r="K684" s="70">
        <f ca="1">IFERROR(__xludf.DUMMYFUNCTION("""COMPUTED_VALUE"""),19)</f>
        <v>19</v>
      </c>
      <c r="L684" s="70">
        <f ca="1">IFERROR(__xludf.DUMMYFUNCTION("""COMPUTED_VALUE"""),14)</f>
        <v>14</v>
      </c>
      <c r="M684" s="70">
        <f ca="1">IFERROR(__xludf.DUMMYFUNCTION("""COMPUTED_VALUE"""),6)</f>
        <v>6</v>
      </c>
      <c r="N684" s="72"/>
      <c r="O684" s="72"/>
      <c r="P684" s="72"/>
      <c r="Q684" s="72"/>
      <c r="R684" s="72"/>
      <c r="S684" s="72"/>
      <c r="T684" s="72"/>
      <c r="U684" s="72"/>
      <c r="V684" s="72"/>
      <c r="W684" s="72"/>
      <c r="X684" s="72"/>
      <c r="Y684" s="72"/>
      <c r="Z684" s="72"/>
    </row>
    <row r="685" spans="1:26" ht="13">
      <c r="A685" s="70">
        <f ca="1">IFERROR(__xludf.DUMMYFUNCTION("""COMPUTED_VALUE"""),6)</f>
        <v>6</v>
      </c>
      <c r="B685" s="71" t="str">
        <f ca="1">IFERROR(__xludf.DUMMYFUNCTION("""COMPUTED_VALUE"""),"I.E. EDUARDO S. - PANAMERICANA")</f>
        <v>I.E. EDUARDO S. - PANAMERICANA</v>
      </c>
      <c r="C685" s="70">
        <f ca="1">IFERROR(__xludf.DUMMYFUNCTION("""COMPUTED_VALUE"""),15)</f>
        <v>15</v>
      </c>
      <c r="D685" s="70">
        <f ca="1">IFERROR(__xludf.DUMMYFUNCTION("""COMPUTED_VALUE"""),0)</f>
        <v>0</v>
      </c>
      <c r="E685" s="70">
        <f ca="1">IFERROR(__xludf.DUMMYFUNCTION("""COMPUTED_VALUE"""),0)</f>
        <v>0</v>
      </c>
      <c r="F685" s="70">
        <f ca="1">IFERROR(__xludf.DUMMYFUNCTION("""COMPUTED_VALUE"""),38)</f>
        <v>38</v>
      </c>
      <c r="G685" s="70">
        <f ca="1">IFERROR(__xludf.DUMMYFUNCTION("""COMPUTED_VALUE"""),53)</f>
        <v>53</v>
      </c>
      <c r="H685" s="70">
        <f ca="1">IFERROR(__xludf.DUMMYFUNCTION("""COMPUTED_VALUE"""),0)</f>
        <v>0</v>
      </c>
      <c r="I685" s="70">
        <f ca="1">IFERROR(__xludf.DUMMYFUNCTION("""COMPUTED_VALUE"""),8)</f>
        <v>8</v>
      </c>
      <c r="J685" s="70">
        <f ca="1">IFERROR(__xludf.DUMMYFUNCTION("""COMPUTED_VALUE"""),127)</f>
        <v>127</v>
      </c>
      <c r="K685" s="70">
        <f ca="1">IFERROR(__xludf.DUMMYFUNCTION("""COMPUTED_VALUE"""),12)</f>
        <v>12</v>
      </c>
      <c r="L685" s="70">
        <f ca="1">IFERROR(__xludf.DUMMYFUNCTION("""COMPUTED_VALUE"""),12)</f>
        <v>12</v>
      </c>
      <c r="M685" s="70">
        <f ca="1">IFERROR(__xludf.DUMMYFUNCTION("""COMPUTED_VALUE"""),1)</f>
        <v>1</v>
      </c>
      <c r="N685" s="72"/>
      <c r="O685" s="72"/>
      <c r="P685" s="72"/>
      <c r="Q685" s="72"/>
      <c r="R685" s="72"/>
      <c r="S685" s="72"/>
      <c r="T685" s="72"/>
      <c r="U685" s="72"/>
      <c r="V685" s="72"/>
      <c r="W685" s="72"/>
      <c r="X685" s="72"/>
      <c r="Y685" s="72"/>
      <c r="Z685" s="72"/>
    </row>
    <row r="686" spans="1:26" ht="13">
      <c r="A686" s="70">
        <f ca="1">IFERROR(__xludf.DUMMYFUNCTION("""COMPUTED_VALUE"""),6)</f>
        <v>6</v>
      </c>
      <c r="B686" s="71" t="str">
        <f ca="1">IFERROR(__xludf.DUMMYFUNCTION("""COMPUTED_VALUE"""),"I.E. EDUARDO S. - PANAMERICANA")</f>
        <v>I.E. EDUARDO S. - PANAMERICANA</v>
      </c>
      <c r="C686" s="70">
        <f ca="1">IFERROR(__xludf.DUMMYFUNCTION("""COMPUTED_VALUE"""),16)</f>
        <v>16</v>
      </c>
      <c r="D686" s="70">
        <f ca="1">IFERROR(__xludf.DUMMYFUNCTION("""COMPUTED_VALUE"""),0)</f>
        <v>0</v>
      </c>
      <c r="E686" s="70">
        <f ca="1">IFERROR(__xludf.DUMMYFUNCTION("""COMPUTED_VALUE"""),0)</f>
        <v>0</v>
      </c>
      <c r="F686" s="70">
        <f ca="1">IFERROR(__xludf.DUMMYFUNCTION("""COMPUTED_VALUE"""),52)</f>
        <v>52</v>
      </c>
      <c r="G686" s="70">
        <f ca="1">IFERROR(__xludf.DUMMYFUNCTION("""COMPUTED_VALUE"""),55)</f>
        <v>55</v>
      </c>
      <c r="H686" s="70">
        <f ca="1">IFERROR(__xludf.DUMMYFUNCTION("""COMPUTED_VALUE"""),0)</f>
        <v>0</v>
      </c>
      <c r="I686" s="70">
        <f ca="1">IFERROR(__xludf.DUMMYFUNCTION("""COMPUTED_VALUE"""),15)</f>
        <v>15</v>
      </c>
      <c r="J686" s="70">
        <f ca="1">IFERROR(__xludf.DUMMYFUNCTION("""COMPUTED_VALUE"""),158)</f>
        <v>158</v>
      </c>
      <c r="K686" s="70">
        <f ca="1">IFERROR(__xludf.DUMMYFUNCTION("""COMPUTED_VALUE"""),23)</f>
        <v>23</v>
      </c>
      <c r="L686" s="70">
        <f ca="1">IFERROR(__xludf.DUMMYFUNCTION("""COMPUTED_VALUE"""),9)</f>
        <v>9</v>
      </c>
      <c r="M686" s="70">
        <f ca="1">IFERROR(__xludf.DUMMYFUNCTION("""COMPUTED_VALUE"""),4)</f>
        <v>4</v>
      </c>
      <c r="N686" s="72"/>
      <c r="O686" s="72"/>
      <c r="P686" s="72"/>
      <c r="Q686" s="72"/>
      <c r="R686" s="72"/>
      <c r="S686" s="72"/>
      <c r="T686" s="72"/>
      <c r="U686" s="72"/>
      <c r="V686" s="72"/>
      <c r="W686" s="72"/>
      <c r="X686" s="72"/>
      <c r="Y686" s="72"/>
      <c r="Z686" s="72"/>
    </row>
    <row r="687" spans="1:26" ht="13">
      <c r="A687" s="70">
        <f ca="1">IFERROR(__xludf.DUMMYFUNCTION("""COMPUTED_VALUE"""),6)</f>
        <v>6</v>
      </c>
      <c r="B687" s="71" t="str">
        <f ca="1">IFERROR(__xludf.DUMMYFUNCTION("""COMPUTED_VALUE"""),"I.E. EDUARDO S. - PANAMERICANA")</f>
        <v>I.E. EDUARDO S. - PANAMERICANA</v>
      </c>
      <c r="C687" s="70">
        <f ca="1">IFERROR(__xludf.DUMMYFUNCTION("""COMPUTED_VALUE"""),17)</f>
        <v>17</v>
      </c>
      <c r="D687" s="70">
        <f ca="1">IFERROR(__xludf.DUMMYFUNCTION("""COMPUTED_VALUE"""),0)</f>
        <v>0</v>
      </c>
      <c r="E687" s="70">
        <f ca="1">IFERROR(__xludf.DUMMYFUNCTION("""COMPUTED_VALUE"""),0)</f>
        <v>0</v>
      </c>
      <c r="F687" s="70">
        <f ca="1">IFERROR(__xludf.DUMMYFUNCTION("""COMPUTED_VALUE"""),1)</f>
        <v>1</v>
      </c>
      <c r="G687" s="70">
        <f ca="1">IFERROR(__xludf.DUMMYFUNCTION("""COMPUTED_VALUE"""),11)</f>
        <v>11</v>
      </c>
      <c r="H687" s="70">
        <f ca="1">IFERROR(__xludf.DUMMYFUNCTION("""COMPUTED_VALUE"""),0)</f>
        <v>0</v>
      </c>
      <c r="I687" s="70">
        <f ca="1">IFERROR(__xludf.DUMMYFUNCTION("""COMPUTED_VALUE"""),0)</f>
        <v>0</v>
      </c>
      <c r="J687" s="70">
        <f ca="1">IFERROR(__xludf.DUMMYFUNCTION("""COMPUTED_VALUE"""),14)</f>
        <v>14</v>
      </c>
      <c r="K687" s="70">
        <f ca="1">IFERROR(__xludf.DUMMYFUNCTION("""COMPUTED_VALUE"""),0)</f>
        <v>0</v>
      </c>
      <c r="L687" s="70">
        <f ca="1">IFERROR(__xludf.DUMMYFUNCTION("""COMPUTED_VALUE"""),1)</f>
        <v>1</v>
      </c>
      <c r="M687" s="70">
        <f ca="1">IFERROR(__xludf.DUMMYFUNCTION("""COMPUTED_VALUE"""),1)</f>
        <v>1</v>
      </c>
      <c r="N687" s="72"/>
      <c r="O687" s="72"/>
      <c r="P687" s="72"/>
      <c r="Q687" s="72"/>
      <c r="R687" s="72"/>
      <c r="S687" s="72"/>
      <c r="T687" s="72"/>
      <c r="U687" s="72"/>
      <c r="V687" s="72"/>
      <c r="W687" s="72"/>
      <c r="X687" s="72"/>
      <c r="Y687" s="72"/>
      <c r="Z687" s="72"/>
    </row>
    <row r="688" spans="1:26" ht="13">
      <c r="A688" s="70">
        <f ca="1">IFERROR(__xludf.DUMMYFUNCTION("""COMPUTED_VALUE"""),6)</f>
        <v>6</v>
      </c>
      <c r="B688" s="71" t="str">
        <f ca="1">IFERROR(__xludf.DUMMYFUNCTION("""COMPUTED_VALUE"""),"I.E. SOACHA PARA VIVIR MEJOR")</f>
        <v>I.E. SOACHA PARA VIVIR MEJOR</v>
      </c>
      <c r="C688" s="70">
        <f ca="1">IFERROR(__xludf.DUMMYFUNCTION("""COMPUTED_VALUE"""),1)</f>
        <v>1</v>
      </c>
      <c r="D688" s="70">
        <f ca="1">IFERROR(__xludf.DUMMYFUNCTION("""COMPUTED_VALUE"""),0)</f>
        <v>0</v>
      </c>
      <c r="E688" s="70">
        <f ca="1">IFERROR(__xludf.DUMMYFUNCTION("""COMPUTED_VALUE"""),0)</f>
        <v>0</v>
      </c>
      <c r="F688" s="70">
        <f ca="1">IFERROR(__xludf.DUMMYFUNCTION("""COMPUTED_VALUE"""),30)</f>
        <v>30</v>
      </c>
      <c r="G688" s="70">
        <f ca="1">IFERROR(__xludf.DUMMYFUNCTION("""COMPUTED_VALUE"""),40)</f>
        <v>40</v>
      </c>
      <c r="H688" s="70">
        <f ca="1">IFERROR(__xludf.DUMMYFUNCTION("""COMPUTED_VALUE"""),1)</f>
        <v>1</v>
      </c>
      <c r="I688" s="70">
        <f ca="1">IFERROR(__xludf.DUMMYFUNCTION("""COMPUTED_VALUE"""),5)</f>
        <v>5</v>
      </c>
      <c r="J688" s="70">
        <f ca="1">IFERROR(__xludf.DUMMYFUNCTION("""COMPUTED_VALUE"""),88)</f>
        <v>88</v>
      </c>
      <c r="K688" s="70">
        <f ca="1">IFERROR(__xludf.DUMMYFUNCTION("""COMPUTED_VALUE"""),6)</f>
        <v>6</v>
      </c>
      <c r="L688" s="70">
        <f ca="1">IFERROR(__xludf.DUMMYFUNCTION("""COMPUTED_VALUE"""),0)</f>
        <v>0</v>
      </c>
      <c r="M688" s="70">
        <f ca="1">IFERROR(__xludf.DUMMYFUNCTION("""COMPUTED_VALUE"""),6)</f>
        <v>6</v>
      </c>
      <c r="N688" s="72"/>
      <c r="O688" s="72"/>
      <c r="P688" s="72"/>
      <c r="Q688" s="72"/>
      <c r="R688" s="72"/>
      <c r="S688" s="72"/>
      <c r="T688" s="72"/>
      <c r="U688" s="72"/>
      <c r="V688" s="72"/>
      <c r="W688" s="72"/>
      <c r="X688" s="72"/>
      <c r="Y688" s="72"/>
      <c r="Z688" s="72"/>
    </row>
    <row r="689" spans="1:26" ht="13">
      <c r="A689" s="70" t="str">
        <f ca="1">IFERROR(__xludf.DUMMYFUNCTION("""COMPUTED_VALUE"""),"CORR")</f>
        <v>CORR</v>
      </c>
      <c r="B689" s="71" t="str">
        <f ca="1">IFERROR(__xludf.DUMMYFUNCTION("""COMPUTED_VALUE"""),"CORREGIMIENTO 1: SAN JORGE")</f>
        <v>CORREGIMIENTO 1: SAN JORGE</v>
      </c>
      <c r="C689" s="70">
        <f ca="1">IFERROR(__xludf.DUMMYFUNCTION("""COMPUTED_VALUE"""),1)</f>
        <v>1</v>
      </c>
      <c r="D689" s="70">
        <f ca="1">IFERROR(__xludf.DUMMYFUNCTION("""COMPUTED_VALUE"""),0)</f>
        <v>0</v>
      </c>
      <c r="E689" s="70">
        <f ca="1">IFERROR(__xludf.DUMMYFUNCTION("""COMPUTED_VALUE"""),0)</f>
        <v>0</v>
      </c>
      <c r="F689" s="70">
        <f ca="1">IFERROR(__xludf.DUMMYFUNCTION("""COMPUTED_VALUE"""),108)</f>
        <v>108</v>
      </c>
      <c r="G689" s="70">
        <f ca="1">IFERROR(__xludf.DUMMYFUNCTION("""COMPUTED_VALUE"""),81)</f>
        <v>81</v>
      </c>
      <c r="H689" s="70">
        <f ca="1">IFERROR(__xludf.DUMMYFUNCTION("""COMPUTED_VALUE"""),0)</f>
        <v>0</v>
      </c>
      <c r="I689" s="70">
        <f ca="1">IFERROR(__xludf.DUMMYFUNCTION("""COMPUTED_VALUE"""),6)</f>
        <v>6</v>
      </c>
      <c r="J689" s="70">
        <f ca="1">IFERROR(__xludf.DUMMYFUNCTION("""COMPUTED_VALUE"""),235)</f>
        <v>235</v>
      </c>
      <c r="K689" s="70">
        <f ca="1">IFERROR(__xludf.DUMMYFUNCTION("""COMPUTED_VALUE"""),7)</f>
        <v>7</v>
      </c>
      <c r="L689" s="70">
        <f ca="1">IFERROR(__xludf.DUMMYFUNCTION("""COMPUTED_VALUE"""),5)</f>
        <v>5</v>
      </c>
      <c r="M689" s="70">
        <f ca="1">IFERROR(__xludf.DUMMYFUNCTION("""COMPUTED_VALUE"""),28)</f>
        <v>28</v>
      </c>
      <c r="N689" s="72"/>
      <c r="O689" s="72"/>
      <c r="P689" s="72"/>
      <c r="Q689" s="72"/>
      <c r="R689" s="72"/>
      <c r="S689" s="72"/>
      <c r="T689" s="72"/>
      <c r="U689" s="72"/>
      <c r="V689" s="72"/>
      <c r="W689" s="72"/>
      <c r="X689" s="72"/>
      <c r="Y689" s="72"/>
      <c r="Z689" s="72"/>
    </row>
    <row r="690" spans="1:26" ht="13">
      <c r="A690" s="70" t="str">
        <f ca="1">IFERROR(__xludf.DUMMYFUNCTION("""COMPUTED_VALUE"""),"CORR")</f>
        <v>CORR</v>
      </c>
      <c r="B690" s="71" t="str">
        <f ca="1">IFERROR(__xludf.DUMMYFUNCTION("""COMPUTED_VALUE"""),"CORREGIMIENTO 1: SAN JORGE")</f>
        <v>CORREGIMIENTO 1: SAN JORGE</v>
      </c>
      <c r="C690" s="70">
        <f ca="1">IFERROR(__xludf.DUMMYFUNCTION("""COMPUTED_VALUE"""),2)</f>
        <v>2</v>
      </c>
      <c r="D690" s="70">
        <f ca="1">IFERROR(__xludf.DUMMYFUNCTION("""COMPUTED_VALUE"""),0)</f>
        <v>0</v>
      </c>
      <c r="E690" s="70">
        <f ca="1">IFERROR(__xludf.DUMMYFUNCTION("""COMPUTED_VALUE"""),0)</f>
        <v>0</v>
      </c>
      <c r="F690" s="70">
        <f ca="1">IFERROR(__xludf.DUMMYFUNCTION("""COMPUTED_VALUE"""),120)</f>
        <v>120</v>
      </c>
      <c r="G690" s="70">
        <f ca="1">IFERROR(__xludf.DUMMYFUNCTION("""COMPUTED_VALUE"""),107)</f>
        <v>107</v>
      </c>
      <c r="H690" s="70">
        <f ca="1">IFERROR(__xludf.DUMMYFUNCTION("""COMPUTED_VALUE"""),1)</f>
        <v>1</v>
      </c>
      <c r="I690" s="70">
        <f ca="1">IFERROR(__xludf.DUMMYFUNCTION("""COMPUTED_VALUE"""),4)</f>
        <v>4</v>
      </c>
      <c r="J690" s="70">
        <f ca="1">IFERROR(__xludf.DUMMYFUNCTION("""COMPUTED_VALUE"""),259)</f>
        <v>259</v>
      </c>
      <c r="K690" s="70">
        <f ca="1">IFERROR(__xludf.DUMMYFUNCTION("""COMPUTED_VALUE"""),13)</f>
        <v>13</v>
      </c>
      <c r="L690" s="70">
        <f ca="1">IFERROR(__xludf.DUMMYFUNCTION("""COMPUTED_VALUE"""),4)</f>
        <v>4</v>
      </c>
      <c r="M690" s="70">
        <f ca="1">IFERROR(__xludf.DUMMYFUNCTION("""COMPUTED_VALUE"""),10)</f>
        <v>10</v>
      </c>
      <c r="N690" s="72"/>
      <c r="O690" s="72"/>
      <c r="P690" s="72"/>
      <c r="Q690" s="72"/>
      <c r="R690" s="72"/>
      <c r="S690" s="72"/>
      <c r="T690" s="72"/>
      <c r="U690" s="72"/>
      <c r="V690" s="72"/>
      <c r="W690" s="72"/>
      <c r="X690" s="72"/>
      <c r="Y690" s="72"/>
      <c r="Z690" s="72"/>
    </row>
    <row r="691" spans="1:26" ht="13">
      <c r="A691" s="70" t="str">
        <f ca="1">IFERROR(__xludf.DUMMYFUNCTION("""COMPUTED_VALUE"""),"CORR")</f>
        <v>CORR</v>
      </c>
      <c r="B691" s="71" t="str">
        <f ca="1">IFERROR(__xludf.DUMMYFUNCTION("""COMPUTED_VALUE"""),"CORREGIMIENTO 1: SAN JORGE")</f>
        <v>CORREGIMIENTO 1: SAN JORGE</v>
      </c>
      <c r="C691" s="70">
        <f ca="1">IFERROR(__xludf.DUMMYFUNCTION("""COMPUTED_VALUE"""),3)</f>
        <v>3</v>
      </c>
      <c r="D691" s="70">
        <f ca="1">IFERROR(__xludf.DUMMYFUNCTION("""COMPUTED_VALUE"""),0)</f>
        <v>0</v>
      </c>
      <c r="E691" s="70">
        <f ca="1">IFERROR(__xludf.DUMMYFUNCTION("""COMPUTED_VALUE"""),0)</f>
        <v>0</v>
      </c>
      <c r="F691" s="70">
        <f ca="1">IFERROR(__xludf.DUMMYFUNCTION("""COMPUTED_VALUE"""),45)</f>
        <v>45</v>
      </c>
      <c r="G691" s="70">
        <f ca="1">IFERROR(__xludf.DUMMYFUNCTION("""COMPUTED_VALUE"""),22)</f>
        <v>22</v>
      </c>
      <c r="H691" s="70">
        <f ca="1">IFERROR(__xludf.DUMMYFUNCTION("""COMPUTED_VALUE"""),0)</f>
        <v>0</v>
      </c>
      <c r="I691" s="70">
        <f ca="1">IFERROR(__xludf.DUMMYFUNCTION("""COMPUTED_VALUE"""),2)</f>
        <v>2</v>
      </c>
      <c r="J691" s="70">
        <f ca="1">IFERROR(__xludf.DUMMYFUNCTION("""COMPUTED_VALUE"""),82)</f>
        <v>82</v>
      </c>
      <c r="K691" s="70">
        <f ca="1">IFERROR(__xludf.DUMMYFUNCTION("""COMPUTED_VALUE"""),12)</f>
        <v>12</v>
      </c>
      <c r="L691" s="70">
        <f ca="1">IFERROR(__xludf.DUMMYFUNCTION("""COMPUTED_VALUE"""),0)</f>
        <v>0</v>
      </c>
      <c r="M691" s="70">
        <f ca="1">IFERROR(__xludf.DUMMYFUNCTION("""COMPUTED_VALUE"""),1)</f>
        <v>1</v>
      </c>
      <c r="N691" s="72"/>
      <c r="O691" s="72"/>
      <c r="P691" s="72"/>
      <c r="Q691" s="72"/>
      <c r="R691" s="72"/>
      <c r="S691" s="72"/>
      <c r="T691" s="72"/>
      <c r="U691" s="72"/>
      <c r="V691" s="72"/>
      <c r="W691" s="72"/>
      <c r="X691" s="72"/>
      <c r="Y691" s="72"/>
      <c r="Z691" s="72"/>
    </row>
    <row r="692" spans="1:26" ht="13">
      <c r="A692" s="70" t="str">
        <f ca="1">IFERROR(__xludf.DUMMYFUNCTION("""COMPUTED_VALUE"""),"CORR")</f>
        <v>CORR</v>
      </c>
      <c r="B692" s="71" t="str">
        <f ca="1">IFERROR(__xludf.DUMMYFUNCTION("""COMPUTED_VALUE"""),"CORREGIMIENTO 2: CHARQUITO")</f>
        <v>CORREGIMIENTO 2: CHARQUITO</v>
      </c>
      <c r="C692" s="70">
        <f ca="1">IFERROR(__xludf.DUMMYFUNCTION("""COMPUTED_VALUE"""),1)</f>
        <v>1</v>
      </c>
      <c r="D692" s="70">
        <f ca="1">IFERROR(__xludf.DUMMYFUNCTION("""COMPUTED_VALUE"""),0)</f>
        <v>0</v>
      </c>
      <c r="E692" s="70">
        <f ca="1">IFERROR(__xludf.DUMMYFUNCTION("""COMPUTED_VALUE"""),0)</f>
        <v>0</v>
      </c>
      <c r="F692" s="70">
        <f ca="1">IFERROR(__xludf.DUMMYFUNCTION("""COMPUTED_VALUE"""),107)</f>
        <v>107</v>
      </c>
      <c r="G692" s="70">
        <f ca="1">IFERROR(__xludf.DUMMYFUNCTION("""COMPUTED_VALUE"""),92)</f>
        <v>92</v>
      </c>
      <c r="H692" s="70">
        <f ca="1">IFERROR(__xludf.DUMMYFUNCTION("""COMPUTED_VALUE"""),1)</f>
        <v>1</v>
      </c>
      <c r="I692" s="70">
        <f ca="1">IFERROR(__xludf.DUMMYFUNCTION("""COMPUTED_VALUE"""),17)</f>
        <v>17</v>
      </c>
      <c r="J692" s="70">
        <f ca="1">IFERROR(__xludf.DUMMYFUNCTION("""COMPUTED_VALUE"""),257)</f>
        <v>257</v>
      </c>
      <c r="K692" s="70">
        <f ca="1">IFERROR(__xludf.DUMMYFUNCTION("""COMPUTED_VALUE"""),12)</f>
        <v>12</v>
      </c>
      <c r="L692" s="70">
        <f ca="1">IFERROR(__xludf.DUMMYFUNCTION("""COMPUTED_VALUE"""),7)</f>
        <v>7</v>
      </c>
      <c r="M692" s="70">
        <f ca="1">IFERROR(__xludf.DUMMYFUNCTION("""COMPUTED_VALUE"""),21)</f>
        <v>21</v>
      </c>
      <c r="N692" s="72"/>
      <c r="O692" s="72"/>
      <c r="P692" s="72"/>
      <c r="Q692" s="72"/>
      <c r="R692" s="72"/>
      <c r="S692" s="72"/>
      <c r="T692" s="72"/>
      <c r="U692" s="72"/>
      <c r="V692" s="72"/>
      <c r="W692" s="72"/>
      <c r="X692" s="72"/>
      <c r="Y692" s="72"/>
      <c r="Z692" s="72"/>
    </row>
    <row r="693" spans="1:26" ht="13">
      <c r="A693" s="70" t="str">
        <f ca="1">IFERROR(__xludf.DUMMYFUNCTION("""COMPUTED_VALUE"""),"CORR")</f>
        <v>CORR</v>
      </c>
      <c r="B693" s="71" t="str">
        <f ca="1">IFERROR(__xludf.DUMMYFUNCTION("""COMPUTED_VALUE"""),"CORREGIMIENTO 2: CHARQUITO")</f>
        <v>CORREGIMIENTO 2: CHARQUITO</v>
      </c>
      <c r="C693" s="70">
        <f ca="1">IFERROR(__xludf.DUMMYFUNCTION("""COMPUTED_VALUE"""),2)</f>
        <v>2</v>
      </c>
      <c r="D693" s="70">
        <f ca="1">IFERROR(__xludf.DUMMYFUNCTION("""COMPUTED_VALUE"""),0)</f>
        <v>0</v>
      </c>
      <c r="E693" s="70">
        <f ca="1">IFERROR(__xludf.DUMMYFUNCTION("""COMPUTED_VALUE"""),0)</f>
        <v>0</v>
      </c>
      <c r="F693" s="70">
        <f ca="1">IFERROR(__xludf.DUMMYFUNCTION("""COMPUTED_VALUE"""),131)</f>
        <v>131</v>
      </c>
      <c r="G693" s="70">
        <f ca="1">IFERROR(__xludf.DUMMYFUNCTION("""COMPUTED_VALUE"""),90)</f>
        <v>90</v>
      </c>
      <c r="H693" s="70">
        <f ca="1">IFERROR(__xludf.DUMMYFUNCTION("""COMPUTED_VALUE"""),0)</f>
        <v>0</v>
      </c>
      <c r="I693" s="70">
        <f ca="1">IFERROR(__xludf.DUMMYFUNCTION("""COMPUTED_VALUE"""),14)</f>
        <v>14</v>
      </c>
      <c r="J693" s="70">
        <f ca="1">IFERROR(__xludf.DUMMYFUNCTION("""COMPUTED_VALUE"""),275)</f>
        <v>275</v>
      </c>
      <c r="K693" s="70">
        <f ca="1">IFERROR(__xludf.DUMMYFUNCTION("""COMPUTED_VALUE"""),26)</f>
        <v>26</v>
      </c>
      <c r="L693" s="70">
        <f ca="1">IFERROR(__xludf.DUMMYFUNCTION("""COMPUTED_VALUE"""),7)</f>
        <v>7</v>
      </c>
      <c r="M693" s="70">
        <f ca="1">IFERROR(__xludf.DUMMYFUNCTION("""COMPUTED_VALUE"""),7)</f>
        <v>7</v>
      </c>
      <c r="N693" s="72"/>
      <c r="O693" s="72"/>
      <c r="P693" s="72"/>
      <c r="Q693" s="72"/>
      <c r="R693" s="72"/>
      <c r="S693" s="72"/>
      <c r="T693" s="72"/>
      <c r="U693" s="72"/>
      <c r="V693" s="72"/>
      <c r="W693" s="72"/>
      <c r="X693" s="72"/>
      <c r="Y693" s="72"/>
      <c r="Z693" s="72"/>
    </row>
    <row r="694" spans="1:26" ht="13">
      <c r="A694" s="70" t="str">
        <f ca="1">IFERROR(__xludf.DUMMYFUNCTION("""COMPUTED_VALUE"""),"CORR")</f>
        <v>CORR</v>
      </c>
      <c r="B694" s="71" t="str">
        <f ca="1">IFERROR(__xludf.DUMMYFUNCTION("""COMPUTED_VALUE"""),"CORREGIMIENTO 2: CHARQUITO")</f>
        <v>CORREGIMIENTO 2: CHARQUITO</v>
      </c>
      <c r="C694" s="70">
        <f ca="1">IFERROR(__xludf.DUMMYFUNCTION("""COMPUTED_VALUE"""),3)</f>
        <v>3</v>
      </c>
      <c r="D694" s="70">
        <f ca="1">IFERROR(__xludf.DUMMYFUNCTION("""COMPUTED_VALUE"""),0)</f>
        <v>0</v>
      </c>
      <c r="E694" s="70">
        <f ca="1">IFERROR(__xludf.DUMMYFUNCTION("""COMPUTED_VALUE"""),0)</f>
        <v>0</v>
      </c>
      <c r="F694" s="70">
        <f ca="1">IFERROR(__xludf.DUMMYFUNCTION("""COMPUTED_VALUE"""),80)</f>
        <v>80</v>
      </c>
      <c r="G694" s="70">
        <f ca="1">IFERROR(__xludf.DUMMYFUNCTION("""COMPUTED_VALUE"""),54)</f>
        <v>54</v>
      </c>
      <c r="H694" s="70">
        <f ca="1">IFERROR(__xludf.DUMMYFUNCTION("""COMPUTED_VALUE"""),0)</f>
        <v>0</v>
      </c>
      <c r="I694" s="70">
        <f ca="1">IFERROR(__xludf.DUMMYFUNCTION("""COMPUTED_VALUE"""),14)</f>
        <v>14</v>
      </c>
      <c r="J694" s="70">
        <f ca="1">IFERROR(__xludf.DUMMYFUNCTION("""COMPUTED_VALUE"""),172)</f>
        <v>172</v>
      </c>
      <c r="K694" s="70">
        <f ca="1">IFERROR(__xludf.DUMMYFUNCTION("""COMPUTED_VALUE"""),14)</f>
        <v>14</v>
      </c>
      <c r="L694" s="70">
        <f ca="1">IFERROR(__xludf.DUMMYFUNCTION("""COMPUTED_VALUE"""),7)</f>
        <v>7</v>
      </c>
      <c r="M694" s="70">
        <f ca="1">IFERROR(__xludf.DUMMYFUNCTION("""COMPUTED_VALUE"""),3)</f>
        <v>3</v>
      </c>
      <c r="N694" s="72"/>
      <c r="O694" s="72"/>
      <c r="P694" s="72"/>
      <c r="Q694" s="72"/>
      <c r="R694" s="72"/>
      <c r="S694" s="72"/>
      <c r="T694" s="72"/>
      <c r="U694" s="72"/>
      <c r="V694" s="72"/>
      <c r="W694" s="72"/>
      <c r="X694" s="72"/>
      <c r="Y694" s="72"/>
      <c r="Z694" s="72"/>
    </row>
    <row r="695" spans="1:26" ht="13">
      <c r="A695" s="70" t="str">
        <f ca="1">IFERROR(__xludf.DUMMYFUNCTION("""COMPUTED_VALUE"""),"CORR")</f>
        <v>CORR</v>
      </c>
      <c r="B695" s="71" t="str">
        <f ca="1">IFERROR(__xludf.DUMMYFUNCTION("""COMPUTED_VALUE"""),"COLEGIO BOLIVAR PRIMARIA")</f>
        <v>COLEGIO BOLIVAR PRIMARIA</v>
      </c>
      <c r="C695" s="70">
        <f ca="1">IFERROR(__xludf.DUMMYFUNCTION("""COMPUTED_VALUE"""),1)</f>
        <v>1</v>
      </c>
      <c r="D695" s="70" t="str">
        <f ca="1">IFERROR(__xludf.DUMMYFUNCTION("""COMPUTED_VALUE"""),"")</f>
        <v/>
      </c>
      <c r="E695" s="70" t="str">
        <f ca="1">IFERROR(__xludf.DUMMYFUNCTION("""COMPUTED_VALUE"""),"")</f>
        <v/>
      </c>
      <c r="F695" s="70" t="str">
        <f ca="1">IFERROR(__xludf.DUMMYFUNCTION("""COMPUTED_VALUE"""),"")</f>
        <v/>
      </c>
      <c r="G695" s="70" t="str">
        <f ca="1">IFERROR(__xludf.DUMMYFUNCTION("""COMPUTED_VALUE"""),"")</f>
        <v/>
      </c>
      <c r="H695" s="70" t="str">
        <f ca="1">IFERROR(__xludf.DUMMYFUNCTION("""COMPUTED_VALUE"""),"")</f>
        <v/>
      </c>
      <c r="I695" s="70" t="str">
        <f ca="1">IFERROR(__xludf.DUMMYFUNCTION("""COMPUTED_VALUE"""),"")</f>
        <v/>
      </c>
      <c r="J695" s="70" t="str">
        <f ca="1">IFERROR(__xludf.DUMMYFUNCTION("""COMPUTED_VALUE"""),"")</f>
        <v/>
      </c>
      <c r="K695" s="70" t="str">
        <f ca="1">IFERROR(__xludf.DUMMYFUNCTION("""COMPUTED_VALUE"""),"")</f>
        <v/>
      </c>
      <c r="L695" s="70" t="str">
        <f ca="1">IFERROR(__xludf.DUMMYFUNCTION("""COMPUTED_VALUE"""),"")</f>
        <v/>
      </c>
      <c r="M695" s="70" t="str">
        <f ca="1">IFERROR(__xludf.DUMMYFUNCTION("""COMPUTED_VALUE"""),"")</f>
        <v/>
      </c>
      <c r="N695" s="72"/>
      <c r="O695" s="72"/>
      <c r="P695" s="72"/>
      <c r="Q695" s="72"/>
      <c r="R695" s="72"/>
      <c r="S695" s="72"/>
      <c r="T695" s="72"/>
      <c r="U695" s="72"/>
      <c r="V695" s="72"/>
      <c r="W695" s="72"/>
      <c r="X695" s="72"/>
      <c r="Y695" s="72"/>
      <c r="Z695" s="72"/>
    </row>
    <row r="696" spans="1:26" ht="13">
      <c r="A696" s="70" t="str">
        <f ca="1">IFERROR(__xludf.DUMMYFUNCTION("""COMPUTED_VALUE"""),"ESP")</f>
        <v>ESP</v>
      </c>
      <c r="B696" s="71" t="str">
        <f ca="1">IFERROR(__xludf.DUMMYFUNCTION("""COMPUTED_VALUE"""),"COLEGIO BOLIVAR PRIMARIA")</f>
        <v>COLEGIO BOLIVAR PRIMARIA</v>
      </c>
      <c r="C696" s="70">
        <f ca="1">IFERROR(__xludf.DUMMYFUNCTION("""COMPUTED_VALUE"""),2)</f>
        <v>2</v>
      </c>
      <c r="D696" s="70" t="str">
        <f ca="1">IFERROR(__xludf.DUMMYFUNCTION("""COMPUTED_VALUE"""),"")</f>
        <v/>
      </c>
      <c r="E696" s="70" t="str">
        <f ca="1">IFERROR(__xludf.DUMMYFUNCTION("""COMPUTED_VALUE"""),"")</f>
        <v/>
      </c>
      <c r="F696" s="70" t="str">
        <f ca="1">IFERROR(__xludf.DUMMYFUNCTION("""COMPUTED_VALUE"""),"")</f>
        <v/>
      </c>
      <c r="G696" s="70" t="str">
        <f ca="1">IFERROR(__xludf.DUMMYFUNCTION("""COMPUTED_VALUE"""),"")</f>
        <v/>
      </c>
      <c r="H696" s="70" t="str">
        <f ca="1">IFERROR(__xludf.DUMMYFUNCTION("""COMPUTED_VALUE"""),"")</f>
        <v/>
      </c>
      <c r="I696" s="70" t="str">
        <f ca="1">IFERROR(__xludf.DUMMYFUNCTION("""COMPUTED_VALUE"""),"")</f>
        <v/>
      </c>
      <c r="J696" s="70" t="str">
        <f ca="1">IFERROR(__xludf.DUMMYFUNCTION("""COMPUTED_VALUE"""),"")</f>
        <v/>
      </c>
      <c r="K696" s="70" t="str">
        <f ca="1">IFERROR(__xludf.DUMMYFUNCTION("""COMPUTED_VALUE"""),"")</f>
        <v/>
      </c>
      <c r="L696" s="70" t="str">
        <f ca="1">IFERROR(__xludf.DUMMYFUNCTION("""COMPUTED_VALUE"""),"")</f>
        <v/>
      </c>
      <c r="M696" s="70" t="str">
        <f ca="1">IFERROR(__xludf.DUMMYFUNCTION("""COMPUTED_VALUE"""),"")</f>
        <v/>
      </c>
      <c r="N696" s="72"/>
      <c r="O696" s="72"/>
      <c r="P696" s="72"/>
      <c r="Q696" s="72"/>
      <c r="R696" s="72"/>
      <c r="S696" s="72"/>
      <c r="T696" s="72"/>
      <c r="U696" s="72"/>
      <c r="V696" s="72"/>
      <c r="W696" s="72"/>
      <c r="X696" s="72"/>
      <c r="Y696" s="72"/>
      <c r="Z696" s="72"/>
    </row>
    <row r="697" spans="1:26" ht="13">
      <c r="A697" s="70" t="str">
        <f ca="1">IFERROR(__xludf.DUMMYFUNCTION("""COMPUTED_VALUE"""),"ESP")</f>
        <v>ESP</v>
      </c>
      <c r="B697" s="71" t="str">
        <f ca="1">IFERROR(__xludf.DUMMYFUNCTION("""COMPUTED_VALUE"""),"COLEGIO BOLIVAR PRIMARIA")</f>
        <v>COLEGIO BOLIVAR PRIMARIA</v>
      </c>
      <c r="C697" s="70">
        <f ca="1">IFERROR(__xludf.DUMMYFUNCTION("""COMPUTED_VALUE"""),3)</f>
        <v>3</v>
      </c>
      <c r="D697" s="70" t="str">
        <f ca="1">IFERROR(__xludf.DUMMYFUNCTION("""COMPUTED_VALUE"""),"")</f>
        <v/>
      </c>
      <c r="E697" s="70" t="str">
        <f ca="1">IFERROR(__xludf.DUMMYFUNCTION("""COMPUTED_VALUE"""),"")</f>
        <v/>
      </c>
      <c r="F697" s="70" t="str">
        <f ca="1">IFERROR(__xludf.DUMMYFUNCTION("""COMPUTED_VALUE"""),"")</f>
        <v/>
      </c>
      <c r="G697" s="70" t="str">
        <f ca="1">IFERROR(__xludf.DUMMYFUNCTION("""COMPUTED_VALUE"""),"")</f>
        <v/>
      </c>
      <c r="H697" s="70" t="str">
        <f ca="1">IFERROR(__xludf.DUMMYFUNCTION("""COMPUTED_VALUE"""),"")</f>
        <v/>
      </c>
      <c r="I697" s="70" t="str">
        <f ca="1">IFERROR(__xludf.DUMMYFUNCTION("""COMPUTED_VALUE"""),"")</f>
        <v/>
      </c>
      <c r="J697" s="70" t="str">
        <f ca="1">IFERROR(__xludf.DUMMYFUNCTION("""COMPUTED_VALUE"""),"")</f>
        <v/>
      </c>
      <c r="K697" s="70" t="str">
        <f ca="1">IFERROR(__xludf.DUMMYFUNCTION("""COMPUTED_VALUE"""),"")</f>
        <v/>
      </c>
      <c r="L697" s="70" t="str">
        <f ca="1">IFERROR(__xludf.DUMMYFUNCTION("""COMPUTED_VALUE"""),"")</f>
        <v/>
      </c>
      <c r="M697" s="70" t="str">
        <f ca="1">IFERROR(__xludf.DUMMYFUNCTION("""COMPUTED_VALUE"""),"")</f>
        <v/>
      </c>
      <c r="N697" s="72"/>
      <c r="O697" s="72"/>
      <c r="P697" s="72"/>
      <c r="Q697" s="72"/>
      <c r="R697" s="72"/>
      <c r="S697" s="72"/>
      <c r="T697" s="72"/>
      <c r="U697" s="72"/>
      <c r="V697" s="72"/>
      <c r="W697" s="72"/>
      <c r="X697" s="72"/>
      <c r="Y697" s="72"/>
      <c r="Z697" s="72"/>
    </row>
    <row r="698" spans="1:26" ht="13">
      <c r="A698" s="70" t="str">
        <f ca="1">IFERROR(__xludf.DUMMYFUNCTION("""COMPUTED_VALUE"""),"ESP")</f>
        <v>ESP</v>
      </c>
      <c r="B698" s="71" t="str">
        <f ca="1">IFERROR(__xludf.DUMMYFUNCTION("""COMPUTED_VALUE"""),"COLEGIO BOLIVAR PRIMARIA")</f>
        <v>COLEGIO BOLIVAR PRIMARIA</v>
      </c>
      <c r="C698" s="70">
        <f ca="1">IFERROR(__xludf.DUMMYFUNCTION("""COMPUTED_VALUE"""),4)</f>
        <v>4</v>
      </c>
      <c r="D698" s="70" t="str">
        <f ca="1">IFERROR(__xludf.DUMMYFUNCTION("""COMPUTED_VALUE"""),"")</f>
        <v/>
      </c>
      <c r="E698" s="70" t="str">
        <f ca="1">IFERROR(__xludf.DUMMYFUNCTION("""COMPUTED_VALUE"""),"")</f>
        <v/>
      </c>
      <c r="F698" s="70" t="str">
        <f ca="1">IFERROR(__xludf.DUMMYFUNCTION("""COMPUTED_VALUE"""),"")</f>
        <v/>
      </c>
      <c r="G698" s="70" t="str">
        <f ca="1">IFERROR(__xludf.DUMMYFUNCTION("""COMPUTED_VALUE"""),"")</f>
        <v/>
      </c>
      <c r="H698" s="70" t="str">
        <f ca="1">IFERROR(__xludf.DUMMYFUNCTION("""COMPUTED_VALUE"""),"")</f>
        <v/>
      </c>
      <c r="I698" s="70" t="str">
        <f ca="1">IFERROR(__xludf.DUMMYFUNCTION("""COMPUTED_VALUE"""),"")</f>
        <v/>
      </c>
      <c r="J698" s="70" t="str">
        <f ca="1">IFERROR(__xludf.DUMMYFUNCTION("""COMPUTED_VALUE"""),"")</f>
        <v/>
      </c>
      <c r="K698" s="70" t="str">
        <f ca="1">IFERROR(__xludf.DUMMYFUNCTION("""COMPUTED_VALUE"""),"")</f>
        <v/>
      </c>
      <c r="L698" s="70" t="str">
        <f ca="1">IFERROR(__xludf.DUMMYFUNCTION("""COMPUTED_VALUE"""),"")</f>
        <v/>
      </c>
      <c r="M698" s="70" t="str">
        <f ca="1">IFERROR(__xludf.DUMMYFUNCTION("""COMPUTED_VALUE"""),"")</f>
        <v/>
      </c>
      <c r="N698" s="72"/>
      <c r="O698" s="72"/>
      <c r="P698" s="72"/>
      <c r="Q698" s="72"/>
      <c r="R698" s="72"/>
      <c r="S698" s="72"/>
      <c r="T698" s="72"/>
      <c r="U698" s="72"/>
      <c r="V698" s="72"/>
      <c r="W698" s="72"/>
      <c r="X698" s="72"/>
      <c r="Y698" s="72"/>
      <c r="Z698" s="72"/>
    </row>
    <row r="699" spans="1:26" ht="13">
      <c r="A699" s="70" t="str">
        <f ca="1">IFERROR(__xludf.DUMMYFUNCTION("""COMPUTED_VALUE"""),"ESP")</f>
        <v>ESP</v>
      </c>
      <c r="B699" s="71" t="str">
        <f ca="1">IFERROR(__xludf.DUMMYFUNCTION("""COMPUTED_VALUE"""),"COLEGIO BOLIVAR PRIMARIA")</f>
        <v>COLEGIO BOLIVAR PRIMARIA</v>
      </c>
      <c r="C699" s="70">
        <f ca="1">IFERROR(__xludf.DUMMYFUNCTION("""COMPUTED_VALUE"""),5)</f>
        <v>5</v>
      </c>
      <c r="D699" s="70">
        <f ca="1">IFERROR(__xludf.DUMMYFUNCTION("""COMPUTED_VALUE"""),0)</f>
        <v>0</v>
      </c>
      <c r="E699" s="70">
        <f ca="1">IFERROR(__xludf.DUMMYFUNCTION("""COMPUTED_VALUE"""),0)</f>
        <v>0</v>
      </c>
      <c r="F699" s="70">
        <f ca="1">IFERROR(__xludf.DUMMYFUNCTION("""COMPUTED_VALUE"""),100)</f>
        <v>100</v>
      </c>
      <c r="G699" s="70">
        <f ca="1">IFERROR(__xludf.DUMMYFUNCTION("""COMPUTED_VALUE"""),109)</f>
        <v>109</v>
      </c>
      <c r="H699" s="70">
        <f ca="1">IFERROR(__xludf.DUMMYFUNCTION("""COMPUTED_VALUE"""),2)</f>
        <v>2</v>
      </c>
      <c r="I699" s="70">
        <f ca="1">IFERROR(__xludf.DUMMYFUNCTION("""COMPUTED_VALUE"""),17)</f>
        <v>17</v>
      </c>
      <c r="J699" s="70">
        <f ca="1">IFERROR(__xludf.DUMMYFUNCTION("""COMPUTED_VALUE"""),283)</f>
        <v>283</v>
      </c>
      <c r="K699" s="70">
        <f ca="1">IFERROR(__xludf.DUMMYFUNCTION("""COMPUTED_VALUE"""),37)</f>
        <v>37</v>
      </c>
      <c r="L699" s="70">
        <f ca="1">IFERROR(__xludf.DUMMYFUNCTION("""COMPUTED_VALUE"""),17)</f>
        <v>17</v>
      </c>
      <c r="M699" s="70">
        <f ca="1">IFERROR(__xludf.DUMMYFUNCTION("""COMPUTED_VALUE"""),1)</f>
        <v>1</v>
      </c>
      <c r="N699" s="72"/>
      <c r="O699" s="72"/>
      <c r="P699" s="72"/>
      <c r="Q699" s="72"/>
      <c r="R699" s="72"/>
      <c r="S699" s="72"/>
      <c r="T699" s="72"/>
      <c r="U699" s="72"/>
      <c r="V699" s="72"/>
      <c r="W699" s="72"/>
      <c r="X699" s="72"/>
      <c r="Y699" s="72"/>
      <c r="Z699" s="72"/>
    </row>
    <row r="700" spans="1:26" ht="13">
      <c r="A700" s="70" t="str">
        <f ca="1">IFERROR(__xludf.DUMMYFUNCTION("""COMPUTED_VALUE"""),"ESP")</f>
        <v>ESP</v>
      </c>
      <c r="B700" s="71" t="str">
        <f ca="1">IFERROR(__xludf.DUMMYFUNCTION("""COMPUTED_VALUE"""),"COLEGIO BOLIVAR PRIMARIA")</f>
        <v>COLEGIO BOLIVAR PRIMARIA</v>
      </c>
      <c r="C700" s="70">
        <f ca="1">IFERROR(__xludf.DUMMYFUNCTION("""COMPUTED_VALUE"""),6)</f>
        <v>6</v>
      </c>
      <c r="D700" s="70">
        <f ca="1">IFERROR(__xludf.DUMMYFUNCTION("""COMPUTED_VALUE"""),0)</f>
        <v>0</v>
      </c>
      <c r="E700" s="70">
        <f ca="1">IFERROR(__xludf.DUMMYFUNCTION("""COMPUTED_VALUE"""),0)</f>
        <v>0</v>
      </c>
      <c r="F700" s="70">
        <f ca="1">IFERROR(__xludf.DUMMYFUNCTION("""COMPUTED_VALUE"""),94)</f>
        <v>94</v>
      </c>
      <c r="G700" s="70">
        <f ca="1">IFERROR(__xludf.DUMMYFUNCTION("""COMPUTED_VALUE"""),107)</f>
        <v>107</v>
      </c>
      <c r="H700" s="70">
        <f ca="1">IFERROR(__xludf.DUMMYFUNCTION("""COMPUTED_VALUE"""),0)</f>
        <v>0</v>
      </c>
      <c r="I700" s="70">
        <f ca="1">IFERROR(__xludf.DUMMYFUNCTION("""COMPUTED_VALUE"""),22)</f>
        <v>22</v>
      </c>
      <c r="J700" s="70">
        <f ca="1">IFERROR(__xludf.DUMMYFUNCTION("""COMPUTED_VALUE"""),272)</f>
        <v>272</v>
      </c>
      <c r="K700" s="70">
        <f ca="1">IFERROR(__xludf.DUMMYFUNCTION("""COMPUTED_VALUE"""),34)</f>
        <v>34</v>
      </c>
      <c r="L700" s="70">
        <f ca="1">IFERROR(__xludf.DUMMYFUNCTION("""COMPUTED_VALUE"""),11)</f>
        <v>11</v>
      </c>
      <c r="M700" s="70">
        <f ca="1">IFERROR(__xludf.DUMMYFUNCTION("""COMPUTED_VALUE"""),4)</f>
        <v>4</v>
      </c>
      <c r="N700" s="72"/>
      <c r="O700" s="72"/>
      <c r="P700" s="72"/>
      <c r="Q700" s="72"/>
      <c r="R700" s="72"/>
      <c r="S700" s="72"/>
      <c r="T700" s="72"/>
      <c r="U700" s="72"/>
      <c r="V700" s="72"/>
      <c r="W700" s="72"/>
      <c r="X700" s="72"/>
      <c r="Y700" s="72"/>
      <c r="Z700" s="72"/>
    </row>
    <row r="701" spans="1:26" ht="13">
      <c r="A701" s="70" t="str">
        <f ca="1">IFERROR(__xludf.DUMMYFUNCTION("""COMPUTED_VALUE"""),"ESP")</f>
        <v>ESP</v>
      </c>
      <c r="B701" s="71" t="str">
        <f ca="1">IFERROR(__xludf.DUMMYFUNCTION("""COMPUTED_VALUE"""),"COLEGIO BOLIVAR PRIMARIA")</f>
        <v>COLEGIO BOLIVAR PRIMARIA</v>
      </c>
      <c r="C701" s="70">
        <f ca="1">IFERROR(__xludf.DUMMYFUNCTION("""COMPUTED_VALUE"""),7)</f>
        <v>7</v>
      </c>
      <c r="D701" s="70">
        <f ca="1">IFERROR(__xludf.DUMMYFUNCTION("""COMPUTED_VALUE"""),0)</f>
        <v>0</v>
      </c>
      <c r="E701" s="70">
        <f ca="1">IFERROR(__xludf.DUMMYFUNCTION("""COMPUTED_VALUE"""),0)</f>
        <v>0</v>
      </c>
      <c r="F701" s="70">
        <f ca="1">IFERROR(__xludf.DUMMYFUNCTION("""COMPUTED_VALUE"""),94)</f>
        <v>94</v>
      </c>
      <c r="G701" s="70">
        <f ca="1">IFERROR(__xludf.DUMMYFUNCTION("""COMPUTED_VALUE"""),107)</f>
        <v>107</v>
      </c>
      <c r="H701" s="70">
        <f ca="1">IFERROR(__xludf.DUMMYFUNCTION("""COMPUTED_VALUE"""),0)</f>
        <v>0</v>
      </c>
      <c r="I701" s="70">
        <f ca="1">IFERROR(__xludf.DUMMYFUNCTION("""COMPUTED_VALUE"""),22)</f>
        <v>22</v>
      </c>
      <c r="J701" s="70">
        <f ca="1">IFERROR(__xludf.DUMMYFUNCTION("""COMPUTED_VALUE"""),272)</f>
        <v>272</v>
      </c>
      <c r="K701" s="70">
        <f ca="1">IFERROR(__xludf.DUMMYFUNCTION("""COMPUTED_VALUE"""),34)</f>
        <v>34</v>
      </c>
      <c r="L701" s="70">
        <f ca="1">IFERROR(__xludf.DUMMYFUNCTION("""COMPUTED_VALUE"""),11)</f>
        <v>11</v>
      </c>
      <c r="M701" s="70">
        <f ca="1">IFERROR(__xludf.DUMMYFUNCTION("""COMPUTED_VALUE"""),4)</f>
        <v>4</v>
      </c>
      <c r="N701" s="72"/>
      <c r="O701" s="72"/>
      <c r="P701" s="72"/>
      <c r="Q701" s="72"/>
      <c r="R701" s="72"/>
      <c r="S701" s="72"/>
      <c r="T701" s="72"/>
      <c r="U701" s="72"/>
      <c r="V701" s="72"/>
      <c r="W701" s="72"/>
      <c r="X701" s="72"/>
      <c r="Y701" s="72"/>
      <c r="Z701" s="72"/>
    </row>
    <row r="702" spans="1:26" ht="13">
      <c r="A702" s="70" t="str">
        <f ca="1">IFERROR(__xludf.DUMMYFUNCTION("""COMPUTED_VALUE"""),"ESP")</f>
        <v>ESP</v>
      </c>
      <c r="B702" s="71" t="str">
        <f ca="1">IFERROR(__xludf.DUMMYFUNCTION("""COMPUTED_VALUE"""),"COLEGIO BOLIVAR PRIMARIA")</f>
        <v>COLEGIO BOLIVAR PRIMARIA</v>
      </c>
      <c r="C702" s="70">
        <f ca="1">IFERROR(__xludf.DUMMYFUNCTION("""COMPUTED_VALUE"""),8)</f>
        <v>8</v>
      </c>
      <c r="D702" s="70">
        <f ca="1">IFERROR(__xludf.DUMMYFUNCTION("""COMPUTED_VALUE"""),0)</f>
        <v>0</v>
      </c>
      <c r="E702" s="70">
        <f ca="1">IFERROR(__xludf.DUMMYFUNCTION("""COMPUTED_VALUE"""),0)</f>
        <v>0</v>
      </c>
      <c r="F702" s="70" t="str">
        <f ca="1">IFERROR(__xludf.DUMMYFUNCTION("""COMPUTED_VALUE"""),"")</f>
        <v/>
      </c>
      <c r="G702" s="70" t="str">
        <f ca="1">IFERROR(__xludf.DUMMYFUNCTION("""COMPUTED_VALUE"""),"")</f>
        <v/>
      </c>
      <c r="H702" s="70" t="str">
        <f ca="1">IFERROR(__xludf.DUMMYFUNCTION("""COMPUTED_VALUE"""),"")</f>
        <v/>
      </c>
      <c r="I702" s="70" t="str">
        <f ca="1">IFERROR(__xludf.DUMMYFUNCTION("""COMPUTED_VALUE"""),"")</f>
        <v/>
      </c>
      <c r="J702" s="70" t="str">
        <f ca="1">IFERROR(__xludf.DUMMYFUNCTION("""COMPUTED_VALUE"""),"")</f>
        <v/>
      </c>
      <c r="K702" s="70" t="str">
        <f ca="1">IFERROR(__xludf.DUMMYFUNCTION("""COMPUTED_VALUE"""),"")</f>
        <v/>
      </c>
      <c r="L702" s="70" t="str">
        <f ca="1">IFERROR(__xludf.DUMMYFUNCTION("""COMPUTED_VALUE"""),"")</f>
        <v/>
      </c>
      <c r="M702" s="70" t="str">
        <f ca="1">IFERROR(__xludf.DUMMYFUNCTION("""COMPUTED_VALUE"""),"")</f>
        <v/>
      </c>
      <c r="N702" s="72"/>
      <c r="O702" s="72"/>
      <c r="P702" s="72"/>
      <c r="Q702" s="72"/>
      <c r="R702" s="72"/>
      <c r="S702" s="72"/>
      <c r="T702" s="72"/>
      <c r="U702" s="72"/>
      <c r="V702" s="72"/>
      <c r="W702" s="72"/>
      <c r="X702" s="72"/>
      <c r="Y702" s="72"/>
      <c r="Z702" s="72"/>
    </row>
    <row r="703" spans="1:26" ht="13">
      <c r="A703" s="70" t="str">
        <f ca="1">IFERROR(__xludf.DUMMYFUNCTION("""COMPUTED_VALUE"""),"ESP")</f>
        <v>ESP</v>
      </c>
      <c r="B703" s="71" t="str">
        <f ca="1">IFERROR(__xludf.DUMMYFUNCTION("""COMPUTED_VALUE"""),"COLEGIO BOLIVAR PRIMARIA")</f>
        <v>COLEGIO BOLIVAR PRIMARIA</v>
      </c>
      <c r="C703" s="70">
        <f ca="1">IFERROR(__xludf.DUMMYFUNCTION("""COMPUTED_VALUE"""),9)</f>
        <v>9</v>
      </c>
      <c r="D703" s="70" t="str">
        <f ca="1">IFERROR(__xludf.DUMMYFUNCTION("""COMPUTED_VALUE"""),"")</f>
        <v/>
      </c>
      <c r="E703" s="70" t="str">
        <f ca="1">IFERROR(__xludf.DUMMYFUNCTION("""COMPUTED_VALUE"""),"")</f>
        <v/>
      </c>
      <c r="F703" s="70" t="str">
        <f ca="1">IFERROR(__xludf.DUMMYFUNCTION("""COMPUTED_VALUE"""),"")</f>
        <v/>
      </c>
      <c r="G703" s="70" t="str">
        <f ca="1">IFERROR(__xludf.DUMMYFUNCTION("""COMPUTED_VALUE"""),"")</f>
        <v/>
      </c>
      <c r="H703" s="70" t="str">
        <f ca="1">IFERROR(__xludf.DUMMYFUNCTION("""COMPUTED_VALUE"""),"")</f>
        <v/>
      </c>
      <c r="I703" s="70" t="str">
        <f ca="1">IFERROR(__xludf.DUMMYFUNCTION("""COMPUTED_VALUE"""),"")</f>
        <v/>
      </c>
      <c r="J703" s="70" t="str">
        <f ca="1">IFERROR(__xludf.DUMMYFUNCTION("""COMPUTED_VALUE"""),"")</f>
        <v/>
      </c>
      <c r="K703" s="70" t="str">
        <f ca="1">IFERROR(__xludf.DUMMYFUNCTION("""COMPUTED_VALUE"""),"")</f>
        <v/>
      </c>
      <c r="L703" s="70" t="str">
        <f ca="1">IFERROR(__xludf.DUMMYFUNCTION("""COMPUTED_VALUE"""),"")</f>
        <v/>
      </c>
      <c r="M703" s="70" t="str">
        <f ca="1">IFERROR(__xludf.DUMMYFUNCTION("""COMPUTED_VALUE"""),"")</f>
        <v/>
      </c>
      <c r="N703" s="72"/>
      <c r="O703" s="72"/>
      <c r="P703" s="72"/>
      <c r="Q703" s="72"/>
      <c r="R703" s="72"/>
      <c r="S703" s="72"/>
      <c r="T703" s="72"/>
      <c r="U703" s="72"/>
      <c r="V703" s="72"/>
      <c r="W703" s="72"/>
      <c r="X703" s="72"/>
      <c r="Y703" s="72"/>
      <c r="Z703" s="72"/>
    </row>
    <row r="704" spans="1:26" ht="13">
      <c r="A704" s="70" t="str">
        <f ca="1">IFERROR(__xludf.DUMMYFUNCTION("""COMPUTED_VALUE"""),"ESP")</f>
        <v>ESP</v>
      </c>
      <c r="B704" s="71" t="str">
        <f ca="1">IFERROR(__xludf.DUMMYFUNCTION("""COMPUTED_VALUE"""),"COLEGIO BOLIVAR PRIMARIA")</f>
        <v>COLEGIO BOLIVAR PRIMARIA</v>
      </c>
      <c r="C704" s="70">
        <f ca="1">IFERROR(__xludf.DUMMYFUNCTION("""COMPUTED_VALUE"""),10)</f>
        <v>10</v>
      </c>
      <c r="D704" s="70" t="str">
        <f ca="1">IFERROR(__xludf.DUMMYFUNCTION("""COMPUTED_VALUE"""),"")</f>
        <v/>
      </c>
      <c r="E704" s="70" t="str">
        <f ca="1">IFERROR(__xludf.DUMMYFUNCTION("""COMPUTED_VALUE"""),"")</f>
        <v/>
      </c>
      <c r="F704" s="70" t="str">
        <f ca="1">IFERROR(__xludf.DUMMYFUNCTION("""COMPUTED_VALUE"""),"")</f>
        <v/>
      </c>
      <c r="G704" s="70" t="str">
        <f ca="1">IFERROR(__xludf.DUMMYFUNCTION("""COMPUTED_VALUE"""),"")</f>
        <v/>
      </c>
      <c r="H704" s="70" t="str">
        <f ca="1">IFERROR(__xludf.DUMMYFUNCTION("""COMPUTED_VALUE"""),"")</f>
        <v/>
      </c>
      <c r="I704" s="70" t="str">
        <f ca="1">IFERROR(__xludf.DUMMYFUNCTION("""COMPUTED_VALUE"""),"")</f>
        <v/>
      </c>
      <c r="J704" s="70" t="str">
        <f ca="1">IFERROR(__xludf.DUMMYFUNCTION("""COMPUTED_VALUE"""),"")</f>
        <v/>
      </c>
      <c r="K704" s="70" t="str">
        <f ca="1">IFERROR(__xludf.DUMMYFUNCTION("""COMPUTED_VALUE"""),"")</f>
        <v/>
      </c>
      <c r="L704" s="70" t="str">
        <f ca="1">IFERROR(__xludf.DUMMYFUNCTION("""COMPUTED_VALUE"""),"")</f>
        <v/>
      </c>
      <c r="M704" s="70" t="str">
        <f ca="1">IFERROR(__xludf.DUMMYFUNCTION("""COMPUTED_VALUE"""),"")</f>
        <v/>
      </c>
      <c r="N704" s="72"/>
      <c r="O704" s="72"/>
      <c r="P704" s="72"/>
      <c r="Q704" s="72"/>
      <c r="R704" s="72"/>
      <c r="S704" s="72"/>
      <c r="T704" s="72"/>
      <c r="U704" s="72"/>
      <c r="V704" s="72"/>
      <c r="W704" s="72"/>
      <c r="X704" s="72"/>
      <c r="Y704" s="72"/>
      <c r="Z704" s="72"/>
    </row>
    <row r="705" spans="1:26" ht="13">
      <c r="A705" s="70" t="str">
        <f ca="1">IFERROR(__xludf.DUMMYFUNCTION("""COMPUTED_VALUE"""),"ESP")</f>
        <v>ESP</v>
      </c>
      <c r="B705" s="71" t="str">
        <f ca="1">IFERROR(__xludf.DUMMYFUNCTION("""COMPUTED_VALUE"""),"COLEGIO BOLIVAR PRIMARIA")</f>
        <v>COLEGIO BOLIVAR PRIMARIA</v>
      </c>
      <c r="C705" s="70">
        <f ca="1">IFERROR(__xludf.DUMMYFUNCTION("""COMPUTED_VALUE"""),11)</f>
        <v>11</v>
      </c>
      <c r="D705" s="70" t="str">
        <f ca="1">IFERROR(__xludf.DUMMYFUNCTION("""COMPUTED_VALUE"""),"")</f>
        <v/>
      </c>
      <c r="E705" s="70" t="str">
        <f ca="1">IFERROR(__xludf.DUMMYFUNCTION("""COMPUTED_VALUE"""),"")</f>
        <v/>
      </c>
      <c r="F705" s="70" t="str">
        <f ca="1">IFERROR(__xludf.DUMMYFUNCTION("""COMPUTED_VALUE"""),"")</f>
        <v/>
      </c>
      <c r="G705" s="70" t="str">
        <f ca="1">IFERROR(__xludf.DUMMYFUNCTION("""COMPUTED_VALUE"""),"")</f>
        <v/>
      </c>
      <c r="H705" s="70" t="str">
        <f ca="1">IFERROR(__xludf.DUMMYFUNCTION("""COMPUTED_VALUE"""),"")</f>
        <v/>
      </c>
      <c r="I705" s="70" t="str">
        <f ca="1">IFERROR(__xludf.DUMMYFUNCTION("""COMPUTED_VALUE"""),"")</f>
        <v/>
      </c>
      <c r="J705" s="70" t="str">
        <f ca="1">IFERROR(__xludf.DUMMYFUNCTION("""COMPUTED_VALUE"""),"")</f>
        <v/>
      </c>
      <c r="K705" s="70" t="str">
        <f ca="1">IFERROR(__xludf.DUMMYFUNCTION("""COMPUTED_VALUE"""),"")</f>
        <v/>
      </c>
      <c r="L705" s="70" t="str">
        <f ca="1">IFERROR(__xludf.DUMMYFUNCTION("""COMPUTED_VALUE"""),"")</f>
        <v/>
      </c>
      <c r="M705" s="70" t="str">
        <f ca="1">IFERROR(__xludf.DUMMYFUNCTION("""COMPUTED_VALUE"""),"")</f>
        <v/>
      </c>
      <c r="N705" s="72"/>
      <c r="O705" s="72"/>
      <c r="P705" s="72"/>
      <c r="Q705" s="72"/>
      <c r="R705" s="72"/>
      <c r="S705" s="72"/>
      <c r="T705" s="72"/>
      <c r="U705" s="72"/>
      <c r="V705" s="72"/>
      <c r="W705" s="72"/>
      <c r="X705" s="72"/>
      <c r="Y705" s="72"/>
      <c r="Z705" s="72"/>
    </row>
    <row r="706" spans="1:26" ht="13">
      <c r="A706" s="70" t="str">
        <f ca="1">IFERROR(__xludf.DUMMYFUNCTION("""COMPUTED_VALUE"""),"ESP")</f>
        <v>ESP</v>
      </c>
      <c r="B706" s="71" t="str">
        <f ca="1">IFERROR(__xludf.DUMMYFUNCTION("""COMPUTED_VALUE"""),"COLEGIO BOLIVAR PRIMARIA")</f>
        <v>COLEGIO BOLIVAR PRIMARIA</v>
      </c>
      <c r="C706" s="70">
        <f ca="1">IFERROR(__xludf.DUMMYFUNCTION("""COMPUTED_VALUE"""),12)</f>
        <v>12</v>
      </c>
      <c r="D706" s="70">
        <f ca="1">IFERROR(__xludf.DUMMYFUNCTION("""COMPUTED_VALUE"""),0)</f>
        <v>0</v>
      </c>
      <c r="E706" s="70">
        <f ca="1">IFERROR(__xludf.DUMMYFUNCTION("""COMPUTED_VALUE"""),0)</f>
        <v>0</v>
      </c>
      <c r="F706" s="70">
        <f ca="1">IFERROR(__xludf.DUMMYFUNCTION("""COMPUTED_VALUE"""),95)</f>
        <v>95</v>
      </c>
      <c r="G706" s="70">
        <f ca="1">IFERROR(__xludf.DUMMYFUNCTION("""COMPUTED_VALUE"""),106)</f>
        <v>106</v>
      </c>
      <c r="H706" s="70">
        <f ca="1">IFERROR(__xludf.DUMMYFUNCTION("""COMPUTED_VALUE"""),1)</f>
        <v>1</v>
      </c>
      <c r="I706" s="70">
        <f ca="1">IFERROR(__xludf.DUMMYFUNCTION("""COMPUTED_VALUE"""),18)</f>
        <v>18</v>
      </c>
      <c r="J706" s="70">
        <f ca="1">IFERROR(__xludf.DUMMYFUNCTION("""COMPUTED_VALUE"""),261)</f>
        <v>261</v>
      </c>
      <c r="K706" s="70">
        <f ca="1">IFERROR(__xludf.DUMMYFUNCTION("""COMPUTED_VALUE"""),31)</f>
        <v>31</v>
      </c>
      <c r="L706" s="70">
        <f ca="1">IFERROR(__xludf.DUMMYFUNCTION("""COMPUTED_VALUE"""),10)</f>
        <v>10</v>
      </c>
      <c r="M706" s="70">
        <f ca="1">IFERROR(__xludf.DUMMYFUNCTION("""COMPUTED_VALUE"""),0)</f>
        <v>0</v>
      </c>
      <c r="N706" s="72"/>
      <c r="O706" s="72"/>
      <c r="P706" s="72"/>
      <c r="Q706" s="72"/>
      <c r="R706" s="72"/>
      <c r="S706" s="72"/>
      <c r="T706" s="72"/>
      <c r="U706" s="72"/>
      <c r="V706" s="72"/>
      <c r="W706" s="72"/>
      <c r="X706" s="72"/>
      <c r="Y706" s="72"/>
      <c r="Z706" s="72"/>
    </row>
    <row r="707" spans="1:26" ht="13">
      <c r="A707" s="72"/>
      <c r="B707" s="100"/>
      <c r="C707" s="72"/>
      <c r="D707" s="72"/>
      <c r="E707" s="72"/>
      <c r="F707" s="72"/>
      <c r="G707" s="72"/>
      <c r="H707" s="72"/>
      <c r="I707" s="72"/>
      <c r="J707" s="72"/>
      <c r="K707" s="72"/>
      <c r="L707" s="72"/>
      <c r="M707" s="72"/>
      <c r="N707" s="72"/>
      <c r="O707" s="72"/>
      <c r="P707" s="72"/>
      <c r="Q707" s="72"/>
      <c r="R707" s="72"/>
      <c r="S707" s="72"/>
      <c r="T707" s="72"/>
      <c r="U707" s="72"/>
      <c r="V707" s="72"/>
      <c r="W707" s="72"/>
      <c r="X707" s="72"/>
      <c r="Y707" s="72"/>
      <c r="Z707" s="72"/>
    </row>
    <row r="708" spans="1:26" ht="13">
      <c r="A708" s="72"/>
      <c r="B708" s="100"/>
      <c r="C708" s="72"/>
      <c r="D708" s="72"/>
      <c r="E708" s="72"/>
      <c r="F708" s="72"/>
      <c r="G708" s="72"/>
      <c r="H708" s="72"/>
      <c r="I708" s="72"/>
      <c r="J708" s="72"/>
      <c r="K708" s="72"/>
      <c r="L708" s="72"/>
      <c r="M708" s="72"/>
      <c r="N708" s="72"/>
      <c r="O708" s="72"/>
      <c r="P708" s="72"/>
      <c r="Q708" s="72"/>
      <c r="R708" s="72"/>
      <c r="S708" s="72"/>
      <c r="T708" s="72"/>
      <c r="U708" s="72"/>
      <c r="V708" s="72"/>
      <c r="W708" s="72"/>
      <c r="X708" s="72"/>
      <c r="Y708" s="72"/>
      <c r="Z708" s="72"/>
    </row>
    <row r="709" spans="1:26" ht="13">
      <c r="A709" s="72"/>
      <c r="B709" s="100"/>
      <c r="C709" s="72"/>
      <c r="D709" s="72"/>
      <c r="E709" s="72"/>
      <c r="F709" s="72"/>
      <c r="G709" s="72"/>
      <c r="H709" s="72"/>
      <c r="I709" s="72"/>
      <c r="J709" s="72"/>
      <c r="K709" s="72"/>
      <c r="L709" s="72"/>
      <c r="M709" s="72"/>
      <c r="N709" s="72"/>
      <c r="O709" s="72"/>
      <c r="P709" s="72"/>
      <c r="Q709" s="72"/>
      <c r="R709" s="72"/>
      <c r="S709" s="72"/>
      <c r="T709" s="72"/>
      <c r="U709" s="72"/>
      <c r="V709" s="72"/>
      <c r="W709" s="72"/>
      <c r="X709" s="72"/>
      <c r="Y709" s="72"/>
      <c r="Z709" s="72"/>
    </row>
    <row r="710" spans="1:26" ht="13">
      <c r="A710" s="72"/>
      <c r="B710" s="100"/>
      <c r="C710" s="72"/>
      <c r="D710" s="72"/>
      <c r="E710" s="72"/>
      <c r="F710" s="72"/>
      <c r="G710" s="72"/>
      <c r="H710" s="72"/>
      <c r="I710" s="72"/>
      <c r="J710" s="72"/>
      <c r="K710" s="72"/>
      <c r="L710" s="72"/>
      <c r="M710" s="72"/>
      <c r="N710" s="72"/>
      <c r="O710" s="72"/>
      <c r="P710" s="72"/>
      <c r="Q710" s="72"/>
      <c r="R710" s="72"/>
      <c r="S710" s="72"/>
      <c r="T710" s="72"/>
      <c r="U710" s="72"/>
      <c r="V710" s="72"/>
      <c r="W710" s="72"/>
      <c r="X710" s="72"/>
      <c r="Y710" s="72"/>
      <c r="Z710" s="72"/>
    </row>
    <row r="711" spans="1:26" ht="13">
      <c r="A711" s="72"/>
      <c r="B711" s="100"/>
      <c r="C711" s="72"/>
      <c r="D711" s="72"/>
      <c r="E711" s="72"/>
      <c r="F711" s="72"/>
      <c r="G711" s="72"/>
      <c r="H711" s="72"/>
      <c r="I711" s="72"/>
      <c r="J711" s="72"/>
      <c r="K711" s="72"/>
      <c r="L711" s="72"/>
      <c r="M711" s="72"/>
      <c r="N711" s="72"/>
      <c r="O711" s="72"/>
      <c r="P711" s="72"/>
      <c r="Q711" s="72"/>
      <c r="R711" s="72"/>
      <c r="S711" s="72"/>
      <c r="T711" s="72"/>
      <c r="U711" s="72"/>
      <c r="V711" s="72"/>
      <c r="W711" s="72"/>
      <c r="X711" s="72"/>
      <c r="Y711" s="72"/>
      <c r="Z711" s="72"/>
    </row>
    <row r="712" spans="1:26" ht="13">
      <c r="A712" s="72"/>
      <c r="B712" s="100"/>
      <c r="C712" s="72"/>
      <c r="D712" s="72"/>
      <c r="E712" s="72"/>
      <c r="F712" s="72"/>
      <c r="G712" s="72"/>
      <c r="H712" s="72"/>
      <c r="I712" s="72"/>
      <c r="J712" s="72"/>
      <c r="K712" s="72"/>
      <c r="L712" s="72"/>
      <c r="M712" s="72"/>
      <c r="N712" s="72"/>
      <c r="O712" s="72"/>
      <c r="P712" s="72"/>
      <c r="Q712" s="72"/>
      <c r="R712" s="72"/>
      <c r="S712" s="72"/>
      <c r="T712" s="72"/>
      <c r="U712" s="72"/>
      <c r="V712" s="72"/>
      <c r="W712" s="72"/>
      <c r="X712" s="72"/>
      <c r="Y712" s="72"/>
      <c r="Z712" s="72"/>
    </row>
    <row r="713" spans="1:26" ht="13">
      <c r="A713" s="72"/>
      <c r="B713" s="100"/>
      <c r="C713" s="72"/>
      <c r="D713" s="72"/>
      <c r="E713" s="72"/>
      <c r="F713" s="72"/>
      <c r="G713" s="72"/>
      <c r="H713" s="72"/>
      <c r="I713" s="72"/>
      <c r="J713" s="72"/>
      <c r="K713" s="72"/>
      <c r="L713" s="72"/>
      <c r="M713" s="72"/>
      <c r="N713" s="72"/>
      <c r="O713" s="72"/>
      <c r="P713" s="72"/>
      <c r="Q713" s="72"/>
      <c r="R713" s="72"/>
      <c r="S713" s="72"/>
      <c r="T713" s="72"/>
      <c r="U713" s="72"/>
      <c r="V713" s="72"/>
      <c r="W713" s="72"/>
      <c r="X713" s="72"/>
      <c r="Y713" s="72"/>
      <c r="Z713" s="72"/>
    </row>
    <row r="714" spans="1:26" ht="13">
      <c r="A714" s="72"/>
      <c r="B714" s="100"/>
      <c r="C714" s="72"/>
      <c r="D714" s="72"/>
      <c r="E714" s="72"/>
      <c r="F714" s="72"/>
      <c r="G714" s="72"/>
      <c r="H714" s="72"/>
      <c r="I714" s="72"/>
      <c r="J714" s="72"/>
      <c r="K714" s="72"/>
      <c r="L714" s="72"/>
      <c r="M714" s="72"/>
      <c r="N714" s="72"/>
      <c r="O714" s="72"/>
      <c r="P714" s="72"/>
      <c r="Q714" s="72"/>
      <c r="R714" s="72"/>
      <c r="S714" s="72"/>
      <c r="T714" s="72"/>
      <c r="U714" s="72"/>
      <c r="V714" s="72"/>
      <c r="W714" s="72"/>
      <c r="X714" s="72"/>
      <c r="Y714" s="72"/>
      <c r="Z714" s="72"/>
    </row>
    <row r="715" spans="1:26" ht="13">
      <c r="A715" s="72"/>
      <c r="B715" s="100"/>
      <c r="C715" s="72"/>
      <c r="D715" s="72"/>
      <c r="E715" s="72"/>
      <c r="F715" s="72"/>
      <c r="G715" s="72"/>
      <c r="H715" s="72"/>
      <c r="I715" s="72"/>
      <c r="J715" s="72"/>
      <c r="K715" s="72"/>
      <c r="L715" s="72"/>
      <c r="M715" s="72"/>
      <c r="N715" s="72"/>
      <c r="O715" s="72"/>
      <c r="P715" s="72"/>
      <c r="Q715" s="72"/>
      <c r="R715" s="72"/>
      <c r="S715" s="72"/>
      <c r="T715" s="72"/>
      <c r="U715" s="72"/>
      <c r="V715" s="72"/>
      <c r="W715" s="72"/>
      <c r="X715" s="72"/>
      <c r="Y715" s="72"/>
      <c r="Z715" s="72"/>
    </row>
    <row r="716" spans="1:26" ht="13">
      <c r="A716" s="72"/>
      <c r="B716" s="100"/>
      <c r="C716" s="72"/>
      <c r="D716" s="72"/>
      <c r="E716" s="72"/>
      <c r="F716" s="72"/>
      <c r="G716" s="72"/>
      <c r="H716" s="72"/>
      <c r="I716" s="72"/>
      <c r="J716" s="72"/>
      <c r="K716" s="72"/>
      <c r="L716" s="72"/>
      <c r="M716" s="72"/>
      <c r="N716" s="72"/>
      <c r="O716" s="72"/>
      <c r="P716" s="72"/>
      <c r="Q716" s="72"/>
      <c r="R716" s="72"/>
      <c r="S716" s="72"/>
      <c r="T716" s="72"/>
      <c r="U716" s="72"/>
      <c r="V716" s="72"/>
      <c r="W716" s="72"/>
      <c r="X716" s="72"/>
      <c r="Y716" s="72"/>
      <c r="Z716" s="72"/>
    </row>
    <row r="717" spans="1:26" ht="13">
      <c r="A717" s="72"/>
      <c r="B717" s="100"/>
      <c r="C717" s="72"/>
      <c r="D717" s="72"/>
      <c r="E717" s="72"/>
      <c r="F717" s="72"/>
      <c r="G717" s="72"/>
      <c r="H717" s="72"/>
      <c r="I717" s="72"/>
      <c r="J717" s="72"/>
      <c r="K717" s="72"/>
      <c r="L717" s="72"/>
      <c r="M717" s="72"/>
      <c r="N717" s="72"/>
      <c r="O717" s="72"/>
      <c r="P717" s="72"/>
      <c r="Q717" s="72"/>
      <c r="R717" s="72"/>
      <c r="S717" s="72"/>
      <c r="T717" s="72"/>
      <c r="U717" s="72"/>
      <c r="V717" s="72"/>
      <c r="W717" s="72"/>
      <c r="X717" s="72"/>
      <c r="Y717" s="72"/>
      <c r="Z717" s="72"/>
    </row>
    <row r="718" spans="1:26" ht="13">
      <c r="A718" s="72"/>
      <c r="B718" s="100"/>
      <c r="C718" s="72"/>
      <c r="D718" s="72"/>
      <c r="E718" s="72"/>
      <c r="F718" s="72"/>
      <c r="G718" s="72"/>
      <c r="H718" s="72"/>
      <c r="I718" s="72"/>
      <c r="J718" s="72"/>
      <c r="K718" s="72"/>
      <c r="L718" s="72"/>
      <c r="M718" s="72"/>
      <c r="N718" s="72"/>
      <c r="O718" s="72"/>
      <c r="P718" s="72"/>
      <c r="Q718" s="72"/>
      <c r="R718" s="72"/>
      <c r="S718" s="72"/>
      <c r="T718" s="72"/>
      <c r="U718" s="72"/>
      <c r="V718" s="72"/>
      <c r="W718" s="72"/>
      <c r="X718" s="72"/>
      <c r="Y718" s="72"/>
      <c r="Z718" s="72"/>
    </row>
    <row r="719" spans="1:26" ht="13">
      <c r="A719" s="72"/>
      <c r="B719" s="100"/>
      <c r="C719" s="72"/>
      <c r="D719" s="72"/>
      <c r="E719" s="72"/>
      <c r="F719" s="72"/>
      <c r="G719" s="72"/>
      <c r="H719" s="72"/>
      <c r="I719" s="72"/>
      <c r="J719" s="72"/>
      <c r="K719" s="72"/>
      <c r="L719" s="72"/>
      <c r="M719" s="72"/>
      <c r="N719" s="72"/>
      <c r="O719" s="72"/>
      <c r="P719" s="72"/>
      <c r="Q719" s="72"/>
      <c r="R719" s="72"/>
      <c r="S719" s="72"/>
      <c r="T719" s="72"/>
      <c r="U719" s="72"/>
      <c r="V719" s="72"/>
      <c r="W719" s="72"/>
      <c r="X719" s="72"/>
      <c r="Y719" s="72"/>
      <c r="Z719" s="72"/>
    </row>
    <row r="720" spans="1:26" ht="13">
      <c r="A720" s="72"/>
      <c r="B720" s="100"/>
      <c r="C720" s="72"/>
      <c r="D720" s="72"/>
      <c r="E720" s="72"/>
      <c r="F720" s="72"/>
      <c r="G720" s="72"/>
      <c r="H720" s="72"/>
      <c r="I720" s="72"/>
      <c r="J720" s="72"/>
      <c r="K720" s="72"/>
      <c r="L720" s="72"/>
      <c r="M720" s="72"/>
      <c r="N720" s="72"/>
      <c r="O720" s="72"/>
      <c r="P720" s="72"/>
      <c r="Q720" s="72"/>
      <c r="R720" s="72"/>
      <c r="S720" s="72"/>
      <c r="T720" s="72"/>
      <c r="U720" s="72"/>
      <c r="V720" s="72"/>
      <c r="W720" s="72"/>
      <c r="X720" s="72"/>
      <c r="Y720" s="72"/>
      <c r="Z720" s="72"/>
    </row>
    <row r="721" spans="1:26" ht="13">
      <c r="A721" s="72"/>
      <c r="B721" s="100"/>
      <c r="C721" s="72"/>
      <c r="D721" s="72"/>
      <c r="E721" s="72"/>
      <c r="F721" s="72"/>
      <c r="G721" s="72"/>
      <c r="H721" s="72"/>
      <c r="I721" s="72"/>
      <c r="J721" s="72"/>
      <c r="K721" s="72"/>
      <c r="L721" s="72"/>
      <c r="M721" s="72"/>
      <c r="N721" s="72"/>
      <c r="O721" s="72"/>
      <c r="P721" s="72"/>
      <c r="Q721" s="72"/>
      <c r="R721" s="72"/>
      <c r="S721" s="72"/>
      <c r="T721" s="72"/>
      <c r="U721" s="72"/>
      <c r="V721" s="72"/>
      <c r="W721" s="72"/>
      <c r="X721" s="72"/>
      <c r="Y721" s="72"/>
      <c r="Z721" s="72"/>
    </row>
    <row r="722" spans="1:26" ht="13">
      <c r="A722" s="72"/>
      <c r="B722" s="100"/>
      <c r="C722" s="72"/>
      <c r="D722" s="72"/>
      <c r="E722" s="72"/>
      <c r="F722" s="72"/>
      <c r="G722" s="72"/>
      <c r="H722" s="72"/>
      <c r="I722" s="72"/>
      <c r="J722" s="72"/>
      <c r="K722" s="72"/>
      <c r="L722" s="72"/>
      <c r="M722" s="72"/>
      <c r="N722" s="72"/>
      <c r="O722" s="72"/>
      <c r="P722" s="72"/>
      <c r="Q722" s="72"/>
      <c r="R722" s="72"/>
      <c r="S722" s="72"/>
      <c r="T722" s="72"/>
      <c r="U722" s="72"/>
      <c r="V722" s="72"/>
      <c r="W722" s="72"/>
      <c r="X722" s="72"/>
      <c r="Y722" s="72"/>
      <c r="Z722" s="72"/>
    </row>
    <row r="723" spans="1:26" ht="13">
      <c r="A723" s="72"/>
      <c r="B723" s="100"/>
      <c r="C723" s="72"/>
      <c r="D723" s="72"/>
      <c r="E723" s="72"/>
      <c r="F723" s="72"/>
      <c r="G723" s="72"/>
      <c r="H723" s="72"/>
      <c r="I723" s="72"/>
      <c r="J723" s="72"/>
      <c r="K723" s="72"/>
      <c r="L723" s="72"/>
      <c r="M723" s="72"/>
      <c r="N723" s="72"/>
      <c r="O723" s="72"/>
      <c r="P723" s="72"/>
      <c r="Q723" s="72"/>
      <c r="R723" s="72"/>
      <c r="S723" s="72"/>
      <c r="T723" s="72"/>
      <c r="U723" s="72"/>
      <c r="V723" s="72"/>
      <c r="W723" s="72"/>
      <c r="X723" s="72"/>
      <c r="Y723" s="72"/>
      <c r="Z723" s="72"/>
    </row>
    <row r="724" spans="1:26" ht="13">
      <c r="A724" s="72"/>
      <c r="B724" s="100"/>
      <c r="C724" s="72"/>
      <c r="D724" s="72"/>
      <c r="E724" s="72"/>
      <c r="F724" s="72"/>
      <c r="G724" s="72"/>
      <c r="H724" s="72"/>
      <c r="I724" s="72"/>
      <c r="J724" s="72"/>
      <c r="K724" s="72"/>
      <c r="L724" s="72"/>
      <c r="M724" s="72"/>
      <c r="N724" s="72"/>
      <c r="O724" s="72"/>
      <c r="P724" s="72"/>
      <c r="Q724" s="72"/>
      <c r="R724" s="72"/>
      <c r="S724" s="72"/>
      <c r="T724" s="72"/>
      <c r="U724" s="72"/>
      <c r="V724" s="72"/>
      <c r="W724" s="72"/>
      <c r="X724" s="72"/>
      <c r="Y724" s="72"/>
      <c r="Z724" s="72"/>
    </row>
    <row r="725" spans="1:26" ht="13">
      <c r="A725" s="72"/>
      <c r="B725" s="100"/>
      <c r="C725" s="72"/>
      <c r="D725" s="72"/>
      <c r="E725" s="72"/>
      <c r="F725" s="72"/>
      <c r="G725" s="72"/>
      <c r="H725" s="72"/>
      <c r="I725" s="72"/>
      <c r="J725" s="72"/>
      <c r="K725" s="72"/>
      <c r="L725" s="72"/>
      <c r="M725" s="72"/>
      <c r="N725" s="72"/>
      <c r="O725" s="72"/>
      <c r="P725" s="72"/>
      <c r="Q725" s="72"/>
      <c r="R725" s="72"/>
      <c r="S725" s="72"/>
      <c r="T725" s="72"/>
      <c r="U725" s="72"/>
      <c r="V725" s="72"/>
      <c r="W725" s="72"/>
      <c r="X725" s="72"/>
      <c r="Y725" s="72"/>
      <c r="Z725" s="72"/>
    </row>
    <row r="726" spans="1:26" ht="13">
      <c r="A726" s="72"/>
      <c r="B726" s="100"/>
      <c r="C726" s="72"/>
      <c r="D726" s="72"/>
      <c r="E726" s="72"/>
      <c r="F726" s="72"/>
      <c r="G726" s="72"/>
      <c r="H726" s="72"/>
      <c r="I726" s="72"/>
      <c r="J726" s="72"/>
      <c r="K726" s="72"/>
      <c r="L726" s="72"/>
      <c r="M726" s="72"/>
      <c r="N726" s="72"/>
      <c r="O726" s="72"/>
      <c r="P726" s="72"/>
      <c r="Q726" s="72"/>
      <c r="R726" s="72"/>
      <c r="S726" s="72"/>
      <c r="T726" s="72"/>
      <c r="U726" s="72"/>
      <c r="V726" s="72"/>
      <c r="W726" s="72"/>
      <c r="X726" s="72"/>
      <c r="Y726" s="72"/>
      <c r="Z726" s="72"/>
    </row>
    <row r="727" spans="1:26" ht="13">
      <c r="A727" s="72"/>
      <c r="B727" s="100"/>
      <c r="C727" s="72"/>
      <c r="D727" s="72"/>
      <c r="E727" s="72"/>
      <c r="F727" s="72"/>
      <c r="G727" s="72"/>
      <c r="H727" s="72"/>
      <c r="I727" s="72"/>
      <c r="J727" s="72"/>
      <c r="K727" s="72"/>
      <c r="L727" s="72"/>
      <c r="M727" s="72"/>
      <c r="N727" s="72"/>
      <c r="O727" s="72"/>
      <c r="P727" s="72"/>
      <c r="Q727" s="72"/>
      <c r="R727" s="72"/>
      <c r="S727" s="72"/>
      <c r="T727" s="72"/>
      <c r="U727" s="72"/>
      <c r="V727" s="72"/>
      <c r="W727" s="72"/>
      <c r="X727" s="72"/>
      <c r="Y727" s="72"/>
      <c r="Z727" s="72"/>
    </row>
    <row r="728" spans="1:26" ht="13">
      <c r="A728" s="72"/>
      <c r="B728" s="100"/>
      <c r="C728" s="72"/>
      <c r="D728" s="72"/>
      <c r="E728" s="72"/>
      <c r="F728" s="72"/>
      <c r="G728" s="72"/>
      <c r="H728" s="72"/>
      <c r="I728" s="72"/>
      <c r="J728" s="72"/>
      <c r="K728" s="72"/>
      <c r="L728" s="72"/>
      <c r="M728" s="72"/>
      <c r="N728" s="72"/>
      <c r="O728" s="72"/>
      <c r="P728" s="72"/>
      <c r="Q728" s="72"/>
      <c r="R728" s="72"/>
      <c r="S728" s="72"/>
      <c r="T728" s="72"/>
      <c r="U728" s="72"/>
      <c r="V728" s="72"/>
      <c r="W728" s="72"/>
      <c r="X728" s="72"/>
      <c r="Y728" s="72"/>
      <c r="Z728" s="72"/>
    </row>
    <row r="729" spans="1:26" ht="13">
      <c r="A729" s="72"/>
      <c r="B729" s="100"/>
      <c r="C729" s="72"/>
      <c r="D729" s="72"/>
      <c r="E729" s="72"/>
      <c r="F729" s="72"/>
      <c r="G729" s="72"/>
      <c r="H729" s="72"/>
      <c r="I729" s="72"/>
      <c r="J729" s="72"/>
      <c r="K729" s="72"/>
      <c r="L729" s="72"/>
      <c r="M729" s="72"/>
      <c r="N729" s="72"/>
      <c r="O729" s="72"/>
      <c r="P729" s="72"/>
      <c r="Q729" s="72"/>
      <c r="R729" s="72"/>
      <c r="S729" s="72"/>
      <c r="T729" s="72"/>
      <c r="U729" s="72"/>
      <c r="V729" s="72"/>
      <c r="W729" s="72"/>
      <c r="X729" s="72"/>
      <c r="Y729" s="72"/>
      <c r="Z729" s="72"/>
    </row>
    <row r="730" spans="1:26" ht="13">
      <c r="A730" s="72"/>
      <c r="B730" s="100"/>
      <c r="C730" s="72"/>
      <c r="D730" s="72"/>
      <c r="E730" s="72"/>
      <c r="F730" s="72"/>
      <c r="G730" s="72"/>
      <c r="H730" s="72"/>
      <c r="I730" s="72"/>
      <c r="J730" s="72"/>
      <c r="K730" s="72"/>
      <c r="L730" s="72"/>
      <c r="M730" s="72"/>
      <c r="N730" s="72"/>
      <c r="O730" s="72"/>
      <c r="P730" s="72"/>
      <c r="Q730" s="72"/>
      <c r="R730" s="72"/>
      <c r="S730" s="72"/>
      <c r="T730" s="72"/>
      <c r="U730" s="72"/>
      <c r="V730" s="72"/>
      <c r="W730" s="72"/>
      <c r="X730" s="72"/>
      <c r="Y730" s="72"/>
      <c r="Z730" s="72"/>
    </row>
    <row r="731" spans="1:26" ht="13">
      <c r="A731" s="72"/>
      <c r="B731" s="100"/>
      <c r="C731" s="72"/>
      <c r="D731" s="72"/>
      <c r="E731" s="72"/>
      <c r="F731" s="72"/>
      <c r="G731" s="72"/>
      <c r="H731" s="72"/>
      <c r="I731" s="72"/>
      <c r="J731" s="72"/>
      <c r="K731" s="72"/>
      <c r="L731" s="72"/>
      <c r="M731" s="72"/>
      <c r="N731" s="72"/>
      <c r="O731" s="72"/>
      <c r="P731" s="72"/>
      <c r="Q731" s="72"/>
      <c r="R731" s="72"/>
      <c r="S731" s="72"/>
      <c r="T731" s="72"/>
      <c r="U731" s="72"/>
      <c r="V731" s="72"/>
      <c r="W731" s="72"/>
      <c r="X731" s="72"/>
      <c r="Y731" s="72"/>
      <c r="Z731" s="72"/>
    </row>
    <row r="732" spans="1:26" ht="13">
      <c r="A732" s="72"/>
      <c r="B732" s="100"/>
      <c r="C732" s="72"/>
      <c r="D732" s="72"/>
      <c r="E732" s="72"/>
      <c r="F732" s="72"/>
      <c r="G732" s="72"/>
      <c r="H732" s="72"/>
      <c r="I732" s="72"/>
      <c r="J732" s="72"/>
      <c r="K732" s="72"/>
      <c r="L732" s="72"/>
      <c r="M732" s="72"/>
      <c r="N732" s="72"/>
      <c r="O732" s="72"/>
      <c r="P732" s="72"/>
      <c r="Q732" s="72"/>
      <c r="R732" s="72"/>
      <c r="S732" s="72"/>
      <c r="T732" s="72"/>
      <c r="U732" s="72"/>
      <c r="V732" s="72"/>
      <c r="W732" s="72"/>
      <c r="X732" s="72"/>
      <c r="Y732" s="72"/>
      <c r="Z732" s="72"/>
    </row>
    <row r="733" spans="1:26" ht="13">
      <c r="A733" s="72"/>
      <c r="B733" s="100"/>
      <c r="C733" s="72"/>
      <c r="D733" s="72"/>
      <c r="E733" s="72"/>
      <c r="F733" s="72"/>
      <c r="G733" s="72"/>
      <c r="H733" s="72"/>
      <c r="I733" s="72"/>
      <c r="J733" s="72"/>
      <c r="K733" s="72"/>
      <c r="L733" s="72"/>
      <c r="M733" s="72"/>
      <c r="N733" s="72"/>
      <c r="O733" s="72"/>
      <c r="P733" s="72"/>
      <c r="Q733" s="72"/>
      <c r="R733" s="72"/>
      <c r="S733" s="72"/>
      <c r="T733" s="72"/>
      <c r="U733" s="72"/>
      <c r="V733" s="72"/>
      <c r="W733" s="72"/>
      <c r="X733" s="72"/>
      <c r="Y733" s="72"/>
      <c r="Z733" s="72"/>
    </row>
    <row r="734" spans="1:26" ht="13">
      <c r="A734" s="72"/>
      <c r="B734" s="100"/>
      <c r="C734" s="72"/>
      <c r="D734" s="72"/>
      <c r="E734" s="72"/>
      <c r="F734" s="72"/>
      <c r="G734" s="72"/>
      <c r="H734" s="72"/>
      <c r="I734" s="72"/>
      <c r="J734" s="72"/>
      <c r="K734" s="72"/>
      <c r="L734" s="72"/>
      <c r="M734" s="72"/>
      <c r="N734" s="72"/>
      <c r="O734" s="72"/>
      <c r="P734" s="72"/>
      <c r="Q734" s="72"/>
      <c r="R734" s="72"/>
      <c r="S734" s="72"/>
      <c r="T734" s="72"/>
      <c r="U734" s="72"/>
      <c r="V734" s="72"/>
      <c r="W734" s="72"/>
      <c r="X734" s="72"/>
      <c r="Y734" s="72"/>
      <c r="Z734" s="72"/>
    </row>
    <row r="735" spans="1:26" ht="13">
      <c r="A735" s="72"/>
      <c r="B735" s="100"/>
      <c r="C735" s="72"/>
      <c r="D735" s="72"/>
      <c r="E735" s="72"/>
      <c r="F735" s="72"/>
      <c r="G735" s="72"/>
      <c r="H735" s="72"/>
      <c r="I735" s="72"/>
      <c r="J735" s="72"/>
      <c r="K735" s="72"/>
      <c r="L735" s="72"/>
      <c r="M735" s="72"/>
      <c r="N735" s="72"/>
      <c r="O735" s="72"/>
      <c r="P735" s="72"/>
      <c r="Q735" s="72"/>
      <c r="R735" s="72"/>
      <c r="S735" s="72"/>
      <c r="T735" s="72"/>
      <c r="U735" s="72"/>
      <c r="V735" s="72"/>
      <c r="W735" s="72"/>
      <c r="X735" s="72"/>
      <c r="Y735" s="72"/>
      <c r="Z735" s="72"/>
    </row>
    <row r="736" spans="1:26" ht="13">
      <c r="A736" s="72"/>
      <c r="B736" s="100"/>
      <c r="C736" s="72"/>
      <c r="D736" s="72"/>
      <c r="E736" s="72"/>
      <c r="F736" s="72"/>
      <c r="G736" s="72"/>
      <c r="H736" s="72"/>
      <c r="I736" s="72"/>
      <c r="J736" s="72"/>
      <c r="K736" s="72"/>
      <c r="L736" s="72"/>
      <c r="M736" s="72"/>
      <c r="N736" s="72"/>
      <c r="O736" s="72"/>
      <c r="P736" s="72"/>
      <c r="Q736" s="72"/>
      <c r="R736" s="72"/>
      <c r="S736" s="72"/>
      <c r="T736" s="72"/>
      <c r="U736" s="72"/>
      <c r="V736" s="72"/>
      <c r="W736" s="72"/>
      <c r="X736" s="72"/>
      <c r="Y736" s="72"/>
      <c r="Z736" s="72"/>
    </row>
    <row r="737" spans="1:26" ht="13">
      <c r="A737" s="72"/>
      <c r="B737" s="100"/>
      <c r="C737" s="72"/>
      <c r="D737" s="72"/>
      <c r="E737" s="72"/>
      <c r="F737" s="72"/>
      <c r="G737" s="72"/>
      <c r="H737" s="72"/>
      <c r="I737" s="72"/>
      <c r="J737" s="72"/>
      <c r="K737" s="72"/>
      <c r="L737" s="72"/>
      <c r="M737" s="72"/>
      <c r="N737" s="72"/>
      <c r="O737" s="72"/>
      <c r="P737" s="72"/>
      <c r="Q737" s="72"/>
      <c r="R737" s="72"/>
      <c r="S737" s="72"/>
      <c r="T737" s="72"/>
      <c r="U737" s="72"/>
      <c r="V737" s="72"/>
      <c r="W737" s="72"/>
      <c r="X737" s="72"/>
      <c r="Y737" s="72"/>
      <c r="Z737" s="72"/>
    </row>
    <row r="738" spans="1:26" ht="13">
      <c r="A738" s="72"/>
      <c r="B738" s="100"/>
      <c r="C738" s="72"/>
      <c r="D738" s="72"/>
      <c r="E738" s="72"/>
      <c r="F738" s="72"/>
      <c r="G738" s="72"/>
      <c r="H738" s="72"/>
      <c r="I738" s="72"/>
      <c r="J738" s="72"/>
      <c r="K738" s="72"/>
      <c r="L738" s="72"/>
      <c r="M738" s="72"/>
      <c r="N738" s="72"/>
      <c r="O738" s="72"/>
      <c r="P738" s="72"/>
      <c r="Q738" s="72"/>
      <c r="R738" s="72"/>
      <c r="S738" s="72"/>
      <c r="T738" s="72"/>
      <c r="U738" s="72"/>
      <c r="V738" s="72"/>
      <c r="W738" s="72"/>
      <c r="X738" s="72"/>
      <c r="Y738" s="72"/>
      <c r="Z738" s="72"/>
    </row>
    <row r="739" spans="1:26" ht="13">
      <c r="A739" s="72"/>
      <c r="B739" s="100"/>
      <c r="C739" s="72"/>
      <c r="D739" s="72"/>
      <c r="E739" s="72"/>
      <c r="F739" s="72"/>
      <c r="G739" s="72"/>
      <c r="H739" s="72"/>
      <c r="I739" s="72"/>
      <c r="J739" s="72"/>
      <c r="K739" s="72"/>
      <c r="L739" s="72"/>
      <c r="M739" s="72"/>
      <c r="N739" s="72"/>
      <c r="O739" s="72"/>
      <c r="P739" s="72"/>
      <c r="Q739" s="72"/>
      <c r="R739" s="72"/>
      <c r="S739" s="72"/>
      <c r="T739" s="72"/>
      <c r="U739" s="72"/>
      <c r="V739" s="72"/>
      <c r="W739" s="72"/>
      <c r="X739" s="72"/>
      <c r="Y739" s="72"/>
      <c r="Z739" s="72"/>
    </row>
    <row r="740" spans="1:26" ht="13">
      <c r="A740" s="72"/>
      <c r="B740" s="100"/>
      <c r="C740" s="72"/>
      <c r="D740" s="72"/>
      <c r="E740" s="72"/>
      <c r="F740" s="72"/>
      <c r="G740" s="72"/>
      <c r="H740" s="72"/>
      <c r="I740" s="72"/>
      <c r="J740" s="72"/>
      <c r="K740" s="72"/>
      <c r="L740" s="72"/>
      <c r="M740" s="72"/>
      <c r="N740" s="72"/>
      <c r="O740" s="72"/>
      <c r="P740" s="72"/>
      <c r="Q740" s="72"/>
      <c r="R740" s="72"/>
      <c r="S740" s="72"/>
      <c r="T740" s="72"/>
      <c r="U740" s="72"/>
      <c r="V740" s="72"/>
      <c r="W740" s="72"/>
      <c r="X740" s="72"/>
      <c r="Y740" s="72"/>
      <c r="Z740" s="72"/>
    </row>
    <row r="741" spans="1:26" ht="13">
      <c r="A741" s="72"/>
      <c r="B741" s="100"/>
      <c r="C741" s="72"/>
      <c r="D741" s="72"/>
      <c r="E741" s="72"/>
      <c r="F741" s="72"/>
      <c r="G741" s="72"/>
      <c r="H741" s="72"/>
      <c r="I741" s="72"/>
      <c r="J741" s="72"/>
      <c r="K741" s="72"/>
      <c r="L741" s="72"/>
      <c r="M741" s="72"/>
      <c r="N741" s="72"/>
      <c r="O741" s="72"/>
      <c r="P741" s="72"/>
      <c r="Q741" s="72"/>
      <c r="R741" s="72"/>
      <c r="S741" s="72"/>
      <c r="T741" s="72"/>
      <c r="U741" s="72"/>
      <c r="V741" s="72"/>
      <c r="W741" s="72"/>
      <c r="X741" s="72"/>
      <c r="Y741" s="72"/>
      <c r="Z741" s="72"/>
    </row>
    <row r="742" spans="1:26" ht="13">
      <c r="A742" s="72"/>
      <c r="B742" s="100"/>
      <c r="C742" s="72"/>
      <c r="D742" s="72"/>
      <c r="E742" s="72"/>
      <c r="F742" s="72"/>
      <c r="G742" s="72"/>
      <c r="H742" s="72"/>
      <c r="I742" s="72"/>
      <c r="J742" s="72"/>
      <c r="K742" s="72"/>
      <c r="L742" s="72"/>
      <c r="M742" s="72"/>
      <c r="N742" s="72"/>
      <c r="O742" s="72"/>
      <c r="P742" s="72"/>
      <c r="Q742" s="72"/>
      <c r="R742" s="72"/>
      <c r="S742" s="72"/>
      <c r="T742" s="72"/>
      <c r="U742" s="72"/>
      <c r="V742" s="72"/>
      <c r="W742" s="72"/>
      <c r="X742" s="72"/>
      <c r="Y742" s="72"/>
      <c r="Z742" s="72"/>
    </row>
    <row r="743" spans="1:26" ht="13">
      <c r="A743" s="72"/>
      <c r="B743" s="100"/>
      <c r="C743" s="72"/>
      <c r="D743" s="72"/>
      <c r="E743" s="72"/>
      <c r="F743" s="72"/>
      <c r="G743" s="72"/>
      <c r="H743" s="72"/>
      <c r="I743" s="72"/>
      <c r="J743" s="72"/>
      <c r="K743" s="72"/>
      <c r="L743" s="72"/>
      <c r="M743" s="72"/>
      <c r="N743" s="72"/>
      <c r="O743" s="72"/>
      <c r="P743" s="72"/>
      <c r="Q743" s="72"/>
      <c r="R743" s="72"/>
      <c r="S743" s="72"/>
      <c r="T743" s="72"/>
      <c r="U743" s="72"/>
      <c r="V743" s="72"/>
      <c r="W743" s="72"/>
      <c r="X743" s="72"/>
      <c r="Y743" s="72"/>
      <c r="Z743" s="72"/>
    </row>
    <row r="744" spans="1:26" ht="13">
      <c r="A744" s="72"/>
      <c r="B744" s="100"/>
      <c r="C744" s="72"/>
      <c r="D744" s="72"/>
      <c r="E744" s="72"/>
      <c r="F744" s="72"/>
      <c r="G744" s="72"/>
      <c r="H744" s="72"/>
      <c r="I744" s="72"/>
      <c r="J744" s="72"/>
      <c r="K744" s="72"/>
      <c r="L744" s="72"/>
      <c r="M744" s="72"/>
      <c r="N744" s="72"/>
      <c r="O744" s="72"/>
      <c r="P744" s="72"/>
      <c r="Q744" s="72"/>
      <c r="R744" s="72"/>
      <c r="S744" s="72"/>
      <c r="T744" s="72"/>
      <c r="U744" s="72"/>
      <c r="V744" s="72"/>
      <c r="W744" s="72"/>
      <c r="X744" s="72"/>
      <c r="Y744" s="72"/>
      <c r="Z744" s="72"/>
    </row>
    <row r="745" spans="1:26" ht="13">
      <c r="A745" s="72"/>
      <c r="B745" s="100"/>
      <c r="C745" s="72"/>
      <c r="D745" s="72"/>
      <c r="E745" s="72"/>
      <c r="F745" s="72"/>
      <c r="G745" s="72"/>
      <c r="H745" s="72"/>
      <c r="I745" s="72"/>
      <c r="J745" s="72"/>
      <c r="K745" s="72"/>
      <c r="L745" s="72"/>
      <c r="M745" s="72"/>
      <c r="N745" s="72"/>
      <c r="O745" s="72"/>
      <c r="P745" s="72"/>
      <c r="Q745" s="72"/>
      <c r="R745" s="72"/>
      <c r="S745" s="72"/>
      <c r="T745" s="72"/>
      <c r="U745" s="72"/>
      <c r="V745" s="72"/>
      <c r="W745" s="72"/>
      <c r="X745" s="72"/>
      <c r="Y745" s="72"/>
      <c r="Z745" s="72"/>
    </row>
    <row r="746" spans="1:26" ht="13">
      <c r="A746" s="72"/>
      <c r="B746" s="100"/>
      <c r="C746" s="72"/>
      <c r="D746" s="72"/>
      <c r="E746" s="72"/>
      <c r="F746" s="72"/>
      <c r="G746" s="72"/>
      <c r="H746" s="72"/>
      <c r="I746" s="72"/>
      <c r="J746" s="72"/>
      <c r="K746" s="72"/>
      <c r="L746" s="72"/>
      <c r="M746" s="72"/>
      <c r="N746" s="72"/>
      <c r="O746" s="72"/>
      <c r="P746" s="72"/>
      <c r="Q746" s="72"/>
      <c r="R746" s="72"/>
      <c r="S746" s="72"/>
      <c r="T746" s="72"/>
      <c r="U746" s="72"/>
      <c r="V746" s="72"/>
      <c r="W746" s="72"/>
      <c r="X746" s="72"/>
      <c r="Y746" s="72"/>
      <c r="Z746" s="72"/>
    </row>
    <row r="747" spans="1:26" ht="13">
      <c r="A747" s="72"/>
      <c r="B747" s="100"/>
      <c r="C747" s="72"/>
      <c r="D747" s="72"/>
      <c r="E747" s="72"/>
      <c r="F747" s="72"/>
      <c r="G747" s="72"/>
      <c r="H747" s="72"/>
      <c r="I747" s="72"/>
      <c r="J747" s="72"/>
      <c r="K747" s="72"/>
      <c r="L747" s="72"/>
      <c r="M747" s="72"/>
      <c r="N747" s="72"/>
      <c r="O747" s="72"/>
      <c r="P747" s="72"/>
      <c r="Q747" s="72"/>
      <c r="R747" s="72"/>
      <c r="S747" s="72"/>
      <c r="T747" s="72"/>
      <c r="U747" s="72"/>
      <c r="V747" s="72"/>
      <c r="W747" s="72"/>
      <c r="X747" s="72"/>
      <c r="Y747" s="72"/>
      <c r="Z747" s="72"/>
    </row>
    <row r="748" spans="1:26" ht="13">
      <c r="A748" s="72"/>
      <c r="B748" s="100"/>
      <c r="C748" s="72"/>
      <c r="D748" s="72"/>
      <c r="E748" s="72"/>
      <c r="F748" s="72"/>
      <c r="G748" s="72"/>
      <c r="H748" s="72"/>
      <c r="I748" s="72"/>
      <c r="J748" s="72"/>
      <c r="K748" s="72"/>
      <c r="L748" s="72"/>
      <c r="M748" s="72"/>
      <c r="N748" s="72"/>
      <c r="O748" s="72"/>
      <c r="P748" s="72"/>
      <c r="Q748" s="72"/>
      <c r="R748" s="72"/>
      <c r="S748" s="72"/>
      <c r="T748" s="72"/>
      <c r="U748" s="72"/>
      <c r="V748" s="72"/>
      <c r="W748" s="72"/>
      <c r="X748" s="72"/>
      <c r="Y748" s="72"/>
      <c r="Z748" s="72"/>
    </row>
    <row r="749" spans="1:26" ht="13">
      <c r="A749" s="72"/>
      <c r="B749" s="100"/>
      <c r="C749" s="72"/>
      <c r="D749" s="72"/>
      <c r="E749" s="72"/>
      <c r="F749" s="72"/>
      <c r="G749" s="72"/>
      <c r="H749" s="72"/>
      <c r="I749" s="72"/>
      <c r="J749" s="72"/>
      <c r="K749" s="72"/>
      <c r="L749" s="72"/>
      <c r="M749" s="72"/>
      <c r="N749" s="72"/>
      <c r="O749" s="72"/>
      <c r="P749" s="72"/>
      <c r="Q749" s="72"/>
      <c r="R749" s="72"/>
      <c r="S749" s="72"/>
      <c r="T749" s="72"/>
      <c r="U749" s="72"/>
      <c r="V749" s="72"/>
      <c r="W749" s="72"/>
      <c r="X749" s="72"/>
      <c r="Y749" s="72"/>
      <c r="Z749" s="72"/>
    </row>
    <row r="750" spans="1:26" ht="13">
      <c r="A750" s="72"/>
      <c r="B750" s="100"/>
      <c r="C750" s="72"/>
      <c r="D750" s="72"/>
      <c r="E750" s="72"/>
      <c r="F750" s="72"/>
      <c r="G750" s="72"/>
      <c r="H750" s="72"/>
      <c r="I750" s="72"/>
      <c r="J750" s="72"/>
      <c r="K750" s="72"/>
      <c r="L750" s="72"/>
      <c r="M750" s="72"/>
      <c r="N750" s="72"/>
      <c r="O750" s="72"/>
      <c r="P750" s="72"/>
      <c r="Q750" s="72"/>
      <c r="R750" s="72"/>
      <c r="S750" s="72"/>
      <c r="T750" s="72"/>
      <c r="U750" s="72"/>
      <c r="V750" s="72"/>
      <c r="W750" s="72"/>
      <c r="X750" s="72"/>
      <c r="Y750" s="72"/>
      <c r="Z750" s="72"/>
    </row>
    <row r="751" spans="1:26" ht="13">
      <c r="A751" s="72"/>
      <c r="B751" s="100"/>
      <c r="C751" s="72"/>
      <c r="D751" s="72"/>
      <c r="E751" s="72"/>
      <c r="F751" s="72"/>
      <c r="G751" s="72"/>
      <c r="H751" s="72"/>
      <c r="I751" s="72"/>
      <c r="J751" s="72"/>
      <c r="K751" s="72"/>
      <c r="L751" s="72"/>
      <c r="M751" s="72"/>
      <c r="N751" s="72"/>
      <c r="O751" s="72"/>
      <c r="P751" s="72"/>
      <c r="Q751" s="72"/>
      <c r="R751" s="72"/>
      <c r="S751" s="72"/>
      <c r="T751" s="72"/>
      <c r="U751" s="72"/>
      <c r="V751" s="72"/>
      <c r="W751" s="72"/>
      <c r="X751" s="72"/>
      <c r="Y751" s="72"/>
      <c r="Z751" s="72"/>
    </row>
    <row r="752" spans="1:26" ht="13">
      <c r="A752" s="72"/>
      <c r="B752" s="100"/>
      <c r="C752" s="72"/>
      <c r="D752" s="72"/>
      <c r="E752" s="72"/>
      <c r="F752" s="72"/>
      <c r="G752" s="72"/>
      <c r="H752" s="72"/>
      <c r="I752" s="72"/>
      <c r="J752" s="72"/>
      <c r="K752" s="72"/>
      <c r="L752" s="72"/>
      <c r="M752" s="72"/>
      <c r="N752" s="72"/>
      <c r="O752" s="72"/>
      <c r="P752" s="72"/>
      <c r="Q752" s="72"/>
      <c r="R752" s="72"/>
      <c r="S752" s="72"/>
      <c r="T752" s="72"/>
      <c r="U752" s="72"/>
      <c r="V752" s="72"/>
      <c r="W752" s="72"/>
      <c r="X752" s="72"/>
      <c r="Y752" s="72"/>
      <c r="Z752" s="72"/>
    </row>
    <row r="753" spans="1:26" ht="13">
      <c r="A753" s="72"/>
      <c r="B753" s="100"/>
      <c r="C753" s="72"/>
      <c r="D753" s="72"/>
      <c r="E753" s="72"/>
      <c r="F753" s="72"/>
      <c r="G753" s="72"/>
      <c r="H753" s="72"/>
      <c r="I753" s="72"/>
      <c r="J753" s="72"/>
      <c r="K753" s="72"/>
      <c r="L753" s="72"/>
      <c r="M753" s="72"/>
      <c r="N753" s="72"/>
      <c r="O753" s="72"/>
      <c r="P753" s="72"/>
      <c r="Q753" s="72"/>
      <c r="R753" s="72"/>
      <c r="S753" s="72"/>
      <c r="T753" s="72"/>
      <c r="U753" s="72"/>
      <c r="V753" s="72"/>
      <c r="W753" s="72"/>
      <c r="X753" s="72"/>
      <c r="Y753" s="72"/>
      <c r="Z753" s="72"/>
    </row>
    <row r="754" spans="1:26" ht="13">
      <c r="A754" s="72"/>
      <c r="B754" s="100"/>
      <c r="C754" s="72"/>
      <c r="D754" s="72"/>
      <c r="E754" s="72"/>
      <c r="F754" s="72"/>
      <c r="G754" s="72"/>
      <c r="H754" s="72"/>
      <c r="I754" s="72"/>
      <c r="J754" s="72"/>
      <c r="K754" s="72"/>
      <c r="L754" s="72"/>
      <c r="M754" s="72"/>
      <c r="N754" s="72"/>
      <c r="O754" s="72"/>
      <c r="P754" s="72"/>
      <c r="Q754" s="72"/>
      <c r="R754" s="72"/>
      <c r="S754" s="72"/>
      <c r="T754" s="72"/>
      <c r="U754" s="72"/>
      <c r="V754" s="72"/>
      <c r="W754" s="72"/>
      <c r="X754" s="72"/>
      <c r="Y754" s="72"/>
      <c r="Z754" s="72"/>
    </row>
    <row r="755" spans="1:26" ht="13">
      <c r="A755" s="72"/>
      <c r="B755" s="100"/>
      <c r="C755" s="72"/>
      <c r="D755" s="72"/>
      <c r="E755" s="72"/>
      <c r="F755" s="72"/>
      <c r="G755" s="72"/>
      <c r="H755" s="72"/>
      <c r="I755" s="72"/>
      <c r="J755" s="72"/>
      <c r="K755" s="72"/>
      <c r="L755" s="72"/>
      <c r="M755" s="72"/>
      <c r="N755" s="72"/>
      <c r="O755" s="72"/>
      <c r="P755" s="72"/>
      <c r="Q755" s="72"/>
      <c r="R755" s="72"/>
      <c r="S755" s="72"/>
      <c r="T755" s="72"/>
      <c r="U755" s="72"/>
      <c r="V755" s="72"/>
      <c r="W755" s="72"/>
      <c r="X755" s="72"/>
      <c r="Y755" s="72"/>
      <c r="Z755" s="72"/>
    </row>
    <row r="756" spans="1:26" ht="13">
      <c r="A756" s="72"/>
      <c r="B756" s="100"/>
      <c r="C756" s="72"/>
      <c r="D756" s="72"/>
      <c r="E756" s="72"/>
      <c r="F756" s="72"/>
      <c r="G756" s="72"/>
      <c r="H756" s="72"/>
      <c r="I756" s="72"/>
      <c r="J756" s="72"/>
      <c r="K756" s="72"/>
      <c r="L756" s="72"/>
      <c r="M756" s="72"/>
      <c r="N756" s="72"/>
      <c r="O756" s="72"/>
      <c r="P756" s="72"/>
      <c r="Q756" s="72"/>
      <c r="R756" s="72"/>
      <c r="S756" s="72"/>
      <c r="T756" s="72"/>
      <c r="U756" s="72"/>
      <c r="V756" s="72"/>
      <c r="W756" s="72"/>
      <c r="X756" s="72"/>
      <c r="Y756" s="72"/>
      <c r="Z756" s="72"/>
    </row>
    <row r="757" spans="1:26" ht="13">
      <c r="A757" s="72"/>
      <c r="B757" s="100"/>
      <c r="C757" s="72"/>
      <c r="D757" s="72"/>
      <c r="E757" s="72"/>
      <c r="F757" s="72"/>
      <c r="G757" s="72"/>
      <c r="H757" s="72"/>
      <c r="I757" s="72"/>
      <c r="J757" s="72"/>
      <c r="K757" s="72"/>
      <c r="L757" s="72"/>
      <c r="M757" s="72"/>
      <c r="N757" s="72"/>
      <c r="O757" s="72"/>
      <c r="P757" s="72"/>
      <c r="Q757" s="72"/>
      <c r="R757" s="72"/>
      <c r="S757" s="72"/>
      <c r="T757" s="72"/>
      <c r="U757" s="72"/>
      <c r="V757" s="72"/>
      <c r="W757" s="72"/>
      <c r="X757" s="72"/>
      <c r="Y757" s="72"/>
      <c r="Z757" s="72"/>
    </row>
    <row r="758" spans="1:26" ht="13">
      <c r="A758" s="72"/>
      <c r="B758" s="100"/>
      <c r="C758" s="72"/>
      <c r="D758" s="72"/>
      <c r="E758" s="72"/>
      <c r="F758" s="72"/>
      <c r="G758" s="72"/>
      <c r="H758" s="72"/>
      <c r="I758" s="72"/>
      <c r="J758" s="72"/>
      <c r="K758" s="72"/>
      <c r="L758" s="72"/>
      <c r="M758" s="72"/>
      <c r="N758" s="72"/>
      <c r="O758" s="72"/>
      <c r="P758" s="72"/>
      <c r="Q758" s="72"/>
      <c r="R758" s="72"/>
      <c r="S758" s="72"/>
      <c r="T758" s="72"/>
      <c r="U758" s="72"/>
      <c r="V758" s="72"/>
      <c r="W758" s="72"/>
      <c r="X758" s="72"/>
      <c r="Y758" s="72"/>
      <c r="Z758" s="72"/>
    </row>
    <row r="759" spans="1:26" ht="13">
      <c r="A759" s="72"/>
      <c r="B759" s="100"/>
      <c r="C759" s="72"/>
      <c r="D759" s="72"/>
      <c r="E759" s="72"/>
      <c r="F759" s="72"/>
      <c r="G759" s="72"/>
      <c r="H759" s="72"/>
      <c r="I759" s="72"/>
      <c r="J759" s="72"/>
      <c r="K759" s="72"/>
      <c r="L759" s="72"/>
      <c r="M759" s="72"/>
      <c r="N759" s="72"/>
      <c r="O759" s="72"/>
      <c r="P759" s="72"/>
      <c r="Q759" s="72"/>
      <c r="R759" s="72"/>
      <c r="S759" s="72"/>
      <c r="T759" s="72"/>
      <c r="U759" s="72"/>
      <c r="V759" s="72"/>
      <c r="W759" s="72"/>
      <c r="X759" s="72"/>
      <c r="Y759" s="72"/>
      <c r="Z759" s="72"/>
    </row>
    <row r="760" spans="1:26" ht="13">
      <c r="A760" s="72"/>
      <c r="B760" s="100"/>
      <c r="C760" s="72"/>
      <c r="D760" s="72"/>
      <c r="E760" s="72"/>
      <c r="F760" s="72"/>
      <c r="G760" s="72"/>
      <c r="H760" s="72"/>
      <c r="I760" s="72"/>
      <c r="J760" s="72"/>
      <c r="K760" s="72"/>
      <c r="L760" s="72"/>
      <c r="M760" s="72"/>
      <c r="N760" s="72"/>
      <c r="O760" s="72"/>
      <c r="P760" s="72"/>
      <c r="Q760" s="72"/>
      <c r="R760" s="72"/>
      <c r="S760" s="72"/>
      <c r="T760" s="72"/>
      <c r="U760" s="72"/>
      <c r="V760" s="72"/>
      <c r="W760" s="72"/>
      <c r="X760" s="72"/>
      <c r="Y760" s="72"/>
      <c r="Z760" s="72"/>
    </row>
    <row r="761" spans="1:26" ht="13">
      <c r="A761" s="72"/>
      <c r="B761" s="100"/>
      <c r="C761" s="72"/>
      <c r="D761" s="72"/>
      <c r="E761" s="72"/>
      <c r="F761" s="72"/>
      <c r="G761" s="72"/>
      <c r="H761" s="72"/>
      <c r="I761" s="72"/>
      <c r="J761" s="72"/>
      <c r="K761" s="72"/>
      <c r="L761" s="72"/>
      <c r="M761" s="72"/>
      <c r="N761" s="72"/>
      <c r="O761" s="72"/>
      <c r="P761" s="72"/>
      <c r="Q761" s="72"/>
      <c r="R761" s="72"/>
      <c r="S761" s="72"/>
      <c r="T761" s="72"/>
      <c r="U761" s="72"/>
      <c r="V761" s="72"/>
      <c r="W761" s="72"/>
      <c r="X761" s="72"/>
      <c r="Y761" s="72"/>
      <c r="Z761" s="72"/>
    </row>
    <row r="762" spans="1:26" ht="13">
      <c r="A762" s="72"/>
      <c r="B762" s="100"/>
      <c r="C762" s="72"/>
      <c r="D762" s="72"/>
      <c r="E762" s="72"/>
      <c r="F762" s="72"/>
      <c r="G762" s="72"/>
      <c r="H762" s="72"/>
      <c r="I762" s="72"/>
      <c r="J762" s="72"/>
      <c r="K762" s="72"/>
      <c r="L762" s="72"/>
      <c r="M762" s="72"/>
      <c r="N762" s="72"/>
      <c r="O762" s="72"/>
      <c r="P762" s="72"/>
      <c r="Q762" s="72"/>
      <c r="R762" s="72"/>
      <c r="S762" s="72"/>
      <c r="T762" s="72"/>
      <c r="U762" s="72"/>
      <c r="V762" s="72"/>
      <c r="W762" s="72"/>
      <c r="X762" s="72"/>
      <c r="Y762" s="72"/>
      <c r="Z762" s="72"/>
    </row>
    <row r="763" spans="1:26" ht="13">
      <c r="A763" s="72"/>
      <c r="B763" s="100"/>
      <c r="C763" s="72"/>
      <c r="D763" s="72"/>
      <c r="E763" s="72"/>
      <c r="F763" s="72"/>
      <c r="G763" s="72"/>
      <c r="H763" s="72"/>
      <c r="I763" s="72"/>
      <c r="J763" s="72"/>
      <c r="K763" s="72"/>
      <c r="L763" s="72"/>
      <c r="M763" s="72"/>
      <c r="N763" s="72"/>
      <c r="O763" s="72"/>
      <c r="P763" s="72"/>
      <c r="Q763" s="72"/>
      <c r="R763" s="72"/>
      <c r="S763" s="72"/>
      <c r="T763" s="72"/>
      <c r="U763" s="72"/>
      <c r="V763" s="72"/>
      <c r="W763" s="72"/>
      <c r="X763" s="72"/>
      <c r="Y763" s="72"/>
      <c r="Z763" s="72"/>
    </row>
    <row r="764" spans="1:26" ht="13">
      <c r="A764" s="72"/>
      <c r="B764" s="100"/>
      <c r="C764" s="72"/>
      <c r="D764" s="72"/>
      <c r="E764" s="72"/>
      <c r="F764" s="72"/>
      <c r="G764" s="72"/>
      <c r="H764" s="72"/>
      <c r="I764" s="72"/>
      <c r="J764" s="72"/>
      <c r="K764" s="72"/>
      <c r="L764" s="72"/>
      <c r="M764" s="72"/>
      <c r="N764" s="72"/>
      <c r="O764" s="72"/>
      <c r="P764" s="72"/>
      <c r="Q764" s="72"/>
      <c r="R764" s="72"/>
      <c r="S764" s="72"/>
      <c r="T764" s="72"/>
      <c r="U764" s="72"/>
      <c r="V764" s="72"/>
      <c r="W764" s="72"/>
      <c r="X764" s="72"/>
      <c r="Y764" s="72"/>
      <c r="Z764" s="72"/>
    </row>
    <row r="765" spans="1:26" ht="13">
      <c r="A765" s="72"/>
      <c r="B765" s="100"/>
      <c r="C765" s="72"/>
      <c r="D765" s="72"/>
      <c r="E765" s="72"/>
      <c r="F765" s="72"/>
      <c r="G765" s="72"/>
      <c r="H765" s="72"/>
      <c r="I765" s="72"/>
      <c r="J765" s="72"/>
      <c r="K765" s="72"/>
      <c r="L765" s="72"/>
      <c r="M765" s="72"/>
      <c r="N765" s="72"/>
      <c r="O765" s="72"/>
      <c r="P765" s="72"/>
      <c r="Q765" s="72"/>
      <c r="R765" s="72"/>
      <c r="S765" s="72"/>
      <c r="T765" s="72"/>
      <c r="U765" s="72"/>
      <c r="V765" s="72"/>
      <c r="W765" s="72"/>
      <c r="X765" s="72"/>
      <c r="Y765" s="72"/>
      <c r="Z765" s="72"/>
    </row>
    <row r="766" spans="1:26" ht="13">
      <c r="A766" s="72"/>
      <c r="B766" s="100"/>
      <c r="C766" s="72"/>
      <c r="D766" s="72"/>
      <c r="E766" s="72"/>
      <c r="F766" s="72"/>
      <c r="G766" s="72"/>
      <c r="H766" s="72"/>
      <c r="I766" s="72"/>
      <c r="J766" s="72"/>
      <c r="K766" s="72"/>
      <c r="L766" s="72"/>
      <c r="M766" s="72"/>
      <c r="N766" s="72"/>
      <c r="O766" s="72"/>
      <c r="P766" s="72"/>
      <c r="Q766" s="72"/>
      <c r="R766" s="72"/>
      <c r="S766" s="72"/>
      <c r="T766" s="72"/>
      <c r="U766" s="72"/>
      <c r="V766" s="72"/>
      <c r="W766" s="72"/>
      <c r="X766" s="72"/>
      <c r="Y766" s="72"/>
      <c r="Z766" s="72"/>
    </row>
    <row r="767" spans="1:26" ht="13">
      <c r="A767" s="72"/>
      <c r="B767" s="100"/>
      <c r="C767" s="72"/>
      <c r="D767" s="72"/>
      <c r="E767" s="72"/>
      <c r="F767" s="72"/>
      <c r="G767" s="72"/>
      <c r="H767" s="72"/>
      <c r="I767" s="72"/>
      <c r="J767" s="72"/>
      <c r="K767" s="72"/>
      <c r="L767" s="72"/>
      <c r="M767" s="72"/>
      <c r="N767" s="72"/>
      <c r="O767" s="72"/>
      <c r="P767" s="72"/>
      <c r="Q767" s="72"/>
      <c r="R767" s="72"/>
      <c r="S767" s="72"/>
      <c r="T767" s="72"/>
      <c r="U767" s="72"/>
      <c r="V767" s="72"/>
      <c r="W767" s="72"/>
      <c r="X767" s="72"/>
      <c r="Y767" s="72"/>
      <c r="Z767" s="72"/>
    </row>
    <row r="768" spans="1:26" ht="13">
      <c r="A768" s="72"/>
      <c r="B768" s="100"/>
      <c r="C768" s="72"/>
      <c r="D768" s="72"/>
      <c r="E768" s="72"/>
      <c r="F768" s="72"/>
      <c r="G768" s="72"/>
      <c r="H768" s="72"/>
      <c r="I768" s="72"/>
      <c r="J768" s="72"/>
      <c r="K768" s="72"/>
      <c r="L768" s="72"/>
      <c r="M768" s="72"/>
      <c r="N768" s="72"/>
      <c r="O768" s="72"/>
      <c r="P768" s="72"/>
      <c r="Q768" s="72"/>
      <c r="R768" s="72"/>
      <c r="S768" s="72"/>
      <c r="T768" s="72"/>
      <c r="U768" s="72"/>
      <c r="V768" s="72"/>
      <c r="W768" s="72"/>
      <c r="X768" s="72"/>
      <c r="Y768" s="72"/>
      <c r="Z768" s="72"/>
    </row>
    <row r="769" spans="1:26" ht="13">
      <c r="A769" s="72"/>
      <c r="B769" s="100"/>
      <c r="C769" s="72"/>
      <c r="D769" s="72"/>
      <c r="E769" s="72"/>
      <c r="F769" s="72"/>
      <c r="G769" s="72"/>
      <c r="H769" s="72"/>
      <c r="I769" s="72"/>
      <c r="J769" s="72"/>
      <c r="K769" s="72"/>
      <c r="L769" s="72"/>
      <c r="M769" s="72"/>
      <c r="N769" s="72"/>
      <c r="O769" s="72"/>
      <c r="P769" s="72"/>
      <c r="Q769" s="72"/>
      <c r="R769" s="72"/>
      <c r="S769" s="72"/>
      <c r="T769" s="72"/>
      <c r="U769" s="72"/>
      <c r="V769" s="72"/>
      <c r="W769" s="72"/>
      <c r="X769" s="72"/>
      <c r="Y769" s="72"/>
      <c r="Z769" s="72"/>
    </row>
    <row r="770" spans="1:26" ht="13">
      <c r="A770" s="72"/>
      <c r="B770" s="100"/>
      <c r="C770" s="72"/>
      <c r="D770" s="72"/>
      <c r="E770" s="72"/>
      <c r="F770" s="72"/>
      <c r="G770" s="72"/>
      <c r="H770" s="72"/>
      <c r="I770" s="72"/>
      <c r="J770" s="72"/>
      <c r="K770" s="72"/>
      <c r="L770" s="72"/>
      <c r="M770" s="72"/>
      <c r="N770" s="72"/>
      <c r="O770" s="72"/>
      <c r="P770" s="72"/>
      <c r="Q770" s="72"/>
      <c r="R770" s="72"/>
      <c r="S770" s="72"/>
      <c r="T770" s="72"/>
      <c r="U770" s="72"/>
      <c r="V770" s="72"/>
      <c r="W770" s="72"/>
      <c r="X770" s="72"/>
      <c r="Y770" s="72"/>
      <c r="Z770" s="72"/>
    </row>
    <row r="771" spans="1:26" ht="13">
      <c r="A771" s="72"/>
      <c r="B771" s="100"/>
      <c r="C771" s="72"/>
      <c r="D771" s="72"/>
      <c r="E771" s="72"/>
      <c r="F771" s="72"/>
      <c r="G771" s="72"/>
      <c r="H771" s="72"/>
      <c r="I771" s="72"/>
      <c r="J771" s="72"/>
      <c r="K771" s="72"/>
      <c r="L771" s="72"/>
      <c r="M771" s="72"/>
      <c r="N771" s="72"/>
      <c r="O771" s="72"/>
      <c r="P771" s="72"/>
      <c r="Q771" s="72"/>
      <c r="R771" s="72"/>
      <c r="S771" s="72"/>
      <c r="T771" s="72"/>
      <c r="U771" s="72"/>
      <c r="V771" s="72"/>
      <c r="W771" s="72"/>
      <c r="X771" s="72"/>
      <c r="Y771" s="72"/>
      <c r="Z771" s="72"/>
    </row>
    <row r="772" spans="1:26" ht="13">
      <c r="A772" s="72"/>
      <c r="B772" s="100"/>
      <c r="C772" s="72"/>
      <c r="D772" s="72"/>
      <c r="E772" s="72"/>
      <c r="F772" s="72"/>
      <c r="G772" s="72"/>
      <c r="H772" s="72"/>
      <c r="I772" s="72"/>
      <c r="J772" s="72"/>
      <c r="K772" s="72"/>
      <c r="L772" s="72"/>
      <c r="M772" s="72"/>
      <c r="N772" s="72"/>
      <c r="O772" s="72"/>
      <c r="P772" s="72"/>
      <c r="Q772" s="72"/>
      <c r="R772" s="72"/>
      <c r="S772" s="72"/>
      <c r="T772" s="72"/>
      <c r="U772" s="72"/>
      <c r="V772" s="72"/>
      <c r="W772" s="72"/>
      <c r="X772" s="72"/>
      <c r="Y772" s="72"/>
      <c r="Z772" s="72"/>
    </row>
    <row r="773" spans="1:26" ht="13">
      <c r="A773" s="72"/>
      <c r="B773" s="100"/>
      <c r="C773" s="72"/>
      <c r="D773" s="72"/>
      <c r="E773" s="72"/>
      <c r="F773" s="72"/>
      <c r="G773" s="72"/>
      <c r="H773" s="72"/>
      <c r="I773" s="72"/>
      <c r="J773" s="72"/>
      <c r="K773" s="72"/>
      <c r="L773" s="72"/>
      <c r="M773" s="72"/>
      <c r="N773" s="72"/>
      <c r="O773" s="72"/>
      <c r="P773" s="72"/>
      <c r="Q773" s="72"/>
      <c r="R773" s="72"/>
      <c r="S773" s="72"/>
      <c r="T773" s="72"/>
      <c r="U773" s="72"/>
      <c r="V773" s="72"/>
      <c r="W773" s="72"/>
      <c r="X773" s="72"/>
      <c r="Y773" s="72"/>
      <c r="Z773" s="72"/>
    </row>
    <row r="774" spans="1:26" ht="13">
      <c r="A774" s="72"/>
      <c r="B774" s="100"/>
      <c r="C774" s="72"/>
      <c r="D774" s="72"/>
      <c r="E774" s="72"/>
      <c r="F774" s="72"/>
      <c r="G774" s="72"/>
      <c r="H774" s="72"/>
      <c r="I774" s="72"/>
      <c r="J774" s="72"/>
      <c r="K774" s="72"/>
      <c r="L774" s="72"/>
      <c r="M774" s="72"/>
      <c r="N774" s="72"/>
      <c r="O774" s="72"/>
      <c r="P774" s="72"/>
      <c r="Q774" s="72"/>
      <c r="R774" s="72"/>
      <c r="S774" s="72"/>
      <c r="T774" s="72"/>
      <c r="U774" s="72"/>
      <c r="V774" s="72"/>
      <c r="W774" s="72"/>
      <c r="X774" s="72"/>
      <c r="Y774" s="72"/>
      <c r="Z774" s="72"/>
    </row>
    <row r="775" spans="1:26" ht="13">
      <c r="A775" s="72"/>
      <c r="B775" s="100"/>
      <c r="C775" s="72"/>
      <c r="D775" s="72"/>
      <c r="E775" s="72"/>
      <c r="F775" s="72"/>
      <c r="G775" s="72"/>
      <c r="H775" s="72"/>
      <c r="I775" s="72"/>
      <c r="J775" s="72"/>
      <c r="K775" s="72"/>
      <c r="L775" s="72"/>
      <c r="M775" s="72"/>
      <c r="N775" s="72"/>
      <c r="O775" s="72"/>
      <c r="P775" s="72"/>
      <c r="Q775" s="72"/>
      <c r="R775" s="72"/>
      <c r="S775" s="72"/>
      <c r="T775" s="72"/>
      <c r="U775" s="72"/>
      <c r="V775" s="72"/>
      <c r="W775" s="72"/>
      <c r="X775" s="72"/>
      <c r="Y775" s="72"/>
      <c r="Z775" s="72"/>
    </row>
    <row r="776" spans="1:26" ht="13">
      <c r="A776" s="72"/>
      <c r="B776" s="100"/>
      <c r="C776" s="72"/>
      <c r="D776" s="72"/>
      <c r="E776" s="72"/>
      <c r="F776" s="72"/>
      <c r="G776" s="72"/>
      <c r="H776" s="72"/>
      <c r="I776" s="72"/>
      <c r="J776" s="72"/>
      <c r="K776" s="72"/>
      <c r="L776" s="72"/>
      <c r="M776" s="72"/>
      <c r="N776" s="72"/>
      <c r="O776" s="72"/>
      <c r="P776" s="72"/>
      <c r="Q776" s="72"/>
      <c r="R776" s="72"/>
      <c r="S776" s="72"/>
      <c r="T776" s="72"/>
      <c r="U776" s="72"/>
      <c r="V776" s="72"/>
      <c r="W776" s="72"/>
      <c r="X776" s="72"/>
      <c r="Y776" s="72"/>
      <c r="Z776" s="72"/>
    </row>
    <row r="777" spans="1:26" ht="13">
      <c r="A777" s="72"/>
      <c r="B777" s="100"/>
      <c r="C777" s="72"/>
      <c r="D777" s="72"/>
      <c r="E777" s="72"/>
      <c r="F777" s="72"/>
      <c r="G777" s="72"/>
      <c r="H777" s="72"/>
      <c r="I777" s="72"/>
      <c r="J777" s="72"/>
      <c r="K777" s="72"/>
      <c r="L777" s="72"/>
      <c r="M777" s="72"/>
      <c r="N777" s="72"/>
      <c r="O777" s="72"/>
      <c r="P777" s="72"/>
      <c r="Q777" s="72"/>
      <c r="R777" s="72"/>
      <c r="S777" s="72"/>
      <c r="T777" s="72"/>
      <c r="U777" s="72"/>
      <c r="V777" s="72"/>
      <c r="W777" s="72"/>
      <c r="X777" s="72"/>
      <c r="Y777" s="72"/>
      <c r="Z777" s="72"/>
    </row>
    <row r="778" spans="1:26" ht="13">
      <c r="A778" s="72"/>
      <c r="B778" s="100"/>
      <c r="C778" s="72"/>
      <c r="D778" s="72"/>
      <c r="E778" s="72"/>
      <c r="F778" s="72"/>
      <c r="G778" s="72"/>
      <c r="H778" s="72"/>
      <c r="I778" s="72"/>
      <c r="J778" s="72"/>
      <c r="K778" s="72"/>
      <c r="L778" s="72"/>
      <c r="M778" s="72"/>
      <c r="N778" s="72"/>
      <c r="O778" s="72"/>
      <c r="P778" s="72"/>
      <c r="Q778" s="72"/>
      <c r="R778" s="72"/>
      <c r="S778" s="72"/>
      <c r="T778" s="72"/>
      <c r="U778" s="72"/>
      <c r="V778" s="72"/>
      <c r="W778" s="72"/>
      <c r="X778" s="72"/>
      <c r="Y778" s="72"/>
      <c r="Z778" s="72"/>
    </row>
    <row r="779" spans="1:26" ht="13">
      <c r="A779" s="72"/>
      <c r="B779" s="100"/>
      <c r="C779" s="72"/>
      <c r="D779" s="72"/>
      <c r="E779" s="72"/>
      <c r="F779" s="72"/>
      <c r="G779" s="72"/>
      <c r="H779" s="72"/>
      <c r="I779" s="72"/>
      <c r="J779" s="72"/>
      <c r="K779" s="72"/>
      <c r="L779" s="72"/>
      <c r="M779" s="72"/>
      <c r="N779" s="72"/>
      <c r="O779" s="72"/>
      <c r="P779" s="72"/>
      <c r="Q779" s="72"/>
      <c r="R779" s="72"/>
      <c r="S779" s="72"/>
      <c r="T779" s="72"/>
      <c r="U779" s="72"/>
      <c r="V779" s="72"/>
      <c r="W779" s="72"/>
      <c r="X779" s="72"/>
      <c r="Y779" s="72"/>
      <c r="Z779" s="72"/>
    </row>
    <row r="780" spans="1:26" ht="13">
      <c r="A780" s="72"/>
      <c r="B780" s="100"/>
      <c r="C780" s="72"/>
      <c r="D780" s="72"/>
      <c r="E780" s="72"/>
      <c r="F780" s="72"/>
      <c r="G780" s="72"/>
      <c r="H780" s="72"/>
      <c r="I780" s="72"/>
      <c r="J780" s="72"/>
      <c r="K780" s="72"/>
      <c r="L780" s="72"/>
      <c r="M780" s="72"/>
      <c r="N780" s="72"/>
      <c r="O780" s="72"/>
      <c r="P780" s="72"/>
      <c r="Q780" s="72"/>
      <c r="R780" s="72"/>
      <c r="S780" s="72"/>
      <c r="T780" s="72"/>
      <c r="U780" s="72"/>
      <c r="V780" s="72"/>
      <c r="W780" s="72"/>
      <c r="X780" s="72"/>
      <c r="Y780" s="72"/>
      <c r="Z780" s="72"/>
    </row>
    <row r="781" spans="1:26" ht="13">
      <c r="A781" s="72"/>
      <c r="B781" s="100"/>
      <c r="C781" s="72"/>
      <c r="D781" s="72"/>
      <c r="E781" s="72"/>
      <c r="F781" s="72"/>
      <c r="G781" s="72"/>
      <c r="H781" s="72"/>
      <c r="I781" s="72"/>
      <c r="J781" s="72"/>
      <c r="K781" s="72"/>
      <c r="L781" s="72"/>
      <c r="M781" s="72"/>
      <c r="N781" s="72"/>
      <c r="O781" s="72"/>
      <c r="P781" s="72"/>
      <c r="Q781" s="72"/>
      <c r="R781" s="72"/>
      <c r="S781" s="72"/>
      <c r="T781" s="72"/>
      <c r="U781" s="72"/>
      <c r="V781" s="72"/>
      <c r="W781" s="72"/>
      <c r="X781" s="72"/>
      <c r="Y781" s="72"/>
      <c r="Z781" s="72"/>
    </row>
    <row r="782" spans="1:26" ht="13">
      <c r="A782" s="72"/>
      <c r="B782" s="100"/>
      <c r="C782" s="72"/>
      <c r="D782" s="72"/>
      <c r="E782" s="72"/>
      <c r="F782" s="72"/>
      <c r="G782" s="72"/>
      <c r="H782" s="72"/>
      <c r="I782" s="72"/>
      <c r="J782" s="72"/>
      <c r="K782" s="72"/>
      <c r="L782" s="72"/>
      <c r="M782" s="72"/>
      <c r="N782" s="72"/>
      <c r="O782" s="72"/>
      <c r="P782" s="72"/>
      <c r="Q782" s="72"/>
      <c r="R782" s="72"/>
      <c r="S782" s="72"/>
      <c r="T782" s="72"/>
      <c r="U782" s="72"/>
      <c r="V782" s="72"/>
      <c r="W782" s="72"/>
      <c r="X782" s="72"/>
      <c r="Y782" s="72"/>
      <c r="Z782" s="72"/>
    </row>
    <row r="783" spans="1:26" ht="13">
      <c r="A783" s="72"/>
      <c r="B783" s="100"/>
      <c r="C783" s="72"/>
      <c r="D783" s="72"/>
      <c r="E783" s="72"/>
      <c r="F783" s="72"/>
      <c r="G783" s="72"/>
      <c r="H783" s="72"/>
      <c r="I783" s="72"/>
      <c r="J783" s="72"/>
      <c r="K783" s="72"/>
      <c r="L783" s="72"/>
      <c r="M783" s="72"/>
      <c r="N783" s="72"/>
      <c r="O783" s="72"/>
      <c r="P783" s="72"/>
      <c r="Q783" s="72"/>
      <c r="R783" s="72"/>
      <c r="S783" s="72"/>
      <c r="T783" s="72"/>
      <c r="U783" s="72"/>
      <c r="V783" s="72"/>
      <c r="W783" s="72"/>
      <c r="X783" s="72"/>
      <c r="Y783" s="72"/>
      <c r="Z783" s="72"/>
    </row>
    <row r="784" spans="1:26" ht="13">
      <c r="A784" s="72"/>
      <c r="B784" s="100"/>
      <c r="C784" s="72"/>
      <c r="D784" s="72"/>
      <c r="E784" s="72"/>
      <c r="F784" s="72"/>
      <c r="G784" s="72"/>
      <c r="H784" s="72"/>
      <c r="I784" s="72"/>
      <c r="J784" s="72"/>
      <c r="K784" s="72"/>
      <c r="L784" s="72"/>
      <c r="M784" s="72"/>
      <c r="N784" s="72"/>
      <c r="O784" s="72"/>
      <c r="P784" s="72"/>
      <c r="Q784" s="72"/>
      <c r="R784" s="72"/>
      <c r="S784" s="72"/>
      <c r="T784" s="72"/>
      <c r="U784" s="72"/>
      <c r="V784" s="72"/>
      <c r="W784" s="72"/>
      <c r="X784" s="72"/>
      <c r="Y784" s="72"/>
      <c r="Z784" s="72"/>
    </row>
    <row r="785" spans="1:26" ht="13">
      <c r="A785" s="72"/>
      <c r="B785" s="100"/>
      <c r="C785" s="72"/>
      <c r="D785" s="72"/>
      <c r="E785" s="72"/>
      <c r="F785" s="72"/>
      <c r="G785" s="72"/>
      <c r="H785" s="72"/>
      <c r="I785" s="72"/>
      <c r="J785" s="72"/>
      <c r="K785" s="72"/>
      <c r="L785" s="72"/>
      <c r="M785" s="72"/>
      <c r="N785" s="72"/>
      <c r="O785" s="72"/>
      <c r="P785" s="72"/>
      <c r="Q785" s="72"/>
      <c r="R785" s="72"/>
      <c r="S785" s="72"/>
      <c r="T785" s="72"/>
      <c r="U785" s="72"/>
      <c r="V785" s="72"/>
      <c r="W785" s="72"/>
      <c r="X785" s="72"/>
      <c r="Y785" s="72"/>
      <c r="Z785" s="72"/>
    </row>
    <row r="786" spans="1:26" ht="13">
      <c r="A786" s="72"/>
      <c r="B786" s="100"/>
      <c r="C786" s="72"/>
      <c r="D786" s="72"/>
      <c r="E786" s="72"/>
      <c r="F786" s="72"/>
      <c r="G786" s="72"/>
      <c r="H786" s="72"/>
      <c r="I786" s="72"/>
      <c r="J786" s="72"/>
      <c r="K786" s="72"/>
      <c r="L786" s="72"/>
      <c r="M786" s="72"/>
      <c r="N786" s="72"/>
      <c r="O786" s="72"/>
      <c r="P786" s="72"/>
      <c r="Q786" s="72"/>
      <c r="R786" s="72"/>
      <c r="S786" s="72"/>
      <c r="T786" s="72"/>
      <c r="U786" s="72"/>
      <c r="V786" s="72"/>
      <c r="W786" s="72"/>
      <c r="X786" s="72"/>
      <c r="Y786" s="72"/>
      <c r="Z786" s="72"/>
    </row>
    <row r="787" spans="1:26" ht="13">
      <c r="A787" s="72"/>
      <c r="B787" s="100"/>
      <c r="C787" s="72"/>
      <c r="D787" s="72"/>
      <c r="E787" s="72"/>
      <c r="F787" s="72"/>
      <c r="G787" s="72"/>
      <c r="H787" s="72"/>
      <c r="I787" s="72"/>
      <c r="J787" s="72"/>
      <c r="K787" s="72"/>
      <c r="L787" s="72"/>
      <c r="M787" s="72"/>
      <c r="N787" s="72"/>
      <c r="O787" s="72"/>
      <c r="P787" s="72"/>
      <c r="Q787" s="72"/>
      <c r="R787" s="72"/>
      <c r="S787" s="72"/>
      <c r="T787" s="72"/>
      <c r="U787" s="72"/>
      <c r="V787" s="72"/>
      <c r="W787" s="72"/>
      <c r="X787" s="72"/>
      <c r="Y787" s="72"/>
      <c r="Z787" s="72"/>
    </row>
    <row r="788" spans="1:26" ht="13">
      <c r="A788" s="72"/>
      <c r="B788" s="100"/>
      <c r="C788" s="72"/>
      <c r="D788" s="72"/>
      <c r="E788" s="72"/>
      <c r="F788" s="72"/>
      <c r="G788" s="72"/>
      <c r="H788" s="72"/>
      <c r="I788" s="72"/>
      <c r="J788" s="72"/>
      <c r="K788" s="72"/>
      <c r="L788" s="72"/>
      <c r="M788" s="72"/>
      <c r="N788" s="72"/>
      <c r="O788" s="72"/>
      <c r="P788" s="72"/>
      <c r="Q788" s="72"/>
      <c r="R788" s="72"/>
      <c r="S788" s="72"/>
      <c r="T788" s="72"/>
      <c r="U788" s="72"/>
      <c r="V788" s="72"/>
      <c r="W788" s="72"/>
      <c r="X788" s="72"/>
      <c r="Y788" s="72"/>
      <c r="Z788" s="72"/>
    </row>
    <row r="789" spans="1:26" ht="13">
      <c r="A789" s="72"/>
      <c r="B789" s="100"/>
      <c r="C789" s="72"/>
      <c r="D789" s="72"/>
      <c r="E789" s="72"/>
      <c r="F789" s="72"/>
      <c r="G789" s="72"/>
      <c r="H789" s="72"/>
      <c r="I789" s="72"/>
      <c r="J789" s="72"/>
      <c r="K789" s="72"/>
      <c r="L789" s="72"/>
      <c r="M789" s="72"/>
      <c r="N789" s="72"/>
      <c r="O789" s="72"/>
      <c r="P789" s="72"/>
      <c r="Q789" s="72"/>
      <c r="R789" s="72"/>
      <c r="S789" s="72"/>
      <c r="T789" s="72"/>
      <c r="U789" s="72"/>
      <c r="V789" s="72"/>
      <c r="W789" s="72"/>
      <c r="X789" s="72"/>
      <c r="Y789" s="72"/>
      <c r="Z789" s="72"/>
    </row>
    <row r="790" spans="1:26" ht="13">
      <c r="A790" s="72"/>
      <c r="B790" s="100"/>
      <c r="C790" s="72"/>
      <c r="D790" s="72"/>
      <c r="E790" s="72"/>
      <c r="F790" s="72"/>
      <c r="G790" s="72"/>
      <c r="H790" s="72"/>
      <c r="I790" s="72"/>
      <c r="J790" s="72"/>
      <c r="K790" s="72"/>
      <c r="L790" s="72"/>
      <c r="M790" s="72"/>
      <c r="N790" s="72"/>
      <c r="O790" s="72"/>
      <c r="P790" s="72"/>
      <c r="Q790" s="72"/>
      <c r="R790" s="72"/>
      <c r="S790" s="72"/>
      <c r="T790" s="72"/>
      <c r="U790" s="72"/>
      <c r="V790" s="72"/>
      <c r="W790" s="72"/>
      <c r="X790" s="72"/>
      <c r="Y790" s="72"/>
      <c r="Z790" s="72"/>
    </row>
    <row r="791" spans="1:26" ht="13">
      <c r="A791" s="72"/>
      <c r="B791" s="100"/>
      <c r="C791" s="72"/>
      <c r="D791" s="72"/>
      <c r="E791" s="72"/>
      <c r="F791" s="72"/>
      <c r="G791" s="72"/>
      <c r="H791" s="72"/>
      <c r="I791" s="72"/>
      <c r="J791" s="72"/>
      <c r="K791" s="72"/>
      <c r="L791" s="72"/>
      <c r="M791" s="72"/>
      <c r="N791" s="72"/>
      <c r="O791" s="72"/>
      <c r="P791" s="72"/>
      <c r="Q791" s="72"/>
      <c r="R791" s="72"/>
      <c r="S791" s="72"/>
      <c r="T791" s="72"/>
      <c r="U791" s="72"/>
      <c r="V791" s="72"/>
      <c r="W791" s="72"/>
      <c r="X791" s="72"/>
      <c r="Y791" s="72"/>
      <c r="Z791" s="72"/>
    </row>
    <row r="792" spans="1:26" ht="13">
      <c r="A792" s="72"/>
      <c r="B792" s="100"/>
      <c r="C792" s="72"/>
      <c r="D792" s="72"/>
      <c r="E792" s="72"/>
      <c r="F792" s="72"/>
      <c r="G792" s="72"/>
      <c r="H792" s="72"/>
      <c r="I792" s="72"/>
      <c r="J792" s="72"/>
      <c r="K792" s="72"/>
      <c r="L792" s="72"/>
      <c r="M792" s="72"/>
      <c r="N792" s="72"/>
      <c r="O792" s="72"/>
      <c r="P792" s="72"/>
      <c r="Q792" s="72"/>
      <c r="R792" s="72"/>
      <c r="S792" s="72"/>
      <c r="T792" s="72"/>
      <c r="U792" s="72"/>
      <c r="V792" s="72"/>
      <c r="W792" s="72"/>
      <c r="X792" s="72"/>
      <c r="Y792" s="72"/>
      <c r="Z792" s="72"/>
    </row>
    <row r="793" spans="1:26" ht="13">
      <c r="A793" s="72"/>
      <c r="B793" s="100"/>
      <c r="C793" s="72"/>
      <c r="D793" s="72"/>
      <c r="E793" s="72"/>
      <c r="F793" s="72"/>
      <c r="G793" s="72"/>
      <c r="H793" s="72"/>
      <c r="I793" s="72"/>
      <c r="J793" s="72"/>
      <c r="K793" s="72"/>
      <c r="L793" s="72"/>
      <c r="M793" s="72"/>
      <c r="N793" s="72"/>
      <c r="O793" s="72"/>
      <c r="P793" s="72"/>
      <c r="Q793" s="72"/>
      <c r="R793" s="72"/>
      <c r="S793" s="72"/>
      <c r="T793" s="72"/>
      <c r="U793" s="72"/>
      <c r="V793" s="72"/>
      <c r="W793" s="72"/>
      <c r="X793" s="72"/>
      <c r="Y793" s="72"/>
      <c r="Z793" s="72"/>
    </row>
    <row r="794" spans="1:26" ht="13">
      <c r="A794" s="72"/>
      <c r="B794" s="100"/>
      <c r="C794" s="72"/>
      <c r="D794" s="72"/>
      <c r="E794" s="72"/>
      <c r="F794" s="72"/>
      <c r="G794" s="72"/>
      <c r="H794" s="72"/>
      <c r="I794" s="72"/>
      <c r="J794" s="72"/>
      <c r="K794" s="72"/>
      <c r="L794" s="72"/>
      <c r="M794" s="72"/>
      <c r="N794" s="72"/>
      <c r="O794" s="72"/>
      <c r="P794" s="72"/>
      <c r="Q794" s="72"/>
      <c r="R794" s="72"/>
      <c r="S794" s="72"/>
      <c r="T794" s="72"/>
      <c r="U794" s="72"/>
      <c r="V794" s="72"/>
      <c r="W794" s="72"/>
      <c r="X794" s="72"/>
      <c r="Y794" s="72"/>
      <c r="Z794" s="72"/>
    </row>
    <row r="795" spans="1:26" ht="13">
      <c r="A795" s="72"/>
      <c r="B795" s="100"/>
      <c r="C795" s="72"/>
      <c r="D795" s="72"/>
      <c r="E795" s="72"/>
      <c r="F795" s="72"/>
      <c r="G795" s="72"/>
      <c r="H795" s="72"/>
      <c r="I795" s="72"/>
      <c r="J795" s="72"/>
      <c r="K795" s="72"/>
      <c r="L795" s="72"/>
      <c r="M795" s="72"/>
      <c r="N795" s="72"/>
      <c r="O795" s="72"/>
      <c r="P795" s="72"/>
      <c r="Q795" s="72"/>
      <c r="R795" s="72"/>
      <c r="S795" s="72"/>
      <c r="T795" s="72"/>
      <c r="U795" s="72"/>
      <c r="V795" s="72"/>
      <c r="W795" s="72"/>
      <c r="X795" s="72"/>
      <c r="Y795" s="72"/>
      <c r="Z795" s="72"/>
    </row>
    <row r="796" spans="1:26" ht="13">
      <c r="A796" s="72"/>
      <c r="B796" s="100"/>
      <c r="C796" s="72"/>
      <c r="D796" s="72"/>
      <c r="E796" s="72"/>
      <c r="F796" s="72"/>
      <c r="G796" s="72"/>
      <c r="H796" s="72"/>
      <c r="I796" s="72"/>
      <c r="J796" s="72"/>
      <c r="K796" s="72"/>
      <c r="L796" s="72"/>
      <c r="M796" s="72"/>
      <c r="N796" s="72"/>
      <c r="O796" s="72"/>
      <c r="P796" s="72"/>
      <c r="Q796" s="72"/>
      <c r="R796" s="72"/>
      <c r="S796" s="72"/>
      <c r="T796" s="72"/>
      <c r="U796" s="72"/>
      <c r="V796" s="72"/>
      <c r="W796" s="72"/>
      <c r="X796" s="72"/>
      <c r="Y796" s="72"/>
      <c r="Z796" s="72"/>
    </row>
    <row r="797" spans="1:26" ht="13">
      <c r="A797" s="72"/>
      <c r="B797" s="100"/>
      <c r="C797" s="72"/>
      <c r="D797" s="72"/>
      <c r="E797" s="72"/>
      <c r="F797" s="72"/>
      <c r="G797" s="72"/>
      <c r="H797" s="72"/>
      <c r="I797" s="72"/>
      <c r="J797" s="72"/>
      <c r="K797" s="72"/>
      <c r="L797" s="72"/>
      <c r="M797" s="72"/>
      <c r="N797" s="72"/>
      <c r="O797" s="72"/>
      <c r="P797" s="72"/>
      <c r="Q797" s="72"/>
      <c r="R797" s="72"/>
      <c r="S797" s="72"/>
      <c r="T797" s="72"/>
      <c r="U797" s="72"/>
      <c r="V797" s="72"/>
      <c r="W797" s="72"/>
      <c r="X797" s="72"/>
      <c r="Y797" s="72"/>
      <c r="Z797" s="72"/>
    </row>
    <row r="798" spans="1:26" ht="13">
      <c r="A798" s="72"/>
      <c r="B798" s="100"/>
      <c r="C798" s="72"/>
      <c r="D798" s="72"/>
      <c r="E798" s="72"/>
      <c r="F798" s="72"/>
      <c r="G798" s="72"/>
      <c r="H798" s="72"/>
      <c r="I798" s="72"/>
      <c r="J798" s="72"/>
      <c r="K798" s="72"/>
      <c r="L798" s="72"/>
      <c r="M798" s="72"/>
      <c r="N798" s="72"/>
      <c r="O798" s="72"/>
      <c r="P798" s="72"/>
      <c r="Q798" s="72"/>
      <c r="R798" s="72"/>
      <c r="S798" s="72"/>
      <c r="T798" s="72"/>
      <c r="U798" s="72"/>
      <c r="V798" s="72"/>
      <c r="W798" s="72"/>
      <c r="X798" s="72"/>
      <c r="Y798" s="72"/>
      <c r="Z798" s="72"/>
    </row>
    <row r="799" spans="1:26" ht="13">
      <c r="A799" s="72"/>
      <c r="B799" s="100"/>
      <c r="C799" s="72"/>
      <c r="D799" s="72"/>
      <c r="E799" s="72"/>
      <c r="F799" s="72"/>
      <c r="G799" s="72"/>
      <c r="H799" s="72"/>
      <c r="I799" s="72"/>
      <c r="J799" s="72"/>
      <c r="K799" s="72"/>
      <c r="L799" s="72"/>
      <c r="M799" s="72"/>
      <c r="N799" s="72"/>
      <c r="O799" s="72"/>
      <c r="P799" s="72"/>
      <c r="Q799" s="72"/>
      <c r="R799" s="72"/>
      <c r="S799" s="72"/>
      <c r="T799" s="72"/>
      <c r="U799" s="72"/>
      <c r="V799" s="72"/>
      <c r="W799" s="72"/>
      <c r="X799" s="72"/>
      <c r="Y799" s="72"/>
      <c r="Z799" s="72"/>
    </row>
    <row r="800" spans="1:26" ht="13">
      <c r="A800" s="72"/>
      <c r="B800" s="100"/>
      <c r="C800" s="72"/>
      <c r="D800" s="72"/>
      <c r="E800" s="72"/>
      <c r="F800" s="72"/>
      <c r="G800" s="72"/>
      <c r="H800" s="72"/>
      <c r="I800" s="72"/>
      <c r="J800" s="72"/>
      <c r="K800" s="72"/>
      <c r="L800" s="72"/>
      <c r="M800" s="72"/>
      <c r="N800" s="72"/>
      <c r="O800" s="72"/>
      <c r="P800" s="72"/>
      <c r="Q800" s="72"/>
      <c r="R800" s="72"/>
      <c r="S800" s="72"/>
      <c r="T800" s="72"/>
      <c r="U800" s="72"/>
      <c r="V800" s="72"/>
      <c r="W800" s="72"/>
      <c r="X800" s="72"/>
      <c r="Y800" s="72"/>
      <c r="Z800" s="72"/>
    </row>
    <row r="801" spans="1:26" ht="13">
      <c r="A801" s="72"/>
      <c r="B801" s="100"/>
      <c r="C801" s="72"/>
      <c r="D801" s="72"/>
      <c r="E801" s="72"/>
      <c r="F801" s="72"/>
      <c r="G801" s="72"/>
      <c r="H801" s="72"/>
      <c r="I801" s="72"/>
      <c r="J801" s="72"/>
      <c r="K801" s="72"/>
      <c r="L801" s="72"/>
      <c r="M801" s="72"/>
      <c r="N801" s="72"/>
      <c r="O801" s="72"/>
      <c r="P801" s="72"/>
      <c r="Q801" s="72"/>
      <c r="R801" s="72"/>
      <c r="S801" s="72"/>
      <c r="T801" s="72"/>
      <c r="U801" s="72"/>
      <c r="V801" s="72"/>
      <c r="W801" s="72"/>
      <c r="X801" s="72"/>
      <c r="Y801" s="72"/>
      <c r="Z801" s="72"/>
    </row>
    <row r="802" spans="1:26" ht="13">
      <c r="A802" s="72"/>
      <c r="B802" s="100"/>
      <c r="C802" s="72"/>
      <c r="D802" s="72"/>
      <c r="E802" s="72"/>
      <c r="F802" s="72"/>
      <c r="G802" s="72"/>
      <c r="H802" s="72"/>
      <c r="I802" s="72"/>
      <c r="J802" s="72"/>
      <c r="K802" s="72"/>
      <c r="L802" s="72"/>
      <c r="M802" s="72"/>
      <c r="N802" s="72"/>
      <c r="O802" s="72"/>
      <c r="P802" s="72"/>
      <c r="Q802" s="72"/>
      <c r="R802" s="72"/>
      <c r="S802" s="72"/>
      <c r="T802" s="72"/>
      <c r="U802" s="72"/>
      <c r="V802" s="72"/>
      <c r="W802" s="72"/>
      <c r="X802" s="72"/>
      <c r="Y802" s="72"/>
      <c r="Z802" s="72"/>
    </row>
    <row r="803" spans="1:26" ht="13">
      <c r="A803" s="72"/>
      <c r="B803" s="100"/>
      <c r="C803" s="72"/>
      <c r="D803" s="72"/>
      <c r="E803" s="72"/>
      <c r="F803" s="72"/>
      <c r="G803" s="72"/>
      <c r="H803" s="72"/>
      <c r="I803" s="72"/>
      <c r="J803" s="72"/>
      <c r="K803" s="72"/>
      <c r="L803" s="72"/>
      <c r="M803" s="72"/>
      <c r="N803" s="72"/>
      <c r="O803" s="72"/>
      <c r="P803" s="72"/>
      <c r="Q803" s="72"/>
      <c r="R803" s="72"/>
      <c r="S803" s="72"/>
      <c r="T803" s="72"/>
      <c r="U803" s="72"/>
      <c r="V803" s="72"/>
      <c r="W803" s="72"/>
      <c r="X803" s="72"/>
      <c r="Y803" s="72"/>
      <c r="Z803" s="72"/>
    </row>
    <row r="804" spans="1:26" ht="13">
      <c r="A804" s="72"/>
      <c r="B804" s="100"/>
      <c r="C804" s="72"/>
      <c r="D804" s="72"/>
      <c r="E804" s="72"/>
      <c r="F804" s="72"/>
      <c r="G804" s="72"/>
      <c r="H804" s="72"/>
      <c r="I804" s="72"/>
      <c r="J804" s="72"/>
      <c r="K804" s="72"/>
      <c r="L804" s="72"/>
      <c r="M804" s="72"/>
      <c r="N804" s="72"/>
      <c r="O804" s="72"/>
      <c r="P804" s="72"/>
      <c r="Q804" s="72"/>
      <c r="R804" s="72"/>
      <c r="S804" s="72"/>
      <c r="T804" s="72"/>
      <c r="U804" s="72"/>
      <c r="V804" s="72"/>
      <c r="W804" s="72"/>
      <c r="X804" s="72"/>
      <c r="Y804" s="72"/>
      <c r="Z804" s="72"/>
    </row>
    <row r="805" spans="1:26" ht="13">
      <c r="A805" s="72"/>
      <c r="B805" s="100"/>
      <c r="C805" s="72"/>
      <c r="D805" s="72"/>
      <c r="E805" s="72"/>
      <c r="F805" s="72"/>
      <c r="G805" s="72"/>
      <c r="H805" s="72"/>
      <c r="I805" s="72"/>
      <c r="J805" s="72"/>
      <c r="K805" s="72"/>
      <c r="L805" s="72"/>
      <c r="M805" s="72"/>
      <c r="N805" s="72"/>
      <c r="O805" s="72"/>
      <c r="P805" s="72"/>
      <c r="Q805" s="72"/>
      <c r="R805" s="72"/>
      <c r="S805" s="72"/>
      <c r="T805" s="72"/>
      <c r="U805" s="72"/>
      <c r="V805" s="72"/>
      <c r="W805" s="72"/>
      <c r="X805" s="72"/>
      <c r="Y805" s="72"/>
      <c r="Z805" s="72"/>
    </row>
    <row r="806" spans="1:26" ht="13">
      <c r="A806" s="72"/>
      <c r="B806" s="100"/>
      <c r="C806" s="72"/>
      <c r="D806" s="72"/>
      <c r="E806" s="72"/>
      <c r="F806" s="72"/>
      <c r="G806" s="72"/>
      <c r="H806" s="72"/>
      <c r="I806" s="72"/>
      <c r="J806" s="72"/>
      <c r="K806" s="72"/>
      <c r="L806" s="72"/>
      <c r="M806" s="72"/>
      <c r="N806" s="72"/>
      <c r="O806" s="72"/>
      <c r="P806" s="72"/>
      <c r="Q806" s="72"/>
      <c r="R806" s="72"/>
      <c r="S806" s="72"/>
      <c r="T806" s="72"/>
      <c r="U806" s="72"/>
      <c r="V806" s="72"/>
      <c r="W806" s="72"/>
      <c r="X806" s="72"/>
      <c r="Y806" s="72"/>
      <c r="Z806" s="72"/>
    </row>
    <row r="807" spans="1:26" ht="13">
      <c r="A807" s="72"/>
      <c r="B807" s="100"/>
      <c r="C807" s="72"/>
      <c r="D807" s="72"/>
      <c r="E807" s="72"/>
      <c r="F807" s="72"/>
      <c r="G807" s="72"/>
      <c r="H807" s="72"/>
      <c r="I807" s="72"/>
      <c r="J807" s="72"/>
      <c r="K807" s="72"/>
      <c r="L807" s="72"/>
      <c r="M807" s="72"/>
      <c r="N807" s="72"/>
      <c r="O807" s="72"/>
      <c r="P807" s="72"/>
      <c r="Q807" s="72"/>
      <c r="R807" s="72"/>
      <c r="S807" s="72"/>
      <c r="T807" s="72"/>
      <c r="U807" s="72"/>
      <c r="V807" s="72"/>
      <c r="W807" s="72"/>
      <c r="X807" s="72"/>
      <c r="Y807" s="72"/>
      <c r="Z807" s="72"/>
    </row>
    <row r="808" spans="1:26" ht="13">
      <c r="A808" s="72"/>
      <c r="B808" s="100"/>
      <c r="C808" s="72"/>
      <c r="D808" s="72"/>
      <c r="E808" s="72"/>
      <c r="F808" s="72"/>
      <c r="G808" s="72"/>
      <c r="H808" s="72"/>
      <c r="I808" s="72"/>
      <c r="J808" s="72"/>
      <c r="K808" s="72"/>
      <c r="L808" s="72"/>
      <c r="M808" s="72"/>
      <c r="N808" s="72"/>
      <c r="O808" s="72"/>
      <c r="P808" s="72"/>
      <c r="Q808" s="72"/>
      <c r="R808" s="72"/>
      <c r="S808" s="72"/>
      <c r="T808" s="72"/>
      <c r="U808" s="72"/>
      <c r="V808" s="72"/>
      <c r="W808" s="72"/>
      <c r="X808" s="72"/>
      <c r="Y808" s="72"/>
      <c r="Z808" s="72"/>
    </row>
    <row r="809" spans="1:26" ht="13">
      <c r="A809" s="72"/>
      <c r="B809" s="100"/>
      <c r="C809" s="72"/>
      <c r="D809" s="72"/>
      <c r="E809" s="72"/>
      <c r="F809" s="72"/>
      <c r="G809" s="72"/>
      <c r="H809" s="72"/>
      <c r="I809" s="72"/>
      <c r="J809" s="72"/>
      <c r="K809" s="72"/>
      <c r="L809" s="72"/>
      <c r="M809" s="72"/>
      <c r="N809" s="72"/>
      <c r="O809" s="72"/>
      <c r="P809" s="72"/>
      <c r="Q809" s="72"/>
      <c r="R809" s="72"/>
      <c r="S809" s="72"/>
      <c r="T809" s="72"/>
      <c r="U809" s="72"/>
      <c r="V809" s="72"/>
      <c r="W809" s="72"/>
      <c r="X809" s="72"/>
      <c r="Y809" s="72"/>
      <c r="Z809" s="72"/>
    </row>
    <row r="810" spans="1:26" ht="13">
      <c r="A810" s="72"/>
      <c r="B810" s="100"/>
      <c r="C810" s="72"/>
      <c r="D810" s="72"/>
      <c r="E810" s="72"/>
      <c r="F810" s="72"/>
      <c r="G810" s="72"/>
      <c r="H810" s="72"/>
      <c r="I810" s="72"/>
      <c r="J810" s="72"/>
      <c r="K810" s="72"/>
      <c r="L810" s="72"/>
      <c r="M810" s="72"/>
      <c r="N810" s="72"/>
      <c r="O810" s="72"/>
      <c r="P810" s="72"/>
      <c r="Q810" s="72"/>
      <c r="R810" s="72"/>
      <c r="S810" s="72"/>
      <c r="T810" s="72"/>
      <c r="U810" s="72"/>
      <c r="V810" s="72"/>
      <c r="W810" s="72"/>
      <c r="X810" s="72"/>
      <c r="Y810" s="72"/>
      <c r="Z810" s="72"/>
    </row>
    <row r="811" spans="1:26" ht="13">
      <c r="A811" s="72"/>
      <c r="B811" s="100"/>
      <c r="C811" s="72"/>
      <c r="D811" s="72"/>
      <c r="E811" s="72"/>
      <c r="F811" s="72"/>
      <c r="G811" s="72"/>
      <c r="H811" s="72"/>
      <c r="I811" s="72"/>
      <c r="J811" s="72"/>
      <c r="K811" s="72"/>
      <c r="L811" s="72"/>
      <c r="M811" s="72"/>
      <c r="N811" s="72"/>
      <c r="O811" s="72"/>
      <c r="P811" s="72"/>
      <c r="Q811" s="72"/>
      <c r="R811" s="72"/>
      <c r="S811" s="72"/>
      <c r="T811" s="72"/>
      <c r="U811" s="72"/>
      <c r="V811" s="72"/>
      <c r="W811" s="72"/>
      <c r="X811" s="72"/>
      <c r="Y811" s="72"/>
      <c r="Z811" s="72"/>
    </row>
    <row r="812" spans="1:26" ht="13">
      <c r="A812" s="72"/>
      <c r="B812" s="100"/>
      <c r="C812" s="72"/>
      <c r="D812" s="72"/>
      <c r="E812" s="72"/>
      <c r="F812" s="72"/>
      <c r="G812" s="72"/>
      <c r="H812" s="72"/>
      <c r="I812" s="72"/>
      <c r="J812" s="72"/>
      <c r="K812" s="72"/>
      <c r="L812" s="72"/>
      <c r="M812" s="72"/>
      <c r="N812" s="72"/>
      <c r="O812" s="72"/>
      <c r="P812" s="72"/>
      <c r="Q812" s="72"/>
      <c r="R812" s="72"/>
      <c r="S812" s="72"/>
      <c r="T812" s="72"/>
      <c r="U812" s="72"/>
      <c r="V812" s="72"/>
      <c r="W812" s="72"/>
      <c r="X812" s="72"/>
      <c r="Y812" s="72"/>
      <c r="Z812" s="72"/>
    </row>
    <row r="813" spans="1:26" ht="13">
      <c r="A813" s="72"/>
      <c r="B813" s="100"/>
      <c r="C813" s="72"/>
      <c r="D813" s="72"/>
      <c r="E813" s="72"/>
      <c r="F813" s="72"/>
      <c r="G813" s="72"/>
      <c r="H813" s="72"/>
      <c r="I813" s="72"/>
      <c r="J813" s="72"/>
      <c r="K813" s="72"/>
      <c r="L813" s="72"/>
      <c r="M813" s="72"/>
      <c r="N813" s="72"/>
      <c r="O813" s="72"/>
      <c r="P813" s="72"/>
      <c r="Q813" s="72"/>
      <c r="R813" s="72"/>
      <c r="S813" s="72"/>
      <c r="T813" s="72"/>
      <c r="U813" s="72"/>
      <c r="V813" s="72"/>
      <c r="W813" s="72"/>
      <c r="X813" s="72"/>
      <c r="Y813" s="72"/>
      <c r="Z813" s="72"/>
    </row>
    <row r="814" spans="1:26" ht="13">
      <c r="A814" s="72"/>
      <c r="B814" s="100"/>
      <c r="C814" s="72"/>
      <c r="D814" s="72"/>
      <c r="E814" s="72"/>
      <c r="F814" s="72"/>
      <c r="G814" s="72"/>
      <c r="H814" s="72"/>
      <c r="I814" s="72"/>
      <c r="J814" s="72"/>
      <c r="K814" s="72"/>
      <c r="L814" s="72"/>
      <c r="M814" s="72"/>
      <c r="N814" s="72"/>
      <c r="O814" s="72"/>
      <c r="P814" s="72"/>
      <c r="Q814" s="72"/>
      <c r="R814" s="72"/>
      <c r="S814" s="72"/>
      <c r="T814" s="72"/>
      <c r="U814" s="72"/>
      <c r="V814" s="72"/>
      <c r="W814" s="72"/>
      <c r="X814" s="72"/>
      <c r="Y814" s="72"/>
      <c r="Z814" s="72"/>
    </row>
    <row r="815" spans="1:26" ht="13">
      <c r="A815" s="72"/>
      <c r="B815" s="100"/>
      <c r="C815" s="72"/>
      <c r="D815" s="72"/>
      <c r="E815" s="72"/>
      <c r="F815" s="72"/>
      <c r="G815" s="72"/>
      <c r="H815" s="72"/>
      <c r="I815" s="72"/>
      <c r="J815" s="72"/>
      <c r="K815" s="72"/>
      <c r="L815" s="72"/>
      <c r="M815" s="72"/>
      <c r="N815" s="72"/>
      <c r="O815" s="72"/>
      <c r="P815" s="72"/>
      <c r="Q815" s="72"/>
      <c r="R815" s="72"/>
      <c r="S815" s="72"/>
      <c r="T815" s="72"/>
      <c r="U815" s="72"/>
      <c r="V815" s="72"/>
      <c r="W815" s="72"/>
      <c r="X815" s="72"/>
      <c r="Y815" s="72"/>
      <c r="Z815" s="72"/>
    </row>
    <row r="816" spans="1:26" ht="13">
      <c r="A816" s="72"/>
      <c r="B816" s="100"/>
      <c r="C816" s="72"/>
      <c r="D816" s="72"/>
      <c r="E816" s="72"/>
      <c r="F816" s="72"/>
      <c r="G816" s="72"/>
      <c r="H816" s="72"/>
      <c r="I816" s="72"/>
      <c r="J816" s="72"/>
      <c r="K816" s="72"/>
      <c r="L816" s="72"/>
      <c r="M816" s="72"/>
      <c r="N816" s="72"/>
      <c r="O816" s="72"/>
      <c r="P816" s="72"/>
      <c r="Q816" s="72"/>
      <c r="R816" s="72"/>
      <c r="S816" s="72"/>
      <c r="T816" s="72"/>
      <c r="U816" s="72"/>
      <c r="V816" s="72"/>
      <c r="W816" s="72"/>
      <c r="X816" s="72"/>
      <c r="Y816" s="72"/>
      <c r="Z816" s="72"/>
    </row>
    <row r="817" spans="1:26" ht="13">
      <c r="A817" s="72"/>
      <c r="B817" s="100"/>
      <c r="C817" s="72"/>
      <c r="D817" s="72"/>
      <c r="E817" s="72"/>
      <c r="F817" s="72"/>
      <c r="G817" s="72"/>
      <c r="H817" s="72"/>
      <c r="I817" s="72"/>
      <c r="J817" s="72"/>
      <c r="K817" s="72"/>
      <c r="L817" s="72"/>
      <c r="M817" s="72"/>
      <c r="N817" s="72"/>
      <c r="O817" s="72"/>
      <c r="P817" s="72"/>
      <c r="Q817" s="72"/>
      <c r="R817" s="72"/>
      <c r="S817" s="72"/>
      <c r="T817" s="72"/>
      <c r="U817" s="72"/>
      <c r="V817" s="72"/>
      <c r="W817" s="72"/>
      <c r="X817" s="72"/>
      <c r="Y817" s="72"/>
      <c r="Z817" s="72"/>
    </row>
    <row r="818" spans="1:26" ht="13">
      <c r="A818" s="72"/>
      <c r="B818" s="100"/>
      <c r="C818" s="72"/>
      <c r="D818" s="72"/>
      <c r="E818" s="72"/>
      <c r="F818" s="72"/>
      <c r="G818" s="72"/>
      <c r="H818" s="72"/>
      <c r="I818" s="72"/>
      <c r="J818" s="72"/>
      <c r="K818" s="72"/>
      <c r="L818" s="72"/>
      <c r="M818" s="72"/>
      <c r="N818" s="72"/>
      <c r="O818" s="72"/>
      <c r="P818" s="72"/>
      <c r="Q818" s="72"/>
      <c r="R818" s="72"/>
      <c r="S818" s="72"/>
      <c r="T818" s="72"/>
      <c r="U818" s="72"/>
      <c r="V818" s="72"/>
      <c r="W818" s="72"/>
      <c r="X818" s="72"/>
      <c r="Y818" s="72"/>
      <c r="Z818" s="72"/>
    </row>
    <row r="819" spans="1:26" ht="13">
      <c r="A819" s="72"/>
      <c r="B819" s="100"/>
      <c r="C819" s="72"/>
      <c r="D819" s="72"/>
      <c r="E819" s="72"/>
      <c r="F819" s="72"/>
      <c r="G819" s="72"/>
      <c r="H819" s="72"/>
      <c r="I819" s="72"/>
      <c r="J819" s="72"/>
      <c r="K819" s="72"/>
      <c r="L819" s="72"/>
      <c r="M819" s="72"/>
      <c r="N819" s="72"/>
      <c r="O819" s="72"/>
      <c r="P819" s="72"/>
      <c r="Q819" s="72"/>
      <c r="R819" s="72"/>
      <c r="S819" s="72"/>
      <c r="T819" s="72"/>
      <c r="U819" s="72"/>
      <c r="V819" s="72"/>
      <c r="W819" s="72"/>
      <c r="X819" s="72"/>
      <c r="Y819" s="72"/>
      <c r="Z819" s="72"/>
    </row>
    <row r="820" spans="1:26" ht="13">
      <c r="A820" s="72"/>
      <c r="B820" s="100"/>
      <c r="C820" s="72"/>
      <c r="D820" s="72"/>
      <c r="E820" s="72"/>
      <c r="F820" s="72"/>
      <c r="G820" s="72"/>
      <c r="H820" s="72"/>
      <c r="I820" s="72"/>
      <c r="J820" s="72"/>
      <c r="K820" s="72"/>
      <c r="L820" s="72"/>
      <c r="M820" s="72"/>
      <c r="N820" s="72"/>
      <c r="O820" s="72"/>
      <c r="P820" s="72"/>
      <c r="Q820" s="72"/>
      <c r="R820" s="72"/>
      <c r="S820" s="72"/>
      <c r="T820" s="72"/>
      <c r="U820" s="72"/>
      <c r="V820" s="72"/>
      <c r="W820" s="72"/>
      <c r="X820" s="72"/>
      <c r="Y820" s="72"/>
      <c r="Z820" s="72"/>
    </row>
    <row r="821" spans="1:26" ht="13">
      <c r="A821" s="72"/>
      <c r="B821" s="100"/>
      <c r="C821" s="72"/>
      <c r="D821" s="72"/>
      <c r="E821" s="72"/>
      <c r="F821" s="72"/>
      <c r="G821" s="72"/>
      <c r="H821" s="72"/>
      <c r="I821" s="72"/>
      <c r="J821" s="72"/>
      <c r="K821" s="72"/>
      <c r="L821" s="72"/>
      <c r="M821" s="72"/>
      <c r="N821" s="72"/>
      <c r="O821" s="72"/>
      <c r="P821" s="72"/>
      <c r="Q821" s="72"/>
      <c r="R821" s="72"/>
      <c r="S821" s="72"/>
      <c r="T821" s="72"/>
      <c r="U821" s="72"/>
      <c r="V821" s="72"/>
      <c r="W821" s="72"/>
      <c r="X821" s="72"/>
      <c r="Y821" s="72"/>
      <c r="Z821" s="72"/>
    </row>
    <row r="822" spans="1:26" ht="13">
      <c r="A822" s="72"/>
      <c r="B822" s="100"/>
      <c r="C822" s="72"/>
      <c r="D822" s="72"/>
      <c r="E822" s="72"/>
      <c r="F822" s="72"/>
      <c r="G822" s="72"/>
      <c r="H822" s="72"/>
      <c r="I822" s="72"/>
      <c r="J822" s="72"/>
      <c r="K822" s="72"/>
      <c r="L822" s="72"/>
      <c r="M822" s="72"/>
      <c r="N822" s="72"/>
      <c r="O822" s="72"/>
      <c r="P822" s="72"/>
      <c r="Q822" s="72"/>
      <c r="R822" s="72"/>
      <c r="S822" s="72"/>
      <c r="T822" s="72"/>
      <c r="U822" s="72"/>
      <c r="V822" s="72"/>
      <c r="W822" s="72"/>
      <c r="X822" s="72"/>
      <c r="Y822" s="72"/>
      <c r="Z822" s="72"/>
    </row>
    <row r="823" spans="1:26" ht="13">
      <c r="A823" s="72"/>
      <c r="B823" s="100"/>
      <c r="C823" s="72"/>
      <c r="D823" s="72"/>
      <c r="E823" s="72"/>
      <c r="F823" s="72"/>
      <c r="G823" s="72"/>
      <c r="H823" s="72"/>
      <c r="I823" s="72"/>
      <c r="J823" s="72"/>
      <c r="K823" s="72"/>
      <c r="L823" s="72"/>
      <c r="M823" s="72"/>
      <c r="N823" s="72"/>
      <c r="O823" s="72"/>
      <c r="P823" s="72"/>
      <c r="Q823" s="72"/>
      <c r="R823" s="72"/>
      <c r="S823" s="72"/>
      <c r="T823" s="72"/>
      <c r="U823" s="72"/>
      <c r="V823" s="72"/>
      <c r="W823" s="72"/>
      <c r="X823" s="72"/>
      <c r="Y823" s="72"/>
      <c r="Z823" s="72"/>
    </row>
    <row r="824" spans="1:26" ht="13">
      <c r="A824" s="72"/>
      <c r="B824" s="100"/>
      <c r="C824" s="72"/>
      <c r="D824" s="72"/>
      <c r="E824" s="72"/>
      <c r="F824" s="72"/>
      <c r="G824" s="72"/>
      <c r="H824" s="72"/>
      <c r="I824" s="72"/>
      <c r="J824" s="72"/>
      <c r="K824" s="72"/>
      <c r="L824" s="72"/>
      <c r="M824" s="72"/>
      <c r="N824" s="72"/>
      <c r="O824" s="72"/>
      <c r="P824" s="72"/>
      <c r="Q824" s="72"/>
      <c r="R824" s="72"/>
      <c r="S824" s="72"/>
      <c r="T824" s="72"/>
      <c r="U824" s="72"/>
      <c r="V824" s="72"/>
      <c r="W824" s="72"/>
      <c r="X824" s="72"/>
      <c r="Y824" s="72"/>
      <c r="Z824" s="72"/>
    </row>
    <row r="825" spans="1:26" ht="13">
      <c r="A825" s="72"/>
      <c r="B825" s="100"/>
      <c r="C825" s="72"/>
      <c r="D825" s="72"/>
      <c r="E825" s="72"/>
      <c r="F825" s="72"/>
      <c r="G825" s="72"/>
      <c r="H825" s="72"/>
      <c r="I825" s="72"/>
      <c r="J825" s="72"/>
      <c r="K825" s="72"/>
      <c r="L825" s="72"/>
      <c r="M825" s="72"/>
      <c r="N825" s="72"/>
      <c r="O825" s="72"/>
      <c r="P825" s="72"/>
      <c r="Q825" s="72"/>
      <c r="R825" s="72"/>
      <c r="S825" s="72"/>
      <c r="T825" s="72"/>
      <c r="U825" s="72"/>
      <c r="V825" s="72"/>
      <c r="W825" s="72"/>
      <c r="X825" s="72"/>
      <c r="Y825" s="72"/>
      <c r="Z825" s="72"/>
    </row>
    <row r="826" spans="1:26" ht="13">
      <c r="A826" s="72"/>
      <c r="B826" s="100"/>
      <c r="C826" s="72"/>
      <c r="D826" s="72"/>
      <c r="E826" s="72"/>
      <c r="F826" s="72"/>
      <c r="G826" s="72"/>
      <c r="H826" s="72"/>
      <c r="I826" s="72"/>
      <c r="J826" s="72"/>
      <c r="K826" s="72"/>
      <c r="L826" s="72"/>
      <c r="M826" s="72"/>
      <c r="N826" s="72"/>
      <c r="O826" s="72"/>
      <c r="P826" s="72"/>
      <c r="Q826" s="72"/>
      <c r="R826" s="72"/>
      <c r="S826" s="72"/>
      <c r="T826" s="72"/>
      <c r="U826" s="72"/>
      <c r="V826" s="72"/>
      <c r="W826" s="72"/>
      <c r="X826" s="72"/>
      <c r="Y826" s="72"/>
      <c r="Z826" s="72"/>
    </row>
    <row r="827" spans="1:26" ht="13">
      <c r="A827" s="72"/>
      <c r="B827" s="100"/>
      <c r="C827" s="72"/>
      <c r="D827" s="72"/>
      <c r="E827" s="72"/>
      <c r="F827" s="72"/>
      <c r="G827" s="72"/>
      <c r="H827" s="72"/>
      <c r="I827" s="72"/>
      <c r="J827" s="72"/>
      <c r="K827" s="72"/>
      <c r="L827" s="72"/>
      <c r="M827" s="72"/>
      <c r="N827" s="72"/>
      <c r="O827" s="72"/>
      <c r="P827" s="72"/>
      <c r="Q827" s="72"/>
      <c r="R827" s="72"/>
      <c r="S827" s="72"/>
      <c r="T827" s="72"/>
      <c r="U827" s="72"/>
      <c r="V827" s="72"/>
      <c r="W827" s="72"/>
      <c r="X827" s="72"/>
      <c r="Y827" s="72"/>
      <c r="Z827" s="72"/>
    </row>
    <row r="828" spans="1:26" ht="13">
      <c r="A828" s="72"/>
      <c r="B828" s="100"/>
      <c r="C828" s="72"/>
      <c r="D828" s="72"/>
      <c r="E828" s="72"/>
      <c r="F828" s="72"/>
      <c r="G828" s="72"/>
      <c r="H828" s="72"/>
      <c r="I828" s="72"/>
      <c r="J828" s="72"/>
      <c r="K828" s="72"/>
      <c r="L828" s="72"/>
      <c r="M828" s="72"/>
      <c r="N828" s="72"/>
      <c r="O828" s="72"/>
      <c r="P828" s="72"/>
      <c r="Q828" s="72"/>
      <c r="R828" s="72"/>
      <c r="S828" s="72"/>
      <c r="T828" s="72"/>
      <c r="U828" s="72"/>
      <c r="V828" s="72"/>
      <c r="W828" s="72"/>
      <c r="X828" s="72"/>
      <c r="Y828" s="72"/>
      <c r="Z828" s="72"/>
    </row>
    <row r="829" spans="1:26" ht="13">
      <c r="A829" s="72"/>
      <c r="B829" s="100"/>
      <c r="C829" s="72"/>
      <c r="D829" s="72"/>
      <c r="E829" s="72"/>
      <c r="F829" s="72"/>
      <c r="G829" s="72"/>
      <c r="H829" s="72"/>
      <c r="I829" s="72"/>
      <c r="J829" s="72"/>
      <c r="K829" s="72"/>
      <c r="L829" s="72"/>
      <c r="M829" s="72"/>
      <c r="N829" s="72"/>
      <c r="O829" s="72"/>
      <c r="P829" s="72"/>
      <c r="Q829" s="72"/>
      <c r="R829" s="72"/>
      <c r="S829" s="72"/>
      <c r="T829" s="72"/>
      <c r="U829" s="72"/>
      <c r="V829" s="72"/>
      <c r="W829" s="72"/>
      <c r="X829" s="72"/>
      <c r="Y829" s="72"/>
      <c r="Z829" s="72"/>
    </row>
    <row r="830" spans="1:26" ht="13">
      <c r="A830" s="72"/>
      <c r="B830" s="100"/>
      <c r="C830" s="72"/>
      <c r="D830" s="72"/>
      <c r="E830" s="72"/>
      <c r="F830" s="72"/>
      <c r="G830" s="72"/>
      <c r="H830" s="72"/>
      <c r="I830" s="72"/>
      <c r="J830" s="72"/>
      <c r="K830" s="72"/>
      <c r="L830" s="72"/>
      <c r="M830" s="72"/>
      <c r="N830" s="72"/>
      <c r="O830" s="72"/>
      <c r="P830" s="72"/>
      <c r="Q830" s="72"/>
      <c r="R830" s="72"/>
      <c r="S830" s="72"/>
      <c r="T830" s="72"/>
      <c r="U830" s="72"/>
      <c r="V830" s="72"/>
      <c r="W830" s="72"/>
      <c r="X830" s="72"/>
      <c r="Y830" s="72"/>
      <c r="Z830" s="72"/>
    </row>
    <row r="831" spans="1:26" ht="13">
      <c r="A831" s="72"/>
      <c r="B831" s="100"/>
      <c r="C831" s="72"/>
      <c r="D831" s="72"/>
      <c r="E831" s="72"/>
      <c r="F831" s="72"/>
      <c r="G831" s="72"/>
      <c r="H831" s="72"/>
      <c r="I831" s="72"/>
      <c r="J831" s="72"/>
      <c r="K831" s="72"/>
      <c r="L831" s="72"/>
      <c r="M831" s="72"/>
      <c r="N831" s="72"/>
      <c r="O831" s="72"/>
      <c r="P831" s="72"/>
      <c r="Q831" s="72"/>
      <c r="R831" s="72"/>
      <c r="S831" s="72"/>
      <c r="T831" s="72"/>
      <c r="U831" s="72"/>
      <c r="V831" s="72"/>
      <c r="W831" s="72"/>
      <c r="X831" s="72"/>
      <c r="Y831" s="72"/>
      <c r="Z831" s="72"/>
    </row>
    <row r="832" spans="1:26" ht="13">
      <c r="A832" s="72"/>
      <c r="B832" s="100"/>
      <c r="C832" s="72"/>
      <c r="D832" s="72"/>
      <c r="E832" s="72"/>
      <c r="F832" s="72"/>
      <c r="G832" s="72"/>
      <c r="H832" s="72"/>
      <c r="I832" s="72"/>
      <c r="J832" s="72"/>
      <c r="K832" s="72"/>
      <c r="L832" s="72"/>
      <c r="M832" s="72"/>
      <c r="N832" s="72"/>
      <c r="O832" s="72"/>
      <c r="P832" s="72"/>
      <c r="Q832" s="72"/>
      <c r="R832" s="72"/>
      <c r="S832" s="72"/>
      <c r="T832" s="72"/>
      <c r="U832" s="72"/>
      <c r="V832" s="72"/>
      <c r="W832" s="72"/>
      <c r="X832" s="72"/>
      <c r="Y832" s="72"/>
      <c r="Z832" s="72"/>
    </row>
    <row r="833" spans="1:26" ht="13">
      <c r="A833" s="72"/>
      <c r="B833" s="100"/>
      <c r="C833" s="72"/>
      <c r="D833" s="72"/>
      <c r="E833" s="72"/>
      <c r="F833" s="72"/>
      <c r="G833" s="72"/>
      <c r="H833" s="72"/>
      <c r="I833" s="72"/>
      <c r="J833" s="72"/>
      <c r="K833" s="72"/>
      <c r="L833" s="72"/>
      <c r="M833" s="72"/>
      <c r="N833" s="72"/>
      <c r="O833" s="72"/>
      <c r="P833" s="72"/>
      <c r="Q833" s="72"/>
      <c r="R833" s="72"/>
      <c r="S833" s="72"/>
      <c r="T833" s="72"/>
      <c r="U833" s="72"/>
      <c r="V833" s="72"/>
      <c r="W833" s="72"/>
      <c r="X833" s="72"/>
      <c r="Y833" s="72"/>
      <c r="Z833" s="72"/>
    </row>
    <row r="834" spans="1:26" ht="13">
      <c r="A834" s="72"/>
      <c r="B834" s="100"/>
      <c r="C834" s="72"/>
      <c r="D834" s="72"/>
      <c r="E834" s="72"/>
      <c r="F834" s="72"/>
      <c r="G834" s="72"/>
      <c r="H834" s="72"/>
      <c r="I834" s="72"/>
      <c r="J834" s="72"/>
      <c r="K834" s="72"/>
      <c r="L834" s="72"/>
      <c r="M834" s="72"/>
      <c r="N834" s="72"/>
      <c r="O834" s="72"/>
      <c r="P834" s="72"/>
      <c r="Q834" s="72"/>
      <c r="R834" s="72"/>
      <c r="S834" s="72"/>
      <c r="T834" s="72"/>
      <c r="U834" s="72"/>
      <c r="V834" s="72"/>
      <c r="W834" s="72"/>
      <c r="X834" s="72"/>
      <c r="Y834" s="72"/>
      <c r="Z834" s="72"/>
    </row>
    <row r="835" spans="1:26" ht="13">
      <c r="A835" s="72"/>
      <c r="B835" s="100"/>
      <c r="C835" s="72"/>
      <c r="D835" s="72"/>
      <c r="E835" s="72"/>
      <c r="F835" s="72"/>
      <c r="G835" s="72"/>
      <c r="H835" s="72"/>
      <c r="I835" s="72"/>
      <c r="J835" s="72"/>
      <c r="K835" s="72"/>
      <c r="L835" s="72"/>
      <c r="M835" s="72"/>
      <c r="N835" s="72"/>
      <c r="O835" s="72"/>
      <c r="P835" s="72"/>
      <c r="Q835" s="72"/>
      <c r="R835" s="72"/>
      <c r="S835" s="72"/>
      <c r="T835" s="72"/>
      <c r="U835" s="72"/>
      <c r="V835" s="72"/>
      <c r="W835" s="72"/>
      <c r="X835" s="72"/>
      <c r="Y835" s="72"/>
      <c r="Z835" s="72"/>
    </row>
    <row r="836" spans="1:26" ht="13">
      <c r="A836" s="72"/>
      <c r="B836" s="100"/>
      <c r="C836" s="72"/>
      <c r="D836" s="72"/>
      <c r="E836" s="72"/>
      <c r="F836" s="72"/>
      <c r="G836" s="72"/>
      <c r="H836" s="72"/>
      <c r="I836" s="72"/>
      <c r="J836" s="72"/>
      <c r="K836" s="72"/>
      <c r="L836" s="72"/>
      <c r="M836" s="72"/>
      <c r="N836" s="72"/>
      <c r="O836" s="72"/>
      <c r="P836" s="72"/>
      <c r="Q836" s="72"/>
      <c r="R836" s="72"/>
      <c r="S836" s="72"/>
      <c r="T836" s="72"/>
      <c r="U836" s="72"/>
      <c r="V836" s="72"/>
      <c r="W836" s="72"/>
      <c r="X836" s="72"/>
      <c r="Y836" s="72"/>
      <c r="Z836" s="72"/>
    </row>
    <row r="837" spans="1:26" ht="13">
      <c r="A837" s="72"/>
      <c r="B837" s="100"/>
      <c r="C837" s="72"/>
      <c r="D837" s="72"/>
      <c r="E837" s="72"/>
      <c r="F837" s="72"/>
      <c r="G837" s="72"/>
      <c r="H837" s="72"/>
      <c r="I837" s="72"/>
      <c r="J837" s="72"/>
      <c r="K837" s="72"/>
      <c r="L837" s="72"/>
      <c r="M837" s="72"/>
      <c r="N837" s="72"/>
      <c r="O837" s="72"/>
      <c r="P837" s="72"/>
      <c r="Q837" s="72"/>
      <c r="R837" s="72"/>
      <c r="S837" s="72"/>
      <c r="T837" s="72"/>
      <c r="U837" s="72"/>
      <c r="V837" s="72"/>
      <c r="W837" s="72"/>
      <c r="X837" s="72"/>
      <c r="Y837" s="72"/>
      <c r="Z837" s="72"/>
    </row>
    <row r="838" spans="1:26" ht="13">
      <c r="A838" s="72"/>
      <c r="B838" s="100"/>
      <c r="C838" s="72"/>
      <c r="D838" s="72"/>
      <c r="E838" s="72"/>
      <c r="F838" s="72"/>
      <c r="G838" s="72"/>
      <c r="H838" s="72"/>
      <c r="I838" s="72"/>
      <c r="J838" s="72"/>
      <c r="K838" s="72"/>
      <c r="L838" s="72"/>
      <c r="M838" s="72"/>
      <c r="N838" s="72"/>
      <c r="O838" s="72"/>
      <c r="P838" s="72"/>
      <c r="Q838" s="72"/>
      <c r="R838" s="72"/>
      <c r="S838" s="72"/>
      <c r="T838" s="72"/>
      <c r="U838" s="72"/>
      <c r="V838" s="72"/>
      <c r="W838" s="72"/>
      <c r="X838" s="72"/>
      <c r="Y838" s="72"/>
      <c r="Z838" s="72"/>
    </row>
    <row r="839" spans="1:26" ht="13">
      <c r="A839" s="72"/>
      <c r="B839" s="100"/>
      <c r="C839" s="72"/>
      <c r="D839" s="72"/>
      <c r="E839" s="72"/>
      <c r="F839" s="72"/>
      <c r="G839" s="72"/>
      <c r="H839" s="72"/>
      <c r="I839" s="72"/>
      <c r="J839" s="72"/>
      <c r="K839" s="72"/>
      <c r="L839" s="72"/>
      <c r="M839" s="72"/>
      <c r="N839" s="72"/>
      <c r="O839" s="72"/>
      <c r="P839" s="72"/>
      <c r="Q839" s="72"/>
      <c r="R839" s="72"/>
      <c r="S839" s="72"/>
      <c r="T839" s="72"/>
      <c r="U839" s="72"/>
      <c r="V839" s="72"/>
      <c r="W839" s="72"/>
      <c r="X839" s="72"/>
      <c r="Y839" s="72"/>
      <c r="Z839" s="72"/>
    </row>
    <row r="840" spans="1:26" ht="13">
      <c r="A840" s="72"/>
      <c r="B840" s="100"/>
      <c r="C840" s="72"/>
      <c r="D840" s="72"/>
      <c r="E840" s="72"/>
      <c r="F840" s="72"/>
      <c r="G840" s="72"/>
      <c r="H840" s="72"/>
      <c r="I840" s="72"/>
      <c r="J840" s="72"/>
      <c r="K840" s="72"/>
      <c r="L840" s="72"/>
      <c r="M840" s="72"/>
      <c r="N840" s="72"/>
      <c r="O840" s="72"/>
      <c r="P840" s="72"/>
      <c r="Q840" s="72"/>
      <c r="R840" s="72"/>
      <c r="S840" s="72"/>
      <c r="T840" s="72"/>
      <c r="U840" s="72"/>
      <c r="V840" s="72"/>
      <c r="W840" s="72"/>
      <c r="X840" s="72"/>
      <c r="Y840" s="72"/>
      <c r="Z840" s="72"/>
    </row>
    <row r="841" spans="1:26" ht="13">
      <c r="A841" s="72"/>
      <c r="B841" s="100"/>
      <c r="C841" s="72"/>
      <c r="D841" s="72"/>
      <c r="E841" s="72"/>
      <c r="F841" s="72"/>
      <c r="G841" s="72"/>
      <c r="H841" s="72"/>
      <c r="I841" s="72"/>
      <c r="J841" s="72"/>
      <c r="K841" s="72"/>
      <c r="L841" s="72"/>
      <c r="M841" s="72"/>
      <c r="N841" s="72"/>
      <c r="O841" s="72"/>
      <c r="P841" s="72"/>
      <c r="Q841" s="72"/>
      <c r="R841" s="72"/>
      <c r="S841" s="72"/>
      <c r="T841" s="72"/>
      <c r="U841" s="72"/>
      <c r="V841" s="72"/>
      <c r="W841" s="72"/>
      <c r="X841" s="72"/>
      <c r="Y841" s="72"/>
      <c r="Z841" s="72"/>
    </row>
    <row r="842" spans="1:26" ht="13">
      <c r="A842" s="72"/>
      <c r="B842" s="100"/>
      <c r="C842" s="72"/>
      <c r="D842" s="72"/>
      <c r="E842" s="72"/>
      <c r="F842" s="72"/>
      <c r="G842" s="72"/>
      <c r="H842" s="72"/>
      <c r="I842" s="72"/>
      <c r="J842" s="72"/>
      <c r="K842" s="72"/>
      <c r="L842" s="72"/>
      <c r="M842" s="72"/>
      <c r="N842" s="72"/>
      <c r="O842" s="72"/>
      <c r="P842" s="72"/>
      <c r="Q842" s="72"/>
      <c r="R842" s="72"/>
      <c r="S842" s="72"/>
      <c r="T842" s="72"/>
      <c r="U842" s="72"/>
      <c r="V842" s="72"/>
      <c r="W842" s="72"/>
      <c r="X842" s="72"/>
      <c r="Y842" s="72"/>
      <c r="Z842" s="72"/>
    </row>
    <row r="843" spans="1:26" ht="13">
      <c r="A843" s="72"/>
      <c r="B843" s="100"/>
      <c r="C843" s="72"/>
      <c r="D843" s="72"/>
      <c r="E843" s="72"/>
      <c r="F843" s="72"/>
      <c r="G843" s="72"/>
      <c r="H843" s="72"/>
      <c r="I843" s="72"/>
      <c r="J843" s="72"/>
      <c r="K843" s="72"/>
      <c r="L843" s="72"/>
      <c r="M843" s="72"/>
      <c r="N843" s="72"/>
      <c r="O843" s="72"/>
      <c r="P843" s="72"/>
      <c r="Q843" s="72"/>
      <c r="R843" s="72"/>
      <c r="S843" s="72"/>
      <c r="T843" s="72"/>
      <c r="U843" s="72"/>
      <c r="V843" s="72"/>
      <c r="W843" s="72"/>
      <c r="X843" s="72"/>
      <c r="Y843" s="72"/>
      <c r="Z843" s="72"/>
    </row>
    <row r="844" spans="1:26" ht="13">
      <c r="A844" s="72"/>
      <c r="B844" s="100"/>
      <c r="C844" s="72"/>
      <c r="D844" s="72"/>
      <c r="E844" s="72"/>
      <c r="F844" s="72"/>
      <c r="G844" s="72"/>
      <c r="H844" s="72"/>
      <c r="I844" s="72"/>
      <c r="J844" s="72"/>
      <c r="K844" s="72"/>
      <c r="L844" s="72"/>
      <c r="M844" s="72"/>
      <c r="N844" s="72"/>
      <c r="O844" s="72"/>
      <c r="P844" s="72"/>
      <c r="Q844" s="72"/>
      <c r="R844" s="72"/>
      <c r="S844" s="72"/>
      <c r="T844" s="72"/>
      <c r="U844" s="72"/>
      <c r="V844" s="72"/>
      <c r="W844" s="72"/>
      <c r="X844" s="72"/>
      <c r="Y844" s="72"/>
      <c r="Z844" s="72"/>
    </row>
    <row r="845" spans="1:26" ht="13">
      <c r="A845" s="72"/>
      <c r="B845" s="100"/>
      <c r="C845" s="72"/>
      <c r="D845" s="72"/>
      <c r="E845" s="72"/>
      <c r="F845" s="72"/>
      <c r="G845" s="72"/>
      <c r="H845" s="72"/>
      <c r="I845" s="72"/>
      <c r="J845" s="72"/>
      <c r="K845" s="72"/>
      <c r="L845" s="72"/>
      <c r="M845" s="72"/>
      <c r="N845" s="72"/>
      <c r="O845" s="72"/>
      <c r="P845" s="72"/>
      <c r="Q845" s="72"/>
      <c r="R845" s="72"/>
      <c r="S845" s="72"/>
      <c r="T845" s="72"/>
      <c r="U845" s="72"/>
      <c r="V845" s="72"/>
      <c r="W845" s="72"/>
      <c r="X845" s="72"/>
      <c r="Y845" s="72"/>
      <c r="Z845" s="72"/>
    </row>
    <row r="846" spans="1:26" ht="13">
      <c r="A846" s="72"/>
      <c r="B846" s="100"/>
      <c r="C846" s="72"/>
      <c r="D846" s="72"/>
      <c r="E846" s="72"/>
      <c r="F846" s="72"/>
      <c r="G846" s="72"/>
      <c r="H846" s="72"/>
      <c r="I846" s="72"/>
      <c r="J846" s="72"/>
      <c r="K846" s="72"/>
      <c r="L846" s="72"/>
      <c r="M846" s="72"/>
      <c r="N846" s="72"/>
      <c r="O846" s="72"/>
      <c r="P846" s="72"/>
      <c r="Q846" s="72"/>
      <c r="R846" s="72"/>
      <c r="S846" s="72"/>
      <c r="T846" s="72"/>
      <c r="U846" s="72"/>
      <c r="V846" s="72"/>
      <c r="W846" s="72"/>
      <c r="X846" s="72"/>
      <c r="Y846" s="72"/>
      <c r="Z846" s="72"/>
    </row>
    <row r="847" spans="1:26" ht="13">
      <c r="A847" s="72"/>
      <c r="B847" s="100"/>
      <c r="C847" s="72"/>
      <c r="D847" s="72"/>
      <c r="E847" s="72"/>
      <c r="F847" s="72"/>
      <c r="G847" s="72"/>
      <c r="H847" s="72"/>
      <c r="I847" s="72"/>
      <c r="J847" s="72"/>
      <c r="K847" s="72"/>
      <c r="L847" s="72"/>
      <c r="M847" s="72"/>
      <c r="N847" s="72"/>
      <c r="O847" s="72"/>
      <c r="P847" s="72"/>
      <c r="Q847" s="72"/>
      <c r="R847" s="72"/>
      <c r="S847" s="72"/>
      <c r="T847" s="72"/>
      <c r="U847" s="72"/>
      <c r="V847" s="72"/>
      <c r="W847" s="72"/>
      <c r="X847" s="72"/>
      <c r="Y847" s="72"/>
      <c r="Z847" s="72"/>
    </row>
    <row r="848" spans="1:26" ht="13">
      <c r="A848" s="72"/>
      <c r="B848" s="100"/>
      <c r="C848" s="72"/>
      <c r="D848" s="72"/>
      <c r="E848" s="72"/>
      <c r="F848" s="72"/>
      <c r="G848" s="72"/>
      <c r="H848" s="72"/>
      <c r="I848" s="72"/>
      <c r="J848" s="72"/>
      <c r="K848" s="72"/>
      <c r="L848" s="72"/>
      <c r="M848" s="72"/>
      <c r="N848" s="72"/>
      <c r="O848" s="72"/>
      <c r="P848" s="72"/>
      <c r="Q848" s="72"/>
      <c r="R848" s="72"/>
      <c r="S848" s="72"/>
      <c r="T848" s="72"/>
      <c r="U848" s="72"/>
      <c r="V848" s="72"/>
      <c r="W848" s="72"/>
      <c r="X848" s="72"/>
      <c r="Y848" s="72"/>
      <c r="Z848" s="72"/>
    </row>
    <row r="849" spans="1:26" ht="13">
      <c r="A849" s="72"/>
      <c r="B849" s="100"/>
      <c r="C849" s="72"/>
      <c r="D849" s="72"/>
      <c r="E849" s="72"/>
      <c r="F849" s="72"/>
      <c r="G849" s="72"/>
      <c r="H849" s="72"/>
      <c r="I849" s="72"/>
      <c r="J849" s="72"/>
      <c r="K849" s="72"/>
      <c r="L849" s="72"/>
      <c r="M849" s="72"/>
      <c r="N849" s="72"/>
      <c r="O849" s="72"/>
      <c r="P849" s="72"/>
      <c r="Q849" s="72"/>
      <c r="R849" s="72"/>
      <c r="S849" s="72"/>
      <c r="T849" s="72"/>
      <c r="U849" s="72"/>
      <c r="V849" s="72"/>
      <c r="W849" s="72"/>
      <c r="X849" s="72"/>
      <c r="Y849" s="72"/>
      <c r="Z849" s="72"/>
    </row>
    <row r="850" spans="1:26" ht="13">
      <c r="A850" s="72"/>
      <c r="B850" s="100"/>
      <c r="C850" s="72"/>
      <c r="D850" s="72"/>
      <c r="E850" s="72"/>
      <c r="F850" s="72"/>
      <c r="G850" s="72"/>
      <c r="H850" s="72"/>
      <c r="I850" s="72"/>
      <c r="J850" s="72"/>
      <c r="K850" s="72"/>
      <c r="L850" s="72"/>
      <c r="M850" s="72"/>
      <c r="N850" s="72"/>
      <c r="O850" s="72"/>
      <c r="P850" s="72"/>
      <c r="Q850" s="72"/>
      <c r="R850" s="72"/>
      <c r="S850" s="72"/>
      <c r="T850" s="72"/>
      <c r="U850" s="72"/>
      <c r="V850" s="72"/>
      <c r="W850" s="72"/>
      <c r="X850" s="72"/>
      <c r="Y850" s="72"/>
      <c r="Z850" s="72"/>
    </row>
    <row r="851" spans="1:26" ht="13">
      <c r="A851" s="72"/>
      <c r="B851" s="100"/>
      <c r="C851" s="72"/>
      <c r="D851" s="72"/>
      <c r="E851" s="72"/>
      <c r="F851" s="72"/>
      <c r="G851" s="72"/>
      <c r="H851" s="72"/>
      <c r="I851" s="72"/>
      <c r="J851" s="72"/>
      <c r="K851" s="72"/>
      <c r="L851" s="72"/>
      <c r="M851" s="72"/>
      <c r="N851" s="72"/>
      <c r="O851" s="72"/>
      <c r="P851" s="72"/>
      <c r="Q851" s="72"/>
      <c r="R851" s="72"/>
      <c r="S851" s="72"/>
      <c r="T851" s="72"/>
      <c r="U851" s="72"/>
      <c r="V851" s="72"/>
      <c r="W851" s="72"/>
      <c r="X851" s="72"/>
      <c r="Y851" s="72"/>
      <c r="Z851" s="72"/>
    </row>
    <row r="852" spans="1:26" ht="13">
      <c r="A852" s="72"/>
      <c r="B852" s="100"/>
      <c r="C852" s="72"/>
      <c r="D852" s="72"/>
      <c r="E852" s="72"/>
      <c r="F852" s="72"/>
      <c r="G852" s="72"/>
      <c r="H852" s="72"/>
      <c r="I852" s="72"/>
      <c r="J852" s="72"/>
      <c r="K852" s="72"/>
      <c r="L852" s="72"/>
      <c r="M852" s="72"/>
      <c r="N852" s="72"/>
      <c r="O852" s="72"/>
      <c r="P852" s="72"/>
      <c r="Q852" s="72"/>
      <c r="R852" s="72"/>
      <c r="S852" s="72"/>
      <c r="T852" s="72"/>
      <c r="U852" s="72"/>
      <c r="V852" s="72"/>
      <c r="W852" s="72"/>
      <c r="X852" s="72"/>
      <c r="Y852" s="72"/>
      <c r="Z852" s="72"/>
    </row>
    <row r="853" spans="1:26" ht="13">
      <c r="A853" s="72"/>
      <c r="B853" s="100"/>
      <c r="C853" s="72"/>
      <c r="D853" s="72"/>
      <c r="E853" s="72"/>
      <c r="F853" s="72"/>
      <c r="G853" s="72"/>
      <c r="H853" s="72"/>
      <c r="I853" s="72"/>
      <c r="J853" s="72"/>
      <c r="K853" s="72"/>
      <c r="L853" s="72"/>
      <c r="M853" s="72"/>
      <c r="N853" s="72"/>
      <c r="O853" s="72"/>
      <c r="P853" s="72"/>
      <c r="Q853" s="72"/>
      <c r="R853" s="72"/>
      <c r="S853" s="72"/>
      <c r="T853" s="72"/>
      <c r="U853" s="72"/>
      <c r="V853" s="72"/>
      <c r="W853" s="72"/>
      <c r="X853" s="72"/>
      <c r="Y853" s="72"/>
      <c r="Z853" s="72"/>
    </row>
    <row r="854" spans="1:26" ht="13">
      <c r="A854" s="72"/>
      <c r="B854" s="100"/>
      <c r="C854" s="72"/>
      <c r="D854" s="72"/>
      <c r="E854" s="72"/>
      <c r="F854" s="72"/>
      <c r="G854" s="72"/>
      <c r="H854" s="72"/>
      <c r="I854" s="72"/>
      <c r="J854" s="72"/>
      <c r="K854" s="72"/>
      <c r="L854" s="72"/>
      <c r="M854" s="72"/>
      <c r="N854" s="72"/>
      <c r="O854" s="72"/>
      <c r="P854" s="72"/>
      <c r="Q854" s="72"/>
      <c r="R854" s="72"/>
      <c r="S854" s="72"/>
      <c r="T854" s="72"/>
      <c r="U854" s="72"/>
      <c r="V854" s="72"/>
      <c r="W854" s="72"/>
      <c r="X854" s="72"/>
      <c r="Y854" s="72"/>
      <c r="Z854" s="72"/>
    </row>
    <row r="855" spans="1:26" ht="13">
      <c r="A855" s="72"/>
      <c r="B855" s="100"/>
      <c r="C855" s="72"/>
      <c r="D855" s="72"/>
      <c r="E855" s="72"/>
      <c r="F855" s="72"/>
      <c r="G855" s="72"/>
      <c r="H855" s="72"/>
      <c r="I855" s="72"/>
      <c r="J855" s="72"/>
      <c r="K855" s="72"/>
      <c r="L855" s="72"/>
      <c r="M855" s="72"/>
      <c r="N855" s="72"/>
      <c r="O855" s="72"/>
      <c r="P855" s="72"/>
      <c r="Q855" s="72"/>
      <c r="R855" s="72"/>
      <c r="S855" s="72"/>
      <c r="T855" s="72"/>
      <c r="U855" s="72"/>
      <c r="V855" s="72"/>
      <c r="W855" s="72"/>
      <c r="X855" s="72"/>
      <c r="Y855" s="72"/>
      <c r="Z855" s="72"/>
    </row>
    <row r="856" spans="1:26" ht="13">
      <c r="A856" s="72"/>
      <c r="B856" s="100"/>
      <c r="C856" s="72"/>
      <c r="D856" s="72"/>
      <c r="E856" s="72"/>
      <c r="F856" s="72"/>
      <c r="G856" s="72"/>
      <c r="H856" s="72"/>
      <c r="I856" s="72"/>
      <c r="J856" s="72"/>
      <c r="K856" s="72"/>
      <c r="L856" s="72"/>
      <c r="M856" s="72"/>
      <c r="N856" s="72"/>
      <c r="O856" s="72"/>
      <c r="P856" s="72"/>
      <c r="Q856" s="72"/>
      <c r="R856" s="72"/>
      <c r="S856" s="72"/>
      <c r="T856" s="72"/>
      <c r="U856" s="72"/>
      <c r="V856" s="72"/>
      <c r="W856" s="72"/>
      <c r="X856" s="72"/>
      <c r="Y856" s="72"/>
      <c r="Z856" s="72"/>
    </row>
    <row r="857" spans="1:26" ht="13">
      <c r="A857" s="72"/>
      <c r="B857" s="100"/>
      <c r="C857" s="72"/>
      <c r="D857" s="72"/>
      <c r="E857" s="72"/>
      <c r="F857" s="72"/>
      <c r="G857" s="72"/>
      <c r="H857" s="72"/>
      <c r="I857" s="72"/>
      <c r="J857" s="72"/>
      <c r="K857" s="72"/>
      <c r="L857" s="72"/>
      <c r="M857" s="72"/>
      <c r="N857" s="72"/>
      <c r="O857" s="72"/>
      <c r="P857" s="72"/>
      <c r="Q857" s="72"/>
      <c r="R857" s="72"/>
      <c r="S857" s="72"/>
      <c r="T857" s="72"/>
      <c r="U857" s="72"/>
      <c r="V857" s="72"/>
      <c r="W857" s="72"/>
      <c r="X857" s="72"/>
      <c r="Y857" s="72"/>
      <c r="Z857" s="72"/>
    </row>
    <row r="858" spans="1:26" ht="13">
      <c r="A858" s="72"/>
      <c r="B858" s="100"/>
      <c r="C858" s="72"/>
      <c r="D858" s="72"/>
      <c r="E858" s="72"/>
      <c r="F858" s="72"/>
      <c r="G858" s="72"/>
      <c r="H858" s="72"/>
      <c r="I858" s="72"/>
      <c r="J858" s="72"/>
      <c r="K858" s="72"/>
      <c r="L858" s="72"/>
      <c r="M858" s="72"/>
      <c r="N858" s="72"/>
      <c r="O858" s="72"/>
      <c r="P858" s="72"/>
      <c r="Q858" s="72"/>
      <c r="R858" s="72"/>
      <c r="S858" s="72"/>
      <c r="T858" s="72"/>
      <c r="U858" s="72"/>
      <c r="V858" s="72"/>
      <c r="W858" s="72"/>
      <c r="X858" s="72"/>
      <c r="Y858" s="72"/>
      <c r="Z858" s="72"/>
    </row>
    <row r="859" spans="1:26" ht="13">
      <c r="A859" s="72"/>
      <c r="B859" s="100"/>
      <c r="C859" s="72"/>
      <c r="D859" s="72"/>
      <c r="E859" s="72"/>
      <c r="F859" s="72"/>
      <c r="G859" s="72"/>
      <c r="H859" s="72"/>
      <c r="I859" s="72"/>
      <c r="J859" s="72"/>
      <c r="K859" s="72"/>
      <c r="L859" s="72"/>
      <c r="M859" s="72"/>
      <c r="N859" s="72"/>
      <c r="O859" s="72"/>
      <c r="P859" s="72"/>
      <c r="Q859" s="72"/>
      <c r="R859" s="72"/>
      <c r="S859" s="72"/>
      <c r="T859" s="72"/>
      <c r="U859" s="72"/>
      <c r="V859" s="72"/>
      <c r="W859" s="72"/>
      <c r="X859" s="72"/>
      <c r="Y859" s="72"/>
      <c r="Z859" s="72"/>
    </row>
    <row r="860" spans="1:26" ht="13">
      <c r="A860" s="72"/>
      <c r="B860" s="100"/>
      <c r="C860" s="72"/>
      <c r="D860" s="72"/>
      <c r="E860" s="72"/>
      <c r="F860" s="72"/>
      <c r="G860" s="72"/>
      <c r="H860" s="72"/>
      <c r="I860" s="72"/>
      <c r="J860" s="72"/>
      <c r="K860" s="72"/>
      <c r="L860" s="72"/>
      <c r="M860" s="72"/>
      <c r="N860" s="72"/>
      <c r="O860" s="72"/>
      <c r="P860" s="72"/>
      <c r="Q860" s="72"/>
      <c r="R860" s="72"/>
      <c r="S860" s="72"/>
      <c r="T860" s="72"/>
      <c r="U860" s="72"/>
      <c r="V860" s="72"/>
      <c r="W860" s="72"/>
      <c r="X860" s="72"/>
      <c r="Y860" s="72"/>
      <c r="Z860" s="72"/>
    </row>
    <row r="861" spans="1:26" ht="13">
      <c r="A861" s="72"/>
      <c r="B861" s="100"/>
      <c r="C861" s="72"/>
      <c r="D861" s="72"/>
      <c r="E861" s="72"/>
      <c r="F861" s="72"/>
      <c r="G861" s="72"/>
      <c r="H861" s="72"/>
      <c r="I861" s="72"/>
      <c r="J861" s="72"/>
      <c r="K861" s="72"/>
      <c r="L861" s="72"/>
      <c r="M861" s="72"/>
      <c r="N861" s="72"/>
      <c r="O861" s="72"/>
      <c r="P861" s="72"/>
      <c r="Q861" s="72"/>
      <c r="R861" s="72"/>
      <c r="S861" s="72"/>
      <c r="T861" s="72"/>
      <c r="U861" s="72"/>
      <c r="V861" s="72"/>
      <c r="W861" s="72"/>
      <c r="X861" s="72"/>
      <c r="Y861" s="72"/>
      <c r="Z861" s="72"/>
    </row>
    <row r="862" spans="1:26" ht="13">
      <c r="A862" s="72"/>
      <c r="B862" s="100"/>
      <c r="C862" s="72"/>
      <c r="D862" s="72"/>
      <c r="E862" s="72"/>
      <c r="F862" s="72"/>
      <c r="G862" s="72"/>
      <c r="H862" s="72"/>
      <c r="I862" s="72"/>
      <c r="J862" s="72"/>
      <c r="K862" s="72"/>
      <c r="L862" s="72"/>
      <c r="M862" s="72"/>
      <c r="N862" s="72"/>
      <c r="O862" s="72"/>
      <c r="P862" s="72"/>
      <c r="Q862" s="72"/>
      <c r="R862" s="72"/>
      <c r="S862" s="72"/>
      <c r="T862" s="72"/>
      <c r="U862" s="72"/>
      <c r="V862" s="72"/>
      <c r="W862" s="72"/>
      <c r="X862" s="72"/>
      <c r="Y862" s="72"/>
      <c r="Z862" s="72"/>
    </row>
    <row r="863" spans="1:26" ht="13">
      <c r="A863" s="72"/>
      <c r="B863" s="100"/>
      <c r="C863" s="72"/>
      <c r="D863" s="72"/>
      <c r="E863" s="72"/>
      <c r="F863" s="72"/>
      <c r="G863" s="72"/>
      <c r="H863" s="72"/>
      <c r="I863" s="72"/>
      <c r="J863" s="72"/>
      <c r="K863" s="72"/>
      <c r="L863" s="72"/>
      <c r="M863" s="72"/>
      <c r="N863" s="72"/>
      <c r="O863" s="72"/>
      <c r="P863" s="72"/>
      <c r="Q863" s="72"/>
      <c r="R863" s="72"/>
      <c r="S863" s="72"/>
      <c r="T863" s="72"/>
      <c r="U863" s="72"/>
      <c r="V863" s="72"/>
      <c r="W863" s="72"/>
      <c r="X863" s="72"/>
      <c r="Y863" s="72"/>
      <c r="Z863" s="72"/>
    </row>
    <row r="864" spans="1:26" ht="13">
      <c r="A864" s="72"/>
      <c r="B864" s="100"/>
      <c r="C864" s="72"/>
      <c r="D864" s="72"/>
      <c r="E864" s="72"/>
      <c r="F864" s="72"/>
      <c r="G864" s="72"/>
      <c r="H864" s="72"/>
      <c r="I864" s="72"/>
      <c r="J864" s="72"/>
      <c r="K864" s="72"/>
      <c r="L864" s="72"/>
      <c r="M864" s="72"/>
      <c r="N864" s="72"/>
      <c r="O864" s="72"/>
      <c r="P864" s="72"/>
      <c r="Q864" s="72"/>
      <c r="R864" s="72"/>
      <c r="S864" s="72"/>
      <c r="T864" s="72"/>
      <c r="U864" s="72"/>
      <c r="V864" s="72"/>
      <c r="W864" s="72"/>
      <c r="X864" s="72"/>
      <c r="Y864" s="72"/>
      <c r="Z864" s="72"/>
    </row>
    <row r="865" spans="1:26" ht="13">
      <c r="A865" s="72"/>
      <c r="B865" s="100"/>
      <c r="C865" s="72"/>
      <c r="D865" s="72"/>
      <c r="E865" s="72"/>
      <c r="F865" s="72"/>
      <c r="G865" s="72"/>
      <c r="H865" s="72"/>
      <c r="I865" s="72"/>
      <c r="J865" s="72"/>
      <c r="K865" s="72"/>
      <c r="L865" s="72"/>
      <c r="M865" s="72"/>
      <c r="N865" s="72"/>
      <c r="O865" s="72"/>
      <c r="P865" s="72"/>
      <c r="Q865" s="72"/>
      <c r="R865" s="72"/>
      <c r="S865" s="72"/>
      <c r="T865" s="72"/>
      <c r="U865" s="72"/>
      <c r="V865" s="72"/>
      <c r="W865" s="72"/>
      <c r="X865" s="72"/>
      <c r="Y865" s="72"/>
      <c r="Z865" s="72"/>
    </row>
    <row r="866" spans="1:26" ht="13">
      <c r="A866" s="72"/>
      <c r="B866" s="100"/>
      <c r="C866" s="72"/>
      <c r="D866" s="72"/>
      <c r="E866" s="72"/>
      <c r="F866" s="72"/>
      <c r="G866" s="72"/>
      <c r="H866" s="72"/>
      <c r="I866" s="72"/>
      <c r="J866" s="72"/>
      <c r="K866" s="72"/>
      <c r="L866" s="72"/>
      <c r="M866" s="72"/>
      <c r="N866" s="72"/>
      <c r="O866" s="72"/>
      <c r="P866" s="72"/>
      <c r="Q866" s="72"/>
      <c r="R866" s="72"/>
      <c r="S866" s="72"/>
      <c r="T866" s="72"/>
      <c r="U866" s="72"/>
      <c r="V866" s="72"/>
      <c r="W866" s="72"/>
      <c r="X866" s="72"/>
      <c r="Y866" s="72"/>
      <c r="Z866" s="72"/>
    </row>
    <row r="867" spans="1:26" ht="13">
      <c r="A867" s="72"/>
      <c r="B867" s="100"/>
      <c r="C867" s="72"/>
      <c r="D867" s="72"/>
      <c r="E867" s="72"/>
      <c r="F867" s="72"/>
      <c r="G867" s="72"/>
      <c r="H867" s="72"/>
      <c r="I867" s="72"/>
      <c r="J867" s="72"/>
      <c r="K867" s="72"/>
      <c r="L867" s="72"/>
      <c r="M867" s="72"/>
      <c r="N867" s="72"/>
      <c r="O867" s="72"/>
      <c r="P867" s="72"/>
      <c r="Q867" s="72"/>
      <c r="R867" s="72"/>
      <c r="S867" s="72"/>
      <c r="T867" s="72"/>
      <c r="U867" s="72"/>
      <c r="V867" s="72"/>
      <c r="W867" s="72"/>
      <c r="X867" s="72"/>
      <c r="Y867" s="72"/>
      <c r="Z867" s="72"/>
    </row>
    <row r="868" spans="1:26" ht="13">
      <c r="A868" s="72"/>
      <c r="B868" s="100"/>
      <c r="C868" s="72"/>
      <c r="D868" s="72"/>
      <c r="E868" s="72"/>
      <c r="F868" s="72"/>
      <c r="G868" s="72"/>
      <c r="H868" s="72"/>
      <c r="I868" s="72"/>
      <c r="J868" s="72"/>
      <c r="K868" s="72"/>
      <c r="L868" s="72"/>
      <c r="M868" s="72"/>
      <c r="N868" s="72"/>
      <c r="O868" s="72"/>
      <c r="P868" s="72"/>
      <c r="Q868" s="72"/>
      <c r="R868" s="72"/>
      <c r="S868" s="72"/>
      <c r="T868" s="72"/>
      <c r="U868" s="72"/>
      <c r="V868" s="72"/>
      <c r="W868" s="72"/>
      <c r="X868" s="72"/>
      <c r="Y868" s="72"/>
      <c r="Z868" s="72"/>
    </row>
    <row r="869" spans="1:26" ht="13">
      <c r="A869" s="72"/>
      <c r="B869" s="100"/>
      <c r="C869" s="72"/>
      <c r="D869" s="72"/>
      <c r="E869" s="72"/>
      <c r="F869" s="72"/>
      <c r="G869" s="72"/>
      <c r="H869" s="72"/>
      <c r="I869" s="72"/>
      <c r="J869" s="72"/>
      <c r="K869" s="72"/>
      <c r="L869" s="72"/>
      <c r="M869" s="72"/>
      <c r="N869" s="72"/>
      <c r="O869" s="72"/>
      <c r="P869" s="72"/>
      <c r="Q869" s="72"/>
      <c r="R869" s="72"/>
      <c r="S869" s="72"/>
      <c r="T869" s="72"/>
      <c r="U869" s="72"/>
      <c r="V869" s="72"/>
      <c r="W869" s="72"/>
      <c r="X869" s="72"/>
      <c r="Y869" s="72"/>
      <c r="Z869" s="72"/>
    </row>
    <row r="870" spans="1:26" ht="13">
      <c r="A870" s="72"/>
      <c r="B870" s="100"/>
      <c r="C870" s="72"/>
      <c r="D870" s="72"/>
      <c r="E870" s="72"/>
      <c r="F870" s="72"/>
      <c r="G870" s="72"/>
      <c r="H870" s="72"/>
      <c r="I870" s="72"/>
      <c r="J870" s="72"/>
      <c r="K870" s="72"/>
      <c r="L870" s="72"/>
      <c r="M870" s="72"/>
      <c r="N870" s="72"/>
      <c r="O870" s="72"/>
      <c r="P870" s="72"/>
      <c r="Q870" s="72"/>
      <c r="R870" s="72"/>
      <c r="S870" s="72"/>
      <c r="T870" s="72"/>
      <c r="U870" s="72"/>
      <c r="V870" s="72"/>
      <c r="W870" s="72"/>
      <c r="X870" s="72"/>
      <c r="Y870" s="72"/>
      <c r="Z870" s="72"/>
    </row>
    <row r="871" spans="1:26" ht="13">
      <c r="A871" s="72"/>
      <c r="B871" s="100"/>
      <c r="C871" s="72"/>
      <c r="D871" s="72"/>
      <c r="E871" s="72"/>
      <c r="F871" s="72"/>
      <c r="G871" s="72"/>
      <c r="H871" s="72"/>
      <c r="I871" s="72"/>
      <c r="J871" s="72"/>
      <c r="K871" s="72"/>
      <c r="L871" s="72"/>
      <c r="M871" s="72"/>
      <c r="N871" s="72"/>
      <c r="O871" s="72"/>
      <c r="P871" s="72"/>
      <c r="Q871" s="72"/>
      <c r="R871" s="72"/>
      <c r="S871" s="72"/>
      <c r="T871" s="72"/>
      <c r="U871" s="72"/>
      <c r="V871" s="72"/>
      <c r="W871" s="72"/>
      <c r="X871" s="72"/>
      <c r="Y871" s="72"/>
      <c r="Z871" s="72"/>
    </row>
    <row r="872" spans="1:26" ht="13">
      <c r="A872" s="72"/>
      <c r="B872" s="100"/>
      <c r="C872" s="72"/>
      <c r="D872" s="72"/>
      <c r="E872" s="72"/>
      <c r="F872" s="72"/>
      <c r="G872" s="72"/>
      <c r="H872" s="72"/>
      <c r="I872" s="72"/>
      <c r="J872" s="72"/>
      <c r="K872" s="72"/>
      <c r="L872" s="72"/>
      <c r="M872" s="72"/>
      <c r="N872" s="72"/>
      <c r="O872" s="72"/>
      <c r="P872" s="72"/>
      <c r="Q872" s="72"/>
      <c r="R872" s="72"/>
      <c r="S872" s="72"/>
      <c r="T872" s="72"/>
      <c r="U872" s="72"/>
      <c r="V872" s="72"/>
      <c r="W872" s="72"/>
      <c r="X872" s="72"/>
      <c r="Y872" s="72"/>
      <c r="Z872" s="72"/>
    </row>
    <row r="873" spans="1:26" ht="13">
      <c r="A873" s="72"/>
      <c r="B873" s="100"/>
      <c r="C873" s="72"/>
      <c r="D873" s="72"/>
      <c r="E873" s="72"/>
      <c r="F873" s="72"/>
      <c r="G873" s="72"/>
      <c r="H873" s="72"/>
      <c r="I873" s="72"/>
      <c r="J873" s="72"/>
      <c r="K873" s="72"/>
      <c r="L873" s="72"/>
      <c r="M873" s="72"/>
      <c r="N873" s="72"/>
      <c r="O873" s="72"/>
      <c r="P873" s="72"/>
      <c r="Q873" s="72"/>
      <c r="R873" s="72"/>
      <c r="S873" s="72"/>
      <c r="T873" s="72"/>
      <c r="U873" s="72"/>
      <c r="V873" s="72"/>
      <c r="W873" s="72"/>
      <c r="X873" s="72"/>
      <c r="Y873" s="72"/>
      <c r="Z873" s="72"/>
    </row>
    <row r="874" spans="1:26" ht="13">
      <c r="A874" s="72"/>
      <c r="B874" s="100"/>
      <c r="C874" s="72"/>
      <c r="D874" s="72"/>
      <c r="E874" s="72"/>
      <c r="F874" s="72"/>
      <c r="G874" s="72"/>
      <c r="H874" s="72"/>
      <c r="I874" s="72"/>
      <c r="J874" s="72"/>
      <c r="K874" s="72"/>
      <c r="L874" s="72"/>
      <c r="M874" s="72"/>
      <c r="N874" s="72"/>
      <c r="O874" s="72"/>
      <c r="P874" s="72"/>
      <c r="Q874" s="72"/>
      <c r="R874" s="72"/>
      <c r="S874" s="72"/>
      <c r="T874" s="72"/>
      <c r="U874" s="72"/>
      <c r="V874" s="72"/>
      <c r="W874" s="72"/>
      <c r="X874" s="72"/>
      <c r="Y874" s="72"/>
      <c r="Z874" s="72"/>
    </row>
    <row r="875" spans="1:26" ht="13">
      <c r="A875" s="72"/>
      <c r="B875" s="100"/>
      <c r="C875" s="72"/>
      <c r="D875" s="72"/>
      <c r="E875" s="72"/>
      <c r="F875" s="72"/>
      <c r="G875" s="72"/>
      <c r="H875" s="72"/>
      <c r="I875" s="72"/>
      <c r="J875" s="72"/>
      <c r="K875" s="72"/>
      <c r="L875" s="72"/>
      <c r="M875" s="72"/>
      <c r="N875" s="72"/>
      <c r="O875" s="72"/>
      <c r="P875" s="72"/>
      <c r="Q875" s="72"/>
      <c r="R875" s="72"/>
      <c r="S875" s="72"/>
      <c r="T875" s="72"/>
      <c r="U875" s="72"/>
      <c r="V875" s="72"/>
      <c r="W875" s="72"/>
      <c r="X875" s="72"/>
      <c r="Y875" s="72"/>
      <c r="Z875" s="72"/>
    </row>
    <row r="876" spans="1:26" ht="13">
      <c r="A876" s="72"/>
      <c r="B876" s="100"/>
      <c r="C876" s="72"/>
      <c r="D876" s="72"/>
      <c r="E876" s="72"/>
      <c r="F876" s="72"/>
      <c r="G876" s="72"/>
      <c r="H876" s="72"/>
      <c r="I876" s="72"/>
      <c r="J876" s="72"/>
      <c r="K876" s="72"/>
      <c r="L876" s="72"/>
      <c r="M876" s="72"/>
      <c r="N876" s="72"/>
      <c r="O876" s="72"/>
      <c r="P876" s="72"/>
      <c r="Q876" s="72"/>
      <c r="R876" s="72"/>
      <c r="S876" s="72"/>
      <c r="T876" s="72"/>
      <c r="U876" s="72"/>
      <c r="V876" s="72"/>
      <c r="W876" s="72"/>
      <c r="X876" s="72"/>
      <c r="Y876" s="72"/>
      <c r="Z876" s="72"/>
    </row>
    <row r="877" spans="1:26" ht="13">
      <c r="A877" s="72"/>
      <c r="B877" s="100"/>
      <c r="C877" s="72"/>
      <c r="D877" s="72"/>
      <c r="E877" s="72"/>
      <c r="F877" s="72"/>
      <c r="G877" s="72"/>
      <c r="H877" s="72"/>
      <c r="I877" s="72"/>
      <c r="J877" s="72"/>
      <c r="K877" s="72"/>
      <c r="L877" s="72"/>
      <c r="M877" s="72"/>
      <c r="N877" s="72"/>
      <c r="O877" s="72"/>
      <c r="P877" s="72"/>
      <c r="Q877" s="72"/>
      <c r="R877" s="72"/>
      <c r="S877" s="72"/>
      <c r="T877" s="72"/>
      <c r="U877" s="72"/>
      <c r="V877" s="72"/>
      <c r="W877" s="72"/>
      <c r="X877" s="72"/>
      <c r="Y877" s="72"/>
      <c r="Z877" s="72"/>
    </row>
    <row r="878" spans="1:26" ht="13">
      <c r="A878" s="72"/>
      <c r="B878" s="100"/>
      <c r="C878" s="72"/>
      <c r="D878" s="72"/>
      <c r="E878" s="72"/>
      <c r="F878" s="72"/>
      <c r="G878" s="72"/>
      <c r="H878" s="72"/>
      <c r="I878" s="72"/>
      <c r="J878" s="72"/>
      <c r="K878" s="72"/>
      <c r="L878" s="72"/>
      <c r="M878" s="72"/>
      <c r="N878" s="72"/>
      <c r="O878" s="72"/>
      <c r="P878" s="72"/>
      <c r="Q878" s="72"/>
      <c r="R878" s="72"/>
      <c r="S878" s="72"/>
      <c r="T878" s="72"/>
      <c r="U878" s="72"/>
      <c r="V878" s="72"/>
      <c r="W878" s="72"/>
      <c r="X878" s="72"/>
      <c r="Y878" s="72"/>
      <c r="Z878" s="72"/>
    </row>
    <row r="879" spans="1:26" ht="13">
      <c r="A879" s="72"/>
      <c r="B879" s="100"/>
      <c r="C879" s="72"/>
      <c r="D879" s="72"/>
      <c r="E879" s="72"/>
      <c r="F879" s="72"/>
      <c r="G879" s="72"/>
      <c r="H879" s="72"/>
      <c r="I879" s="72"/>
      <c r="J879" s="72"/>
      <c r="K879" s="72"/>
      <c r="L879" s="72"/>
      <c r="M879" s="72"/>
      <c r="N879" s="72"/>
      <c r="O879" s="72"/>
      <c r="P879" s="72"/>
      <c r="Q879" s="72"/>
      <c r="R879" s="72"/>
      <c r="S879" s="72"/>
      <c r="T879" s="72"/>
      <c r="U879" s="72"/>
      <c r="V879" s="72"/>
      <c r="W879" s="72"/>
      <c r="X879" s="72"/>
      <c r="Y879" s="72"/>
      <c r="Z879" s="72"/>
    </row>
    <row r="880" spans="1:26" ht="13">
      <c r="A880" s="72"/>
      <c r="B880" s="100"/>
      <c r="C880" s="72"/>
      <c r="D880" s="72"/>
      <c r="E880" s="72"/>
      <c r="F880" s="72"/>
      <c r="G880" s="72"/>
      <c r="H880" s="72"/>
      <c r="I880" s="72"/>
      <c r="J880" s="72"/>
      <c r="K880" s="72"/>
      <c r="L880" s="72"/>
      <c r="M880" s="72"/>
      <c r="N880" s="72"/>
      <c r="O880" s="72"/>
      <c r="P880" s="72"/>
      <c r="Q880" s="72"/>
      <c r="R880" s="72"/>
      <c r="S880" s="72"/>
      <c r="T880" s="72"/>
      <c r="U880" s="72"/>
      <c r="V880" s="72"/>
      <c r="W880" s="72"/>
      <c r="X880" s="72"/>
      <c r="Y880" s="72"/>
      <c r="Z880" s="72"/>
    </row>
    <row r="881" spans="1:26" ht="13">
      <c r="A881" s="72"/>
      <c r="B881" s="100"/>
      <c r="C881" s="72"/>
      <c r="D881" s="72"/>
      <c r="E881" s="72"/>
      <c r="F881" s="72"/>
      <c r="G881" s="72"/>
      <c r="H881" s="72"/>
      <c r="I881" s="72"/>
      <c r="J881" s="72"/>
      <c r="K881" s="72"/>
      <c r="L881" s="72"/>
      <c r="M881" s="72"/>
      <c r="N881" s="72"/>
      <c r="O881" s="72"/>
      <c r="P881" s="72"/>
      <c r="Q881" s="72"/>
      <c r="R881" s="72"/>
      <c r="S881" s="72"/>
      <c r="T881" s="72"/>
      <c r="U881" s="72"/>
      <c r="V881" s="72"/>
      <c r="W881" s="72"/>
      <c r="X881" s="72"/>
      <c r="Y881" s="72"/>
      <c r="Z881" s="72"/>
    </row>
    <row r="882" spans="1:26" ht="13">
      <c r="A882" s="72"/>
      <c r="B882" s="100"/>
      <c r="C882" s="72"/>
      <c r="D882" s="72"/>
      <c r="E882" s="72"/>
      <c r="F882" s="72"/>
      <c r="G882" s="72"/>
      <c r="H882" s="72"/>
      <c r="I882" s="72"/>
      <c r="J882" s="72"/>
      <c r="K882" s="72"/>
      <c r="L882" s="72"/>
      <c r="M882" s="72"/>
      <c r="N882" s="72"/>
      <c r="O882" s="72"/>
      <c r="P882" s="72"/>
      <c r="Q882" s="72"/>
      <c r="R882" s="72"/>
      <c r="S882" s="72"/>
      <c r="T882" s="72"/>
      <c r="U882" s="72"/>
      <c r="V882" s="72"/>
      <c r="W882" s="72"/>
      <c r="X882" s="72"/>
      <c r="Y882" s="72"/>
      <c r="Z882" s="72"/>
    </row>
    <row r="883" spans="1:26" ht="13">
      <c r="A883" s="72"/>
      <c r="B883" s="100"/>
      <c r="C883" s="72"/>
      <c r="D883" s="72"/>
      <c r="E883" s="72"/>
      <c r="F883" s="72"/>
      <c r="G883" s="72"/>
      <c r="H883" s="72"/>
      <c r="I883" s="72"/>
      <c r="J883" s="72"/>
      <c r="K883" s="72"/>
      <c r="L883" s="72"/>
      <c r="M883" s="72"/>
      <c r="N883" s="72"/>
      <c r="O883" s="72"/>
      <c r="P883" s="72"/>
      <c r="Q883" s="72"/>
      <c r="R883" s="72"/>
      <c r="S883" s="72"/>
      <c r="T883" s="72"/>
      <c r="U883" s="72"/>
      <c r="V883" s="72"/>
      <c r="W883" s="72"/>
      <c r="X883" s="72"/>
      <c r="Y883" s="72"/>
      <c r="Z883" s="72"/>
    </row>
    <row r="884" spans="1:26" ht="13">
      <c r="A884" s="72"/>
      <c r="B884" s="100"/>
      <c r="C884" s="72"/>
      <c r="D884" s="72"/>
      <c r="E884" s="72"/>
      <c r="F884" s="72"/>
      <c r="G884" s="72"/>
      <c r="H884" s="72"/>
      <c r="I884" s="72"/>
      <c r="J884" s="72"/>
      <c r="K884" s="72"/>
      <c r="L884" s="72"/>
      <c r="M884" s="72"/>
      <c r="N884" s="72"/>
      <c r="O884" s="72"/>
      <c r="P884" s="72"/>
      <c r="Q884" s="72"/>
      <c r="R884" s="72"/>
      <c r="S884" s="72"/>
      <c r="T884" s="72"/>
      <c r="U884" s="72"/>
      <c r="V884" s="72"/>
      <c r="W884" s="72"/>
      <c r="X884" s="72"/>
      <c r="Y884" s="72"/>
      <c r="Z884" s="72"/>
    </row>
    <row r="885" spans="1:26" ht="13">
      <c r="A885" s="72"/>
      <c r="B885" s="100"/>
      <c r="C885" s="72"/>
      <c r="D885" s="72"/>
      <c r="E885" s="72"/>
      <c r="F885" s="72"/>
      <c r="G885" s="72"/>
      <c r="H885" s="72"/>
      <c r="I885" s="72"/>
      <c r="J885" s="72"/>
      <c r="K885" s="72"/>
      <c r="L885" s="72"/>
      <c r="M885" s="72"/>
      <c r="N885" s="72"/>
      <c r="O885" s="72"/>
      <c r="P885" s="72"/>
      <c r="Q885" s="72"/>
      <c r="R885" s="72"/>
      <c r="S885" s="72"/>
      <c r="T885" s="72"/>
      <c r="U885" s="72"/>
      <c r="V885" s="72"/>
      <c r="W885" s="72"/>
      <c r="X885" s="72"/>
      <c r="Y885" s="72"/>
      <c r="Z885" s="72"/>
    </row>
    <row r="886" spans="1:26" ht="13">
      <c r="A886" s="72"/>
      <c r="B886" s="100"/>
      <c r="C886" s="72"/>
      <c r="D886" s="72"/>
      <c r="E886" s="72"/>
      <c r="F886" s="72"/>
      <c r="G886" s="72"/>
      <c r="H886" s="72"/>
      <c r="I886" s="72"/>
      <c r="J886" s="72"/>
      <c r="K886" s="72"/>
      <c r="L886" s="72"/>
      <c r="M886" s="72"/>
      <c r="N886" s="72"/>
      <c r="O886" s="72"/>
      <c r="P886" s="72"/>
      <c r="Q886" s="72"/>
      <c r="R886" s="72"/>
      <c r="S886" s="72"/>
      <c r="T886" s="72"/>
      <c r="U886" s="72"/>
      <c r="V886" s="72"/>
      <c r="W886" s="72"/>
      <c r="X886" s="72"/>
      <c r="Y886" s="72"/>
      <c r="Z886" s="72"/>
    </row>
    <row r="887" spans="1:26" ht="13">
      <c r="A887" s="72"/>
      <c r="B887" s="100"/>
      <c r="C887" s="72"/>
      <c r="D887" s="72"/>
      <c r="E887" s="72"/>
      <c r="F887" s="72"/>
      <c r="G887" s="72"/>
      <c r="H887" s="72"/>
      <c r="I887" s="72"/>
      <c r="J887" s="72"/>
      <c r="K887" s="72"/>
      <c r="L887" s="72"/>
      <c r="M887" s="72"/>
      <c r="N887" s="72"/>
      <c r="O887" s="72"/>
      <c r="P887" s="72"/>
      <c r="Q887" s="72"/>
      <c r="R887" s="72"/>
      <c r="S887" s="72"/>
      <c r="T887" s="72"/>
      <c r="U887" s="72"/>
      <c r="V887" s="72"/>
      <c r="W887" s="72"/>
      <c r="X887" s="72"/>
      <c r="Y887" s="72"/>
      <c r="Z887" s="72"/>
    </row>
    <row r="888" spans="1:26" ht="13">
      <c r="A888" s="72"/>
      <c r="B888" s="100"/>
      <c r="C888" s="72"/>
      <c r="D888" s="72"/>
      <c r="E888" s="72"/>
      <c r="F888" s="72"/>
      <c r="G888" s="72"/>
      <c r="H888" s="72"/>
      <c r="I888" s="72"/>
      <c r="J888" s="72"/>
      <c r="K888" s="72"/>
      <c r="L888" s="72"/>
      <c r="M888" s="72"/>
      <c r="N888" s="72"/>
      <c r="O888" s="72"/>
      <c r="P888" s="72"/>
      <c r="Q888" s="72"/>
      <c r="R888" s="72"/>
      <c r="S888" s="72"/>
      <c r="T888" s="72"/>
      <c r="U888" s="72"/>
      <c r="V888" s="72"/>
      <c r="W888" s="72"/>
      <c r="X888" s="72"/>
      <c r="Y888" s="72"/>
      <c r="Z888" s="72"/>
    </row>
    <row r="889" spans="1:26" ht="13">
      <c r="A889" s="72"/>
      <c r="B889" s="100"/>
      <c r="C889" s="72"/>
      <c r="D889" s="72"/>
      <c r="E889" s="72"/>
      <c r="F889" s="72"/>
      <c r="G889" s="72"/>
      <c r="H889" s="72"/>
      <c r="I889" s="72"/>
      <c r="J889" s="72"/>
      <c r="K889" s="72"/>
      <c r="L889" s="72"/>
      <c r="M889" s="72"/>
      <c r="N889" s="72"/>
      <c r="O889" s="72"/>
      <c r="P889" s="72"/>
      <c r="Q889" s="72"/>
      <c r="R889" s="72"/>
      <c r="S889" s="72"/>
      <c r="T889" s="72"/>
      <c r="U889" s="72"/>
      <c r="V889" s="72"/>
      <c r="W889" s="72"/>
      <c r="X889" s="72"/>
      <c r="Y889" s="72"/>
      <c r="Z889" s="72"/>
    </row>
    <row r="890" spans="1:26" ht="13">
      <c r="A890" s="72"/>
      <c r="B890" s="100"/>
      <c r="C890" s="72"/>
      <c r="D890" s="72"/>
      <c r="E890" s="72"/>
      <c r="F890" s="72"/>
      <c r="G890" s="72"/>
      <c r="H890" s="72"/>
      <c r="I890" s="72"/>
      <c r="J890" s="72"/>
      <c r="K890" s="72"/>
      <c r="L890" s="72"/>
      <c r="M890" s="72"/>
      <c r="N890" s="72"/>
      <c r="O890" s="72"/>
      <c r="P890" s="72"/>
      <c r="Q890" s="72"/>
      <c r="R890" s="72"/>
      <c r="S890" s="72"/>
      <c r="T890" s="72"/>
      <c r="U890" s="72"/>
      <c r="V890" s="72"/>
      <c r="W890" s="72"/>
      <c r="X890" s="72"/>
      <c r="Y890" s="72"/>
      <c r="Z890" s="72"/>
    </row>
    <row r="891" spans="1:26" ht="13">
      <c r="A891" s="72"/>
      <c r="B891" s="100"/>
      <c r="C891" s="72"/>
      <c r="D891" s="72"/>
      <c r="E891" s="72"/>
      <c r="F891" s="72"/>
      <c r="G891" s="72"/>
      <c r="H891" s="72"/>
      <c r="I891" s="72"/>
      <c r="J891" s="72"/>
      <c r="K891" s="72"/>
      <c r="L891" s="72"/>
      <c r="M891" s="72"/>
      <c r="N891" s="72"/>
      <c r="O891" s="72"/>
      <c r="P891" s="72"/>
      <c r="Q891" s="72"/>
      <c r="R891" s="72"/>
      <c r="S891" s="72"/>
      <c r="T891" s="72"/>
      <c r="U891" s="72"/>
      <c r="V891" s="72"/>
      <c r="W891" s="72"/>
      <c r="X891" s="72"/>
      <c r="Y891" s="72"/>
      <c r="Z891" s="72"/>
    </row>
    <row r="892" spans="1:26" ht="13">
      <c r="A892" s="72"/>
      <c r="B892" s="100"/>
      <c r="C892" s="72"/>
      <c r="D892" s="72"/>
      <c r="E892" s="72"/>
      <c r="F892" s="72"/>
      <c r="G892" s="72"/>
      <c r="H892" s="72"/>
      <c r="I892" s="72"/>
      <c r="J892" s="72"/>
      <c r="K892" s="72"/>
      <c r="L892" s="72"/>
      <c r="M892" s="72"/>
      <c r="N892" s="72"/>
      <c r="O892" s="72"/>
      <c r="P892" s="72"/>
      <c r="Q892" s="72"/>
      <c r="R892" s="72"/>
      <c r="S892" s="72"/>
      <c r="T892" s="72"/>
      <c r="U892" s="72"/>
      <c r="V892" s="72"/>
      <c r="W892" s="72"/>
      <c r="X892" s="72"/>
      <c r="Y892" s="72"/>
      <c r="Z892" s="72"/>
    </row>
    <row r="893" spans="1:26" ht="13">
      <c r="A893" s="72"/>
      <c r="B893" s="100"/>
      <c r="C893" s="72"/>
      <c r="D893" s="72"/>
      <c r="E893" s="72"/>
      <c r="F893" s="72"/>
      <c r="G893" s="72"/>
      <c r="H893" s="72"/>
      <c r="I893" s="72"/>
      <c r="J893" s="72"/>
      <c r="K893" s="72"/>
      <c r="L893" s="72"/>
      <c r="M893" s="72"/>
      <c r="N893" s="72"/>
      <c r="O893" s="72"/>
      <c r="P893" s="72"/>
      <c r="Q893" s="72"/>
      <c r="R893" s="72"/>
      <c r="S893" s="72"/>
      <c r="T893" s="72"/>
      <c r="U893" s="72"/>
      <c r="V893" s="72"/>
      <c r="W893" s="72"/>
      <c r="X893" s="72"/>
      <c r="Y893" s="72"/>
      <c r="Z893" s="72"/>
    </row>
    <row r="894" spans="1:26" ht="13">
      <c r="A894" s="72"/>
      <c r="B894" s="100"/>
      <c r="C894" s="72"/>
      <c r="D894" s="72"/>
      <c r="E894" s="72"/>
      <c r="F894" s="72"/>
      <c r="G894" s="72"/>
      <c r="H894" s="72"/>
      <c r="I894" s="72"/>
      <c r="J894" s="72"/>
      <c r="K894" s="72"/>
      <c r="L894" s="72"/>
      <c r="M894" s="72"/>
      <c r="N894" s="72"/>
      <c r="O894" s="72"/>
      <c r="P894" s="72"/>
      <c r="Q894" s="72"/>
      <c r="R894" s="72"/>
      <c r="S894" s="72"/>
      <c r="T894" s="72"/>
      <c r="U894" s="72"/>
      <c r="V894" s="72"/>
      <c r="W894" s="72"/>
      <c r="X894" s="72"/>
      <c r="Y894" s="72"/>
      <c r="Z894" s="72"/>
    </row>
    <row r="895" spans="1:26" ht="13">
      <c r="A895" s="72"/>
      <c r="B895" s="100"/>
      <c r="C895" s="72"/>
      <c r="D895" s="72"/>
      <c r="E895" s="72"/>
      <c r="F895" s="72"/>
      <c r="G895" s="72"/>
      <c r="H895" s="72"/>
      <c r="I895" s="72"/>
      <c r="J895" s="72"/>
      <c r="K895" s="72"/>
      <c r="L895" s="72"/>
      <c r="M895" s="72"/>
      <c r="N895" s="72"/>
      <c r="O895" s="72"/>
      <c r="P895" s="72"/>
      <c r="Q895" s="72"/>
      <c r="R895" s="72"/>
      <c r="S895" s="72"/>
      <c r="T895" s="72"/>
      <c r="U895" s="72"/>
      <c r="V895" s="72"/>
      <c r="W895" s="72"/>
      <c r="X895" s="72"/>
      <c r="Y895" s="72"/>
      <c r="Z895" s="72"/>
    </row>
    <row r="896" spans="1:26" ht="13">
      <c r="A896" s="72"/>
      <c r="B896" s="100"/>
      <c r="C896" s="72"/>
      <c r="D896" s="72"/>
      <c r="E896" s="72"/>
      <c r="F896" s="72"/>
      <c r="G896" s="72"/>
      <c r="H896" s="72"/>
      <c r="I896" s="72"/>
      <c r="J896" s="72"/>
      <c r="K896" s="72"/>
      <c r="L896" s="72"/>
      <c r="M896" s="72"/>
      <c r="N896" s="72"/>
      <c r="O896" s="72"/>
      <c r="P896" s="72"/>
      <c r="Q896" s="72"/>
      <c r="R896" s="72"/>
      <c r="S896" s="72"/>
      <c r="T896" s="72"/>
      <c r="U896" s="72"/>
      <c r="V896" s="72"/>
      <c r="W896" s="72"/>
      <c r="X896" s="72"/>
      <c r="Y896" s="72"/>
      <c r="Z896" s="72"/>
    </row>
    <row r="897" spans="1:26" ht="13">
      <c r="A897" s="72"/>
      <c r="B897" s="100"/>
      <c r="C897" s="72"/>
      <c r="D897" s="72"/>
      <c r="E897" s="72"/>
      <c r="F897" s="72"/>
      <c r="G897" s="72"/>
      <c r="H897" s="72"/>
      <c r="I897" s="72"/>
      <c r="J897" s="72"/>
      <c r="K897" s="72"/>
      <c r="L897" s="72"/>
      <c r="M897" s="72"/>
      <c r="N897" s="72"/>
      <c r="O897" s="72"/>
      <c r="P897" s="72"/>
      <c r="Q897" s="72"/>
      <c r="R897" s="72"/>
      <c r="S897" s="72"/>
      <c r="T897" s="72"/>
      <c r="U897" s="72"/>
      <c r="V897" s="72"/>
      <c r="W897" s="72"/>
      <c r="X897" s="72"/>
      <c r="Y897" s="72"/>
      <c r="Z897" s="72"/>
    </row>
    <row r="898" spans="1:26" ht="13">
      <c r="A898" s="72"/>
      <c r="B898" s="100"/>
      <c r="C898" s="72"/>
      <c r="D898" s="72"/>
      <c r="E898" s="72"/>
      <c r="F898" s="72"/>
      <c r="G898" s="72"/>
      <c r="H898" s="72"/>
      <c r="I898" s="72"/>
      <c r="J898" s="72"/>
      <c r="K898" s="72"/>
      <c r="L898" s="72"/>
      <c r="M898" s="72"/>
      <c r="N898" s="72"/>
      <c r="O898" s="72"/>
      <c r="P898" s="72"/>
      <c r="Q898" s="72"/>
      <c r="R898" s="72"/>
      <c r="S898" s="72"/>
      <c r="T898" s="72"/>
      <c r="U898" s="72"/>
      <c r="V898" s="72"/>
      <c r="W898" s="72"/>
      <c r="X898" s="72"/>
      <c r="Y898" s="72"/>
      <c r="Z898" s="72"/>
    </row>
    <row r="899" spans="1:26" ht="13">
      <c r="A899" s="72"/>
      <c r="B899" s="100"/>
      <c r="C899" s="72"/>
      <c r="D899" s="72"/>
      <c r="E899" s="72"/>
      <c r="F899" s="72"/>
      <c r="G899" s="72"/>
      <c r="H899" s="72"/>
      <c r="I899" s="72"/>
      <c r="J899" s="72"/>
      <c r="K899" s="72"/>
      <c r="L899" s="72"/>
      <c r="M899" s="72"/>
      <c r="N899" s="72"/>
      <c r="O899" s="72"/>
      <c r="P899" s="72"/>
      <c r="Q899" s="72"/>
      <c r="R899" s="72"/>
      <c r="S899" s="72"/>
      <c r="T899" s="72"/>
      <c r="U899" s="72"/>
      <c r="V899" s="72"/>
      <c r="W899" s="72"/>
      <c r="X899" s="72"/>
      <c r="Y899" s="72"/>
      <c r="Z899" s="72"/>
    </row>
    <row r="900" spans="1:26" ht="13">
      <c r="A900" s="72"/>
      <c r="B900" s="100"/>
      <c r="C900" s="72"/>
      <c r="D900" s="72"/>
      <c r="E900" s="72"/>
      <c r="F900" s="72"/>
      <c r="G900" s="72"/>
      <c r="H900" s="72"/>
      <c r="I900" s="72"/>
      <c r="J900" s="72"/>
      <c r="K900" s="72"/>
      <c r="L900" s="72"/>
      <c r="M900" s="72"/>
      <c r="N900" s="72"/>
      <c r="O900" s="72"/>
      <c r="P900" s="72"/>
      <c r="Q900" s="72"/>
      <c r="R900" s="72"/>
      <c r="S900" s="72"/>
      <c r="T900" s="72"/>
      <c r="U900" s="72"/>
      <c r="V900" s="72"/>
      <c r="W900" s="72"/>
      <c r="X900" s="72"/>
      <c r="Y900" s="72"/>
      <c r="Z900" s="72"/>
    </row>
    <row r="901" spans="1:26" ht="13">
      <c r="A901" s="72"/>
      <c r="B901" s="100"/>
      <c r="C901" s="72"/>
      <c r="D901" s="72"/>
      <c r="E901" s="72"/>
      <c r="F901" s="72"/>
      <c r="G901" s="72"/>
      <c r="H901" s="72"/>
      <c r="I901" s="72"/>
      <c r="J901" s="72"/>
      <c r="K901" s="72"/>
      <c r="L901" s="72"/>
      <c r="M901" s="72"/>
      <c r="N901" s="72"/>
      <c r="O901" s="72"/>
      <c r="P901" s="72"/>
      <c r="Q901" s="72"/>
      <c r="R901" s="72"/>
      <c r="S901" s="72"/>
      <c r="T901" s="72"/>
      <c r="U901" s="72"/>
      <c r="V901" s="72"/>
      <c r="W901" s="72"/>
      <c r="X901" s="72"/>
      <c r="Y901" s="72"/>
      <c r="Z901" s="72"/>
    </row>
    <row r="902" spans="1:26" ht="13">
      <c r="A902" s="72"/>
      <c r="B902" s="100"/>
      <c r="C902" s="72"/>
      <c r="D902" s="72"/>
      <c r="E902" s="72"/>
      <c r="F902" s="72"/>
      <c r="G902" s="72"/>
      <c r="H902" s="72"/>
      <c r="I902" s="72"/>
      <c r="J902" s="72"/>
      <c r="K902" s="72"/>
      <c r="L902" s="72"/>
      <c r="M902" s="72"/>
      <c r="N902" s="72"/>
      <c r="O902" s="72"/>
      <c r="P902" s="72"/>
      <c r="Q902" s="72"/>
      <c r="R902" s="72"/>
      <c r="S902" s="72"/>
      <c r="T902" s="72"/>
      <c r="U902" s="72"/>
      <c r="V902" s="72"/>
      <c r="W902" s="72"/>
      <c r="X902" s="72"/>
      <c r="Y902" s="72"/>
      <c r="Z902" s="72"/>
    </row>
    <row r="903" spans="1:26" ht="13">
      <c r="A903" s="72"/>
      <c r="B903" s="100"/>
      <c r="C903" s="72"/>
      <c r="D903" s="72"/>
      <c r="E903" s="72"/>
      <c r="F903" s="72"/>
      <c r="G903" s="72"/>
      <c r="H903" s="72"/>
      <c r="I903" s="72"/>
      <c r="J903" s="72"/>
      <c r="K903" s="72"/>
      <c r="L903" s="72"/>
      <c r="M903" s="72"/>
      <c r="N903" s="72"/>
      <c r="O903" s="72"/>
      <c r="P903" s="72"/>
      <c r="Q903" s="72"/>
      <c r="R903" s="72"/>
      <c r="S903" s="72"/>
      <c r="T903" s="72"/>
      <c r="U903" s="72"/>
      <c r="V903" s="72"/>
      <c r="W903" s="72"/>
      <c r="X903" s="72"/>
      <c r="Y903" s="72"/>
      <c r="Z903" s="72"/>
    </row>
    <row r="904" spans="1:26" ht="13">
      <c r="A904" s="72"/>
      <c r="B904" s="100"/>
      <c r="C904" s="72"/>
      <c r="D904" s="72"/>
      <c r="E904" s="72"/>
      <c r="F904" s="72"/>
      <c r="G904" s="72"/>
      <c r="H904" s="72"/>
      <c r="I904" s="72"/>
      <c r="J904" s="72"/>
      <c r="K904" s="72"/>
      <c r="L904" s="72"/>
      <c r="M904" s="72"/>
      <c r="N904" s="72"/>
      <c r="O904" s="72"/>
      <c r="P904" s="72"/>
      <c r="Q904" s="72"/>
      <c r="R904" s="72"/>
      <c r="S904" s="72"/>
      <c r="T904" s="72"/>
      <c r="U904" s="72"/>
      <c r="V904" s="72"/>
      <c r="W904" s="72"/>
      <c r="X904" s="72"/>
      <c r="Y904" s="72"/>
      <c r="Z904" s="72"/>
    </row>
    <row r="905" spans="1:26" ht="13">
      <c r="A905" s="72"/>
      <c r="B905" s="100"/>
      <c r="C905" s="72"/>
      <c r="D905" s="72"/>
      <c r="E905" s="72"/>
      <c r="F905" s="72"/>
      <c r="G905" s="72"/>
      <c r="H905" s="72"/>
      <c r="I905" s="72"/>
      <c r="J905" s="72"/>
      <c r="K905" s="72"/>
      <c r="L905" s="72"/>
      <c r="M905" s="72"/>
      <c r="N905" s="72"/>
      <c r="O905" s="72"/>
      <c r="P905" s="72"/>
      <c r="Q905" s="72"/>
      <c r="R905" s="72"/>
      <c r="S905" s="72"/>
      <c r="T905" s="72"/>
      <c r="U905" s="72"/>
      <c r="V905" s="72"/>
      <c r="W905" s="72"/>
      <c r="X905" s="72"/>
      <c r="Y905" s="72"/>
      <c r="Z905" s="72"/>
    </row>
    <row r="906" spans="1:26" ht="13">
      <c r="A906" s="72"/>
      <c r="B906" s="100"/>
      <c r="C906" s="72"/>
      <c r="D906" s="72"/>
      <c r="E906" s="72"/>
      <c r="F906" s="72"/>
      <c r="G906" s="72"/>
      <c r="H906" s="72"/>
      <c r="I906" s="72"/>
      <c r="J906" s="72"/>
      <c r="K906" s="72"/>
      <c r="L906" s="72"/>
      <c r="M906" s="72"/>
      <c r="N906" s="72"/>
      <c r="O906" s="72"/>
      <c r="P906" s="72"/>
      <c r="Q906" s="72"/>
      <c r="R906" s="72"/>
      <c r="S906" s="72"/>
      <c r="T906" s="72"/>
      <c r="U906" s="72"/>
      <c r="V906" s="72"/>
      <c r="W906" s="72"/>
      <c r="X906" s="72"/>
      <c r="Y906" s="72"/>
      <c r="Z906" s="72"/>
    </row>
    <row r="907" spans="1:26" ht="13">
      <c r="A907" s="72"/>
      <c r="B907" s="100"/>
      <c r="C907" s="72"/>
      <c r="D907" s="72"/>
      <c r="E907" s="72"/>
      <c r="F907" s="72"/>
      <c r="G907" s="72"/>
      <c r="H907" s="72"/>
      <c r="I907" s="72"/>
      <c r="J907" s="72"/>
      <c r="K907" s="72"/>
      <c r="L907" s="72"/>
      <c r="M907" s="72"/>
      <c r="N907" s="72"/>
      <c r="O907" s="72"/>
      <c r="P907" s="72"/>
      <c r="Q907" s="72"/>
      <c r="R907" s="72"/>
      <c r="S907" s="72"/>
      <c r="T907" s="72"/>
      <c r="U907" s="72"/>
      <c r="V907" s="72"/>
      <c r="W907" s="72"/>
      <c r="X907" s="72"/>
      <c r="Y907" s="72"/>
      <c r="Z907" s="72"/>
    </row>
    <row r="908" spans="1:26" ht="13">
      <c r="A908" s="72"/>
      <c r="B908" s="100"/>
      <c r="C908" s="72"/>
      <c r="D908" s="72"/>
      <c r="E908" s="72"/>
      <c r="F908" s="72"/>
      <c r="G908" s="72"/>
      <c r="H908" s="72"/>
      <c r="I908" s="72"/>
      <c r="J908" s="72"/>
      <c r="K908" s="72"/>
      <c r="L908" s="72"/>
      <c r="M908" s="72"/>
      <c r="N908" s="72"/>
      <c r="O908" s="72"/>
      <c r="P908" s="72"/>
      <c r="Q908" s="72"/>
      <c r="R908" s="72"/>
      <c r="S908" s="72"/>
      <c r="T908" s="72"/>
      <c r="U908" s="72"/>
      <c r="V908" s="72"/>
      <c r="W908" s="72"/>
      <c r="X908" s="72"/>
      <c r="Y908" s="72"/>
      <c r="Z908" s="72"/>
    </row>
    <row r="909" spans="1:26" ht="13">
      <c r="A909" s="72"/>
      <c r="B909" s="100"/>
      <c r="C909" s="72"/>
      <c r="D909" s="72"/>
      <c r="E909" s="72"/>
      <c r="F909" s="72"/>
      <c r="G909" s="72"/>
      <c r="H909" s="72"/>
      <c r="I909" s="72"/>
      <c r="J909" s="72"/>
      <c r="K909" s="72"/>
      <c r="L909" s="72"/>
      <c r="M909" s="72"/>
      <c r="N909" s="72"/>
      <c r="O909" s="72"/>
      <c r="P909" s="72"/>
      <c r="Q909" s="72"/>
      <c r="R909" s="72"/>
      <c r="S909" s="72"/>
      <c r="T909" s="72"/>
      <c r="U909" s="72"/>
      <c r="V909" s="72"/>
      <c r="W909" s="72"/>
      <c r="X909" s="72"/>
      <c r="Y909" s="72"/>
      <c r="Z909" s="72"/>
    </row>
    <row r="910" spans="1:26" ht="13">
      <c r="A910" s="72"/>
      <c r="B910" s="100"/>
      <c r="C910" s="72"/>
      <c r="D910" s="72"/>
      <c r="E910" s="72"/>
      <c r="F910" s="72"/>
      <c r="G910" s="72"/>
      <c r="H910" s="72"/>
      <c r="I910" s="72"/>
      <c r="J910" s="72"/>
      <c r="K910" s="72"/>
      <c r="L910" s="72"/>
      <c r="M910" s="72"/>
      <c r="N910" s="72"/>
      <c r="O910" s="72"/>
      <c r="P910" s="72"/>
      <c r="Q910" s="72"/>
      <c r="R910" s="72"/>
      <c r="S910" s="72"/>
      <c r="T910" s="72"/>
      <c r="U910" s="72"/>
      <c r="V910" s="72"/>
      <c r="W910" s="72"/>
      <c r="X910" s="72"/>
      <c r="Y910" s="72"/>
      <c r="Z910" s="72"/>
    </row>
    <row r="911" spans="1:26" ht="13">
      <c r="A911" s="72"/>
      <c r="B911" s="100"/>
      <c r="C911" s="72"/>
      <c r="D911" s="72"/>
      <c r="E911" s="72"/>
      <c r="F911" s="72"/>
      <c r="G911" s="72"/>
      <c r="H911" s="72"/>
      <c r="I911" s="72"/>
      <c r="J911" s="72"/>
      <c r="K911" s="72"/>
      <c r="L911" s="72"/>
      <c r="M911" s="72"/>
      <c r="N911" s="72"/>
      <c r="O911" s="72"/>
      <c r="P911" s="72"/>
      <c r="Q911" s="72"/>
      <c r="R911" s="72"/>
      <c r="S911" s="72"/>
      <c r="T911" s="72"/>
      <c r="U911" s="72"/>
      <c r="V911" s="72"/>
      <c r="W911" s="72"/>
      <c r="X911" s="72"/>
      <c r="Y911" s="72"/>
      <c r="Z911" s="72"/>
    </row>
    <row r="912" spans="1:26" ht="13">
      <c r="A912" s="72"/>
      <c r="B912" s="100"/>
      <c r="C912" s="72"/>
      <c r="D912" s="72"/>
      <c r="E912" s="72"/>
      <c r="F912" s="72"/>
      <c r="G912" s="72"/>
      <c r="H912" s="72"/>
      <c r="I912" s="72"/>
      <c r="J912" s="72"/>
      <c r="K912" s="72"/>
      <c r="L912" s="72"/>
      <c r="M912" s="72"/>
      <c r="N912" s="72"/>
      <c r="O912" s="72"/>
      <c r="P912" s="72"/>
      <c r="Q912" s="72"/>
      <c r="R912" s="72"/>
      <c r="S912" s="72"/>
      <c r="T912" s="72"/>
      <c r="U912" s="72"/>
      <c r="V912" s="72"/>
      <c r="W912" s="72"/>
      <c r="X912" s="72"/>
      <c r="Y912" s="72"/>
      <c r="Z912" s="72"/>
    </row>
    <row r="913" spans="1:26" ht="13">
      <c r="A913" s="72"/>
      <c r="B913" s="100"/>
      <c r="C913" s="72"/>
      <c r="D913" s="72"/>
      <c r="E913" s="72"/>
      <c r="F913" s="72"/>
      <c r="G913" s="72"/>
      <c r="H913" s="72"/>
      <c r="I913" s="72"/>
      <c r="J913" s="72"/>
      <c r="K913" s="72"/>
      <c r="L913" s="72"/>
      <c r="M913" s="72"/>
      <c r="N913" s="72"/>
      <c r="O913" s="72"/>
      <c r="P913" s="72"/>
      <c r="Q913" s="72"/>
      <c r="R913" s="72"/>
      <c r="S913" s="72"/>
      <c r="T913" s="72"/>
      <c r="U913" s="72"/>
      <c r="V913" s="72"/>
      <c r="W913" s="72"/>
      <c r="X913" s="72"/>
      <c r="Y913" s="72"/>
      <c r="Z913" s="72"/>
    </row>
    <row r="914" spans="1:26" ht="13">
      <c r="A914" s="72"/>
      <c r="B914" s="100"/>
      <c r="C914" s="72"/>
      <c r="D914" s="72"/>
      <c r="E914" s="72"/>
      <c r="F914" s="72"/>
      <c r="G914" s="72"/>
      <c r="H914" s="72"/>
      <c r="I914" s="72"/>
      <c r="J914" s="72"/>
      <c r="K914" s="72"/>
      <c r="L914" s="72"/>
      <c r="M914" s="72"/>
      <c r="N914" s="72"/>
      <c r="O914" s="72"/>
      <c r="P914" s="72"/>
      <c r="Q914" s="72"/>
      <c r="R914" s="72"/>
      <c r="S914" s="72"/>
      <c r="T914" s="72"/>
      <c r="U914" s="72"/>
      <c r="V914" s="72"/>
      <c r="W914" s="72"/>
      <c r="X914" s="72"/>
      <c r="Y914" s="72"/>
      <c r="Z914" s="72"/>
    </row>
    <row r="915" spans="1:26" ht="13">
      <c r="A915" s="72"/>
      <c r="B915" s="100"/>
      <c r="C915" s="72"/>
      <c r="D915" s="72"/>
      <c r="E915" s="72"/>
      <c r="F915" s="72"/>
      <c r="G915" s="72"/>
      <c r="H915" s="72"/>
      <c r="I915" s="72"/>
      <c r="J915" s="72"/>
      <c r="K915" s="72"/>
      <c r="L915" s="72"/>
      <c r="M915" s="72"/>
      <c r="N915" s="72"/>
      <c r="O915" s="72"/>
      <c r="P915" s="72"/>
      <c r="Q915" s="72"/>
      <c r="R915" s="72"/>
      <c r="S915" s="72"/>
      <c r="T915" s="72"/>
      <c r="U915" s="72"/>
      <c r="V915" s="72"/>
      <c r="W915" s="72"/>
      <c r="X915" s="72"/>
      <c r="Y915" s="72"/>
      <c r="Z915" s="72"/>
    </row>
    <row r="916" spans="1:26" ht="13">
      <c r="A916" s="72"/>
      <c r="B916" s="100"/>
      <c r="C916" s="72"/>
      <c r="D916" s="72"/>
      <c r="E916" s="72"/>
      <c r="F916" s="72"/>
      <c r="G916" s="72"/>
      <c r="H916" s="72"/>
      <c r="I916" s="72"/>
      <c r="J916" s="72"/>
      <c r="K916" s="72"/>
      <c r="L916" s="72"/>
      <c r="M916" s="72"/>
      <c r="N916" s="72"/>
      <c r="O916" s="72"/>
      <c r="P916" s="72"/>
      <c r="Q916" s="72"/>
      <c r="R916" s="72"/>
      <c r="S916" s="72"/>
      <c r="T916" s="72"/>
      <c r="U916" s="72"/>
      <c r="V916" s="72"/>
      <c r="W916" s="72"/>
      <c r="X916" s="72"/>
      <c r="Y916" s="72"/>
      <c r="Z916" s="72"/>
    </row>
    <row r="917" spans="1:26" ht="13">
      <c r="A917" s="72"/>
      <c r="B917" s="100"/>
      <c r="C917" s="72"/>
      <c r="D917" s="72"/>
      <c r="E917" s="72"/>
      <c r="F917" s="72"/>
      <c r="G917" s="72"/>
      <c r="H917" s="72"/>
      <c r="I917" s="72"/>
      <c r="J917" s="72"/>
      <c r="K917" s="72"/>
      <c r="L917" s="72"/>
      <c r="M917" s="72"/>
      <c r="N917" s="72"/>
      <c r="O917" s="72"/>
      <c r="P917" s="72"/>
      <c r="Q917" s="72"/>
      <c r="R917" s="72"/>
      <c r="S917" s="72"/>
      <c r="T917" s="72"/>
      <c r="U917" s="72"/>
      <c r="V917" s="72"/>
      <c r="W917" s="72"/>
      <c r="X917" s="72"/>
      <c r="Y917" s="72"/>
      <c r="Z917" s="72"/>
    </row>
    <row r="918" spans="1:26" ht="13">
      <c r="A918" s="72"/>
      <c r="B918" s="100"/>
      <c r="C918" s="72"/>
      <c r="D918" s="72"/>
      <c r="E918" s="72"/>
      <c r="F918" s="72"/>
      <c r="G918" s="72"/>
      <c r="H918" s="72"/>
      <c r="I918" s="72"/>
      <c r="J918" s="72"/>
      <c r="K918" s="72"/>
      <c r="L918" s="72"/>
      <c r="M918" s="72"/>
      <c r="N918" s="72"/>
      <c r="O918" s="72"/>
      <c r="P918" s="72"/>
      <c r="Q918" s="72"/>
      <c r="R918" s="72"/>
      <c r="S918" s="72"/>
      <c r="T918" s="72"/>
      <c r="U918" s="72"/>
      <c r="V918" s="72"/>
      <c r="W918" s="72"/>
      <c r="X918" s="72"/>
      <c r="Y918" s="72"/>
      <c r="Z918" s="72"/>
    </row>
    <row r="919" spans="1:26" ht="13">
      <c r="A919" s="72"/>
      <c r="B919" s="100"/>
      <c r="C919" s="72"/>
      <c r="D919" s="72"/>
      <c r="E919" s="72"/>
      <c r="F919" s="72"/>
      <c r="G919" s="72"/>
      <c r="H919" s="72"/>
      <c r="I919" s="72"/>
      <c r="J919" s="72"/>
      <c r="K919" s="72"/>
      <c r="L919" s="72"/>
      <c r="M919" s="72"/>
      <c r="N919" s="72"/>
      <c r="O919" s="72"/>
      <c r="P919" s="72"/>
      <c r="Q919" s="72"/>
      <c r="R919" s="72"/>
      <c r="S919" s="72"/>
      <c r="T919" s="72"/>
      <c r="U919" s="72"/>
      <c r="V919" s="72"/>
      <c r="W919" s="72"/>
      <c r="X919" s="72"/>
      <c r="Y919" s="72"/>
      <c r="Z919" s="72"/>
    </row>
    <row r="920" spans="1:26" ht="13">
      <c r="A920" s="72"/>
      <c r="B920" s="100"/>
      <c r="C920" s="72"/>
      <c r="D920" s="72"/>
      <c r="E920" s="72"/>
      <c r="F920" s="72"/>
      <c r="G920" s="72"/>
      <c r="H920" s="72"/>
      <c r="I920" s="72"/>
      <c r="J920" s="72"/>
      <c r="K920" s="72"/>
      <c r="L920" s="72"/>
      <c r="M920" s="72"/>
      <c r="N920" s="72"/>
      <c r="O920" s="72"/>
      <c r="P920" s="72"/>
      <c r="Q920" s="72"/>
      <c r="R920" s="72"/>
      <c r="S920" s="72"/>
      <c r="T920" s="72"/>
      <c r="U920" s="72"/>
      <c r="V920" s="72"/>
      <c r="W920" s="72"/>
      <c r="X920" s="72"/>
      <c r="Y920" s="72"/>
      <c r="Z920" s="72"/>
    </row>
    <row r="921" spans="1:26" ht="13">
      <c r="A921" s="72"/>
      <c r="B921" s="100"/>
      <c r="C921" s="72"/>
      <c r="D921" s="72"/>
      <c r="E921" s="72"/>
      <c r="F921" s="72"/>
      <c r="G921" s="72"/>
      <c r="H921" s="72"/>
      <c r="I921" s="72"/>
      <c r="J921" s="72"/>
      <c r="K921" s="72"/>
      <c r="L921" s="72"/>
      <c r="M921" s="72"/>
      <c r="N921" s="72"/>
      <c r="O921" s="72"/>
      <c r="P921" s="72"/>
      <c r="Q921" s="72"/>
      <c r="R921" s="72"/>
      <c r="S921" s="72"/>
      <c r="T921" s="72"/>
      <c r="U921" s="72"/>
      <c r="V921" s="72"/>
      <c r="W921" s="72"/>
      <c r="X921" s="72"/>
      <c r="Y921" s="72"/>
      <c r="Z921" s="72"/>
    </row>
    <row r="922" spans="1:26" ht="13">
      <c r="A922" s="72"/>
      <c r="B922" s="100"/>
      <c r="C922" s="72"/>
      <c r="D922" s="72"/>
      <c r="E922" s="72"/>
      <c r="F922" s="72"/>
      <c r="G922" s="72"/>
      <c r="H922" s="72"/>
      <c r="I922" s="72"/>
      <c r="J922" s="72"/>
      <c r="K922" s="72"/>
      <c r="L922" s="72"/>
      <c r="M922" s="72"/>
      <c r="N922" s="72"/>
      <c r="O922" s="72"/>
      <c r="P922" s="72"/>
      <c r="Q922" s="72"/>
      <c r="R922" s="72"/>
      <c r="S922" s="72"/>
      <c r="T922" s="72"/>
      <c r="U922" s="72"/>
      <c r="V922" s="72"/>
      <c r="W922" s="72"/>
      <c r="X922" s="72"/>
      <c r="Y922" s="72"/>
      <c r="Z922" s="72"/>
    </row>
    <row r="923" spans="1:26" ht="13">
      <c r="A923" s="72"/>
      <c r="B923" s="100"/>
      <c r="C923" s="72"/>
      <c r="D923" s="72"/>
      <c r="E923" s="72"/>
      <c r="F923" s="72"/>
      <c r="G923" s="72"/>
      <c r="H923" s="72"/>
      <c r="I923" s="72"/>
      <c r="J923" s="72"/>
      <c r="K923" s="72"/>
      <c r="L923" s="72"/>
      <c r="M923" s="72"/>
      <c r="N923" s="72"/>
      <c r="O923" s="72"/>
      <c r="P923" s="72"/>
      <c r="Q923" s="72"/>
      <c r="R923" s="72"/>
      <c r="S923" s="72"/>
      <c r="T923" s="72"/>
      <c r="U923" s="72"/>
      <c r="V923" s="72"/>
      <c r="W923" s="72"/>
      <c r="X923" s="72"/>
      <c r="Y923" s="72"/>
      <c r="Z923" s="72"/>
    </row>
    <row r="924" spans="1:26" ht="13">
      <c r="A924" s="72"/>
      <c r="B924" s="100"/>
      <c r="C924" s="72"/>
      <c r="D924" s="72"/>
      <c r="E924" s="72"/>
      <c r="F924" s="72"/>
      <c r="G924" s="72"/>
      <c r="H924" s="72"/>
      <c r="I924" s="72"/>
      <c r="J924" s="72"/>
      <c r="K924" s="72"/>
      <c r="L924" s="72"/>
      <c r="M924" s="72"/>
      <c r="N924" s="72"/>
      <c r="O924" s="72"/>
      <c r="P924" s="72"/>
      <c r="Q924" s="72"/>
      <c r="R924" s="72"/>
      <c r="S924" s="72"/>
      <c r="T924" s="72"/>
      <c r="U924" s="72"/>
      <c r="V924" s="72"/>
      <c r="W924" s="72"/>
      <c r="X924" s="72"/>
      <c r="Y924" s="72"/>
      <c r="Z924" s="72"/>
    </row>
    <row r="925" spans="1:26" ht="13">
      <c r="A925" s="72"/>
      <c r="B925" s="100"/>
      <c r="C925" s="72"/>
      <c r="D925" s="72"/>
      <c r="E925" s="72"/>
      <c r="F925" s="72"/>
      <c r="G925" s="72"/>
      <c r="H925" s="72"/>
      <c r="I925" s="72"/>
      <c r="J925" s="72"/>
      <c r="K925" s="72"/>
      <c r="L925" s="72"/>
      <c r="M925" s="72"/>
      <c r="N925" s="72"/>
      <c r="O925" s="72"/>
      <c r="P925" s="72"/>
      <c r="Q925" s="72"/>
      <c r="R925" s="72"/>
      <c r="S925" s="72"/>
      <c r="T925" s="72"/>
      <c r="U925" s="72"/>
      <c r="V925" s="72"/>
      <c r="W925" s="72"/>
      <c r="X925" s="72"/>
      <c r="Y925" s="72"/>
      <c r="Z925" s="72"/>
    </row>
    <row r="926" spans="1:26" ht="13">
      <c r="A926" s="72"/>
      <c r="B926" s="100"/>
      <c r="C926" s="72"/>
      <c r="D926" s="72"/>
      <c r="E926" s="72"/>
      <c r="F926" s="72"/>
      <c r="G926" s="72"/>
      <c r="H926" s="72"/>
      <c r="I926" s="72"/>
      <c r="J926" s="72"/>
      <c r="K926" s="72"/>
      <c r="L926" s="72"/>
      <c r="M926" s="72"/>
      <c r="N926" s="72"/>
      <c r="O926" s="72"/>
      <c r="P926" s="72"/>
      <c r="Q926" s="72"/>
      <c r="R926" s="72"/>
      <c r="S926" s="72"/>
      <c r="T926" s="72"/>
      <c r="U926" s="72"/>
      <c r="V926" s="72"/>
      <c r="W926" s="72"/>
      <c r="X926" s="72"/>
      <c r="Y926" s="72"/>
      <c r="Z926" s="72"/>
    </row>
    <row r="927" spans="1:26" ht="13">
      <c r="A927" s="72"/>
      <c r="B927" s="100"/>
      <c r="C927" s="72"/>
      <c r="D927" s="72"/>
      <c r="E927" s="72"/>
      <c r="F927" s="72"/>
      <c r="G927" s="72"/>
      <c r="H927" s="72"/>
      <c r="I927" s="72"/>
      <c r="J927" s="72"/>
      <c r="K927" s="72"/>
      <c r="L927" s="72"/>
      <c r="M927" s="72"/>
      <c r="N927" s="72"/>
      <c r="O927" s="72"/>
      <c r="P927" s="72"/>
      <c r="Q927" s="72"/>
      <c r="R927" s="72"/>
      <c r="S927" s="72"/>
      <c r="T927" s="72"/>
      <c r="U927" s="72"/>
      <c r="V927" s="72"/>
      <c r="W927" s="72"/>
      <c r="X927" s="72"/>
      <c r="Y927" s="72"/>
      <c r="Z927" s="72"/>
    </row>
    <row r="928" spans="1:26" ht="13">
      <c r="A928" s="72"/>
      <c r="B928" s="100"/>
      <c r="C928" s="72"/>
      <c r="D928" s="72"/>
      <c r="E928" s="72"/>
      <c r="F928" s="72"/>
      <c r="G928" s="72"/>
      <c r="H928" s="72"/>
      <c r="I928" s="72"/>
      <c r="J928" s="72"/>
      <c r="K928" s="72"/>
      <c r="L928" s="72"/>
      <c r="M928" s="72"/>
      <c r="N928" s="72"/>
      <c r="O928" s="72"/>
      <c r="P928" s="72"/>
      <c r="Q928" s="72"/>
      <c r="R928" s="72"/>
      <c r="S928" s="72"/>
      <c r="T928" s="72"/>
      <c r="U928" s="72"/>
      <c r="V928" s="72"/>
      <c r="W928" s="72"/>
      <c r="X928" s="72"/>
      <c r="Y928" s="72"/>
      <c r="Z928" s="72"/>
    </row>
    <row r="929" spans="1:26" ht="13">
      <c r="A929" s="72"/>
      <c r="B929" s="100"/>
      <c r="C929" s="72"/>
      <c r="D929" s="72"/>
      <c r="E929" s="72"/>
      <c r="F929" s="72"/>
      <c r="G929" s="72"/>
      <c r="H929" s="72"/>
      <c r="I929" s="72"/>
      <c r="J929" s="72"/>
      <c r="K929" s="72"/>
      <c r="L929" s="72"/>
      <c r="M929" s="72"/>
      <c r="N929" s="72"/>
      <c r="O929" s="72"/>
      <c r="P929" s="72"/>
      <c r="Q929" s="72"/>
      <c r="R929" s="72"/>
      <c r="S929" s="72"/>
      <c r="T929" s="72"/>
      <c r="U929" s="72"/>
      <c r="V929" s="72"/>
      <c r="W929" s="72"/>
      <c r="X929" s="72"/>
      <c r="Y929" s="72"/>
      <c r="Z929" s="72"/>
    </row>
    <row r="930" spans="1:26" ht="13">
      <c r="A930" s="72"/>
      <c r="B930" s="100"/>
      <c r="C930" s="72"/>
      <c r="D930" s="72"/>
      <c r="E930" s="72"/>
      <c r="F930" s="72"/>
      <c r="G930" s="72"/>
      <c r="H930" s="72"/>
      <c r="I930" s="72"/>
      <c r="J930" s="72"/>
      <c r="K930" s="72"/>
      <c r="L930" s="72"/>
      <c r="M930" s="72"/>
      <c r="N930" s="72"/>
      <c r="O930" s="72"/>
      <c r="P930" s="72"/>
      <c r="Q930" s="72"/>
      <c r="R930" s="72"/>
      <c r="S930" s="72"/>
      <c r="T930" s="72"/>
      <c r="U930" s="72"/>
      <c r="V930" s="72"/>
      <c r="W930" s="72"/>
      <c r="X930" s="72"/>
      <c r="Y930" s="72"/>
      <c r="Z930" s="72"/>
    </row>
    <row r="931" spans="1:26" ht="13">
      <c r="A931" s="72"/>
      <c r="B931" s="100"/>
      <c r="C931" s="72"/>
      <c r="D931" s="72"/>
      <c r="E931" s="72"/>
      <c r="F931" s="72"/>
      <c r="G931" s="72"/>
      <c r="H931" s="72"/>
      <c r="I931" s="72"/>
      <c r="J931" s="72"/>
      <c r="K931" s="72"/>
      <c r="L931" s="72"/>
      <c r="M931" s="72"/>
      <c r="N931" s="72"/>
      <c r="O931" s="72"/>
      <c r="P931" s="72"/>
      <c r="Q931" s="72"/>
      <c r="R931" s="72"/>
      <c r="S931" s="72"/>
      <c r="T931" s="72"/>
      <c r="U931" s="72"/>
      <c r="V931" s="72"/>
      <c r="W931" s="72"/>
      <c r="X931" s="72"/>
      <c r="Y931" s="72"/>
      <c r="Z931" s="72"/>
    </row>
    <row r="932" spans="1:26" ht="13">
      <c r="A932" s="72"/>
      <c r="B932" s="100"/>
      <c r="C932" s="72"/>
      <c r="D932" s="72"/>
      <c r="E932" s="72"/>
      <c r="F932" s="72"/>
      <c r="G932" s="72"/>
      <c r="H932" s="72"/>
      <c r="I932" s="72"/>
      <c r="J932" s="72"/>
      <c r="K932" s="72"/>
      <c r="L932" s="72"/>
      <c r="M932" s="72"/>
      <c r="N932" s="72"/>
      <c r="O932" s="72"/>
      <c r="P932" s="72"/>
      <c r="Q932" s="72"/>
      <c r="R932" s="72"/>
      <c r="S932" s="72"/>
      <c r="T932" s="72"/>
      <c r="U932" s="72"/>
      <c r="V932" s="72"/>
      <c r="W932" s="72"/>
      <c r="X932" s="72"/>
      <c r="Y932" s="72"/>
      <c r="Z932" s="72"/>
    </row>
    <row r="933" spans="1:26" ht="13">
      <c r="A933" s="72"/>
      <c r="B933" s="100"/>
      <c r="C933" s="72"/>
      <c r="D933" s="72"/>
      <c r="E933" s="72"/>
      <c r="F933" s="72"/>
      <c r="G933" s="72"/>
      <c r="H933" s="72"/>
      <c r="I933" s="72"/>
      <c r="J933" s="72"/>
      <c r="K933" s="72"/>
      <c r="L933" s="72"/>
      <c r="M933" s="72"/>
      <c r="N933" s="72"/>
      <c r="O933" s="72"/>
      <c r="P933" s="72"/>
      <c r="Q933" s="72"/>
      <c r="R933" s="72"/>
      <c r="S933" s="72"/>
      <c r="T933" s="72"/>
      <c r="U933" s="72"/>
      <c r="V933" s="72"/>
      <c r="W933" s="72"/>
      <c r="X933" s="72"/>
      <c r="Y933" s="72"/>
      <c r="Z933" s="72"/>
    </row>
    <row r="934" spans="1:26" ht="13">
      <c r="A934" s="72"/>
      <c r="B934" s="100"/>
      <c r="C934" s="72"/>
      <c r="D934" s="72"/>
      <c r="E934" s="72"/>
      <c r="F934" s="72"/>
      <c r="G934" s="72"/>
      <c r="H934" s="72"/>
      <c r="I934" s="72"/>
      <c r="J934" s="72"/>
      <c r="K934" s="72"/>
      <c r="L934" s="72"/>
      <c r="M934" s="72"/>
      <c r="N934" s="72"/>
      <c r="O934" s="72"/>
      <c r="P934" s="72"/>
      <c r="Q934" s="72"/>
      <c r="R934" s="72"/>
      <c r="S934" s="72"/>
      <c r="T934" s="72"/>
      <c r="U934" s="72"/>
      <c r="V934" s="72"/>
      <c r="W934" s="72"/>
      <c r="X934" s="72"/>
      <c r="Y934" s="72"/>
      <c r="Z934" s="72"/>
    </row>
    <row r="935" spans="1:26" ht="13">
      <c r="A935" s="72"/>
      <c r="B935" s="100"/>
      <c r="C935" s="72"/>
      <c r="D935" s="72"/>
      <c r="E935" s="72"/>
      <c r="F935" s="72"/>
      <c r="G935" s="72"/>
      <c r="H935" s="72"/>
      <c r="I935" s="72"/>
      <c r="J935" s="72"/>
      <c r="K935" s="72"/>
      <c r="L935" s="72"/>
      <c r="M935" s="72"/>
      <c r="N935" s="72"/>
      <c r="O935" s="72"/>
      <c r="P935" s="72"/>
      <c r="Q935" s="72"/>
      <c r="R935" s="72"/>
      <c r="S935" s="72"/>
      <c r="T935" s="72"/>
      <c r="U935" s="72"/>
      <c r="V935" s="72"/>
      <c r="W935" s="72"/>
      <c r="X935" s="72"/>
      <c r="Y935" s="72"/>
      <c r="Z935" s="72"/>
    </row>
    <row r="936" spans="1:26" ht="13">
      <c r="A936" s="72"/>
      <c r="B936" s="100"/>
      <c r="C936" s="72"/>
      <c r="D936" s="72"/>
      <c r="E936" s="72"/>
      <c r="F936" s="72"/>
      <c r="G936" s="72"/>
      <c r="H936" s="72"/>
      <c r="I936" s="72"/>
      <c r="J936" s="72"/>
      <c r="K936" s="72"/>
      <c r="L936" s="72"/>
      <c r="M936" s="72"/>
      <c r="N936" s="72"/>
      <c r="O936" s="72"/>
      <c r="P936" s="72"/>
      <c r="Q936" s="72"/>
      <c r="R936" s="72"/>
      <c r="S936" s="72"/>
      <c r="T936" s="72"/>
      <c r="U936" s="72"/>
      <c r="V936" s="72"/>
      <c r="W936" s="72"/>
      <c r="X936" s="72"/>
      <c r="Y936" s="72"/>
      <c r="Z936" s="72"/>
    </row>
    <row r="937" spans="1:26" ht="13">
      <c r="A937" s="72"/>
      <c r="B937" s="100"/>
      <c r="C937" s="72"/>
      <c r="D937" s="72"/>
      <c r="E937" s="72"/>
      <c r="F937" s="72"/>
      <c r="G937" s="72"/>
      <c r="H937" s="72"/>
      <c r="I937" s="72"/>
      <c r="J937" s="72"/>
      <c r="K937" s="72"/>
      <c r="L937" s="72"/>
      <c r="M937" s="72"/>
      <c r="N937" s="72"/>
      <c r="O937" s="72"/>
      <c r="P937" s="72"/>
      <c r="Q937" s="72"/>
      <c r="R937" s="72"/>
      <c r="S937" s="72"/>
      <c r="T937" s="72"/>
      <c r="U937" s="72"/>
      <c r="V937" s="72"/>
      <c r="W937" s="72"/>
      <c r="X937" s="72"/>
      <c r="Y937" s="72"/>
      <c r="Z937" s="72"/>
    </row>
    <row r="938" spans="1:26" ht="13">
      <c r="A938" s="72"/>
      <c r="B938" s="100"/>
      <c r="C938" s="72"/>
      <c r="D938" s="72"/>
      <c r="E938" s="72"/>
      <c r="F938" s="72"/>
      <c r="G938" s="72"/>
      <c r="H938" s="72"/>
      <c r="I938" s="72"/>
      <c r="J938" s="72"/>
      <c r="K938" s="72"/>
      <c r="L938" s="72"/>
      <c r="M938" s="72"/>
      <c r="N938" s="72"/>
      <c r="O938" s="72"/>
      <c r="P938" s="72"/>
      <c r="Q938" s="72"/>
      <c r="R938" s="72"/>
      <c r="S938" s="72"/>
      <c r="T938" s="72"/>
      <c r="U938" s="72"/>
      <c r="V938" s="72"/>
      <c r="W938" s="72"/>
      <c r="X938" s="72"/>
      <c r="Y938" s="72"/>
      <c r="Z938" s="72"/>
    </row>
    <row r="939" spans="1:26" ht="13">
      <c r="A939" s="72"/>
      <c r="B939" s="100"/>
      <c r="C939" s="72"/>
      <c r="D939" s="72"/>
      <c r="E939" s="72"/>
      <c r="F939" s="72"/>
      <c r="G939" s="72"/>
      <c r="H939" s="72"/>
      <c r="I939" s="72"/>
      <c r="J939" s="72"/>
      <c r="K939" s="72"/>
      <c r="L939" s="72"/>
      <c r="M939" s="72"/>
      <c r="N939" s="72"/>
      <c r="O939" s="72"/>
      <c r="P939" s="72"/>
      <c r="Q939" s="72"/>
      <c r="R939" s="72"/>
      <c r="S939" s="72"/>
      <c r="T939" s="72"/>
      <c r="U939" s="72"/>
      <c r="V939" s="72"/>
      <c r="W939" s="72"/>
      <c r="X939" s="72"/>
      <c r="Y939" s="72"/>
      <c r="Z939" s="72"/>
    </row>
    <row r="940" spans="1:26" ht="13">
      <c r="A940" s="72"/>
      <c r="B940" s="100"/>
      <c r="C940" s="72"/>
      <c r="D940" s="72"/>
      <c r="E940" s="72"/>
      <c r="F940" s="72"/>
      <c r="G940" s="72"/>
      <c r="H940" s="72"/>
      <c r="I940" s="72"/>
      <c r="J940" s="72"/>
      <c r="K940" s="72"/>
      <c r="L940" s="72"/>
      <c r="M940" s="72"/>
      <c r="N940" s="72"/>
      <c r="O940" s="72"/>
      <c r="P940" s="72"/>
      <c r="Q940" s="72"/>
      <c r="R940" s="72"/>
      <c r="S940" s="72"/>
      <c r="T940" s="72"/>
      <c r="U940" s="72"/>
      <c r="V940" s="72"/>
      <c r="W940" s="72"/>
      <c r="X940" s="72"/>
      <c r="Y940" s="72"/>
      <c r="Z940" s="72"/>
    </row>
    <row r="941" spans="1:26" ht="13">
      <c r="A941" s="72"/>
      <c r="B941" s="100"/>
      <c r="C941" s="72"/>
      <c r="D941" s="72"/>
      <c r="E941" s="72"/>
      <c r="F941" s="72"/>
      <c r="G941" s="72"/>
      <c r="H941" s="72"/>
      <c r="I941" s="72"/>
      <c r="J941" s="72"/>
      <c r="K941" s="72"/>
      <c r="L941" s="72"/>
      <c r="M941" s="72"/>
      <c r="N941" s="72"/>
      <c r="O941" s="72"/>
      <c r="P941" s="72"/>
      <c r="Q941" s="72"/>
      <c r="R941" s="72"/>
      <c r="S941" s="72"/>
      <c r="T941" s="72"/>
      <c r="U941" s="72"/>
      <c r="V941" s="72"/>
      <c r="W941" s="72"/>
      <c r="X941" s="72"/>
      <c r="Y941" s="72"/>
      <c r="Z941" s="72"/>
    </row>
    <row r="942" spans="1:26" ht="13">
      <c r="A942" s="72"/>
      <c r="B942" s="100"/>
      <c r="C942" s="72"/>
      <c r="D942" s="72"/>
      <c r="E942" s="72"/>
      <c r="F942" s="72"/>
      <c r="G942" s="72"/>
      <c r="H942" s="72"/>
      <c r="I942" s="72"/>
      <c r="J942" s="72"/>
      <c r="K942" s="72"/>
      <c r="L942" s="72"/>
      <c r="M942" s="72"/>
      <c r="N942" s="72"/>
      <c r="O942" s="72"/>
      <c r="P942" s="72"/>
      <c r="Q942" s="72"/>
      <c r="R942" s="72"/>
      <c r="S942" s="72"/>
      <c r="T942" s="72"/>
      <c r="U942" s="72"/>
      <c r="V942" s="72"/>
      <c r="W942" s="72"/>
      <c r="X942" s="72"/>
      <c r="Y942" s="72"/>
      <c r="Z942" s="72"/>
    </row>
    <row r="943" spans="1:26" ht="13">
      <c r="A943" s="72"/>
      <c r="B943" s="100"/>
      <c r="C943" s="72"/>
      <c r="D943" s="72"/>
      <c r="E943" s="72"/>
      <c r="F943" s="72"/>
      <c r="G943" s="72"/>
      <c r="H943" s="72"/>
      <c r="I943" s="72"/>
      <c r="J943" s="72"/>
      <c r="K943" s="72"/>
      <c r="L943" s="72"/>
      <c r="M943" s="72"/>
      <c r="N943" s="72"/>
      <c r="O943" s="72"/>
      <c r="P943" s="72"/>
      <c r="Q943" s="72"/>
      <c r="R943" s="72"/>
      <c r="S943" s="72"/>
      <c r="T943" s="72"/>
      <c r="U943" s="72"/>
      <c r="V943" s="72"/>
      <c r="W943" s="72"/>
      <c r="X943" s="72"/>
      <c r="Y943" s="72"/>
      <c r="Z943" s="72"/>
    </row>
    <row r="944" spans="1:26" ht="13">
      <c r="A944" s="72"/>
      <c r="B944" s="100"/>
      <c r="C944" s="72"/>
      <c r="D944" s="72"/>
      <c r="E944" s="72"/>
      <c r="F944" s="72"/>
      <c r="G944" s="72"/>
      <c r="H944" s="72"/>
      <c r="I944" s="72"/>
      <c r="J944" s="72"/>
      <c r="K944" s="72"/>
      <c r="L944" s="72"/>
      <c r="M944" s="72"/>
      <c r="N944" s="72"/>
      <c r="O944" s="72"/>
      <c r="P944" s="72"/>
      <c r="Q944" s="72"/>
      <c r="R944" s="72"/>
      <c r="S944" s="72"/>
      <c r="T944" s="72"/>
      <c r="U944" s="72"/>
      <c r="V944" s="72"/>
      <c r="W944" s="72"/>
      <c r="X944" s="72"/>
      <c r="Y944" s="72"/>
      <c r="Z944" s="72"/>
    </row>
    <row r="945" spans="1:26" ht="13">
      <c r="A945" s="72"/>
      <c r="B945" s="100"/>
      <c r="C945" s="72"/>
      <c r="D945" s="72"/>
      <c r="E945" s="72"/>
      <c r="F945" s="72"/>
      <c r="G945" s="72"/>
      <c r="H945" s="72"/>
      <c r="I945" s="72"/>
      <c r="J945" s="72"/>
      <c r="K945" s="72"/>
      <c r="L945" s="72"/>
      <c r="M945" s="72"/>
      <c r="N945" s="72"/>
      <c r="O945" s="72"/>
      <c r="P945" s="72"/>
      <c r="Q945" s="72"/>
      <c r="R945" s="72"/>
      <c r="S945" s="72"/>
      <c r="T945" s="72"/>
      <c r="U945" s="72"/>
      <c r="V945" s="72"/>
      <c r="W945" s="72"/>
      <c r="X945" s="72"/>
      <c r="Y945" s="72"/>
      <c r="Z945" s="72"/>
    </row>
    <row r="946" spans="1:26" ht="13">
      <c r="A946" s="72"/>
      <c r="B946" s="100"/>
      <c r="C946" s="72"/>
      <c r="D946" s="72"/>
      <c r="E946" s="72"/>
      <c r="F946" s="72"/>
      <c r="G946" s="72"/>
      <c r="H946" s="72"/>
      <c r="I946" s="72"/>
      <c r="J946" s="72"/>
      <c r="K946" s="72"/>
      <c r="L946" s="72"/>
      <c r="M946" s="72"/>
      <c r="N946" s="72"/>
      <c r="O946" s="72"/>
      <c r="P946" s="72"/>
      <c r="Q946" s="72"/>
      <c r="R946" s="72"/>
      <c r="S946" s="72"/>
      <c r="T946" s="72"/>
      <c r="U946" s="72"/>
      <c r="V946" s="72"/>
      <c r="W946" s="72"/>
      <c r="X946" s="72"/>
      <c r="Y946" s="72"/>
      <c r="Z946" s="72"/>
    </row>
    <row r="947" spans="1:26" ht="13">
      <c r="A947" s="72"/>
      <c r="B947" s="100"/>
      <c r="C947" s="72"/>
      <c r="D947" s="72"/>
      <c r="E947" s="72"/>
      <c r="F947" s="72"/>
      <c r="G947" s="72"/>
      <c r="H947" s="72"/>
      <c r="I947" s="72"/>
      <c r="J947" s="72"/>
      <c r="K947" s="72"/>
      <c r="L947" s="72"/>
      <c r="M947" s="72"/>
      <c r="N947" s="72"/>
      <c r="O947" s="72"/>
      <c r="P947" s="72"/>
      <c r="Q947" s="72"/>
      <c r="R947" s="72"/>
      <c r="S947" s="72"/>
      <c r="T947" s="72"/>
      <c r="U947" s="72"/>
      <c r="V947" s="72"/>
      <c r="W947" s="72"/>
      <c r="X947" s="72"/>
      <c r="Y947" s="72"/>
      <c r="Z947" s="72"/>
    </row>
    <row r="948" spans="1:26" ht="13">
      <c r="A948" s="72"/>
      <c r="B948" s="100"/>
      <c r="C948" s="72"/>
      <c r="D948" s="72"/>
      <c r="E948" s="72"/>
      <c r="F948" s="72"/>
      <c r="G948" s="72"/>
      <c r="H948" s="72"/>
      <c r="I948" s="72"/>
      <c r="J948" s="72"/>
      <c r="K948" s="72"/>
      <c r="L948" s="72"/>
      <c r="M948" s="72"/>
      <c r="N948" s="72"/>
      <c r="O948" s="72"/>
      <c r="P948" s="72"/>
      <c r="Q948" s="72"/>
      <c r="R948" s="72"/>
      <c r="S948" s="72"/>
      <c r="T948" s="72"/>
      <c r="U948" s="72"/>
      <c r="V948" s="72"/>
      <c r="W948" s="72"/>
      <c r="X948" s="72"/>
      <c r="Y948" s="72"/>
      <c r="Z948" s="72"/>
    </row>
    <row r="949" spans="1:26" ht="13">
      <c r="A949" s="72"/>
      <c r="B949" s="100"/>
      <c r="C949" s="72"/>
      <c r="D949" s="72"/>
      <c r="E949" s="72"/>
      <c r="F949" s="72"/>
      <c r="G949" s="72"/>
      <c r="H949" s="72"/>
      <c r="I949" s="72"/>
      <c r="J949" s="72"/>
      <c r="K949" s="72"/>
      <c r="L949" s="72"/>
      <c r="M949" s="72"/>
      <c r="N949" s="72"/>
      <c r="O949" s="72"/>
      <c r="P949" s="72"/>
      <c r="Q949" s="72"/>
      <c r="R949" s="72"/>
      <c r="S949" s="72"/>
      <c r="T949" s="72"/>
      <c r="U949" s="72"/>
      <c r="V949" s="72"/>
      <c r="W949" s="72"/>
      <c r="X949" s="72"/>
      <c r="Y949" s="72"/>
      <c r="Z949" s="72"/>
    </row>
    <row r="950" spans="1:26" ht="13">
      <c r="A950" s="72"/>
      <c r="B950" s="100"/>
      <c r="C950" s="72"/>
      <c r="D950" s="72"/>
      <c r="E950" s="72"/>
      <c r="F950" s="72"/>
      <c r="G950" s="72"/>
      <c r="H950" s="72"/>
      <c r="I950" s="72"/>
      <c r="J950" s="72"/>
      <c r="K950" s="72"/>
      <c r="L950" s="72"/>
      <c r="M950" s="72"/>
      <c r="N950" s="72"/>
      <c r="O950" s="72"/>
      <c r="P950" s="72"/>
      <c r="Q950" s="72"/>
      <c r="R950" s="72"/>
      <c r="S950" s="72"/>
      <c r="T950" s="72"/>
      <c r="U950" s="72"/>
      <c r="V950" s="72"/>
      <c r="W950" s="72"/>
      <c r="X950" s="72"/>
      <c r="Y950" s="72"/>
      <c r="Z950" s="72"/>
    </row>
    <row r="951" spans="1:26" ht="13">
      <c r="A951" s="72"/>
      <c r="B951" s="100"/>
      <c r="C951" s="72"/>
      <c r="D951" s="72"/>
      <c r="E951" s="72"/>
      <c r="F951" s="72"/>
      <c r="G951" s="72"/>
      <c r="H951" s="72"/>
      <c r="I951" s="72"/>
      <c r="J951" s="72"/>
      <c r="K951" s="72"/>
      <c r="L951" s="72"/>
      <c r="M951" s="72"/>
      <c r="N951" s="72"/>
      <c r="O951" s="72"/>
      <c r="P951" s="72"/>
      <c r="Q951" s="72"/>
      <c r="R951" s="72"/>
      <c r="S951" s="72"/>
      <c r="T951" s="72"/>
      <c r="U951" s="72"/>
      <c r="V951" s="72"/>
      <c r="W951" s="72"/>
      <c r="X951" s="72"/>
      <c r="Y951" s="72"/>
      <c r="Z951" s="72"/>
    </row>
    <row r="952" spans="1:26" ht="13">
      <c r="A952" s="72"/>
      <c r="B952" s="100"/>
      <c r="C952" s="72"/>
      <c r="D952" s="72"/>
      <c r="E952" s="72"/>
      <c r="F952" s="72"/>
      <c r="G952" s="72"/>
      <c r="H952" s="72"/>
      <c r="I952" s="72"/>
      <c r="J952" s="72"/>
      <c r="K952" s="72"/>
      <c r="L952" s="72"/>
      <c r="M952" s="72"/>
      <c r="N952" s="72"/>
      <c r="O952" s="72"/>
      <c r="P952" s="72"/>
      <c r="Q952" s="72"/>
      <c r="R952" s="72"/>
      <c r="S952" s="72"/>
      <c r="T952" s="72"/>
      <c r="U952" s="72"/>
      <c r="V952" s="72"/>
      <c r="W952" s="72"/>
      <c r="X952" s="72"/>
      <c r="Y952" s="72"/>
      <c r="Z952" s="72"/>
    </row>
    <row r="953" spans="1:26" ht="13">
      <c r="A953" s="72"/>
      <c r="B953" s="100"/>
      <c r="C953" s="72"/>
      <c r="D953" s="72"/>
      <c r="E953" s="72"/>
      <c r="F953" s="72"/>
      <c r="G953" s="72"/>
      <c r="H953" s="72"/>
      <c r="I953" s="72"/>
      <c r="J953" s="72"/>
      <c r="K953" s="72"/>
      <c r="L953" s="72"/>
      <c r="M953" s="72"/>
      <c r="N953" s="72"/>
      <c r="O953" s="72"/>
      <c r="P953" s="72"/>
      <c r="Q953" s="72"/>
      <c r="R953" s="72"/>
      <c r="S953" s="72"/>
      <c r="T953" s="72"/>
      <c r="U953" s="72"/>
      <c r="V953" s="72"/>
      <c r="W953" s="72"/>
      <c r="X953" s="72"/>
      <c r="Y953" s="72"/>
      <c r="Z953" s="72"/>
    </row>
    <row r="954" spans="1:26" ht="13">
      <c r="A954" s="72"/>
      <c r="B954" s="100"/>
      <c r="C954" s="72"/>
      <c r="D954" s="72"/>
      <c r="E954" s="72"/>
      <c r="F954" s="72"/>
      <c r="G954" s="72"/>
      <c r="H954" s="72"/>
      <c r="I954" s="72"/>
      <c r="J954" s="72"/>
      <c r="K954" s="72"/>
      <c r="L954" s="72"/>
      <c r="M954" s="72"/>
      <c r="N954" s="72"/>
      <c r="O954" s="72"/>
      <c r="P954" s="72"/>
      <c r="Q954" s="72"/>
      <c r="R954" s="72"/>
      <c r="S954" s="72"/>
      <c r="T954" s="72"/>
      <c r="U954" s="72"/>
      <c r="V954" s="72"/>
      <c r="W954" s="72"/>
      <c r="X954" s="72"/>
      <c r="Y954" s="72"/>
      <c r="Z954" s="72"/>
    </row>
    <row r="955" spans="1:26" ht="13">
      <c r="A955" s="72"/>
      <c r="B955" s="100"/>
      <c r="C955" s="72"/>
      <c r="D955" s="72"/>
      <c r="E955" s="72"/>
      <c r="F955" s="72"/>
      <c r="G955" s="72"/>
      <c r="H955" s="72"/>
      <c r="I955" s="72"/>
      <c r="J955" s="72"/>
      <c r="K955" s="72"/>
      <c r="L955" s="72"/>
      <c r="M955" s="72"/>
      <c r="N955" s="72"/>
      <c r="O955" s="72"/>
      <c r="P955" s="72"/>
      <c r="Q955" s="72"/>
      <c r="R955" s="72"/>
      <c r="S955" s="72"/>
      <c r="T955" s="72"/>
      <c r="U955" s="72"/>
      <c r="V955" s="72"/>
      <c r="W955" s="72"/>
      <c r="X955" s="72"/>
      <c r="Y955" s="72"/>
      <c r="Z955" s="72"/>
    </row>
    <row r="956" spans="1:26" ht="13">
      <c r="A956" s="72"/>
      <c r="B956" s="100"/>
      <c r="C956" s="72"/>
      <c r="D956" s="72"/>
      <c r="E956" s="72"/>
      <c r="F956" s="72"/>
      <c r="G956" s="72"/>
      <c r="H956" s="72"/>
      <c r="I956" s="72"/>
      <c r="J956" s="72"/>
      <c r="K956" s="72"/>
      <c r="L956" s="72"/>
      <c r="M956" s="72"/>
      <c r="N956" s="72"/>
      <c r="O956" s="72"/>
      <c r="P956" s="72"/>
      <c r="Q956" s="72"/>
      <c r="R956" s="72"/>
      <c r="S956" s="72"/>
      <c r="T956" s="72"/>
      <c r="U956" s="72"/>
      <c r="V956" s="72"/>
      <c r="W956" s="72"/>
      <c r="X956" s="72"/>
      <c r="Y956" s="72"/>
      <c r="Z956" s="72"/>
    </row>
    <row r="957" spans="1:26" ht="13">
      <c r="A957" s="72"/>
      <c r="B957" s="100"/>
      <c r="C957" s="72"/>
      <c r="D957" s="72"/>
      <c r="E957" s="72"/>
      <c r="F957" s="72"/>
      <c r="G957" s="72"/>
      <c r="H957" s="72"/>
      <c r="I957" s="72"/>
      <c r="J957" s="72"/>
      <c r="K957" s="72"/>
      <c r="L957" s="72"/>
      <c r="M957" s="72"/>
      <c r="N957" s="72"/>
      <c r="O957" s="72"/>
      <c r="P957" s="72"/>
      <c r="Q957" s="72"/>
      <c r="R957" s="72"/>
      <c r="S957" s="72"/>
      <c r="T957" s="72"/>
      <c r="U957" s="72"/>
      <c r="V957" s="72"/>
      <c r="W957" s="72"/>
      <c r="X957" s="72"/>
      <c r="Y957" s="72"/>
      <c r="Z957" s="72"/>
    </row>
    <row r="958" spans="1:26" ht="13">
      <c r="A958" s="72"/>
      <c r="B958" s="100"/>
      <c r="C958" s="72"/>
      <c r="D958" s="72"/>
      <c r="E958" s="72"/>
      <c r="F958" s="72"/>
      <c r="G958" s="72"/>
      <c r="H958" s="72"/>
      <c r="I958" s="72"/>
      <c r="J958" s="72"/>
      <c r="K958" s="72"/>
      <c r="L958" s="72"/>
      <c r="M958" s="72"/>
      <c r="N958" s="72"/>
      <c r="O958" s="72"/>
      <c r="P958" s="72"/>
      <c r="Q958" s="72"/>
      <c r="R958" s="72"/>
      <c r="S958" s="72"/>
      <c r="T958" s="72"/>
      <c r="U958" s="72"/>
      <c r="V958" s="72"/>
      <c r="W958" s="72"/>
      <c r="X958" s="72"/>
      <c r="Y958" s="72"/>
      <c r="Z958" s="72"/>
    </row>
    <row r="959" spans="1:26" ht="13">
      <c r="A959" s="72"/>
      <c r="B959" s="100"/>
      <c r="C959" s="72"/>
      <c r="D959" s="72"/>
      <c r="E959" s="72"/>
      <c r="F959" s="72"/>
      <c r="G959" s="72"/>
      <c r="H959" s="72"/>
      <c r="I959" s="72"/>
      <c r="J959" s="72"/>
      <c r="K959" s="72"/>
      <c r="L959" s="72"/>
      <c r="M959" s="72"/>
      <c r="N959" s="72"/>
      <c r="O959" s="72"/>
      <c r="P959" s="72"/>
      <c r="Q959" s="72"/>
      <c r="R959" s="72"/>
      <c r="S959" s="72"/>
      <c r="T959" s="72"/>
      <c r="U959" s="72"/>
      <c r="V959" s="72"/>
      <c r="W959" s="72"/>
      <c r="X959" s="72"/>
      <c r="Y959" s="72"/>
      <c r="Z959" s="72"/>
    </row>
    <row r="960" spans="1:26" ht="13">
      <c r="A960" s="72"/>
      <c r="B960" s="100"/>
      <c r="C960" s="72"/>
      <c r="D960" s="72"/>
      <c r="E960" s="72"/>
      <c r="F960" s="72"/>
      <c r="G960" s="72"/>
      <c r="H960" s="72"/>
      <c r="I960" s="72"/>
      <c r="J960" s="72"/>
      <c r="K960" s="72"/>
      <c r="L960" s="72"/>
      <c r="M960" s="72"/>
      <c r="N960" s="72"/>
      <c r="O960" s="72"/>
      <c r="P960" s="72"/>
      <c r="Q960" s="72"/>
      <c r="R960" s="72"/>
      <c r="S960" s="72"/>
      <c r="T960" s="72"/>
      <c r="U960" s="72"/>
      <c r="V960" s="72"/>
      <c r="W960" s="72"/>
      <c r="X960" s="72"/>
      <c r="Y960" s="72"/>
      <c r="Z960" s="72"/>
    </row>
    <row r="961" spans="1:26" ht="13">
      <c r="A961" s="72"/>
      <c r="B961" s="100"/>
      <c r="C961" s="72"/>
      <c r="D961" s="72"/>
      <c r="E961" s="72"/>
      <c r="F961" s="72"/>
      <c r="G961" s="72"/>
      <c r="H961" s="72"/>
      <c r="I961" s="72"/>
      <c r="J961" s="72"/>
      <c r="K961" s="72"/>
      <c r="L961" s="72"/>
      <c r="M961" s="72"/>
      <c r="N961" s="72"/>
      <c r="O961" s="72"/>
      <c r="P961" s="72"/>
      <c r="Q961" s="72"/>
      <c r="R961" s="72"/>
      <c r="S961" s="72"/>
      <c r="T961" s="72"/>
      <c r="U961" s="72"/>
      <c r="V961" s="72"/>
      <c r="W961" s="72"/>
      <c r="X961" s="72"/>
      <c r="Y961" s="72"/>
      <c r="Z961" s="72"/>
    </row>
    <row r="962" spans="1:26" ht="13">
      <c r="A962" s="72"/>
      <c r="B962" s="100"/>
      <c r="C962" s="72"/>
      <c r="D962" s="72"/>
      <c r="E962" s="72"/>
      <c r="F962" s="72"/>
      <c r="G962" s="72"/>
      <c r="H962" s="72"/>
      <c r="I962" s="72"/>
      <c r="J962" s="72"/>
      <c r="K962" s="72"/>
      <c r="L962" s="72"/>
      <c r="M962" s="72"/>
      <c r="N962" s="72"/>
      <c r="O962" s="72"/>
      <c r="P962" s="72"/>
      <c r="Q962" s="72"/>
      <c r="R962" s="72"/>
      <c r="S962" s="72"/>
      <c r="T962" s="72"/>
      <c r="U962" s="72"/>
      <c r="V962" s="72"/>
      <c r="W962" s="72"/>
      <c r="X962" s="72"/>
      <c r="Y962" s="72"/>
      <c r="Z962" s="72"/>
    </row>
    <row r="963" spans="1:26" ht="13">
      <c r="A963" s="72"/>
      <c r="B963" s="100"/>
      <c r="C963" s="72"/>
      <c r="D963" s="72"/>
      <c r="E963" s="72"/>
      <c r="F963" s="72"/>
      <c r="G963" s="72"/>
      <c r="H963" s="72"/>
      <c r="I963" s="72"/>
      <c r="J963" s="72"/>
      <c r="K963" s="72"/>
      <c r="L963" s="72"/>
      <c r="M963" s="72"/>
      <c r="N963" s="72"/>
      <c r="O963" s="72"/>
      <c r="P963" s="72"/>
      <c r="Q963" s="72"/>
      <c r="R963" s="72"/>
      <c r="S963" s="72"/>
      <c r="T963" s="72"/>
      <c r="U963" s="72"/>
      <c r="V963" s="72"/>
      <c r="W963" s="72"/>
      <c r="X963" s="72"/>
      <c r="Y963" s="72"/>
      <c r="Z963" s="72"/>
    </row>
    <row r="964" spans="1:26" ht="13">
      <c r="A964" s="72"/>
      <c r="B964" s="100"/>
      <c r="C964" s="72"/>
      <c r="D964" s="72"/>
      <c r="E964" s="72"/>
      <c r="F964" s="72"/>
      <c r="G964" s="72"/>
      <c r="H964" s="72"/>
      <c r="I964" s="72"/>
      <c r="J964" s="72"/>
      <c r="K964" s="72"/>
      <c r="L964" s="72"/>
      <c r="M964" s="72"/>
      <c r="N964" s="72"/>
      <c r="O964" s="72"/>
      <c r="P964" s="72"/>
      <c r="Q964" s="72"/>
      <c r="R964" s="72"/>
      <c r="S964" s="72"/>
      <c r="T964" s="72"/>
      <c r="U964" s="72"/>
      <c r="V964" s="72"/>
      <c r="W964" s="72"/>
      <c r="X964" s="72"/>
      <c r="Y964" s="72"/>
      <c r="Z964" s="72"/>
    </row>
    <row r="965" spans="1:26" ht="13">
      <c r="A965" s="72"/>
      <c r="B965" s="100"/>
      <c r="C965" s="72"/>
      <c r="D965" s="72"/>
      <c r="E965" s="72"/>
      <c r="F965" s="72"/>
      <c r="G965" s="72"/>
      <c r="H965" s="72"/>
      <c r="I965" s="72"/>
      <c r="J965" s="72"/>
      <c r="K965" s="72"/>
      <c r="L965" s="72"/>
      <c r="M965" s="72"/>
      <c r="N965" s="72"/>
      <c r="O965" s="72"/>
      <c r="P965" s="72"/>
      <c r="Q965" s="72"/>
      <c r="R965" s="72"/>
      <c r="S965" s="72"/>
      <c r="T965" s="72"/>
      <c r="U965" s="72"/>
      <c r="V965" s="72"/>
      <c r="W965" s="72"/>
      <c r="X965" s="72"/>
      <c r="Y965" s="72"/>
      <c r="Z965" s="72"/>
    </row>
    <row r="966" spans="1:26" ht="13">
      <c r="A966" s="72"/>
      <c r="B966" s="100"/>
      <c r="C966" s="72"/>
      <c r="D966" s="72"/>
      <c r="E966" s="72"/>
      <c r="F966" s="72"/>
      <c r="G966" s="72"/>
      <c r="H966" s="72"/>
      <c r="I966" s="72"/>
      <c r="J966" s="72"/>
      <c r="K966" s="72"/>
      <c r="L966" s="72"/>
      <c r="M966" s="72"/>
      <c r="N966" s="72"/>
      <c r="O966" s="72"/>
      <c r="P966" s="72"/>
      <c r="Q966" s="72"/>
      <c r="R966" s="72"/>
      <c r="S966" s="72"/>
      <c r="T966" s="72"/>
      <c r="U966" s="72"/>
      <c r="V966" s="72"/>
      <c r="W966" s="72"/>
      <c r="X966" s="72"/>
      <c r="Y966" s="72"/>
      <c r="Z966" s="72"/>
    </row>
    <row r="967" spans="1:26" ht="13">
      <c r="A967" s="72"/>
      <c r="B967" s="100"/>
      <c r="C967" s="72"/>
      <c r="D967" s="72"/>
      <c r="E967" s="72"/>
      <c r="F967" s="72"/>
      <c r="G967" s="72"/>
      <c r="H967" s="72"/>
      <c r="I967" s="72"/>
      <c r="J967" s="72"/>
      <c r="K967" s="72"/>
      <c r="L967" s="72"/>
      <c r="M967" s="72"/>
      <c r="N967" s="72"/>
      <c r="O967" s="72"/>
      <c r="P967" s="72"/>
      <c r="Q967" s="72"/>
      <c r="R967" s="72"/>
      <c r="S967" s="72"/>
      <c r="T967" s="72"/>
      <c r="U967" s="72"/>
      <c r="V967" s="72"/>
      <c r="W967" s="72"/>
      <c r="X967" s="72"/>
      <c r="Y967" s="72"/>
      <c r="Z967" s="72"/>
    </row>
    <row r="968" spans="1:26" ht="13">
      <c r="A968" s="72"/>
      <c r="B968" s="100"/>
      <c r="C968" s="72"/>
      <c r="D968" s="72"/>
      <c r="E968" s="72"/>
      <c r="F968" s="72"/>
      <c r="G968" s="72"/>
      <c r="H968" s="72"/>
      <c r="I968" s="72"/>
      <c r="J968" s="72"/>
      <c r="K968" s="72"/>
      <c r="L968" s="72"/>
      <c r="M968" s="72"/>
      <c r="N968" s="72"/>
      <c r="O968" s="72"/>
      <c r="P968" s="72"/>
      <c r="Q968" s="72"/>
      <c r="R968" s="72"/>
      <c r="S968" s="72"/>
      <c r="T968" s="72"/>
      <c r="U968" s="72"/>
      <c r="V968" s="72"/>
      <c r="W968" s="72"/>
      <c r="X968" s="72"/>
      <c r="Y968" s="72"/>
      <c r="Z968" s="72"/>
    </row>
    <row r="969" spans="1:26" ht="13">
      <c r="A969" s="72"/>
      <c r="B969" s="100"/>
      <c r="C969" s="72"/>
      <c r="D969" s="72"/>
      <c r="E969" s="72"/>
      <c r="F969" s="72"/>
      <c r="G969" s="72"/>
      <c r="H969" s="72"/>
      <c r="I969" s="72"/>
      <c r="J969" s="72"/>
      <c r="K969" s="72"/>
      <c r="L969" s="72"/>
      <c r="M969" s="72"/>
      <c r="N969" s="72"/>
      <c r="O969" s="72"/>
      <c r="P969" s="72"/>
      <c r="Q969" s="72"/>
      <c r="R969" s="72"/>
      <c r="S969" s="72"/>
      <c r="T969" s="72"/>
      <c r="U969" s="72"/>
      <c r="V969" s="72"/>
      <c r="W969" s="72"/>
      <c r="X969" s="72"/>
      <c r="Y969" s="72"/>
      <c r="Z969" s="72"/>
    </row>
    <row r="970" spans="1:26" ht="13">
      <c r="A970" s="72"/>
      <c r="B970" s="100"/>
      <c r="C970" s="72"/>
      <c r="D970" s="72"/>
      <c r="E970" s="72"/>
      <c r="F970" s="72"/>
      <c r="G970" s="72"/>
      <c r="H970" s="72"/>
      <c r="I970" s="72"/>
      <c r="J970" s="72"/>
      <c r="K970" s="72"/>
      <c r="L970" s="72"/>
      <c r="M970" s="72"/>
      <c r="N970" s="72"/>
      <c r="O970" s="72"/>
      <c r="P970" s="72"/>
      <c r="Q970" s="72"/>
      <c r="R970" s="72"/>
      <c r="S970" s="72"/>
      <c r="T970" s="72"/>
      <c r="U970" s="72"/>
      <c r="V970" s="72"/>
      <c r="W970" s="72"/>
      <c r="X970" s="72"/>
      <c r="Y970" s="72"/>
      <c r="Z970" s="72"/>
    </row>
    <row r="971" spans="1:26" ht="13">
      <c r="A971" s="72"/>
      <c r="B971" s="100"/>
      <c r="C971" s="72"/>
      <c r="D971" s="72"/>
      <c r="E971" s="72"/>
      <c r="F971" s="72"/>
      <c r="G971" s="72"/>
      <c r="H971" s="72"/>
      <c r="I971" s="72"/>
      <c r="J971" s="72"/>
      <c r="K971" s="72"/>
      <c r="L971" s="72"/>
      <c r="M971" s="72"/>
      <c r="N971" s="72"/>
      <c r="O971" s="72"/>
      <c r="P971" s="72"/>
      <c r="Q971" s="72"/>
      <c r="R971" s="72"/>
      <c r="S971" s="72"/>
      <c r="T971" s="72"/>
      <c r="U971" s="72"/>
      <c r="V971" s="72"/>
      <c r="W971" s="72"/>
      <c r="X971" s="72"/>
      <c r="Y971" s="72"/>
      <c r="Z971" s="72"/>
    </row>
    <row r="972" spans="1:26" ht="13">
      <c r="A972" s="72"/>
      <c r="B972" s="100"/>
      <c r="C972" s="72"/>
      <c r="D972" s="72"/>
      <c r="E972" s="72"/>
      <c r="F972" s="72"/>
      <c r="G972" s="72"/>
      <c r="H972" s="72"/>
      <c r="I972" s="72"/>
      <c r="J972" s="72"/>
      <c r="K972" s="72"/>
      <c r="L972" s="72"/>
      <c r="M972" s="72"/>
      <c r="N972" s="72"/>
      <c r="O972" s="72"/>
      <c r="P972" s="72"/>
      <c r="Q972" s="72"/>
      <c r="R972" s="72"/>
      <c r="S972" s="72"/>
      <c r="T972" s="72"/>
      <c r="U972" s="72"/>
      <c r="V972" s="72"/>
      <c r="W972" s="72"/>
      <c r="X972" s="72"/>
      <c r="Y972" s="72"/>
      <c r="Z972" s="72"/>
    </row>
    <row r="973" spans="1:26" ht="13">
      <c r="A973" s="72"/>
      <c r="B973" s="100"/>
      <c r="C973" s="72"/>
      <c r="D973" s="72"/>
      <c r="E973" s="72"/>
      <c r="F973" s="72"/>
      <c r="G973" s="72"/>
      <c r="H973" s="72"/>
      <c r="I973" s="72"/>
      <c r="J973" s="72"/>
      <c r="K973" s="72"/>
      <c r="L973" s="72"/>
      <c r="M973" s="72"/>
      <c r="N973" s="72"/>
      <c r="O973" s="72"/>
      <c r="P973" s="72"/>
      <c r="Q973" s="72"/>
      <c r="R973" s="72"/>
      <c r="S973" s="72"/>
      <c r="T973" s="72"/>
      <c r="U973" s="72"/>
      <c r="V973" s="72"/>
      <c r="W973" s="72"/>
      <c r="X973" s="72"/>
      <c r="Y973" s="72"/>
      <c r="Z973" s="72"/>
    </row>
    <row r="974" spans="1:26" ht="13">
      <c r="A974" s="72"/>
      <c r="B974" s="100"/>
      <c r="C974" s="72"/>
      <c r="D974" s="72"/>
      <c r="E974" s="72"/>
      <c r="F974" s="72"/>
      <c r="G974" s="72"/>
      <c r="H974" s="72"/>
      <c r="I974" s="72"/>
      <c r="J974" s="72"/>
      <c r="K974" s="72"/>
      <c r="L974" s="72"/>
      <c r="M974" s="72"/>
      <c r="N974" s="72"/>
      <c r="O974" s="72"/>
      <c r="P974" s="72"/>
      <c r="Q974" s="72"/>
      <c r="R974" s="72"/>
      <c r="S974" s="72"/>
      <c r="T974" s="72"/>
      <c r="U974" s="72"/>
      <c r="V974" s="72"/>
      <c r="W974" s="72"/>
      <c r="X974" s="72"/>
      <c r="Y974" s="72"/>
      <c r="Z974" s="72"/>
    </row>
    <row r="975" spans="1:26" ht="13">
      <c r="A975" s="72"/>
      <c r="B975" s="100"/>
      <c r="C975" s="72"/>
      <c r="D975" s="72"/>
      <c r="E975" s="72"/>
      <c r="F975" s="72"/>
      <c r="G975" s="72"/>
      <c r="H975" s="72"/>
      <c r="I975" s="72"/>
      <c r="J975" s="72"/>
      <c r="K975" s="72"/>
      <c r="L975" s="72"/>
      <c r="M975" s="72"/>
      <c r="N975" s="72"/>
      <c r="O975" s="72"/>
      <c r="P975" s="72"/>
      <c r="Q975" s="72"/>
      <c r="R975" s="72"/>
      <c r="S975" s="72"/>
      <c r="T975" s="72"/>
      <c r="U975" s="72"/>
      <c r="V975" s="72"/>
      <c r="W975" s="72"/>
      <c r="X975" s="72"/>
      <c r="Y975" s="72"/>
      <c r="Z975" s="72"/>
    </row>
    <row r="976" spans="1:26" ht="13">
      <c r="A976" s="72"/>
      <c r="B976" s="100"/>
      <c r="C976" s="72"/>
      <c r="D976" s="72"/>
      <c r="E976" s="72"/>
      <c r="F976" s="72"/>
      <c r="G976" s="72"/>
      <c r="H976" s="72"/>
      <c r="I976" s="72"/>
      <c r="J976" s="72"/>
      <c r="K976" s="72"/>
      <c r="L976" s="72"/>
      <c r="M976" s="72"/>
      <c r="N976" s="72"/>
      <c r="O976" s="72"/>
      <c r="P976" s="72"/>
      <c r="Q976" s="72"/>
      <c r="R976" s="72"/>
      <c r="S976" s="72"/>
      <c r="T976" s="72"/>
      <c r="U976" s="72"/>
      <c r="V976" s="72"/>
      <c r="W976" s="72"/>
      <c r="X976" s="72"/>
      <c r="Y976" s="72"/>
      <c r="Z976" s="72"/>
    </row>
    <row r="977" spans="1:26" ht="13">
      <c r="A977" s="72"/>
      <c r="B977" s="100"/>
      <c r="C977" s="72"/>
      <c r="D977" s="72"/>
      <c r="E977" s="72"/>
      <c r="F977" s="72"/>
      <c r="G977" s="72"/>
      <c r="H977" s="72"/>
      <c r="I977" s="72"/>
      <c r="J977" s="72"/>
      <c r="K977" s="72"/>
      <c r="L977" s="72"/>
      <c r="M977" s="72"/>
      <c r="N977" s="72"/>
      <c r="O977" s="72"/>
      <c r="P977" s="72"/>
      <c r="Q977" s="72"/>
      <c r="R977" s="72"/>
      <c r="S977" s="72"/>
      <c r="T977" s="72"/>
      <c r="U977" s="72"/>
      <c r="V977" s="72"/>
      <c r="W977" s="72"/>
      <c r="X977" s="72"/>
      <c r="Y977" s="72"/>
      <c r="Z977" s="72"/>
    </row>
    <row r="978" spans="1:26" ht="13">
      <c r="A978" s="72"/>
      <c r="B978" s="100"/>
      <c r="C978" s="72"/>
      <c r="D978" s="72"/>
      <c r="E978" s="72"/>
      <c r="F978" s="72"/>
      <c r="G978" s="72"/>
      <c r="H978" s="72"/>
      <c r="I978" s="72"/>
      <c r="J978" s="72"/>
      <c r="K978" s="72"/>
      <c r="L978" s="72"/>
      <c r="M978" s="72"/>
      <c r="N978" s="72"/>
      <c r="O978" s="72"/>
      <c r="P978" s="72"/>
      <c r="Q978" s="72"/>
      <c r="R978" s="72"/>
      <c r="S978" s="72"/>
      <c r="T978" s="72"/>
      <c r="U978" s="72"/>
      <c r="V978" s="72"/>
      <c r="W978" s="72"/>
      <c r="X978" s="72"/>
      <c r="Y978" s="72"/>
      <c r="Z978" s="72"/>
    </row>
    <row r="979" spans="1:26" ht="13">
      <c r="A979" s="72"/>
      <c r="B979" s="100"/>
      <c r="C979" s="72"/>
      <c r="D979" s="72"/>
      <c r="E979" s="72"/>
      <c r="F979" s="72"/>
      <c r="G979" s="72"/>
      <c r="H979" s="72"/>
      <c r="I979" s="72"/>
      <c r="J979" s="72"/>
      <c r="K979" s="72"/>
      <c r="L979" s="72"/>
      <c r="M979" s="72"/>
      <c r="N979" s="72"/>
      <c r="O979" s="72"/>
      <c r="P979" s="72"/>
      <c r="Q979" s="72"/>
      <c r="R979" s="72"/>
      <c r="S979" s="72"/>
      <c r="T979" s="72"/>
      <c r="U979" s="72"/>
      <c r="V979" s="72"/>
      <c r="W979" s="72"/>
      <c r="X979" s="72"/>
      <c r="Y979" s="72"/>
      <c r="Z979" s="72"/>
    </row>
    <row r="980" spans="1:26" ht="13">
      <c r="A980" s="72"/>
      <c r="B980" s="100"/>
      <c r="C980" s="72"/>
      <c r="D980" s="72"/>
      <c r="E980" s="72"/>
      <c r="F980" s="72"/>
      <c r="G980" s="72"/>
      <c r="H980" s="72"/>
      <c r="I980" s="72"/>
      <c r="J980" s="72"/>
      <c r="K980" s="72"/>
      <c r="L980" s="72"/>
      <c r="M980" s="72"/>
      <c r="N980" s="72"/>
      <c r="O980" s="72"/>
      <c r="P980" s="72"/>
      <c r="Q980" s="72"/>
      <c r="R980" s="72"/>
      <c r="S980" s="72"/>
      <c r="T980" s="72"/>
      <c r="U980" s="72"/>
      <c r="V980" s="72"/>
      <c r="W980" s="72"/>
      <c r="X980" s="72"/>
      <c r="Y980" s="72"/>
      <c r="Z980" s="72"/>
    </row>
    <row r="981" spans="1:26" ht="13">
      <c r="A981" s="72"/>
      <c r="B981" s="100"/>
      <c r="C981" s="72"/>
      <c r="D981" s="72"/>
      <c r="E981" s="72"/>
      <c r="F981" s="72"/>
      <c r="G981" s="72"/>
      <c r="H981" s="72"/>
      <c r="I981" s="72"/>
      <c r="J981" s="72"/>
      <c r="K981" s="72"/>
      <c r="L981" s="72"/>
      <c r="M981" s="72"/>
      <c r="N981" s="72"/>
      <c r="O981" s="72"/>
      <c r="P981" s="72"/>
      <c r="Q981" s="72"/>
      <c r="R981" s="72"/>
      <c r="S981" s="72"/>
      <c r="T981" s="72"/>
      <c r="U981" s="72"/>
      <c r="V981" s="72"/>
      <c r="W981" s="72"/>
      <c r="X981" s="72"/>
      <c r="Y981" s="72"/>
      <c r="Z981" s="72"/>
    </row>
    <row r="982" spans="1:26" ht="13">
      <c r="A982" s="72"/>
      <c r="B982" s="100"/>
      <c r="C982" s="72"/>
      <c r="D982" s="72"/>
      <c r="E982" s="72"/>
      <c r="F982" s="72"/>
      <c r="G982" s="72"/>
      <c r="H982" s="72"/>
      <c r="I982" s="72"/>
      <c r="J982" s="72"/>
      <c r="K982" s="72"/>
      <c r="L982" s="72"/>
      <c r="M982" s="72"/>
      <c r="N982" s="72"/>
      <c r="O982" s="72"/>
      <c r="P982" s="72"/>
      <c r="Q982" s="72"/>
      <c r="R982" s="72"/>
      <c r="S982" s="72"/>
      <c r="T982" s="72"/>
      <c r="U982" s="72"/>
      <c r="V982" s="72"/>
      <c r="W982" s="72"/>
      <c r="X982" s="72"/>
      <c r="Y982" s="72"/>
      <c r="Z982" s="72"/>
    </row>
    <row r="983" spans="1:26" ht="13">
      <c r="A983" s="72"/>
      <c r="B983" s="100"/>
      <c r="C983" s="72"/>
      <c r="D983" s="72"/>
      <c r="E983" s="72"/>
      <c r="F983" s="72"/>
      <c r="G983" s="72"/>
      <c r="H983" s="72"/>
      <c r="I983" s="72"/>
      <c r="J983" s="72"/>
      <c r="K983" s="72"/>
      <c r="L983" s="72"/>
      <c r="M983" s="72"/>
      <c r="N983" s="72"/>
      <c r="O983" s="72"/>
      <c r="P983" s="72"/>
      <c r="Q983" s="72"/>
      <c r="R983" s="72"/>
      <c r="S983" s="72"/>
      <c r="T983" s="72"/>
      <c r="U983" s="72"/>
      <c r="V983" s="72"/>
      <c r="W983" s="72"/>
      <c r="X983" s="72"/>
      <c r="Y983" s="72"/>
      <c r="Z983" s="72"/>
    </row>
    <row r="984" spans="1:26" ht="13">
      <c r="A984" s="72"/>
      <c r="B984" s="100"/>
      <c r="C984" s="72"/>
      <c r="D984" s="72"/>
      <c r="E984" s="72"/>
      <c r="F984" s="72"/>
      <c r="G984" s="72"/>
      <c r="H984" s="72"/>
      <c r="I984" s="72"/>
      <c r="J984" s="72"/>
      <c r="K984" s="72"/>
      <c r="L984" s="72"/>
      <c r="M984" s="72"/>
      <c r="N984" s="72"/>
      <c r="O984" s="72"/>
      <c r="P984" s="72"/>
      <c r="Q984" s="72"/>
      <c r="R984" s="72"/>
      <c r="S984" s="72"/>
      <c r="T984" s="72"/>
      <c r="U984" s="72"/>
      <c r="V984" s="72"/>
      <c r="W984" s="72"/>
      <c r="X984" s="72"/>
      <c r="Y984" s="72"/>
      <c r="Z984" s="72"/>
    </row>
    <row r="985" spans="1:26" ht="13">
      <c r="A985" s="72"/>
      <c r="B985" s="100"/>
      <c r="C985" s="72"/>
      <c r="D985" s="72"/>
      <c r="E985" s="72"/>
      <c r="F985" s="72"/>
      <c r="G985" s="72"/>
      <c r="H985" s="72"/>
      <c r="I985" s="72"/>
      <c r="J985" s="72"/>
      <c r="K985" s="72"/>
      <c r="L985" s="72"/>
      <c r="M985" s="72"/>
      <c r="N985" s="72"/>
      <c r="O985" s="72"/>
      <c r="P985" s="72"/>
      <c r="Q985" s="72"/>
      <c r="R985" s="72"/>
      <c r="S985" s="72"/>
      <c r="T985" s="72"/>
      <c r="U985" s="72"/>
      <c r="V985" s="72"/>
      <c r="W985" s="72"/>
      <c r="X985" s="72"/>
      <c r="Y985" s="72"/>
      <c r="Z985" s="72"/>
    </row>
    <row r="986" spans="1:26" ht="13">
      <c r="A986" s="72"/>
      <c r="B986" s="100"/>
      <c r="C986" s="72"/>
      <c r="D986" s="72"/>
      <c r="E986" s="72"/>
      <c r="F986" s="72"/>
      <c r="G986" s="72"/>
      <c r="H986" s="72"/>
      <c r="I986" s="72"/>
      <c r="J986" s="72"/>
      <c r="K986" s="72"/>
      <c r="L986" s="72"/>
      <c r="M986" s="72"/>
      <c r="N986" s="72"/>
      <c r="O986" s="72"/>
      <c r="P986" s="72"/>
      <c r="Q986" s="72"/>
      <c r="R986" s="72"/>
      <c r="S986" s="72"/>
      <c r="T986" s="72"/>
      <c r="U986" s="72"/>
      <c r="V986" s="72"/>
      <c r="W986" s="72"/>
      <c r="X986" s="72"/>
      <c r="Y986" s="72"/>
      <c r="Z986" s="72"/>
    </row>
    <row r="987" spans="1:26" ht="13">
      <c r="A987" s="72"/>
      <c r="B987" s="100"/>
      <c r="C987" s="72"/>
      <c r="D987" s="72"/>
      <c r="E987" s="72"/>
      <c r="F987" s="72"/>
      <c r="G987" s="72"/>
      <c r="H987" s="72"/>
      <c r="I987" s="72"/>
      <c r="J987" s="72"/>
      <c r="K987" s="72"/>
      <c r="L987" s="72"/>
      <c r="M987" s="72"/>
      <c r="N987" s="72"/>
      <c r="O987" s="72"/>
      <c r="P987" s="72"/>
      <c r="Q987" s="72"/>
      <c r="R987" s="72"/>
      <c r="S987" s="72"/>
      <c r="T987" s="72"/>
      <c r="U987" s="72"/>
      <c r="V987" s="72"/>
      <c r="W987" s="72"/>
      <c r="X987" s="72"/>
      <c r="Y987" s="72"/>
      <c r="Z987" s="72"/>
    </row>
    <row r="988" spans="1:26" ht="13">
      <c r="A988" s="72"/>
      <c r="B988" s="100"/>
      <c r="C988" s="72"/>
      <c r="D988" s="72"/>
      <c r="E988" s="72"/>
      <c r="F988" s="72"/>
      <c r="G988" s="72"/>
      <c r="H988" s="72"/>
      <c r="I988" s="72"/>
      <c r="J988" s="72"/>
      <c r="K988" s="72"/>
      <c r="L988" s="72"/>
      <c r="M988" s="72"/>
      <c r="N988" s="72"/>
      <c r="O988" s="72"/>
      <c r="P988" s="72"/>
      <c r="Q988" s="72"/>
      <c r="R988" s="72"/>
      <c r="S988" s="72"/>
      <c r="T988" s="72"/>
      <c r="U988" s="72"/>
      <c r="V988" s="72"/>
      <c r="W988" s="72"/>
      <c r="X988" s="72"/>
      <c r="Y988" s="72"/>
      <c r="Z988" s="72"/>
    </row>
    <row r="989" spans="1:26" ht="13">
      <c r="A989" s="72"/>
      <c r="B989" s="100"/>
      <c r="C989" s="72"/>
      <c r="D989" s="72"/>
      <c r="E989" s="72"/>
      <c r="F989" s="72"/>
      <c r="G989" s="72"/>
      <c r="H989" s="72"/>
      <c r="I989" s="72"/>
      <c r="J989" s="72"/>
      <c r="K989" s="72"/>
      <c r="L989" s="72"/>
      <c r="M989" s="72"/>
      <c r="N989" s="72"/>
      <c r="O989" s="72"/>
      <c r="P989" s="72"/>
      <c r="Q989" s="72"/>
      <c r="R989" s="72"/>
      <c r="S989" s="72"/>
      <c r="T989" s="72"/>
      <c r="U989" s="72"/>
      <c r="V989" s="72"/>
      <c r="W989" s="72"/>
      <c r="X989" s="72"/>
      <c r="Y989" s="72"/>
      <c r="Z989" s="72"/>
    </row>
    <row r="990" spans="1:26" ht="13">
      <c r="A990" s="72"/>
      <c r="B990" s="100"/>
      <c r="C990" s="72"/>
      <c r="D990" s="72"/>
      <c r="E990" s="72"/>
      <c r="F990" s="72"/>
      <c r="G990" s="72"/>
      <c r="H990" s="72"/>
      <c r="I990" s="72"/>
      <c r="J990" s="72"/>
      <c r="K990" s="72"/>
      <c r="L990" s="72"/>
      <c r="M990" s="72"/>
      <c r="N990" s="72"/>
      <c r="O990" s="72"/>
      <c r="P990" s="72"/>
      <c r="Q990" s="72"/>
      <c r="R990" s="72"/>
      <c r="S990" s="72"/>
      <c r="T990" s="72"/>
      <c r="U990" s="72"/>
      <c r="V990" s="72"/>
      <c r="W990" s="72"/>
      <c r="X990" s="72"/>
      <c r="Y990" s="72"/>
      <c r="Z990" s="72"/>
    </row>
    <row r="991" spans="1:26" ht="13">
      <c r="A991" s="72"/>
      <c r="B991" s="100"/>
      <c r="C991" s="72"/>
      <c r="D991" s="72"/>
      <c r="E991" s="72"/>
      <c r="F991" s="72"/>
      <c r="G991" s="72"/>
      <c r="H991" s="72"/>
      <c r="I991" s="72"/>
      <c r="J991" s="72"/>
      <c r="K991" s="72"/>
      <c r="L991" s="72"/>
      <c r="M991" s="72"/>
      <c r="N991" s="72"/>
      <c r="O991" s="72"/>
      <c r="P991" s="72"/>
      <c r="Q991" s="72"/>
      <c r="R991" s="72"/>
      <c r="S991" s="72"/>
      <c r="T991" s="72"/>
      <c r="U991" s="72"/>
      <c r="V991" s="72"/>
      <c r="W991" s="72"/>
      <c r="X991" s="72"/>
      <c r="Y991" s="72"/>
      <c r="Z991" s="72"/>
    </row>
    <row r="992" spans="1:26" ht="13">
      <c r="A992" s="72"/>
      <c r="B992" s="100"/>
      <c r="C992" s="72"/>
      <c r="D992" s="72"/>
      <c r="E992" s="72"/>
      <c r="F992" s="72"/>
      <c r="G992" s="72"/>
      <c r="H992" s="72"/>
      <c r="I992" s="72"/>
      <c r="J992" s="72"/>
      <c r="K992" s="72"/>
      <c r="L992" s="72"/>
      <c r="M992" s="72"/>
      <c r="N992" s="72"/>
      <c r="O992" s="72"/>
      <c r="P992" s="72"/>
      <c r="Q992" s="72"/>
      <c r="R992" s="72"/>
      <c r="S992" s="72"/>
      <c r="T992" s="72"/>
      <c r="U992" s="72"/>
      <c r="V992" s="72"/>
      <c r="W992" s="72"/>
      <c r="X992" s="72"/>
      <c r="Y992" s="72"/>
      <c r="Z992" s="72"/>
    </row>
    <row r="993" spans="1:26" ht="13">
      <c r="A993" s="72"/>
      <c r="B993" s="100"/>
      <c r="C993" s="72"/>
      <c r="D993" s="72"/>
      <c r="E993" s="72"/>
      <c r="F993" s="72"/>
      <c r="G993" s="72"/>
      <c r="H993" s="72"/>
      <c r="I993" s="72"/>
      <c r="J993" s="72"/>
      <c r="K993" s="72"/>
      <c r="L993" s="72"/>
      <c r="M993" s="72"/>
      <c r="N993" s="72"/>
      <c r="O993" s="72"/>
      <c r="P993" s="72"/>
      <c r="Q993" s="72"/>
      <c r="R993" s="72"/>
      <c r="S993" s="72"/>
      <c r="T993" s="72"/>
      <c r="U993" s="72"/>
      <c r="V993" s="72"/>
      <c r="W993" s="72"/>
      <c r="X993" s="72"/>
      <c r="Y993" s="72"/>
      <c r="Z993" s="72"/>
    </row>
    <row r="994" spans="1:26" ht="13">
      <c r="A994" s="72"/>
      <c r="B994" s="100"/>
      <c r="C994" s="72"/>
      <c r="D994" s="72"/>
      <c r="E994" s="72"/>
      <c r="F994" s="72"/>
      <c r="G994" s="72"/>
      <c r="H994" s="72"/>
      <c r="I994" s="72"/>
      <c r="J994" s="72"/>
      <c r="K994" s="72"/>
      <c r="L994" s="72"/>
      <c r="M994" s="72"/>
      <c r="N994" s="72"/>
      <c r="O994" s="72"/>
      <c r="P994" s="72"/>
      <c r="Q994" s="72"/>
      <c r="R994" s="72"/>
      <c r="S994" s="72"/>
      <c r="T994" s="72"/>
      <c r="U994" s="72"/>
      <c r="V994" s="72"/>
      <c r="W994" s="72"/>
      <c r="X994" s="72"/>
      <c r="Y994" s="72"/>
      <c r="Z994" s="72"/>
    </row>
    <row r="995" spans="1:26" ht="13">
      <c r="A995" s="72"/>
      <c r="B995" s="100"/>
      <c r="C995" s="72"/>
      <c r="D995" s="72"/>
      <c r="E995" s="72"/>
      <c r="F995" s="72"/>
      <c r="G995" s="72"/>
      <c r="H995" s="72"/>
      <c r="I995" s="72"/>
      <c r="J995" s="72"/>
      <c r="K995" s="72"/>
      <c r="L995" s="72"/>
      <c r="M995" s="72"/>
      <c r="N995" s="72"/>
      <c r="O995" s="72"/>
      <c r="P995" s="72"/>
      <c r="Q995" s="72"/>
      <c r="R995" s="72"/>
      <c r="S995" s="72"/>
      <c r="T995" s="72"/>
      <c r="U995" s="72"/>
      <c r="V995" s="72"/>
      <c r="W995" s="72"/>
      <c r="X995" s="72"/>
      <c r="Y995" s="72"/>
      <c r="Z995" s="72"/>
    </row>
    <row r="996" spans="1:26" ht="13">
      <c r="A996" s="72"/>
      <c r="B996" s="100"/>
      <c r="C996" s="72"/>
      <c r="D996" s="72"/>
      <c r="E996" s="72"/>
      <c r="F996" s="72"/>
      <c r="G996" s="72"/>
      <c r="H996" s="72"/>
      <c r="I996" s="72"/>
      <c r="J996" s="72"/>
      <c r="K996" s="72"/>
      <c r="L996" s="72"/>
      <c r="M996" s="72"/>
      <c r="N996" s="72"/>
      <c r="O996" s="72"/>
      <c r="P996" s="72"/>
      <c r="Q996" s="72"/>
      <c r="R996" s="72"/>
      <c r="S996" s="72"/>
      <c r="T996" s="72"/>
      <c r="U996" s="72"/>
      <c r="V996" s="72"/>
      <c r="W996" s="72"/>
      <c r="X996" s="72"/>
      <c r="Y996" s="72"/>
      <c r="Z996" s="72"/>
    </row>
    <row r="997" spans="1:26" ht="13">
      <c r="A997" s="72"/>
      <c r="B997" s="100"/>
      <c r="C997" s="72"/>
      <c r="D997" s="72"/>
      <c r="E997" s="72"/>
      <c r="F997" s="72"/>
      <c r="G997" s="72"/>
      <c r="H997" s="72"/>
      <c r="I997" s="72"/>
      <c r="J997" s="72"/>
      <c r="K997" s="72"/>
      <c r="L997" s="72"/>
      <c r="M997" s="72"/>
      <c r="N997" s="72"/>
      <c r="O997" s="72"/>
      <c r="P997" s="72"/>
      <c r="Q997" s="72"/>
      <c r="R997" s="72"/>
      <c r="S997" s="72"/>
      <c r="T997" s="72"/>
      <c r="U997" s="72"/>
      <c r="V997" s="72"/>
      <c r="W997" s="72"/>
      <c r="X997" s="72"/>
      <c r="Y997" s="72"/>
      <c r="Z997" s="72"/>
    </row>
    <row r="998" spans="1:26" ht="13">
      <c r="A998" s="72"/>
      <c r="B998" s="100"/>
      <c r="C998" s="72"/>
      <c r="D998" s="72"/>
      <c r="E998" s="72"/>
      <c r="F998" s="72"/>
      <c r="G998" s="72"/>
      <c r="H998" s="72"/>
      <c r="I998" s="72"/>
      <c r="J998" s="72"/>
      <c r="K998" s="72"/>
      <c r="L998" s="72"/>
      <c r="M998" s="72"/>
      <c r="N998" s="72"/>
      <c r="O998" s="72"/>
      <c r="P998" s="72"/>
      <c r="Q998" s="72"/>
      <c r="R998" s="72"/>
      <c r="S998" s="72"/>
      <c r="T998" s="72"/>
      <c r="U998" s="72"/>
      <c r="V998" s="72"/>
      <c r="W998" s="72"/>
      <c r="X998" s="72"/>
      <c r="Y998" s="72"/>
      <c r="Z998" s="72"/>
    </row>
    <row r="999" spans="1:26" ht="13">
      <c r="A999" s="72"/>
      <c r="B999" s="100"/>
      <c r="C999" s="72"/>
      <c r="D999" s="72"/>
      <c r="E999" s="72"/>
      <c r="F999" s="72"/>
      <c r="G999" s="72"/>
      <c r="H999" s="72"/>
      <c r="I999" s="72"/>
      <c r="J999" s="72"/>
      <c r="K999" s="72"/>
      <c r="L999" s="72"/>
      <c r="M999" s="72"/>
      <c r="N999" s="72"/>
      <c r="O999" s="72"/>
      <c r="P999" s="72"/>
      <c r="Q999" s="72"/>
      <c r="R999" s="72"/>
      <c r="S999" s="72"/>
      <c r="T999" s="72"/>
      <c r="U999" s="72"/>
      <c r="V999" s="72"/>
      <c r="W999" s="72"/>
      <c r="X999" s="72"/>
      <c r="Y999" s="72"/>
      <c r="Z999" s="72"/>
    </row>
    <row r="1000" spans="1:26" ht="13">
      <c r="A1000" s="72"/>
      <c r="B1000" s="100"/>
      <c r="C1000" s="72"/>
      <c r="D1000" s="72"/>
      <c r="E1000" s="72"/>
      <c r="F1000" s="72"/>
      <c r="G1000" s="72"/>
      <c r="H1000" s="72"/>
      <c r="I1000" s="72"/>
      <c r="J1000" s="72"/>
      <c r="K1000" s="72"/>
      <c r="L1000" s="72"/>
      <c r="M1000" s="72"/>
      <c r="N1000" s="72"/>
      <c r="O1000" s="72"/>
      <c r="P1000" s="72"/>
      <c r="Q1000" s="72"/>
      <c r="R1000" s="72"/>
      <c r="S1000" s="72"/>
      <c r="T1000" s="72"/>
      <c r="U1000" s="72"/>
      <c r="V1000" s="72"/>
      <c r="W1000" s="72"/>
      <c r="X1000" s="72"/>
      <c r="Y1000" s="72"/>
      <c r="Z1000" s="7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H999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" customHeight="1"/>
  <cols>
    <col min="1" max="1" width="3.1640625" customWidth="1"/>
    <col min="2" max="2" width="30.5" customWidth="1"/>
    <col min="3" max="3" width="44.6640625" customWidth="1"/>
    <col min="5" max="5" width="18" customWidth="1"/>
  </cols>
  <sheetData>
    <row r="1" spans="1:8" ht="15" customHeight="1">
      <c r="A1" s="73" t="s">
        <v>161</v>
      </c>
      <c r="B1" s="73" t="s">
        <v>162</v>
      </c>
      <c r="C1" s="73" t="s">
        <v>163</v>
      </c>
      <c r="D1" s="73" t="s">
        <v>164</v>
      </c>
      <c r="E1" s="73" t="s">
        <v>165</v>
      </c>
      <c r="F1" s="73" t="s">
        <v>166</v>
      </c>
      <c r="G1" s="73" t="s">
        <v>167</v>
      </c>
      <c r="H1" s="74" t="s">
        <v>168</v>
      </c>
    </row>
    <row r="2" spans="1:8" ht="15" customHeight="1">
      <c r="A2" s="74">
        <v>1</v>
      </c>
      <c r="B2" s="75" t="s">
        <v>169</v>
      </c>
      <c r="C2" s="75" t="s">
        <v>170</v>
      </c>
      <c r="D2" s="75">
        <v>3213274053</v>
      </c>
      <c r="E2" s="75" t="s">
        <v>171</v>
      </c>
      <c r="F2" s="75" t="s">
        <v>40</v>
      </c>
      <c r="G2" s="74">
        <v>3</v>
      </c>
      <c r="H2" s="76">
        <v>43466</v>
      </c>
    </row>
    <row r="3" spans="1:8" ht="15" customHeight="1">
      <c r="A3" s="74">
        <v>2</v>
      </c>
      <c r="B3" s="75" t="s">
        <v>172</v>
      </c>
      <c r="C3" s="75" t="s">
        <v>173</v>
      </c>
      <c r="D3" s="75">
        <v>3192164805</v>
      </c>
      <c r="E3" s="75" t="s">
        <v>171</v>
      </c>
      <c r="F3" s="75" t="s">
        <v>40</v>
      </c>
      <c r="G3" s="74">
        <v>5</v>
      </c>
      <c r="H3" s="76">
        <v>43497</v>
      </c>
    </row>
    <row r="4" spans="1:8" ht="15" customHeight="1">
      <c r="A4" s="74">
        <v>3</v>
      </c>
      <c r="B4" s="75" t="s">
        <v>174</v>
      </c>
      <c r="C4" s="75" t="s">
        <v>175</v>
      </c>
      <c r="D4" s="75">
        <v>3225828409</v>
      </c>
      <c r="E4" s="75" t="s">
        <v>176</v>
      </c>
      <c r="F4" s="75" t="s">
        <v>40</v>
      </c>
      <c r="G4" s="74">
        <v>2</v>
      </c>
      <c r="H4" s="76">
        <v>43525</v>
      </c>
    </row>
    <row r="5" spans="1:8" ht="15" customHeight="1">
      <c r="A5" s="74">
        <v>4</v>
      </c>
      <c r="B5" s="75" t="s">
        <v>177</v>
      </c>
      <c r="C5" s="75" t="s">
        <v>178</v>
      </c>
      <c r="D5" s="75">
        <v>3208356340</v>
      </c>
      <c r="E5" s="77" t="s">
        <v>171</v>
      </c>
      <c r="F5" s="77" t="s">
        <v>179</v>
      </c>
      <c r="G5" s="78">
        <v>1</v>
      </c>
      <c r="H5" s="76">
        <v>43556</v>
      </c>
    </row>
    <row r="6" spans="1:8" ht="15" customHeight="1">
      <c r="A6" s="74">
        <v>5</v>
      </c>
      <c r="B6" s="75" t="s">
        <v>180</v>
      </c>
      <c r="C6" s="75" t="s">
        <v>181</v>
      </c>
      <c r="D6" s="75">
        <v>3138346280</v>
      </c>
      <c r="E6" s="75" t="s">
        <v>171</v>
      </c>
      <c r="F6" s="75" t="s">
        <v>182</v>
      </c>
      <c r="G6" s="74">
        <v>1</v>
      </c>
      <c r="H6" s="76">
        <v>43586</v>
      </c>
    </row>
    <row r="7" spans="1:8" ht="15" customHeight="1">
      <c r="A7" s="74">
        <v>6</v>
      </c>
      <c r="B7" s="75" t="s">
        <v>183</v>
      </c>
      <c r="C7" s="75" t="s">
        <v>184</v>
      </c>
      <c r="D7" s="75">
        <v>3054415993</v>
      </c>
      <c r="E7" s="79"/>
      <c r="F7" s="75" t="s">
        <v>179</v>
      </c>
      <c r="G7" s="74">
        <v>1</v>
      </c>
      <c r="H7" s="76">
        <v>43467</v>
      </c>
    </row>
    <row r="8" spans="1:8" ht="15" customHeight="1">
      <c r="A8" s="74">
        <v>7</v>
      </c>
      <c r="B8" s="75" t="s">
        <v>185</v>
      </c>
      <c r="C8" s="75" t="s">
        <v>186</v>
      </c>
      <c r="D8" s="75">
        <v>3163894957</v>
      </c>
      <c r="E8" s="80" t="s">
        <v>171</v>
      </c>
      <c r="F8" s="80" t="s">
        <v>179</v>
      </c>
      <c r="G8" s="81">
        <v>1</v>
      </c>
      <c r="H8" s="76">
        <v>43498</v>
      </c>
    </row>
    <row r="9" spans="1:8" ht="15" customHeight="1">
      <c r="A9" s="74">
        <v>8</v>
      </c>
      <c r="B9" s="75" t="s">
        <v>187</v>
      </c>
      <c r="C9" s="75" t="s">
        <v>188</v>
      </c>
      <c r="D9" s="75">
        <v>3203328687</v>
      </c>
      <c r="E9" s="79"/>
      <c r="F9" s="75" t="s">
        <v>179</v>
      </c>
      <c r="G9" s="74">
        <v>1</v>
      </c>
      <c r="H9" s="76">
        <v>43526</v>
      </c>
    </row>
    <row r="10" spans="1:8" ht="15" customHeight="1">
      <c r="A10" s="74">
        <v>9</v>
      </c>
      <c r="B10" s="75" t="s">
        <v>189</v>
      </c>
      <c r="C10" s="75" t="s">
        <v>190</v>
      </c>
      <c r="D10" s="75">
        <v>3143572273</v>
      </c>
      <c r="E10" s="75" t="s">
        <v>176</v>
      </c>
      <c r="F10" s="75" t="s">
        <v>179</v>
      </c>
      <c r="G10" s="74">
        <v>2</v>
      </c>
      <c r="H10" s="76">
        <v>43557</v>
      </c>
    </row>
    <row r="11" spans="1:8" ht="15" customHeight="1">
      <c r="A11" s="74">
        <v>10</v>
      </c>
      <c r="B11" s="75" t="s">
        <v>191</v>
      </c>
      <c r="C11" s="75" t="s">
        <v>192</v>
      </c>
      <c r="D11" s="75">
        <v>3209932611</v>
      </c>
      <c r="E11" s="82" t="s">
        <v>171</v>
      </c>
      <c r="F11" s="83"/>
      <c r="G11" s="84">
        <v>5</v>
      </c>
      <c r="H11" s="76">
        <v>43587</v>
      </c>
    </row>
    <row r="12" spans="1:8" ht="15" customHeight="1">
      <c r="A12" s="74">
        <v>11</v>
      </c>
      <c r="B12" s="75" t="s">
        <v>193</v>
      </c>
      <c r="C12" s="75" t="s">
        <v>194</v>
      </c>
      <c r="D12" s="75">
        <v>3177760346</v>
      </c>
      <c r="E12" s="83"/>
      <c r="F12" s="83"/>
      <c r="G12" s="84">
        <v>5</v>
      </c>
      <c r="H12" s="76">
        <v>43618</v>
      </c>
    </row>
    <row r="13" spans="1:8" ht="15" customHeight="1">
      <c r="A13" s="74">
        <v>12</v>
      </c>
      <c r="B13" s="75" t="s">
        <v>195</v>
      </c>
      <c r="C13" s="75" t="s">
        <v>196</v>
      </c>
      <c r="D13" s="75">
        <v>3114558194</v>
      </c>
      <c r="E13" s="80" t="s">
        <v>171</v>
      </c>
      <c r="F13" s="80" t="s">
        <v>179</v>
      </c>
      <c r="G13" s="81">
        <v>1</v>
      </c>
      <c r="H13" s="76">
        <v>43468</v>
      </c>
    </row>
    <row r="14" spans="1:8" ht="15" customHeight="1">
      <c r="A14" s="74">
        <v>13</v>
      </c>
      <c r="B14" s="75" t="s">
        <v>197</v>
      </c>
      <c r="C14" s="75" t="s">
        <v>198</v>
      </c>
      <c r="D14" s="75">
        <v>3208356340</v>
      </c>
      <c r="E14" s="77" t="s">
        <v>171</v>
      </c>
      <c r="F14" s="77" t="s">
        <v>179</v>
      </c>
      <c r="G14" s="78">
        <v>1</v>
      </c>
      <c r="H14" s="76">
        <v>43499</v>
      </c>
    </row>
    <row r="15" spans="1:8" ht="15" customHeight="1">
      <c r="A15" s="74">
        <v>14</v>
      </c>
      <c r="B15" s="75" t="s">
        <v>199</v>
      </c>
      <c r="C15" s="75" t="s">
        <v>200</v>
      </c>
      <c r="D15" s="75">
        <v>3202157642</v>
      </c>
      <c r="E15" s="75" t="s">
        <v>176</v>
      </c>
      <c r="F15" s="75" t="s">
        <v>179</v>
      </c>
      <c r="G15" s="74">
        <v>1</v>
      </c>
      <c r="H15" s="76">
        <v>43527</v>
      </c>
    </row>
    <row r="16" spans="1:8" ht="15" customHeight="1">
      <c r="A16" s="74">
        <v>15</v>
      </c>
      <c r="B16" s="75" t="s">
        <v>201</v>
      </c>
      <c r="C16" s="75" t="s">
        <v>202</v>
      </c>
      <c r="D16" s="75">
        <v>3008835195</v>
      </c>
      <c r="E16" s="75" t="s">
        <v>171</v>
      </c>
      <c r="F16" s="75" t="s">
        <v>179</v>
      </c>
      <c r="G16" s="74">
        <v>1</v>
      </c>
      <c r="H16" s="76">
        <v>43558</v>
      </c>
    </row>
    <row r="17" spans="1:8" ht="15" customHeight="1">
      <c r="A17" s="74">
        <v>16</v>
      </c>
      <c r="B17" s="75" t="s">
        <v>203</v>
      </c>
      <c r="C17" s="75" t="s">
        <v>204</v>
      </c>
      <c r="D17" s="75">
        <v>3132139349</v>
      </c>
      <c r="E17" s="79"/>
      <c r="F17" s="75" t="s">
        <v>179</v>
      </c>
      <c r="G17" s="74">
        <v>1</v>
      </c>
      <c r="H17" s="76">
        <v>43588</v>
      </c>
    </row>
    <row r="18" spans="1:8" ht="15" customHeight="1">
      <c r="A18" s="74">
        <v>17</v>
      </c>
      <c r="B18" s="75" t="s">
        <v>205</v>
      </c>
      <c r="C18" s="75" t="s">
        <v>206</v>
      </c>
      <c r="D18" s="79"/>
      <c r="E18" s="75" t="s">
        <v>171</v>
      </c>
      <c r="F18" s="75" t="s">
        <v>179</v>
      </c>
      <c r="G18" s="74">
        <v>1</v>
      </c>
      <c r="H18" s="76">
        <v>43469</v>
      </c>
    </row>
    <row r="19" spans="1:8" ht="15" customHeight="1">
      <c r="A19" s="74">
        <v>18</v>
      </c>
      <c r="B19" s="85" t="s">
        <v>207</v>
      </c>
      <c r="C19" s="75" t="s">
        <v>208</v>
      </c>
      <c r="D19" s="75">
        <v>3057861331</v>
      </c>
      <c r="E19" s="75" t="s">
        <v>209</v>
      </c>
      <c r="F19" s="79"/>
      <c r="G19" s="70"/>
      <c r="H19" s="76">
        <v>43500</v>
      </c>
    </row>
    <row r="20" spans="1:8" ht="15" customHeight="1">
      <c r="A20" s="74">
        <v>19</v>
      </c>
      <c r="B20" s="75" t="s">
        <v>210</v>
      </c>
      <c r="C20" s="75" t="s">
        <v>211</v>
      </c>
      <c r="D20" s="75">
        <v>3042402071</v>
      </c>
      <c r="E20" s="75" t="s">
        <v>212</v>
      </c>
      <c r="F20" s="75" t="s">
        <v>40</v>
      </c>
      <c r="G20" s="74">
        <v>6</v>
      </c>
      <c r="H20" s="76">
        <v>43470</v>
      </c>
    </row>
    <row r="21" spans="1:8" ht="15" customHeight="1">
      <c r="A21" s="74">
        <v>20</v>
      </c>
      <c r="B21" s="75" t="s">
        <v>213</v>
      </c>
      <c r="C21" s="75" t="s">
        <v>214</v>
      </c>
      <c r="D21" s="75">
        <v>3145236595</v>
      </c>
      <c r="E21" s="75" t="s">
        <v>171</v>
      </c>
      <c r="F21" s="75" t="s">
        <v>40</v>
      </c>
      <c r="G21" s="74">
        <v>1</v>
      </c>
      <c r="H21" s="76">
        <v>43501</v>
      </c>
    </row>
    <row r="22" spans="1:8" ht="15" customHeight="1">
      <c r="A22" s="74">
        <v>21</v>
      </c>
      <c r="B22" s="75" t="s">
        <v>215</v>
      </c>
      <c r="C22" s="75" t="s">
        <v>216</v>
      </c>
      <c r="D22" s="75">
        <v>3212574101</v>
      </c>
      <c r="E22" s="75" t="s">
        <v>176</v>
      </c>
      <c r="F22" s="75" t="s">
        <v>40</v>
      </c>
      <c r="G22" s="74">
        <v>2</v>
      </c>
      <c r="H22" s="76">
        <v>43529</v>
      </c>
    </row>
    <row r="23" spans="1:8" ht="15" customHeight="1">
      <c r="A23" s="74">
        <v>22</v>
      </c>
      <c r="B23" s="75" t="s">
        <v>217</v>
      </c>
      <c r="C23" s="75" t="s">
        <v>218</v>
      </c>
      <c r="D23" s="75">
        <v>3136173432</v>
      </c>
      <c r="E23" s="75" t="s">
        <v>171</v>
      </c>
      <c r="F23" s="75" t="s">
        <v>40</v>
      </c>
      <c r="G23" s="74">
        <v>2</v>
      </c>
      <c r="H23" s="76">
        <v>43471</v>
      </c>
    </row>
    <row r="24" spans="1:8" ht="15" customHeight="1">
      <c r="A24" s="74">
        <v>23</v>
      </c>
      <c r="B24" s="75" t="s">
        <v>219</v>
      </c>
      <c r="C24" s="75" t="s">
        <v>220</v>
      </c>
      <c r="D24" s="75">
        <v>3144242538</v>
      </c>
      <c r="E24" s="75" t="s">
        <v>171</v>
      </c>
      <c r="F24" s="75" t="s">
        <v>40</v>
      </c>
      <c r="G24" s="74">
        <v>5</v>
      </c>
      <c r="H24" s="76">
        <v>43502</v>
      </c>
    </row>
    <row r="25" spans="1:8" ht="15" customHeight="1">
      <c r="A25" s="74">
        <v>24</v>
      </c>
      <c r="B25" s="75" t="s">
        <v>221</v>
      </c>
      <c r="C25" s="75" t="s">
        <v>222</v>
      </c>
      <c r="D25" s="75">
        <v>3202844053</v>
      </c>
      <c r="E25" s="75" t="s">
        <v>171</v>
      </c>
      <c r="F25" s="75" t="s">
        <v>40</v>
      </c>
      <c r="G25" s="74">
        <v>3</v>
      </c>
      <c r="H25" s="76">
        <v>43530</v>
      </c>
    </row>
    <row r="26" spans="1:8" ht="15" customHeight="1">
      <c r="G26" s="72"/>
    </row>
    <row r="27" spans="1:8" ht="15" customHeight="1">
      <c r="G27" s="72"/>
    </row>
    <row r="28" spans="1:8" ht="15" customHeight="1">
      <c r="G28" s="72"/>
    </row>
    <row r="29" spans="1:8" ht="15" customHeight="1">
      <c r="G29" s="72"/>
    </row>
    <row r="30" spans="1:8" ht="15" customHeight="1">
      <c r="G30" s="72"/>
    </row>
    <row r="31" spans="1:8" ht="15" customHeight="1">
      <c r="G31" s="72"/>
    </row>
    <row r="32" spans="1:8" ht="15" customHeight="1">
      <c r="G32" s="72"/>
    </row>
    <row r="33" spans="7:7" ht="15" customHeight="1">
      <c r="G33" s="72"/>
    </row>
    <row r="34" spans="7:7" ht="15" customHeight="1">
      <c r="G34" s="72"/>
    </row>
    <row r="35" spans="7:7" ht="15" customHeight="1">
      <c r="G35" s="72"/>
    </row>
    <row r="36" spans="7:7" ht="15" customHeight="1">
      <c r="G36" s="72"/>
    </row>
    <row r="37" spans="7:7" ht="15" customHeight="1">
      <c r="G37" s="72"/>
    </row>
    <row r="38" spans="7:7" ht="15" customHeight="1">
      <c r="G38" s="72"/>
    </row>
    <row r="39" spans="7:7" ht="15" customHeight="1">
      <c r="G39" s="72"/>
    </row>
    <row r="40" spans="7:7" ht="15" customHeight="1">
      <c r="G40" s="72"/>
    </row>
    <row r="41" spans="7:7" ht="15" customHeight="1">
      <c r="G41" s="72"/>
    </row>
    <row r="42" spans="7:7" ht="15" customHeight="1">
      <c r="G42" s="72"/>
    </row>
    <row r="43" spans="7:7" ht="15" customHeight="1">
      <c r="G43" s="72"/>
    </row>
    <row r="44" spans="7:7" ht="15" customHeight="1">
      <c r="G44" s="72"/>
    </row>
    <row r="45" spans="7:7" ht="15" customHeight="1">
      <c r="G45" s="72"/>
    </row>
    <row r="46" spans="7:7" ht="15" customHeight="1">
      <c r="G46" s="72"/>
    </row>
    <row r="47" spans="7:7" ht="13">
      <c r="G47" s="72"/>
    </row>
    <row r="48" spans="7:7" ht="13">
      <c r="G48" s="72"/>
    </row>
    <row r="49" spans="7:7" ht="13">
      <c r="G49" s="72"/>
    </row>
    <row r="50" spans="7:7" ht="13">
      <c r="G50" s="72"/>
    </row>
    <row r="51" spans="7:7" ht="13">
      <c r="G51" s="72"/>
    </row>
    <row r="52" spans="7:7" ht="13">
      <c r="G52" s="72"/>
    </row>
    <row r="53" spans="7:7" ht="13">
      <c r="G53" s="72"/>
    </row>
    <row r="54" spans="7:7" ht="13">
      <c r="G54" s="72"/>
    </row>
    <row r="55" spans="7:7" ht="13">
      <c r="G55" s="72"/>
    </row>
    <row r="56" spans="7:7" ht="13">
      <c r="G56" s="72"/>
    </row>
    <row r="57" spans="7:7" ht="13">
      <c r="G57" s="72"/>
    </row>
    <row r="58" spans="7:7" ht="13">
      <c r="G58" s="72"/>
    </row>
    <row r="59" spans="7:7" ht="13">
      <c r="G59" s="72"/>
    </row>
    <row r="60" spans="7:7" ht="13">
      <c r="G60" s="72"/>
    </row>
    <row r="61" spans="7:7" ht="13">
      <c r="G61" s="72"/>
    </row>
    <row r="62" spans="7:7" ht="13">
      <c r="G62" s="72"/>
    </row>
    <row r="63" spans="7:7" ht="13">
      <c r="G63" s="72"/>
    </row>
    <row r="64" spans="7:7" ht="13">
      <c r="G64" s="72"/>
    </row>
    <row r="65" spans="7:7" ht="13">
      <c r="G65" s="72"/>
    </row>
    <row r="66" spans="7:7" ht="13">
      <c r="G66" s="72"/>
    </row>
    <row r="67" spans="7:7" ht="13">
      <c r="G67" s="72"/>
    </row>
    <row r="68" spans="7:7" ht="13">
      <c r="G68" s="72"/>
    </row>
    <row r="69" spans="7:7" ht="13">
      <c r="G69" s="72"/>
    </row>
    <row r="70" spans="7:7" ht="13">
      <c r="G70" s="72"/>
    </row>
    <row r="71" spans="7:7" ht="13">
      <c r="G71" s="72"/>
    </row>
    <row r="72" spans="7:7" ht="13">
      <c r="G72" s="72"/>
    </row>
    <row r="73" spans="7:7" ht="13">
      <c r="G73" s="72"/>
    </row>
    <row r="74" spans="7:7" ht="13">
      <c r="G74" s="72"/>
    </row>
    <row r="75" spans="7:7" ht="13">
      <c r="G75" s="72"/>
    </row>
    <row r="76" spans="7:7" ht="13">
      <c r="G76" s="72"/>
    </row>
    <row r="77" spans="7:7" ht="13">
      <c r="G77" s="72"/>
    </row>
    <row r="78" spans="7:7" ht="13">
      <c r="G78" s="72"/>
    </row>
    <row r="79" spans="7:7" ht="13">
      <c r="G79" s="72"/>
    </row>
    <row r="80" spans="7:7" ht="13">
      <c r="G80" s="72"/>
    </row>
    <row r="81" spans="7:7" ht="13">
      <c r="G81" s="72"/>
    </row>
    <row r="82" spans="7:7" ht="13">
      <c r="G82" s="72"/>
    </row>
    <row r="83" spans="7:7" ht="13">
      <c r="G83" s="72"/>
    </row>
    <row r="84" spans="7:7" ht="13">
      <c r="G84" s="72"/>
    </row>
    <row r="85" spans="7:7" ht="13">
      <c r="G85" s="72"/>
    </row>
    <row r="86" spans="7:7" ht="13">
      <c r="G86" s="72"/>
    </row>
    <row r="87" spans="7:7" ht="13">
      <c r="G87" s="72"/>
    </row>
    <row r="88" spans="7:7" ht="13">
      <c r="G88" s="72"/>
    </row>
    <row r="89" spans="7:7" ht="13">
      <c r="G89" s="72"/>
    </row>
    <row r="90" spans="7:7" ht="13">
      <c r="G90" s="72"/>
    </row>
    <row r="91" spans="7:7" ht="13">
      <c r="G91" s="72"/>
    </row>
    <row r="92" spans="7:7" ht="13">
      <c r="G92" s="72"/>
    </row>
    <row r="93" spans="7:7" ht="13">
      <c r="G93" s="72"/>
    </row>
    <row r="94" spans="7:7" ht="13">
      <c r="G94" s="72"/>
    </row>
    <row r="95" spans="7:7" ht="13">
      <c r="G95" s="72"/>
    </row>
    <row r="96" spans="7:7" ht="13">
      <c r="G96" s="72"/>
    </row>
    <row r="97" spans="7:7" ht="13">
      <c r="G97" s="72"/>
    </row>
    <row r="98" spans="7:7" ht="13">
      <c r="G98" s="72"/>
    </row>
    <row r="99" spans="7:7" ht="13">
      <c r="G99" s="72"/>
    </row>
    <row r="100" spans="7:7" ht="13">
      <c r="G100" s="72"/>
    </row>
    <row r="101" spans="7:7" ht="13">
      <c r="G101" s="72"/>
    </row>
    <row r="102" spans="7:7" ht="13">
      <c r="G102" s="72"/>
    </row>
    <row r="103" spans="7:7" ht="13">
      <c r="G103" s="72"/>
    </row>
    <row r="104" spans="7:7" ht="13">
      <c r="G104" s="72"/>
    </row>
    <row r="105" spans="7:7" ht="13">
      <c r="G105" s="72"/>
    </row>
    <row r="106" spans="7:7" ht="13">
      <c r="G106" s="72"/>
    </row>
    <row r="107" spans="7:7" ht="13">
      <c r="G107" s="72"/>
    </row>
    <row r="108" spans="7:7" ht="13">
      <c r="G108" s="72"/>
    </row>
    <row r="109" spans="7:7" ht="13">
      <c r="G109" s="72"/>
    </row>
    <row r="110" spans="7:7" ht="13">
      <c r="G110" s="72"/>
    </row>
    <row r="111" spans="7:7" ht="13">
      <c r="G111" s="72"/>
    </row>
    <row r="112" spans="7:7" ht="13">
      <c r="G112" s="72"/>
    </row>
    <row r="113" spans="7:7" ht="13">
      <c r="G113" s="72"/>
    </row>
    <row r="114" spans="7:7" ht="13">
      <c r="G114" s="72"/>
    </row>
    <row r="115" spans="7:7" ht="13">
      <c r="G115" s="72"/>
    </row>
    <row r="116" spans="7:7" ht="13">
      <c r="G116" s="72"/>
    </row>
    <row r="117" spans="7:7" ht="13">
      <c r="G117" s="72"/>
    </row>
    <row r="118" spans="7:7" ht="13">
      <c r="G118" s="72"/>
    </row>
    <row r="119" spans="7:7" ht="13">
      <c r="G119" s="72"/>
    </row>
    <row r="120" spans="7:7" ht="13">
      <c r="G120" s="72"/>
    </row>
    <row r="121" spans="7:7" ht="13">
      <c r="G121" s="72"/>
    </row>
    <row r="122" spans="7:7" ht="13">
      <c r="G122" s="72"/>
    </row>
    <row r="123" spans="7:7" ht="13">
      <c r="G123" s="72"/>
    </row>
    <row r="124" spans="7:7" ht="13">
      <c r="G124" s="72"/>
    </row>
    <row r="125" spans="7:7" ht="13">
      <c r="G125" s="72"/>
    </row>
    <row r="126" spans="7:7" ht="13">
      <c r="G126" s="72"/>
    </row>
    <row r="127" spans="7:7" ht="13">
      <c r="G127" s="72"/>
    </row>
    <row r="128" spans="7:7" ht="13">
      <c r="G128" s="72"/>
    </row>
    <row r="129" spans="7:7" ht="13">
      <c r="G129" s="72"/>
    </row>
    <row r="130" spans="7:7" ht="13">
      <c r="G130" s="72"/>
    </row>
    <row r="131" spans="7:7" ht="13">
      <c r="G131" s="72"/>
    </row>
    <row r="132" spans="7:7" ht="13">
      <c r="G132" s="72"/>
    </row>
    <row r="133" spans="7:7" ht="13">
      <c r="G133" s="72"/>
    </row>
    <row r="134" spans="7:7" ht="13">
      <c r="G134" s="72"/>
    </row>
    <row r="135" spans="7:7" ht="13">
      <c r="G135" s="72"/>
    </row>
    <row r="136" spans="7:7" ht="13">
      <c r="G136" s="72"/>
    </row>
    <row r="137" spans="7:7" ht="13">
      <c r="G137" s="72"/>
    </row>
    <row r="138" spans="7:7" ht="13">
      <c r="G138" s="72"/>
    </row>
    <row r="139" spans="7:7" ht="13">
      <c r="G139" s="72"/>
    </row>
    <row r="140" spans="7:7" ht="13">
      <c r="G140" s="72"/>
    </row>
    <row r="141" spans="7:7" ht="13">
      <c r="G141" s="72"/>
    </row>
    <row r="142" spans="7:7" ht="13">
      <c r="G142" s="72"/>
    </row>
    <row r="143" spans="7:7" ht="13">
      <c r="G143" s="72"/>
    </row>
    <row r="144" spans="7:7" ht="13">
      <c r="G144" s="72"/>
    </row>
    <row r="145" spans="7:7" ht="13">
      <c r="G145" s="72"/>
    </row>
    <row r="146" spans="7:7" ht="13">
      <c r="G146" s="72"/>
    </row>
    <row r="147" spans="7:7" ht="13">
      <c r="G147" s="72"/>
    </row>
    <row r="148" spans="7:7" ht="13">
      <c r="G148" s="72"/>
    </row>
    <row r="149" spans="7:7" ht="13">
      <c r="G149" s="72"/>
    </row>
    <row r="150" spans="7:7" ht="13">
      <c r="G150" s="72"/>
    </row>
    <row r="151" spans="7:7" ht="13">
      <c r="G151" s="72"/>
    </row>
    <row r="152" spans="7:7" ht="13">
      <c r="G152" s="72"/>
    </row>
    <row r="153" spans="7:7" ht="13">
      <c r="G153" s="72"/>
    </row>
    <row r="154" spans="7:7" ht="13">
      <c r="G154" s="72"/>
    </row>
    <row r="155" spans="7:7" ht="13">
      <c r="G155" s="72"/>
    </row>
    <row r="156" spans="7:7" ht="13">
      <c r="G156" s="72"/>
    </row>
    <row r="157" spans="7:7" ht="13">
      <c r="G157" s="72"/>
    </row>
    <row r="158" spans="7:7" ht="13">
      <c r="G158" s="72"/>
    </row>
    <row r="159" spans="7:7" ht="13">
      <c r="G159" s="72"/>
    </row>
    <row r="160" spans="7:7" ht="13">
      <c r="G160" s="72"/>
    </row>
    <row r="161" spans="7:7" ht="13">
      <c r="G161" s="72"/>
    </row>
    <row r="162" spans="7:7" ht="13">
      <c r="G162" s="72"/>
    </row>
    <row r="163" spans="7:7" ht="13">
      <c r="G163" s="72"/>
    </row>
    <row r="164" spans="7:7" ht="13">
      <c r="G164" s="72"/>
    </row>
    <row r="165" spans="7:7" ht="13">
      <c r="G165" s="72"/>
    </row>
    <row r="166" spans="7:7" ht="13">
      <c r="G166" s="72"/>
    </row>
    <row r="167" spans="7:7" ht="13">
      <c r="G167" s="72"/>
    </row>
    <row r="168" spans="7:7" ht="13">
      <c r="G168" s="72"/>
    </row>
    <row r="169" spans="7:7" ht="13">
      <c r="G169" s="72"/>
    </row>
    <row r="170" spans="7:7" ht="13">
      <c r="G170" s="72"/>
    </row>
    <row r="171" spans="7:7" ht="13">
      <c r="G171" s="72"/>
    </row>
    <row r="172" spans="7:7" ht="13">
      <c r="G172" s="72"/>
    </row>
    <row r="173" spans="7:7" ht="13">
      <c r="G173" s="72"/>
    </row>
    <row r="174" spans="7:7" ht="13">
      <c r="G174" s="72"/>
    </row>
    <row r="175" spans="7:7" ht="13">
      <c r="G175" s="72"/>
    </row>
    <row r="176" spans="7:7" ht="13">
      <c r="G176" s="72"/>
    </row>
    <row r="177" spans="7:7" ht="13">
      <c r="G177" s="72"/>
    </row>
    <row r="178" spans="7:7" ht="13">
      <c r="G178" s="72"/>
    </row>
    <row r="179" spans="7:7" ht="13">
      <c r="G179" s="72"/>
    </row>
    <row r="180" spans="7:7" ht="13">
      <c r="G180" s="72"/>
    </row>
    <row r="181" spans="7:7" ht="13">
      <c r="G181" s="72"/>
    </row>
    <row r="182" spans="7:7" ht="13">
      <c r="G182" s="72"/>
    </row>
    <row r="183" spans="7:7" ht="13">
      <c r="G183" s="72"/>
    </row>
    <row r="184" spans="7:7" ht="13">
      <c r="G184" s="72"/>
    </row>
    <row r="185" spans="7:7" ht="13">
      <c r="G185" s="72"/>
    </row>
    <row r="186" spans="7:7" ht="13">
      <c r="G186" s="72"/>
    </row>
    <row r="187" spans="7:7" ht="13">
      <c r="G187" s="72"/>
    </row>
    <row r="188" spans="7:7" ht="13">
      <c r="G188" s="72"/>
    </row>
    <row r="189" spans="7:7" ht="13">
      <c r="G189" s="72"/>
    </row>
    <row r="190" spans="7:7" ht="13">
      <c r="G190" s="72"/>
    </row>
    <row r="191" spans="7:7" ht="13">
      <c r="G191" s="72"/>
    </row>
    <row r="192" spans="7:7" ht="13">
      <c r="G192" s="72"/>
    </row>
    <row r="193" spans="7:7" ht="13">
      <c r="G193" s="72"/>
    </row>
    <row r="194" spans="7:7" ht="13">
      <c r="G194" s="72"/>
    </row>
    <row r="195" spans="7:7" ht="13">
      <c r="G195" s="72"/>
    </row>
    <row r="196" spans="7:7" ht="13">
      <c r="G196" s="72"/>
    </row>
    <row r="197" spans="7:7" ht="13">
      <c r="G197" s="72"/>
    </row>
    <row r="198" spans="7:7" ht="13">
      <c r="G198" s="72"/>
    </row>
    <row r="199" spans="7:7" ht="13">
      <c r="G199" s="72"/>
    </row>
    <row r="200" spans="7:7" ht="13">
      <c r="G200" s="72"/>
    </row>
    <row r="201" spans="7:7" ht="13">
      <c r="G201" s="72"/>
    </row>
    <row r="202" spans="7:7" ht="13">
      <c r="G202" s="72"/>
    </row>
    <row r="203" spans="7:7" ht="13">
      <c r="G203" s="72"/>
    </row>
    <row r="204" spans="7:7" ht="13">
      <c r="G204" s="72"/>
    </row>
    <row r="205" spans="7:7" ht="13">
      <c r="G205" s="72"/>
    </row>
    <row r="206" spans="7:7" ht="13">
      <c r="G206" s="72"/>
    </row>
    <row r="207" spans="7:7" ht="13">
      <c r="G207" s="72"/>
    </row>
    <row r="208" spans="7:7" ht="13">
      <c r="G208" s="72"/>
    </row>
    <row r="209" spans="7:7" ht="13">
      <c r="G209" s="72"/>
    </row>
    <row r="210" spans="7:7" ht="13">
      <c r="G210" s="72"/>
    </row>
    <row r="211" spans="7:7" ht="13">
      <c r="G211" s="72"/>
    </row>
    <row r="212" spans="7:7" ht="13">
      <c r="G212" s="72"/>
    </row>
    <row r="213" spans="7:7" ht="13">
      <c r="G213" s="72"/>
    </row>
    <row r="214" spans="7:7" ht="13">
      <c r="G214" s="72"/>
    </row>
    <row r="215" spans="7:7" ht="13">
      <c r="G215" s="72"/>
    </row>
    <row r="216" spans="7:7" ht="13">
      <c r="G216" s="72"/>
    </row>
    <row r="217" spans="7:7" ht="13">
      <c r="G217" s="72"/>
    </row>
    <row r="218" spans="7:7" ht="13">
      <c r="G218" s="72"/>
    </row>
    <row r="219" spans="7:7" ht="13">
      <c r="G219" s="72"/>
    </row>
    <row r="220" spans="7:7" ht="13">
      <c r="G220" s="72"/>
    </row>
    <row r="221" spans="7:7" ht="13">
      <c r="G221" s="72"/>
    </row>
    <row r="222" spans="7:7" ht="13">
      <c r="G222" s="72"/>
    </row>
    <row r="223" spans="7:7" ht="13">
      <c r="G223" s="72"/>
    </row>
    <row r="224" spans="7:7" ht="13">
      <c r="G224" s="72"/>
    </row>
    <row r="225" spans="7:7" ht="13">
      <c r="G225" s="72"/>
    </row>
    <row r="226" spans="7:7" ht="13">
      <c r="G226" s="72"/>
    </row>
    <row r="227" spans="7:7" ht="13">
      <c r="G227" s="72"/>
    </row>
    <row r="228" spans="7:7" ht="13">
      <c r="G228" s="72"/>
    </row>
    <row r="229" spans="7:7" ht="13">
      <c r="G229" s="72"/>
    </row>
    <row r="230" spans="7:7" ht="13">
      <c r="G230" s="72"/>
    </row>
    <row r="231" spans="7:7" ht="13">
      <c r="G231" s="72"/>
    </row>
    <row r="232" spans="7:7" ht="13">
      <c r="G232" s="72"/>
    </row>
    <row r="233" spans="7:7" ht="13">
      <c r="G233" s="72"/>
    </row>
    <row r="234" spans="7:7" ht="13">
      <c r="G234" s="72"/>
    </row>
    <row r="235" spans="7:7" ht="13">
      <c r="G235" s="72"/>
    </row>
    <row r="236" spans="7:7" ht="13">
      <c r="G236" s="72"/>
    </row>
    <row r="237" spans="7:7" ht="13">
      <c r="G237" s="72"/>
    </row>
    <row r="238" spans="7:7" ht="13">
      <c r="G238" s="72"/>
    </row>
    <row r="239" spans="7:7" ht="13">
      <c r="G239" s="72"/>
    </row>
    <row r="240" spans="7:7" ht="13">
      <c r="G240" s="72"/>
    </row>
    <row r="241" spans="7:7" ht="13">
      <c r="G241" s="72"/>
    </row>
    <row r="242" spans="7:7" ht="13">
      <c r="G242" s="72"/>
    </row>
    <row r="243" spans="7:7" ht="13">
      <c r="G243" s="72"/>
    </row>
    <row r="244" spans="7:7" ht="13">
      <c r="G244" s="72"/>
    </row>
    <row r="245" spans="7:7" ht="13">
      <c r="G245" s="72"/>
    </row>
    <row r="246" spans="7:7" ht="13">
      <c r="G246" s="72"/>
    </row>
    <row r="247" spans="7:7" ht="13">
      <c r="G247" s="72"/>
    </row>
    <row r="248" spans="7:7" ht="13">
      <c r="G248" s="72"/>
    </row>
    <row r="249" spans="7:7" ht="13">
      <c r="G249" s="72"/>
    </row>
    <row r="250" spans="7:7" ht="13">
      <c r="G250" s="72"/>
    </row>
    <row r="251" spans="7:7" ht="13">
      <c r="G251" s="72"/>
    </row>
    <row r="252" spans="7:7" ht="13">
      <c r="G252" s="72"/>
    </row>
    <row r="253" spans="7:7" ht="13">
      <c r="G253" s="72"/>
    </row>
    <row r="254" spans="7:7" ht="13">
      <c r="G254" s="72"/>
    </row>
    <row r="255" spans="7:7" ht="13">
      <c r="G255" s="72"/>
    </row>
    <row r="256" spans="7:7" ht="13">
      <c r="G256" s="72"/>
    </row>
    <row r="257" spans="7:7" ht="13">
      <c r="G257" s="72"/>
    </row>
    <row r="258" spans="7:7" ht="13">
      <c r="G258" s="72"/>
    </row>
    <row r="259" spans="7:7" ht="13">
      <c r="G259" s="72"/>
    </row>
    <row r="260" spans="7:7" ht="13">
      <c r="G260" s="72"/>
    </row>
    <row r="261" spans="7:7" ht="13">
      <c r="G261" s="72"/>
    </row>
    <row r="262" spans="7:7" ht="13">
      <c r="G262" s="72"/>
    </row>
    <row r="263" spans="7:7" ht="13">
      <c r="G263" s="72"/>
    </row>
    <row r="264" spans="7:7" ht="13">
      <c r="G264" s="72"/>
    </row>
    <row r="265" spans="7:7" ht="13">
      <c r="G265" s="72"/>
    </row>
    <row r="266" spans="7:7" ht="13">
      <c r="G266" s="72"/>
    </row>
    <row r="267" spans="7:7" ht="13">
      <c r="G267" s="72"/>
    </row>
    <row r="268" spans="7:7" ht="13">
      <c r="G268" s="72"/>
    </row>
    <row r="269" spans="7:7" ht="13">
      <c r="G269" s="72"/>
    </row>
    <row r="270" spans="7:7" ht="13">
      <c r="G270" s="72"/>
    </row>
    <row r="271" spans="7:7" ht="13">
      <c r="G271" s="72"/>
    </row>
    <row r="272" spans="7:7" ht="13">
      <c r="G272" s="72"/>
    </row>
    <row r="273" spans="7:7" ht="13">
      <c r="G273" s="72"/>
    </row>
    <row r="274" spans="7:7" ht="13">
      <c r="G274" s="72"/>
    </row>
    <row r="275" spans="7:7" ht="13">
      <c r="G275" s="72"/>
    </row>
    <row r="276" spans="7:7" ht="13">
      <c r="G276" s="72"/>
    </row>
    <row r="277" spans="7:7" ht="13">
      <c r="G277" s="72"/>
    </row>
    <row r="278" spans="7:7" ht="13">
      <c r="G278" s="72"/>
    </row>
    <row r="279" spans="7:7" ht="13">
      <c r="G279" s="72"/>
    </row>
    <row r="280" spans="7:7" ht="13">
      <c r="G280" s="72"/>
    </row>
    <row r="281" spans="7:7" ht="13">
      <c r="G281" s="72"/>
    </row>
    <row r="282" spans="7:7" ht="13">
      <c r="G282" s="72"/>
    </row>
    <row r="283" spans="7:7" ht="13">
      <c r="G283" s="72"/>
    </row>
    <row r="284" spans="7:7" ht="13">
      <c r="G284" s="72"/>
    </row>
    <row r="285" spans="7:7" ht="13">
      <c r="G285" s="72"/>
    </row>
    <row r="286" spans="7:7" ht="13">
      <c r="G286" s="72"/>
    </row>
    <row r="287" spans="7:7" ht="13">
      <c r="G287" s="72"/>
    </row>
    <row r="288" spans="7:7" ht="13">
      <c r="G288" s="72"/>
    </row>
    <row r="289" spans="7:7" ht="13">
      <c r="G289" s="72"/>
    </row>
    <row r="290" spans="7:7" ht="13">
      <c r="G290" s="72"/>
    </row>
    <row r="291" spans="7:7" ht="13">
      <c r="G291" s="72"/>
    </row>
    <row r="292" spans="7:7" ht="13">
      <c r="G292" s="72"/>
    </row>
    <row r="293" spans="7:7" ht="13">
      <c r="G293" s="72"/>
    </row>
    <row r="294" spans="7:7" ht="13">
      <c r="G294" s="72"/>
    </row>
    <row r="295" spans="7:7" ht="13">
      <c r="G295" s="72"/>
    </row>
    <row r="296" spans="7:7" ht="13">
      <c r="G296" s="72"/>
    </row>
    <row r="297" spans="7:7" ht="13">
      <c r="G297" s="72"/>
    </row>
    <row r="298" spans="7:7" ht="13">
      <c r="G298" s="72"/>
    </row>
    <row r="299" spans="7:7" ht="13">
      <c r="G299" s="72"/>
    </row>
    <row r="300" spans="7:7" ht="13">
      <c r="G300" s="72"/>
    </row>
    <row r="301" spans="7:7" ht="13">
      <c r="G301" s="72"/>
    </row>
    <row r="302" spans="7:7" ht="13">
      <c r="G302" s="72"/>
    </row>
    <row r="303" spans="7:7" ht="13">
      <c r="G303" s="72"/>
    </row>
    <row r="304" spans="7:7" ht="13">
      <c r="G304" s="72"/>
    </row>
    <row r="305" spans="7:7" ht="13">
      <c r="G305" s="72"/>
    </row>
    <row r="306" spans="7:7" ht="13">
      <c r="G306" s="72"/>
    </row>
    <row r="307" spans="7:7" ht="13">
      <c r="G307" s="72"/>
    </row>
    <row r="308" spans="7:7" ht="13">
      <c r="G308" s="72"/>
    </row>
    <row r="309" spans="7:7" ht="13">
      <c r="G309" s="72"/>
    </row>
    <row r="310" spans="7:7" ht="13">
      <c r="G310" s="72"/>
    </row>
    <row r="311" spans="7:7" ht="13">
      <c r="G311" s="72"/>
    </row>
    <row r="312" spans="7:7" ht="13">
      <c r="G312" s="72"/>
    </row>
    <row r="313" spans="7:7" ht="13">
      <c r="G313" s="72"/>
    </row>
    <row r="314" spans="7:7" ht="13">
      <c r="G314" s="72"/>
    </row>
    <row r="315" spans="7:7" ht="13">
      <c r="G315" s="72"/>
    </row>
    <row r="316" spans="7:7" ht="13">
      <c r="G316" s="72"/>
    </row>
    <row r="317" spans="7:7" ht="13">
      <c r="G317" s="72"/>
    </row>
    <row r="318" spans="7:7" ht="13">
      <c r="G318" s="72"/>
    </row>
    <row r="319" spans="7:7" ht="13">
      <c r="G319" s="72"/>
    </row>
    <row r="320" spans="7:7" ht="13">
      <c r="G320" s="72"/>
    </row>
    <row r="321" spans="7:7" ht="13">
      <c r="G321" s="72"/>
    </row>
    <row r="322" spans="7:7" ht="13">
      <c r="G322" s="72"/>
    </row>
    <row r="323" spans="7:7" ht="13">
      <c r="G323" s="72"/>
    </row>
    <row r="324" spans="7:7" ht="13">
      <c r="G324" s="72"/>
    </row>
    <row r="325" spans="7:7" ht="13">
      <c r="G325" s="72"/>
    </row>
    <row r="326" spans="7:7" ht="13">
      <c r="G326" s="72"/>
    </row>
    <row r="327" spans="7:7" ht="13">
      <c r="G327" s="72"/>
    </row>
    <row r="328" spans="7:7" ht="13">
      <c r="G328" s="72"/>
    </row>
    <row r="329" spans="7:7" ht="13">
      <c r="G329" s="72"/>
    </row>
    <row r="330" spans="7:7" ht="13">
      <c r="G330" s="72"/>
    </row>
    <row r="331" spans="7:7" ht="13">
      <c r="G331" s="72"/>
    </row>
    <row r="332" spans="7:7" ht="13">
      <c r="G332" s="72"/>
    </row>
    <row r="333" spans="7:7" ht="13">
      <c r="G333" s="72"/>
    </row>
    <row r="334" spans="7:7" ht="13">
      <c r="G334" s="72"/>
    </row>
    <row r="335" spans="7:7" ht="13">
      <c r="G335" s="72"/>
    </row>
    <row r="336" spans="7:7" ht="13">
      <c r="G336" s="72"/>
    </row>
    <row r="337" spans="7:7" ht="13">
      <c r="G337" s="72"/>
    </row>
    <row r="338" spans="7:7" ht="13">
      <c r="G338" s="72"/>
    </row>
    <row r="339" spans="7:7" ht="13">
      <c r="G339" s="72"/>
    </row>
    <row r="340" spans="7:7" ht="13">
      <c r="G340" s="72"/>
    </row>
    <row r="341" spans="7:7" ht="13">
      <c r="G341" s="72"/>
    </row>
    <row r="342" spans="7:7" ht="13">
      <c r="G342" s="72"/>
    </row>
    <row r="343" spans="7:7" ht="13">
      <c r="G343" s="72"/>
    </row>
    <row r="344" spans="7:7" ht="13">
      <c r="G344" s="72"/>
    </row>
    <row r="345" spans="7:7" ht="13">
      <c r="G345" s="72"/>
    </row>
    <row r="346" spans="7:7" ht="13">
      <c r="G346" s="72"/>
    </row>
    <row r="347" spans="7:7" ht="13">
      <c r="G347" s="72"/>
    </row>
    <row r="348" spans="7:7" ht="13">
      <c r="G348" s="72"/>
    </row>
    <row r="349" spans="7:7" ht="13">
      <c r="G349" s="72"/>
    </row>
    <row r="350" spans="7:7" ht="13">
      <c r="G350" s="72"/>
    </row>
    <row r="351" spans="7:7" ht="13">
      <c r="G351" s="72"/>
    </row>
    <row r="352" spans="7:7" ht="13">
      <c r="G352" s="72"/>
    </row>
    <row r="353" spans="7:7" ht="13">
      <c r="G353" s="72"/>
    </row>
    <row r="354" spans="7:7" ht="13">
      <c r="G354" s="72"/>
    </row>
    <row r="355" spans="7:7" ht="13">
      <c r="G355" s="72"/>
    </row>
    <row r="356" spans="7:7" ht="13">
      <c r="G356" s="72"/>
    </row>
    <row r="357" spans="7:7" ht="13">
      <c r="G357" s="72"/>
    </row>
    <row r="358" spans="7:7" ht="13">
      <c r="G358" s="72"/>
    </row>
    <row r="359" spans="7:7" ht="13">
      <c r="G359" s="72"/>
    </row>
    <row r="360" spans="7:7" ht="13">
      <c r="G360" s="72"/>
    </row>
    <row r="361" spans="7:7" ht="13">
      <c r="G361" s="72"/>
    </row>
    <row r="362" spans="7:7" ht="13">
      <c r="G362" s="72"/>
    </row>
    <row r="363" spans="7:7" ht="13">
      <c r="G363" s="72"/>
    </row>
    <row r="364" spans="7:7" ht="13">
      <c r="G364" s="72"/>
    </row>
    <row r="365" spans="7:7" ht="13">
      <c r="G365" s="72"/>
    </row>
    <row r="366" spans="7:7" ht="13">
      <c r="G366" s="72"/>
    </row>
    <row r="367" spans="7:7" ht="13">
      <c r="G367" s="72"/>
    </row>
    <row r="368" spans="7:7" ht="13">
      <c r="G368" s="72"/>
    </row>
    <row r="369" spans="7:7" ht="13">
      <c r="G369" s="72"/>
    </row>
    <row r="370" spans="7:7" ht="13">
      <c r="G370" s="72"/>
    </row>
    <row r="371" spans="7:7" ht="13">
      <c r="G371" s="72"/>
    </row>
    <row r="372" spans="7:7" ht="13">
      <c r="G372" s="72"/>
    </row>
    <row r="373" spans="7:7" ht="13">
      <c r="G373" s="72"/>
    </row>
    <row r="374" spans="7:7" ht="13">
      <c r="G374" s="72"/>
    </row>
    <row r="375" spans="7:7" ht="13">
      <c r="G375" s="72"/>
    </row>
    <row r="376" spans="7:7" ht="13">
      <c r="G376" s="72"/>
    </row>
    <row r="377" spans="7:7" ht="13">
      <c r="G377" s="72"/>
    </row>
    <row r="378" spans="7:7" ht="13">
      <c r="G378" s="72"/>
    </row>
    <row r="379" spans="7:7" ht="13">
      <c r="G379" s="72"/>
    </row>
    <row r="380" spans="7:7" ht="13">
      <c r="G380" s="72"/>
    </row>
    <row r="381" spans="7:7" ht="13">
      <c r="G381" s="72"/>
    </row>
    <row r="382" spans="7:7" ht="13">
      <c r="G382" s="72"/>
    </row>
    <row r="383" spans="7:7" ht="13">
      <c r="G383" s="72"/>
    </row>
    <row r="384" spans="7:7" ht="13">
      <c r="G384" s="72"/>
    </row>
    <row r="385" spans="7:7" ht="13">
      <c r="G385" s="72"/>
    </row>
    <row r="386" spans="7:7" ht="13">
      <c r="G386" s="72"/>
    </row>
    <row r="387" spans="7:7" ht="13">
      <c r="G387" s="72"/>
    </row>
    <row r="388" spans="7:7" ht="13">
      <c r="G388" s="72"/>
    </row>
    <row r="389" spans="7:7" ht="13">
      <c r="G389" s="72"/>
    </row>
    <row r="390" spans="7:7" ht="13">
      <c r="G390" s="72"/>
    </row>
    <row r="391" spans="7:7" ht="13">
      <c r="G391" s="72"/>
    </row>
    <row r="392" spans="7:7" ht="13">
      <c r="G392" s="72"/>
    </row>
    <row r="393" spans="7:7" ht="13">
      <c r="G393" s="72"/>
    </row>
    <row r="394" spans="7:7" ht="13">
      <c r="G394" s="72"/>
    </row>
    <row r="395" spans="7:7" ht="13">
      <c r="G395" s="72"/>
    </row>
    <row r="396" spans="7:7" ht="13">
      <c r="G396" s="72"/>
    </row>
    <row r="397" spans="7:7" ht="13">
      <c r="G397" s="72"/>
    </row>
    <row r="398" spans="7:7" ht="13">
      <c r="G398" s="72"/>
    </row>
    <row r="399" spans="7:7" ht="13">
      <c r="G399" s="72"/>
    </row>
    <row r="400" spans="7:7" ht="13">
      <c r="G400" s="72"/>
    </row>
    <row r="401" spans="7:7" ht="13">
      <c r="G401" s="72"/>
    </row>
    <row r="402" spans="7:7" ht="13">
      <c r="G402" s="72"/>
    </row>
    <row r="403" spans="7:7" ht="13">
      <c r="G403" s="72"/>
    </row>
    <row r="404" spans="7:7" ht="13">
      <c r="G404" s="72"/>
    </row>
    <row r="405" spans="7:7" ht="13">
      <c r="G405" s="72"/>
    </row>
    <row r="406" spans="7:7" ht="13">
      <c r="G406" s="72"/>
    </row>
    <row r="407" spans="7:7" ht="13">
      <c r="G407" s="72"/>
    </row>
    <row r="408" spans="7:7" ht="13">
      <c r="G408" s="72"/>
    </row>
    <row r="409" spans="7:7" ht="13">
      <c r="G409" s="72"/>
    </row>
    <row r="410" spans="7:7" ht="13">
      <c r="G410" s="72"/>
    </row>
    <row r="411" spans="7:7" ht="13">
      <c r="G411" s="72"/>
    </row>
    <row r="412" spans="7:7" ht="13">
      <c r="G412" s="72"/>
    </row>
    <row r="413" spans="7:7" ht="13">
      <c r="G413" s="72"/>
    </row>
    <row r="414" spans="7:7" ht="13">
      <c r="G414" s="72"/>
    </row>
    <row r="415" spans="7:7" ht="13">
      <c r="G415" s="72"/>
    </row>
    <row r="416" spans="7:7" ht="13">
      <c r="G416" s="72"/>
    </row>
    <row r="417" spans="7:7" ht="13">
      <c r="G417" s="72"/>
    </row>
    <row r="418" spans="7:7" ht="13">
      <c r="G418" s="72"/>
    </row>
    <row r="419" spans="7:7" ht="13">
      <c r="G419" s="72"/>
    </row>
    <row r="420" spans="7:7" ht="13">
      <c r="G420" s="72"/>
    </row>
    <row r="421" spans="7:7" ht="13">
      <c r="G421" s="72"/>
    </row>
    <row r="422" spans="7:7" ht="13">
      <c r="G422" s="72"/>
    </row>
    <row r="423" spans="7:7" ht="13">
      <c r="G423" s="72"/>
    </row>
    <row r="424" spans="7:7" ht="13">
      <c r="G424" s="72"/>
    </row>
    <row r="425" spans="7:7" ht="13">
      <c r="G425" s="72"/>
    </row>
    <row r="426" spans="7:7" ht="13">
      <c r="G426" s="72"/>
    </row>
    <row r="427" spans="7:7" ht="13">
      <c r="G427" s="72"/>
    </row>
    <row r="428" spans="7:7" ht="13">
      <c r="G428" s="72"/>
    </row>
    <row r="429" spans="7:7" ht="13">
      <c r="G429" s="72"/>
    </row>
    <row r="430" spans="7:7" ht="13">
      <c r="G430" s="72"/>
    </row>
    <row r="431" spans="7:7" ht="13">
      <c r="G431" s="72"/>
    </row>
    <row r="432" spans="7:7" ht="13">
      <c r="G432" s="72"/>
    </row>
    <row r="433" spans="7:7" ht="13">
      <c r="G433" s="72"/>
    </row>
    <row r="434" spans="7:7" ht="13">
      <c r="G434" s="72"/>
    </row>
    <row r="435" spans="7:7" ht="13">
      <c r="G435" s="72"/>
    </row>
    <row r="436" spans="7:7" ht="13">
      <c r="G436" s="72"/>
    </row>
    <row r="437" spans="7:7" ht="13">
      <c r="G437" s="72"/>
    </row>
    <row r="438" spans="7:7" ht="13">
      <c r="G438" s="72"/>
    </row>
    <row r="439" spans="7:7" ht="13">
      <c r="G439" s="72"/>
    </row>
    <row r="440" spans="7:7" ht="13">
      <c r="G440" s="72"/>
    </row>
    <row r="441" spans="7:7" ht="13">
      <c r="G441" s="72"/>
    </row>
    <row r="442" spans="7:7" ht="13">
      <c r="G442" s="72"/>
    </row>
    <row r="443" spans="7:7" ht="13">
      <c r="G443" s="72"/>
    </row>
    <row r="444" spans="7:7" ht="13">
      <c r="G444" s="72"/>
    </row>
    <row r="445" spans="7:7" ht="13">
      <c r="G445" s="72"/>
    </row>
    <row r="446" spans="7:7" ht="13">
      <c r="G446" s="72"/>
    </row>
    <row r="447" spans="7:7" ht="13">
      <c r="G447" s="72"/>
    </row>
    <row r="448" spans="7:7" ht="13">
      <c r="G448" s="72"/>
    </row>
    <row r="449" spans="7:7" ht="13">
      <c r="G449" s="72"/>
    </row>
    <row r="450" spans="7:7" ht="13">
      <c r="G450" s="72"/>
    </row>
    <row r="451" spans="7:7" ht="13">
      <c r="G451" s="72"/>
    </row>
    <row r="452" spans="7:7" ht="13">
      <c r="G452" s="72"/>
    </row>
    <row r="453" spans="7:7" ht="13">
      <c r="G453" s="72"/>
    </row>
    <row r="454" spans="7:7" ht="13">
      <c r="G454" s="72"/>
    </row>
    <row r="455" spans="7:7" ht="13">
      <c r="G455" s="72"/>
    </row>
    <row r="456" spans="7:7" ht="13">
      <c r="G456" s="72"/>
    </row>
    <row r="457" spans="7:7" ht="13">
      <c r="G457" s="72"/>
    </row>
    <row r="458" spans="7:7" ht="13">
      <c r="G458" s="72"/>
    </row>
    <row r="459" spans="7:7" ht="13">
      <c r="G459" s="72"/>
    </row>
    <row r="460" spans="7:7" ht="13">
      <c r="G460" s="72"/>
    </row>
    <row r="461" spans="7:7" ht="13">
      <c r="G461" s="72"/>
    </row>
    <row r="462" spans="7:7" ht="13">
      <c r="G462" s="72"/>
    </row>
    <row r="463" spans="7:7" ht="13">
      <c r="G463" s="72"/>
    </row>
    <row r="464" spans="7:7" ht="13">
      <c r="G464" s="72"/>
    </row>
    <row r="465" spans="7:7" ht="13">
      <c r="G465" s="72"/>
    </row>
    <row r="466" spans="7:7" ht="13">
      <c r="G466" s="72"/>
    </row>
    <row r="467" spans="7:7" ht="13">
      <c r="G467" s="72"/>
    </row>
    <row r="468" spans="7:7" ht="13">
      <c r="G468" s="72"/>
    </row>
    <row r="469" spans="7:7" ht="13">
      <c r="G469" s="72"/>
    </row>
    <row r="470" spans="7:7" ht="13">
      <c r="G470" s="72"/>
    </row>
    <row r="471" spans="7:7" ht="13">
      <c r="G471" s="72"/>
    </row>
    <row r="472" spans="7:7" ht="13">
      <c r="G472" s="72"/>
    </row>
    <row r="473" spans="7:7" ht="13">
      <c r="G473" s="72"/>
    </row>
    <row r="474" spans="7:7" ht="13">
      <c r="G474" s="72"/>
    </row>
    <row r="475" spans="7:7" ht="13">
      <c r="G475" s="72"/>
    </row>
    <row r="476" spans="7:7" ht="13">
      <c r="G476" s="72"/>
    </row>
    <row r="477" spans="7:7" ht="13">
      <c r="G477" s="72"/>
    </row>
    <row r="478" spans="7:7" ht="13">
      <c r="G478" s="72"/>
    </row>
    <row r="479" spans="7:7" ht="13">
      <c r="G479" s="72"/>
    </row>
    <row r="480" spans="7:7" ht="13">
      <c r="G480" s="72"/>
    </row>
    <row r="481" spans="7:7" ht="13">
      <c r="G481" s="72"/>
    </row>
    <row r="482" spans="7:7" ht="13">
      <c r="G482" s="72"/>
    </row>
    <row r="483" spans="7:7" ht="13">
      <c r="G483" s="72"/>
    </row>
    <row r="484" spans="7:7" ht="13">
      <c r="G484" s="72"/>
    </row>
    <row r="485" spans="7:7" ht="13">
      <c r="G485" s="72"/>
    </row>
    <row r="486" spans="7:7" ht="13">
      <c r="G486" s="72"/>
    </row>
    <row r="487" spans="7:7" ht="13">
      <c r="G487" s="72"/>
    </row>
    <row r="488" spans="7:7" ht="13">
      <c r="G488" s="72"/>
    </row>
    <row r="489" spans="7:7" ht="13">
      <c r="G489" s="72"/>
    </row>
    <row r="490" spans="7:7" ht="13">
      <c r="G490" s="72"/>
    </row>
    <row r="491" spans="7:7" ht="13">
      <c r="G491" s="72"/>
    </row>
    <row r="492" spans="7:7" ht="13">
      <c r="G492" s="72"/>
    </row>
    <row r="493" spans="7:7" ht="13">
      <c r="G493" s="72"/>
    </row>
    <row r="494" spans="7:7" ht="13">
      <c r="G494" s="72"/>
    </row>
    <row r="495" spans="7:7" ht="13">
      <c r="G495" s="72"/>
    </row>
    <row r="496" spans="7:7" ht="13">
      <c r="G496" s="72"/>
    </row>
    <row r="497" spans="7:7" ht="13">
      <c r="G497" s="72"/>
    </row>
    <row r="498" spans="7:7" ht="13">
      <c r="G498" s="72"/>
    </row>
    <row r="499" spans="7:7" ht="13">
      <c r="G499" s="72"/>
    </row>
    <row r="500" spans="7:7" ht="13">
      <c r="G500" s="72"/>
    </row>
    <row r="501" spans="7:7" ht="13">
      <c r="G501" s="72"/>
    </row>
    <row r="502" spans="7:7" ht="13">
      <c r="G502" s="72"/>
    </row>
    <row r="503" spans="7:7" ht="13">
      <c r="G503" s="72"/>
    </row>
    <row r="504" spans="7:7" ht="13">
      <c r="G504" s="72"/>
    </row>
    <row r="505" spans="7:7" ht="13">
      <c r="G505" s="72"/>
    </row>
    <row r="506" spans="7:7" ht="13">
      <c r="G506" s="72"/>
    </row>
    <row r="507" spans="7:7" ht="13">
      <c r="G507" s="72"/>
    </row>
    <row r="508" spans="7:7" ht="13">
      <c r="G508" s="72"/>
    </row>
    <row r="509" spans="7:7" ht="13">
      <c r="G509" s="72"/>
    </row>
    <row r="510" spans="7:7" ht="13">
      <c r="G510" s="72"/>
    </row>
    <row r="511" spans="7:7" ht="13">
      <c r="G511" s="72"/>
    </row>
    <row r="512" spans="7:7" ht="13">
      <c r="G512" s="72"/>
    </row>
    <row r="513" spans="7:7" ht="13">
      <c r="G513" s="72"/>
    </row>
    <row r="514" spans="7:7" ht="13">
      <c r="G514" s="72"/>
    </row>
    <row r="515" spans="7:7" ht="13">
      <c r="G515" s="72"/>
    </row>
    <row r="516" spans="7:7" ht="13">
      <c r="G516" s="72"/>
    </row>
    <row r="517" spans="7:7" ht="13">
      <c r="G517" s="72"/>
    </row>
    <row r="518" spans="7:7" ht="13">
      <c r="G518" s="72"/>
    </row>
    <row r="519" spans="7:7" ht="13">
      <c r="G519" s="72"/>
    </row>
    <row r="520" spans="7:7" ht="13">
      <c r="G520" s="72"/>
    </row>
    <row r="521" spans="7:7" ht="13">
      <c r="G521" s="72"/>
    </row>
    <row r="522" spans="7:7" ht="13">
      <c r="G522" s="72"/>
    </row>
    <row r="523" spans="7:7" ht="13">
      <c r="G523" s="72"/>
    </row>
    <row r="524" spans="7:7" ht="13">
      <c r="G524" s="72"/>
    </row>
    <row r="525" spans="7:7" ht="13">
      <c r="G525" s="72"/>
    </row>
    <row r="526" spans="7:7" ht="13">
      <c r="G526" s="72"/>
    </row>
    <row r="527" spans="7:7" ht="13">
      <c r="G527" s="72"/>
    </row>
    <row r="528" spans="7:7" ht="13">
      <c r="G528" s="72"/>
    </row>
    <row r="529" spans="7:7" ht="13">
      <c r="G529" s="72"/>
    </row>
    <row r="530" spans="7:7" ht="13">
      <c r="G530" s="72"/>
    </row>
    <row r="531" spans="7:7" ht="13">
      <c r="G531" s="72"/>
    </row>
    <row r="532" spans="7:7" ht="13">
      <c r="G532" s="72"/>
    </row>
    <row r="533" spans="7:7" ht="13">
      <c r="G533" s="72"/>
    </row>
    <row r="534" spans="7:7" ht="13">
      <c r="G534" s="72"/>
    </row>
    <row r="535" spans="7:7" ht="13">
      <c r="G535" s="72"/>
    </row>
    <row r="536" spans="7:7" ht="13">
      <c r="G536" s="72"/>
    </row>
    <row r="537" spans="7:7" ht="13">
      <c r="G537" s="72"/>
    </row>
    <row r="538" spans="7:7" ht="13">
      <c r="G538" s="72"/>
    </row>
    <row r="539" spans="7:7" ht="13">
      <c r="G539" s="72"/>
    </row>
    <row r="540" spans="7:7" ht="13">
      <c r="G540" s="72"/>
    </row>
    <row r="541" spans="7:7" ht="13">
      <c r="G541" s="72"/>
    </row>
    <row r="542" spans="7:7" ht="13">
      <c r="G542" s="72"/>
    </row>
    <row r="543" spans="7:7" ht="13">
      <c r="G543" s="72"/>
    </row>
    <row r="544" spans="7:7" ht="13">
      <c r="G544" s="72"/>
    </row>
    <row r="545" spans="7:7" ht="13">
      <c r="G545" s="72"/>
    </row>
    <row r="546" spans="7:7" ht="13">
      <c r="G546" s="72"/>
    </row>
    <row r="547" spans="7:7" ht="13">
      <c r="G547" s="72"/>
    </row>
    <row r="548" spans="7:7" ht="13">
      <c r="G548" s="72"/>
    </row>
    <row r="549" spans="7:7" ht="13">
      <c r="G549" s="72"/>
    </row>
    <row r="550" spans="7:7" ht="13">
      <c r="G550" s="72"/>
    </row>
    <row r="551" spans="7:7" ht="13">
      <c r="G551" s="72"/>
    </row>
    <row r="552" spans="7:7" ht="13">
      <c r="G552" s="72"/>
    </row>
    <row r="553" spans="7:7" ht="13">
      <c r="G553" s="72"/>
    </row>
    <row r="554" spans="7:7" ht="13">
      <c r="G554" s="72"/>
    </row>
    <row r="555" spans="7:7" ht="13">
      <c r="G555" s="72"/>
    </row>
    <row r="556" spans="7:7" ht="13">
      <c r="G556" s="72"/>
    </row>
    <row r="557" spans="7:7" ht="13">
      <c r="G557" s="72"/>
    </row>
    <row r="558" spans="7:7" ht="13">
      <c r="G558" s="72"/>
    </row>
    <row r="559" spans="7:7" ht="13">
      <c r="G559" s="72"/>
    </row>
    <row r="560" spans="7:7" ht="13">
      <c r="G560" s="72"/>
    </row>
    <row r="561" spans="7:7" ht="13">
      <c r="G561" s="72"/>
    </row>
    <row r="562" spans="7:7" ht="13">
      <c r="G562" s="72"/>
    </row>
    <row r="563" spans="7:7" ht="13">
      <c r="G563" s="72"/>
    </row>
    <row r="564" spans="7:7" ht="13">
      <c r="G564" s="72"/>
    </row>
    <row r="565" spans="7:7" ht="13">
      <c r="G565" s="72"/>
    </row>
    <row r="566" spans="7:7" ht="13">
      <c r="G566" s="72"/>
    </row>
    <row r="567" spans="7:7" ht="13">
      <c r="G567" s="72"/>
    </row>
    <row r="568" spans="7:7" ht="13">
      <c r="G568" s="72"/>
    </row>
    <row r="569" spans="7:7" ht="13">
      <c r="G569" s="72"/>
    </row>
    <row r="570" spans="7:7" ht="13">
      <c r="G570" s="72"/>
    </row>
    <row r="571" spans="7:7" ht="13">
      <c r="G571" s="72"/>
    </row>
    <row r="572" spans="7:7" ht="13">
      <c r="G572" s="72"/>
    </row>
    <row r="573" spans="7:7" ht="13">
      <c r="G573" s="72"/>
    </row>
    <row r="574" spans="7:7" ht="13">
      <c r="G574" s="72"/>
    </row>
    <row r="575" spans="7:7" ht="13">
      <c r="G575" s="72"/>
    </row>
    <row r="576" spans="7:7" ht="13">
      <c r="G576" s="72"/>
    </row>
    <row r="577" spans="7:7" ht="13">
      <c r="G577" s="72"/>
    </row>
    <row r="578" spans="7:7" ht="13">
      <c r="G578" s="72"/>
    </row>
    <row r="579" spans="7:7" ht="13">
      <c r="G579" s="72"/>
    </row>
    <row r="580" spans="7:7" ht="13">
      <c r="G580" s="72"/>
    </row>
    <row r="581" spans="7:7" ht="13">
      <c r="G581" s="72"/>
    </row>
    <row r="582" spans="7:7" ht="13">
      <c r="G582" s="72"/>
    </row>
    <row r="583" spans="7:7" ht="13">
      <c r="G583" s="72"/>
    </row>
    <row r="584" spans="7:7" ht="13">
      <c r="G584" s="72"/>
    </row>
    <row r="585" spans="7:7" ht="13">
      <c r="G585" s="72"/>
    </row>
    <row r="586" spans="7:7" ht="13">
      <c r="G586" s="72"/>
    </row>
    <row r="587" spans="7:7" ht="13">
      <c r="G587" s="72"/>
    </row>
    <row r="588" spans="7:7" ht="13">
      <c r="G588" s="72"/>
    </row>
    <row r="589" spans="7:7" ht="13">
      <c r="G589" s="72"/>
    </row>
    <row r="590" spans="7:7" ht="13">
      <c r="G590" s="72"/>
    </row>
    <row r="591" spans="7:7" ht="13">
      <c r="G591" s="72"/>
    </row>
    <row r="592" spans="7:7" ht="13">
      <c r="G592" s="72"/>
    </row>
    <row r="593" spans="7:7" ht="13">
      <c r="G593" s="72"/>
    </row>
    <row r="594" spans="7:7" ht="13">
      <c r="G594" s="72"/>
    </row>
    <row r="595" spans="7:7" ht="13">
      <c r="G595" s="72"/>
    </row>
    <row r="596" spans="7:7" ht="13">
      <c r="G596" s="72"/>
    </row>
    <row r="597" spans="7:7" ht="13">
      <c r="G597" s="72"/>
    </row>
    <row r="598" spans="7:7" ht="13">
      <c r="G598" s="72"/>
    </row>
    <row r="599" spans="7:7" ht="13">
      <c r="G599" s="72"/>
    </row>
    <row r="600" spans="7:7" ht="13">
      <c r="G600" s="72"/>
    </row>
    <row r="601" spans="7:7" ht="13">
      <c r="G601" s="72"/>
    </row>
    <row r="602" spans="7:7" ht="13">
      <c r="G602" s="72"/>
    </row>
    <row r="603" spans="7:7" ht="13">
      <c r="G603" s="72"/>
    </row>
    <row r="604" spans="7:7" ht="13">
      <c r="G604" s="72"/>
    </row>
    <row r="605" spans="7:7" ht="13">
      <c r="G605" s="72"/>
    </row>
    <row r="606" spans="7:7" ht="13">
      <c r="G606" s="72"/>
    </row>
    <row r="607" spans="7:7" ht="13">
      <c r="G607" s="72"/>
    </row>
    <row r="608" spans="7:7" ht="13">
      <c r="G608" s="72"/>
    </row>
    <row r="609" spans="7:7" ht="13">
      <c r="G609" s="72"/>
    </row>
    <row r="610" spans="7:7" ht="13">
      <c r="G610" s="72"/>
    </row>
    <row r="611" spans="7:7" ht="13">
      <c r="G611" s="72"/>
    </row>
    <row r="612" spans="7:7" ht="13">
      <c r="G612" s="72"/>
    </row>
    <row r="613" spans="7:7" ht="13">
      <c r="G613" s="72"/>
    </row>
    <row r="614" spans="7:7" ht="13">
      <c r="G614" s="72"/>
    </row>
    <row r="615" spans="7:7" ht="13">
      <c r="G615" s="72"/>
    </row>
    <row r="616" spans="7:7" ht="13">
      <c r="G616" s="72"/>
    </row>
    <row r="617" spans="7:7" ht="13">
      <c r="G617" s="72"/>
    </row>
    <row r="618" spans="7:7" ht="13">
      <c r="G618" s="72"/>
    </row>
    <row r="619" spans="7:7" ht="13">
      <c r="G619" s="72"/>
    </row>
    <row r="620" spans="7:7" ht="13">
      <c r="G620" s="72"/>
    </row>
    <row r="621" spans="7:7" ht="13">
      <c r="G621" s="72"/>
    </row>
    <row r="622" spans="7:7" ht="13">
      <c r="G622" s="72"/>
    </row>
    <row r="623" spans="7:7" ht="13">
      <c r="G623" s="72"/>
    </row>
    <row r="624" spans="7:7" ht="13">
      <c r="G624" s="72"/>
    </row>
    <row r="625" spans="7:7" ht="13">
      <c r="G625" s="72"/>
    </row>
    <row r="626" spans="7:7" ht="13">
      <c r="G626" s="72"/>
    </row>
    <row r="627" spans="7:7" ht="13">
      <c r="G627" s="72"/>
    </row>
    <row r="628" spans="7:7" ht="13">
      <c r="G628" s="72"/>
    </row>
    <row r="629" spans="7:7" ht="13">
      <c r="G629" s="72"/>
    </row>
    <row r="630" spans="7:7" ht="13">
      <c r="G630" s="72"/>
    </row>
    <row r="631" spans="7:7" ht="13">
      <c r="G631" s="72"/>
    </row>
    <row r="632" spans="7:7" ht="13">
      <c r="G632" s="72"/>
    </row>
    <row r="633" spans="7:7" ht="13">
      <c r="G633" s="72"/>
    </row>
    <row r="634" spans="7:7" ht="13">
      <c r="G634" s="72"/>
    </row>
    <row r="635" spans="7:7" ht="13">
      <c r="G635" s="72"/>
    </row>
    <row r="636" spans="7:7" ht="13">
      <c r="G636" s="72"/>
    </row>
    <row r="637" spans="7:7" ht="13">
      <c r="G637" s="72"/>
    </row>
    <row r="638" spans="7:7" ht="13">
      <c r="G638" s="72"/>
    </row>
    <row r="639" spans="7:7" ht="13">
      <c r="G639" s="72"/>
    </row>
    <row r="640" spans="7:7" ht="13">
      <c r="G640" s="72"/>
    </row>
    <row r="641" spans="7:7" ht="13">
      <c r="G641" s="72"/>
    </row>
    <row r="642" spans="7:7" ht="13">
      <c r="G642" s="72"/>
    </row>
    <row r="643" spans="7:7" ht="13">
      <c r="G643" s="72"/>
    </row>
    <row r="644" spans="7:7" ht="13">
      <c r="G644" s="72"/>
    </row>
    <row r="645" spans="7:7" ht="13">
      <c r="G645" s="72"/>
    </row>
    <row r="646" spans="7:7" ht="13">
      <c r="G646" s="72"/>
    </row>
    <row r="647" spans="7:7" ht="13">
      <c r="G647" s="72"/>
    </row>
    <row r="648" spans="7:7" ht="13">
      <c r="G648" s="72"/>
    </row>
    <row r="649" spans="7:7" ht="13">
      <c r="G649" s="72"/>
    </row>
    <row r="650" spans="7:7" ht="13">
      <c r="G650" s="72"/>
    </row>
    <row r="651" spans="7:7" ht="13">
      <c r="G651" s="72"/>
    </row>
    <row r="652" spans="7:7" ht="13">
      <c r="G652" s="72"/>
    </row>
    <row r="653" spans="7:7" ht="13">
      <c r="G653" s="72"/>
    </row>
    <row r="654" spans="7:7" ht="13">
      <c r="G654" s="72"/>
    </row>
    <row r="655" spans="7:7" ht="13">
      <c r="G655" s="72"/>
    </row>
    <row r="656" spans="7:7" ht="13">
      <c r="G656" s="72"/>
    </row>
    <row r="657" spans="7:7" ht="13">
      <c r="G657" s="72"/>
    </row>
    <row r="658" spans="7:7" ht="13">
      <c r="G658" s="72"/>
    </row>
    <row r="659" spans="7:7" ht="13">
      <c r="G659" s="72"/>
    </row>
    <row r="660" spans="7:7" ht="13">
      <c r="G660" s="72"/>
    </row>
    <row r="661" spans="7:7" ht="13">
      <c r="G661" s="72"/>
    </row>
    <row r="662" spans="7:7" ht="13">
      <c r="G662" s="72"/>
    </row>
    <row r="663" spans="7:7" ht="13">
      <c r="G663" s="72"/>
    </row>
    <row r="664" spans="7:7" ht="13">
      <c r="G664" s="72"/>
    </row>
    <row r="665" spans="7:7" ht="13">
      <c r="G665" s="72"/>
    </row>
    <row r="666" spans="7:7" ht="13">
      <c r="G666" s="72"/>
    </row>
    <row r="667" spans="7:7" ht="13">
      <c r="G667" s="72"/>
    </row>
    <row r="668" spans="7:7" ht="13">
      <c r="G668" s="72"/>
    </row>
    <row r="669" spans="7:7" ht="13">
      <c r="G669" s="72"/>
    </row>
    <row r="670" spans="7:7" ht="13">
      <c r="G670" s="72"/>
    </row>
    <row r="671" spans="7:7" ht="13">
      <c r="G671" s="72"/>
    </row>
    <row r="672" spans="7:7" ht="13">
      <c r="G672" s="72"/>
    </row>
    <row r="673" spans="7:7" ht="13">
      <c r="G673" s="72"/>
    </row>
    <row r="674" spans="7:7" ht="13">
      <c r="G674" s="72"/>
    </row>
    <row r="675" spans="7:7" ht="13">
      <c r="G675" s="72"/>
    </row>
    <row r="676" spans="7:7" ht="13">
      <c r="G676" s="72"/>
    </row>
    <row r="677" spans="7:7" ht="13">
      <c r="G677" s="72"/>
    </row>
    <row r="678" spans="7:7" ht="13">
      <c r="G678" s="72"/>
    </row>
    <row r="679" spans="7:7" ht="13">
      <c r="G679" s="72"/>
    </row>
    <row r="680" spans="7:7" ht="13">
      <c r="G680" s="72"/>
    </row>
    <row r="681" spans="7:7" ht="13">
      <c r="G681" s="72"/>
    </row>
    <row r="682" spans="7:7" ht="13">
      <c r="G682" s="72"/>
    </row>
    <row r="683" spans="7:7" ht="13">
      <c r="G683" s="72"/>
    </row>
    <row r="684" spans="7:7" ht="13">
      <c r="G684" s="72"/>
    </row>
    <row r="685" spans="7:7" ht="13">
      <c r="G685" s="72"/>
    </row>
    <row r="686" spans="7:7" ht="13">
      <c r="G686" s="72"/>
    </row>
    <row r="687" spans="7:7" ht="13">
      <c r="G687" s="72"/>
    </row>
    <row r="688" spans="7:7" ht="13">
      <c r="G688" s="72"/>
    </row>
    <row r="689" spans="7:7" ht="13">
      <c r="G689" s="72"/>
    </row>
    <row r="690" spans="7:7" ht="13">
      <c r="G690" s="72"/>
    </row>
    <row r="691" spans="7:7" ht="13">
      <c r="G691" s="72"/>
    </row>
    <row r="692" spans="7:7" ht="13">
      <c r="G692" s="72"/>
    </row>
    <row r="693" spans="7:7" ht="13">
      <c r="G693" s="72"/>
    </row>
    <row r="694" spans="7:7" ht="13">
      <c r="G694" s="72"/>
    </row>
    <row r="695" spans="7:7" ht="13">
      <c r="G695" s="72"/>
    </row>
    <row r="696" spans="7:7" ht="13">
      <c r="G696" s="72"/>
    </row>
    <row r="697" spans="7:7" ht="13">
      <c r="G697" s="72"/>
    </row>
    <row r="698" spans="7:7" ht="13">
      <c r="G698" s="72"/>
    </row>
    <row r="699" spans="7:7" ht="13">
      <c r="G699" s="72"/>
    </row>
    <row r="700" spans="7:7" ht="13">
      <c r="G700" s="72"/>
    </row>
    <row r="701" spans="7:7" ht="13">
      <c r="G701" s="72"/>
    </row>
    <row r="702" spans="7:7" ht="13">
      <c r="G702" s="72"/>
    </row>
    <row r="703" spans="7:7" ht="13">
      <c r="G703" s="72"/>
    </row>
    <row r="704" spans="7:7" ht="13">
      <c r="G704" s="72"/>
    </row>
    <row r="705" spans="7:7" ht="13">
      <c r="G705" s="72"/>
    </row>
    <row r="706" spans="7:7" ht="13">
      <c r="G706" s="72"/>
    </row>
    <row r="707" spans="7:7" ht="13">
      <c r="G707" s="72"/>
    </row>
    <row r="708" spans="7:7" ht="13">
      <c r="G708" s="72"/>
    </row>
    <row r="709" spans="7:7" ht="13">
      <c r="G709" s="72"/>
    </row>
    <row r="710" spans="7:7" ht="13">
      <c r="G710" s="72"/>
    </row>
    <row r="711" spans="7:7" ht="13">
      <c r="G711" s="72"/>
    </row>
    <row r="712" spans="7:7" ht="13">
      <c r="G712" s="72"/>
    </row>
    <row r="713" spans="7:7" ht="13">
      <c r="G713" s="72"/>
    </row>
    <row r="714" spans="7:7" ht="13">
      <c r="G714" s="72"/>
    </row>
    <row r="715" spans="7:7" ht="13">
      <c r="G715" s="72"/>
    </row>
    <row r="716" spans="7:7" ht="13">
      <c r="G716" s="72"/>
    </row>
    <row r="717" spans="7:7" ht="13">
      <c r="G717" s="72"/>
    </row>
    <row r="718" spans="7:7" ht="13">
      <c r="G718" s="72"/>
    </row>
    <row r="719" spans="7:7" ht="13">
      <c r="G719" s="72"/>
    </row>
    <row r="720" spans="7:7" ht="13">
      <c r="G720" s="72"/>
    </row>
    <row r="721" spans="7:7" ht="13">
      <c r="G721" s="72"/>
    </row>
    <row r="722" spans="7:7" ht="13">
      <c r="G722" s="72"/>
    </row>
    <row r="723" spans="7:7" ht="13">
      <c r="G723" s="72"/>
    </row>
    <row r="724" spans="7:7" ht="13">
      <c r="G724" s="72"/>
    </row>
    <row r="725" spans="7:7" ht="13">
      <c r="G725" s="72"/>
    </row>
    <row r="726" spans="7:7" ht="13">
      <c r="G726" s="72"/>
    </row>
    <row r="727" spans="7:7" ht="13">
      <c r="G727" s="72"/>
    </row>
    <row r="728" spans="7:7" ht="13">
      <c r="G728" s="72"/>
    </row>
    <row r="729" spans="7:7" ht="13">
      <c r="G729" s="72"/>
    </row>
    <row r="730" spans="7:7" ht="13">
      <c r="G730" s="72"/>
    </row>
    <row r="731" spans="7:7" ht="13">
      <c r="G731" s="72"/>
    </row>
    <row r="732" spans="7:7" ht="13">
      <c r="G732" s="72"/>
    </row>
    <row r="733" spans="7:7" ht="13">
      <c r="G733" s="72"/>
    </row>
    <row r="734" spans="7:7" ht="13">
      <c r="G734" s="72"/>
    </row>
    <row r="735" spans="7:7" ht="13">
      <c r="G735" s="72"/>
    </row>
    <row r="736" spans="7:7" ht="13">
      <c r="G736" s="72"/>
    </row>
    <row r="737" spans="7:7" ht="13">
      <c r="G737" s="72"/>
    </row>
    <row r="738" spans="7:7" ht="13">
      <c r="G738" s="72"/>
    </row>
    <row r="739" spans="7:7" ht="13">
      <c r="G739" s="72"/>
    </row>
    <row r="740" spans="7:7" ht="13">
      <c r="G740" s="72"/>
    </row>
    <row r="741" spans="7:7" ht="13">
      <c r="G741" s="72"/>
    </row>
    <row r="742" spans="7:7" ht="13">
      <c r="G742" s="72"/>
    </row>
    <row r="743" spans="7:7" ht="13">
      <c r="G743" s="72"/>
    </row>
    <row r="744" spans="7:7" ht="13">
      <c r="G744" s="72"/>
    </row>
    <row r="745" spans="7:7" ht="13">
      <c r="G745" s="72"/>
    </row>
    <row r="746" spans="7:7" ht="13">
      <c r="G746" s="72"/>
    </row>
    <row r="747" spans="7:7" ht="13">
      <c r="G747" s="72"/>
    </row>
    <row r="748" spans="7:7" ht="13">
      <c r="G748" s="72"/>
    </row>
    <row r="749" spans="7:7" ht="13">
      <c r="G749" s="72"/>
    </row>
    <row r="750" spans="7:7" ht="13">
      <c r="G750" s="72"/>
    </row>
    <row r="751" spans="7:7" ht="13">
      <c r="G751" s="72"/>
    </row>
    <row r="752" spans="7:7" ht="13">
      <c r="G752" s="72"/>
    </row>
    <row r="753" spans="7:7" ht="13">
      <c r="G753" s="72"/>
    </row>
    <row r="754" spans="7:7" ht="13">
      <c r="G754" s="72"/>
    </row>
    <row r="755" spans="7:7" ht="13">
      <c r="G755" s="72"/>
    </row>
    <row r="756" spans="7:7" ht="13">
      <c r="G756" s="72"/>
    </row>
    <row r="757" spans="7:7" ht="13">
      <c r="G757" s="72"/>
    </row>
    <row r="758" spans="7:7" ht="13">
      <c r="G758" s="72"/>
    </row>
    <row r="759" spans="7:7" ht="13">
      <c r="G759" s="72"/>
    </row>
    <row r="760" spans="7:7" ht="13">
      <c r="G760" s="72"/>
    </row>
    <row r="761" spans="7:7" ht="13">
      <c r="G761" s="72"/>
    </row>
    <row r="762" spans="7:7" ht="13">
      <c r="G762" s="72"/>
    </row>
    <row r="763" spans="7:7" ht="13">
      <c r="G763" s="72"/>
    </row>
    <row r="764" spans="7:7" ht="13">
      <c r="G764" s="72"/>
    </row>
    <row r="765" spans="7:7" ht="13">
      <c r="G765" s="72"/>
    </row>
    <row r="766" spans="7:7" ht="13">
      <c r="G766" s="72"/>
    </row>
    <row r="767" spans="7:7" ht="13">
      <c r="G767" s="72"/>
    </row>
    <row r="768" spans="7:7" ht="13">
      <c r="G768" s="72"/>
    </row>
    <row r="769" spans="7:7" ht="13">
      <c r="G769" s="72"/>
    </row>
    <row r="770" spans="7:7" ht="13">
      <c r="G770" s="72"/>
    </row>
    <row r="771" spans="7:7" ht="13">
      <c r="G771" s="72"/>
    </row>
    <row r="772" spans="7:7" ht="13">
      <c r="G772" s="72"/>
    </row>
    <row r="773" spans="7:7" ht="13">
      <c r="G773" s="72"/>
    </row>
    <row r="774" spans="7:7" ht="13">
      <c r="G774" s="72"/>
    </row>
    <row r="775" spans="7:7" ht="13">
      <c r="G775" s="72"/>
    </row>
    <row r="776" spans="7:7" ht="13">
      <c r="G776" s="72"/>
    </row>
    <row r="777" spans="7:7" ht="13">
      <c r="G777" s="72"/>
    </row>
    <row r="778" spans="7:7" ht="13">
      <c r="G778" s="72"/>
    </row>
    <row r="779" spans="7:7" ht="13">
      <c r="G779" s="72"/>
    </row>
    <row r="780" spans="7:7" ht="13">
      <c r="G780" s="72"/>
    </row>
    <row r="781" spans="7:7" ht="13">
      <c r="G781" s="72"/>
    </row>
    <row r="782" spans="7:7" ht="13">
      <c r="G782" s="72"/>
    </row>
    <row r="783" spans="7:7" ht="13">
      <c r="G783" s="72"/>
    </row>
    <row r="784" spans="7:7" ht="13">
      <c r="G784" s="72"/>
    </row>
    <row r="785" spans="7:7" ht="13">
      <c r="G785" s="72"/>
    </row>
    <row r="786" spans="7:7" ht="13">
      <c r="G786" s="72"/>
    </row>
    <row r="787" spans="7:7" ht="13">
      <c r="G787" s="72"/>
    </row>
    <row r="788" spans="7:7" ht="13">
      <c r="G788" s="72"/>
    </row>
    <row r="789" spans="7:7" ht="13">
      <c r="G789" s="72"/>
    </row>
    <row r="790" spans="7:7" ht="13">
      <c r="G790" s="72"/>
    </row>
    <row r="791" spans="7:7" ht="13">
      <c r="G791" s="72"/>
    </row>
    <row r="792" spans="7:7" ht="13">
      <c r="G792" s="72"/>
    </row>
    <row r="793" spans="7:7" ht="13">
      <c r="G793" s="72"/>
    </row>
    <row r="794" spans="7:7" ht="13">
      <c r="G794" s="72"/>
    </row>
    <row r="795" spans="7:7" ht="13">
      <c r="G795" s="72"/>
    </row>
    <row r="796" spans="7:7" ht="13">
      <c r="G796" s="72"/>
    </row>
    <row r="797" spans="7:7" ht="13">
      <c r="G797" s="72"/>
    </row>
    <row r="798" spans="7:7" ht="13">
      <c r="G798" s="72"/>
    </row>
    <row r="799" spans="7:7" ht="13">
      <c r="G799" s="72"/>
    </row>
    <row r="800" spans="7:7" ht="13">
      <c r="G800" s="72"/>
    </row>
    <row r="801" spans="7:7" ht="13">
      <c r="G801" s="72"/>
    </row>
    <row r="802" spans="7:7" ht="13">
      <c r="G802" s="72"/>
    </row>
    <row r="803" spans="7:7" ht="13">
      <c r="G803" s="72"/>
    </row>
    <row r="804" spans="7:7" ht="13">
      <c r="G804" s="72"/>
    </row>
    <row r="805" spans="7:7" ht="13">
      <c r="G805" s="72"/>
    </row>
    <row r="806" spans="7:7" ht="13">
      <c r="G806" s="72"/>
    </row>
    <row r="807" spans="7:7" ht="13">
      <c r="G807" s="72"/>
    </row>
    <row r="808" spans="7:7" ht="13">
      <c r="G808" s="72"/>
    </row>
    <row r="809" spans="7:7" ht="13">
      <c r="G809" s="72"/>
    </row>
    <row r="810" spans="7:7" ht="13">
      <c r="G810" s="72"/>
    </row>
    <row r="811" spans="7:7" ht="13">
      <c r="G811" s="72"/>
    </row>
    <row r="812" spans="7:7" ht="13">
      <c r="G812" s="72"/>
    </row>
    <row r="813" spans="7:7" ht="13">
      <c r="G813" s="72"/>
    </row>
    <row r="814" spans="7:7" ht="13">
      <c r="G814" s="72"/>
    </row>
    <row r="815" spans="7:7" ht="13">
      <c r="G815" s="72"/>
    </row>
    <row r="816" spans="7:7" ht="13">
      <c r="G816" s="72"/>
    </row>
    <row r="817" spans="7:7" ht="13">
      <c r="G817" s="72"/>
    </row>
    <row r="818" spans="7:7" ht="13">
      <c r="G818" s="72"/>
    </row>
    <row r="819" spans="7:7" ht="13">
      <c r="G819" s="72"/>
    </row>
    <row r="820" spans="7:7" ht="13">
      <c r="G820" s="72"/>
    </row>
    <row r="821" spans="7:7" ht="13">
      <c r="G821" s="72"/>
    </row>
    <row r="822" spans="7:7" ht="13">
      <c r="G822" s="72"/>
    </row>
    <row r="823" spans="7:7" ht="13">
      <c r="G823" s="72"/>
    </row>
    <row r="824" spans="7:7" ht="13">
      <c r="G824" s="72"/>
    </row>
    <row r="825" spans="7:7" ht="13">
      <c r="G825" s="72"/>
    </row>
    <row r="826" spans="7:7" ht="13">
      <c r="G826" s="72"/>
    </row>
    <row r="827" spans="7:7" ht="13">
      <c r="G827" s="72"/>
    </row>
    <row r="828" spans="7:7" ht="13">
      <c r="G828" s="72"/>
    </row>
    <row r="829" spans="7:7" ht="13">
      <c r="G829" s="72"/>
    </row>
    <row r="830" spans="7:7" ht="13">
      <c r="G830" s="72"/>
    </row>
    <row r="831" spans="7:7" ht="13">
      <c r="G831" s="72"/>
    </row>
    <row r="832" spans="7:7" ht="13">
      <c r="G832" s="72"/>
    </row>
    <row r="833" spans="7:7" ht="13">
      <c r="G833" s="72"/>
    </row>
    <row r="834" spans="7:7" ht="13">
      <c r="G834" s="72"/>
    </row>
    <row r="835" spans="7:7" ht="13">
      <c r="G835" s="72"/>
    </row>
    <row r="836" spans="7:7" ht="13">
      <c r="G836" s="72"/>
    </row>
    <row r="837" spans="7:7" ht="13">
      <c r="G837" s="72"/>
    </row>
    <row r="838" spans="7:7" ht="13">
      <c r="G838" s="72"/>
    </row>
    <row r="839" spans="7:7" ht="13">
      <c r="G839" s="72"/>
    </row>
    <row r="840" spans="7:7" ht="13">
      <c r="G840" s="72"/>
    </row>
    <row r="841" spans="7:7" ht="13">
      <c r="G841" s="72"/>
    </row>
    <row r="842" spans="7:7" ht="13">
      <c r="G842" s="72"/>
    </row>
    <row r="843" spans="7:7" ht="13">
      <c r="G843" s="72"/>
    </row>
    <row r="844" spans="7:7" ht="13">
      <c r="G844" s="72"/>
    </row>
    <row r="845" spans="7:7" ht="13">
      <c r="G845" s="72"/>
    </row>
    <row r="846" spans="7:7" ht="13">
      <c r="G846" s="72"/>
    </row>
    <row r="847" spans="7:7" ht="13">
      <c r="G847" s="72"/>
    </row>
    <row r="848" spans="7:7" ht="13">
      <c r="G848" s="72"/>
    </row>
    <row r="849" spans="7:7" ht="13">
      <c r="G849" s="72"/>
    </row>
    <row r="850" spans="7:7" ht="13">
      <c r="G850" s="72"/>
    </row>
    <row r="851" spans="7:7" ht="13">
      <c r="G851" s="72"/>
    </row>
    <row r="852" spans="7:7" ht="13">
      <c r="G852" s="72"/>
    </row>
    <row r="853" spans="7:7" ht="13">
      <c r="G853" s="72"/>
    </row>
    <row r="854" spans="7:7" ht="13">
      <c r="G854" s="72"/>
    </row>
    <row r="855" spans="7:7" ht="13">
      <c r="G855" s="72"/>
    </row>
    <row r="856" spans="7:7" ht="13">
      <c r="G856" s="72"/>
    </row>
    <row r="857" spans="7:7" ht="13">
      <c r="G857" s="72"/>
    </row>
    <row r="858" spans="7:7" ht="13">
      <c r="G858" s="72"/>
    </row>
    <row r="859" spans="7:7" ht="13">
      <c r="G859" s="72"/>
    </row>
    <row r="860" spans="7:7" ht="13">
      <c r="G860" s="72"/>
    </row>
    <row r="861" spans="7:7" ht="13">
      <c r="G861" s="72"/>
    </row>
    <row r="862" spans="7:7" ht="13">
      <c r="G862" s="72"/>
    </row>
    <row r="863" spans="7:7" ht="13">
      <c r="G863" s="72"/>
    </row>
    <row r="864" spans="7:7" ht="13">
      <c r="G864" s="72"/>
    </row>
    <row r="865" spans="7:7" ht="13">
      <c r="G865" s="72"/>
    </row>
    <row r="866" spans="7:7" ht="13">
      <c r="G866" s="72"/>
    </row>
    <row r="867" spans="7:7" ht="13">
      <c r="G867" s="72"/>
    </row>
    <row r="868" spans="7:7" ht="13">
      <c r="G868" s="72"/>
    </row>
    <row r="869" spans="7:7" ht="13">
      <c r="G869" s="72"/>
    </row>
    <row r="870" spans="7:7" ht="13">
      <c r="G870" s="72"/>
    </row>
    <row r="871" spans="7:7" ht="13">
      <c r="G871" s="72"/>
    </row>
    <row r="872" spans="7:7" ht="13">
      <c r="G872" s="72"/>
    </row>
    <row r="873" spans="7:7" ht="13">
      <c r="G873" s="72"/>
    </row>
    <row r="874" spans="7:7" ht="13">
      <c r="G874" s="72"/>
    </row>
    <row r="875" spans="7:7" ht="13">
      <c r="G875" s="72"/>
    </row>
    <row r="876" spans="7:7" ht="13">
      <c r="G876" s="72"/>
    </row>
    <row r="877" spans="7:7" ht="13">
      <c r="G877" s="72"/>
    </row>
    <row r="878" spans="7:7" ht="13">
      <c r="G878" s="72"/>
    </row>
    <row r="879" spans="7:7" ht="13">
      <c r="G879" s="72"/>
    </row>
    <row r="880" spans="7:7" ht="13">
      <c r="G880" s="72"/>
    </row>
    <row r="881" spans="7:7" ht="13">
      <c r="G881" s="72"/>
    </row>
    <row r="882" spans="7:7" ht="13">
      <c r="G882" s="72"/>
    </row>
    <row r="883" spans="7:7" ht="13">
      <c r="G883" s="72"/>
    </row>
    <row r="884" spans="7:7" ht="13">
      <c r="G884" s="72"/>
    </row>
    <row r="885" spans="7:7" ht="13">
      <c r="G885" s="72"/>
    </row>
    <row r="886" spans="7:7" ht="13">
      <c r="G886" s="72"/>
    </row>
    <row r="887" spans="7:7" ht="13">
      <c r="G887" s="72"/>
    </row>
    <row r="888" spans="7:7" ht="13">
      <c r="G888" s="72"/>
    </row>
    <row r="889" spans="7:7" ht="13">
      <c r="G889" s="72"/>
    </row>
    <row r="890" spans="7:7" ht="13">
      <c r="G890" s="72"/>
    </row>
    <row r="891" spans="7:7" ht="13">
      <c r="G891" s="72"/>
    </row>
    <row r="892" spans="7:7" ht="13">
      <c r="G892" s="72"/>
    </row>
    <row r="893" spans="7:7" ht="13">
      <c r="G893" s="72"/>
    </row>
    <row r="894" spans="7:7" ht="13">
      <c r="G894" s="72"/>
    </row>
    <row r="895" spans="7:7" ht="13">
      <c r="G895" s="72"/>
    </row>
    <row r="896" spans="7:7" ht="13">
      <c r="G896" s="72"/>
    </row>
    <row r="897" spans="7:7" ht="13">
      <c r="G897" s="72"/>
    </row>
    <row r="898" spans="7:7" ht="13">
      <c r="G898" s="72"/>
    </row>
    <row r="899" spans="7:7" ht="13">
      <c r="G899" s="72"/>
    </row>
    <row r="900" spans="7:7" ht="13">
      <c r="G900" s="72"/>
    </row>
    <row r="901" spans="7:7" ht="13">
      <c r="G901" s="72"/>
    </row>
    <row r="902" spans="7:7" ht="13">
      <c r="G902" s="72"/>
    </row>
    <row r="903" spans="7:7" ht="13">
      <c r="G903" s="72"/>
    </row>
    <row r="904" spans="7:7" ht="13">
      <c r="G904" s="72"/>
    </row>
    <row r="905" spans="7:7" ht="13">
      <c r="G905" s="72"/>
    </row>
    <row r="906" spans="7:7" ht="13">
      <c r="G906" s="72"/>
    </row>
    <row r="907" spans="7:7" ht="13">
      <c r="G907" s="72"/>
    </row>
    <row r="908" spans="7:7" ht="13">
      <c r="G908" s="72"/>
    </row>
    <row r="909" spans="7:7" ht="13">
      <c r="G909" s="72"/>
    </row>
    <row r="910" spans="7:7" ht="13">
      <c r="G910" s="72"/>
    </row>
    <row r="911" spans="7:7" ht="13">
      <c r="G911" s="72"/>
    </row>
    <row r="912" spans="7:7" ht="13">
      <c r="G912" s="72"/>
    </row>
    <row r="913" spans="7:7" ht="13">
      <c r="G913" s="72"/>
    </row>
    <row r="914" spans="7:7" ht="13">
      <c r="G914" s="72"/>
    </row>
    <row r="915" spans="7:7" ht="13">
      <c r="G915" s="72"/>
    </row>
    <row r="916" spans="7:7" ht="13">
      <c r="G916" s="72"/>
    </row>
    <row r="917" spans="7:7" ht="13">
      <c r="G917" s="72"/>
    </row>
    <row r="918" spans="7:7" ht="13">
      <c r="G918" s="72"/>
    </row>
    <row r="919" spans="7:7" ht="13">
      <c r="G919" s="72"/>
    </row>
    <row r="920" spans="7:7" ht="13">
      <c r="G920" s="72"/>
    </row>
    <row r="921" spans="7:7" ht="13">
      <c r="G921" s="72"/>
    </row>
    <row r="922" spans="7:7" ht="13">
      <c r="G922" s="72"/>
    </row>
    <row r="923" spans="7:7" ht="13">
      <c r="G923" s="72"/>
    </row>
    <row r="924" spans="7:7" ht="13">
      <c r="G924" s="72"/>
    </row>
    <row r="925" spans="7:7" ht="13">
      <c r="G925" s="72"/>
    </row>
    <row r="926" spans="7:7" ht="13">
      <c r="G926" s="72"/>
    </row>
    <row r="927" spans="7:7" ht="13">
      <c r="G927" s="72"/>
    </row>
    <row r="928" spans="7:7" ht="13">
      <c r="G928" s="72"/>
    </row>
    <row r="929" spans="7:7" ht="13">
      <c r="G929" s="72"/>
    </row>
    <row r="930" spans="7:7" ht="13">
      <c r="G930" s="72"/>
    </row>
    <row r="931" spans="7:7" ht="13">
      <c r="G931" s="72"/>
    </row>
    <row r="932" spans="7:7" ht="13">
      <c r="G932" s="72"/>
    </row>
    <row r="933" spans="7:7" ht="13">
      <c r="G933" s="72"/>
    </row>
    <row r="934" spans="7:7" ht="13">
      <c r="G934" s="72"/>
    </row>
    <row r="935" spans="7:7" ht="13">
      <c r="G935" s="72"/>
    </row>
    <row r="936" spans="7:7" ht="13">
      <c r="G936" s="72"/>
    </row>
    <row r="937" spans="7:7" ht="13">
      <c r="G937" s="72"/>
    </row>
    <row r="938" spans="7:7" ht="13">
      <c r="G938" s="72"/>
    </row>
    <row r="939" spans="7:7" ht="13">
      <c r="G939" s="72"/>
    </row>
    <row r="940" spans="7:7" ht="13">
      <c r="G940" s="72"/>
    </row>
    <row r="941" spans="7:7" ht="13">
      <c r="G941" s="72"/>
    </row>
    <row r="942" spans="7:7" ht="13">
      <c r="G942" s="72"/>
    </row>
    <row r="943" spans="7:7" ht="13">
      <c r="G943" s="72"/>
    </row>
    <row r="944" spans="7:7" ht="13">
      <c r="G944" s="72"/>
    </row>
    <row r="945" spans="7:7" ht="13">
      <c r="G945" s="72"/>
    </row>
    <row r="946" spans="7:7" ht="13">
      <c r="G946" s="72"/>
    </row>
    <row r="947" spans="7:7" ht="13">
      <c r="G947" s="72"/>
    </row>
    <row r="948" spans="7:7" ht="13">
      <c r="G948" s="72"/>
    </row>
    <row r="949" spans="7:7" ht="13">
      <c r="G949" s="72"/>
    </row>
    <row r="950" spans="7:7" ht="13">
      <c r="G950" s="72"/>
    </row>
    <row r="951" spans="7:7" ht="13">
      <c r="G951" s="72"/>
    </row>
    <row r="952" spans="7:7" ht="13">
      <c r="G952" s="72"/>
    </row>
    <row r="953" spans="7:7" ht="13">
      <c r="G953" s="72"/>
    </row>
    <row r="954" spans="7:7" ht="13">
      <c r="G954" s="72"/>
    </row>
    <row r="955" spans="7:7" ht="13">
      <c r="G955" s="72"/>
    </row>
    <row r="956" spans="7:7" ht="13">
      <c r="G956" s="72"/>
    </row>
    <row r="957" spans="7:7" ht="13">
      <c r="G957" s="72"/>
    </row>
    <row r="958" spans="7:7" ht="13">
      <c r="G958" s="72"/>
    </row>
    <row r="959" spans="7:7" ht="13">
      <c r="G959" s="72"/>
    </row>
    <row r="960" spans="7:7" ht="13">
      <c r="G960" s="72"/>
    </row>
    <row r="961" spans="7:7" ht="13">
      <c r="G961" s="72"/>
    </row>
    <row r="962" spans="7:7" ht="13">
      <c r="G962" s="72"/>
    </row>
    <row r="963" spans="7:7" ht="13">
      <c r="G963" s="72"/>
    </row>
    <row r="964" spans="7:7" ht="13">
      <c r="G964" s="72"/>
    </row>
    <row r="965" spans="7:7" ht="13">
      <c r="G965" s="72"/>
    </row>
    <row r="966" spans="7:7" ht="13">
      <c r="G966" s="72"/>
    </row>
    <row r="967" spans="7:7" ht="13">
      <c r="G967" s="72"/>
    </row>
    <row r="968" spans="7:7" ht="13">
      <c r="G968" s="72"/>
    </row>
    <row r="969" spans="7:7" ht="13">
      <c r="G969" s="72"/>
    </row>
    <row r="970" spans="7:7" ht="13">
      <c r="G970" s="72"/>
    </row>
    <row r="971" spans="7:7" ht="13">
      <c r="G971" s="72"/>
    </row>
    <row r="972" spans="7:7" ht="13">
      <c r="G972" s="72"/>
    </row>
    <row r="973" spans="7:7" ht="13">
      <c r="G973" s="72"/>
    </row>
    <row r="974" spans="7:7" ht="13">
      <c r="G974" s="72"/>
    </row>
    <row r="975" spans="7:7" ht="13">
      <c r="G975" s="72"/>
    </row>
    <row r="976" spans="7:7" ht="13">
      <c r="G976" s="72"/>
    </row>
    <row r="977" spans="7:7" ht="13">
      <c r="G977" s="72"/>
    </row>
    <row r="978" spans="7:7" ht="13">
      <c r="G978" s="72"/>
    </row>
    <row r="979" spans="7:7" ht="13">
      <c r="G979" s="72"/>
    </row>
    <row r="980" spans="7:7" ht="13">
      <c r="G980" s="72"/>
    </row>
    <row r="981" spans="7:7" ht="13">
      <c r="G981" s="72"/>
    </row>
    <row r="982" spans="7:7" ht="13">
      <c r="G982" s="72"/>
    </row>
    <row r="983" spans="7:7" ht="13">
      <c r="G983" s="72"/>
    </row>
    <row r="984" spans="7:7" ht="13">
      <c r="G984" s="72"/>
    </row>
    <row r="985" spans="7:7" ht="13">
      <c r="G985" s="72"/>
    </row>
    <row r="986" spans="7:7" ht="13">
      <c r="G986" s="72"/>
    </row>
    <row r="987" spans="7:7" ht="13">
      <c r="G987" s="72"/>
    </row>
    <row r="988" spans="7:7" ht="13">
      <c r="G988" s="72"/>
    </row>
    <row r="989" spans="7:7" ht="13">
      <c r="G989" s="72"/>
    </row>
    <row r="990" spans="7:7" ht="13">
      <c r="G990" s="72"/>
    </row>
    <row r="991" spans="7:7" ht="13">
      <c r="G991" s="72"/>
    </row>
    <row r="992" spans="7:7" ht="13">
      <c r="G992" s="72"/>
    </row>
    <row r="993" spans="7:7" ht="13">
      <c r="G993" s="72"/>
    </row>
    <row r="994" spans="7:7" ht="13">
      <c r="G994" s="72"/>
    </row>
    <row r="995" spans="7:7" ht="13">
      <c r="G995" s="72"/>
    </row>
    <row r="996" spans="7:7" ht="13">
      <c r="G996" s="72"/>
    </row>
    <row r="997" spans="7:7" ht="13">
      <c r="G997" s="72"/>
    </row>
    <row r="998" spans="7:7" ht="13">
      <c r="G998" s="72"/>
    </row>
    <row r="999" spans="7:7" ht="13">
      <c r="G999" s="72"/>
    </row>
  </sheetData>
  <autoFilter ref="B1:AA25" xr:uid="{00000000-0009-0000-0000-000006000000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  <pageSetUpPr fitToPage="1"/>
  </sheetPr>
  <dimension ref="A1:I44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" customHeight="1"/>
  <cols>
    <col min="1" max="1" width="3.1640625" customWidth="1"/>
    <col min="2" max="2" width="32.83203125" customWidth="1"/>
    <col min="3" max="3" width="44.5" customWidth="1"/>
    <col min="4" max="4" width="11.5" customWidth="1"/>
    <col min="5" max="5" width="7" customWidth="1"/>
    <col min="6" max="6" width="43.83203125" customWidth="1"/>
    <col min="7" max="7" width="8.5" customWidth="1"/>
    <col min="8" max="8" width="40.1640625" customWidth="1"/>
    <col min="9" max="9" width="12.5" customWidth="1"/>
  </cols>
  <sheetData>
    <row r="1" spans="1:9" ht="15" customHeight="1">
      <c r="A1" s="87" t="s">
        <v>161</v>
      </c>
      <c r="B1" s="87" t="s">
        <v>223</v>
      </c>
      <c r="C1" s="87" t="s">
        <v>163</v>
      </c>
      <c r="D1" s="87" t="s">
        <v>164</v>
      </c>
      <c r="E1" s="87" t="s">
        <v>88</v>
      </c>
      <c r="F1" s="88" t="s">
        <v>89</v>
      </c>
      <c r="G1" s="88" t="s">
        <v>224</v>
      </c>
      <c r="H1" s="88" t="s">
        <v>225</v>
      </c>
      <c r="I1" s="88" t="s">
        <v>226</v>
      </c>
    </row>
    <row r="2" spans="1:9" ht="15" customHeight="1">
      <c r="A2" s="129">
        <v>1</v>
      </c>
      <c r="B2" s="129" t="s">
        <v>227</v>
      </c>
      <c r="C2" s="130" t="s">
        <v>228</v>
      </c>
      <c r="D2" s="129">
        <v>3213274053</v>
      </c>
      <c r="E2" s="129">
        <v>1</v>
      </c>
      <c r="F2" s="89" t="s">
        <v>229</v>
      </c>
      <c r="G2" s="90">
        <v>25</v>
      </c>
      <c r="H2" s="89" t="s">
        <v>230</v>
      </c>
      <c r="I2" s="90">
        <v>3143317779</v>
      </c>
    </row>
    <row r="3" spans="1:9" ht="15" customHeight="1">
      <c r="A3" s="119"/>
      <c r="B3" s="119"/>
      <c r="C3" s="119"/>
      <c r="D3" s="119"/>
      <c r="E3" s="119"/>
      <c r="F3" s="91" t="s">
        <v>231</v>
      </c>
      <c r="G3" s="92">
        <v>9</v>
      </c>
      <c r="H3" s="89" t="s">
        <v>232</v>
      </c>
      <c r="I3" s="92">
        <v>3232812141</v>
      </c>
    </row>
    <row r="4" spans="1:9" ht="15" customHeight="1">
      <c r="A4" s="93">
        <v>2</v>
      </c>
      <c r="B4" s="94" t="s">
        <v>233</v>
      </c>
      <c r="C4" s="95" t="s">
        <v>234</v>
      </c>
      <c r="D4" s="93">
        <v>3192164805</v>
      </c>
      <c r="E4" s="93">
        <v>1</v>
      </c>
      <c r="F4" s="89" t="s">
        <v>235</v>
      </c>
      <c r="G4" s="90">
        <v>39</v>
      </c>
      <c r="H4" s="89" t="s">
        <v>236</v>
      </c>
      <c r="I4" s="90">
        <v>3115427472</v>
      </c>
    </row>
    <row r="5" spans="1:9" ht="15" customHeight="1">
      <c r="A5" s="129">
        <v>3</v>
      </c>
      <c r="B5" s="129" t="s">
        <v>237</v>
      </c>
      <c r="C5" s="130" t="s">
        <v>238</v>
      </c>
      <c r="D5" s="129">
        <v>3225828409</v>
      </c>
      <c r="E5" s="129">
        <v>1</v>
      </c>
      <c r="F5" s="89" t="s">
        <v>239</v>
      </c>
      <c r="G5" s="90">
        <v>24</v>
      </c>
      <c r="H5" s="89" t="s">
        <v>240</v>
      </c>
      <c r="I5" s="90">
        <v>3228241053</v>
      </c>
    </row>
    <row r="6" spans="1:9" ht="15" customHeight="1">
      <c r="A6" s="119"/>
      <c r="B6" s="119"/>
      <c r="C6" s="119"/>
      <c r="D6" s="119"/>
      <c r="E6" s="119"/>
      <c r="F6" s="89" t="s">
        <v>241</v>
      </c>
      <c r="G6" s="90">
        <v>2</v>
      </c>
      <c r="H6" s="89" t="s">
        <v>242</v>
      </c>
      <c r="I6" s="90">
        <v>3005761645</v>
      </c>
    </row>
    <row r="7" spans="1:9" ht="15" customHeight="1">
      <c r="A7" s="93">
        <v>4</v>
      </c>
      <c r="B7" s="94" t="s">
        <v>243</v>
      </c>
      <c r="C7" s="95" t="s">
        <v>244</v>
      </c>
      <c r="D7" s="93">
        <v>3208356340</v>
      </c>
      <c r="E7" s="93">
        <v>1</v>
      </c>
      <c r="F7" s="89" t="s">
        <v>245</v>
      </c>
      <c r="G7" s="90">
        <v>23</v>
      </c>
      <c r="H7" s="89" t="s">
        <v>246</v>
      </c>
      <c r="I7" s="90">
        <v>3106797045</v>
      </c>
    </row>
    <row r="8" spans="1:9" ht="15" customHeight="1">
      <c r="A8" s="129">
        <v>5</v>
      </c>
      <c r="B8" s="129" t="s">
        <v>247</v>
      </c>
      <c r="C8" s="130" t="s">
        <v>248</v>
      </c>
      <c r="D8" s="129">
        <v>3138346280</v>
      </c>
      <c r="E8" s="129">
        <v>1</v>
      </c>
      <c r="F8" s="90" t="s">
        <v>249</v>
      </c>
      <c r="G8" s="90">
        <v>13</v>
      </c>
      <c r="H8" s="89" t="s">
        <v>250</v>
      </c>
      <c r="I8" s="90">
        <v>3192930581</v>
      </c>
    </row>
    <row r="9" spans="1:9" ht="15" customHeight="1">
      <c r="A9" s="119"/>
      <c r="B9" s="119"/>
      <c r="C9" s="119"/>
      <c r="D9" s="119"/>
      <c r="E9" s="119"/>
      <c r="F9" s="89" t="s">
        <v>251</v>
      </c>
      <c r="G9" s="90">
        <v>9</v>
      </c>
      <c r="H9" s="89" t="s">
        <v>252</v>
      </c>
      <c r="I9" s="90">
        <v>3223260049</v>
      </c>
    </row>
    <row r="10" spans="1:9" ht="15" customHeight="1">
      <c r="A10" s="93">
        <v>6</v>
      </c>
      <c r="B10" s="94" t="s">
        <v>253</v>
      </c>
      <c r="C10" s="95" t="s">
        <v>254</v>
      </c>
      <c r="D10" s="93">
        <v>3054415993</v>
      </c>
      <c r="E10" s="93">
        <v>2</v>
      </c>
      <c r="F10" s="89" t="s">
        <v>124</v>
      </c>
      <c r="G10" s="90">
        <v>38</v>
      </c>
      <c r="H10" s="89" t="s">
        <v>255</v>
      </c>
      <c r="I10" s="90">
        <v>3204952481</v>
      </c>
    </row>
    <row r="11" spans="1:9" ht="15" customHeight="1">
      <c r="A11" s="93">
        <v>7</v>
      </c>
      <c r="B11" s="94" t="s">
        <v>256</v>
      </c>
      <c r="C11" s="95" t="s">
        <v>257</v>
      </c>
      <c r="D11" s="93">
        <v>3163894957</v>
      </c>
      <c r="E11" s="93">
        <v>2</v>
      </c>
      <c r="F11" s="89" t="s">
        <v>125</v>
      </c>
      <c r="G11" s="90">
        <v>31</v>
      </c>
      <c r="H11" s="89" t="s">
        <v>258</v>
      </c>
      <c r="I11" s="90">
        <v>3223179535</v>
      </c>
    </row>
    <row r="12" spans="1:9" ht="15" customHeight="1">
      <c r="A12" s="93">
        <v>8</v>
      </c>
      <c r="B12" s="94" t="s">
        <v>259</v>
      </c>
      <c r="C12" s="95" t="s">
        <v>260</v>
      </c>
      <c r="D12" s="93">
        <v>3203328687</v>
      </c>
      <c r="E12" s="93">
        <v>2</v>
      </c>
      <c r="F12" s="89" t="s">
        <v>123</v>
      </c>
      <c r="G12" s="90">
        <v>22</v>
      </c>
      <c r="H12" s="89" t="s">
        <v>261</v>
      </c>
      <c r="I12" s="90">
        <v>3223486377</v>
      </c>
    </row>
    <row r="13" spans="1:9" ht="15" customHeight="1">
      <c r="A13" s="129">
        <v>9</v>
      </c>
      <c r="B13" s="129" t="s">
        <v>262</v>
      </c>
      <c r="C13" s="130" t="s">
        <v>263</v>
      </c>
      <c r="D13" s="129">
        <v>3143572273</v>
      </c>
      <c r="E13" s="129">
        <v>2</v>
      </c>
      <c r="F13" s="89" t="s">
        <v>120</v>
      </c>
      <c r="G13" s="90">
        <v>25</v>
      </c>
      <c r="H13" s="89" t="s">
        <v>264</v>
      </c>
      <c r="I13" s="90">
        <v>3219409388</v>
      </c>
    </row>
    <row r="14" spans="1:9" ht="15" customHeight="1">
      <c r="A14" s="119"/>
      <c r="B14" s="119"/>
      <c r="C14" s="119"/>
      <c r="D14" s="119"/>
      <c r="E14" s="119"/>
      <c r="F14" s="89" t="s">
        <v>127</v>
      </c>
      <c r="G14" s="90">
        <v>5</v>
      </c>
      <c r="H14" s="89" t="s">
        <v>265</v>
      </c>
      <c r="I14" s="90">
        <v>3202031884</v>
      </c>
    </row>
    <row r="15" spans="1:9" ht="15" customHeight="1">
      <c r="A15" s="129">
        <v>10</v>
      </c>
      <c r="B15" s="129" t="s">
        <v>266</v>
      </c>
      <c r="C15" s="130" t="s">
        <v>267</v>
      </c>
      <c r="D15" s="129">
        <v>3209932611</v>
      </c>
      <c r="E15" s="129">
        <v>2</v>
      </c>
      <c r="F15" s="89" t="s">
        <v>268</v>
      </c>
      <c r="G15" s="90">
        <v>21</v>
      </c>
      <c r="H15" s="89" t="s">
        <v>269</v>
      </c>
      <c r="I15" s="90">
        <v>3156526853</v>
      </c>
    </row>
    <row r="16" spans="1:9" ht="15" customHeight="1">
      <c r="A16" s="119"/>
      <c r="B16" s="119"/>
      <c r="C16" s="119"/>
      <c r="D16" s="119"/>
      <c r="E16" s="119"/>
      <c r="F16" s="89" t="s">
        <v>270</v>
      </c>
      <c r="G16" s="90">
        <v>6</v>
      </c>
      <c r="H16" s="89" t="s">
        <v>271</v>
      </c>
      <c r="I16" s="90">
        <v>3217092421</v>
      </c>
    </row>
    <row r="17" spans="1:9" ht="15" customHeight="1">
      <c r="A17" s="129">
        <v>11</v>
      </c>
      <c r="B17" s="129" t="s">
        <v>272</v>
      </c>
      <c r="C17" s="130" t="s">
        <v>273</v>
      </c>
      <c r="D17" s="129">
        <v>3177760346</v>
      </c>
      <c r="E17" s="129">
        <v>2</v>
      </c>
      <c r="F17" s="89" t="s">
        <v>122</v>
      </c>
      <c r="G17" s="90">
        <v>8</v>
      </c>
      <c r="H17" s="89" t="s">
        <v>274</v>
      </c>
      <c r="I17" s="90">
        <v>3057661757</v>
      </c>
    </row>
    <row r="18" spans="1:9" ht="15" customHeight="1">
      <c r="A18" s="118"/>
      <c r="B18" s="118"/>
      <c r="C18" s="118"/>
      <c r="D18" s="118"/>
      <c r="E18" s="119"/>
      <c r="F18" s="89" t="s">
        <v>275</v>
      </c>
      <c r="G18" s="90">
        <v>16</v>
      </c>
      <c r="H18" s="89" t="s">
        <v>276</v>
      </c>
      <c r="I18" s="90">
        <v>3224401259</v>
      </c>
    </row>
    <row r="19" spans="1:9" ht="15" customHeight="1">
      <c r="A19" s="118"/>
      <c r="B19" s="118"/>
      <c r="C19" s="118"/>
      <c r="D19" s="118"/>
      <c r="E19" s="93">
        <v>99</v>
      </c>
      <c r="F19" s="93" t="s">
        <v>158</v>
      </c>
      <c r="G19" s="93">
        <v>3</v>
      </c>
      <c r="H19" s="96"/>
      <c r="I19" s="96"/>
    </row>
    <row r="20" spans="1:9" ht="15" customHeight="1">
      <c r="A20" s="119"/>
      <c r="B20" s="119"/>
      <c r="C20" s="119"/>
      <c r="D20" s="119"/>
      <c r="E20" s="93">
        <v>99</v>
      </c>
      <c r="F20" s="93" t="s">
        <v>159</v>
      </c>
      <c r="G20" s="93">
        <v>3</v>
      </c>
      <c r="H20" s="96"/>
      <c r="I20" s="96"/>
    </row>
    <row r="21" spans="1:9" ht="15" customHeight="1">
      <c r="A21" s="129">
        <v>12</v>
      </c>
      <c r="B21" s="129" t="s">
        <v>277</v>
      </c>
      <c r="C21" s="130" t="s">
        <v>278</v>
      </c>
      <c r="D21" s="129">
        <v>3114558194</v>
      </c>
      <c r="E21" s="129">
        <v>3</v>
      </c>
      <c r="F21" s="97" t="s">
        <v>279</v>
      </c>
      <c r="G21" s="98">
        <v>1</v>
      </c>
      <c r="H21" s="89" t="s">
        <v>280</v>
      </c>
      <c r="I21" s="90">
        <v>3214213008</v>
      </c>
    </row>
    <row r="22" spans="1:9" ht="15" customHeight="1">
      <c r="A22" s="118"/>
      <c r="B22" s="118"/>
      <c r="C22" s="118"/>
      <c r="D22" s="118"/>
      <c r="E22" s="118"/>
      <c r="F22" s="89" t="s">
        <v>281</v>
      </c>
      <c r="G22" s="90">
        <v>4</v>
      </c>
      <c r="H22" s="89" t="s">
        <v>282</v>
      </c>
      <c r="I22" s="90">
        <v>3057590221</v>
      </c>
    </row>
    <row r="23" spans="1:9" ht="15" customHeight="1">
      <c r="A23" s="118"/>
      <c r="B23" s="118"/>
      <c r="C23" s="118"/>
      <c r="D23" s="118"/>
      <c r="E23" s="118"/>
      <c r="F23" s="89" t="s">
        <v>283</v>
      </c>
      <c r="G23" s="90">
        <v>8</v>
      </c>
      <c r="H23" s="89" t="s">
        <v>284</v>
      </c>
      <c r="I23" s="90">
        <v>3143620225</v>
      </c>
    </row>
    <row r="24" spans="1:9" ht="15" customHeight="1">
      <c r="A24" s="119"/>
      <c r="B24" s="119"/>
      <c r="C24" s="119"/>
      <c r="D24" s="119"/>
      <c r="E24" s="119"/>
      <c r="F24" s="89" t="s">
        <v>285</v>
      </c>
      <c r="G24" s="90">
        <v>9</v>
      </c>
      <c r="H24" s="89" t="s">
        <v>286</v>
      </c>
      <c r="I24" s="90">
        <v>3203212827</v>
      </c>
    </row>
    <row r="25" spans="1:9" ht="15" customHeight="1">
      <c r="A25" s="93">
        <v>13</v>
      </c>
      <c r="B25" s="94" t="s">
        <v>287</v>
      </c>
      <c r="C25" s="95" t="s">
        <v>288</v>
      </c>
      <c r="D25" s="93">
        <v>3208356340</v>
      </c>
      <c r="E25" s="93">
        <v>3</v>
      </c>
      <c r="F25" s="89" t="s">
        <v>129</v>
      </c>
      <c r="G25" s="90">
        <v>41</v>
      </c>
      <c r="H25" s="89" t="s">
        <v>289</v>
      </c>
      <c r="I25" s="90">
        <v>3134977039</v>
      </c>
    </row>
    <row r="26" spans="1:9" ht="15" customHeight="1">
      <c r="A26" s="93">
        <v>14</v>
      </c>
      <c r="B26" s="94" t="s">
        <v>290</v>
      </c>
      <c r="C26" s="95" t="s">
        <v>291</v>
      </c>
      <c r="D26" s="93">
        <v>3202157642</v>
      </c>
      <c r="E26" s="93">
        <v>3</v>
      </c>
      <c r="F26" s="89" t="s">
        <v>292</v>
      </c>
      <c r="G26" s="90">
        <v>25</v>
      </c>
      <c r="H26" s="89" t="s">
        <v>293</v>
      </c>
      <c r="I26" s="90">
        <v>3186544181</v>
      </c>
    </row>
    <row r="27" spans="1:9" ht="15" customHeight="1">
      <c r="A27" s="93">
        <v>15</v>
      </c>
      <c r="B27" s="94" t="s">
        <v>294</v>
      </c>
      <c r="C27" s="95" t="s">
        <v>295</v>
      </c>
      <c r="D27" s="93">
        <v>3008835195</v>
      </c>
      <c r="E27" s="93">
        <v>3</v>
      </c>
      <c r="F27" s="89" t="s">
        <v>296</v>
      </c>
      <c r="G27" s="90">
        <v>20</v>
      </c>
      <c r="H27" s="89" t="s">
        <v>297</v>
      </c>
      <c r="I27" s="90">
        <v>3209929370</v>
      </c>
    </row>
    <row r="28" spans="1:9" ht="15" customHeight="1">
      <c r="A28" s="93">
        <v>16</v>
      </c>
      <c r="B28" s="94" t="s">
        <v>298</v>
      </c>
      <c r="C28" s="95" t="s">
        <v>299</v>
      </c>
      <c r="D28" s="93">
        <v>3132139349</v>
      </c>
      <c r="E28" s="93">
        <v>3</v>
      </c>
      <c r="F28" s="89" t="s">
        <v>130</v>
      </c>
      <c r="G28" s="90">
        <v>17</v>
      </c>
      <c r="H28" s="89" t="s">
        <v>300</v>
      </c>
      <c r="I28" s="90">
        <v>3102294489</v>
      </c>
    </row>
    <row r="29" spans="1:9" ht="15" customHeight="1">
      <c r="A29" s="129">
        <v>17</v>
      </c>
      <c r="B29" s="129" t="s">
        <v>301</v>
      </c>
      <c r="C29" s="130" t="s">
        <v>302</v>
      </c>
      <c r="D29" s="129"/>
      <c r="E29" s="129">
        <v>4</v>
      </c>
      <c r="F29" s="89" t="s">
        <v>138</v>
      </c>
      <c r="G29" s="90">
        <v>24</v>
      </c>
      <c r="H29" s="89" t="s">
        <v>303</v>
      </c>
      <c r="I29" s="90">
        <v>3006665845</v>
      </c>
    </row>
    <row r="30" spans="1:9" ht="15" customHeight="1">
      <c r="A30" s="119"/>
      <c r="B30" s="119"/>
      <c r="C30" s="119"/>
      <c r="D30" s="119"/>
      <c r="E30" s="119"/>
      <c r="F30" s="89" t="s">
        <v>304</v>
      </c>
      <c r="G30" s="90">
        <v>10</v>
      </c>
      <c r="H30" s="89" t="s">
        <v>305</v>
      </c>
      <c r="I30" s="90">
        <v>3123584215</v>
      </c>
    </row>
    <row r="31" spans="1:9" ht="15" customHeight="1">
      <c r="A31" s="129">
        <v>18</v>
      </c>
      <c r="B31" s="131" t="s">
        <v>306</v>
      </c>
      <c r="C31" s="130" t="s">
        <v>307</v>
      </c>
      <c r="D31" s="129">
        <v>3057861331</v>
      </c>
      <c r="E31" s="129">
        <v>4</v>
      </c>
      <c r="F31" s="89" t="s">
        <v>308</v>
      </c>
      <c r="G31" s="90">
        <v>12</v>
      </c>
      <c r="H31" s="89" t="s">
        <v>309</v>
      </c>
      <c r="I31" s="90">
        <v>3118169069</v>
      </c>
    </row>
    <row r="32" spans="1:9" ht="15" customHeight="1">
      <c r="A32" s="118"/>
      <c r="B32" s="118"/>
      <c r="C32" s="118"/>
      <c r="D32" s="118"/>
      <c r="E32" s="119"/>
      <c r="F32" s="89" t="s">
        <v>139</v>
      </c>
      <c r="G32" s="90">
        <v>14</v>
      </c>
      <c r="H32" s="89" t="s">
        <v>310</v>
      </c>
      <c r="I32" s="90">
        <v>3183311640</v>
      </c>
    </row>
    <row r="33" spans="1:9" ht="15" customHeight="1">
      <c r="A33" s="119"/>
      <c r="B33" s="119"/>
      <c r="C33" s="119"/>
      <c r="D33" s="119"/>
      <c r="E33" s="93">
        <v>90</v>
      </c>
      <c r="F33" s="89" t="s">
        <v>311</v>
      </c>
      <c r="G33" s="90">
        <v>12</v>
      </c>
      <c r="H33" s="89" t="s">
        <v>312</v>
      </c>
      <c r="I33" s="90">
        <v>3115306602</v>
      </c>
    </row>
    <row r="34" spans="1:9" ht="15" customHeight="1">
      <c r="A34" s="93">
        <v>19</v>
      </c>
      <c r="B34" s="94" t="s">
        <v>313</v>
      </c>
      <c r="C34" s="95" t="s">
        <v>314</v>
      </c>
      <c r="D34" s="93">
        <v>3042402071</v>
      </c>
      <c r="E34" s="93">
        <v>5</v>
      </c>
      <c r="F34" s="89" t="s">
        <v>145</v>
      </c>
      <c r="G34" s="90">
        <v>26</v>
      </c>
      <c r="H34" s="89" t="s">
        <v>315</v>
      </c>
      <c r="I34" s="90">
        <v>3178274866</v>
      </c>
    </row>
    <row r="35" spans="1:9" ht="15" customHeight="1">
      <c r="A35" s="129">
        <v>20</v>
      </c>
      <c r="B35" s="129" t="s">
        <v>316</v>
      </c>
      <c r="C35" s="130" t="s">
        <v>317</v>
      </c>
      <c r="D35" s="129">
        <v>3145236595</v>
      </c>
      <c r="E35" s="129">
        <v>5</v>
      </c>
      <c r="F35" s="90" t="s">
        <v>146</v>
      </c>
      <c r="G35" s="90">
        <v>22</v>
      </c>
      <c r="H35" s="89" t="s">
        <v>318</v>
      </c>
      <c r="I35" s="90">
        <v>3127839720</v>
      </c>
    </row>
    <row r="36" spans="1:9" ht="15" customHeight="1">
      <c r="A36" s="119"/>
      <c r="B36" s="119"/>
      <c r="C36" s="119"/>
      <c r="D36" s="119"/>
      <c r="E36" s="119"/>
      <c r="F36" s="89" t="s">
        <v>147</v>
      </c>
      <c r="G36" s="90">
        <v>13</v>
      </c>
      <c r="H36" s="89" t="s">
        <v>319</v>
      </c>
      <c r="I36" s="90">
        <v>3103228978</v>
      </c>
    </row>
    <row r="37" spans="1:9" ht="15" customHeight="1">
      <c r="A37" s="129">
        <v>21</v>
      </c>
      <c r="B37" s="129" t="s">
        <v>320</v>
      </c>
      <c r="C37" s="130" t="s">
        <v>321</v>
      </c>
      <c r="D37" s="129">
        <v>3212574101</v>
      </c>
      <c r="E37" s="129">
        <v>5</v>
      </c>
      <c r="F37" s="89" t="s">
        <v>322</v>
      </c>
      <c r="G37" s="90">
        <v>24</v>
      </c>
      <c r="H37" s="89" t="s">
        <v>323</v>
      </c>
      <c r="I37" s="90">
        <v>3118227444</v>
      </c>
    </row>
    <row r="38" spans="1:9" ht="15" customHeight="1">
      <c r="A38" s="119"/>
      <c r="B38" s="119"/>
      <c r="C38" s="119"/>
      <c r="D38" s="119"/>
      <c r="E38" s="119"/>
      <c r="F38" s="89" t="s">
        <v>144</v>
      </c>
      <c r="G38" s="90">
        <v>3</v>
      </c>
      <c r="H38" s="89" t="s">
        <v>324</v>
      </c>
      <c r="I38" s="90">
        <v>3123290627</v>
      </c>
    </row>
    <row r="39" spans="1:9" ht="15" customHeight="1">
      <c r="A39" s="129">
        <v>22</v>
      </c>
      <c r="B39" s="129" t="s">
        <v>325</v>
      </c>
      <c r="C39" s="130" t="s">
        <v>326</v>
      </c>
      <c r="D39" s="129">
        <v>3136173432</v>
      </c>
      <c r="E39" s="129">
        <v>6</v>
      </c>
      <c r="F39" s="89" t="s">
        <v>154</v>
      </c>
      <c r="G39" s="90">
        <v>28</v>
      </c>
      <c r="H39" s="89" t="s">
        <v>327</v>
      </c>
      <c r="I39" s="90">
        <v>3132315907</v>
      </c>
    </row>
    <row r="40" spans="1:9" ht="15" customHeight="1">
      <c r="A40" s="119"/>
      <c r="B40" s="119"/>
      <c r="C40" s="119"/>
      <c r="D40" s="119"/>
      <c r="E40" s="119"/>
      <c r="F40" s="89" t="s">
        <v>328</v>
      </c>
      <c r="G40" s="90">
        <v>1</v>
      </c>
      <c r="H40" s="89" t="s">
        <v>329</v>
      </c>
      <c r="I40" s="90">
        <v>3214903361</v>
      </c>
    </row>
    <row r="41" spans="1:9" ht="15" customHeight="1">
      <c r="A41" s="129">
        <v>23</v>
      </c>
      <c r="B41" s="129" t="s">
        <v>330</v>
      </c>
      <c r="C41" s="130" t="s">
        <v>331</v>
      </c>
      <c r="D41" s="129">
        <v>3144242538</v>
      </c>
      <c r="E41" s="129">
        <v>6</v>
      </c>
      <c r="F41" s="89" t="s">
        <v>332</v>
      </c>
      <c r="G41" s="90">
        <v>23</v>
      </c>
      <c r="H41" s="89" t="s">
        <v>333</v>
      </c>
      <c r="I41" s="90">
        <v>3023312761</v>
      </c>
    </row>
    <row r="42" spans="1:9" ht="15" customHeight="1">
      <c r="A42" s="119"/>
      <c r="B42" s="119"/>
      <c r="C42" s="119"/>
      <c r="D42" s="119"/>
      <c r="E42" s="119"/>
      <c r="F42" s="89" t="s">
        <v>334</v>
      </c>
      <c r="G42" s="90">
        <v>13</v>
      </c>
      <c r="H42" s="89" t="s">
        <v>335</v>
      </c>
      <c r="I42" s="90">
        <v>3144650800</v>
      </c>
    </row>
    <row r="43" spans="1:9" ht="15" customHeight="1">
      <c r="A43" s="129">
        <v>24</v>
      </c>
      <c r="B43" s="129" t="s">
        <v>336</v>
      </c>
      <c r="C43" s="130" t="s">
        <v>337</v>
      </c>
      <c r="D43" s="129">
        <v>3202844053</v>
      </c>
      <c r="E43" s="129">
        <v>6</v>
      </c>
      <c r="F43" s="89" t="s">
        <v>149</v>
      </c>
      <c r="G43" s="90">
        <v>17</v>
      </c>
      <c r="H43" s="89" t="s">
        <v>338</v>
      </c>
      <c r="I43" s="90">
        <v>3187028855</v>
      </c>
    </row>
    <row r="44" spans="1:9" ht="15" customHeight="1">
      <c r="A44" s="119"/>
      <c r="B44" s="119"/>
      <c r="C44" s="119"/>
      <c r="D44" s="119"/>
      <c r="E44" s="119"/>
      <c r="F44" s="89" t="s">
        <v>339</v>
      </c>
      <c r="G44" s="90">
        <v>16</v>
      </c>
      <c r="H44" s="89" t="s">
        <v>340</v>
      </c>
      <c r="I44" s="90">
        <v>3112591388</v>
      </c>
    </row>
  </sheetData>
  <mergeCells count="70">
    <mergeCell ref="A43:A44"/>
    <mergeCell ref="B43:B44"/>
    <mergeCell ref="D41:D42"/>
    <mergeCell ref="D43:D44"/>
    <mergeCell ref="E43:E44"/>
    <mergeCell ref="C43:C44"/>
    <mergeCell ref="E41:E42"/>
    <mergeCell ref="A41:A42"/>
    <mergeCell ref="A37:A38"/>
    <mergeCell ref="A39:A40"/>
    <mergeCell ref="A35:A36"/>
    <mergeCell ref="A31:A33"/>
    <mergeCell ref="A17:A20"/>
    <mergeCell ref="A15:A16"/>
    <mergeCell ref="A21:A24"/>
    <mergeCell ref="E31:E32"/>
    <mergeCell ref="E29:E30"/>
    <mergeCell ref="A29:A30"/>
    <mergeCell ref="A8:A9"/>
    <mergeCell ref="B8:B9"/>
    <mergeCell ref="D13:D14"/>
    <mergeCell ref="E13:E14"/>
    <mergeCell ref="A13:A14"/>
    <mergeCell ref="D5:D6"/>
    <mergeCell ref="E5:E6"/>
    <mergeCell ref="A5:A6"/>
    <mergeCell ref="B5:B6"/>
    <mergeCell ref="C5:C6"/>
    <mergeCell ref="D2:D3"/>
    <mergeCell ref="E2:E3"/>
    <mergeCell ref="B2:B3"/>
    <mergeCell ref="C2:C3"/>
    <mergeCell ref="A2:A3"/>
    <mergeCell ref="B39:B40"/>
    <mergeCell ref="B37:B38"/>
    <mergeCell ref="C21:C24"/>
    <mergeCell ref="C41:C42"/>
    <mergeCell ref="C37:C38"/>
    <mergeCell ref="C39:C40"/>
    <mergeCell ref="B41:B42"/>
    <mergeCell ref="C31:C33"/>
    <mergeCell ref="C29:C30"/>
    <mergeCell ref="B31:B33"/>
    <mergeCell ref="D37:D38"/>
    <mergeCell ref="E37:E38"/>
    <mergeCell ref="E39:E40"/>
    <mergeCell ref="D39:D40"/>
    <mergeCell ref="D29:D30"/>
    <mergeCell ref="E21:E24"/>
    <mergeCell ref="B13:B14"/>
    <mergeCell ref="C8:C9"/>
    <mergeCell ref="E17:E18"/>
    <mergeCell ref="D35:D36"/>
    <mergeCell ref="D31:D33"/>
    <mergeCell ref="D21:D24"/>
    <mergeCell ref="D17:D20"/>
    <mergeCell ref="E35:E36"/>
    <mergeCell ref="C35:C36"/>
    <mergeCell ref="B35:B36"/>
    <mergeCell ref="B21:B24"/>
    <mergeCell ref="B29:B30"/>
    <mergeCell ref="D8:D9"/>
    <mergeCell ref="E8:E9"/>
    <mergeCell ref="B15:B16"/>
    <mergeCell ref="B17:B20"/>
    <mergeCell ref="D15:D16"/>
    <mergeCell ref="E15:E16"/>
    <mergeCell ref="C13:C14"/>
    <mergeCell ref="C15:C16"/>
    <mergeCell ref="C17:C20"/>
  </mergeCells>
  <printOptions horizontalCentered="1" verticalCentered="1"/>
  <pageMargins left="0.7" right="0.7" top="0.75" bottom="0.75" header="0" footer="0"/>
  <pageSetup fitToHeight="0" pageOrder="overThenDown" orientation="landscape" cellComments="atEnd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6</vt:i4>
      </vt:variant>
    </vt:vector>
  </HeadingPairs>
  <TitlesOfParts>
    <vt:vector size="17" baseType="lpstr">
      <vt:lpstr>Concejo Soacha</vt:lpstr>
      <vt:lpstr>Jal comuna1</vt:lpstr>
      <vt:lpstr>Hoja3</vt:lpstr>
      <vt:lpstr>Jal comuna 4</vt:lpstr>
      <vt:lpstr>Jal comuna 5</vt:lpstr>
      <vt:lpstr>Asamblea</vt:lpstr>
      <vt:lpstr>General Concejo</vt:lpstr>
      <vt:lpstr>Avance Digitación</vt:lpstr>
      <vt:lpstr>General Alcaldia</vt:lpstr>
      <vt:lpstr>Digitadores</vt:lpstr>
      <vt:lpstr>Distribución</vt:lpstr>
      <vt:lpstr>Asamblea!Protegido1</vt:lpstr>
      <vt:lpstr>'Jal comuna1'!Protegido1</vt:lpstr>
      <vt:lpstr>Protegido1</vt:lpstr>
      <vt:lpstr>Asamblea!Protegido2</vt:lpstr>
      <vt:lpstr>'Jal comuna1'!Protegido2</vt:lpstr>
      <vt:lpstr>Protegido2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2019-10-31T04:06:00Z</dcterms:modified>
</cp:coreProperties>
</file>